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xampp\htdocs\code\skyhub\util\"/>
    </mc:Choice>
  </mc:AlternateContent>
  <bookViews>
    <workbookView xWindow="0" yWindow="600" windowWidth="20220" windowHeight="7350" tabRatio="853" activeTab="7"/>
  </bookViews>
  <sheets>
    <sheet name="Plan1" sheetId="18" r:id="rId1"/>
    <sheet name="Status" sheetId="8" r:id="rId2"/>
    <sheet name="Arvore" sheetId="11" state="hidden" r:id="rId3"/>
    <sheet name="ListaBens" sheetId="12" state="hidden" r:id="rId4"/>
    <sheet name="Estrutura" sheetId="16" state="hidden" r:id="rId5"/>
    <sheet name="Cliente" sheetId="15" r:id="rId6"/>
    <sheet name="ClienteLocalidade" sheetId="17" r:id="rId7"/>
    <sheet name="LocalidadeFiltro" sheetId="31" r:id="rId8"/>
    <sheet name="01 | PE" sheetId="21" state="hidden" r:id="rId9"/>
    <sheet name="03 | CE" sheetId="22" state="hidden" r:id="rId10"/>
    <sheet name="Serviço" sheetId="28" r:id="rId11"/>
    <sheet name="FamiliaBens" sheetId="30" r:id="rId12"/>
    <sheet name="EtaCliente" sheetId="26" r:id="rId13"/>
    <sheet name="Plan6" sheetId="24" r:id="rId14"/>
    <sheet name="IBGE Municipio" sheetId="25" r:id="rId15"/>
  </sheets>
  <externalReferences>
    <externalReference r:id="rId16"/>
  </externalReferences>
  <definedNames>
    <definedName name="_xlnm._FilterDatabase" localSheetId="13" hidden="1">Plan6!$A$2:$F$2</definedName>
    <definedName name="_xlnm._FilterDatabase" localSheetId="1" hidden="1">Status!$A$5:$I$5</definedName>
    <definedName name="CodLocalidades">#REF!</definedName>
    <definedName name="CodSistema">#REF!</definedName>
    <definedName name="DadosExternos_1" localSheetId="12" hidden="1">EtaCliente!$C$1:$O$689</definedName>
    <definedName name="DadosExternos_1" localSheetId="11" hidden="1">FamiliaBens!$J$1:$K$9</definedName>
    <definedName name="DadosExternos_1" localSheetId="10" hidden="1">Serviço!$J$1:$W$6</definedName>
    <definedName name="Equipamento">#REF!</definedName>
    <definedName name="Fabricante">#REF!</definedName>
    <definedName name="LinhaEquipamento">#REF!</definedName>
    <definedName name="Localidades">OFFSET(#REF!,0,MATCH(ClienteLocalidade!$V1,#REF!,0)-1,COUNTA(#REF!)-1,1)</definedName>
    <definedName name="NomeCliente">CLIENTE_FORN[NICK]</definedName>
    <definedName name="Proprietario">#REF!</definedName>
    <definedName name="UFMunicipio">OFFSET('IBGE Municipio'!$A$2,0,MATCH(ClienteLocalidade!$Y1,'IBGE Municipio'!$A$1:$CZ$1,0)-1,COUNTA('IBGE Municipio'!$A:$A)-1,1)</definedName>
  </definedNames>
  <calcPr calcId="152511"/>
</workbook>
</file>

<file path=xl/calcChain.xml><?xml version="1.0" encoding="utf-8"?>
<calcChain xmlns="http://schemas.openxmlformats.org/spreadsheetml/2006/main">
  <c r="AH3" i="31" l="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29" i="31"/>
  <c r="AH30" i="31"/>
  <c r="AH31" i="31"/>
  <c r="AH32" i="31"/>
  <c r="AH33" i="31"/>
  <c r="AH34" i="31"/>
  <c r="AH35" i="31"/>
  <c r="AH36" i="31"/>
  <c r="AH37" i="31"/>
  <c r="AH38" i="31"/>
  <c r="AH39" i="31"/>
  <c r="AH40" i="31"/>
  <c r="AH41" i="31"/>
  <c r="AH42" i="31"/>
  <c r="AH43" i="31"/>
  <c r="AH44" i="31"/>
  <c r="AH45" i="31"/>
  <c r="AH46" i="31"/>
  <c r="AH47" i="31"/>
  <c r="AH48" i="31"/>
  <c r="AH49" i="31"/>
  <c r="AH50" i="31"/>
  <c r="AH51" i="31"/>
  <c r="AH52" i="31"/>
  <c r="AH53" i="31"/>
  <c r="AH54" i="31"/>
  <c r="AH55" i="31"/>
  <c r="AH56" i="31"/>
  <c r="AH57" i="31"/>
  <c r="AH58" i="31"/>
  <c r="AH59" i="31"/>
  <c r="AH60" i="31"/>
  <c r="AH61" i="31"/>
  <c r="AH62" i="31"/>
  <c r="AH63" i="31"/>
  <c r="AH64" i="31"/>
  <c r="AH65" i="31"/>
  <c r="AH66" i="31"/>
  <c r="AH67" i="31"/>
  <c r="AH68" i="31"/>
  <c r="AH69" i="31"/>
  <c r="AH70" i="31"/>
  <c r="AH71" i="31"/>
  <c r="AH72" i="31"/>
  <c r="AH73" i="31"/>
  <c r="AH74" i="31"/>
  <c r="AH75" i="31"/>
  <c r="AH76" i="31"/>
  <c r="AH77" i="31"/>
  <c r="AH78" i="31"/>
  <c r="AH79" i="31"/>
  <c r="AH80" i="31"/>
  <c r="AH81" i="31"/>
  <c r="AH82" i="31"/>
  <c r="AH83" i="31"/>
  <c r="AH84" i="31"/>
  <c r="AH85" i="31"/>
  <c r="AH86" i="31"/>
  <c r="AH87" i="31"/>
  <c r="AH88" i="31"/>
  <c r="AH89" i="31"/>
  <c r="AH90" i="31"/>
  <c r="AH91" i="31"/>
  <c r="AH92" i="31"/>
  <c r="AH93" i="31"/>
  <c r="AH94" i="31"/>
  <c r="AH95" i="31"/>
  <c r="AH96" i="31"/>
  <c r="AH97" i="31"/>
  <c r="AH98" i="31"/>
  <c r="AH99" i="31"/>
  <c r="AH100" i="31"/>
  <c r="AH101" i="31"/>
  <c r="AH102" i="31"/>
  <c r="AH103" i="31"/>
  <c r="AH104" i="31"/>
  <c r="AH105" i="31"/>
  <c r="AH106" i="31"/>
  <c r="AH107" i="31"/>
  <c r="AH108" i="31"/>
  <c r="AH109" i="31"/>
  <c r="AH110" i="31"/>
  <c r="AH111" i="31"/>
  <c r="AH112" i="31"/>
  <c r="AH113" i="31"/>
  <c r="AH114" i="31"/>
  <c r="AH115" i="31"/>
  <c r="AH116" i="31"/>
  <c r="AH117" i="31"/>
  <c r="AH118" i="31"/>
  <c r="AH119" i="31"/>
  <c r="AH120" i="31"/>
  <c r="AH121" i="31"/>
  <c r="AH122" i="31"/>
  <c r="AH123" i="31"/>
  <c r="AH124" i="31"/>
  <c r="AH125" i="31"/>
  <c r="AH126" i="31"/>
  <c r="AH127" i="31"/>
  <c r="AH128" i="31"/>
  <c r="AH129" i="31"/>
  <c r="AH130" i="31"/>
  <c r="AH131" i="31"/>
  <c r="AH132" i="31"/>
  <c r="AH133" i="31"/>
  <c r="AH134" i="31"/>
  <c r="AH135" i="31"/>
  <c r="AH136" i="31"/>
  <c r="AH137" i="31"/>
  <c r="AH138" i="31"/>
  <c r="AH139" i="31"/>
  <c r="AH140" i="31"/>
  <c r="AH141" i="31"/>
  <c r="AH142" i="31"/>
  <c r="AH143" i="31"/>
  <c r="AH144" i="31"/>
  <c r="AH145" i="31"/>
  <c r="AH146" i="31"/>
  <c r="AH147" i="31"/>
  <c r="AH148" i="31"/>
  <c r="AH149" i="31"/>
  <c r="AH150" i="31"/>
  <c r="AH151" i="31"/>
  <c r="AH152" i="31"/>
  <c r="AH153" i="31"/>
  <c r="AH154" i="31"/>
  <c r="AH155" i="31"/>
  <c r="AH156" i="31"/>
  <c r="AH157" i="31"/>
  <c r="AH158" i="31"/>
  <c r="AH159" i="31"/>
  <c r="AH160" i="31"/>
  <c r="AH161" i="31"/>
  <c r="AH162" i="31"/>
  <c r="AH163" i="31"/>
  <c r="AH164" i="31"/>
  <c r="AH165" i="31"/>
  <c r="AH166" i="31"/>
  <c r="AH167" i="31"/>
  <c r="AH168" i="31"/>
  <c r="AH169" i="31"/>
  <c r="AH170" i="31"/>
  <c r="AH171" i="31"/>
  <c r="AH172" i="31"/>
  <c r="AH173" i="31"/>
  <c r="AH174" i="31"/>
  <c r="AH175" i="31"/>
  <c r="AH176" i="31"/>
  <c r="AH177" i="31"/>
  <c r="AH178" i="31"/>
  <c r="AH179" i="31"/>
  <c r="AH180" i="31"/>
  <c r="AH181" i="31"/>
  <c r="AH182" i="31"/>
  <c r="AH183" i="31"/>
  <c r="AH184" i="31"/>
  <c r="AH185" i="31"/>
  <c r="AH186" i="31"/>
  <c r="AH187" i="31"/>
  <c r="AH188" i="31"/>
  <c r="AH189" i="31"/>
  <c r="AH190" i="31"/>
  <c r="AH191" i="31"/>
  <c r="S191" i="31"/>
  <c r="I191" i="31"/>
  <c r="G191" i="31"/>
  <c r="E191" i="31"/>
  <c r="S190" i="31"/>
  <c r="I190" i="31"/>
  <c r="G190" i="31"/>
  <c r="E190" i="31"/>
  <c r="S189" i="31"/>
  <c r="I189" i="31"/>
  <c r="G189" i="31"/>
  <c r="E189" i="31"/>
  <c r="S188" i="31"/>
  <c r="I188" i="31"/>
  <c r="G188" i="31"/>
  <c r="E188" i="31"/>
  <c r="S187" i="31"/>
  <c r="I187" i="31"/>
  <c r="G187" i="31"/>
  <c r="E187" i="31"/>
  <c r="S186" i="31"/>
  <c r="I186" i="31"/>
  <c r="G186" i="31"/>
  <c r="E186" i="31"/>
  <c r="S185" i="31"/>
  <c r="I185" i="31"/>
  <c r="G185" i="31"/>
  <c r="E185" i="31"/>
  <c r="S184" i="31"/>
  <c r="I184" i="31"/>
  <c r="G184" i="31"/>
  <c r="E184" i="31"/>
  <c r="S183" i="31"/>
  <c r="I183" i="31"/>
  <c r="G183" i="31"/>
  <c r="E183" i="31"/>
  <c r="S182" i="31"/>
  <c r="I182" i="31"/>
  <c r="G182" i="31"/>
  <c r="E182" i="31"/>
  <c r="S181" i="31"/>
  <c r="I181" i="31"/>
  <c r="G181" i="31"/>
  <c r="E181" i="31"/>
  <c r="S180" i="31"/>
  <c r="I180" i="31"/>
  <c r="G180" i="31"/>
  <c r="E180" i="31"/>
  <c r="S179" i="31"/>
  <c r="I179" i="31"/>
  <c r="G179" i="31"/>
  <c r="E179" i="31"/>
  <c r="S178" i="31"/>
  <c r="I178" i="31"/>
  <c r="G178" i="31"/>
  <c r="E178" i="31"/>
  <c r="S177" i="31"/>
  <c r="I177" i="31"/>
  <c r="G177" i="31"/>
  <c r="E177" i="31"/>
  <c r="S176" i="31"/>
  <c r="I176" i="31"/>
  <c r="G176" i="31"/>
  <c r="E176" i="31"/>
  <c r="S175" i="31"/>
  <c r="I175" i="31"/>
  <c r="G175" i="31"/>
  <c r="E175" i="31"/>
  <c r="S174" i="31"/>
  <c r="I174" i="31"/>
  <c r="G174" i="31"/>
  <c r="E174" i="31"/>
  <c r="S173" i="31"/>
  <c r="I173" i="31"/>
  <c r="G173" i="31"/>
  <c r="E173" i="31"/>
  <c r="S172" i="31"/>
  <c r="I172" i="31"/>
  <c r="G172" i="31"/>
  <c r="E172" i="31"/>
  <c r="S171" i="31"/>
  <c r="I171" i="31"/>
  <c r="G171" i="31"/>
  <c r="E171" i="31"/>
  <c r="S170" i="31"/>
  <c r="I170" i="31"/>
  <c r="G170" i="31"/>
  <c r="E170" i="31"/>
  <c r="S169" i="31"/>
  <c r="I169" i="31"/>
  <c r="G169" i="31"/>
  <c r="E169" i="31"/>
  <c r="S168" i="31"/>
  <c r="I168" i="31"/>
  <c r="G168" i="31"/>
  <c r="E168" i="31"/>
  <c r="S167" i="31"/>
  <c r="I167" i="31"/>
  <c r="G167" i="31"/>
  <c r="E167" i="31"/>
  <c r="S166" i="31"/>
  <c r="I166" i="31"/>
  <c r="G166" i="31"/>
  <c r="E166" i="31"/>
  <c r="S165" i="31"/>
  <c r="I165" i="31"/>
  <c r="G165" i="31"/>
  <c r="E165" i="31"/>
  <c r="S164" i="31"/>
  <c r="I164" i="31"/>
  <c r="G164" i="31"/>
  <c r="E164" i="31"/>
  <c r="S163" i="31"/>
  <c r="I163" i="31"/>
  <c r="G163" i="31"/>
  <c r="E163" i="31"/>
  <c r="S162" i="31"/>
  <c r="I162" i="31"/>
  <c r="G162" i="31"/>
  <c r="E162" i="31"/>
  <c r="S161" i="31"/>
  <c r="I161" i="31"/>
  <c r="G161" i="31"/>
  <c r="E161" i="31"/>
  <c r="S160" i="31"/>
  <c r="I160" i="31"/>
  <c r="G160" i="31"/>
  <c r="E160" i="31"/>
  <c r="S159" i="31"/>
  <c r="I159" i="31"/>
  <c r="G159" i="31"/>
  <c r="E159" i="31"/>
  <c r="S158" i="31"/>
  <c r="I158" i="31"/>
  <c r="G158" i="31"/>
  <c r="E158" i="31"/>
  <c r="S157" i="31"/>
  <c r="I157" i="31"/>
  <c r="G157" i="31"/>
  <c r="E157" i="31"/>
  <c r="S156" i="31"/>
  <c r="I156" i="31"/>
  <c r="G156" i="31"/>
  <c r="E156" i="31"/>
  <c r="S155" i="31"/>
  <c r="I155" i="31"/>
  <c r="G155" i="31"/>
  <c r="E155" i="31"/>
  <c r="S154" i="31"/>
  <c r="I154" i="31"/>
  <c r="G154" i="31"/>
  <c r="E154" i="31"/>
  <c r="S153" i="31"/>
  <c r="I153" i="31"/>
  <c r="G153" i="31"/>
  <c r="E153" i="31"/>
  <c r="S152" i="31"/>
  <c r="I152" i="31"/>
  <c r="G152" i="31"/>
  <c r="E152" i="31"/>
  <c r="S151" i="31"/>
  <c r="I151" i="31"/>
  <c r="G151" i="31"/>
  <c r="E151" i="31"/>
  <c r="S150" i="31"/>
  <c r="I150" i="31"/>
  <c r="G150" i="31"/>
  <c r="E150" i="31"/>
  <c r="S149" i="31"/>
  <c r="I149" i="31"/>
  <c r="G149" i="31"/>
  <c r="E149" i="31"/>
  <c r="S148" i="31"/>
  <c r="I148" i="31"/>
  <c r="G148" i="31"/>
  <c r="E148" i="31"/>
  <c r="S147" i="31"/>
  <c r="I147" i="31"/>
  <c r="G147" i="31"/>
  <c r="E147" i="31"/>
  <c r="S146" i="31"/>
  <c r="I146" i="31"/>
  <c r="G146" i="31"/>
  <c r="E146" i="31"/>
  <c r="S145" i="31"/>
  <c r="I145" i="31"/>
  <c r="G145" i="31"/>
  <c r="E145" i="31"/>
  <c r="S144" i="31"/>
  <c r="I144" i="31"/>
  <c r="G144" i="31"/>
  <c r="E144" i="31"/>
  <c r="S143" i="31"/>
  <c r="I143" i="31"/>
  <c r="G143" i="31"/>
  <c r="E143" i="31"/>
  <c r="S142" i="31"/>
  <c r="I142" i="31"/>
  <c r="G142" i="31"/>
  <c r="E142" i="31"/>
  <c r="S141" i="31"/>
  <c r="I141" i="31"/>
  <c r="G141" i="31"/>
  <c r="E141" i="31"/>
  <c r="S140" i="31"/>
  <c r="I140" i="31"/>
  <c r="G140" i="31"/>
  <c r="E140" i="31"/>
  <c r="S139" i="31"/>
  <c r="I139" i="31"/>
  <c r="G139" i="31"/>
  <c r="E139" i="31"/>
  <c r="S138" i="31"/>
  <c r="I138" i="31"/>
  <c r="G138" i="31"/>
  <c r="E138" i="31"/>
  <c r="S137" i="31"/>
  <c r="I137" i="31"/>
  <c r="G137" i="31"/>
  <c r="E137" i="31"/>
  <c r="S136" i="31"/>
  <c r="I136" i="31"/>
  <c r="G136" i="31"/>
  <c r="E136" i="31"/>
  <c r="S135" i="31"/>
  <c r="I135" i="31"/>
  <c r="G135" i="31"/>
  <c r="E135" i="31"/>
  <c r="S134" i="31"/>
  <c r="I134" i="31"/>
  <c r="G134" i="31"/>
  <c r="E134" i="31"/>
  <c r="S133" i="31"/>
  <c r="I133" i="31"/>
  <c r="G133" i="31"/>
  <c r="E133" i="31"/>
  <c r="S132" i="31"/>
  <c r="I132" i="31"/>
  <c r="G132" i="31"/>
  <c r="E132" i="31"/>
  <c r="S131" i="31"/>
  <c r="I131" i="31"/>
  <c r="G131" i="31"/>
  <c r="E131" i="31"/>
  <c r="S130" i="31"/>
  <c r="I130" i="31"/>
  <c r="G130" i="31"/>
  <c r="E130" i="31"/>
  <c r="S129" i="31"/>
  <c r="I129" i="31"/>
  <c r="G129" i="31"/>
  <c r="E129" i="31"/>
  <c r="S128" i="31"/>
  <c r="I128" i="31"/>
  <c r="G128" i="31"/>
  <c r="E128" i="31"/>
  <c r="S127" i="31"/>
  <c r="I127" i="31"/>
  <c r="G127" i="31"/>
  <c r="E127" i="31"/>
  <c r="S126" i="31"/>
  <c r="I126" i="31"/>
  <c r="G126" i="31"/>
  <c r="E126" i="31"/>
  <c r="S125" i="31"/>
  <c r="I125" i="31"/>
  <c r="G125" i="31"/>
  <c r="E125" i="31"/>
  <c r="S124" i="31"/>
  <c r="I124" i="31"/>
  <c r="G124" i="31"/>
  <c r="E124" i="31"/>
  <c r="S123" i="31"/>
  <c r="I123" i="31"/>
  <c r="G123" i="31"/>
  <c r="E123" i="31"/>
  <c r="S122" i="31"/>
  <c r="I122" i="31"/>
  <c r="G122" i="31"/>
  <c r="E122" i="31"/>
  <c r="S121" i="31"/>
  <c r="I121" i="31"/>
  <c r="G121" i="31"/>
  <c r="E121" i="31"/>
  <c r="S120" i="31"/>
  <c r="I120" i="31"/>
  <c r="G120" i="31"/>
  <c r="E120" i="31"/>
  <c r="S119" i="31"/>
  <c r="I119" i="31"/>
  <c r="G119" i="31"/>
  <c r="E119" i="31"/>
  <c r="S118" i="31"/>
  <c r="I118" i="31"/>
  <c r="G118" i="31"/>
  <c r="E118" i="31"/>
  <c r="S117" i="31"/>
  <c r="I117" i="31"/>
  <c r="G117" i="31"/>
  <c r="E117" i="31"/>
  <c r="S116" i="31"/>
  <c r="I116" i="31"/>
  <c r="G116" i="31"/>
  <c r="E116" i="31"/>
  <c r="S115" i="31"/>
  <c r="I115" i="31"/>
  <c r="G115" i="31"/>
  <c r="E115" i="31"/>
  <c r="S114" i="31"/>
  <c r="I114" i="31"/>
  <c r="G114" i="31"/>
  <c r="E114" i="31"/>
  <c r="S113" i="31"/>
  <c r="I113" i="31"/>
  <c r="G113" i="31"/>
  <c r="E113" i="31"/>
  <c r="S112" i="31"/>
  <c r="I112" i="31"/>
  <c r="G112" i="31"/>
  <c r="E112" i="31"/>
  <c r="S111" i="31"/>
  <c r="I111" i="31"/>
  <c r="G111" i="31"/>
  <c r="E111" i="31"/>
  <c r="S110" i="31"/>
  <c r="I110" i="31"/>
  <c r="G110" i="31"/>
  <c r="E110" i="31"/>
  <c r="S109" i="31"/>
  <c r="I109" i="31"/>
  <c r="G109" i="31"/>
  <c r="E109" i="31"/>
  <c r="S108" i="31"/>
  <c r="I108" i="31"/>
  <c r="G108" i="31"/>
  <c r="E108" i="31"/>
  <c r="S107" i="31"/>
  <c r="I107" i="31"/>
  <c r="G107" i="31"/>
  <c r="E107" i="31"/>
  <c r="S106" i="31"/>
  <c r="I106" i="31"/>
  <c r="G106" i="31"/>
  <c r="E106" i="31"/>
  <c r="S105" i="31"/>
  <c r="I105" i="31"/>
  <c r="G105" i="31"/>
  <c r="E105" i="31"/>
  <c r="S104" i="31"/>
  <c r="I104" i="31"/>
  <c r="G104" i="31"/>
  <c r="E104" i="31"/>
  <c r="S103" i="31"/>
  <c r="I103" i="31"/>
  <c r="G103" i="31"/>
  <c r="E103" i="31"/>
  <c r="S102" i="31"/>
  <c r="I102" i="31"/>
  <c r="G102" i="31"/>
  <c r="E102" i="31"/>
  <c r="S101" i="31"/>
  <c r="I101" i="31"/>
  <c r="G101" i="31"/>
  <c r="E101" i="31"/>
  <c r="S100" i="31"/>
  <c r="I100" i="31"/>
  <c r="G100" i="31"/>
  <c r="E100" i="31"/>
  <c r="S99" i="31"/>
  <c r="I99" i="31"/>
  <c r="G99" i="31"/>
  <c r="E99" i="31"/>
  <c r="S98" i="31"/>
  <c r="I98" i="31"/>
  <c r="G98" i="31"/>
  <c r="E98" i="31"/>
  <c r="S97" i="31"/>
  <c r="I97" i="31"/>
  <c r="G97" i="31"/>
  <c r="E97" i="31"/>
  <c r="S96" i="31"/>
  <c r="I96" i="31"/>
  <c r="G96" i="31"/>
  <c r="E96" i="31"/>
  <c r="S95" i="31"/>
  <c r="I95" i="31"/>
  <c r="G95" i="31"/>
  <c r="E95" i="31"/>
  <c r="S94" i="31"/>
  <c r="I94" i="31"/>
  <c r="G94" i="31"/>
  <c r="E94" i="31"/>
  <c r="S93" i="31"/>
  <c r="I93" i="31"/>
  <c r="G93" i="31"/>
  <c r="E93" i="31"/>
  <c r="S92" i="31"/>
  <c r="I92" i="31"/>
  <c r="G92" i="31"/>
  <c r="E92" i="31"/>
  <c r="S91" i="31"/>
  <c r="I91" i="31"/>
  <c r="G91" i="31"/>
  <c r="E91" i="31"/>
  <c r="S90" i="31"/>
  <c r="I90" i="31"/>
  <c r="G90" i="31"/>
  <c r="E90" i="31"/>
  <c r="S89" i="31"/>
  <c r="I89" i="31"/>
  <c r="G89" i="31"/>
  <c r="E89" i="31"/>
  <c r="S88" i="31"/>
  <c r="I88" i="31"/>
  <c r="G88" i="31"/>
  <c r="E88" i="31"/>
  <c r="S87" i="31"/>
  <c r="I87" i="31"/>
  <c r="G87" i="31"/>
  <c r="E87" i="31"/>
  <c r="S86" i="31"/>
  <c r="I86" i="31"/>
  <c r="G86" i="31"/>
  <c r="E86" i="31"/>
  <c r="S85" i="31"/>
  <c r="I85" i="31"/>
  <c r="G85" i="31"/>
  <c r="E85" i="31"/>
  <c r="S84" i="31"/>
  <c r="I84" i="31"/>
  <c r="G84" i="31"/>
  <c r="E84" i="31"/>
  <c r="S83" i="31"/>
  <c r="I83" i="31"/>
  <c r="G83" i="31"/>
  <c r="E83" i="31"/>
  <c r="S82" i="31"/>
  <c r="I82" i="31"/>
  <c r="G82" i="31"/>
  <c r="E82" i="31"/>
  <c r="S81" i="31"/>
  <c r="I81" i="31"/>
  <c r="G81" i="31"/>
  <c r="E81" i="31"/>
  <c r="S80" i="31"/>
  <c r="I80" i="31"/>
  <c r="G80" i="31"/>
  <c r="E80" i="31"/>
  <c r="S79" i="31"/>
  <c r="I79" i="31"/>
  <c r="G79" i="31"/>
  <c r="E79" i="31"/>
  <c r="S78" i="31"/>
  <c r="I78" i="31"/>
  <c r="G78" i="31"/>
  <c r="E78" i="31"/>
  <c r="S77" i="31"/>
  <c r="I77" i="31"/>
  <c r="G77" i="31"/>
  <c r="E77" i="31"/>
  <c r="S76" i="31"/>
  <c r="I76" i="31"/>
  <c r="G76" i="31"/>
  <c r="E76" i="31"/>
  <c r="S75" i="31"/>
  <c r="I75" i="31"/>
  <c r="G75" i="31"/>
  <c r="E75" i="31"/>
  <c r="S74" i="31"/>
  <c r="I74" i="31"/>
  <c r="G74" i="31"/>
  <c r="E74" i="31"/>
  <c r="S73" i="31"/>
  <c r="I73" i="31"/>
  <c r="G73" i="31"/>
  <c r="E73" i="31"/>
  <c r="S72" i="31"/>
  <c r="I72" i="31"/>
  <c r="G72" i="31"/>
  <c r="E72" i="31"/>
  <c r="S71" i="31"/>
  <c r="I71" i="31"/>
  <c r="G71" i="31"/>
  <c r="E71" i="31"/>
  <c r="S70" i="31"/>
  <c r="I70" i="31"/>
  <c r="G70" i="31"/>
  <c r="E70" i="31"/>
  <c r="S69" i="31"/>
  <c r="I69" i="31"/>
  <c r="G69" i="31"/>
  <c r="E69" i="31"/>
  <c r="S68" i="31"/>
  <c r="I68" i="31"/>
  <c r="G68" i="31"/>
  <c r="E68" i="31"/>
  <c r="S67" i="31"/>
  <c r="I67" i="31"/>
  <c r="G67" i="31"/>
  <c r="E67" i="31"/>
  <c r="S66" i="31"/>
  <c r="I66" i="31"/>
  <c r="G66" i="31"/>
  <c r="E66" i="31"/>
  <c r="S65" i="31"/>
  <c r="I65" i="31"/>
  <c r="G65" i="31"/>
  <c r="E65" i="31"/>
  <c r="S64" i="31"/>
  <c r="I64" i="31"/>
  <c r="G64" i="31"/>
  <c r="E64" i="31"/>
  <c r="S63" i="31"/>
  <c r="I63" i="31"/>
  <c r="G63" i="31"/>
  <c r="E63" i="31"/>
  <c r="S62" i="31"/>
  <c r="I62" i="31"/>
  <c r="G62" i="31"/>
  <c r="E62" i="31"/>
  <c r="S61" i="31"/>
  <c r="I61" i="31"/>
  <c r="G61" i="31"/>
  <c r="E61" i="31"/>
  <c r="S60" i="31"/>
  <c r="I60" i="31"/>
  <c r="G60" i="31"/>
  <c r="E60" i="31"/>
  <c r="S59" i="31"/>
  <c r="I59" i="31"/>
  <c r="G59" i="31"/>
  <c r="E59" i="31"/>
  <c r="S58" i="31"/>
  <c r="I58" i="31"/>
  <c r="G58" i="31"/>
  <c r="E58" i="31"/>
  <c r="S57" i="31"/>
  <c r="I57" i="31"/>
  <c r="G57" i="31"/>
  <c r="E57" i="31"/>
  <c r="S56" i="31"/>
  <c r="I56" i="31"/>
  <c r="G56" i="31"/>
  <c r="E56" i="31"/>
  <c r="S55" i="31"/>
  <c r="I55" i="31"/>
  <c r="G55" i="31"/>
  <c r="E55" i="31"/>
  <c r="S54" i="31"/>
  <c r="I54" i="31"/>
  <c r="G54" i="31"/>
  <c r="E54" i="31"/>
  <c r="S53" i="31"/>
  <c r="I53" i="31"/>
  <c r="G53" i="31"/>
  <c r="E53" i="31"/>
  <c r="S52" i="31"/>
  <c r="I52" i="31"/>
  <c r="G52" i="31"/>
  <c r="E52" i="31"/>
  <c r="S51" i="31"/>
  <c r="I51" i="31"/>
  <c r="G51" i="31"/>
  <c r="E51" i="31"/>
  <c r="S50" i="31"/>
  <c r="I50" i="31"/>
  <c r="G50" i="31"/>
  <c r="E50" i="31"/>
  <c r="S49" i="31"/>
  <c r="I49" i="31"/>
  <c r="G49" i="31"/>
  <c r="E49" i="31"/>
  <c r="S48" i="31"/>
  <c r="I48" i="31"/>
  <c r="G48" i="31"/>
  <c r="E48" i="31"/>
  <c r="S47" i="31"/>
  <c r="I47" i="31"/>
  <c r="G47" i="31"/>
  <c r="E47" i="31"/>
  <c r="S46" i="31"/>
  <c r="I46" i="31"/>
  <c r="G46" i="31"/>
  <c r="E46" i="31"/>
  <c r="S45" i="31"/>
  <c r="I45" i="31"/>
  <c r="G45" i="31"/>
  <c r="E45" i="31"/>
  <c r="S44" i="31"/>
  <c r="I44" i="31"/>
  <c r="G44" i="31"/>
  <c r="E44" i="31"/>
  <c r="S43" i="31"/>
  <c r="I43" i="31"/>
  <c r="G43" i="31"/>
  <c r="E43" i="31"/>
  <c r="S42" i="31"/>
  <c r="I42" i="31"/>
  <c r="G42" i="31"/>
  <c r="E42" i="31"/>
  <c r="S41" i="31"/>
  <c r="I41" i="31"/>
  <c r="G41" i="31"/>
  <c r="E41" i="31"/>
  <c r="S40" i="31"/>
  <c r="I40" i="31"/>
  <c r="G40" i="31"/>
  <c r="E40" i="31"/>
  <c r="S39" i="31"/>
  <c r="I39" i="31"/>
  <c r="G39" i="31"/>
  <c r="E39" i="31"/>
  <c r="S38" i="31"/>
  <c r="I38" i="31"/>
  <c r="G38" i="31"/>
  <c r="E38" i="31"/>
  <c r="S37" i="31"/>
  <c r="I37" i="31"/>
  <c r="G37" i="31"/>
  <c r="E37" i="31"/>
  <c r="S36" i="31"/>
  <c r="I36" i="31"/>
  <c r="G36" i="31"/>
  <c r="E36" i="31"/>
  <c r="S35" i="31"/>
  <c r="I35" i="31"/>
  <c r="G35" i="31"/>
  <c r="E35" i="31"/>
  <c r="S34" i="31"/>
  <c r="I34" i="31"/>
  <c r="G34" i="31"/>
  <c r="E34" i="31"/>
  <c r="S33" i="31"/>
  <c r="I33" i="31"/>
  <c r="G33" i="31"/>
  <c r="E33" i="31"/>
  <c r="S32" i="31"/>
  <c r="I32" i="31"/>
  <c r="G32" i="31"/>
  <c r="E32" i="31"/>
  <c r="S31" i="31"/>
  <c r="I31" i="31"/>
  <c r="G31" i="31"/>
  <c r="E31" i="31"/>
  <c r="S30" i="31"/>
  <c r="I30" i="31"/>
  <c r="G30" i="31"/>
  <c r="E30" i="31"/>
  <c r="S29" i="31"/>
  <c r="I29" i="31"/>
  <c r="G29" i="31"/>
  <c r="E29" i="31"/>
  <c r="S28" i="31"/>
  <c r="I28" i="31"/>
  <c r="G28" i="31"/>
  <c r="E28" i="31"/>
  <c r="S27" i="31"/>
  <c r="I27" i="31"/>
  <c r="G27" i="31"/>
  <c r="E27" i="31"/>
  <c r="S26" i="31"/>
  <c r="I26" i="31"/>
  <c r="G26" i="31"/>
  <c r="E26" i="31"/>
  <c r="S25" i="31"/>
  <c r="I25" i="31"/>
  <c r="G25" i="31"/>
  <c r="E25" i="31"/>
  <c r="S24" i="31"/>
  <c r="I24" i="31"/>
  <c r="G24" i="31"/>
  <c r="E24" i="31"/>
  <c r="S23" i="31"/>
  <c r="I23" i="31"/>
  <c r="G23" i="31"/>
  <c r="E23" i="31"/>
  <c r="S22" i="31"/>
  <c r="I22" i="31"/>
  <c r="G22" i="31"/>
  <c r="E22" i="31"/>
  <c r="S21" i="31"/>
  <c r="I21" i="31"/>
  <c r="G21" i="31"/>
  <c r="E21" i="31"/>
  <c r="S20" i="31"/>
  <c r="I20" i="31"/>
  <c r="G20" i="31"/>
  <c r="E20" i="31"/>
  <c r="S19" i="31"/>
  <c r="I19" i="31"/>
  <c r="G19" i="31"/>
  <c r="E19" i="31"/>
  <c r="S18" i="31"/>
  <c r="I18" i="31"/>
  <c r="G18" i="31"/>
  <c r="E18" i="31"/>
  <c r="S17" i="31"/>
  <c r="I17" i="31"/>
  <c r="G17" i="31"/>
  <c r="E17" i="31"/>
  <c r="S16" i="31"/>
  <c r="I16" i="31"/>
  <c r="G16" i="31"/>
  <c r="E16" i="31"/>
  <c r="S15" i="31"/>
  <c r="I15" i="31"/>
  <c r="G15" i="31"/>
  <c r="E15" i="31"/>
  <c r="S14" i="31"/>
  <c r="I14" i="31"/>
  <c r="G14" i="31"/>
  <c r="E14" i="31"/>
  <c r="S13" i="31"/>
  <c r="I13" i="31"/>
  <c r="G13" i="31"/>
  <c r="E13" i="31"/>
  <c r="S12" i="31"/>
  <c r="I12" i="31"/>
  <c r="G12" i="31"/>
  <c r="E12" i="31"/>
  <c r="S11" i="31"/>
  <c r="I11" i="31"/>
  <c r="G11" i="31"/>
  <c r="E11" i="31"/>
  <c r="S10" i="31"/>
  <c r="I10" i="31"/>
  <c r="G10" i="31"/>
  <c r="E10" i="31"/>
  <c r="S9" i="31"/>
  <c r="I9" i="31"/>
  <c r="G9" i="31"/>
  <c r="E9" i="31"/>
  <c r="S8" i="31"/>
  <c r="I8" i="31"/>
  <c r="G8" i="31"/>
  <c r="E8" i="31"/>
  <c r="S7" i="31"/>
  <c r="I7" i="31"/>
  <c r="G7" i="31"/>
  <c r="E7" i="31"/>
  <c r="S6" i="31"/>
  <c r="I6" i="31"/>
  <c r="G6" i="31"/>
  <c r="E6" i="31"/>
  <c r="S5" i="31"/>
  <c r="I5" i="31"/>
  <c r="G5" i="31"/>
  <c r="E5" i="31"/>
  <c r="S4" i="31"/>
  <c r="I4" i="31"/>
  <c r="G4" i="31"/>
  <c r="E4" i="31"/>
  <c r="S3" i="31"/>
  <c r="I3" i="31"/>
  <c r="G3" i="31"/>
  <c r="E3" i="31"/>
  <c r="AE699" i="17"/>
  <c r="AE698" i="17"/>
  <c r="AE697" i="17"/>
  <c r="AE696" i="17"/>
  <c r="AE695" i="17"/>
  <c r="AE694" i="17"/>
  <c r="AE693" i="17"/>
  <c r="AE692" i="17"/>
  <c r="AE691" i="17"/>
  <c r="AE690" i="17"/>
  <c r="AE689" i="17"/>
  <c r="AE688" i="17"/>
  <c r="AE687" i="17"/>
  <c r="AE686" i="17"/>
  <c r="AE685" i="17"/>
  <c r="AE684" i="17"/>
  <c r="AE683" i="17"/>
  <c r="AE682" i="17"/>
  <c r="AE681" i="17"/>
  <c r="AE680" i="17"/>
  <c r="AE679" i="17"/>
  <c r="AE678" i="17"/>
  <c r="AE677" i="17"/>
  <c r="AE676" i="17"/>
  <c r="AE675" i="17"/>
  <c r="AE674" i="17"/>
  <c r="AE673" i="17"/>
  <c r="AE672" i="17"/>
  <c r="AE671" i="17"/>
  <c r="AE670" i="17"/>
  <c r="AE669" i="17"/>
  <c r="AE668" i="17"/>
  <c r="AE667" i="17"/>
  <c r="AE666" i="17"/>
  <c r="AE665" i="17"/>
  <c r="AE664" i="17"/>
  <c r="AE663" i="17"/>
  <c r="AE662" i="17"/>
  <c r="AE661" i="17"/>
  <c r="AE660" i="17"/>
  <c r="AE659" i="17"/>
  <c r="AE658" i="17"/>
  <c r="AE657" i="17"/>
  <c r="AE656" i="17"/>
  <c r="AE655" i="17"/>
  <c r="AE654" i="17"/>
  <c r="AE653" i="17"/>
  <c r="AE652" i="17"/>
  <c r="AE651" i="17"/>
  <c r="AE650" i="17"/>
  <c r="AE649" i="17"/>
  <c r="AE648" i="17"/>
  <c r="AE647" i="17"/>
  <c r="AE646" i="17"/>
  <c r="AE645" i="17"/>
  <c r="AE644" i="17"/>
  <c r="AE643" i="17"/>
  <c r="AE642" i="17"/>
  <c r="AE641" i="17"/>
  <c r="AE640" i="17"/>
  <c r="AE639" i="17"/>
  <c r="AE638" i="17"/>
  <c r="AE637" i="17"/>
  <c r="AE636" i="17"/>
  <c r="AE635" i="17"/>
  <c r="AE634" i="17"/>
  <c r="AE633" i="17"/>
  <c r="AE632" i="17"/>
  <c r="AE631" i="17"/>
  <c r="AE630" i="17"/>
  <c r="AE629" i="17"/>
  <c r="AE628" i="17"/>
  <c r="AE627" i="17"/>
  <c r="AE626" i="17"/>
  <c r="AE625" i="17"/>
  <c r="AE624" i="17"/>
  <c r="AE623" i="17"/>
  <c r="AE622" i="17"/>
  <c r="AE621" i="17"/>
  <c r="AE620" i="17"/>
  <c r="AE619" i="17"/>
  <c r="AE618" i="17"/>
  <c r="AE617" i="17"/>
  <c r="AE616" i="17"/>
  <c r="AE615" i="17"/>
  <c r="AE614" i="17"/>
  <c r="AE613" i="17"/>
  <c r="AE612" i="17"/>
  <c r="AE611" i="17"/>
  <c r="AE610" i="17"/>
  <c r="AE609" i="17"/>
  <c r="AE608" i="17"/>
  <c r="AE607" i="17"/>
  <c r="AE606" i="17"/>
  <c r="AE605" i="17"/>
  <c r="AE604" i="17"/>
  <c r="AE603" i="17"/>
  <c r="AE602" i="17"/>
  <c r="AE601" i="17"/>
  <c r="AE600" i="17"/>
  <c r="AE599" i="17"/>
  <c r="AE598" i="17"/>
  <c r="AE597" i="17"/>
  <c r="AE596" i="17"/>
  <c r="AE595" i="17"/>
  <c r="AE594" i="17"/>
  <c r="AE593" i="17"/>
  <c r="AE592" i="17"/>
  <c r="AE591" i="17"/>
  <c r="AE590" i="17"/>
  <c r="AE589" i="17"/>
  <c r="AE588" i="17"/>
  <c r="AE587" i="17"/>
  <c r="AE586" i="17"/>
  <c r="AE585" i="17"/>
  <c r="AE584" i="17"/>
  <c r="AE583" i="17"/>
  <c r="AE582" i="17"/>
  <c r="AE581" i="17"/>
  <c r="AE580" i="17"/>
  <c r="AE579" i="17"/>
  <c r="AE578" i="17"/>
  <c r="AE577" i="17"/>
  <c r="AE576" i="17"/>
  <c r="AE575" i="17"/>
  <c r="AE574" i="17"/>
  <c r="AE573" i="17"/>
  <c r="AE572" i="17"/>
  <c r="AE571" i="17"/>
  <c r="AE570" i="17"/>
  <c r="AE569" i="17"/>
  <c r="AE568" i="17"/>
  <c r="AE567" i="17"/>
  <c r="AE566" i="17"/>
  <c r="AE565" i="17"/>
  <c r="AE564" i="17"/>
  <c r="AE563" i="17"/>
  <c r="AE562" i="17"/>
  <c r="AE561" i="17"/>
  <c r="AE560" i="17"/>
  <c r="AE559" i="17"/>
  <c r="AE558" i="17"/>
  <c r="AE557" i="17"/>
  <c r="AE556" i="17"/>
  <c r="AE555" i="17"/>
  <c r="AE554" i="17"/>
  <c r="AE553" i="17"/>
  <c r="AE552" i="17"/>
  <c r="AE551" i="17"/>
  <c r="AE550" i="17"/>
  <c r="AE549" i="17"/>
  <c r="AE548" i="17"/>
  <c r="AE547" i="17"/>
  <c r="AE546" i="17"/>
  <c r="AE545" i="17"/>
  <c r="AE544" i="17"/>
  <c r="AE543" i="17"/>
  <c r="AE542" i="17"/>
  <c r="AE541" i="17"/>
  <c r="AE540" i="17"/>
  <c r="AE539" i="17"/>
  <c r="AE538" i="17"/>
  <c r="AE537" i="17"/>
  <c r="AE536" i="17"/>
  <c r="AE535" i="17"/>
  <c r="AE534" i="17"/>
  <c r="AE533" i="17"/>
  <c r="AE532" i="17"/>
  <c r="AE531" i="17"/>
  <c r="AE530" i="17"/>
  <c r="AE529" i="17"/>
  <c r="AE528" i="17"/>
  <c r="AE527" i="17"/>
  <c r="AE526" i="17"/>
  <c r="AE525" i="17"/>
  <c r="AE524" i="17"/>
  <c r="AE523" i="17"/>
  <c r="AE522" i="17"/>
  <c r="AE521" i="17"/>
  <c r="AE520" i="17"/>
  <c r="AE519" i="17"/>
  <c r="AE518" i="17"/>
  <c r="AE517" i="17"/>
  <c r="AE516" i="17"/>
  <c r="AE515" i="17"/>
  <c r="AE514" i="17"/>
  <c r="AE513" i="17"/>
  <c r="AE512" i="17"/>
  <c r="AE511" i="17"/>
  <c r="AE510" i="17"/>
  <c r="AE509" i="17"/>
  <c r="AE508" i="17"/>
  <c r="AE507" i="17"/>
  <c r="AE506" i="17"/>
  <c r="AE505" i="17"/>
  <c r="AE504" i="17"/>
  <c r="AE503" i="17"/>
  <c r="AE502" i="17"/>
  <c r="AE501" i="17"/>
  <c r="AE500" i="17"/>
  <c r="AE499" i="17"/>
  <c r="AE498" i="17"/>
  <c r="AE497" i="17"/>
  <c r="AE496" i="17"/>
  <c r="AE495" i="17"/>
  <c r="AE494" i="17"/>
  <c r="AE493" i="17"/>
  <c r="AE492" i="17"/>
  <c r="AE491" i="17"/>
  <c r="AE490" i="17"/>
  <c r="AE489" i="17"/>
  <c r="AE488" i="17"/>
  <c r="AE487" i="17"/>
  <c r="AE486" i="17"/>
  <c r="AE485" i="17"/>
  <c r="AE484" i="17"/>
  <c r="AE483" i="17"/>
  <c r="AE482" i="17"/>
  <c r="AE481" i="17"/>
  <c r="AE480" i="17"/>
  <c r="AE479" i="17"/>
  <c r="AE478" i="17"/>
  <c r="AE477" i="17"/>
  <c r="AE476" i="17"/>
  <c r="AE475" i="17"/>
  <c r="AE474" i="17"/>
  <c r="AE473" i="17"/>
  <c r="AE472" i="17"/>
  <c r="AE471" i="17"/>
  <c r="AE470" i="17"/>
  <c r="AE469" i="17"/>
  <c r="AE468" i="17"/>
  <c r="AE467" i="17"/>
  <c r="AE466" i="17"/>
  <c r="AE465" i="17"/>
  <c r="AE464" i="17"/>
  <c r="AE463" i="17"/>
  <c r="AE462" i="17"/>
  <c r="AE461" i="17"/>
  <c r="AE460" i="17"/>
  <c r="AE459" i="17"/>
  <c r="AE458" i="17"/>
  <c r="AE457" i="17"/>
  <c r="AE456" i="17"/>
  <c r="AE455" i="17"/>
  <c r="AE454" i="17"/>
  <c r="AE453" i="17"/>
  <c r="AE452" i="17"/>
  <c r="AE451" i="17"/>
  <c r="AE450" i="17"/>
  <c r="AE449" i="17"/>
  <c r="AE448" i="17"/>
  <c r="AE447" i="17"/>
  <c r="AE446" i="17"/>
  <c r="AE445" i="17"/>
  <c r="AE444" i="17"/>
  <c r="AE443" i="17"/>
  <c r="AE442" i="17"/>
  <c r="AE441" i="17"/>
  <c r="AE440" i="17"/>
  <c r="AE439" i="17"/>
  <c r="AE438" i="17"/>
  <c r="AE437" i="17"/>
  <c r="AE436" i="17"/>
  <c r="AE435" i="17"/>
  <c r="AE434" i="17"/>
  <c r="AE433" i="17"/>
  <c r="AE432" i="17"/>
  <c r="AE431" i="17"/>
  <c r="AE430" i="17"/>
  <c r="AE429" i="17"/>
  <c r="AE428" i="17"/>
  <c r="AE427" i="17"/>
  <c r="AE426" i="17"/>
  <c r="AE425" i="17"/>
  <c r="AE424" i="17"/>
  <c r="AE423" i="17"/>
  <c r="AE422" i="17"/>
  <c r="AE421" i="17"/>
  <c r="AE420" i="17"/>
  <c r="AE419" i="17"/>
  <c r="AE418" i="17"/>
  <c r="AE417" i="17"/>
  <c r="AE416" i="17"/>
  <c r="AE415" i="17"/>
  <c r="AE414" i="17"/>
  <c r="AE413" i="17"/>
  <c r="AE412" i="17"/>
  <c r="AE411" i="17"/>
  <c r="AE410" i="17"/>
  <c r="AE409" i="17"/>
  <c r="AE408" i="17"/>
  <c r="AE407" i="17"/>
  <c r="AE406" i="17"/>
  <c r="AE405" i="17"/>
  <c r="AE404" i="17"/>
  <c r="AE403" i="17"/>
  <c r="AE402" i="17"/>
  <c r="AE401" i="17"/>
  <c r="AE400" i="17"/>
  <c r="AE399" i="17"/>
  <c r="AE398" i="17"/>
  <c r="AE397" i="17"/>
  <c r="AE396" i="17"/>
  <c r="AE395" i="17"/>
  <c r="AE394" i="17"/>
  <c r="AE393" i="17"/>
  <c r="AE392" i="17"/>
  <c r="AE391" i="17"/>
  <c r="AE390" i="17"/>
  <c r="AE389" i="17"/>
  <c r="AE388" i="17"/>
  <c r="AE387" i="17"/>
  <c r="AE386" i="17"/>
  <c r="AE385" i="17"/>
  <c r="AE384" i="17"/>
  <c r="AE383" i="17"/>
  <c r="AE382" i="17"/>
  <c r="AE381" i="17"/>
  <c r="AE380" i="17"/>
  <c r="AE379" i="17"/>
  <c r="AE378" i="17"/>
  <c r="AE377" i="17"/>
  <c r="AE376" i="17"/>
  <c r="AE375" i="17"/>
  <c r="AE374" i="17"/>
  <c r="AE373" i="17"/>
  <c r="AE372" i="17"/>
  <c r="AE371" i="17"/>
  <c r="AE370" i="17"/>
  <c r="AE369" i="17"/>
  <c r="AE368" i="17"/>
  <c r="AE367" i="17"/>
  <c r="AE366" i="17"/>
  <c r="AE365" i="17"/>
  <c r="AE364" i="17"/>
  <c r="AE363" i="17"/>
  <c r="AE362" i="17"/>
  <c r="AE361" i="17"/>
  <c r="AE360" i="17"/>
  <c r="AE359" i="17"/>
  <c r="AE358" i="17"/>
  <c r="AE357" i="17"/>
  <c r="AE356" i="17"/>
  <c r="AE355" i="17"/>
  <c r="AE354" i="17"/>
  <c r="AE353" i="17"/>
  <c r="AE352" i="17"/>
  <c r="AE351" i="17"/>
  <c r="AE350" i="17"/>
  <c r="AE349" i="17"/>
  <c r="AE348" i="17"/>
  <c r="AE347" i="17"/>
  <c r="AE346" i="17"/>
  <c r="AE345" i="17"/>
  <c r="AE344" i="17"/>
  <c r="AE343" i="17"/>
  <c r="AE342" i="17"/>
  <c r="AE341" i="17"/>
  <c r="AE340" i="17"/>
  <c r="AE339" i="17"/>
  <c r="AE338" i="17"/>
  <c r="AE337" i="17"/>
  <c r="AE336" i="17"/>
  <c r="AE335" i="17"/>
  <c r="AE334" i="17"/>
  <c r="AE333" i="17"/>
  <c r="AE332" i="17"/>
  <c r="AE331" i="17"/>
  <c r="AE330" i="17"/>
  <c r="AE329" i="17"/>
  <c r="AE328" i="17"/>
  <c r="AE327" i="17"/>
  <c r="AE326" i="17"/>
  <c r="AE325" i="17"/>
  <c r="AE324" i="17"/>
  <c r="AE323" i="17"/>
  <c r="AE322" i="17"/>
  <c r="AE321" i="17"/>
  <c r="AE320" i="17"/>
  <c r="AE319" i="17"/>
  <c r="AE318" i="17"/>
  <c r="AE317" i="17"/>
  <c r="AE316" i="17"/>
  <c r="AE315" i="17"/>
  <c r="AE314" i="17"/>
  <c r="AE313" i="17"/>
  <c r="AE312" i="17"/>
  <c r="AE311" i="17"/>
  <c r="AE310" i="17"/>
  <c r="AE309" i="17"/>
  <c r="AE308" i="17"/>
  <c r="AE307" i="17"/>
  <c r="AE306" i="17"/>
  <c r="AE305" i="17"/>
  <c r="AE304" i="17"/>
  <c r="AE303" i="17"/>
  <c r="AE302" i="17"/>
  <c r="AE301" i="17"/>
  <c r="AE300" i="17"/>
  <c r="AE299" i="17"/>
  <c r="AE298" i="17"/>
  <c r="AE297" i="17"/>
  <c r="AE296" i="17"/>
  <c r="AE295" i="17"/>
  <c r="AE294" i="17"/>
  <c r="AE293" i="17"/>
  <c r="AE292" i="17"/>
  <c r="AE291" i="17"/>
  <c r="AE290" i="17"/>
  <c r="AE289" i="17"/>
  <c r="AE288" i="17"/>
  <c r="AE287" i="17"/>
  <c r="AE286" i="17"/>
  <c r="AE285" i="17"/>
  <c r="AE284" i="17"/>
  <c r="AE283" i="17"/>
  <c r="AE282" i="17"/>
  <c r="AE281" i="17"/>
  <c r="AE280" i="17"/>
  <c r="AE279" i="17"/>
  <c r="AE278" i="17"/>
  <c r="AE277" i="17"/>
  <c r="AE276" i="17"/>
  <c r="AE275" i="17"/>
  <c r="AE274" i="17"/>
  <c r="AE273" i="17"/>
  <c r="AE272" i="17"/>
  <c r="AE271" i="17"/>
  <c r="AE270" i="17"/>
  <c r="AE269" i="17"/>
  <c r="AE268" i="17"/>
  <c r="AE267" i="17"/>
  <c r="AE266" i="17"/>
  <c r="AE265" i="17"/>
  <c r="AE264" i="17"/>
  <c r="AE263" i="17"/>
  <c r="AE262" i="17"/>
  <c r="AE261" i="17"/>
  <c r="AE260" i="17"/>
  <c r="AE259" i="17"/>
  <c r="AE258" i="17"/>
  <c r="AE257" i="17"/>
  <c r="AE256" i="17"/>
  <c r="AE255" i="17"/>
  <c r="AE254" i="17"/>
  <c r="AE253" i="17"/>
  <c r="AE252" i="17"/>
  <c r="AE251" i="17"/>
  <c r="AE250" i="17"/>
  <c r="AE249" i="17"/>
  <c r="AE248" i="17"/>
  <c r="AE247" i="17"/>
  <c r="AE246" i="17"/>
  <c r="AE245" i="17"/>
  <c r="AE244" i="17"/>
  <c r="AE243" i="17"/>
  <c r="AE242" i="17"/>
  <c r="AE241" i="17"/>
  <c r="AE240" i="17"/>
  <c r="AE239" i="17"/>
  <c r="AE238" i="17"/>
  <c r="AE237" i="17"/>
  <c r="AE236" i="17"/>
  <c r="AE235" i="17"/>
  <c r="AE234" i="17"/>
  <c r="AE233" i="17"/>
  <c r="AE232" i="17"/>
  <c r="AE231" i="17"/>
  <c r="AE230" i="17"/>
  <c r="AE229" i="17"/>
  <c r="AE228" i="17"/>
  <c r="AE227" i="17"/>
  <c r="AE226" i="17"/>
  <c r="AE225" i="17"/>
  <c r="AE224" i="17"/>
  <c r="AE223" i="17"/>
  <c r="AE222" i="17"/>
  <c r="AE221" i="17"/>
  <c r="AE220" i="17"/>
  <c r="AE219" i="17"/>
  <c r="AE218" i="17"/>
  <c r="AE217" i="17"/>
  <c r="AE216" i="17"/>
  <c r="AE215" i="17"/>
  <c r="AE214" i="17"/>
  <c r="AE213" i="17"/>
  <c r="AE212" i="17"/>
  <c r="AE211" i="17"/>
  <c r="AE210" i="17"/>
  <c r="AE209" i="17"/>
  <c r="AE208" i="17"/>
  <c r="AE207" i="17"/>
  <c r="AE206" i="17"/>
  <c r="AE205" i="17"/>
  <c r="AE204" i="17"/>
  <c r="AE203" i="17"/>
  <c r="AE202" i="17"/>
  <c r="AE201" i="17"/>
  <c r="AE200" i="17"/>
  <c r="AE199" i="17"/>
  <c r="AE198" i="17"/>
  <c r="AE197" i="17"/>
  <c r="AE196" i="17"/>
  <c r="AE195" i="17"/>
  <c r="AE194" i="17"/>
  <c r="AE193" i="17"/>
  <c r="AE192" i="17"/>
  <c r="AE191" i="17"/>
  <c r="AE190" i="17"/>
  <c r="AE189" i="17"/>
  <c r="AE188" i="17"/>
  <c r="AE187" i="17"/>
  <c r="AE186" i="17"/>
  <c r="AE185" i="17"/>
  <c r="AE184" i="17"/>
  <c r="AE183" i="17"/>
  <c r="AE182" i="17"/>
  <c r="AE181" i="17"/>
  <c r="AE180" i="17"/>
  <c r="AE179" i="17"/>
  <c r="AE178" i="17"/>
  <c r="AE177" i="17"/>
  <c r="AE176" i="17"/>
  <c r="AE175" i="17"/>
  <c r="AE174" i="17"/>
  <c r="AE173" i="17"/>
  <c r="AE172" i="17"/>
  <c r="AE171" i="17"/>
  <c r="AE170" i="17"/>
  <c r="AE169" i="17"/>
  <c r="AE168" i="17"/>
  <c r="AE167" i="17"/>
  <c r="AE166" i="17"/>
  <c r="AE165" i="17"/>
  <c r="AE164" i="17"/>
  <c r="AE163" i="17"/>
  <c r="AE162" i="17"/>
  <c r="AE161" i="17"/>
  <c r="AE160" i="17"/>
  <c r="AE159" i="17"/>
  <c r="AE158" i="17"/>
  <c r="AE157" i="17"/>
  <c r="AE156" i="17"/>
  <c r="AE155" i="17"/>
  <c r="AE154" i="17"/>
  <c r="AE153" i="17"/>
  <c r="AE152" i="17"/>
  <c r="AE151" i="17"/>
  <c r="AE150" i="17"/>
  <c r="AE149" i="17"/>
  <c r="AE148" i="17"/>
  <c r="AE147" i="17"/>
  <c r="AE146" i="17"/>
  <c r="AE145" i="17"/>
  <c r="AE144" i="17"/>
  <c r="AE143" i="17"/>
  <c r="AE142" i="17"/>
  <c r="AE141" i="17"/>
  <c r="AE140" i="17"/>
  <c r="AE139" i="17"/>
  <c r="AE138" i="17"/>
  <c r="AE137" i="17"/>
  <c r="AE136" i="17"/>
  <c r="AE135" i="17"/>
  <c r="AE134" i="17"/>
  <c r="AE133" i="17"/>
  <c r="AE132" i="17"/>
  <c r="AE131" i="17"/>
  <c r="AE130" i="17"/>
  <c r="AE129" i="17"/>
  <c r="AE128" i="17"/>
  <c r="AE127" i="17"/>
  <c r="AE126" i="17"/>
  <c r="AE125" i="17"/>
  <c r="AE124" i="17"/>
  <c r="AE123" i="17"/>
  <c r="AE122" i="17"/>
  <c r="AE121" i="17"/>
  <c r="AE120" i="17"/>
  <c r="AE119" i="17"/>
  <c r="AE118" i="17"/>
  <c r="AE117" i="17"/>
  <c r="AE116" i="17"/>
  <c r="AE115" i="17"/>
  <c r="AE114" i="17"/>
  <c r="AE113" i="17"/>
  <c r="AE112" i="17"/>
  <c r="AE111" i="17"/>
  <c r="AE110" i="17"/>
  <c r="AE109" i="17"/>
  <c r="AE108" i="17"/>
  <c r="AE107" i="17"/>
  <c r="AE106" i="17"/>
  <c r="AE105" i="17"/>
  <c r="AE104" i="17"/>
  <c r="AE103" i="17"/>
  <c r="AE102" i="17"/>
  <c r="AE101" i="17"/>
  <c r="AE100" i="17"/>
  <c r="AE99" i="17"/>
  <c r="AE98" i="17"/>
  <c r="AE97" i="17"/>
  <c r="AE96" i="17"/>
  <c r="AE95" i="17"/>
  <c r="AE94" i="17"/>
  <c r="AE93" i="17"/>
  <c r="AE92" i="17"/>
  <c r="AE91" i="17"/>
  <c r="AE90" i="17"/>
  <c r="AE89" i="17"/>
  <c r="AE88" i="17"/>
  <c r="AE87" i="17"/>
  <c r="AE86" i="17"/>
  <c r="AE85" i="17"/>
  <c r="AE84" i="17"/>
  <c r="AE83" i="17"/>
  <c r="AE82" i="17"/>
  <c r="AE81" i="17"/>
  <c r="AE80" i="17"/>
  <c r="AE79" i="17"/>
  <c r="AE78" i="17"/>
  <c r="AE77" i="17"/>
  <c r="AE76" i="17"/>
  <c r="AE75" i="17"/>
  <c r="AE74" i="17"/>
  <c r="AE73" i="17"/>
  <c r="AE72" i="17"/>
  <c r="AE71" i="17"/>
  <c r="AE70" i="17"/>
  <c r="AE69" i="17"/>
  <c r="AE68" i="17"/>
  <c r="AE67" i="17"/>
  <c r="AE66" i="17"/>
  <c r="AE65" i="17"/>
  <c r="AE64" i="17"/>
  <c r="AE63" i="17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E3" i="17"/>
  <c r="Q191" i="31"/>
  <c r="Q190" i="31"/>
  <c r="Q189" i="31"/>
  <c r="Q188" i="31"/>
  <c r="Q187" i="31"/>
  <c r="Q186" i="31"/>
  <c r="Q185" i="31"/>
  <c r="Q184" i="31"/>
  <c r="Q183" i="31"/>
  <c r="Q182" i="31"/>
  <c r="Q181" i="31"/>
  <c r="Q180" i="31"/>
  <c r="Q179" i="31"/>
  <c r="Q178" i="31"/>
  <c r="Q177" i="31"/>
  <c r="Q176" i="31"/>
  <c r="Q175" i="31"/>
  <c r="Q174" i="31"/>
  <c r="Q173" i="31"/>
  <c r="Q172" i="31"/>
  <c r="Q171" i="31"/>
  <c r="Q170" i="31"/>
  <c r="Q169" i="31"/>
  <c r="Q168" i="31"/>
  <c r="Q167" i="31"/>
  <c r="Q166" i="31"/>
  <c r="Q165" i="31"/>
  <c r="Q164" i="31"/>
  <c r="Q163" i="31"/>
  <c r="Q162" i="31"/>
  <c r="Q161" i="31"/>
  <c r="Q160" i="31"/>
  <c r="Q159" i="31"/>
  <c r="Q158" i="31"/>
  <c r="Q157" i="31"/>
  <c r="Q156" i="31"/>
  <c r="Q155" i="31"/>
  <c r="Q154" i="31"/>
  <c r="Q153" i="31"/>
  <c r="Q152" i="31"/>
  <c r="Q151" i="31"/>
  <c r="Q150" i="31"/>
  <c r="Q149" i="31"/>
  <c r="Q148" i="31"/>
  <c r="Q147" i="31"/>
  <c r="Q146" i="31"/>
  <c r="Q145" i="31"/>
  <c r="Q144" i="31"/>
  <c r="Q143" i="31"/>
  <c r="Q142" i="31"/>
  <c r="Q141" i="31"/>
  <c r="Q140" i="31"/>
  <c r="Q139" i="31"/>
  <c r="Q138" i="31"/>
  <c r="Q137" i="31"/>
  <c r="Q136" i="31"/>
  <c r="Q135" i="31"/>
  <c r="Q134" i="31"/>
  <c r="Q133" i="31"/>
  <c r="Q132" i="31"/>
  <c r="Q131" i="31"/>
  <c r="Q130" i="31"/>
  <c r="Q129" i="31"/>
  <c r="Q128" i="31"/>
  <c r="Q127" i="31"/>
  <c r="Q126" i="31"/>
  <c r="Q125" i="31"/>
  <c r="Q124" i="31"/>
  <c r="Q123" i="31"/>
  <c r="Q122" i="31"/>
  <c r="Q121" i="31"/>
  <c r="Q120" i="31"/>
  <c r="Q119" i="31"/>
  <c r="Q118" i="31"/>
  <c r="Q117" i="31"/>
  <c r="Q116" i="31"/>
  <c r="Q115" i="31"/>
  <c r="Q114" i="31"/>
  <c r="Q113" i="31"/>
  <c r="Q112" i="31"/>
  <c r="Q111" i="31"/>
  <c r="Q110" i="31"/>
  <c r="Q109" i="31"/>
  <c r="Q108" i="31"/>
  <c r="Q107" i="31"/>
  <c r="Q106" i="31"/>
  <c r="Q105" i="31"/>
  <c r="Q104" i="31"/>
  <c r="Q103" i="31"/>
  <c r="Q102" i="31"/>
  <c r="Q101" i="31"/>
  <c r="Q100" i="31"/>
  <c r="Q99" i="31"/>
  <c r="Q98" i="31"/>
  <c r="Q97" i="31"/>
  <c r="Q96" i="31"/>
  <c r="Q95" i="31"/>
  <c r="Q94" i="31"/>
  <c r="Q93" i="31"/>
  <c r="Q92" i="31"/>
  <c r="Q91" i="31"/>
  <c r="Q90" i="31"/>
  <c r="Q89" i="31"/>
  <c r="Q88" i="31"/>
  <c r="Q87" i="31"/>
  <c r="Q86" i="31"/>
  <c r="Q85" i="31"/>
  <c r="Q84" i="31"/>
  <c r="Q83" i="31"/>
  <c r="Q82" i="31"/>
  <c r="Q81" i="31"/>
  <c r="Q80" i="31"/>
  <c r="Q79" i="31"/>
  <c r="Q78" i="31"/>
  <c r="Q77" i="31"/>
  <c r="Q76" i="31"/>
  <c r="Q75" i="31"/>
  <c r="Q74" i="31"/>
  <c r="Q73" i="31"/>
  <c r="Q72" i="31"/>
  <c r="Q71" i="31"/>
  <c r="Q70" i="31"/>
  <c r="Q69" i="31"/>
  <c r="Q68" i="31"/>
  <c r="Q67" i="31"/>
  <c r="Q66" i="31"/>
  <c r="Q65" i="31"/>
  <c r="Q64" i="31"/>
  <c r="Q63" i="31"/>
  <c r="Q62" i="31"/>
  <c r="Q61" i="31"/>
  <c r="Q60" i="31"/>
  <c r="Q59" i="31"/>
  <c r="Q58" i="31"/>
  <c r="Q57" i="31"/>
  <c r="Q56" i="31"/>
  <c r="Q55" i="31"/>
  <c r="Q54" i="31"/>
  <c r="Q53" i="31"/>
  <c r="Q52" i="31"/>
  <c r="Q51" i="31"/>
  <c r="Q50" i="31"/>
  <c r="Q49" i="31"/>
  <c r="Q48" i="31"/>
  <c r="Q47" i="31"/>
  <c r="Q46" i="31"/>
  <c r="Q45" i="31"/>
  <c r="Q44" i="31"/>
  <c r="Q43" i="31"/>
  <c r="Q42" i="31"/>
  <c r="Q41" i="31"/>
  <c r="Q40" i="31"/>
  <c r="Q39" i="31"/>
  <c r="Q38" i="31"/>
  <c r="Q37" i="31"/>
  <c r="Q36" i="31"/>
  <c r="Q35" i="31"/>
  <c r="Q34" i="31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Q10" i="31"/>
  <c r="Q9" i="31"/>
  <c r="Q8" i="31"/>
  <c r="Q7" i="31"/>
  <c r="Q6" i="31"/>
  <c r="Q5" i="31"/>
  <c r="Q4" i="31"/>
  <c r="Q3" i="31"/>
  <c r="Z693" i="17"/>
  <c r="Y693" i="17"/>
  <c r="Z692" i="17"/>
  <c r="Y692" i="17"/>
  <c r="Z691" i="17"/>
  <c r="Y691" i="17"/>
  <c r="Z690" i="17"/>
  <c r="Y690" i="17"/>
  <c r="Z689" i="17"/>
  <c r="Y689" i="17"/>
  <c r="Z688" i="17"/>
  <c r="Y688" i="17"/>
  <c r="Z687" i="17"/>
  <c r="Y687" i="17"/>
  <c r="Z686" i="17"/>
  <c r="Y686" i="17"/>
  <c r="Z685" i="17"/>
  <c r="Y685" i="17"/>
  <c r="Z684" i="17"/>
  <c r="Y684" i="17"/>
  <c r="Z683" i="17"/>
  <c r="Y683" i="17"/>
  <c r="Z682" i="17"/>
  <c r="Y682" i="17"/>
  <c r="Z681" i="17"/>
  <c r="Y681" i="17"/>
  <c r="Z680" i="17"/>
  <c r="Y680" i="17"/>
  <c r="Z678" i="17"/>
  <c r="Y678" i="17"/>
  <c r="Z677" i="17"/>
  <c r="Y677" i="17"/>
  <c r="Z672" i="17"/>
  <c r="Y672" i="17"/>
  <c r="Z667" i="17"/>
  <c r="Y667" i="17"/>
  <c r="Z666" i="17"/>
  <c r="Y666" i="17"/>
  <c r="Z665" i="17"/>
  <c r="Y665" i="17"/>
  <c r="Z662" i="17"/>
  <c r="Y662" i="17"/>
  <c r="Z661" i="17"/>
  <c r="Y661" i="17"/>
  <c r="Z657" i="17"/>
  <c r="Y657" i="17"/>
  <c r="Z656" i="17"/>
  <c r="Y656" i="17"/>
  <c r="Z650" i="17"/>
  <c r="Y650" i="17"/>
  <c r="Z649" i="17"/>
  <c r="Y649" i="17"/>
  <c r="Z648" i="17"/>
  <c r="Y648" i="17"/>
  <c r="Z647" i="17"/>
  <c r="Y647" i="17"/>
  <c r="Z646" i="17"/>
  <c r="Y646" i="17"/>
  <c r="Z645" i="17"/>
  <c r="Y645" i="17"/>
  <c r="Z644" i="17"/>
  <c r="Y644" i="17"/>
  <c r="Z643" i="17"/>
  <c r="Y643" i="17"/>
  <c r="Z642" i="17"/>
  <c r="Y642" i="17"/>
  <c r="Z641" i="17"/>
  <c r="Y641" i="17"/>
  <c r="Z640" i="17"/>
  <c r="Y640" i="17"/>
  <c r="Z639" i="17"/>
  <c r="Y639" i="17"/>
  <c r="Z638" i="17"/>
  <c r="Y638" i="17"/>
  <c r="Z637" i="17"/>
  <c r="Y637" i="17"/>
  <c r="Z636" i="17"/>
  <c r="Y636" i="17"/>
  <c r="Z635" i="17"/>
  <c r="Y635" i="17"/>
  <c r="Z634" i="17"/>
  <c r="Y634" i="17"/>
  <c r="Z633" i="17"/>
  <c r="Y633" i="17"/>
  <c r="Z632" i="17"/>
  <c r="Y632" i="17"/>
  <c r="Z631" i="17"/>
  <c r="Y631" i="17"/>
  <c r="Z630" i="17"/>
  <c r="Y630" i="17"/>
  <c r="Z629" i="17"/>
  <c r="Y629" i="17"/>
  <c r="Z628" i="17"/>
  <c r="Y628" i="17"/>
  <c r="Z627" i="17"/>
  <c r="Y627" i="17"/>
  <c r="Z626" i="17"/>
  <c r="Y626" i="17"/>
  <c r="Z625" i="17"/>
  <c r="Y625" i="17"/>
  <c r="Z624" i="17"/>
  <c r="Y624" i="17"/>
  <c r="Z623" i="17"/>
  <c r="Y623" i="17"/>
  <c r="Z622" i="17"/>
  <c r="Y622" i="17"/>
  <c r="Z621" i="17"/>
  <c r="Y621" i="17"/>
  <c r="Z620" i="17"/>
  <c r="Y620" i="17"/>
  <c r="Z619" i="17"/>
  <c r="Y619" i="17"/>
  <c r="Z618" i="17"/>
  <c r="Y618" i="17"/>
  <c r="Z617" i="17"/>
  <c r="Y617" i="17"/>
  <c r="Z616" i="17"/>
  <c r="Y616" i="17"/>
  <c r="Z615" i="17"/>
  <c r="Y615" i="17"/>
  <c r="Z614" i="17"/>
  <c r="Y614" i="17"/>
  <c r="Z613" i="17"/>
  <c r="Y613" i="17"/>
  <c r="Z612" i="17"/>
  <c r="Y612" i="17"/>
  <c r="Z611" i="17"/>
  <c r="Y611" i="17"/>
  <c r="Z610" i="17"/>
  <c r="Y610" i="17"/>
  <c r="Z609" i="17"/>
  <c r="Y609" i="17"/>
  <c r="Z608" i="17"/>
  <c r="Y608" i="17"/>
  <c r="Z606" i="17"/>
  <c r="Y606" i="17"/>
  <c r="Z604" i="17"/>
  <c r="Y604" i="17"/>
  <c r="Z603" i="17"/>
  <c r="Y603" i="17"/>
  <c r="Z602" i="17"/>
  <c r="Y602" i="17"/>
  <c r="Z601" i="17"/>
  <c r="Y601" i="17"/>
  <c r="Z600" i="17"/>
  <c r="Y600" i="17"/>
  <c r="Z599" i="17"/>
  <c r="Y599" i="17"/>
  <c r="Z598" i="17"/>
  <c r="Y598" i="17"/>
  <c r="Z597" i="17"/>
  <c r="Y597" i="17"/>
  <c r="Z596" i="17"/>
  <c r="Y596" i="17"/>
  <c r="Z595" i="17"/>
  <c r="Y595" i="17"/>
  <c r="Z594" i="17"/>
  <c r="Y594" i="17"/>
  <c r="Z593" i="17"/>
  <c r="Y593" i="17"/>
  <c r="Z588" i="17"/>
  <c r="Y588" i="17"/>
  <c r="Z587" i="17"/>
  <c r="Y587" i="17"/>
  <c r="Z586" i="17"/>
  <c r="Y586" i="17"/>
  <c r="Z585" i="17"/>
  <c r="Y585" i="17"/>
  <c r="Z584" i="17"/>
  <c r="Y584" i="17"/>
  <c r="Z582" i="17"/>
  <c r="Y582" i="17"/>
  <c r="Z581" i="17"/>
  <c r="Y581" i="17"/>
  <c r="Z580" i="17"/>
  <c r="Y580" i="17"/>
  <c r="Z576" i="17"/>
  <c r="Y576" i="17"/>
  <c r="Z575" i="17"/>
  <c r="Y575" i="17"/>
  <c r="Z574" i="17"/>
  <c r="Y574" i="17"/>
  <c r="Z573" i="17"/>
  <c r="Y573" i="17"/>
  <c r="Z572" i="17"/>
  <c r="Y572" i="17"/>
  <c r="Z571" i="17"/>
  <c r="Y571" i="17"/>
  <c r="Z570" i="17"/>
  <c r="Y570" i="17"/>
  <c r="Z569" i="17"/>
  <c r="Y569" i="17"/>
  <c r="Z567" i="17"/>
  <c r="Y567" i="17"/>
  <c r="Z566" i="17"/>
  <c r="Y566" i="17"/>
  <c r="Z565" i="17"/>
  <c r="Y565" i="17"/>
  <c r="Z564" i="17"/>
  <c r="Y564" i="17"/>
  <c r="Z563" i="17"/>
  <c r="Y563" i="17"/>
  <c r="Z562" i="17"/>
  <c r="Y562" i="17"/>
  <c r="Z560" i="17"/>
  <c r="Y560" i="17"/>
  <c r="Z558" i="17"/>
  <c r="Y558" i="17"/>
  <c r="Z557" i="17"/>
  <c r="Y557" i="17"/>
  <c r="Z556" i="17"/>
  <c r="Y556" i="17"/>
  <c r="Z555" i="17"/>
  <c r="Y555" i="17"/>
  <c r="Z554" i="17"/>
  <c r="Y554" i="17"/>
  <c r="Z552" i="17"/>
  <c r="Y552" i="17"/>
  <c r="Z551" i="17"/>
  <c r="Y551" i="17"/>
  <c r="Z550" i="17"/>
  <c r="Y550" i="17"/>
  <c r="Z549" i="17"/>
  <c r="Y549" i="17"/>
  <c r="Z548" i="17"/>
  <c r="Y548" i="17"/>
  <c r="Z547" i="17"/>
  <c r="Y547" i="17"/>
  <c r="Z546" i="17"/>
  <c r="Y546" i="17"/>
  <c r="Z544" i="17"/>
  <c r="Y544" i="17"/>
  <c r="Z543" i="17"/>
  <c r="Y543" i="17"/>
  <c r="Z541" i="17"/>
  <c r="Y541" i="17"/>
  <c r="Z540" i="17"/>
  <c r="Y540" i="17"/>
  <c r="Z539" i="17"/>
  <c r="Y539" i="17"/>
  <c r="Z538" i="17"/>
  <c r="Y538" i="17"/>
  <c r="Z178" i="17"/>
  <c r="Y178" i="17"/>
  <c r="Z177" i="17"/>
  <c r="Y177" i="17"/>
  <c r="Z176" i="17"/>
  <c r="Y176" i="17"/>
  <c r="Z175" i="17"/>
  <c r="Y175" i="17"/>
  <c r="Z174" i="17"/>
  <c r="Y174" i="17"/>
  <c r="Z173" i="17"/>
  <c r="Y173" i="17"/>
  <c r="Z172" i="17"/>
  <c r="Y172" i="17"/>
  <c r="Z171" i="17"/>
  <c r="Y171" i="17"/>
  <c r="Z170" i="17"/>
  <c r="Y170" i="17"/>
  <c r="Z167" i="17"/>
  <c r="Y167" i="17"/>
  <c r="Z166" i="17"/>
  <c r="Y166" i="17"/>
  <c r="Z165" i="17"/>
  <c r="Y165" i="17"/>
  <c r="Z164" i="17"/>
  <c r="Y164" i="17"/>
  <c r="Z163" i="17"/>
  <c r="Y163" i="17"/>
  <c r="Z162" i="17"/>
  <c r="Y162" i="17"/>
  <c r="Z161" i="17"/>
  <c r="Y161" i="17"/>
  <c r="Z160" i="17"/>
  <c r="Y160" i="17"/>
  <c r="Z159" i="17"/>
  <c r="Y159" i="17"/>
  <c r="Z158" i="17"/>
  <c r="Y158" i="17"/>
  <c r="Z157" i="17"/>
  <c r="Y157" i="17"/>
  <c r="Z156" i="17"/>
  <c r="Y156" i="17"/>
  <c r="Z155" i="17"/>
  <c r="Y155" i="17"/>
  <c r="Z154" i="17"/>
  <c r="Y154" i="17"/>
  <c r="Z153" i="17"/>
  <c r="Y153" i="17"/>
  <c r="Z152" i="17"/>
  <c r="Y152" i="17"/>
  <c r="Z151" i="17"/>
  <c r="Y151" i="17"/>
  <c r="Z150" i="17"/>
  <c r="Y150" i="17"/>
  <c r="Z149" i="17"/>
  <c r="Y149" i="17"/>
  <c r="Z148" i="17"/>
  <c r="Y148" i="17"/>
  <c r="Z147" i="17"/>
  <c r="Y147" i="17"/>
  <c r="Z146" i="17"/>
  <c r="Y146" i="17"/>
  <c r="Z145" i="17"/>
  <c r="Y145" i="17"/>
  <c r="Z144" i="17"/>
  <c r="Y144" i="17"/>
  <c r="Z143" i="17"/>
  <c r="Y143" i="17"/>
  <c r="Z142" i="17"/>
  <c r="Y142" i="17"/>
  <c r="Z141" i="17"/>
  <c r="Y141" i="17"/>
  <c r="Z140" i="17"/>
  <c r="Y140" i="17"/>
  <c r="Z139" i="17"/>
  <c r="Y139" i="17"/>
  <c r="Z138" i="17"/>
  <c r="Y138" i="17"/>
  <c r="Z137" i="17"/>
  <c r="Y137" i="17"/>
  <c r="Z136" i="17"/>
  <c r="Y136" i="17"/>
  <c r="Z135" i="17"/>
  <c r="Y135" i="17"/>
  <c r="Z134" i="17"/>
  <c r="Y134" i="17"/>
  <c r="Z133" i="17"/>
  <c r="Y133" i="17"/>
  <c r="Z132" i="17"/>
  <c r="Y132" i="17"/>
  <c r="Z131" i="17"/>
  <c r="Y131" i="17"/>
  <c r="Z130" i="17"/>
  <c r="Y130" i="17"/>
  <c r="Z129" i="17"/>
  <c r="Y129" i="17"/>
  <c r="Z128" i="17"/>
  <c r="Y128" i="17"/>
  <c r="Z127" i="17"/>
  <c r="Y127" i="17"/>
  <c r="Z126" i="17"/>
  <c r="Y126" i="17"/>
  <c r="Z125" i="17"/>
  <c r="Y125" i="17"/>
  <c r="Z124" i="17"/>
  <c r="Y124" i="17"/>
  <c r="Z123" i="17"/>
  <c r="Y123" i="17"/>
  <c r="Z122" i="17"/>
  <c r="Y122" i="17"/>
  <c r="Z121" i="17"/>
  <c r="Y121" i="17"/>
  <c r="Z120" i="17"/>
  <c r="Y120" i="17"/>
  <c r="Z119" i="17"/>
  <c r="Y119" i="17"/>
  <c r="Z118" i="17"/>
  <c r="Y118" i="17"/>
  <c r="Z117" i="17"/>
  <c r="Y117" i="17"/>
  <c r="Z116" i="17"/>
  <c r="Y116" i="17"/>
  <c r="Z115" i="17"/>
  <c r="Y115" i="17"/>
  <c r="Z114" i="17"/>
  <c r="Y114" i="17"/>
  <c r="Z113" i="17"/>
  <c r="Y113" i="17"/>
  <c r="Z112" i="17"/>
  <c r="Y112" i="17"/>
  <c r="Z111" i="17"/>
  <c r="Y111" i="17"/>
  <c r="Z110" i="17"/>
  <c r="Y110" i="17"/>
  <c r="Z109" i="17"/>
  <c r="Y109" i="17"/>
  <c r="Z108" i="17"/>
  <c r="Y108" i="17"/>
  <c r="Z107" i="17"/>
  <c r="Y107" i="17"/>
  <c r="Z106" i="17"/>
  <c r="Y106" i="17"/>
  <c r="Z105" i="17"/>
  <c r="Y105" i="17"/>
  <c r="Z104" i="17"/>
  <c r="Y104" i="17"/>
  <c r="Z103" i="17"/>
  <c r="Y103" i="17"/>
  <c r="Z101" i="17"/>
  <c r="Y101" i="17"/>
  <c r="Z100" i="17"/>
  <c r="Y100" i="17"/>
  <c r="Z99" i="17"/>
  <c r="Y99" i="17"/>
  <c r="Z98" i="17"/>
  <c r="Y98" i="17"/>
  <c r="Z97" i="17"/>
  <c r="Y97" i="17"/>
  <c r="Z96" i="17"/>
  <c r="Y96" i="17"/>
  <c r="Z95" i="17"/>
  <c r="Y95" i="17"/>
  <c r="Z94" i="17"/>
  <c r="Y94" i="17"/>
  <c r="Z93" i="17"/>
  <c r="Y93" i="17"/>
  <c r="Z92" i="17"/>
  <c r="Y92" i="17"/>
  <c r="Z91" i="17"/>
  <c r="Y91" i="17"/>
  <c r="Z90" i="17"/>
  <c r="Y90" i="17"/>
  <c r="Z89" i="17"/>
  <c r="Y89" i="17"/>
  <c r="Z88" i="17"/>
  <c r="Y88" i="17"/>
  <c r="Z87" i="17"/>
  <c r="Y87" i="17"/>
  <c r="Z86" i="17"/>
  <c r="Y86" i="17"/>
  <c r="Z85" i="17"/>
  <c r="Y85" i="17"/>
  <c r="Z84" i="17"/>
  <c r="Y84" i="17"/>
  <c r="Z83" i="17"/>
  <c r="Y83" i="17"/>
  <c r="Z82" i="17"/>
  <c r="Y82" i="17"/>
  <c r="Z81" i="17"/>
  <c r="Y81" i="17"/>
  <c r="Z80" i="17"/>
  <c r="Y80" i="17"/>
  <c r="Z79" i="17"/>
  <c r="Y79" i="17"/>
  <c r="Z78" i="17"/>
  <c r="Y78" i="17"/>
  <c r="Z77" i="17"/>
  <c r="Y77" i="17"/>
  <c r="Z76" i="17"/>
  <c r="Y76" i="17"/>
  <c r="Z75" i="17"/>
  <c r="Y75" i="17"/>
  <c r="Z74" i="17"/>
  <c r="Y74" i="17"/>
  <c r="Z73" i="17"/>
  <c r="Y73" i="17"/>
  <c r="Z72" i="17"/>
  <c r="Y72" i="17"/>
  <c r="Z71" i="17"/>
  <c r="Y71" i="17"/>
  <c r="Z70" i="17"/>
  <c r="Y70" i="17"/>
  <c r="Z69" i="17"/>
  <c r="Y69" i="17"/>
  <c r="Z68" i="17"/>
  <c r="Y68" i="17"/>
  <c r="Z67" i="17"/>
  <c r="Y67" i="17"/>
  <c r="Z66" i="17"/>
  <c r="Y66" i="17"/>
  <c r="Z65" i="17"/>
  <c r="Y65" i="17"/>
  <c r="Z64" i="17"/>
  <c r="Y64" i="17"/>
  <c r="Z63" i="17"/>
  <c r="Y63" i="17"/>
  <c r="Z62" i="17"/>
  <c r="Y62" i="17"/>
  <c r="Z61" i="17"/>
  <c r="Y61" i="17"/>
  <c r="Z60" i="17"/>
  <c r="Y60" i="17"/>
  <c r="Z59" i="17"/>
  <c r="Y59" i="17"/>
  <c r="Z58" i="17"/>
  <c r="Y58" i="17"/>
  <c r="Z57" i="17"/>
  <c r="Y57" i="17"/>
  <c r="Z56" i="17"/>
  <c r="Y56" i="17"/>
  <c r="Z55" i="17"/>
  <c r="Y55" i="17"/>
  <c r="Z54" i="17"/>
  <c r="Y54" i="17"/>
  <c r="Z53" i="17"/>
  <c r="Y53" i="17"/>
  <c r="Z52" i="17"/>
  <c r="Y52" i="17"/>
  <c r="Z51" i="17"/>
  <c r="Y51" i="17"/>
  <c r="Z50" i="17"/>
  <c r="Y50" i="17"/>
  <c r="Z49" i="17"/>
  <c r="Y49" i="17"/>
  <c r="Z48" i="17"/>
  <c r="Y48" i="17"/>
  <c r="Z47" i="17"/>
  <c r="Y47" i="17"/>
  <c r="Z46" i="17"/>
  <c r="Y46" i="17"/>
  <c r="Z45" i="17"/>
  <c r="Y45" i="17"/>
  <c r="Z44" i="17"/>
  <c r="Y44" i="17"/>
  <c r="Z43" i="17"/>
  <c r="Y43" i="17"/>
  <c r="Z42" i="17"/>
  <c r="Y42" i="17"/>
  <c r="Z41" i="17"/>
  <c r="Y41" i="17"/>
  <c r="Z40" i="17"/>
  <c r="Y40" i="17"/>
  <c r="Z39" i="17"/>
  <c r="Y39" i="17"/>
  <c r="Z38" i="17"/>
  <c r="Y38" i="17"/>
  <c r="Z37" i="17"/>
  <c r="Y37" i="17"/>
  <c r="Z36" i="17"/>
  <c r="Y36" i="17"/>
  <c r="Z35" i="17"/>
  <c r="Y35" i="17"/>
  <c r="Z34" i="17"/>
  <c r="Y34" i="17"/>
  <c r="Z33" i="17"/>
  <c r="Y33" i="17"/>
  <c r="Z32" i="17"/>
  <c r="Y32" i="17"/>
  <c r="Z31" i="17"/>
  <c r="Y31" i="17"/>
  <c r="Z30" i="17"/>
  <c r="Y30" i="17"/>
  <c r="Z29" i="17"/>
  <c r="Y29" i="17"/>
  <c r="Z28" i="17"/>
  <c r="Y28" i="17"/>
  <c r="Z27" i="17"/>
  <c r="Y27" i="17"/>
  <c r="Z26" i="17"/>
  <c r="Y26" i="17"/>
  <c r="Z25" i="17"/>
  <c r="Y25" i="17"/>
  <c r="Z24" i="17"/>
  <c r="Y24" i="17"/>
  <c r="Z23" i="17"/>
  <c r="Y23" i="17"/>
  <c r="Z22" i="17"/>
  <c r="Y22" i="17"/>
  <c r="Z21" i="17"/>
  <c r="Y21" i="17"/>
  <c r="Z20" i="17"/>
  <c r="Y20" i="17"/>
  <c r="Z19" i="17"/>
  <c r="Y19" i="17"/>
  <c r="Z18" i="17"/>
  <c r="Y18" i="17"/>
  <c r="Z17" i="17"/>
  <c r="Y17" i="17"/>
  <c r="Z16" i="17"/>
  <c r="Y16" i="17"/>
  <c r="Z15" i="17"/>
  <c r="Y15" i="17"/>
  <c r="Z14" i="17"/>
  <c r="Y14" i="17"/>
  <c r="Z6" i="17"/>
  <c r="Y6" i="17"/>
  <c r="Z5" i="17"/>
  <c r="Y5" i="17"/>
  <c r="Z4" i="17"/>
  <c r="Y4" i="17"/>
  <c r="Z3" i="17"/>
  <c r="Y3" i="17"/>
  <c r="G35" i="15"/>
  <c r="C3" i="30" l="1"/>
  <c r="C4" i="30"/>
  <c r="C5" i="30"/>
  <c r="C6" i="30"/>
  <c r="C7" i="30"/>
  <c r="C8" i="30"/>
  <c r="C9" i="30"/>
  <c r="G3" i="30"/>
  <c r="G4" i="30"/>
  <c r="G5" i="30"/>
  <c r="G6" i="30"/>
  <c r="G7" i="30"/>
  <c r="G8" i="30"/>
  <c r="G9" i="30"/>
  <c r="E3" i="30"/>
  <c r="E4" i="30"/>
  <c r="E5" i="30"/>
  <c r="E6" i="30"/>
  <c r="E7" i="30"/>
  <c r="E8" i="30"/>
  <c r="E9" i="30"/>
  <c r="E2" i="30"/>
  <c r="C2" i="30"/>
  <c r="G2" i="30"/>
  <c r="G3" i="28"/>
  <c r="G4" i="28"/>
  <c r="G5" i="28"/>
  <c r="G6" i="28"/>
  <c r="G2" i="28"/>
  <c r="E3" i="28"/>
  <c r="E4" i="28"/>
  <c r="E5" i="28"/>
  <c r="E6" i="28"/>
  <c r="E2" i="28"/>
  <c r="C3" i="28"/>
  <c r="C4" i="28"/>
  <c r="C5" i="28"/>
  <c r="C6" i="28"/>
  <c r="C2" i="28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195" i="17"/>
  <c r="U196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29" i="17"/>
  <c r="U230" i="17"/>
  <c r="U231" i="17"/>
  <c r="U232" i="17"/>
  <c r="U233" i="17"/>
  <c r="U234" i="17"/>
  <c r="U235" i="17"/>
  <c r="U236" i="17"/>
  <c r="U237" i="17"/>
  <c r="U238" i="17"/>
  <c r="U239" i="17"/>
  <c r="U240" i="17"/>
  <c r="U241" i="17"/>
  <c r="U242" i="17"/>
  <c r="U243" i="17"/>
  <c r="U244" i="17"/>
  <c r="U245" i="17"/>
  <c r="U246" i="17"/>
  <c r="U247" i="17"/>
  <c r="U248" i="17"/>
  <c r="U249" i="17"/>
  <c r="U250" i="17"/>
  <c r="U251" i="17"/>
  <c r="U252" i="17"/>
  <c r="U253" i="17"/>
  <c r="U254" i="17"/>
  <c r="U255" i="17"/>
  <c r="U256" i="17"/>
  <c r="U257" i="17"/>
  <c r="U258" i="17"/>
  <c r="U259" i="17"/>
  <c r="U260" i="17"/>
  <c r="U261" i="17"/>
  <c r="U262" i="17"/>
  <c r="U263" i="17"/>
  <c r="U264" i="17"/>
  <c r="U265" i="17"/>
  <c r="U266" i="17"/>
  <c r="U267" i="17"/>
  <c r="U268" i="17"/>
  <c r="U269" i="17"/>
  <c r="U270" i="17"/>
  <c r="U271" i="17"/>
  <c r="U272" i="17"/>
  <c r="U273" i="17"/>
  <c r="U274" i="17"/>
  <c r="U275" i="17"/>
  <c r="U276" i="17"/>
  <c r="U277" i="17"/>
  <c r="U278" i="17"/>
  <c r="U279" i="17"/>
  <c r="U280" i="17"/>
  <c r="U281" i="17"/>
  <c r="U282" i="17"/>
  <c r="U283" i="17"/>
  <c r="U284" i="17"/>
  <c r="U285" i="17"/>
  <c r="U286" i="17"/>
  <c r="U287" i="17"/>
  <c r="U288" i="17"/>
  <c r="U289" i="17"/>
  <c r="U290" i="17"/>
  <c r="U291" i="17"/>
  <c r="U292" i="17"/>
  <c r="U293" i="17"/>
  <c r="U294" i="17"/>
  <c r="U295" i="17"/>
  <c r="U296" i="17"/>
  <c r="U297" i="17"/>
  <c r="U298" i="17"/>
  <c r="U299" i="17"/>
  <c r="U300" i="17"/>
  <c r="U301" i="17"/>
  <c r="U302" i="17"/>
  <c r="U303" i="17"/>
  <c r="U304" i="17"/>
  <c r="U305" i="17"/>
  <c r="U306" i="17"/>
  <c r="U307" i="17"/>
  <c r="U308" i="17"/>
  <c r="U309" i="17"/>
  <c r="U310" i="17"/>
  <c r="U311" i="17"/>
  <c r="U312" i="17"/>
  <c r="U313" i="17"/>
  <c r="U314" i="17"/>
  <c r="U315" i="17"/>
  <c r="U316" i="17"/>
  <c r="U317" i="17"/>
  <c r="U318" i="17"/>
  <c r="U319" i="17"/>
  <c r="U320" i="17"/>
  <c r="U321" i="17"/>
  <c r="U322" i="17"/>
  <c r="U323" i="17"/>
  <c r="U324" i="17"/>
  <c r="U325" i="17"/>
  <c r="U326" i="17"/>
  <c r="U327" i="17"/>
  <c r="U328" i="17"/>
  <c r="U329" i="17"/>
  <c r="U330" i="17"/>
  <c r="U331" i="17"/>
  <c r="U332" i="17"/>
  <c r="U333" i="17"/>
  <c r="U334" i="17"/>
  <c r="U335" i="17"/>
  <c r="U336" i="17"/>
  <c r="U337" i="17"/>
  <c r="U338" i="17"/>
  <c r="U339" i="17"/>
  <c r="U340" i="17"/>
  <c r="U341" i="17"/>
  <c r="U342" i="17"/>
  <c r="U343" i="17"/>
  <c r="U344" i="17"/>
  <c r="U345" i="17"/>
  <c r="U346" i="17"/>
  <c r="U347" i="17"/>
  <c r="U348" i="17"/>
  <c r="U349" i="17"/>
  <c r="U350" i="17"/>
  <c r="U351" i="17"/>
  <c r="U352" i="17"/>
  <c r="U353" i="17"/>
  <c r="U354" i="17"/>
  <c r="U355" i="17"/>
  <c r="U356" i="17"/>
  <c r="U357" i="17"/>
  <c r="U358" i="17"/>
  <c r="U359" i="17"/>
  <c r="U360" i="17"/>
  <c r="U361" i="17"/>
  <c r="U362" i="17"/>
  <c r="U363" i="17"/>
  <c r="U364" i="17"/>
  <c r="U365" i="17"/>
  <c r="U366" i="17"/>
  <c r="U367" i="17"/>
  <c r="U368" i="17"/>
  <c r="U369" i="17"/>
  <c r="U370" i="17"/>
  <c r="U371" i="17"/>
  <c r="U372" i="17"/>
  <c r="U373" i="17"/>
  <c r="U374" i="17"/>
  <c r="U375" i="17"/>
  <c r="U376" i="17"/>
  <c r="U377" i="17"/>
  <c r="U378" i="17"/>
  <c r="U379" i="17"/>
  <c r="U380" i="17"/>
  <c r="U381" i="17"/>
  <c r="U382" i="17"/>
  <c r="U383" i="17"/>
  <c r="U384" i="17"/>
  <c r="U385" i="17"/>
  <c r="U386" i="17"/>
  <c r="U387" i="17"/>
  <c r="U388" i="17"/>
  <c r="U389" i="17"/>
  <c r="U390" i="17"/>
  <c r="U391" i="17"/>
  <c r="U392" i="17"/>
  <c r="U393" i="17"/>
  <c r="U394" i="17"/>
  <c r="U395" i="17"/>
  <c r="U396" i="17"/>
  <c r="U397" i="17"/>
  <c r="U398" i="17"/>
  <c r="U399" i="17"/>
  <c r="U400" i="17"/>
  <c r="U401" i="17"/>
  <c r="U402" i="17"/>
  <c r="U403" i="17"/>
  <c r="U404" i="17"/>
  <c r="U405" i="17"/>
  <c r="U406" i="17"/>
  <c r="U407" i="17"/>
  <c r="U408" i="17"/>
  <c r="U409" i="17"/>
  <c r="U410" i="17"/>
  <c r="U411" i="17"/>
  <c r="U412" i="17"/>
  <c r="U413" i="17"/>
  <c r="U414" i="17"/>
  <c r="U415" i="17"/>
  <c r="U416" i="17"/>
  <c r="U417" i="17"/>
  <c r="U418" i="17"/>
  <c r="U419" i="17"/>
  <c r="U420" i="17"/>
  <c r="U421" i="17"/>
  <c r="U422" i="17"/>
  <c r="U423" i="17"/>
  <c r="U424" i="17"/>
  <c r="U425" i="17"/>
  <c r="U426" i="17"/>
  <c r="U427" i="17"/>
  <c r="U428" i="17"/>
  <c r="U429" i="17"/>
  <c r="U430" i="17"/>
  <c r="U431" i="17"/>
  <c r="U432" i="17"/>
  <c r="U433" i="17"/>
  <c r="U434" i="17"/>
  <c r="U435" i="17"/>
  <c r="U436" i="17"/>
  <c r="U437" i="17"/>
  <c r="U438" i="17"/>
  <c r="U439" i="17"/>
  <c r="U440" i="17"/>
  <c r="U441" i="17"/>
  <c r="U442" i="17"/>
  <c r="U443" i="17"/>
  <c r="U444" i="17"/>
  <c r="U445" i="17"/>
  <c r="U446" i="17"/>
  <c r="U447" i="17"/>
  <c r="U448" i="17"/>
  <c r="U449" i="17"/>
  <c r="U450" i="17"/>
  <c r="U451" i="17"/>
  <c r="U452" i="17"/>
  <c r="U453" i="17"/>
  <c r="U454" i="17"/>
  <c r="U455" i="17"/>
  <c r="U456" i="17"/>
  <c r="U457" i="17"/>
  <c r="U458" i="17"/>
  <c r="U459" i="17"/>
  <c r="U460" i="17"/>
  <c r="U461" i="17"/>
  <c r="U462" i="17"/>
  <c r="U463" i="17"/>
  <c r="U464" i="17"/>
  <c r="U465" i="17"/>
  <c r="U466" i="17"/>
  <c r="U467" i="17"/>
  <c r="U468" i="17"/>
  <c r="U469" i="17"/>
  <c r="U470" i="17"/>
  <c r="U471" i="17"/>
  <c r="U472" i="17"/>
  <c r="U473" i="17"/>
  <c r="U474" i="17"/>
  <c r="U475" i="17"/>
  <c r="U476" i="17"/>
  <c r="U477" i="17"/>
  <c r="U478" i="17"/>
  <c r="U479" i="17"/>
  <c r="U480" i="17"/>
  <c r="U481" i="17"/>
  <c r="U482" i="17"/>
  <c r="U483" i="17"/>
  <c r="U484" i="17"/>
  <c r="U485" i="17"/>
  <c r="U486" i="17"/>
  <c r="U487" i="17"/>
  <c r="U488" i="17"/>
  <c r="U489" i="17"/>
  <c r="U490" i="17"/>
  <c r="U491" i="17"/>
  <c r="U492" i="17"/>
  <c r="U493" i="17"/>
  <c r="U494" i="17"/>
  <c r="U495" i="17"/>
  <c r="U496" i="17"/>
  <c r="U497" i="17"/>
  <c r="U498" i="17"/>
  <c r="U499" i="17"/>
  <c r="U500" i="17"/>
  <c r="U501" i="17"/>
  <c r="U502" i="17"/>
  <c r="U503" i="17"/>
  <c r="U504" i="17"/>
  <c r="U505" i="17"/>
  <c r="U506" i="17"/>
  <c r="U507" i="17"/>
  <c r="U508" i="17"/>
  <c r="U509" i="17"/>
  <c r="U510" i="17"/>
  <c r="U511" i="17"/>
  <c r="U512" i="17"/>
  <c r="U513" i="17"/>
  <c r="U514" i="17"/>
  <c r="U515" i="17"/>
  <c r="U516" i="17"/>
  <c r="U517" i="17"/>
  <c r="U518" i="17"/>
  <c r="U519" i="17"/>
  <c r="U520" i="17"/>
  <c r="U521" i="17"/>
  <c r="U522" i="17"/>
  <c r="U523" i="17"/>
  <c r="U524" i="17"/>
  <c r="U525" i="17"/>
  <c r="U526" i="17"/>
  <c r="U527" i="17"/>
  <c r="U528" i="17"/>
  <c r="U529" i="17"/>
  <c r="U530" i="17"/>
  <c r="U531" i="17"/>
  <c r="U532" i="17"/>
  <c r="U533" i="17"/>
  <c r="U534" i="17"/>
  <c r="U535" i="17"/>
  <c r="U536" i="17"/>
  <c r="U537" i="17"/>
  <c r="U538" i="17"/>
  <c r="U539" i="17"/>
  <c r="U540" i="17"/>
  <c r="U541" i="17"/>
  <c r="U542" i="17"/>
  <c r="U543" i="17"/>
  <c r="U544" i="17"/>
  <c r="U545" i="17"/>
  <c r="U546" i="17"/>
  <c r="U547" i="17"/>
  <c r="U548" i="17"/>
  <c r="U549" i="17"/>
  <c r="U550" i="17"/>
  <c r="U551" i="17"/>
  <c r="U552" i="17"/>
  <c r="U553" i="17"/>
  <c r="U554" i="17"/>
  <c r="U555" i="17"/>
  <c r="U556" i="17"/>
  <c r="U557" i="17"/>
  <c r="U558" i="17"/>
  <c r="U559" i="17"/>
  <c r="U560" i="17"/>
  <c r="U561" i="17"/>
  <c r="U562" i="17"/>
  <c r="U563" i="17"/>
  <c r="U564" i="17"/>
  <c r="U565" i="17"/>
  <c r="U566" i="17"/>
  <c r="U567" i="17"/>
  <c r="U568" i="17"/>
  <c r="U569" i="17"/>
  <c r="U570" i="17"/>
  <c r="U571" i="17"/>
  <c r="U572" i="17"/>
  <c r="U573" i="17"/>
  <c r="U574" i="17"/>
  <c r="U575" i="17"/>
  <c r="U576" i="17"/>
  <c r="U577" i="17"/>
  <c r="U578" i="17"/>
  <c r="U579" i="17"/>
  <c r="U580" i="17"/>
  <c r="U581" i="17"/>
  <c r="U582" i="17"/>
  <c r="U583" i="17"/>
  <c r="U584" i="17"/>
  <c r="U585" i="17"/>
  <c r="U586" i="17"/>
  <c r="U587" i="17"/>
  <c r="U588" i="17"/>
  <c r="U589" i="17"/>
  <c r="U590" i="17"/>
  <c r="U591" i="17"/>
  <c r="U592" i="17"/>
  <c r="U593" i="17"/>
  <c r="U594" i="17"/>
  <c r="U595" i="17"/>
  <c r="U596" i="17"/>
  <c r="U597" i="17"/>
  <c r="U598" i="17"/>
  <c r="U599" i="17"/>
  <c r="U600" i="17"/>
  <c r="U601" i="17"/>
  <c r="U602" i="17"/>
  <c r="U603" i="17"/>
  <c r="U604" i="17"/>
  <c r="U605" i="17"/>
  <c r="U606" i="17"/>
  <c r="U607" i="17"/>
  <c r="U608" i="17"/>
  <c r="U609" i="17"/>
  <c r="U610" i="17"/>
  <c r="U611" i="17"/>
  <c r="U612" i="17"/>
  <c r="U613" i="17"/>
  <c r="U614" i="17"/>
  <c r="U615" i="17"/>
  <c r="U616" i="17"/>
  <c r="U617" i="17"/>
  <c r="U618" i="17"/>
  <c r="U619" i="17"/>
  <c r="U620" i="17"/>
  <c r="U621" i="17"/>
  <c r="U622" i="17"/>
  <c r="U623" i="17"/>
  <c r="U624" i="17"/>
  <c r="U625" i="17"/>
  <c r="U626" i="17"/>
  <c r="U627" i="17"/>
  <c r="U628" i="17"/>
  <c r="U629" i="17"/>
  <c r="U630" i="17"/>
  <c r="U631" i="17"/>
  <c r="U632" i="17"/>
  <c r="U633" i="17"/>
  <c r="U634" i="17"/>
  <c r="U635" i="17"/>
  <c r="U636" i="17"/>
  <c r="U637" i="17"/>
  <c r="U638" i="17"/>
  <c r="U639" i="17"/>
  <c r="U640" i="17"/>
  <c r="U641" i="17"/>
  <c r="U642" i="17"/>
  <c r="U643" i="17"/>
  <c r="U644" i="17"/>
  <c r="U645" i="17"/>
  <c r="U646" i="17"/>
  <c r="U647" i="17"/>
  <c r="U648" i="17"/>
  <c r="U649" i="17"/>
  <c r="U650" i="17"/>
  <c r="U651" i="17"/>
  <c r="U652" i="17"/>
  <c r="U653" i="17"/>
  <c r="U654" i="17"/>
  <c r="U655" i="17"/>
  <c r="U656" i="17"/>
  <c r="U657" i="17"/>
  <c r="U658" i="17"/>
  <c r="U659" i="17"/>
  <c r="U660" i="17"/>
  <c r="U661" i="17"/>
  <c r="U662" i="17"/>
  <c r="U663" i="17"/>
  <c r="U664" i="17"/>
  <c r="U665" i="17"/>
  <c r="U666" i="17"/>
  <c r="U667" i="17"/>
  <c r="U668" i="17"/>
  <c r="U669" i="17"/>
  <c r="U670" i="17"/>
  <c r="U671" i="17"/>
  <c r="U672" i="17"/>
  <c r="U673" i="17"/>
  <c r="U674" i="17"/>
  <c r="U675" i="17"/>
  <c r="U676" i="17"/>
  <c r="U677" i="17"/>
  <c r="U678" i="17"/>
  <c r="U679" i="17"/>
  <c r="U680" i="17"/>
  <c r="U681" i="17"/>
  <c r="U682" i="17"/>
  <c r="U683" i="17"/>
  <c r="U684" i="17"/>
  <c r="U685" i="17"/>
  <c r="U686" i="17"/>
  <c r="U687" i="17"/>
  <c r="U688" i="17"/>
  <c r="U689" i="17"/>
  <c r="U690" i="17"/>
  <c r="U691" i="17"/>
  <c r="U692" i="17"/>
  <c r="U693" i="17"/>
  <c r="U694" i="17"/>
  <c r="U695" i="17"/>
  <c r="U696" i="17"/>
  <c r="U697" i="17"/>
  <c r="U698" i="17"/>
  <c r="U699" i="17"/>
  <c r="U3" i="17"/>
  <c r="E41" i="15"/>
  <c r="G41" i="15"/>
  <c r="I41" i="15"/>
  <c r="P40" i="15"/>
  <c r="A41" i="15" l="1"/>
  <c r="A2" i="28"/>
  <c r="A2" i="30"/>
  <c r="A3" i="30"/>
  <c r="A4" i="30"/>
  <c r="A5" i="30"/>
  <c r="A6" i="30"/>
  <c r="A7" i="30"/>
  <c r="A8" i="30"/>
  <c r="A9" i="30"/>
  <c r="O122" i="31" l="1"/>
  <c r="AB122" i="31"/>
  <c r="O121" i="31"/>
  <c r="AB121" i="31"/>
  <c r="O120" i="31"/>
  <c r="AB120" i="31"/>
  <c r="O97" i="31"/>
  <c r="AB97" i="31"/>
  <c r="O85" i="31"/>
  <c r="AB85" i="31"/>
  <c r="O150" i="31"/>
  <c r="AB150" i="31"/>
  <c r="O189" i="31"/>
  <c r="AB189" i="31"/>
  <c r="O149" i="31"/>
  <c r="AB149" i="31"/>
  <c r="O86" i="31"/>
  <c r="AB86" i="31"/>
  <c r="O148" i="31"/>
  <c r="AB148" i="31"/>
  <c r="O107" i="31"/>
  <c r="AB107" i="31"/>
  <c r="O172" i="31"/>
  <c r="AB172" i="31"/>
  <c r="O171" i="31"/>
  <c r="AB171" i="31"/>
  <c r="O170" i="31"/>
  <c r="AB170" i="31"/>
  <c r="O169" i="31"/>
  <c r="AB169" i="31"/>
  <c r="O67" i="31"/>
  <c r="AB67" i="31"/>
  <c r="O155" i="31"/>
  <c r="AB155" i="31"/>
  <c r="O153" i="31"/>
  <c r="AB153" i="31"/>
  <c r="O91" i="31"/>
  <c r="AB91" i="31"/>
  <c r="O89" i="31"/>
  <c r="AB89" i="31"/>
  <c r="O8" i="31"/>
  <c r="AB8" i="31"/>
  <c r="O7" i="31"/>
  <c r="AB7" i="31"/>
  <c r="O154" i="31"/>
  <c r="AB154" i="31"/>
  <c r="O68" i="31"/>
  <c r="AB68" i="31"/>
  <c r="O181" i="31"/>
  <c r="AB181" i="31"/>
  <c r="O88" i="31"/>
  <c r="AB88" i="31"/>
  <c r="O108" i="31"/>
  <c r="AB108" i="31"/>
  <c r="O102" i="31"/>
  <c r="AB102" i="31"/>
  <c r="O191" i="31"/>
  <c r="AB191" i="31"/>
  <c r="O190" i="31"/>
  <c r="AB190" i="31"/>
  <c r="O188" i="31"/>
  <c r="AB188" i="31"/>
  <c r="O187" i="31"/>
  <c r="AB187" i="31"/>
  <c r="O186" i="31"/>
  <c r="AB186" i="31"/>
  <c r="O185" i="31"/>
  <c r="AB185" i="31"/>
  <c r="O184" i="31"/>
  <c r="AB184" i="31"/>
  <c r="O183" i="31"/>
  <c r="AB183" i="31"/>
  <c r="O182" i="31"/>
  <c r="AB182" i="31"/>
  <c r="O180" i="31"/>
  <c r="AB180" i="31"/>
  <c r="O179" i="31"/>
  <c r="AB179" i="31"/>
  <c r="O178" i="31"/>
  <c r="AB178" i="31"/>
  <c r="O177" i="31"/>
  <c r="AB177" i="31"/>
  <c r="O176" i="31"/>
  <c r="AB176" i="31"/>
  <c r="O175" i="31"/>
  <c r="AB175" i="31"/>
  <c r="O174" i="31"/>
  <c r="AB174" i="31"/>
  <c r="O173" i="31"/>
  <c r="AB173" i="31"/>
  <c r="O168" i="31"/>
  <c r="AB168" i="31"/>
  <c r="O167" i="31"/>
  <c r="AB167" i="31"/>
  <c r="O166" i="31"/>
  <c r="AB166" i="31"/>
  <c r="O165" i="31"/>
  <c r="AB165" i="31"/>
  <c r="O164" i="31"/>
  <c r="AB164" i="31"/>
  <c r="O163" i="31"/>
  <c r="AB163" i="31"/>
  <c r="O162" i="31"/>
  <c r="AB162" i="31"/>
  <c r="O161" i="31"/>
  <c r="AB161" i="31"/>
  <c r="O160" i="31"/>
  <c r="AB160" i="31"/>
  <c r="O159" i="31"/>
  <c r="AB159" i="31"/>
  <c r="O158" i="31"/>
  <c r="AB158" i="31"/>
  <c r="O157" i="31"/>
  <c r="AB157" i="31"/>
  <c r="O156" i="31"/>
  <c r="AB156" i="31"/>
  <c r="O152" i="31"/>
  <c r="AB152" i="31"/>
  <c r="O151" i="31"/>
  <c r="AB151" i="31"/>
  <c r="O147" i="31"/>
  <c r="AB147" i="31"/>
  <c r="O146" i="31"/>
  <c r="AB146" i="31"/>
  <c r="O145" i="31"/>
  <c r="AB145" i="31"/>
  <c r="O144" i="31"/>
  <c r="AB144" i="31"/>
  <c r="O143" i="31"/>
  <c r="AB143" i="31"/>
  <c r="O142" i="31"/>
  <c r="AB142" i="31"/>
  <c r="O141" i="31"/>
  <c r="AB141" i="31"/>
  <c r="O140" i="31"/>
  <c r="AB140" i="31"/>
  <c r="O139" i="31"/>
  <c r="AB139" i="31"/>
  <c r="O138" i="31"/>
  <c r="AB138" i="31"/>
  <c r="O137" i="31"/>
  <c r="AB137" i="31"/>
  <c r="O136" i="31"/>
  <c r="AB136" i="31"/>
  <c r="O135" i="31"/>
  <c r="AB135" i="31"/>
  <c r="O134" i="31"/>
  <c r="AB134" i="31"/>
  <c r="O133" i="31"/>
  <c r="AB133" i="31"/>
  <c r="O132" i="31"/>
  <c r="AB132" i="31"/>
  <c r="O131" i="31"/>
  <c r="AB131" i="31"/>
  <c r="O130" i="31"/>
  <c r="AB130" i="31"/>
  <c r="O129" i="31"/>
  <c r="AB129" i="31"/>
  <c r="O128" i="31"/>
  <c r="AB128" i="31"/>
  <c r="O127" i="31"/>
  <c r="AB127" i="31"/>
  <c r="O126" i="31"/>
  <c r="AB126" i="31"/>
  <c r="O125" i="31"/>
  <c r="AB125" i="31"/>
  <c r="O124" i="31"/>
  <c r="AB124" i="31"/>
  <c r="O123" i="31"/>
  <c r="AB123" i="31"/>
  <c r="O119" i="31"/>
  <c r="AB119" i="31"/>
  <c r="O118" i="31"/>
  <c r="AB118" i="31"/>
  <c r="O117" i="31"/>
  <c r="AB117" i="31"/>
  <c r="O116" i="31"/>
  <c r="AB116" i="31"/>
  <c r="O115" i="31"/>
  <c r="AB115" i="31"/>
  <c r="O114" i="31"/>
  <c r="AB114" i="31"/>
  <c r="O113" i="31"/>
  <c r="AB113" i="31"/>
  <c r="O112" i="31"/>
  <c r="AB112" i="31"/>
  <c r="O111" i="31"/>
  <c r="AB111" i="31"/>
  <c r="O110" i="31"/>
  <c r="AB110" i="31"/>
  <c r="O109" i="31"/>
  <c r="AB109" i="31"/>
  <c r="O106" i="31"/>
  <c r="AB106" i="31"/>
  <c r="O105" i="31"/>
  <c r="AB105" i="31"/>
  <c r="O104" i="31"/>
  <c r="AB104" i="31"/>
  <c r="O103" i="31"/>
  <c r="AB103" i="31"/>
  <c r="O101" i="31"/>
  <c r="AB101" i="31"/>
  <c r="O100" i="31"/>
  <c r="AB100" i="31"/>
  <c r="O99" i="31"/>
  <c r="AB99" i="31"/>
  <c r="O98" i="31"/>
  <c r="AB98" i="31"/>
  <c r="O96" i="31"/>
  <c r="AB96" i="31"/>
  <c r="O95" i="31"/>
  <c r="AB95" i="31"/>
  <c r="O94" i="31"/>
  <c r="AB94" i="31"/>
  <c r="O93" i="31"/>
  <c r="AB93" i="31"/>
  <c r="O92" i="31"/>
  <c r="AB92" i="31"/>
  <c r="O90" i="31"/>
  <c r="AB90" i="31"/>
  <c r="O87" i="31"/>
  <c r="AB87" i="31"/>
  <c r="O84" i="31"/>
  <c r="AB84" i="31"/>
  <c r="O83" i="31"/>
  <c r="AB83" i="31"/>
  <c r="O82" i="31"/>
  <c r="AB82" i="31"/>
  <c r="O81" i="31"/>
  <c r="AB81" i="31"/>
  <c r="O80" i="31"/>
  <c r="AB80" i="31"/>
  <c r="O79" i="31"/>
  <c r="AB79" i="31"/>
  <c r="O78" i="31"/>
  <c r="AB78" i="31"/>
  <c r="O77" i="31"/>
  <c r="AB77" i="31"/>
  <c r="O76" i="31"/>
  <c r="AB76" i="31"/>
  <c r="O75" i="31"/>
  <c r="AB75" i="31"/>
  <c r="O74" i="31"/>
  <c r="AB74" i="31"/>
  <c r="O73" i="31"/>
  <c r="AB73" i="31"/>
  <c r="O72" i="31"/>
  <c r="AB72" i="31"/>
  <c r="O71" i="31"/>
  <c r="AB71" i="31"/>
  <c r="O70" i="31"/>
  <c r="AB70" i="31"/>
  <c r="O69" i="31"/>
  <c r="AB69" i="31"/>
  <c r="O66" i="31"/>
  <c r="AB66" i="31"/>
  <c r="O65" i="31"/>
  <c r="AB65" i="31"/>
  <c r="O64" i="31"/>
  <c r="AB64" i="31"/>
  <c r="O63" i="31"/>
  <c r="AB63" i="31"/>
  <c r="O62" i="31"/>
  <c r="AB62" i="31"/>
  <c r="O61" i="31"/>
  <c r="AB61" i="31"/>
  <c r="O60" i="31"/>
  <c r="AB60" i="31"/>
  <c r="O59" i="31"/>
  <c r="AB59" i="31"/>
  <c r="O58" i="31"/>
  <c r="AB58" i="31"/>
  <c r="O57" i="31"/>
  <c r="AB57" i="31"/>
  <c r="O56" i="31"/>
  <c r="AB56" i="31"/>
  <c r="O55" i="31"/>
  <c r="AB55" i="31"/>
  <c r="O54" i="31"/>
  <c r="AB54" i="31"/>
  <c r="O53" i="31"/>
  <c r="AB53" i="31"/>
  <c r="O52" i="31"/>
  <c r="AB52" i="31"/>
  <c r="O51" i="31"/>
  <c r="AB51" i="31"/>
  <c r="O50" i="31"/>
  <c r="AB50" i="31"/>
  <c r="O49" i="31"/>
  <c r="AB49" i="31"/>
  <c r="O48" i="31"/>
  <c r="AB48" i="31"/>
  <c r="O47" i="31"/>
  <c r="AB47" i="31"/>
  <c r="O46" i="31"/>
  <c r="AB46" i="31"/>
  <c r="O45" i="31"/>
  <c r="AB45" i="31"/>
  <c r="O44" i="31"/>
  <c r="AB44" i="31"/>
  <c r="O43" i="31"/>
  <c r="AB43" i="31"/>
  <c r="O42" i="31"/>
  <c r="AB42" i="31"/>
  <c r="O41" i="31"/>
  <c r="AB41" i="31"/>
  <c r="O40" i="31"/>
  <c r="AB40" i="31"/>
  <c r="O39" i="31"/>
  <c r="AB39" i="31"/>
  <c r="O38" i="31"/>
  <c r="AB38" i="31"/>
  <c r="O37" i="31"/>
  <c r="AB37" i="31"/>
  <c r="O36" i="31"/>
  <c r="AB36" i="31"/>
  <c r="O35" i="31"/>
  <c r="AB35" i="31"/>
  <c r="O34" i="31"/>
  <c r="AB34" i="31"/>
  <c r="O33" i="31"/>
  <c r="AB33" i="31"/>
  <c r="O32" i="31"/>
  <c r="AB32" i="31"/>
  <c r="O31" i="31"/>
  <c r="AB31" i="31"/>
  <c r="O30" i="31"/>
  <c r="AB30" i="31"/>
  <c r="O29" i="31"/>
  <c r="AB29" i="31"/>
  <c r="O28" i="31"/>
  <c r="AB28" i="31"/>
  <c r="O27" i="31"/>
  <c r="AB27" i="31"/>
  <c r="O26" i="31"/>
  <c r="AB26" i="31"/>
  <c r="O25" i="31"/>
  <c r="AB25" i="31"/>
  <c r="O24" i="31"/>
  <c r="AB24" i="31"/>
  <c r="O23" i="31"/>
  <c r="AB23" i="31"/>
  <c r="O22" i="31"/>
  <c r="AB22" i="31"/>
  <c r="O21" i="31"/>
  <c r="AB21" i="31"/>
  <c r="O20" i="31"/>
  <c r="AB20" i="31"/>
  <c r="O19" i="31"/>
  <c r="AB19" i="31"/>
  <c r="O18" i="31"/>
  <c r="AB18" i="31"/>
  <c r="O17" i="31"/>
  <c r="AB17" i="31"/>
  <c r="O16" i="31"/>
  <c r="AB16" i="31"/>
  <c r="O15" i="31"/>
  <c r="AB15" i="31"/>
  <c r="O14" i="31"/>
  <c r="AB14" i="31"/>
  <c r="O13" i="31"/>
  <c r="AB13" i="31"/>
  <c r="O12" i="31"/>
  <c r="AB12" i="31"/>
  <c r="O11" i="31"/>
  <c r="AB11" i="31"/>
  <c r="O10" i="31"/>
  <c r="AB10" i="31"/>
  <c r="O9" i="31"/>
  <c r="AB9" i="31"/>
  <c r="O6" i="31"/>
  <c r="AB6" i="31"/>
  <c r="O5" i="31"/>
  <c r="AB5" i="31"/>
  <c r="O3" i="31"/>
  <c r="AB3" i="31"/>
  <c r="O4" i="31"/>
  <c r="AB4" i="31"/>
  <c r="AD671" i="17"/>
  <c r="AD672" i="17"/>
  <c r="AD673" i="17"/>
  <c r="AD674" i="17"/>
  <c r="AD675" i="17"/>
  <c r="AD676" i="17"/>
  <c r="AD677" i="17"/>
  <c r="AD678" i="17"/>
  <c r="AD679" i="17"/>
  <c r="AD680" i="17"/>
  <c r="AD681" i="17"/>
  <c r="AD682" i="17"/>
  <c r="AD683" i="17"/>
  <c r="AD684" i="17"/>
  <c r="AD685" i="17"/>
  <c r="AD686" i="17"/>
  <c r="AD687" i="17"/>
  <c r="AD688" i="17"/>
  <c r="AD689" i="17"/>
  <c r="AD690" i="17"/>
  <c r="AD691" i="17"/>
  <c r="AD692" i="17"/>
  <c r="AD693" i="17"/>
  <c r="AD694" i="17"/>
  <c r="AD695" i="17"/>
  <c r="AD696" i="17"/>
  <c r="AD697" i="17"/>
  <c r="AD698" i="17"/>
  <c r="AD699" i="17"/>
  <c r="AD670" i="17"/>
  <c r="K18" i="31" l="1"/>
  <c r="M18" i="31"/>
  <c r="K43" i="31"/>
  <c r="M43" i="31"/>
  <c r="K59" i="31"/>
  <c r="M59" i="31"/>
  <c r="K64" i="31"/>
  <c r="M64" i="31"/>
  <c r="K71" i="31"/>
  <c r="M71" i="31"/>
  <c r="K74" i="31"/>
  <c r="M74" i="31"/>
  <c r="K78" i="31"/>
  <c r="M78" i="31"/>
  <c r="K92" i="31"/>
  <c r="M92" i="31"/>
  <c r="K94" i="31"/>
  <c r="M94" i="31"/>
  <c r="K113" i="31"/>
  <c r="M113" i="31"/>
  <c r="K115" i="31"/>
  <c r="M115" i="31"/>
  <c r="K123" i="31"/>
  <c r="M123" i="31"/>
  <c r="K142" i="31"/>
  <c r="M142" i="31"/>
  <c r="M164" i="31"/>
  <c r="K164" i="31"/>
  <c r="M180" i="31"/>
  <c r="K180" i="31"/>
  <c r="K67" i="31"/>
  <c r="M67" i="31"/>
  <c r="M170" i="31"/>
  <c r="K170" i="31"/>
  <c r="K149" i="31"/>
  <c r="M149" i="31"/>
  <c r="K150" i="31"/>
  <c r="M150" i="31"/>
  <c r="K3" i="31"/>
  <c r="M3" i="31"/>
  <c r="M17" i="31"/>
  <c r="K17" i="31"/>
  <c r="K20" i="31"/>
  <c r="M20" i="31"/>
  <c r="K22" i="31"/>
  <c r="M22" i="31"/>
  <c r="K29" i="31"/>
  <c r="M29" i="31"/>
  <c r="K31" i="31"/>
  <c r="M31" i="31"/>
  <c r="K38" i="31"/>
  <c r="M38" i="31"/>
  <c r="K40" i="31"/>
  <c r="M40" i="31"/>
  <c r="K52" i="31"/>
  <c r="M52" i="31"/>
  <c r="K54" i="31"/>
  <c r="M54" i="31"/>
  <c r="K56" i="31"/>
  <c r="M56" i="31"/>
  <c r="K61" i="31"/>
  <c r="M61" i="31"/>
  <c r="K66" i="31"/>
  <c r="M66" i="31"/>
  <c r="K82" i="31"/>
  <c r="M82" i="31"/>
  <c r="K100" i="31"/>
  <c r="M100" i="31"/>
  <c r="K117" i="31"/>
  <c r="M117" i="31"/>
  <c r="K119" i="31"/>
  <c r="M119" i="31"/>
  <c r="K128" i="31"/>
  <c r="M128" i="31"/>
  <c r="K130" i="31"/>
  <c r="M130" i="31"/>
  <c r="K132" i="31"/>
  <c r="M132" i="31"/>
  <c r="K134" i="31"/>
  <c r="M134" i="31"/>
  <c r="K136" i="31"/>
  <c r="M136" i="31"/>
  <c r="K139" i="31"/>
  <c r="M139" i="31"/>
  <c r="K144" i="31"/>
  <c r="M144" i="31"/>
  <c r="K146" i="31"/>
  <c r="M146" i="31"/>
  <c r="K152" i="31"/>
  <c r="M152" i="31"/>
  <c r="K157" i="31"/>
  <c r="M157" i="31"/>
  <c r="M174" i="31"/>
  <c r="K174" i="31"/>
  <c r="K183" i="31"/>
  <c r="M183" i="31"/>
  <c r="K185" i="31"/>
  <c r="M185" i="31"/>
  <c r="K187" i="31"/>
  <c r="M187" i="31"/>
  <c r="M190" i="31"/>
  <c r="K190" i="31"/>
  <c r="K25" i="31"/>
  <c r="M25" i="31"/>
  <c r="K34" i="31"/>
  <c r="M34" i="31"/>
  <c r="K45" i="31"/>
  <c r="M45" i="31"/>
  <c r="K98" i="31"/>
  <c r="M98" i="31"/>
  <c r="K104" i="31"/>
  <c r="M104" i="31"/>
  <c r="K110" i="31"/>
  <c r="M110" i="31"/>
  <c r="M162" i="31"/>
  <c r="K162" i="31"/>
  <c r="M168" i="31"/>
  <c r="K168" i="31"/>
  <c r="K175" i="31"/>
  <c r="M175" i="31"/>
  <c r="K88" i="31"/>
  <c r="M88" i="31"/>
  <c r="K153" i="31"/>
  <c r="M153" i="31"/>
  <c r="M172" i="31"/>
  <c r="K172" i="31"/>
  <c r="K4" i="31"/>
  <c r="M4" i="31"/>
  <c r="K19" i="31"/>
  <c r="M19" i="31"/>
  <c r="K24" i="31"/>
  <c r="M24" i="31"/>
  <c r="K26" i="31"/>
  <c r="M26" i="31"/>
  <c r="K33" i="31"/>
  <c r="M33" i="31"/>
  <c r="K35" i="31"/>
  <c r="M35" i="31"/>
  <c r="K37" i="31"/>
  <c r="M37" i="31"/>
  <c r="K42" i="31"/>
  <c r="M42" i="31"/>
  <c r="K44" i="31"/>
  <c r="M44" i="31"/>
  <c r="K46" i="31"/>
  <c r="M46" i="31"/>
  <c r="K48" i="31"/>
  <c r="M48" i="31"/>
  <c r="K50" i="31"/>
  <c r="M50" i="31"/>
  <c r="K51" i="31"/>
  <c r="M51" i="31"/>
  <c r="K58" i="31"/>
  <c r="M58" i="31"/>
  <c r="K60" i="31"/>
  <c r="M60" i="31"/>
  <c r="K63" i="31"/>
  <c r="M63" i="31"/>
  <c r="K70" i="31"/>
  <c r="M70" i="31"/>
  <c r="K73" i="31"/>
  <c r="M73" i="31"/>
  <c r="K75" i="31"/>
  <c r="M75" i="31"/>
  <c r="K77" i="31"/>
  <c r="M77" i="31"/>
  <c r="K79" i="31"/>
  <c r="M79" i="31"/>
  <c r="K84" i="31"/>
  <c r="M84" i="31"/>
  <c r="K90" i="31"/>
  <c r="M90" i="31"/>
  <c r="K93" i="31"/>
  <c r="M93" i="31"/>
  <c r="K96" i="31"/>
  <c r="M96" i="31"/>
  <c r="K103" i="31"/>
  <c r="M103" i="31"/>
  <c r="K105" i="31"/>
  <c r="M105" i="31"/>
  <c r="K109" i="31"/>
  <c r="M109" i="31"/>
  <c r="K112" i="31"/>
  <c r="M112" i="31"/>
  <c r="K114" i="31"/>
  <c r="M114" i="31"/>
  <c r="K125" i="31"/>
  <c r="M125" i="31"/>
  <c r="K138" i="31"/>
  <c r="M138" i="31"/>
  <c r="K141" i="31"/>
  <c r="M141" i="31"/>
  <c r="K143" i="31"/>
  <c r="M143" i="31"/>
  <c r="K151" i="31"/>
  <c r="M151" i="31"/>
  <c r="K159" i="31"/>
  <c r="M159" i="31"/>
  <c r="K161" i="31"/>
  <c r="M161" i="31"/>
  <c r="K163" i="31"/>
  <c r="M163" i="31"/>
  <c r="K165" i="31"/>
  <c r="M165" i="31"/>
  <c r="K167" i="31"/>
  <c r="M167" i="31"/>
  <c r="K173" i="31"/>
  <c r="M173" i="31"/>
  <c r="K177" i="31"/>
  <c r="M177" i="31"/>
  <c r="K179" i="31"/>
  <c r="M179" i="31"/>
  <c r="M182" i="31"/>
  <c r="K182" i="31"/>
  <c r="K108" i="31"/>
  <c r="M108" i="31"/>
  <c r="K181" i="31"/>
  <c r="M181" i="31"/>
  <c r="K68" i="31"/>
  <c r="M68" i="31"/>
  <c r="K89" i="31"/>
  <c r="M89" i="31"/>
  <c r="K91" i="31"/>
  <c r="M91" i="31"/>
  <c r="K155" i="31"/>
  <c r="M155" i="31"/>
  <c r="K169" i="31"/>
  <c r="M169" i="31"/>
  <c r="K171" i="31"/>
  <c r="M171" i="31"/>
  <c r="K107" i="31"/>
  <c r="M107" i="31"/>
  <c r="K86" i="31"/>
  <c r="M86" i="31"/>
  <c r="K189" i="31"/>
  <c r="M189" i="31"/>
  <c r="K85" i="31"/>
  <c r="M85" i="31"/>
  <c r="K27" i="31"/>
  <c r="M27" i="31"/>
  <c r="K36" i="31"/>
  <c r="M36" i="31"/>
  <c r="K47" i="31"/>
  <c r="M47" i="31"/>
  <c r="K49" i="31"/>
  <c r="M49" i="31"/>
  <c r="K57" i="31"/>
  <c r="M57" i="31"/>
  <c r="K76" i="31"/>
  <c r="M76" i="31"/>
  <c r="K80" i="31"/>
  <c r="M80" i="31"/>
  <c r="K83" i="31"/>
  <c r="M83" i="31"/>
  <c r="K87" i="31"/>
  <c r="M87" i="31"/>
  <c r="K106" i="31"/>
  <c r="M106" i="31"/>
  <c r="K126" i="31"/>
  <c r="M126" i="31"/>
  <c r="K137" i="31"/>
  <c r="M137" i="31"/>
  <c r="K140" i="31"/>
  <c r="M140" i="31"/>
  <c r="M160" i="31"/>
  <c r="K160" i="31"/>
  <c r="M166" i="31"/>
  <c r="K166" i="31"/>
  <c r="M178" i="31"/>
  <c r="K178" i="31"/>
  <c r="K102" i="31"/>
  <c r="M102" i="31"/>
  <c r="K154" i="31"/>
  <c r="M154" i="31"/>
  <c r="K148" i="31"/>
  <c r="M148" i="31"/>
  <c r="M6" i="31"/>
  <c r="K6" i="31"/>
  <c r="K5" i="31"/>
  <c r="M5" i="31"/>
  <c r="K16" i="31"/>
  <c r="M16" i="31"/>
  <c r="M21" i="31"/>
  <c r="K21" i="31"/>
  <c r="M23" i="31"/>
  <c r="K23" i="31"/>
  <c r="K28" i="31"/>
  <c r="M28" i="31"/>
  <c r="K30" i="31"/>
  <c r="M30" i="31"/>
  <c r="K32" i="31"/>
  <c r="M32" i="31"/>
  <c r="K39" i="31"/>
  <c r="M39" i="31"/>
  <c r="K41" i="31"/>
  <c r="M41" i="31"/>
  <c r="K53" i="31"/>
  <c r="M53" i="31"/>
  <c r="K55" i="31"/>
  <c r="M55" i="31"/>
  <c r="K62" i="31"/>
  <c r="M62" i="31"/>
  <c r="K65" i="31"/>
  <c r="M65" i="31"/>
  <c r="K69" i="31"/>
  <c r="M69" i="31"/>
  <c r="K72" i="31"/>
  <c r="M72" i="31"/>
  <c r="K81" i="31"/>
  <c r="M81" i="31"/>
  <c r="K95" i="31"/>
  <c r="M95" i="31"/>
  <c r="K99" i="31"/>
  <c r="M99" i="31"/>
  <c r="K101" i="31"/>
  <c r="M101" i="31"/>
  <c r="K111" i="31"/>
  <c r="M111" i="31"/>
  <c r="K116" i="31"/>
  <c r="M116" i="31"/>
  <c r="K118" i="31"/>
  <c r="M118" i="31"/>
  <c r="K124" i="31"/>
  <c r="M124" i="31"/>
  <c r="K127" i="31"/>
  <c r="M127" i="31"/>
  <c r="K129" i="31"/>
  <c r="M129" i="31"/>
  <c r="K131" i="31"/>
  <c r="M131" i="31"/>
  <c r="K133" i="31"/>
  <c r="M133" i="31"/>
  <c r="K135" i="31"/>
  <c r="M135" i="31"/>
  <c r="K145" i="31"/>
  <c r="M145" i="31"/>
  <c r="K147" i="31"/>
  <c r="M147" i="31"/>
  <c r="M156" i="31"/>
  <c r="K156" i="31"/>
  <c r="M158" i="31"/>
  <c r="K158" i="31"/>
  <c r="M176" i="31"/>
  <c r="K176" i="31"/>
  <c r="M184" i="31"/>
  <c r="K184" i="31"/>
  <c r="M186" i="31"/>
  <c r="K186" i="31"/>
  <c r="M188" i="31"/>
  <c r="K188" i="31"/>
  <c r="K191" i="31"/>
  <c r="M191" i="31"/>
  <c r="Q680" i="17"/>
  <c r="Q681" i="17"/>
  <c r="O680" i="17"/>
  <c r="O681" i="17"/>
  <c r="E4" i="17"/>
  <c r="G4" i="17"/>
  <c r="I4" i="17"/>
  <c r="S4" i="17"/>
  <c r="E5" i="17"/>
  <c r="G5" i="17"/>
  <c r="I5" i="17"/>
  <c r="S5" i="17"/>
  <c r="E6" i="17"/>
  <c r="G6" i="17"/>
  <c r="I6" i="17"/>
  <c r="S6" i="17"/>
  <c r="E7" i="17"/>
  <c r="G7" i="17"/>
  <c r="I7" i="17"/>
  <c r="S7" i="17"/>
  <c r="E8" i="17"/>
  <c r="G8" i="17"/>
  <c r="I8" i="17"/>
  <c r="S8" i="17"/>
  <c r="E9" i="17"/>
  <c r="G9" i="17"/>
  <c r="I9" i="17"/>
  <c r="S9" i="17"/>
  <c r="E10" i="17"/>
  <c r="G10" i="17"/>
  <c r="I10" i="17"/>
  <c r="S10" i="17"/>
  <c r="E11" i="17"/>
  <c r="G11" i="17"/>
  <c r="I11" i="17"/>
  <c r="S11" i="17"/>
  <c r="E12" i="17"/>
  <c r="G12" i="17"/>
  <c r="I12" i="17"/>
  <c r="S12" i="17"/>
  <c r="E13" i="17"/>
  <c r="G13" i="17"/>
  <c r="I13" i="17"/>
  <c r="S13" i="17"/>
  <c r="E14" i="17"/>
  <c r="G14" i="17"/>
  <c r="I14" i="17"/>
  <c r="S14" i="17"/>
  <c r="E15" i="17"/>
  <c r="G15" i="17"/>
  <c r="I15" i="17"/>
  <c r="S15" i="17"/>
  <c r="E16" i="17"/>
  <c r="G16" i="17"/>
  <c r="I16" i="17"/>
  <c r="S16" i="17"/>
  <c r="E17" i="17"/>
  <c r="G17" i="17"/>
  <c r="I17" i="17"/>
  <c r="S17" i="17"/>
  <c r="E18" i="17"/>
  <c r="G18" i="17"/>
  <c r="I18" i="17"/>
  <c r="S18" i="17"/>
  <c r="E19" i="17"/>
  <c r="G19" i="17"/>
  <c r="I19" i="17"/>
  <c r="S19" i="17"/>
  <c r="E20" i="17"/>
  <c r="G20" i="17"/>
  <c r="I20" i="17"/>
  <c r="S20" i="17"/>
  <c r="E21" i="17"/>
  <c r="G21" i="17"/>
  <c r="I21" i="17"/>
  <c r="S21" i="17"/>
  <c r="E22" i="17"/>
  <c r="G22" i="17"/>
  <c r="I22" i="17"/>
  <c r="S22" i="17"/>
  <c r="E23" i="17"/>
  <c r="G23" i="17"/>
  <c r="I23" i="17"/>
  <c r="S23" i="17"/>
  <c r="E24" i="17"/>
  <c r="G24" i="17"/>
  <c r="I24" i="17"/>
  <c r="S24" i="17"/>
  <c r="E25" i="17"/>
  <c r="G25" i="17"/>
  <c r="I25" i="17"/>
  <c r="S25" i="17"/>
  <c r="E26" i="17"/>
  <c r="G26" i="17"/>
  <c r="I26" i="17"/>
  <c r="S26" i="17"/>
  <c r="E27" i="17"/>
  <c r="G27" i="17"/>
  <c r="I27" i="17"/>
  <c r="S27" i="17"/>
  <c r="E28" i="17"/>
  <c r="G28" i="17"/>
  <c r="I28" i="17"/>
  <c r="S28" i="17"/>
  <c r="E29" i="17"/>
  <c r="G29" i="17"/>
  <c r="I29" i="17"/>
  <c r="S29" i="17"/>
  <c r="E30" i="17"/>
  <c r="G30" i="17"/>
  <c r="I30" i="17"/>
  <c r="S30" i="17"/>
  <c r="E31" i="17"/>
  <c r="G31" i="17"/>
  <c r="I31" i="17"/>
  <c r="S31" i="17"/>
  <c r="E32" i="17"/>
  <c r="G32" i="17"/>
  <c r="I32" i="17"/>
  <c r="S32" i="17"/>
  <c r="E33" i="17"/>
  <c r="G33" i="17"/>
  <c r="I33" i="17"/>
  <c r="S33" i="17"/>
  <c r="E34" i="17"/>
  <c r="G34" i="17"/>
  <c r="I34" i="17"/>
  <c r="S34" i="17"/>
  <c r="E35" i="17"/>
  <c r="G35" i="17"/>
  <c r="I35" i="17"/>
  <c r="S35" i="17"/>
  <c r="E36" i="17"/>
  <c r="G36" i="17"/>
  <c r="I36" i="17"/>
  <c r="S36" i="17"/>
  <c r="E37" i="17"/>
  <c r="G37" i="17"/>
  <c r="I37" i="17"/>
  <c r="S37" i="17"/>
  <c r="E38" i="17"/>
  <c r="G38" i="17"/>
  <c r="I38" i="17"/>
  <c r="S38" i="17"/>
  <c r="E39" i="17"/>
  <c r="G39" i="17"/>
  <c r="I39" i="17"/>
  <c r="S39" i="17"/>
  <c r="E40" i="17"/>
  <c r="G40" i="17"/>
  <c r="I40" i="17"/>
  <c r="S40" i="17"/>
  <c r="E41" i="17"/>
  <c r="G41" i="17"/>
  <c r="I41" i="17"/>
  <c r="S41" i="17"/>
  <c r="E42" i="17"/>
  <c r="G42" i="17"/>
  <c r="I42" i="17"/>
  <c r="S42" i="17"/>
  <c r="E43" i="17"/>
  <c r="G43" i="17"/>
  <c r="I43" i="17"/>
  <c r="S43" i="17"/>
  <c r="E44" i="17"/>
  <c r="G44" i="17"/>
  <c r="I44" i="17"/>
  <c r="S44" i="17"/>
  <c r="E45" i="17"/>
  <c r="G45" i="17"/>
  <c r="I45" i="17"/>
  <c r="S45" i="17"/>
  <c r="E46" i="17"/>
  <c r="G46" i="17"/>
  <c r="I46" i="17"/>
  <c r="S46" i="17"/>
  <c r="E47" i="17"/>
  <c r="G47" i="17"/>
  <c r="I47" i="17"/>
  <c r="S47" i="17"/>
  <c r="E48" i="17"/>
  <c r="G48" i="17"/>
  <c r="I48" i="17"/>
  <c r="S48" i="17"/>
  <c r="E49" i="17"/>
  <c r="G49" i="17"/>
  <c r="I49" i="17"/>
  <c r="S49" i="17"/>
  <c r="E50" i="17"/>
  <c r="G50" i="17"/>
  <c r="I50" i="17"/>
  <c r="S50" i="17"/>
  <c r="E51" i="17"/>
  <c r="G51" i="17"/>
  <c r="I51" i="17"/>
  <c r="S51" i="17"/>
  <c r="E52" i="17"/>
  <c r="G52" i="17"/>
  <c r="I52" i="17"/>
  <c r="S52" i="17"/>
  <c r="E53" i="17"/>
  <c r="G53" i="17"/>
  <c r="I53" i="17"/>
  <c r="S53" i="17"/>
  <c r="E54" i="17"/>
  <c r="G54" i="17"/>
  <c r="I54" i="17"/>
  <c r="S54" i="17"/>
  <c r="E55" i="17"/>
  <c r="G55" i="17"/>
  <c r="I55" i="17"/>
  <c r="S55" i="17"/>
  <c r="E56" i="17"/>
  <c r="G56" i="17"/>
  <c r="I56" i="17"/>
  <c r="S56" i="17"/>
  <c r="E57" i="17"/>
  <c r="G57" i="17"/>
  <c r="I57" i="17"/>
  <c r="S57" i="17"/>
  <c r="E58" i="17"/>
  <c r="G58" i="17"/>
  <c r="I58" i="17"/>
  <c r="S58" i="17"/>
  <c r="E59" i="17"/>
  <c r="G59" i="17"/>
  <c r="I59" i="17"/>
  <c r="S59" i="17"/>
  <c r="E60" i="17"/>
  <c r="G60" i="17"/>
  <c r="I60" i="17"/>
  <c r="S60" i="17"/>
  <c r="E61" i="17"/>
  <c r="G61" i="17"/>
  <c r="I61" i="17"/>
  <c r="S61" i="17"/>
  <c r="E62" i="17"/>
  <c r="G62" i="17"/>
  <c r="I62" i="17"/>
  <c r="S62" i="17"/>
  <c r="E63" i="17"/>
  <c r="G63" i="17"/>
  <c r="I63" i="17"/>
  <c r="S63" i="17"/>
  <c r="E64" i="17"/>
  <c r="G64" i="17"/>
  <c r="I64" i="17"/>
  <c r="S64" i="17"/>
  <c r="E65" i="17"/>
  <c r="G65" i="17"/>
  <c r="I65" i="17"/>
  <c r="S65" i="17"/>
  <c r="E66" i="17"/>
  <c r="G66" i="17"/>
  <c r="I66" i="17"/>
  <c r="S66" i="17"/>
  <c r="E67" i="17"/>
  <c r="G67" i="17"/>
  <c r="I67" i="17"/>
  <c r="S67" i="17"/>
  <c r="E68" i="17"/>
  <c r="G68" i="17"/>
  <c r="I68" i="17"/>
  <c r="S68" i="17"/>
  <c r="E69" i="17"/>
  <c r="G69" i="17"/>
  <c r="I69" i="17"/>
  <c r="S69" i="17"/>
  <c r="E70" i="17"/>
  <c r="G70" i="17"/>
  <c r="I70" i="17"/>
  <c r="S70" i="17"/>
  <c r="E71" i="17"/>
  <c r="G71" i="17"/>
  <c r="I71" i="17"/>
  <c r="S71" i="17"/>
  <c r="E72" i="17"/>
  <c r="G72" i="17"/>
  <c r="I72" i="17"/>
  <c r="S72" i="17"/>
  <c r="E73" i="17"/>
  <c r="G73" i="17"/>
  <c r="I73" i="17"/>
  <c r="S73" i="17"/>
  <c r="E74" i="17"/>
  <c r="G74" i="17"/>
  <c r="I74" i="17"/>
  <c r="S74" i="17"/>
  <c r="E75" i="17"/>
  <c r="G75" i="17"/>
  <c r="I75" i="17"/>
  <c r="S75" i="17"/>
  <c r="E76" i="17"/>
  <c r="G76" i="17"/>
  <c r="I76" i="17"/>
  <c r="S76" i="17"/>
  <c r="E77" i="17"/>
  <c r="G77" i="17"/>
  <c r="I77" i="17"/>
  <c r="S77" i="17"/>
  <c r="E78" i="17"/>
  <c r="G78" i="17"/>
  <c r="I78" i="17"/>
  <c r="S78" i="17"/>
  <c r="E79" i="17"/>
  <c r="G79" i="17"/>
  <c r="I79" i="17"/>
  <c r="S79" i="17"/>
  <c r="E80" i="17"/>
  <c r="G80" i="17"/>
  <c r="I80" i="17"/>
  <c r="S80" i="17"/>
  <c r="E81" i="17"/>
  <c r="G81" i="17"/>
  <c r="I81" i="17"/>
  <c r="S81" i="17"/>
  <c r="E82" i="17"/>
  <c r="G82" i="17"/>
  <c r="I82" i="17"/>
  <c r="S82" i="17"/>
  <c r="E83" i="17"/>
  <c r="G83" i="17"/>
  <c r="I83" i="17"/>
  <c r="S83" i="17"/>
  <c r="E84" i="17"/>
  <c r="G84" i="17"/>
  <c r="I84" i="17"/>
  <c r="S84" i="17"/>
  <c r="E85" i="17"/>
  <c r="G85" i="17"/>
  <c r="I85" i="17"/>
  <c r="S85" i="17"/>
  <c r="E86" i="17"/>
  <c r="G86" i="17"/>
  <c r="I86" i="17"/>
  <c r="S86" i="17"/>
  <c r="E87" i="17"/>
  <c r="G87" i="17"/>
  <c r="I87" i="17"/>
  <c r="S87" i="17"/>
  <c r="E88" i="17"/>
  <c r="G88" i="17"/>
  <c r="I88" i="17"/>
  <c r="S88" i="17"/>
  <c r="E89" i="17"/>
  <c r="G89" i="17"/>
  <c r="I89" i="17"/>
  <c r="S89" i="17"/>
  <c r="E90" i="17"/>
  <c r="G90" i="17"/>
  <c r="I90" i="17"/>
  <c r="S90" i="17"/>
  <c r="E91" i="17"/>
  <c r="G91" i="17"/>
  <c r="I91" i="17"/>
  <c r="S91" i="17"/>
  <c r="E92" i="17"/>
  <c r="G92" i="17"/>
  <c r="I92" i="17"/>
  <c r="S92" i="17"/>
  <c r="E93" i="17"/>
  <c r="G93" i="17"/>
  <c r="I93" i="17"/>
  <c r="S93" i="17"/>
  <c r="E94" i="17"/>
  <c r="G94" i="17"/>
  <c r="I94" i="17"/>
  <c r="S94" i="17"/>
  <c r="E95" i="17"/>
  <c r="G95" i="17"/>
  <c r="I95" i="17"/>
  <c r="S95" i="17"/>
  <c r="E96" i="17"/>
  <c r="G96" i="17"/>
  <c r="I96" i="17"/>
  <c r="S96" i="17"/>
  <c r="E97" i="17"/>
  <c r="G97" i="17"/>
  <c r="I97" i="17"/>
  <c r="S97" i="17"/>
  <c r="E98" i="17"/>
  <c r="G98" i="17"/>
  <c r="I98" i="17"/>
  <c r="S98" i="17"/>
  <c r="E99" i="17"/>
  <c r="G99" i="17"/>
  <c r="I99" i="17"/>
  <c r="S99" i="17"/>
  <c r="E100" i="17"/>
  <c r="G100" i="17"/>
  <c r="I100" i="17"/>
  <c r="S100" i="17"/>
  <c r="E101" i="17"/>
  <c r="G101" i="17"/>
  <c r="I101" i="17"/>
  <c r="S101" i="17"/>
  <c r="E102" i="17"/>
  <c r="G102" i="17"/>
  <c r="I102" i="17"/>
  <c r="S102" i="17"/>
  <c r="E103" i="17"/>
  <c r="G103" i="17"/>
  <c r="I103" i="17"/>
  <c r="S103" i="17"/>
  <c r="E104" i="17"/>
  <c r="G104" i="17"/>
  <c r="I104" i="17"/>
  <c r="S104" i="17"/>
  <c r="E105" i="17"/>
  <c r="G105" i="17"/>
  <c r="I105" i="17"/>
  <c r="S105" i="17"/>
  <c r="E106" i="17"/>
  <c r="G106" i="17"/>
  <c r="I106" i="17"/>
  <c r="S106" i="17"/>
  <c r="E107" i="17"/>
  <c r="G107" i="17"/>
  <c r="I107" i="17"/>
  <c r="S107" i="17"/>
  <c r="E108" i="17"/>
  <c r="G108" i="17"/>
  <c r="I108" i="17"/>
  <c r="S108" i="17"/>
  <c r="E109" i="17"/>
  <c r="G109" i="17"/>
  <c r="I109" i="17"/>
  <c r="S109" i="17"/>
  <c r="E110" i="17"/>
  <c r="G110" i="17"/>
  <c r="I110" i="17"/>
  <c r="S110" i="17"/>
  <c r="E111" i="17"/>
  <c r="G111" i="17"/>
  <c r="I111" i="17"/>
  <c r="S111" i="17"/>
  <c r="E112" i="17"/>
  <c r="G112" i="17"/>
  <c r="I112" i="17"/>
  <c r="S112" i="17"/>
  <c r="E113" i="17"/>
  <c r="G113" i="17"/>
  <c r="I113" i="17"/>
  <c r="S113" i="17"/>
  <c r="E114" i="17"/>
  <c r="G114" i="17"/>
  <c r="I114" i="17"/>
  <c r="S114" i="17"/>
  <c r="E115" i="17"/>
  <c r="G115" i="17"/>
  <c r="I115" i="17"/>
  <c r="S115" i="17"/>
  <c r="E116" i="17"/>
  <c r="G116" i="17"/>
  <c r="I116" i="17"/>
  <c r="S116" i="17"/>
  <c r="E117" i="17"/>
  <c r="G117" i="17"/>
  <c r="I117" i="17"/>
  <c r="S117" i="17"/>
  <c r="E118" i="17"/>
  <c r="G118" i="17"/>
  <c r="I118" i="17"/>
  <c r="S118" i="17"/>
  <c r="E119" i="17"/>
  <c r="G119" i="17"/>
  <c r="I119" i="17"/>
  <c r="S119" i="17"/>
  <c r="E120" i="17"/>
  <c r="G120" i="17"/>
  <c r="I120" i="17"/>
  <c r="S120" i="17"/>
  <c r="E121" i="17"/>
  <c r="G121" i="17"/>
  <c r="I121" i="17"/>
  <c r="S121" i="17"/>
  <c r="E122" i="17"/>
  <c r="G122" i="17"/>
  <c r="I122" i="17"/>
  <c r="S122" i="17"/>
  <c r="E123" i="17"/>
  <c r="G123" i="17"/>
  <c r="I123" i="17"/>
  <c r="S123" i="17"/>
  <c r="E124" i="17"/>
  <c r="G124" i="17"/>
  <c r="I124" i="17"/>
  <c r="S124" i="17"/>
  <c r="E125" i="17"/>
  <c r="G125" i="17"/>
  <c r="I125" i="17"/>
  <c r="S125" i="17"/>
  <c r="E126" i="17"/>
  <c r="G126" i="17"/>
  <c r="I126" i="17"/>
  <c r="S126" i="17"/>
  <c r="E127" i="17"/>
  <c r="G127" i="17"/>
  <c r="I127" i="17"/>
  <c r="S127" i="17"/>
  <c r="E128" i="17"/>
  <c r="G128" i="17"/>
  <c r="I128" i="17"/>
  <c r="S128" i="17"/>
  <c r="E129" i="17"/>
  <c r="G129" i="17"/>
  <c r="I129" i="17"/>
  <c r="S129" i="17"/>
  <c r="E130" i="17"/>
  <c r="G130" i="17"/>
  <c r="I130" i="17"/>
  <c r="S130" i="17"/>
  <c r="E131" i="17"/>
  <c r="G131" i="17"/>
  <c r="I131" i="17"/>
  <c r="S131" i="17"/>
  <c r="E132" i="17"/>
  <c r="G132" i="17"/>
  <c r="I132" i="17"/>
  <c r="S132" i="17"/>
  <c r="E133" i="17"/>
  <c r="G133" i="17"/>
  <c r="I133" i="17"/>
  <c r="S133" i="17"/>
  <c r="E134" i="17"/>
  <c r="G134" i="17"/>
  <c r="I134" i="17"/>
  <c r="S134" i="17"/>
  <c r="E135" i="17"/>
  <c r="G135" i="17"/>
  <c r="I135" i="17"/>
  <c r="S135" i="17"/>
  <c r="E136" i="17"/>
  <c r="G136" i="17"/>
  <c r="I136" i="17"/>
  <c r="S136" i="17"/>
  <c r="E137" i="17"/>
  <c r="G137" i="17"/>
  <c r="I137" i="17"/>
  <c r="S137" i="17"/>
  <c r="E138" i="17"/>
  <c r="G138" i="17"/>
  <c r="I138" i="17"/>
  <c r="S138" i="17"/>
  <c r="E139" i="17"/>
  <c r="G139" i="17"/>
  <c r="I139" i="17"/>
  <c r="S139" i="17"/>
  <c r="E140" i="17"/>
  <c r="G140" i="17"/>
  <c r="I140" i="17"/>
  <c r="S140" i="17"/>
  <c r="E141" i="17"/>
  <c r="G141" i="17"/>
  <c r="I141" i="17"/>
  <c r="S141" i="17"/>
  <c r="E142" i="17"/>
  <c r="G142" i="17"/>
  <c r="I142" i="17"/>
  <c r="S142" i="17"/>
  <c r="E143" i="17"/>
  <c r="G143" i="17"/>
  <c r="I143" i="17"/>
  <c r="S143" i="17"/>
  <c r="E144" i="17"/>
  <c r="G144" i="17"/>
  <c r="I144" i="17"/>
  <c r="S144" i="17"/>
  <c r="E145" i="17"/>
  <c r="G145" i="17"/>
  <c r="I145" i="17"/>
  <c r="S145" i="17"/>
  <c r="E146" i="17"/>
  <c r="G146" i="17"/>
  <c r="I146" i="17"/>
  <c r="S146" i="17"/>
  <c r="E147" i="17"/>
  <c r="G147" i="17"/>
  <c r="I147" i="17"/>
  <c r="S147" i="17"/>
  <c r="E148" i="17"/>
  <c r="G148" i="17"/>
  <c r="I148" i="17"/>
  <c r="S148" i="17"/>
  <c r="E149" i="17"/>
  <c r="G149" i="17"/>
  <c r="I149" i="17"/>
  <c r="S149" i="17"/>
  <c r="E150" i="17"/>
  <c r="G150" i="17"/>
  <c r="I150" i="17"/>
  <c r="S150" i="17"/>
  <c r="E151" i="17"/>
  <c r="G151" i="17"/>
  <c r="I151" i="17"/>
  <c r="S151" i="17"/>
  <c r="E152" i="17"/>
  <c r="G152" i="17"/>
  <c r="I152" i="17"/>
  <c r="S152" i="17"/>
  <c r="E153" i="17"/>
  <c r="G153" i="17"/>
  <c r="I153" i="17"/>
  <c r="S153" i="17"/>
  <c r="E154" i="17"/>
  <c r="G154" i="17"/>
  <c r="I154" i="17"/>
  <c r="S154" i="17"/>
  <c r="E155" i="17"/>
  <c r="G155" i="17"/>
  <c r="I155" i="17"/>
  <c r="S155" i="17"/>
  <c r="E156" i="17"/>
  <c r="G156" i="17"/>
  <c r="I156" i="17"/>
  <c r="S156" i="17"/>
  <c r="E157" i="17"/>
  <c r="G157" i="17"/>
  <c r="I157" i="17"/>
  <c r="S157" i="17"/>
  <c r="E158" i="17"/>
  <c r="G158" i="17"/>
  <c r="I158" i="17"/>
  <c r="S158" i="17"/>
  <c r="E159" i="17"/>
  <c r="G159" i="17"/>
  <c r="I159" i="17"/>
  <c r="S159" i="17"/>
  <c r="E160" i="17"/>
  <c r="G160" i="17"/>
  <c r="I160" i="17"/>
  <c r="S160" i="17"/>
  <c r="E161" i="17"/>
  <c r="G161" i="17"/>
  <c r="I161" i="17"/>
  <c r="S161" i="17"/>
  <c r="E162" i="17"/>
  <c r="G162" i="17"/>
  <c r="I162" i="17"/>
  <c r="S162" i="17"/>
  <c r="E163" i="17"/>
  <c r="G163" i="17"/>
  <c r="I163" i="17"/>
  <c r="S163" i="17"/>
  <c r="E164" i="17"/>
  <c r="G164" i="17"/>
  <c r="I164" i="17"/>
  <c r="S164" i="17"/>
  <c r="E165" i="17"/>
  <c r="G165" i="17"/>
  <c r="I165" i="17"/>
  <c r="S165" i="17"/>
  <c r="E166" i="17"/>
  <c r="G166" i="17"/>
  <c r="I166" i="17"/>
  <c r="S166" i="17"/>
  <c r="E167" i="17"/>
  <c r="G167" i="17"/>
  <c r="I167" i="17"/>
  <c r="S167" i="17"/>
  <c r="E168" i="17"/>
  <c r="G168" i="17"/>
  <c r="I168" i="17"/>
  <c r="S168" i="17"/>
  <c r="E169" i="17"/>
  <c r="G169" i="17"/>
  <c r="I169" i="17"/>
  <c r="S169" i="17"/>
  <c r="E170" i="17"/>
  <c r="G170" i="17"/>
  <c r="I170" i="17"/>
  <c r="S170" i="17"/>
  <c r="E171" i="17"/>
  <c r="G171" i="17"/>
  <c r="I171" i="17"/>
  <c r="S171" i="17"/>
  <c r="E172" i="17"/>
  <c r="G172" i="17"/>
  <c r="I172" i="17"/>
  <c r="S172" i="17"/>
  <c r="E173" i="17"/>
  <c r="G173" i="17"/>
  <c r="I173" i="17"/>
  <c r="S173" i="17"/>
  <c r="E174" i="17"/>
  <c r="G174" i="17"/>
  <c r="I174" i="17"/>
  <c r="S174" i="17"/>
  <c r="E175" i="17"/>
  <c r="G175" i="17"/>
  <c r="I175" i="17"/>
  <c r="S175" i="17"/>
  <c r="E176" i="17"/>
  <c r="G176" i="17"/>
  <c r="I176" i="17"/>
  <c r="S176" i="17"/>
  <c r="E177" i="17"/>
  <c r="G177" i="17"/>
  <c r="I177" i="17"/>
  <c r="S177" i="17"/>
  <c r="E178" i="17"/>
  <c r="G178" i="17"/>
  <c r="I178" i="17"/>
  <c r="S178" i="17"/>
  <c r="E179" i="17"/>
  <c r="G179" i="17"/>
  <c r="I179" i="17"/>
  <c r="S179" i="17"/>
  <c r="E180" i="17"/>
  <c r="G180" i="17"/>
  <c r="I180" i="17"/>
  <c r="S180" i="17"/>
  <c r="E181" i="17"/>
  <c r="G181" i="17"/>
  <c r="I181" i="17"/>
  <c r="S181" i="17"/>
  <c r="E182" i="17"/>
  <c r="G182" i="17"/>
  <c r="I182" i="17"/>
  <c r="S182" i="17"/>
  <c r="E183" i="17"/>
  <c r="G183" i="17"/>
  <c r="I183" i="17"/>
  <c r="S183" i="17"/>
  <c r="E184" i="17"/>
  <c r="G184" i="17"/>
  <c r="I184" i="17"/>
  <c r="S184" i="17"/>
  <c r="E185" i="17"/>
  <c r="G185" i="17"/>
  <c r="I185" i="17"/>
  <c r="S185" i="17"/>
  <c r="E186" i="17"/>
  <c r="G186" i="17"/>
  <c r="I186" i="17"/>
  <c r="S186" i="17"/>
  <c r="E187" i="17"/>
  <c r="G187" i="17"/>
  <c r="I187" i="17"/>
  <c r="S187" i="17"/>
  <c r="E188" i="17"/>
  <c r="G188" i="17"/>
  <c r="I188" i="17"/>
  <c r="S188" i="17"/>
  <c r="E189" i="17"/>
  <c r="G189" i="17"/>
  <c r="I189" i="17"/>
  <c r="S189" i="17"/>
  <c r="E190" i="17"/>
  <c r="G190" i="17"/>
  <c r="I190" i="17"/>
  <c r="S190" i="17"/>
  <c r="E191" i="17"/>
  <c r="G191" i="17"/>
  <c r="I191" i="17"/>
  <c r="S191" i="17"/>
  <c r="E192" i="17"/>
  <c r="G192" i="17"/>
  <c r="I192" i="17"/>
  <c r="S192" i="17"/>
  <c r="E193" i="17"/>
  <c r="G193" i="17"/>
  <c r="I193" i="17"/>
  <c r="S193" i="17"/>
  <c r="E194" i="17"/>
  <c r="G194" i="17"/>
  <c r="I194" i="17"/>
  <c r="S194" i="17"/>
  <c r="E195" i="17"/>
  <c r="G195" i="17"/>
  <c r="I195" i="17"/>
  <c r="S195" i="17"/>
  <c r="E196" i="17"/>
  <c r="G196" i="17"/>
  <c r="I196" i="17"/>
  <c r="S196" i="17"/>
  <c r="E197" i="17"/>
  <c r="G197" i="17"/>
  <c r="I197" i="17"/>
  <c r="S197" i="17"/>
  <c r="E198" i="17"/>
  <c r="G198" i="17"/>
  <c r="I198" i="17"/>
  <c r="S198" i="17"/>
  <c r="E199" i="17"/>
  <c r="G199" i="17"/>
  <c r="I199" i="17"/>
  <c r="S199" i="17"/>
  <c r="E200" i="17"/>
  <c r="G200" i="17"/>
  <c r="I200" i="17"/>
  <c r="S200" i="17"/>
  <c r="E201" i="17"/>
  <c r="G201" i="17"/>
  <c r="I201" i="17"/>
  <c r="S201" i="17"/>
  <c r="E202" i="17"/>
  <c r="G202" i="17"/>
  <c r="I202" i="17"/>
  <c r="S202" i="17"/>
  <c r="E203" i="17"/>
  <c r="G203" i="17"/>
  <c r="I203" i="17"/>
  <c r="S203" i="17"/>
  <c r="E204" i="17"/>
  <c r="G204" i="17"/>
  <c r="I204" i="17"/>
  <c r="S204" i="17"/>
  <c r="E205" i="17"/>
  <c r="G205" i="17"/>
  <c r="I205" i="17"/>
  <c r="S205" i="17"/>
  <c r="E206" i="17"/>
  <c r="G206" i="17"/>
  <c r="I206" i="17"/>
  <c r="S206" i="17"/>
  <c r="E207" i="17"/>
  <c r="G207" i="17"/>
  <c r="I207" i="17"/>
  <c r="S207" i="17"/>
  <c r="E208" i="17"/>
  <c r="G208" i="17"/>
  <c r="I208" i="17"/>
  <c r="S208" i="17"/>
  <c r="E209" i="17"/>
  <c r="G209" i="17"/>
  <c r="I209" i="17"/>
  <c r="S209" i="17"/>
  <c r="E210" i="17"/>
  <c r="G210" i="17"/>
  <c r="I210" i="17"/>
  <c r="S210" i="17"/>
  <c r="E211" i="17"/>
  <c r="G211" i="17"/>
  <c r="I211" i="17"/>
  <c r="S211" i="17"/>
  <c r="E212" i="17"/>
  <c r="G212" i="17"/>
  <c r="I212" i="17"/>
  <c r="S212" i="17"/>
  <c r="E213" i="17"/>
  <c r="G213" i="17"/>
  <c r="I213" i="17"/>
  <c r="S213" i="17"/>
  <c r="E214" i="17"/>
  <c r="G214" i="17"/>
  <c r="I214" i="17"/>
  <c r="S214" i="17"/>
  <c r="E215" i="17"/>
  <c r="G215" i="17"/>
  <c r="I215" i="17"/>
  <c r="S215" i="17"/>
  <c r="E216" i="17"/>
  <c r="G216" i="17"/>
  <c r="I216" i="17"/>
  <c r="S216" i="17"/>
  <c r="E217" i="17"/>
  <c r="G217" i="17"/>
  <c r="I217" i="17"/>
  <c r="S217" i="17"/>
  <c r="E218" i="17"/>
  <c r="G218" i="17"/>
  <c r="I218" i="17"/>
  <c r="S218" i="17"/>
  <c r="E219" i="17"/>
  <c r="G219" i="17"/>
  <c r="I219" i="17"/>
  <c r="S219" i="17"/>
  <c r="E220" i="17"/>
  <c r="G220" i="17"/>
  <c r="I220" i="17"/>
  <c r="S220" i="17"/>
  <c r="E221" i="17"/>
  <c r="G221" i="17"/>
  <c r="I221" i="17"/>
  <c r="S221" i="17"/>
  <c r="E222" i="17"/>
  <c r="G222" i="17"/>
  <c r="I222" i="17"/>
  <c r="S222" i="17"/>
  <c r="E223" i="17"/>
  <c r="G223" i="17"/>
  <c r="I223" i="17"/>
  <c r="S223" i="17"/>
  <c r="E224" i="17"/>
  <c r="G224" i="17"/>
  <c r="I224" i="17"/>
  <c r="S224" i="17"/>
  <c r="E225" i="17"/>
  <c r="G225" i="17"/>
  <c r="I225" i="17"/>
  <c r="S225" i="17"/>
  <c r="E226" i="17"/>
  <c r="G226" i="17"/>
  <c r="I226" i="17"/>
  <c r="S226" i="17"/>
  <c r="E227" i="17"/>
  <c r="G227" i="17"/>
  <c r="I227" i="17"/>
  <c r="S227" i="17"/>
  <c r="E228" i="17"/>
  <c r="G228" i="17"/>
  <c r="I228" i="17"/>
  <c r="S228" i="17"/>
  <c r="E229" i="17"/>
  <c r="G229" i="17"/>
  <c r="I229" i="17"/>
  <c r="S229" i="17"/>
  <c r="E230" i="17"/>
  <c r="G230" i="17"/>
  <c r="I230" i="17"/>
  <c r="S230" i="17"/>
  <c r="E231" i="17"/>
  <c r="G231" i="17"/>
  <c r="I231" i="17"/>
  <c r="S231" i="17"/>
  <c r="E232" i="17"/>
  <c r="G232" i="17"/>
  <c r="I232" i="17"/>
  <c r="S232" i="17"/>
  <c r="E233" i="17"/>
  <c r="G233" i="17"/>
  <c r="I233" i="17"/>
  <c r="S233" i="17"/>
  <c r="E234" i="17"/>
  <c r="G234" i="17"/>
  <c r="I234" i="17"/>
  <c r="S234" i="17"/>
  <c r="E235" i="17"/>
  <c r="G235" i="17"/>
  <c r="I235" i="17"/>
  <c r="S235" i="17"/>
  <c r="E236" i="17"/>
  <c r="G236" i="17"/>
  <c r="I236" i="17"/>
  <c r="S236" i="17"/>
  <c r="E237" i="17"/>
  <c r="G237" i="17"/>
  <c r="I237" i="17"/>
  <c r="S237" i="17"/>
  <c r="E238" i="17"/>
  <c r="G238" i="17"/>
  <c r="I238" i="17"/>
  <c r="S238" i="17"/>
  <c r="E239" i="17"/>
  <c r="G239" i="17"/>
  <c r="I239" i="17"/>
  <c r="S239" i="17"/>
  <c r="E240" i="17"/>
  <c r="G240" i="17"/>
  <c r="I240" i="17"/>
  <c r="S240" i="17"/>
  <c r="E241" i="17"/>
  <c r="G241" i="17"/>
  <c r="I241" i="17"/>
  <c r="S241" i="17"/>
  <c r="E242" i="17"/>
  <c r="G242" i="17"/>
  <c r="I242" i="17"/>
  <c r="S242" i="17"/>
  <c r="E243" i="17"/>
  <c r="G243" i="17"/>
  <c r="I243" i="17"/>
  <c r="S243" i="17"/>
  <c r="E244" i="17"/>
  <c r="G244" i="17"/>
  <c r="I244" i="17"/>
  <c r="S244" i="17"/>
  <c r="E245" i="17"/>
  <c r="G245" i="17"/>
  <c r="I245" i="17"/>
  <c r="S245" i="17"/>
  <c r="E246" i="17"/>
  <c r="G246" i="17"/>
  <c r="I246" i="17"/>
  <c r="S246" i="17"/>
  <c r="E247" i="17"/>
  <c r="G247" i="17"/>
  <c r="I247" i="17"/>
  <c r="S247" i="17"/>
  <c r="E248" i="17"/>
  <c r="G248" i="17"/>
  <c r="I248" i="17"/>
  <c r="S248" i="17"/>
  <c r="E249" i="17"/>
  <c r="G249" i="17"/>
  <c r="I249" i="17"/>
  <c r="S249" i="17"/>
  <c r="E250" i="17"/>
  <c r="G250" i="17"/>
  <c r="I250" i="17"/>
  <c r="S250" i="17"/>
  <c r="E251" i="17"/>
  <c r="G251" i="17"/>
  <c r="I251" i="17"/>
  <c r="S251" i="17"/>
  <c r="E252" i="17"/>
  <c r="G252" i="17"/>
  <c r="I252" i="17"/>
  <c r="S252" i="17"/>
  <c r="E253" i="17"/>
  <c r="G253" i="17"/>
  <c r="I253" i="17"/>
  <c r="S253" i="17"/>
  <c r="E254" i="17"/>
  <c r="G254" i="17"/>
  <c r="I254" i="17"/>
  <c r="S254" i="17"/>
  <c r="E255" i="17"/>
  <c r="G255" i="17"/>
  <c r="I255" i="17"/>
  <c r="S255" i="17"/>
  <c r="E256" i="17"/>
  <c r="G256" i="17"/>
  <c r="I256" i="17"/>
  <c r="S256" i="17"/>
  <c r="E257" i="17"/>
  <c r="G257" i="17"/>
  <c r="I257" i="17"/>
  <c r="S257" i="17"/>
  <c r="E258" i="17"/>
  <c r="G258" i="17"/>
  <c r="I258" i="17"/>
  <c r="S258" i="17"/>
  <c r="E259" i="17"/>
  <c r="G259" i="17"/>
  <c r="I259" i="17"/>
  <c r="S259" i="17"/>
  <c r="E260" i="17"/>
  <c r="G260" i="17"/>
  <c r="I260" i="17"/>
  <c r="S260" i="17"/>
  <c r="E261" i="17"/>
  <c r="G261" i="17"/>
  <c r="I261" i="17"/>
  <c r="S261" i="17"/>
  <c r="E262" i="17"/>
  <c r="G262" i="17"/>
  <c r="I262" i="17"/>
  <c r="S262" i="17"/>
  <c r="E263" i="17"/>
  <c r="G263" i="17"/>
  <c r="I263" i="17"/>
  <c r="S263" i="17"/>
  <c r="E264" i="17"/>
  <c r="G264" i="17"/>
  <c r="I264" i="17"/>
  <c r="S264" i="17"/>
  <c r="E265" i="17"/>
  <c r="G265" i="17"/>
  <c r="I265" i="17"/>
  <c r="S265" i="17"/>
  <c r="E266" i="17"/>
  <c r="G266" i="17"/>
  <c r="I266" i="17"/>
  <c r="S266" i="17"/>
  <c r="E267" i="17"/>
  <c r="G267" i="17"/>
  <c r="I267" i="17"/>
  <c r="S267" i="17"/>
  <c r="E268" i="17"/>
  <c r="G268" i="17"/>
  <c r="I268" i="17"/>
  <c r="S268" i="17"/>
  <c r="E269" i="17"/>
  <c r="G269" i="17"/>
  <c r="I269" i="17"/>
  <c r="S269" i="17"/>
  <c r="E270" i="17"/>
  <c r="G270" i="17"/>
  <c r="I270" i="17"/>
  <c r="S270" i="17"/>
  <c r="E271" i="17"/>
  <c r="G271" i="17"/>
  <c r="I271" i="17"/>
  <c r="S271" i="17"/>
  <c r="E272" i="17"/>
  <c r="G272" i="17"/>
  <c r="I272" i="17"/>
  <c r="S272" i="17"/>
  <c r="E273" i="17"/>
  <c r="G273" i="17"/>
  <c r="I273" i="17"/>
  <c r="S273" i="17"/>
  <c r="E274" i="17"/>
  <c r="G274" i="17"/>
  <c r="I274" i="17"/>
  <c r="S274" i="17"/>
  <c r="E275" i="17"/>
  <c r="G275" i="17"/>
  <c r="I275" i="17"/>
  <c r="S275" i="17"/>
  <c r="E276" i="17"/>
  <c r="G276" i="17"/>
  <c r="I276" i="17"/>
  <c r="S276" i="17"/>
  <c r="E277" i="17"/>
  <c r="G277" i="17"/>
  <c r="I277" i="17"/>
  <c r="S277" i="17"/>
  <c r="E278" i="17"/>
  <c r="G278" i="17"/>
  <c r="I278" i="17"/>
  <c r="S278" i="17"/>
  <c r="E279" i="17"/>
  <c r="G279" i="17"/>
  <c r="I279" i="17"/>
  <c r="S279" i="17"/>
  <c r="E280" i="17"/>
  <c r="G280" i="17"/>
  <c r="I280" i="17"/>
  <c r="S280" i="17"/>
  <c r="E281" i="17"/>
  <c r="G281" i="17"/>
  <c r="I281" i="17"/>
  <c r="S281" i="17"/>
  <c r="E282" i="17"/>
  <c r="G282" i="17"/>
  <c r="I282" i="17"/>
  <c r="S282" i="17"/>
  <c r="E283" i="17"/>
  <c r="G283" i="17"/>
  <c r="I283" i="17"/>
  <c r="S283" i="17"/>
  <c r="E284" i="17"/>
  <c r="G284" i="17"/>
  <c r="I284" i="17"/>
  <c r="S284" i="17"/>
  <c r="E285" i="17"/>
  <c r="G285" i="17"/>
  <c r="I285" i="17"/>
  <c r="S285" i="17"/>
  <c r="E286" i="17"/>
  <c r="G286" i="17"/>
  <c r="I286" i="17"/>
  <c r="S286" i="17"/>
  <c r="E287" i="17"/>
  <c r="G287" i="17"/>
  <c r="I287" i="17"/>
  <c r="S287" i="17"/>
  <c r="E288" i="17"/>
  <c r="G288" i="17"/>
  <c r="I288" i="17"/>
  <c r="S288" i="17"/>
  <c r="E289" i="17"/>
  <c r="G289" i="17"/>
  <c r="I289" i="17"/>
  <c r="S289" i="17"/>
  <c r="E290" i="17"/>
  <c r="G290" i="17"/>
  <c r="I290" i="17"/>
  <c r="S290" i="17"/>
  <c r="E291" i="17"/>
  <c r="G291" i="17"/>
  <c r="I291" i="17"/>
  <c r="S291" i="17"/>
  <c r="E292" i="17"/>
  <c r="G292" i="17"/>
  <c r="I292" i="17"/>
  <c r="S292" i="17"/>
  <c r="E293" i="17"/>
  <c r="G293" i="17"/>
  <c r="I293" i="17"/>
  <c r="S293" i="17"/>
  <c r="E294" i="17"/>
  <c r="G294" i="17"/>
  <c r="I294" i="17"/>
  <c r="S294" i="17"/>
  <c r="E295" i="17"/>
  <c r="G295" i="17"/>
  <c r="I295" i="17"/>
  <c r="S295" i="17"/>
  <c r="E296" i="17"/>
  <c r="G296" i="17"/>
  <c r="I296" i="17"/>
  <c r="S296" i="17"/>
  <c r="E297" i="17"/>
  <c r="G297" i="17"/>
  <c r="I297" i="17"/>
  <c r="S297" i="17"/>
  <c r="E298" i="17"/>
  <c r="G298" i="17"/>
  <c r="I298" i="17"/>
  <c r="S298" i="17"/>
  <c r="E299" i="17"/>
  <c r="G299" i="17"/>
  <c r="I299" i="17"/>
  <c r="S299" i="17"/>
  <c r="E300" i="17"/>
  <c r="G300" i="17"/>
  <c r="I300" i="17"/>
  <c r="S300" i="17"/>
  <c r="E301" i="17"/>
  <c r="G301" i="17"/>
  <c r="I301" i="17"/>
  <c r="S301" i="17"/>
  <c r="E302" i="17"/>
  <c r="G302" i="17"/>
  <c r="I302" i="17"/>
  <c r="S302" i="17"/>
  <c r="E303" i="17"/>
  <c r="G303" i="17"/>
  <c r="I303" i="17"/>
  <c r="S303" i="17"/>
  <c r="E304" i="17"/>
  <c r="G304" i="17"/>
  <c r="I304" i="17"/>
  <c r="S304" i="17"/>
  <c r="E305" i="17"/>
  <c r="G305" i="17"/>
  <c r="I305" i="17"/>
  <c r="S305" i="17"/>
  <c r="E306" i="17"/>
  <c r="G306" i="17"/>
  <c r="I306" i="17"/>
  <c r="S306" i="17"/>
  <c r="E307" i="17"/>
  <c r="G307" i="17"/>
  <c r="I307" i="17"/>
  <c r="S307" i="17"/>
  <c r="E308" i="17"/>
  <c r="G308" i="17"/>
  <c r="I308" i="17"/>
  <c r="S308" i="17"/>
  <c r="E309" i="17"/>
  <c r="G309" i="17"/>
  <c r="I309" i="17"/>
  <c r="S309" i="17"/>
  <c r="E310" i="17"/>
  <c r="G310" i="17"/>
  <c r="I310" i="17"/>
  <c r="S310" i="17"/>
  <c r="E311" i="17"/>
  <c r="G311" i="17"/>
  <c r="I311" i="17"/>
  <c r="S311" i="17"/>
  <c r="E312" i="17"/>
  <c r="G312" i="17"/>
  <c r="I312" i="17"/>
  <c r="S312" i="17"/>
  <c r="E313" i="17"/>
  <c r="G313" i="17"/>
  <c r="I313" i="17"/>
  <c r="S313" i="17"/>
  <c r="E314" i="17"/>
  <c r="G314" i="17"/>
  <c r="I314" i="17"/>
  <c r="S314" i="17"/>
  <c r="E315" i="17"/>
  <c r="G315" i="17"/>
  <c r="I315" i="17"/>
  <c r="S315" i="17"/>
  <c r="E316" i="17"/>
  <c r="G316" i="17"/>
  <c r="I316" i="17"/>
  <c r="S316" i="17"/>
  <c r="E317" i="17"/>
  <c r="G317" i="17"/>
  <c r="I317" i="17"/>
  <c r="S317" i="17"/>
  <c r="E318" i="17"/>
  <c r="G318" i="17"/>
  <c r="I318" i="17"/>
  <c r="S318" i="17"/>
  <c r="E319" i="17"/>
  <c r="G319" i="17"/>
  <c r="I319" i="17"/>
  <c r="S319" i="17"/>
  <c r="E320" i="17"/>
  <c r="G320" i="17"/>
  <c r="I320" i="17"/>
  <c r="S320" i="17"/>
  <c r="E321" i="17"/>
  <c r="G321" i="17"/>
  <c r="I321" i="17"/>
  <c r="S321" i="17"/>
  <c r="E322" i="17"/>
  <c r="G322" i="17"/>
  <c r="I322" i="17"/>
  <c r="S322" i="17"/>
  <c r="E323" i="17"/>
  <c r="G323" i="17"/>
  <c r="I323" i="17"/>
  <c r="S323" i="17"/>
  <c r="E324" i="17"/>
  <c r="G324" i="17"/>
  <c r="I324" i="17"/>
  <c r="S324" i="17"/>
  <c r="E325" i="17"/>
  <c r="G325" i="17"/>
  <c r="I325" i="17"/>
  <c r="S325" i="17"/>
  <c r="E326" i="17"/>
  <c r="G326" i="17"/>
  <c r="I326" i="17"/>
  <c r="S326" i="17"/>
  <c r="E327" i="17"/>
  <c r="G327" i="17"/>
  <c r="I327" i="17"/>
  <c r="S327" i="17"/>
  <c r="E328" i="17"/>
  <c r="G328" i="17"/>
  <c r="I328" i="17"/>
  <c r="S328" i="17"/>
  <c r="E329" i="17"/>
  <c r="G329" i="17"/>
  <c r="I329" i="17"/>
  <c r="S329" i="17"/>
  <c r="E330" i="17"/>
  <c r="G330" i="17"/>
  <c r="I330" i="17"/>
  <c r="S330" i="17"/>
  <c r="E331" i="17"/>
  <c r="G331" i="17"/>
  <c r="I331" i="17"/>
  <c r="S331" i="17"/>
  <c r="E332" i="17"/>
  <c r="G332" i="17"/>
  <c r="I332" i="17"/>
  <c r="S332" i="17"/>
  <c r="E333" i="17"/>
  <c r="G333" i="17"/>
  <c r="I333" i="17"/>
  <c r="S333" i="17"/>
  <c r="E334" i="17"/>
  <c r="G334" i="17"/>
  <c r="I334" i="17"/>
  <c r="S334" i="17"/>
  <c r="E335" i="17"/>
  <c r="G335" i="17"/>
  <c r="I335" i="17"/>
  <c r="S335" i="17"/>
  <c r="E336" i="17"/>
  <c r="G336" i="17"/>
  <c r="I336" i="17"/>
  <c r="S336" i="17"/>
  <c r="E337" i="17"/>
  <c r="G337" i="17"/>
  <c r="I337" i="17"/>
  <c r="S337" i="17"/>
  <c r="E338" i="17"/>
  <c r="G338" i="17"/>
  <c r="I338" i="17"/>
  <c r="S338" i="17"/>
  <c r="E339" i="17"/>
  <c r="G339" i="17"/>
  <c r="I339" i="17"/>
  <c r="S339" i="17"/>
  <c r="E340" i="17"/>
  <c r="G340" i="17"/>
  <c r="I340" i="17"/>
  <c r="S340" i="17"/>
  <c r="E341" i="17"/>
  <c r="G341" i="17"/>
  <c r="I341" i="17"/>
  <c r="S341" i="17"/>
  <c r="E342" i="17"/>
  <c r="G342" i="17"/>
  <c r="I342" i="17"/>
  <c r="S342" i="17"/>
  <c r="E343" i="17"/>
  <c r="G343" i="17"/>
  <c r="I343" i="17"/>
  <c r="S343" i="17"/>
  <c r="E344" i="17"/>
  <c r="G344" i="17"/>
  <c r="I344" i="17"/>
  <c r="S344" i="17"/>
  <c r="E345" i="17"/>
  <c r="G345" i="17"/>
  <c r="I345" i="17"/>
  <c r="S345" i="17"/>
  <c r="E346" i="17"/>
  <c r="G346" i="17"/>
  <c r="I346" i="17"/>
  <c r="S346" i="17"/>
  <c r="E347" i="17"/>
  <c r="G347" i="17"/>
  <c r="I347" i="17"/>
  <c r="S347" i="17"/>
  <c r="E348" i="17"/>
  <c r="G348" i="17"/>
  <c r="I348" i="17"/>
  <c r="S348" i="17"/>
  <c r="E349" i="17"/>
  <c r="G349" i="17"/>
  <c r="I349" i="17"/>
  <c r="S349" i="17"/>
  <c r="E350" i="17"/>
  <c r="G350" i="17"/>
  <c r="I350" i="17"/>
  <c r="S350" i="17"/>
  <c r="E351" i="17"/>
  <c r="G351" i="17"/>
  <c r="I351" i="17"/>
  <c r="S351" i="17"/>
  <c r="E352" i="17"/>
  <c r="G352" i="17"/>
  <c r="I352" i="17"/>
  <c r="S352" i="17"/>
  <c r="E353" i="17"/>
  <c r="G353" i="17"/>
  <c r="I353" i="17"/>
  <c r="S353" i="17"/>
  <c r="E354" i="17"/>
  <c r="G354" i="17"/>
  <c r="I354" i="17"/>
  <c r="S354" i="17"/>
  <c r="E355" i="17"/>
  <c r="G355" i="17"/>
  <c r="I355" i="17"/>
  <c r="S355" i="17"/>
  <c r="E356" i="17"/>
  <c r="G356" i="17"/>
  <c r="I356" i="17"/>
  <c r="S356" i="17"/>
  <c r="E357" i="17"/>
  <c r="G357" i="17"/>
  <c r="I357" i="17"/>
  <c r="S357" i="17"/>
  <c r="E358" i="17"/>
  <c r="G358" i="17"/>
  <c r="I358" i="17"/>
  <c r="S358" i="17"/>
  <c r="E359" i="17"/>
  <c r="G359" i="17"/>
  <c r="I359" i="17"/>
  <c r="S359" i="17"/>
  <c r="E360" i="17"/>
  <c r="G360" i="17"/>
  <c r="I360" i="17"/>
  <c r="S360" i="17"/>
  <c r="E361" i="17"/>
  <c r="G361" i="17"/>
  <c r="I361" i="17"/>
  <c r="S361" i="17"/>
  <c r="E362" i="17"/>
  <c r="G362" i="17"/>
  <c r="I362" i="17"/>
  <c r="S362" i="17"/>
  <c r="E363" i="17"/>
  <c r="G363" i="17"/>
  <c r="I363" i="17"/>
  <c r="S363" i="17"/>
  <c r="E364" i="17"/>
  <c r="G364" i="17"/>
  <c r="I364" i="17"/>
  <c r="S364" i="17"/>
  <c r="E365" i="17"/>
  <c r="G365" i="17"/>
  <c r="I365" i="17"/>
  <c r="S365" i="17"/>
  <c r="E366" i="17"/>
  <c r="G366" i="17"/>
  <c r="I366" i="17"/>
  <c r="S366" i="17"/>
  <c r="E367" i="17"/>
  <c r="G367" i="17"/>
  <c r="I367" i="17"/>
  <c r="S367" i="17"/>
  <c r="E368" i="17"/>
  <c r="G368" i="17"/>
  <c r="I368" i="17"/>
  <c r="S368" i="17"/>
  <c r="E369" i="17"/>
  <c r="G369" i="17"/>
  <c r="I369" i="17"/>
  <c r="S369" i="17"/>
  <c r="E370" i="17"/>
  <c r="G370" i="17"/>
  <c r="I370" i="17"/>
  <c r="S370" i="17"/>
  <c r="E371" i="17"/>
  <c r="G371" i="17"/>
  <c r="I371" i="17"/>
  <c r="S371" i="17"/>
  <c r="E372" i="17"/>
  <c r="G372" i="17"/>
  <c r="I372" i="17"/>
  <c r="S372" i="17"/>
  <c r="E373" i="17"/>
  <c r="G373" i="17"/>
  <c r="I373" i="17"/>
  <c r="S373" i="17"/>
  <c r="E374" i="17"/>
  <c r="G374" i="17"/>
  <c r="I374" i="17"/>
  <c r="S374" i="17"/>
  <c r="E375" i="17"/>
  <c r="G375" i="17"/>
  <c r="I375" i="17"/>
  <c r="S375" i="17"/>
  <c r="E376" i="17"/>
  <c r="G376" i="17"/>
  <c r="I376" i="17"/>
  <c r="S376" i="17"/>
  <c r="E377" i="17"/>
  <c r="G377" i="17"/>
  <c r="I377" i="17"/>
  <c r="S377" i="17"/>
  <c r="E378" i="17"/>
  <c r="G378" i="17"/>
  <c r="I378" i="17"/>
  <c r="S378" i="17"/>
  <c r="E379" i="17"/>
  <c r="G379" i="17"/>
  <c r="I379" i="17"/>
  <c r="S379" i="17"/>
  <c r="E380" i="17"/>
  <c r="G380" i="17"/>
  <c r="I380" i="17"/>
  <c r="S380" i="17"/>
  <c r="E381" i="17"/>
  <c r="G381" i="17"/>
  <c r="I381" i="17"/>
  <c r="S381" i="17"/>
  <c r="E382" i="17"/>
  <c r="G382" i="17"/>
  <c r="I382" i="17"/>
  <c r="S382" i="17"/>
  <c r="E383" i="17"/>
  <c r="G383" i="17"/>
  <c r="I383" i="17"/>
  <c r="S383" i="17"/>
  <c r="E384" i="17"/>
  <c r="G384" i="17"/>
  <c r="I384" i="17"/>
  <c r="S384" i="17"/>
  <c r="E385" i="17"/>
  <c r="G385" i="17"/>
  <c r="I385" i="17"/>
  <c r="S385" i="17"/>
  <c r="E386" i="17"/>
  <c r="G386" i="17"/>
  <c r="I386" i="17"/>
  <c r="S386" i="17"/>
  <c r="E387" i="17"/>
  <c r="G387" i="17"/>
  <c r="I387" i="17"/>
  <c r="S387" i="17"/>
  <c r="E388" i="17"/>
  <c r="G388" i="17"/>
  <c r="I388" i="17"/>
  <c r="S388" i="17"/>
  <c r="E389" i="17"/>
  <c r="G389" i="17"/>
  <c r="I389" i="17"/>
  <c r="S389" i="17"/>
  <c r="E390" i="17"/>
  <c r="G390" i="17"/>
  <c r="I390" i="17"/>
  <c r="S390" i="17"/>
  <c r="E391" i="17"/>
  <c r="G391" i="17"/>
  <c r="I391" i="17"/>
  <c r="S391" i="17"/>
  <c r="E392" i="17"/>
  <c r="G392" i="17"/>
  <c r="I392" i="17"/>
  <c r="S392" i="17"/>
  <c r="E393" i="17"/>
  <c r="G393" i="17"/>
  <c r="I393" i="17"/>
  <c r="S393" i="17"/>
  <c r="E394" i="17"/>
  <c r="G394" i="17"/>
  <c r="I394" i="17"/>
  <c r="S394" i="17"/>
  <c r="E395" i="17"/>
  <c r="G395" i="17"/>
  <c r="I395" i="17"/>
  <c r="S395" i="17"/>
  <c r="E396" i="17"/>
  <c r="G396" i="17"/>
  <c r="I396" i="17"/>
  <c r="S396" i="17"/>
  <c r="E397" i="17"/>
  <c r="G397" i="17"/>
  <c r="I397" i="17"/>
  <c r="S397" i="17"/>
  <c r="E398" i="17"/>
  <c r="G398" i="17"/>
  <c r="I398" i="17"/>
  <c r="S398" i="17"/>
  <c r="E399" i="17"/>
  <c r="G399" i="17"/>
  <c r="I399" i="17"/>
  <c r="S399" i="17"/>
  <c r="E400" i="17"/>
  <c r="G400" i="17"/>
  <c r="I400" i="17"/>
  <c r="S400" i="17"/>
  <c r="E401" i="17"/>
  <c r="G401" i="17"/>
  <c r="I401" i="17"/>
  <c r="S401" i="17"/>
  <c r="E402" i="17"/>
  <c r="G402" i="17"/>
  <c r="I402" i="17"/>
  <c r="S402" i="17"/>
  <c r="E403" i="17"/>
  <c r="G403" i="17"/>
  <c r="I403" i="17"/>
  <c r="S403" i="17"/>
  <c r="E404" i="17"/>
  <c r="G404" i="17"/>
  <c r="I404" i="17"/>
  <c r="S404" i="17"/>
  <c r="E405" i="17"/>
  <c r="G405" i="17"/>
  <c r="I405" i="17"/>
  <c r="S405" i="17"/>
  <c r="E406" i="17"/>
  <c r="G406" i="17"/>
  <c r="I406" i="17"/>
  <c r="S406" i="17"/>
  <c r="E407" i="17"/>
  <c r="G407" i="17"/>
  <c r="I407" i="17"/>
  <c r="S407" i="17"/>
  <c r="E408" i="17"/>
  <c r="G408" i="17"/>
  <c r="I408" i="17"/>
  <c r="S408" i="17"/>
  <c r="E409" i="17"/>
  <c r="G409" i="17"/>
  <c r="I409" i="17"/>
  <c r="S409" i="17"/>
  <c r="E410" i="17"/>
  <c r="G410" i="17"/>
  <c r="I410" i="17"/>
  <c r="S410" i="17"/>
  <c r="E411" i="17"/>
  <c r="G411" i="17"/>
  <c r="I411" i="17"/>
  <c r="S411" i="17"/>
  <c r="E412" i="17"/>
  <c r="G412" i="17"/>
  <c r="I412" i="17"/>
  <c r="S412" i="17"/>
  <c r="E413" i="17"/>
  <c r="G413" i="17"/>
  <c r="I413" i="17"/>
  <c r="S413" i="17"/>
  <c r="E414" i="17"/>
  <c r="G414" i="17"/>
  <c r="I414" i="17"/>
  <c r="S414" i="17"/>
  <c r="E415" i="17"/>
  <c r="G415" i="17"/>
  <c r="I415" i="17"/>
  <c r="S415" i="17"/>
  <c r="E416" i="17"/>
  <c r="G416" i="17"/>
  <c r="I416" i="17"/>
  <c r="S416" i="17"/>
  <c r="E417" i="17"/>
  <c r="G417" i="17"/>
  <c r="I417" i="17"/>
  <c r="S417" i="17"/>
  <c r="E418" i="17"/>
  <c r="G418" i="17"/>
  <c r="I418" i="17"/>
  <c r="S418" i="17"/>
  <c r="E419" i="17"/>
  <c r="G419" i="17"/>
  <c r="I419" i="17"/>
  <c r="S419" i="17"/>
  <c r="E420" i="17"/>
  <c r="G420" i="17"/>
  <c r="I420" i="17"/>
  <c r="S420" i="17"/>
  <c r="E421" i="17"/>
  <c r="G421" i="17"/>
  <c r="I421" i="17"/>
  <c r="S421" i="17"/>
  <c r="E422" i="17"/>
  <c r="G422" i="17"/>
  <c r="I422" i="17"/>
  <c r="S422" i="17"/>
  <c r="E423" i="17"/>
  <c r="G423" i="17"/>
  <c r="I423" i="17"/>
  <c r="S423" i="17"/>
  <c r="E424" i="17"/>
  <c r="G424" i="17"/>
  <c r="I424" i="17"/>
  <c r="S424" i="17"/>
  <c r="E425" i="17"/>
  <c r="G425" i="17"/>
  <c r="I425" i="17"/>
  <c r="S425" i="17"/>
  <c r="E426" i="17"/>
  <c r="G426" i="17"/>
  <c r="I426" i="17"/>
  <c r="S426" i="17"/>
  <c r="E427" i="17"/>
  <c r="G427" i="17"/>
  <c r="I427" i="17"/>
  <c r="S427" i="17"/>
  <c r="E428" i="17"/>
  <c r="G428" i="17"/>
  <c r="I428" i="17"/>
  <c r="S428" i="17"/>
  <c r="E429" i="17"/>
  <c r="G429" i="17"/>
  <c r="I429" i="17"/>
  <c r="S429" i="17"/>
  <c r="E430" i="17"/>
  <c r="G430" i="17"/>
  <c r="I430" i="17"/>
  <c r="S430" i="17"/>
  <c r="E431" i="17"/>
  <c r="G431" i="17"/>
  <c r="I431" i="17"/>
  <c r="S431" i="17"/>
  <c r="E432" i="17"/>
  <c r="G432" i="17"/>
  <c r="I432" i="17"/>
  <c r="S432" i="17"/>
  <c r="E433" i="17"/>
  <c r="G433" i="17"/>
  <c r="I433" i="17"/>
  <c r="S433" i="17"/>
  <c r="E434" i="17"/>
  <c r="G434" i="17"/>
  <c r="I434" i="17"/>
  <c r="S434" i="17"/>
  <c r="E435" i="17"/>
  <c r="G435" i="17"/>
  <c r="I435" i="17"/>
  <c r="S435" i="17"/>
  <c r="E436" i="17"/>
  <c r="G436" i="17"/>
  <c r="I436" i="17"/>
  <c r="S436" i="17"/>
  <c r="E437" i="17"/>
  <c r="G437" i="17"/>
  <c r="I437" i="17"/>
  <c r="S437" i="17"/>
  <c r="E438" i="17"/>
  <c r="G438" i="17"/>
  <c r="I438" i="17"/>
  <c r="S438" i="17"/>
  <c r="E439" i="17"/>
  <c r="G439" i="17"/>
  <c r="I439" i="17"/>
  <c r="S439" i="17"/>
  <c r="E440" i="17"/>
  <c r="G440" i="17"/>
  <c r="I440" i="17"/>
  <c r="S440" i="17"/>
  <c r="E441" i="17"/>
  <c r="G441" i="17"/>
  <c r="I441" i="17"/>
  <c r="S441" i="17"/>
  <c r="E442" i="17"/>
  <c r="G442" i="17"/>
  <c r="I442" i="17"/>
  <c r="S442" i="17"/>
  <c r="E443" i="17"/>
  <c r="G443" i="17"/>
  <c r="I443" i="17"/>
  <c r="S443" i="17"/>
  <c r="E444" i="17"/>
  <c r="G444" i="17"/>
  <c r="I444" i="17"/>
  <c r="S444" i="17"/>
  <c r="E445" i="17"/>
  <c r="G445" i="17"/>
  <c r="I445" i="17"/>
  <c r="S445" i="17"/>
  <c r="E446" i="17"/>
  <c r="G446" i="17"/>
  <c r="I446" i="17"/>
  <c r="S446" i="17"/>
  <c r="E447" i="17"/>
  <c r="G447" i="17"/>
  <c r="I447" i="17"/>
  <c r="S447" i="17"/>
  <c r="E448" i="17"/>
  <c r="G448" i="17"/>
  <c r="I448" i="17"/>
  <c r="S448" i="17"/>
  <c r="E449" i="17"/>
  <c r="G449" i="17"/>
  <c r="I449" i="17"/>
  <c r="S449" i="17"/>
  <c r="E450" i="17"/>
  <c r="G450" i="17"/>
  <c r="I450" i="17"/>
  <c r="S450" i="17"/>
  <c r="E451" i="17"/>
  <c r="G451" i="17"/>
  <c r="I451" i="17"/>
  <c r="S451" i="17"/>
  <c r="E452" i="17"/>
  <c r="G452" i="17"/>
  <c r="I452" i="17"/>
  <c r="S452" i="17"/>
  <c r="E453" i="17"/>
  <c r="G453" i="17"/>
  <c r="I453" i="17"/>
  <c r="S453" i="17"/>
  <c r="E454" i="17"/>
  <c r="G454" i="17"/>
  <c r="I454" i="17"/>
  <c r="S454" i="17"/>
  <c r="E455" i="17"/>
  <c r="G455" i="17"/>
  <c r="I455" i="17"/>
  <c r="S455" i="17"/>
  <c r="E456" i="17"/>
  <c r="G456" i="17"/>
  <c r="I456" i="17"/>
  <c r="S456" i="17"/>
  <c r="E457" i="17"/>
  <c r="G457" i="17"/>
  <c r="I457" i="17"/>
  <c r="S457" i="17"/>
  <c r="E458" i="17"/>
  <c r="G458" i="17"/>
  <c r="I458" i="17"/>
  <c r="S458" i="17"/>
  <c r="E459" i="17"/>
  <c r="G459" i="17"/>
  <c r="I459" i="17"/>
  <c r="S459" i="17"/>
  <c r="E460" i="17"/>
  <c r="G460" i="17"/>
  <c r="I460" i="17"/>
  <c r="S460" i="17"/>
  <c r="E461" i="17"/>
  <c r="G461" i="17"/>
  <c r="I461" i="17"/>
  <c r="S461" i="17"/>
  <c r="E462" i="17"/>
  <c r="G462" i="17"/>
  <c r="I462" i="17"/>
  <c r="S462" i="17"/>
  <c r="E463" i="17"/>
  <c r="G463" i="17"/>
  <c r="I463" i="17"/>
  <c r="S463" i="17"/>
  <c r="E464" i="17"/>
  <c r="G464" i="17"/>
  <c r="I464" i="17"/>
  <c r="S464" i="17"/>
  <c r="E465" i="17"/>
  <c r="G465" i="17"/>
  <c r="I465" i="17"/>
  <c r="S465" i="17"/>
  <c r="E466" i="17"/>
  <c r="G466" i="17"/>
  <c r="I466" i="17"/>
  <c r="S466" i="17"/>
  <c r="E467" i="17"/>
  <c r="G467" i="17"/>
  <c r="I467" i="17"/>
  <c r="S467" i="17"/>
  <c r="E468" i="17"/>
  <c r="G468" i="17"/>
  <c r="I468" i="17"/>
  <c r="S468" i="17"/>
  <c r="E469" i="17"/>
  <c r="G469" i="17"/>
  <c r="I469" i="17"/>
  <c r="S469" i="17"/>
  <c r="E470" i="17"/>
  <c r="G470" i="17"/>
  <c r="I470" i="17"/>
  <c r="S470" i="17"/>
  <c r="E471" i="17"/>
  <c r="G471" i="17"/>
  <c r="I471" i="17"/>
  <c r="S471" i="17"/>
  <c r="E472" i="17"/>
  <c r="G472" i="17"/>
  <c r="I472" i="17"/>
  <c r="S472" i="17"/>
  <c r="E473" i="17"/>
  <c r="G473" i="17"/>
  <c r="I473" i="17"/>
  <c r="S473" i="17"/>
  <c r="E474" i="17"/>
  <c r="G474" i="17"/>
  <c r="I474" i="17"/>
  <c r="S474" i="17"/>
  <c r="E475" i="17"/>
  <c r="G475" i="17"/>
  <c r="I475" i="17"/>
  <c r="S475" i="17"/>
  <c r="E476" i="17"/>
  <c r="G476" i="17"/>
  <c r="I476" i="17"/>
  <c r="S476" i="17"/>
  <c r="E477" i="17"/>
  <c r="G477" i="17"/>
  <c r="I477" i="17"/>
  <c r="S477" i="17"/>
  <c r="E478" i="17"/>
  <c r="G478" i="17"/>
  <c r="I478" i="17"/>
  <c r="S478" i="17"/>
  <c r="E479" i="17"/>
  <c r="G479" i="17"/>
  <c r="I479" i="17"/>
  <c r="S479" i="17"/>
  <c r="E480" i="17"/>
  <c r="G480" i="17"/>
  <c r="I480" i="17"/>
  <c r="S480" i="17"/>
  <c r="E481" i="17"/>
  <c r="G481" i="17"/>
  <c r="I481" i="17"/>
  <c r="S481" i="17"/>
  <c r="E482" i="17"/>
  <c r="G482" i="17"/>
  <c r="I482" i="17"/>
  <c r="S482" i="17"/>
  <c r="E483" i="17"/>
  <c r="G483" i="17"/>
  <c r="I483" i="17"/>
  <c r="S483" i="17"/>
  <c r="E484" i="17"/>
  <c r="G484" i="17"/>
  <c r="I484" i="17"/>
  <c r="S484" i="17"/>
  <c r="E485" i="17"/>
  <c r="G485" i="17"/>
  <c r="I485" i="17"/>
  <c r="S485" i="17"/>
  <c r="E486" i="17"/>
  <c r="G486" i="17"/>
  <c r="I486" i="17"/>
  <c r="S486" i="17"/>
  <c r="E487" i="17"/>
  <c r="G487" i="17"/>
  <c r="I487" i="17"/>
  <c r="S487" i="17"/>
  <c r="E488" i="17"/>
  <c r="G488" i="17"/>
  <c r="I488" i="17"/>
  <c r="S488" i="17"/>
  <c r="E489" i="17"/>
  <c r="G489" i="17"/>
  <c r="I489" i="17"/>
  <c r="S489" i="17"/>
  <c r="E490" i="17"/>
  <c r="G490" i="17"/>
  <c r="I490" i="17"/>
  <c r="S490" i="17"/>
  <c r="E491" i="17"/>
  <c r="G491" i="17"/>
  <c r="I491" i="17"/>
  <c r="S491" i="17"/>
  <c r="E492" i="17"/>
  <c r="G492" i="17"/>
  <c r="I492" i="17"/>
  <c r="S492" i="17"/>
  <c r="E493" i="17"/>
  <c r="G493" i="17"/>
  <c r="I493" i="17"/>
  <c r="S493" i="17"/>
  <c r="E494" i="17"/>
  <c r="G494" i="17"/>
  <c r="I494" i="17"/>
  <c r="S494" i="17"/>
  <c r="E495" i="17"/>
  <c r="G495" i="17"/>
  <c r="I495" i="17"/>
  <c r="S495" i="17"/>
  <c r="E496" i="17"/>
  <c r="G496" i="17"/>
  <c r="I496" i="17"/>
  <c r="S496" i="17"/>
  <c r="E497" i="17"/>
  <c r="G497" i="17"/>
  <c r="I497" i="17"/>
  <c r="S497" i="17"/>
  <c r="E498" i="17"/>
  <c r="G498" i="17"/>
  <c r="I498" i="17"/>
  <c r="S498" i="17"/>
  <c r="E499" i="17"/>
  <c r="G499" i="17"/>
  <c r="I499" i="17"/>
  <c r="S499" i="17"/>
  <c r="E500" i="17"/>
  <c r="G500" i="17"/>
  <c r="I500" i="17"/>
  <c r="S500" i="17"/>
  <c r="E501" i="17"/>
  <c r="G501" i="17"/>
  <c r="I501" i="17"/>
  <c r="S501" i="17"/>
  <c r="E502" i="17"/>
  <c r="G502" i="17"/>
  <c r="I502" i="17"/>
  <c r="S502" i="17"/>
  <c r="E503" i="17"/>
  <c r="G503" i="17"/>
  <c r="I503" i="17"/>
  <c r="S503" i="17"/>
  <c r="E504" i="17"/>
  <c r="G504" i="17"/>
  <c r="I504" i="17"/>
  <c r="S504" i="17"/>
  <c r="E505" i="17"/>
  <c r="G505" i="17"/>
  <c r="I505" i="17"/>
  <c r="S505" i="17"/>
  <c r="E506" i="17"/>
  <c r="G506" i="17"/>
  <c r="I506" i="17"/>
  <c r="S506" i="17"/>
  <c r="E507" i="17"/>
  <c r="G507" i="17"/>
  <c r="I507" i="17"/>
  <c r="S507" i="17"/>
  <c r="E508" i="17"/>
  <c r="G508" i="17"/>
  <c r="I508" i="17"/>
  <c r="S508" i="17"/>
  <c r="E509" i="17"/>
  <c r="G509" i="17"/>
  <c r="I509" i="17"/>
  <c r="S509" i="17"/>
  <c r="E510" i="17"/>
  <c r="G510" i="17"/>
  <c r="I510" i="17"/>
  <c r="S510" i="17"/>
  <c r="E511" i="17"/>
  <c r="G511" i="17"/>
  <c r="I511" i="17"/>
  <c r="S511" i="17"/>
  <c r="E512" i="17"/>
  <c r="G512" i="17"/>
  <c r="I512" i="17"/>
  <c r="S512" i="17"/>
  <c r="E513" i="17"/>
  <c r="G513" i="17"/>
  <c r="I513" i="17"/>
  <c r="S513" i="17"/>
  <c r="E514" i="17"/>
  <c r="G514" i="17"/>
  <c r="I514" i="17"/>
  <c r="S514" i="17"/>
  <c r="E515" i="17"/>
  <c r="G515" i="17"/>
  <c r="I515" i="17"/>
  <c r="S515" i="17"/>
  <c r="E516" i="17"/>
  <c r="G516" i="17"/>
  <c r="I516" i="17"/>
  <c r="S516" i="17"/>
  <c r="E517" i="17"/>
  <c r="G517" i="17"/>
  <c r="I517" i="17"/>
  <c r="S517" i="17"/>
  <c r="E518" i="17"/>
  <c r="G518" i="17"/>
  <c r="I518" i="17"/>
  <c r="S518" i="17"/>
  <c r="E519" i="17"/>
  <c r="G519" i="17"/>
  <c r="I519" i="17"/>
  <c r="S519" i="17"/>
  <c r="E520" i="17"/>
  <c r="G520" i="17"/>
  <c r="I520" i="17"/>
  <c r="S520" i="17"/>
  <c r="E521" i="17"/>
  <c r="G521" i="17"/>
  <c r="I521" i="17"/>
  <c r="S521" i="17"/>
  <c r="E522" i="17"/>
  <c r="G522" i="17"/>
  <c r="I522" i="17"/>
  <c r="S522" i="17"/>
  <c r="E523" i="17"/>
  <c r="G523" i="17"/>
  <c r="I523" i="17"/>
  <c r="S523" i="17"/>
  <c r="E524" i="17"/>
  <c r="G524" i="17"/>
  <c r="I524" i="17"/>
  <c r="S524" i="17"/>
  <c r="E525" i="17"/>
  <c r="G525" i="17"/>
  <c r="I525" i="17"/>
  <c r="S525" i="17"/>
  <c r="E526" i="17"/>
  <c r="G526" i="17"/>
  <c r="I526" i="17"/>
  <c r="S526" i="17"/>
  <c r="E527" i="17"/>
  <c r="G527" i="17"/>
  <c r="I527" i="17"/>
  <c r="S527" i="17"/>
  <c r="E528" i="17"/>
  <c r="G528" i="17"/>
  <c r="I528" i="17"/>
  <c r="S528" i="17"/>
  <c r="E529" i="17"/>
  <c r="G529" i="17"/>
  <c r="I529" i="17"/>
  <c r="S529" i="17"/>
  <c r="E530" i="17"/>
  <c r="G530" i="17"/>
  <c r="I530" i="17"/>
  <c r="S530" i="17"/>
  <c r="E531" i="17"/>
  <c r="G531" i="17"/>
  <c r="I531" i="17"/>
  <c r="S531" i="17"/>
  <c r="E532" i="17"/>
  <c r="G532" i="17"/>
  <c r="I532" i="17"/>
  <c r="S532" i="17"/>
  <c r="E533" i="17"/>
  <c r="G533" i="17"/>
  <c r="I533" i="17"/>
  <c r="S533" i="17"/>
  <c r="E534" i="17"/>
  <c r="G534" i="17"/>
  <c r="I534" i="17"/>
  <c r="S534" i="17"/>
  <c r="E535" i="17"/>
  <c r="G535" i="17"/>
  <c r="I535" i="17"/>
  <c r="S535" i="17"/>
  <c r="E536" i="17"/>
  <c r="G536" i="17"/>
  <c r="I536" i="17"/>
  <c r="S536" i="17"/>
  <c r="E537" i="17"/>
  <c r="G537" i="17"/>
  <c r="I537" i="17"/>
  <c r="S537" i="17"/>
  <c r="E538" i="17"/>
  <c r="G538" i="17"/>
  <c r="I538" i="17"/>
  <c r="S538" i="17"/>
  <c r="E539" i="17"/>
  <c r="G539" i="17"/>
  <c r="I539" i="17"/>
  <c r="S539" i="17"/>
  <c r="E540" i="17"/>
  <c r="G540" i="17"/>
  <c r="I540" i="17"/>
  <c r="S540" i="17"/>
  <c r="E541" i="17"/>
  <c r="G541" i="17"/>
  <c r="I541" i="17"/>
  <c r="S541" i="17"/>
  <c r="E542" i="17"/>
  <c r="G542" i="17"/>
  <c r="I542" i="17"/>
  <c r="S542" i="17"/>
  <c r="E543" i="17"/>
  <c r="G543" i="17"/>
  <c r="I543" i="17"/>
  <c r="S543" i="17"/>
  <c r="E544" i="17"/>
  <c r="G544" i="17"/>
  <c r="I544" i="17"/>
  <c r="S544" i="17"/>
  <c r="E545" i="17"/>
  <c r="G545" i="17"/>
  <c r="I545" i="17"/>
  <c r="S545" i="17"/>
  <c r="E546" i="17"/>
  <c r="G546" i="17"/>
  <c r="I546" i="17"/>
  <c r="S546" i="17"/>
  <c r="E547" i="17"/>
  <c r="G547" i="17"/>
  <c r="I547" i="17"/>
  <c r="S547" i="17"/>
  <c r="E548" i="17"/>
  <c r="G548" i="17"/>
  <c r="I548" i="17"/>
  <c r="S548" i="17"/>
  <c r="E549" i="17"/>
  <c r="G549" i="17"/>
  <c r="I549" i="17"/>
  <c r="S549" i="17"/>
  <c r="E550" i="17"/>
  <c r="G550" i="17"/>
  <c r="I550" i="17"/>
  <c r="S550" i="17"/>
  <c r="E551" i="17"/>
  <c r="G551" i="17"/>
  <c r="I551" i="17"/>
  <c r="S551" i="17"/>
  <c r="E552" i="17"/>
  <c r="G552" i="17"/>
  <c r="I552" i="17"/>
  <c r="S552" i="17"/>
  <c r="E553" i="17"/>
  <c r="G553" i="17"/>
  <c r="I553" i="17"/>
  <c r="S553" i="17"/>
  <c r="E554" i="17"/>
  <c r="G554" i="17"/>
  <c r="I554" i="17"/>
  <c r="S554" i="17"/>
  <c r="E555" i="17"/>
  <c r="G555" i="17"/>
  <c r="I555" i="17"/>
  <c r="S555" i="17"/>
  <c r="E556" i="17"/>
  <c r="G556" i="17"/>
  <c r="I556" i="17"/>
  <c r="S556" i="17"/>
  <c r="E557" i="17"/>
  <c r="G557" i="17"/>
  <c r="I557" i="17"/>
  <c r="S557" i="17"/>
  <c r="E558" i="17"/>
  <c r="G558" i="17"/>
  <c r="I558" i="17"/>
  <c r="S558" i="17"/>
  <c r="E559" i="17"/>
  <c r="G559" i="17"/>
  <c r="I559" i="17"/>
  <c r="S559" i="17"/>
  <c r="E560" i="17"/>
  <c r="G560" i="17"/>
  <c r="I560" i="17"/>
  <c r="S560" i="17"/>
  <c r="E561" i="17"/>
  <c r="G561" i="17"/>
  <c r="I561" i="17"/>
  <c r="S561" i="17"/>
  <c r="E562" i="17"/>
  <c r="G562" i="17"/>
  <c r="I562" i="17"/>
  <c r="S562" i="17"/>
  <c r="E563" i="17"/>
  <c r="G563" i="17"/>
  <c r="I563" i="17"/>
  <c r="S563" i="17"/>
  <c r="E564" i="17"/>
  <c r="G564" i="17"/>
  <c r="I564" i="17"/>
  <c r="S564" i="17"/>
  <c r="E565" i="17"/>
  <c r="G565" i="17"/>
  <c r="I565" i="17"/>
  <c r="S565" i="17"/>
  <c r="E566" i="17"/>
  <c r="G566" i="17"/>
  <c r="I566" i="17"/>
  <c r="S566" i="17"/>
  <c r="E567" i="17"/>
  <c r="G567" i="17"/>
  <c r="I567" i="17"/>
  <c r="S567" i="17"/>
  <c r="E568" i="17"/>
  <c r="G568" i="17"/>
  <c r="I568" i="17"/>
  <c r="S568" i="17"/>
  <c r="E569" i="17"/>
  <c r="G569" i="17"/>
  <c r="I569" i="17"/>
  <c r="S569" i="17"/>
  <c r="E570" i="17"/>
  <c r="G570" i="17"/>
  <c r="I570" i="17"/>
  <c r="S570" i="17"/>
  <c r="E571" i="17"/>
  <c r="G571" i="17"/>
  <c r="I571" i="17"/>
  <c r="S571" i="17"/>
  <c r="E572" i="17"/>
  <c r="G572" i="17"/>
  <c r="I572" i="17"/>
  <c r="S572" i="17"/>
  <c r="E573" i="17"/>
  <c r="G573" i="17"/>
  <c r="I573" i="17"/>
  <c r="S573" i="17"/>
  <c r="E574" i="17"/>
  <c r="G574" i="17"/>
  <c r="I574" i="17"/>
  <c r="S574" i="17"/>
  <c r="E575" i="17"/>
  <c r="G575" i="17"/>
  <c r="I575" i="17"/>
  <c r="S575" i="17"/>
  <c r="E576" i="17"/>
  <c r="G576" i="17"/>
  <c r="I576" i="17"/>
  <c r="S576" i="17"/>
  <c r="E577" i="17"/>
  <c r="G577" i="17"/>
  <c r="I577" i="17"/>
  <c r="S577" i="17"/>
  <c r="E578" i="17"/>
  <c r="G578" i="17"/>
  <c r="I578" i="17"/>
  <c r="S578" i="17"/>
  <c r="E579" i="17"/>
  <c r="G579" i="17"/>
  <c r="I579" i="17"/>
  <c r="S579" i="17"/>
  <c r="E580" i="17"/>
  <c r="G580" i="17"/>
  <c r="I580" i="17"/>
  <c r="S580" i="17"/>
  <c r="E581" i="17"/>
  <c r="G581" i="17"/>
  <c r="I581" i="17"/>
  <c r="S581" i="17"/>
  <c r="E582" i="17"/>
  <c r="G582" i="17"/>
  <c r="I582" i="17"/>
  <c r="S582" i="17"/>
  <c r="E583" i="17"/>
  <c r="G583" i="17"/>
  <c r="I583" i="17"/>
  <c r="S583" i="17"/>
  <c r="E584" i="17"/>
  <c r="G584" i="17"/>
  <c r="I584" i="17"/>
  <c r="S584" i="17"/>
  <c r="E585" i="17"/>
  <c r="G585" i="17"/>
  <c r="I585" i="17"/>
  <c r="S585" i="17"/>
  <c r="E586" i="17"/>
  <c r="G586" i="17"/>
  <c r="I586" i="17"/>
  <c r="S586" i="17"/>
  <c r="E587" i="17"/>
  <c r="G587" i="17"/>
  <c r="I587" i="17"/>
  <c r="S587" i="17"/>
  <c r="E588" i="17"/>
  <c r="G588" i="17"/>
  <c r="I588" i="17"/>
  <c r="S588" i="17"/>
  <c r="E589" i="17"/>
  <c r="G589" i="17"/>
  <c r="I589" i="17"/>
  <c r="S589" i="17"/>
  <c r="E590" i="17"/>
  <c r="G590" i="17"/>
  <c r="I590" i="17"/>
  <c r="S590" i="17"/>
  <c r="E591" i="17"/>
  <c r="G591" i="17"/>
  <c r="I591" i="17"/>
  <c r="S591" i="17"/>
  <c r="E592" i="17"/>
  <c r="G592" i="17"/>
  <c r="I592" i="17"/>
  <c r="S592" i="17"/>
  <c r="E593" i="17"/>
  <c r="G593" i="17"/>
  <c r="I593" i="17"/>
  <c r="S593" i="17"/>
  <c r="E594" i="17"/>
  <c r="G594" i="17"/>
  <c r="I594" i="17"/>
  <c r="S594" i="17"/>
  <c r="E595" i="17"/>
  <c r="G595" i="17"/>
  <c r="I595" i="17"/>
  <c r="S595" i="17"/>
  <c r="E596" i="17"/>
  <c r="G596" i="17"/>
  <c r="I596" i="17"/>
  <c r="S596" i="17"/>
  <c r="E597" i="17"/>
  <c r="G597" i="17"/>
  <c r="I597" i="17"/>
  <c r="S597" i="17"/>
  <c r="E598" i="17"/>
  <c r="G598" i="17"/>
  <c r="I598" i="17"/>
  <c r="S598" i="17"/>
  <c r="E599" i="17"/>
  <c r="G599" i="17"/>
  <c r="I599" i="17"/>
  <c r="S599" i="17"/>
  <c r="E600" i="17"/>
  <c r="G600" i="17"/>
  <c r="I600" i="17"/>
  <c r="S600" i="17"/>
  <c r="E601" i="17"/>
  <c r="G601" i="17"/>
  <c r="I601" i="17"/>
  <c r="S601" i="17"/>
  <c r="E602" i="17"/>
  <c r="G602" i="17"/>
  <c r="I602" i="17"/>
  <c r="S602" i="17"/>
  <c r="E603" i="17"/>
  <c r="G603" i="17"/>
  <c r="I603" i="17"/>
  <c r="S603" i="17"/>
  <c r="E604" i="17"/>
  <c r="G604" i="17"/>
  <c r="I604" i="17"/>
  <c r="S604" i="17"/>
  <c r="E605" i="17"/>
  <c r="G605" i="17"/>
  <c r="I605" i="17"/>
  <c r="S605" i="17"/>
  <c r="E606" i="17"/>
  <c r="G606" i="17"/>
  <c r="I606" i="17"/>
  <c r="S606" i="17"/>
  <c r="E607" i="17"/>
  <c r="G607" i="17"/>
  <c r="I607" i="17"/>
  <c r="S607" i="17"/>
  <c r="E608" i="17"/>
  <c r="G608" i="17"/>
  <c r="I608" i="17"/>
  <c r="S608" i="17"/>
  <c r="E609" i="17"/>
  <c r="G609" i="17"/>
  <c r="I609" i="17"/>
  <c r="S609" i="17"/>
  <c r="E610" i="17"/>
  <c r="G610" i="17"/>
  <c r="I610" i="17"/>
  <c r="S610" i="17"/>
  <c r="E611" i="17"/>
  <c r="G611" i="17"/>
  <c r="I611" i="17"/>
  <c r="S611" i="17"/>
  <c r="E612" i="17"/>
  <c r="G612" i="17"/>
  <c r="I612" i="17"/>
  <c r="S612" i="17"/>
  <c r="E613" i="17"/>
  <c r="G613" i="17"/>
  <c r="I613" i="17"/>
  <c r="S613" i="17"/>
  <c r="E614" i="17"/>
  <c r="G614" i="17"/>
  <c r="I614" i="17"/>
  <c r="S614" i="17"/>
  <c r="E615" i="17"/>
  <c r="G615" i="17"/>
  <c r="I615" i="17"/>
  <c r="S615" i="17"/>
  <c r="E616" i="17"/>
  <c r="G616" i="17"/>
  <c r="I616" i="17"/>
  <c r="S616" i="17"/>
  <c r="E617" i="17"/>
  <c r="G617" i="17"/>
  <c r="I617" i="17"/>
  <c r="S617" i="17"/>
  <c r="E618" i="17"/>
  <c r="G618" i="17"/>
  <c r="I618" i="17"/>
  <c r="S618" i="17"/>
  <c r="E619" i="17"/>
  <c r="G619" i="17"/>
  <c r="I619" i="17"/>
  <c r="S619" i="17"/>
  <c r="E620" i="17"/>
  <c r="G620" i="17"/>
  <c r="I620" i="17"/>
  <c r="S620" i="17"/>
  <c r="E621" i="17"/>
  <c r="G621" i="17"/>
  <c r="I621" i="17"/>
  <c r="S621" i="17"/>
  <c r="E622" i="17"/>
  <c r="G622" i="17"/>
  <c r="I622" i="17"/>
  <c r="S622" i="17"/>
  <c r="E623" i="17"/>
  <c r="G623" i="17"/>
  <c r="I623" i="17"/>
  <c r="S623" i="17"/>
  <c r="E624" i="17"/>
  <c r="G624" i="17"/>
  <c r="I624" i="17"/>
  <c r="S624" i="17"/>
  <c r="E625" i="17"/>
  <c r="G625" i="17"/>
  <c r="I625" i="17"/>
  <c r="S625" i="17"/>
  <c r="E626" i="17"/>
  <c r="G626" i="17"/>
  <c r="I626" i="17"/>
  <c r="S626" i="17"/>
  <c r="E627" i="17"/>
  <c r="G627" i="17"/>
  <c r="I627" i="17"/>
  <c r="S627" i="17"/>
  <c r="E628" i="17"/>
  <c r="G628" i="17"/>
  <c r="I628" i="17"/>
  <c r="S628" i="17"/>
  <c r="E629" i="17"/>
  <c r="G629" i="17"/>
  <c r="I629" i="17"/>
  <c r="S629" i="17"/>
  <c r="E630" i="17"/>
  <c r="G630" i="17"/>
  <c r="I630" i="17"/>
  <c r="S630" i="17"/>
  <c r="E631" i="17"/>
  <c r="G631" i="17"/>
  <c r="I631" i="17"/>
  <c r="S631" i="17"/>
  <c r="E632" i="17"/>
  <c r="G632" i="17"/>
  <c r="I632" i="17"/>
  <c r="S632" i="17"/>
  <c r="E633" i="17"/>
  <c r="G633" i="17"/>
  <c r="I633" i="17"/>
  <c r="S633" i="17"/>
  <c r="E634" i="17"/>
  <c r="G634" i="17"/>
  <c r="I634" i="17"/>
  <c r="S634" i="17"/>
  <c r="E635" i="17"/>
  <c r="G635" i="17"/>
  <c r="I635" i="17"/>
  <c r="S635" i="17"/>
  <c r="E636" i="17"/>
  <c r="G636" i="17"/>
  <c r="I636" i="17"/>
  <c r="S636" i="17"/>
  <c r="E637" i="17"/>
  <c r="G637" i="17"/>
  <c r="I637" i="17"/>
  <c r="S637" i="17"/>
  <c r="E638" i="17"/>
  <c r="G638" i="17"/>
  <c r="I638" i="17"/>
  <c r="S638" i="17"/>
  <c r="E639" i="17"/>
  <c r="G639" i="17"/>
  <c r="I639" i="17"/>
  <c r="S639" i="17"/>
  <c r="E640" i="17"/>
  <c r="G640" i="17"/>
  <c r="I640" i="17"/>
  <c r="S640" i="17"/>
  <c r="E641" i="17"/>
  <c r="G641" i="17"/>
  <c r="I641" i="17"/>
  <c r="S641" i="17"/>
  <c r="E642" i="17"/>
  <c r="G642" i="17"/>
  <c r="I642" i="17"/>
  <c r="S642" i="17"/>
  <c r="E643" i="17"/>
  <c r="G643" i="17"/>
  <c r="I643" i="17"/>
  <c r="S643" i="17"/>
  <c r="E644" i="17"/>
  <c r="G644" i="17"/>
  <c r="I644" i="17"/>
  <c r="S644" i="17"/>
  <c r="E645" i="17"/>
  <c r="G645" i="17"/>
  <c r="I645" i="17"/>
  <c r="S645" i="17"/>
  <c r="E646" i="17"/>
  <c r="G646" i="17"/>
  <c r="I646" i="17"/>
  <c r="S646" i="17"/>
  <c r="E647" i="17"/>
  <c r="G647" i="17"/>
  <c r="I647" i="17"/>
  <c r="S647" i="17"/>
  <c r="E648" i="17"/>
  <c r="G648" i="17"/>
  <c r="I648" i="17"/>
  <c r="S648" i="17"/>
  <c r="E649" i="17"/>
  <c r="G649" i="17"/>
  <c r="I649" i="17"/>
  <c r="S649" i="17"/>
  <c r="E650" i="17"/>
  <c r="G650" i="17"/>
  <c r="I650" i="17"/>
  <c r="S650" i="17"/>
  <c r="E651" i="17"/>
  <c r="G651" i="17"/>
  <c r="I651" i="17"/>
  <c r="S651" i="17"/>
  <c r="E652" i="17"/>
  <c r="G652" i="17"/>
  <c r="I652" i="17"/>
  <c r="S652" i="17"/>
  <c r="E653" i="17"/>
  <c r="G653" i="17"/>
  <c r="I653" i="17"/>
  <c r="S653" i="17"/>
  <c r="E654" i="17"/>
  <c r="G654" i="17"/>
  <c r="I654" i="17"/>
  <c r="S654" i="17"/>
  <c r="E655" i="17"/>
  <c r="G655" i="17"/>
  <c r="I655" i="17"/>
  <c r="S655" i="17"/>
  <c r="E656" i="17"/>
  <c r="G656" i="17"/>
  <c r="I656" i="17"/>
  <c r="S656" i="17"/>
  <c r="E657" i="17"/>
  <c r="G657" i="17"/>
  <c r="I657" i="17"/>
  <c r="S657" i="17"/>
  <c r="E658" i="17"/>
  <c r="G658" i="17"/>
  <c r="I658" i="17"/>
  <c r="S658" i="17"/>
  <c r="E659" i="17"/>
  <c r="G659" i="17"/>
  <c r="I659" i="17"/>
  <c r="S659" i="17"/>
  <c r="E660" i="17"/>
  <c r="G660" i="17"/>
  <c r="I660" i="17"/>
  <c r="S660" i="17"/>
  <c r="E661" i="17"/>
  <c r="G661" i="17"/>
  <c r="I661" i="17"/>
  <c r="S661" i="17"/>
  <c r="E662" i="17"/>
  <c r="G662" i="17"/>
  <c r="I662" i="17"/>
  <c r="S662" i="17"/>
  <c r="E663" i="17"/>
  <c r="G663" i="17"/>
  <c r="I663" i="17"/>
  <c r="S663" i="17"/>
  <c r="E664" i="17"/>
  <c r="G664" i="17"/>
  <c r="I664" i="17"/>
  <c r="S664" i="17"/>
  <c r="E665" i="17"/>
  <c r="G665" i="17"/>
  <c r="I665" i="17"/>
  <c r="S665" i="17"/>
  <c r="E666" i="17"/>
  <c r="G666" i="17"/>
  <c r="I666" i="17"/>
  <c r="S666" i="17"/>
  <c r="E667" i="17"/>
  <c r="G667" i="17"/>
  <c r="I667" i="17"/>
  <c r="S667" i="17"/>
  <c r="E668" i="17"/>
  <c r="G668" i="17"/>
  <c r="I668" i="17"/>
  <c r="S668" i="17"/>
  <c r="E669" i="17"/>
  <c r="G669" i="17"/>
  <c r="I669" i="17"/>
  <c r="S669" i="17"/>
  <c r="E670" i="17"/>
  <c r="G670" i="17"/>
  <c r="I670" i="17"/>
  <c r="S670" i="17"/>
  <c r="E671" i="17"/>
  <c r="G671" i="17"/>
  <c r="I671" i="17"/>
  <c r="S671" i="17"/>
  <c r="E672" i="17"/>
  <c r="G672" i="17"/>
  <c r="I672" i="17"/>
  <c r="S672" i="17"/>
  <c r="E673" i="17"/>
  <c r="G673" i="17"/>
  <c r="I673" i="17"/>
  <c r="S673" i="17"/>
  <c r="E674" i="17"/>
  <c r="G674" i="17"/>
  <c r="I674" i="17"/>
  <c r="S674" i="17"/>
  <c r="E675" i="17"/>
  <c r="G675" i="17"/>
  <c r="I675" i="17"/>
  <c r="S675" i="17"/>
  <c r="E676" i="17"/>
  <c r="G676" i="17"/>
  <c r="I676" i="17"/>
  <c r="S676" i="17"/>
  <c r="E677" i="17"/>
  <c r="G677" i="17"/>
  <c r="I677" i="17"/>
  <c r="S677" i="17"/>
  <c r="E678" i="17"/>
  <c r="G678" i="17"/>
  <c r="I678" i="17"/>
  <c r="S678" i="17"/>
  <c r="E679" i="17"/>
  <c r="G679" i="17"/>
  <c r="I679" i="17"/>
  <c r="S679" i="17"/>
  <c r="E680" i="17"/>
  <c r="G680" i="17"/>
  <c r="I680" i="17"/>
  <c r="S680" i="17"/>
  <c r="E681" i="17"/>
  <c r="G681" i="17"/>
  <c r="I681" i="17"/>
  <c r="S681" i="17"/>
  <c r="E682" i="17"/>
  <c r="G682" i="17"/>
  <c r="I682" i="17"/>
  <c r="S682" i="17"/>
  <c r="E683" i="17"/>
  <c r="G683" i="17"/>
  <c r="I683" i="17"/>
  <c r="S683" i="17"/>
  <c r="E684" i="17"/>
  <c r="G684" i="17"/>
  <c r="I684" i="17"/>
  <c r="S684" i="17"/>
  <c r="E685" i="17"/>
  <c r="G685" i="17"/>
  <c r="I685" i="17"/>
  <c r="S685" i="17"/>
  <c r="E686" i="17"/>
  <c r="G686" i="17"/>
  <c r="I686" i="17"/>
  <c r="S686" i="17"/>
  <c r="E687" i="17"/>
  <c r="G687" i="17"/>
  <c r="I687" i="17"/>
  <c r="S687" i="17"/>
  <c r="E688" i="17"/>
  <c r="G688" i="17"/>
  <c r="I688" i="17"/>
  <c r="S688" i="17"/>
  <c r="E689" i="17"/>
  <c r="G689" i="17"/>
  <c r="I689" i="17"/>
  <c r="S689" i="17"/>
  <c r="E690" i="17"/>
  <c r="G690" i="17"/>
  <c r="I690" i="17"/>
  <c r="S690" i="17"/>
  <c r="E691" i="17"/>
  <c r="G691" i="17"/>
  <c r="I691" i="17"/>
  <c r="S691" i="17"/>
  <c r="E692" i="17"/>
  <c r="G692" i="17"/>
  <c r="I692" i="17"/>
  <c r="S692" i="17"/>
  <c r="E693" i="17"/>
  <c r="G693" i="17"/>
  <c r="I693" i="17"/>
  <c r="S693" i="17"/>
  <c r="E694" i="17"/>
  <c r="G694" i="17"/>
  <c r="I694" i="17"/>
  <c r="S694" i="17"/>
  <c r="E695" i="17"/>
  <c r="G695" i="17"/>
  <c r="I695" i="17"/>
  <c r="S695" i="17"/>
  <c r="E696" i="17"/>
  <c r="G696" i="17"/>
  <c r="I696" i="17"/>
  <c r="S696" i="17"/>
  <c r="E697" i="17"/>
  <c r="G697" i="17"/>
  <c r="I697" i="17"/>
  <c r="S697" i="17"/>
  <c r="E698" i="17"/>
  <c r="G698" i="17"/>
  <c r="I698" i="17"/>
  <c r="S698" i="17"/>
  <c r="E699" i="17"/>
  <c r="G699" i="17"/>
  <c r="I699" i="17"/>
  <c r="S699" i="17"/>
  <c r="S3" i="17"/>
  <c r="I3" i="17"/>
  <c r="G3" i="17"/>
  <c r="E3" i="17"/>
  <c r="A3" i="28" l="1"/>
  <c r="A4" i="28"/>
  <c r="A5" i="28"/>
  <c r="A6" i="28"/>
  <c r="AB699" i="17" l="1"/>
  <c r="O699" i="17"/>
  <c r="Q699" i="17"/>
  <c r="AB698" i="17"/>
  <c r="O698" i="17"/>
  <c r="Q698" i="17"/>
  <c r="AB677" i="17"/>
  <c r="AB678" i="17"/>
  <c r="AB679" i="17"/>
  <c r="AB680" i="17"/>
  <c r="AB681" i="17"/>
  <c r="AB682" i="17"/>
  <c r="AB683" i="17"/>
  <c r="AB684" i="17"/>
  <c r="AB685" i="17"/>
  <c r="AB686" i="17"/>
  <c r="AB687" i="17"/>
  <c r="AB688" i="17"/>
  <c r="AB689" i="17"/>
  <c r="AB690" i="17"/>
  <c r="AB691" i="17"/>
  <c r="AB692" i="17"/>
  <c r="AB693" i="17"/>
  <c r="AB694" i="17"/>
  <c r="AB695" i="17"/>
  <c r="AB696" i="17"/>
  <c r="AB697" i="17"/>
  <c r="O677" i="17"/>
  <c r="O678" i="17"/>
  <c r="O679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Q677" i="17"/>
  <c r="Q678" i="17"/>
  <c r="Q679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G16" i="15" l="1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6" i="15"/>
  <c r="G37" i="15"/>
  <c r="G38" i="15"/>
  <c r="G39" i="15"/>
  <c r="G40" i="15"/>
  <c r="G15" i="15"/>
  <c r="I16" i="15" l="1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15" i="15"/>
  <c r="E16" i="15"/>
  <c r="E17" i="15"/>
  <c r="E18" i="15"/>
  <c r="E19" i="15"/>
  <c r="E20" i="15"/>
  <c r="E21" i="15"/>
  <c r="E22" i="15"/>
  <c r="E23" i="15"/>
  <c r="E24" i="15"/>
  <c r="A24" i="15" s="1"/>
  <c r="E25" i="15"/>
  <c r="E26" i="15"/>
  <c r="A26" i="15" s="1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15" i="15"/>
  <c r="A16" i="15"/>
  <c r="B665" i="26"/>
  <c r="B666" i="26"/>
  <c r="B667" i="26"/>
  <c r="B668" i="26"/>
  <c r="B669" i="26"/>
  <c r="B670" i="26"/>
  <c r="B671" i="26"/>
  <c r="B672" i="26"/>
  <c r="B673" i="26"/>
  <c r="B674" i="26"/>
  <c r="B675" i="26"/>
  <c r="B676" i="26"/>
  <c r="B677" i="26"/>
  <c r="B678" i="26"/>
  <c r="B679" i="26"/>
  <c r="B680" i="26"/>
  <c r="B681" i="26"/>
  <c r="B682" i="26"/>
  <c r="B683" i="26"/>
  <c r="B684" i="26"/>
  <c r="B685" i="26"/>
  <c r="B686" i="26"/>
  <c r="B687" i="26"/>
  <c r="B688" i="26"/>
  <c r="A39" i="15" l="1"/>
  <c r="A23" i="15"/>
  <c r="A35" i="15"/>
  <c r="A31" i="15"/>
  <c r="A27" i="15"/>
  <c r="A19" i="15"/>
  <c r="A38" i="15"/>
  <c r="A34" i="15"/>
  <c r="A30" i="15"/>
  <c r="A22" i="15"/>
  <c r="A18" i="15"/>
  <c r="A33" i="15"/>
  <c r="A29" i="15"/>
  <c r="A25" i="15"/>
  <c r="A21" i="15"/>
  <c r="A40" i="15"/>
  <c r="A36" i="15"/>
  <c r="A32" i="15"/>
  <c r="A28" i="15"/>
  <c r="A20" i="15"/>
  <c r="A15" i="15"/>
  <c r="A37" i="15"/>
  <c r="A17" i="15"/>
  <c r="B69" i="8"/>
  <c r="B70" i="8"/>
  <c r="B71" i="8"/>
  <c r="B72" i="8"/>
  <c r="B73" i="8"/>
  <c r="C69" i="8"/>
  <c r="C70" i="8"/>
  <c r="C71" i="8"/>
  <c r="C72" i="8"/>
  <c r="C73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C49" i="8"/>
  <c r="B49" i="8"/>
  <c r="AB676" i="17"/>
  <c r="O676" i="17"/>
  <c r="Q676" i="17"/>
  <c r="P36" i="15"/>
  <c r="AB675" i="17"/>
  <c r="O675" i="17"/>
  <c r="Q675" i="17"/>
  <c r="P17" i="15"/>
  <c r="AB674" i="17"/>
  <c r="O674" i="17"/>
  <c r="Q674" i="1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P16" i="15"/>
  <c r="AB673" i="17"/>
  <c r="O673" i="17"/>
  <c r="Q673" i="17"/>
  <c r="D72" i="8" l="1"/>
  <c r="D71" i="8"/>
  <c r="D70" i="8"/>
  <c r="D73" i="8"/>
  <c r="D69" i="8"/>
  <c r="D68" i="8"/>
  <c r="D61" i="8"/>
  <c r="D63" i="8"/>
  <c r="D65" i="8"/>
  <c r="D67" i="8"/>
  <c r="D50" i="8"/>
  <c r="D52" i="8"/>
  <c r="D54" i="8"/>
  <c r="D56" i="8"/>
  <c r="D58" i="8"/>
  <c r="D60" i="8"/>
  <c r="D62" i="8"/>
  <c r="D64" i="8"/>
  <c r="D66" i="8"/>
  <c r="D49" i="8"/>
  <c r="D51" i="8"/>
  <c r="D53" i="8"/>
  <c r="D55" i="8"/>
  <c r="D57" i="8"/>
  <c r="D59" i="8"/>
  <c r="AB672" i="17" l="1"/>
  <c r="O672" i="17"/>
  <c r="Q672" i="17"/>
  <c r="AB671" i="17"/>
  <c r="O671" i="17"/>
  <c r="Q671" i="17"/>
  <c r="AB670" i="17"/>
  <c r="O670" i="17"/>
  <c r="Q670" i="17"/>
  <c r="AB669" i="17"/>
  <c r="AD669" i="17"/>
  <c r="O669" i="17" s="1"/>
  <c r="Q669" i="17"/>
  <c r="AB668" i="17"/>
  <c r="AD668" i="17"/>
  <c r="O668" i="17" s="1"/>
  <c r="Q668" i="17"/>
  <c r="AB662" i="17"/>
  <c r="AB663" i="17"/>
  <c r="AB664" i="17"/>
  <c r="AB665" i="17"/>
  <c r="AB666" i="17"/>
  <c r="AB667" i="17"/>
  <c r="AD662" i="17"/>
  <c r="O662" i="17" s="1"/>
  <c r="AD663" i="17"/>
  <c r="O663" i="17" s="1"/>
  <c r="AD664" i="17"/>
  <c r="O664" i="17" s="1"/>
  <c r="AD665" i="17"/>
  <c r="O665" i="17" s="1"/>
  <c r="AD666" i="17"/>
  <c r="O666" i="17" s="1"/>
  <c r="AD667" i="17"/>
  <c r="O667" i="17" s="1"/>
  <c r="Q662" i="17"/>
  <c r="Q663" i="17"/>
  <c r="Q664" i="17"/>
  <c r="Q665" i="17"/>
  <c r="Q666" i="17"/>
  <c r="Q667" i="17"/>
  <c r="AB660" i="17"/>
  <c r="AB661" i="17"/>
  <c r="AD660" i="17"/>
  <c r="O660" i="17" s="1"/>
  <c r="AD661" i="17"/>
  <c r="O661" i="17" s="1"/>
  <c r="Q660" i="17"/>
  <c r="Q661" i="17"/>
  <c r="B655" i="26"/>
  <c r="B656" i="26"/>
  <c r="B657" i="26"/>
  <c r="B658" i="26"/>
  <c r="B659" i="26"/>
  <c r="B660" i="26"/>
  <c r="B661" i="26"/>
  <c r="B662" i="26"/>
  <c r="B663" i="26"/>
  <c r="B664" i="26"/>
  <c r="P35" i="15" l="1"/>
  <c r="AB659" i="17"/>
  <c r="AD659" i="17"/>
  <c r="O659" i="17" s="1"/>
  <c r="Q659" i="17"/>
  <c r="AD3" i="17" l="1"/>
  <c r="O3" i="17" s="1"/>
  <c r="AD4" i="17"/>
  <c r="O4" i="17" s="1"/>
  <c r="AD5" i="17"/>
  <c r="O5" i="17" s="1"/>
  <c r="AD6" i="17"/>
  <c r="O6" i="17" s="1"/>
  <c r="AD7" i="17"/>
  <c r="O7" i="17" s="1"/>
  <c r="AD8" i="17"/>
  <c r="O8" i="17" s="1"/>
  <c r="AD9" i="17"/>
  <c r="O9" i="17" s="1"/>
  <c r="AD10" i="17"/>
  <c r="O10" i="17" s="1"/>
  <c r="AD11" i="17"/>
  <c r="O11" i="17" s="1"/>
  <c r="AD12" i="17"/>
  <c r="O12" i="17" s="1"/>
  <c r="AD13" i="17"/>
  <c r="O13" i="17" s="1"/>
  <c r="AD14" i="17"/>
  <c r="O14" i="17" s="1"/>
  <c r="AD15" i="17"/>
  <c r="O15" i="17" s="1"/>
  <c r="AD16" i="17"/>
  <c r="O16" i="17" s="1"/>
  <c r="AD17" i="17"/>
  <c r="O17" i="17" s="1"/>
  <c r="AD18" i="17"/>
  <c r="O18" i="17" s="1"/>
  <c r="AD19" i="17"/>
  <c r="O19" i="17" s="1"/>
  <c r="AD20" i="17"/>
  <c r="O20" i="17" s="1"/>
  <c r="AD21" i="17"/>
  <c r="O21" i="17" s="1"/>
  <c r="AD22" i="17"/>
  <c r="O22" i="17" s="1"/>
  <c r="AD23" i="17"/>
  <c r="O23" i="17" s="1"/>
  <c r="AD24" i="17"/>
  <c r="O24" i="17" s="1"/>
  <c r="AD25" i="17"/>
  <c r="O25" i="17" s="1"/>
  <c r="AD26" i="17"/>
  <c r="O26" i="17" s="1"/>
  <c r="AD27" i="17"/>
  <c r="O27" i="17" s="1"/>
  <c r="AD28" i="17"/>
  <c r="O28" i="17" s="1"/>
  <c r="AD29" i="17"/>
  <c r="O29" i="17" s="1"/>
  <c r="AD30" i="17"/>
  <c r="O30" i="17" s="1"/>
  <c r="AD31" i="17"/>
  <c r="O31" i="17" s="1"/>
  <c r="AD32" i="17"/>
  <c r="O32" i="17" s="1"/>
  <c r="AD33" i="17"/>
  <c r="O33" i="17" s="1"/>
  <c r="AD34" i="17"/>
  <c r="O34" i="17" s="1"/>
  <c r="AD35" i="17"/>
  <c r="O35" i="17" s="1"/>
  <c r="AD36" i="17"/>
  <c r="O36" i="17" s="1"/>
  <c r="AD37" i="17"/>
  <c r="O37" i="17" s="1"/>
  <c r="AD38" i="17"/>
  <c r="O38" i="17" s="1"/>
  <c r="AD39" i="17"/>
  <c r="O39" i="17" s="1"/>
  <c r="AD40" i="17"/>
  <c r="O40" i="17" s="1"/>
  <c r="AD41" i="17"/>
  <c r="O41" i="17" s="1"/>
  <c r="AD42" i="17"/>
  <c r="O42" i="17" s="1"/>
  <c r="AD43" i="17"/>
  <c r="O43" i="17" s="1"/>
  <c r="AD44" i="17"/>
  <c r="O44" i="17" s="1"/>
  <c r="AD45" i="17"/>
  <c r="O45" i="17" s="1"/>
  <c r="AD46" i="17"/>
  <c r="O46" i="17" s="1"/>
  <c r="AD47" i="17"/>
  <c r="O47" i="17" s="1"/>
  <c r="AD48" i="17"/>
  <c r="O48" i="17" s="1"/>
  <c r="AD49" i="17"/>
  <c r="O49" i="17" s="1"/>
  <c r="AD50" i="17"/>
  <c r="O50" i="17" s="1"/>
  <c r="AD51" i="17"/>
  <c r="O51" i="17" s="1"/>
  <c r="AD52" i="17"/>
  <c r="O52" i="17" s="1"/>
  <c r="AD53" i="17"/>
  <c r="O53" i="17" s="1"/>
  <c r="AD54" i="17"/>
  <c r="O54" i="17" s="1"/>
  <c r="AD55" i="17"/>
  <c r="O55" i="17" s="1"/>
  <c r="AD56" i="17"/>
  <c r="O56" i="17" s="1"/>
  <c r="AD57" i="17"/>
  <c r="O57" i="17" s="1"/>
  <c r="AD58" i="17"/>
  <c r="O58" i="17" s="1"/>
  <c r="AD59" i="17"/>
  <c r="O59" i="17" s="1"/>
  <c r="AD60" i="17"/>
  <c r="O60" i="17" s="1"/>
  <c r="AD61" i="17"/>
  <c r="O61" i="17" s="1"/>
  <c r="AD62" i="17"/>
  <c r="O62" i="17" s="1"/>
  <c r="AD63" i="17"/>
  <c r="O63" i="17" s="1"/>
  <c r="AD64" i="17"/>
  <c r="O64" i="17" s="1"/>
  <c r="AD65" i="17"/>
  <c r="O65" i="17" s="1"/>
  <c r="AD66" i="17"/>
  <c r="O66" i="17" s="1"/>
  <c r="AD67" i="17"/>
  <c r="O67" i="17" s="1"/>
  <c r="AD68" i="17"/>
  <c r="O68" i="17" s="1"/>
  <c r="AD69" i="17"/>
  <c r="O69" i="17" s="1"/>
  <c r="AD70" i="17"/>
  <c r="O70" i="17" s="1"/>
  <c r="AD71" i="17"/>
  <c r="O71" i="17" s="1"/>
  <c r="AD72" i="17"/>
  <c r="O72" i="17" s="1"/>
  <c r="AD73" i="17"/>
  <c r="O73" i="17" s="1"/>
  <c r="AD74" i="17"/>
  <c r="O74" i="17" s="1"/>
  <c r="AD75" i="17"/>
  <c r="O75" i="17" s="1"/>
  <c r="AD76" i="17"/>
  <c r="O76" i="17" s="1"/>
  <c r="AD77" i="17"/>
  <c r="O77" i="17" s="1"/>
  <c r="AD78" i="17"/>
  <c r="O78" i="17" s="1"/>
  <c r="AD79" i="17"/>
  <c r="O79" i="17" s="1"/>
  <c r="AD80" i="17"/>
  <c r="O80" i="17" s="1"/>
  <c r="AD81" i="17"/>
  <c r="O81" i="17" s="1"/>
  <c r="AD82" i="17"/>
  <c r="O82" i="17" s="1"/>
  <c r="AD83" i="17"/>
  <c r="O83" i="17" s="1"/>
  <c r="AD84" i="17"/>
  <c r="O84" i="17" s="1"/>
  <c r="AD85" i="17"/>
  <c r="O85" i="17" s="1"/>
  <c r="AD86" i="17"/>
  <c r="O86" i="17" s="1"/>
  <c r="AD87" i="17"/>
  <c r="O87" i="17" s="1"/>
  <c r="AD88" i="17"/>
  <c r="O88" i="17" s="1"/>
  <c r="AD89" i="17"/>
  <c r="O89" i="17" s="1"/>
  <c r="AD90" i="17"/>
  <c r="O90" i="17" s="1"/>
  <c r="AD91" i="17"/>
  <c r="O91" i="17" s="1"/>
  <c r="AD92" i="17"/>
  <c r="O92" i="17" s="1"/>
  <c r="AD93" i="17"/>
  <c r="O93" i="17" s="1"/>
  <c r="AD94" i="17"/>
  <c r="O94" i="17" s="1"/>
  <c r="AD95" i="17"/>
  <c r="O95" i="17" s="1"/>
  <c r="AD96" i="17"/>
  <c r="O96" i="17" s="1"/>
  <c r="AD97" i="17"/>
  <c r="O97" i="17" s="1"/>
  <c r="AD98" i="17"/>
  <c r="O98" i="17" s="1"/>
  <c r="AD99" i="17"/>
  <c r="O99" i="17" s="1"/>
  <c r="AD100" i="17"/>
  <c r="O100" i="17" s="1"/>
  <c r="AD101" i="17"/>
  <c r="O101" i="17" s="1"/>
  <c r="AD102" i="17"/>
  <c r="O102" i="17" s="1"/>
  <c r="AD103" i="17"/>
  <c r="O103" i="17" s="1"/>
  <c r="AD104" i="17"/>
  <c r="O104" i="17" s="1"/>
  <c r="AD105" i="17"/>
  <c r="O105" i="17" s="1"/>
  <c r="AD106" i="17"/>
  <c r="O106" i="17" s="1"/>
  <c r="AD107" i="17"/>
  <c r="O107" i="17" s="1"/>
  <c r="AD108" i="17"/>
  <c r="O108" i="17" s="1"/>
  <c r="AD109" i="17"/>
  <c r="O109" i="17" s="1"/>
  <c r="AD110" i="17"/>
  <c r="O110" i="17" s="1"/>
  <c r="AD111" i="17"/>
  <c r="O111" i="17" s="1"/>
  <c r="AD112" i="17"/>
  <c r="O112" i="17" s="1"/>
  <c r="AD113" i="17"/>
  <c r="O113" i="17" s="1"/>
  <c r="AD114" i="17"/>
  <c r="O114" i="17" s="1"/>
  <c r="AD115" i="17"/>
  <c r="O115" i="17" s="1"/>
  <c r="AD116" i="17"/>
  <c r="O116" i="17" s="1"/>
  <c r="AD117" i="17"/>
  <c r="O117" i="17" s="1"/>
  <c r="AD118" i="17"/>
  <c r="O118" i="17" s="1"/>
  <c r="AD119" i="17"/>
  <c r="O119" i="17" s="1"/>
  <c r="AD120" i="17"/>
  <c r="O120" i="17" s="1"/>
  <c r="AD121" i="17"/>
  <c r="O121" i="17" s="1"/>
  <c r="AD122" i="17"/>
  <c r="O122" i="17" s="1"/>
  <c r="AD123" i="17"/>
  <c r="O123" i="17" s="1"/>
  <c r="AD124" i="17"/>
  <c r="O124" i="17" s="1"/>
  <c r="AD125" i="17"/>
  <c r="O125" i="17" s="1"/>
  <c r="AD126" i="17"/>
  <c r="O126" i="17" s="1"/>
  <c r="AD127" i="17"/>
  <c r="O127" i="17" s="1"/>
  <c r="AD128" i="17"/>
  <c r="O128" i="17" s="1"/>
  <c r="AD129" i="17"/>
  <c r="O129" i="17" s="1"/>
  <c r="AD130" i="17"/>
  <c r="O130" i="17" s="1"/>
  <c r="AD131" i="17"/>
  <c r="O131" i="17" s="1"/>
  <c r="AD132" i="17"/>
  <c r="O132" i="17" s="1"/>
  <c r="AD133" i="17"/>
  <c r="O133" i="17" s="1"/>
  <c r="AD134" i="17"/>
  <c r="O134" i="17" s="1"/>
  <c r="AD135" i="17"/>
  <c r="O135" i="17" s="1"/>
  <c r="AD136" i="17"/>
  <c r="O136" i="17" s="1"/>
  <c r="AD137" i="17"/>
  <c r="O137" i="17" s="1"/>
  <c r="AD138" i="17"/>
  <c r="O138" i="17" s="1"/>
  <c r="AD139" i="17"/>
  <c r="O139" i="17" s="1"/>
  <c r="AD140" i="17"/>
  <c r="O140" i="17" s="1"/>
  <c r="AD141" i="17"/>
  <c r="O141" i="17" s="1"/>
  <c r="AD142" i="17"/>
  <c r="O142" i="17" s="1"/>
  <c r="AD143" i="17"/>
  <c r="O143" i="17" s="1"/>
  <c r="AD144" i="17"/>
  <c r="O144" i="17" s="1"/>
  <c r="AD145" i="17"/>
  <c r="O145" i="17" s="1"/>
  <c r="AD146" i="17"/>
  <c r="O146" i="17" s="1"/>
  <c r="AD147" i="17"/>
  <c r="O147" i="17" s="1"/>
  <c r="AD148" i="17"/>
  <c r="O148" i="17" s="1"/>
  <c r="AD149" i="17"/>
  <c r="O149" i="17" s="1"/>
  <c r="AD150" i="17"/>
  <c r="O150" i="17" s="1"/>
  <c r="AD151" i="17"/>
  <c r="O151" i="17" s="1"/>
  <c r="AD152" i="17"/>
  <c r="O152" i="17" s="1"/>
  <c r="AD153" i="17"/>
  <c r="O153" i="17" s="1"/>
  <c r="AD154" i="17"/>
  <c r="O154" i="17" s="1"/>
  <c r="AD155" i="17"/>
  <c r="O155" i="17" s="1"/>
  <c r="AD156" i="17"/>
  <c r="O156" i="17" s="1"/>
  <c r="AD157" i="17"/>
  <c r="O157" i="17" s="1"/>
  <c r="AD158" i="17"/>
  <c r="O158" i="17" s="1"/>
  <c r="AD159" i="17"/>
  <c r="O159" i="17" s="1"/>
  <c r="AD160" i="17"/>
  <c r="O160" i="17" s="1"/>
  <c r="AD161" i="17"/>
  <c r="O161" i="17" s="1"/>
  <c r="AD162" i="17"/>
  <c r="O162" i="17" s="1"/>
  <c r="AD163" i="17"/>
  <c r="O163" i="17" s="1"/>
  <c r="AD164" i="17"/>
  <c r="O164" i="17" s="1"/>
  <c r="AD165" i="17"/>
  <c r="O165" i="17" s="1"/>
  <c r="AD166" i="17"/>
  <c r="O166" i="17" s="1"/>
  <c r="AD167" i="17"/>
  <c r="O167" i="17" s="1"/>
  <c r="AD168" i="17"/>
  <c r="O168" i="17" s="1"/>
  <c r="AD169" i="17"/>
  <c r="O169" i="17" s="1"/>
  <c r="AD170" i="17"/>
  <c r="O170" i="17" s="1"/>
  <c r="AD171" i="17"/>
  <c r="O171" i="17" s="1"/>
  <c r="AD172" i="17"/>
  <c r="O172" i="17" s="1"/>
  <c r="AD173" i="17"/>
  <c r="O173" i="17" s="1"/>
  <c r="AD174" i="17"/>
  <c r="O174" i="17" s="1"/>
  <c r="AD175" i="17"/>
  <c r="O175" i="17" s="1"/>
  <c r="AD176" i="17"/>
  <c r="O176" i="17" s="1"/>
  <c r="AD177" i="17"/>
  <c r="O177" i="17" s="1"/>
  <c r="AD178" i="17"/>
  <c r="O178" i="17" s="1"/>
  <c r="AD179" i="17"/>
  <c r="O179" i="17" s="1"/>
  <c r="AD180" i="17"/>
  <c r="O180" i="17" s="1"/>
  <c r="AD181" i="17"/>
  <c r="O181" i="17" s="1"/>
  <c r="AD182" i="17"/>
  <c r="O182" i="17" s="1"/>
  <c r="AD183" i="17"/>
  <c r="O183" i="17" s="1"/>
  <c r="AD184" i="17"/>
  <c r="O184" i="17" s="1"/>
  <c r="AD185" i="17"/>
  <c r="O185" i="17" s="1"/>
  <c r="AD186" i="17"/>
  <c r="O186" i="17" s="1"/>
  <c r="AD187" i="17"/>
  <c r="O187" i="17" s="1"/>
  <c r="AD188" i="17"/>
  <c r="O188" i="17" s="1"/>
  <c r="AD189" i="17"/>
  <c r="O189" i="17" s="1"/>
  <c r="AD190" i="17"/>
  <c r="O190" i="17" s="1"/>
  <c r="AD191" i="17"/>
  <c r="O191" i="17" s="1"/>
  <c r="AD192" i="17"/>
  <c r="O192" i="17" s="1"/>
  <c r="AD193" i="17"/>
  <c r="O193" i="17" s="1"/>
  <c r="AD194" i="17"/>
  <c r="O194" i="17" s="1"/>
  <c r="AD195" i="17"/>
  <c r="O195" i="17" s="1"/>
  <c r="AD196" i="17"/>
  <c r="O196" i="17" s="1"/>
  <c r="AD197" i="17"/>
  <c r="O197" i="17" s="1"/>
  <c r="AD198" i="17"/>
  <c r="O198" i="17" s="1"/>
  <c r="AD199" i="17"/>
  <c r="O199" i="17" s="1"/>
  <c r="AD200" i="17"/>
  <c r="O200" i="17" s="1"/>
  <c r="AD201" i="17"/>
  <c r="O201" i="17" s="1"/>
  <c r="AD202" i="17"/>
  <c r="O202" i="17" s="1"/>
  <c r="AD203" i="17"/>
  <c r="O203" i="17" s="1"/>
  <c r="AD204" i="17"/>
  <c r="O204" i="17" s="1"/>
  <c r="AD205" i="17"/>
  <c r="O205" i="17" s="1"/>
  <c r="AD206" i="17"/>
  <c r="O206" i="17" s="1"/>
  <c r="AD207" i="17"/>
  <c r="O207" i="17" s="1"/>
  <c r="AD208" i="17"/>
  <c r="O208" i="17" s="1"/>
  <c r="AD209" i="17"/>
  <c r="O209" i="17" s="1"/>
  <c r="AD210" i="17"/>
  <c r="O210" i="17" s="1"/>
  <c r="AD211" i="17"/>
  <c r="O211" i="17" s="1"/>
  <c r="AD212" i="17"/>
  <c r="O212" i="17" s="1"/>
  <c r="AD213" i="17"/>
  <c r="O213" i="17" s="1"/>
  <c r="AD214" i="17"/>
  <c r="O214" i="17" s="1"/>
  <c r="AD215" i="17"/>
  <c r="O215" i="17" s="1"/>
  <c r="AD216" i="17"/>
  <c r="O216" i="17" s="1"/>
  <c r="AD217" i="17"/>
  <c r="O217" i="17" s="1"/>
  <c r="AD218" i="17"/>
  <c r="O218" i="17" s="1"/>
  <c r="AD219" i="17"/>
  <c r="O219" i="17" s="1"/>
  <c r="AD220" i="17"/>
  <c r="O220" i="17" s="1"/>
  <c r="AD221" i="17"/>
  <c r="O221" i="17" s="1"/>
  <c r="AD222" i="17"/>
  <c r="O222" i="17" s="1"/>
  <c r="AD223" i="17"/>
  <c r="O223" i="17" s="1"/>
  <c r="AD224" i="17"/>
  <c r="O224" i="17" s="1"/>
  <c r="AD225" i="17"/>
  <c r="O225" i="17" s="1"/>
  <c r="AD226" i="17"/>
  <c r="O226" i="17" s="1"/>
  <c r="AD227" i="17"/>
  <c r="O227" i="17" s="1"/>
  <c r="AD228" i="17"/>
  <c r="O228" i="17" s="1"/>
  <c r="AD229" i="17"/>
  <c r="O229" i="17" s="1"/>
  <c r="AD230" i="17"/>
  <c r="O230" i="17" s="1"/>
  <c r="AD231" i="17"/>
  <c r="O231" i="17" s="1"/>
  <c r="AD232" i="17"/>
  <c r="O232" i="17" s="1"/>
  <c r="AD233" i="17"/>
  <c r="O233" i="17" s="1"/>
  <c r="AD234" i="17"/>
  <c r="O234" i="17" s="1"/>
  <c r="AD235" i="17"/>
  <c r="O235" i="17" s="1"/>
  <c r="AD236" i="17"/>
  <c r="O236" i="17" s="1"/>
  <c r="AD237" i="17"/>
  <c r="O237" i="17" s="1"/>
  <c r="AD238" i="17"/>
  <c r="O238" i="17" s="1"/>
  <c r="AD239" i="17"/>
  <c r="O239" i="17" s="1"/>
  <c r="AD240" i="17"/>
  <c r="O240" i="17" s="1"/>
  <c r="AD241" i="17"/>
  <c r="O241" i="17" s="1"/>
  <c r="AD242" i="17"/>
  <c r="O242" i="17" s="1"/>
  <c r="AD243" i="17"/>
  <c r="O243" i="17" s="1"/>
  <c r="AD244" i="17"/>
  <c r="O244" i="17" s="1"/>
  <c r="AD245" i="17"/>
  <c r="O245" i="17" s="1"/>
  <c r="AD246" i="17"/>
  <c r="O246" i="17" s="1"/>
  <c r="AD247" i="17"/>
  <c r="O247" i="17" s="1"/>
  <c r="AD248" i="17"/>
  <c r="O248" i="17" s="1"/>
  <c r="AD249" i="17"/>
  <c r="O249" i="17" s="1"/>
  <c r="AD250" i="17"/>
  <c r="O250" i="17" s="1"/>
  <c r="AD251" i="17"/>
  <c r="O251" i="17" s="1"/>
  <c r="AD252" i="17"/>
  <c r="O252" i="17" s="1"/>
  <c r="AD253" i="17"/>
  <c r="O253" i="17" s="1"/>
  <c r="AD254" i="17"/>
  <c r="O254" i="17" s="1"/>
  <c r="AD255" i="17"/>
  <c r="O255" i="17" s="1"/>
  <c r="AD256" i="17"/>
  <c r="O256" i="17" s="1"/>
  <c r="AD257" i="17"/>
  <c r="O257" i="17" s="1"/>
  <c r="AD258" i="17"/>
  <c r="O258" i="17" s="1"/>
  <c r="AD259" i="17"/>
  <c r="O259" i="17" s="1"/>
  <c r="AD260" i="17"/>
  <c r="O260" i="17" s="1"/>
  <c r="AD261" i="17"/>
  <c r="O261" i="17" s="1"/>
  <c r="AD262" i="17"/>
  <c r="O262" i="17" s="1"/>
  <c r="AD263" i="17"/>
  <c r="O263" i="17" s="1"/>
  <c r="AD264" i="17"/>
  <c r="O264" i="17" s="1"/>
  <c r="AD265" i="17"/>
  <c r="O265" i="17" s="1"/>
  <c r="AD266" i="17"/>
  <c r="O266" i="17" s="1"/>
  <c r="AD267" i="17"/>
  <c r="O267" i="17" s="1"/>
  <c r="AD268" i="17"/>
  <c r="O268" i="17" s="1"/>
  <c r="AD269" i="17"/>
  <c r="O269" i="17" s="1"/>
  <c r="AD270" i="17"/>
  <c r="O270" i="17" s="1"/>
  <c r="AD271" i="17"/>
  <c r="O271" i="17" s="1"/>
  <c r="AD272" i="17"/>
  <c r="O272" i="17" s="1"/>
  <c r="AD273" i="17"/>
  <c r="O273" i="17" s="1"/>
  <c r="AD274" i="17"/>
  <c r="O274" i="17" s="1"/>
  <c r="AD275" i="17"/>
  <c r="O275" i="17" s="1"/>
  <c r="AD276" i="17"/>
  <c r="O276" i="17" s="1"/>
  <c r="AD277" i="17"/>
  <c r="O277" i="17" s="1"/>
  <c r="AD278" i="17"/>
  <c r="O278" i="17" s="1"/>
  <c r="AD279" i="17"/>
  <c r="O279" i="17" s="1"/>
  <c r="AD280" i="17"/>
  <c r="O280" i="17" s="1"/>
  <c r="AD281" i="17"/>
  <c r="O281" i="17" s="1"/>
  <c r="AD282" i="17"/>
  <c r="O282" i="17" s="1"/>
  <c r="AD283" i="17"/>
  <c r="O283" i="17" s="1"/>
  <c r="AD284" i="17"/>
  <c r="O284" i="17" s="1"/>
  <c r="AD285" i="17"/>
  <c r="O285" i="17" s="1"/>
  <c r="AD286" i="17"/>
  <c r="O286" i="17" s="1"/>
  <c r="AD287" i="17"/>
  <c r="O287" i="17" s="1"/>
  <c r="AD288" i="17"/>
  <c r="O288" i="17" s="1"/>
  <c r="AD289" i="17"/>
  <c r="O289" i="17" s="1"/>
  <c r="AD290" i="17"/>
  <c r="O290" i="17" s="1"/>
  <c r="AD291" i="17"/>
  <c r="O291" i="17" s="1"/>
  <c r="AD292" i="17"/>
  <c r="O292" i="17" s="1"/>
  <c r="AD293" i="17"/>
  <c r="O293" i="17" s="1"/>
  <c r="AD294" i="17"/>
  <c r="O294" i="17" s="1"/>
  <c r="AD295" i="17"/>
  <c r="O295" i="17" s="1"/>
  <c r="AD296" i="17"/>
  <c r="O296" i="17" s="1"/>
  <c r="AD297" i="17"/>
  <c r="O297" i="17" s="1"/>
  <c r="AD298" i="17"/>
  <c r="O298" i="17" s="1"/>
  <c r="AD299" i="17"/>
  <c r="O299" i="17" s="1"/>
  <c r="AD300" i="17"/>
  <c r="O300" i="17" s="1"/>
  <c r="AD301" i="17"/>
  <c r="O301" i="17" s="1"/>
  <c r="AD302" i="17"/>
  <c r="O302" i="17" s="1"/>
  <c r="AD303" i="17"/>
  <c r="O303" i="17" s="1"/>
  <c r="AD304" i="17"/>
  <c r="O304" i="17" s="1"/>
  <c r="AD305" i="17"/>
  <c r="O305" i="17" s="1"/>
  <c r="AD306" i="17"/>
  <c r="O306" i="17" s="1"/>
  <c r="AD307" i="17"/>
  <c r="O307" i="17" s="1"/>
  <c r="AD308" i="17"/>
  <c r="O308" i="17" s="1"/>
  <c r="AD309" i="17"/>
  <c r="O309" i="17" s="1"/>
  <c r="AD310" i="17"/>
  <c r="O310" i="17" s="1"/>
  <c r="AD311" i="17"/>
  <c r="O311" i="17" s="1"/>
  <c r="AD312" i="17"/>
  <c r="O312" i="17" s="1"/>
  <c r="AD313" i="17"/>
  <c r="O313" i="17" s="1"/>
  <c r="AD314" i="17"/>
  <c r="O314" i="17" s="1"/>
  <c r="AD315" i="17"/>
  <c r="O315" i="17" s="1"/>
  <c r="AD316" i="17"/>
  <c r="O316" i="17" s="1"/>
  <c r="AD317" i="17"/>
  <c r="O317" i="17" s="1"/>
  <c r="AD318" i="17"/>
  <c r="O318" i="17" s="1"/>
  <c r="AD319" i="17"/>
  <c r="O319" i="17" s="1"/>
  <c r="AD320" i="17"/>
  <c r="O320" i="17" s="1"/>
  <c r="AD321" i="17"/>
  <c r="O321" i="17" s="1"/>
  <c r="AD322" i="17"/>
  <c r="O322" i="17" s="1"/>
  <c r="AD323" i="17"/>
  <c r="O323" i="17" s="1"/>
  <c r="AD324" i="17"/>
  <c r="O324" i="17" s="1"/>
  <c r="AD325" i="17"/>
  <c r="O325" i="17" s="1"/>
  <c r="AD326" i="17"/>
  <c r="O326" i="17" s="1"/>
  <c r="AD327" i="17"/>
  <c r="O327" i="17" s="1"/>
  <c r="AD328" i="17"/>
  <c r="O328" i="17" s="1"/>
  <c r="AD329" i="17"/>
  <c r="O329" i="17" s="1"/>
  <c r="AD330" i="17"/>
  <c r="O330" i="17" s="1"/>
  <c r="AD331" i="17"/>
  <c r="O331" i="17" s="1"/>
  <c r="AD332" i="17"/>
  <c r="O332" i="17" s="1"/>
  <c r="AD333" i="17"/>
  <c r="O333" i="17" s="1"/>
  <c r="AD334" i="17"/>
  <c r="O334" i="17" s="1"/>
  <c r="AD335" i="17"/>
  <c r="O335" i="17" s="1"/>
  <c r="AD336" i="17"/>
  <c r="O336" i="17" s="1"/>
  <c r="AD337" i="17"/>
  <c r="O337" i="17" s="1"/>
  <c r="AD338" i="17"/>
  <c r="O338" i="17" s="1"/>
  <c r="AD339" i="17"/>
  <c r="O339" i="17" s="1"/>
  <c r="AD340" i="17"/>
  <c r="O340" i="17" s="1"/>
  <c r="AD341" i="17"/>
  <c r="O341" i="17" s="1"/>
  <c r="AD342" i="17"/>
  <c r="O342" i="17" s="1"/>
  <c r="AD343" i="17"/>
  <c r="O343" i="17" s="1"/>
  <c r="AD344" i="17"/>
  <c r="O344" i="17" s="1"/>
  <c r="AD345" i="17"/>
  <c r="O345" i="17" s="1"/>
  <c r="AD346" i="17"/>
  <c r="O346" i="17" s="1"/>
  <c r="AD347" i="17"/>
  <c r="O347" i="17" s="1"/>
  <c r="AD348" i="17"/>
  <c r="O348" i="17" s="1"/>
  <c r="AD349" i="17"/>
  <c r="O349" i="17" s="1"/>
  <c r="AD350" i="17"/>
  <c r="O350" i="17" s="1"/>
  <c r="AD351" i="17"/>
  <c r="O351" i="17" s="1"/>
  <c r="AD352" i="17"/>
  <c r="O352" i="17" s="1"/>
  <c r="AD353" i="17"/>
  <c r="O353" i="17" s="1"/>
  <c r="AD354" i="17"/>
  <c r="O354" i="17" s="1"/>
  <c r="AD355" i="17"/>
  <c r="O355" i="17" s="1"/>
  <c r="AD356" i="17"/>
  <c r="O356" i="17" s="1"/>
  <c r="AD357" i="17"/>
  <c r="O357" i="17" s="1"/>
  <c r="AD358" i="17"/>
  <c r="O358" i="17" s="1"/>
  <c r="AD359" i="17"/>
  <c r="O359" i="17" s="1"/>
  <c r="AD360" i="17"/>
  <c r="O360" i="17" s="1"/>
  <c r="AD361" i="17"/>
  <c r="O361" i="17" s="1"/>
  <c r="AD362" i="17"/>
  <c r="O362" i="17" s="1"/>
  <c r="AD363" i="17"/>
  <c r="O363" i="17" s="1"/>
  <c r="AD364" i="17"/>
  <c r="O364" i="17" s="1"/>
  <c r="AD365" i="17"/>
  <c r="O365" i="17" s="1"/>
  <c r="AD366" i="17"/>
  <c r="O366" i="17" s="1"/>
  <c r="AD367" i="17"/>
  <c r="O367" i="17" s="1"/>
  <c r="AD368" i="17"/>
  <c r="O368" i="17" s="1"/>
  <c r="AD369" i="17"/>
  <c r="O369" i="17" s="1"/>
  <c r="AD370" i="17"/>
  <c r="O370" i="17" s="1"/>
  <c r="AD371" i="17"/>
  <c r="O371" i="17" s="1"/>
  <c r="AD372" i="17"/>
  <c r="O372" i="17" s="1"/>
  <c r="AD373" i="17"/>
  <c r="O373" i="17" s="1"/>
  <c r="AD374" i="17"/>
  <c r="O374" i="17" s="1"/>
  <c r="AD375" i="17"/>
  <c r="O375" i="17" s="1"/>
  <c r="AD376" i="17"/>
  <c r="O376" i="17" s="1"/>
  <c r="AD377" i="17"/>
  <c r="O377" i="17" s="1"/>
  <c r="AD378" i="17"/>
  <c r="O378" i="17" s="1"/>
  <c r="AD379" i="17"/>
  <c r="O379" i="17" s="1"/>
  <c r="AD380" i="17"/>
  <c r="O380" i="17" s="1"/>
  <c r="AD381" i="17"/>
  <c r="O381" i="17" s="1"/>
  <c r="AD382" i="17"/>
  <c r="O382" i="17" s="1"/>
  <c r="AD383" i="17"/>
  <c r="O383" i="17" s="1"/>
  <c r="AD384" i="17"/>
  <c r="O384" i="17" s="1"/>
  <c r="AD385" i="17"/>
  <c r="O385" i="17" s="1"/>
  <c r="AD386" i="17"/>
  <c r="O386" i="17" s="1"/>
  <c r="AD387" i="17"/>
  <c r="O387" i="17" s="1"/>
  <c r="AD388" i="17"/>
  <c r="O388" i="17" s="1"/>
  <c r="AD389" i="17"/>
  <c r="O389" i="17" s="1"/>
  <c r="AD390" i="17"/>
  <c r="O390" i="17" s="1"/>
  <c r="AD391" i="17"/>
  <c r="O391" i="17" s="1"/>
  <c r="AD392" i="17"/>
  <c r="O392" i="17" s="1"/>
  <c r="AD393" i="17"/>
  <c r="O393" i="17" s="1"/>
  <c r="AD394" i="17"/>
  <c r="O394" i="17" s="1"/>
  <c r="AD395" i="17"/>
  <c r="O395" i="17" s="1"/>
  <c r="AD396" i="17"/>
  <c r="O396" i="17" s="1"/>
  <c r="AD397" i="17"/>
  <c r="O397" i="17" s="1"/>
  <c r="AD398" i="17"/>
  <c r="O398" i="17" s="1"/>
  <c r="AD399" i="17"/>
  <c r="O399" i="17" s="1"/>
  <c r="AD400" i="17"/>
  <c r="O400" i="17" s="1"/>
  <c r="AD401" i="17"/>
  <c r="O401" i="17" s="1"/>
  <c r="AD402" i="17"/>
  <c r="O402" i="17" s="1"/>
  <c r="AD403" i="17"/>
  <c r="O403" i="17" s="1"/>
  <c r="AD404" i="17"/>
  <c r="O404" i="17" s="1"/>
  <c r="AD405" i="17"/>
  <c r="O405" i="17" s="1"/>
  <c r="AD406" i="17"/>
  <c r="O406" i="17" s="1"/>
  <c r="AD407" i="17"/>
  <c r="O407" i="17" s="1"/>
  <c r="AD408" i="17"/>
  <c r="O408" i="17" s="1"/>
  <c r="AD409" i="17"/>
  <c r="O409" i="17" s="1"/>
  <c r="AD410" i="17"/>
  <c r="O410" i="17" s="1"/>
  <c r="AD411" i="17"/>
  <c r="O411" i="17" s="1"/>
  <c r="AD412" i="17"/>
  <c r="O412" i="17" s="1"/>
  <c r="AD413" i="17"/>
  <c r="O413" i="17" s="1"/>
  <c r="AD414" i="17"/>
  <c r="O414" i="17" s="1"/>
  <c r="AD415" i="17"/>
  <c r="O415" i="17" s="1"/>
  <c r="AD416" i="17"/>
  <c r="O416" i="17" s="1"/>
  <c r="AD417" i="17"/>
  <c r="O417" i="17" s="1"/>
  <c r="AD418" i="17"/>
  <c r="O418" i="17" s="1"/>
  <c r="AD419" i="17"/>
  <c r="O419" i="17" s="1"/>
  <c r="AD420" i="17"/>
  <c r="O420" i="17" s="1"/>
  <c r="AD421" i="17"/>
  <c r="O421" i="17" s="1"/>
  <c r="AD422" i="17"/>
  <c r="O422" i="17" s="1"/>
  <c r="AD423" i="17"/>
  <c r="O423" i="17" s="1"/>
  <c r="AD424" i="17"/>
  <c r="O424" i="17" s="1"/>
  <c r="AD425" i="17"/>
  <c r="O425" i="17" s="1"/>
  <c r="AD426" i="17"/>
  <c r="O426" i="17" s="1"/>
  <c r="AD427" i="17"/>
  <c r="O427" i="17" s="1"/>
  <c r="AD428" i="17"/>
  <c r="O428" i="17" s="1"/>
  <c r="AD429" i="17"/>
  <c r="O429" i="17" s="1"/>
  <c r="AD430" i="17"/>
  <c r="O430" i="17" s="1"/>
  <c r="AD431" i="17"/>
  <c r="O431" i="17" s="1"/>
  <c r="AD432" i="17"/>
  <c r="O432" i="17" s="1"/>
  <c r="AD433" i="17"/>
  <c r="O433" i="17" s="1"/>
  <c r="AD434" i="17"/>
  <c r="O434" i="17" s="1"/>
  <c r="AD435" i="17"/>
  <c r="O435" i="17" s="1"/>
  <c r="AD436" i="17"/>
  <c r="O436" i="17" s="1"/>
  <c r="AD437" i="17"/>
  <c r="O437" i="17" s="1"/>
  <c r="AD438" i="17"/>
  <c r="O438" i="17" s="1"/>
  <c r="AD439" i="17"/>
  <c r="O439" i="17" s="1"/>
  <c r="AD440" i="17"/>
  <c r="O440" i="17" s="1"/>
  <c r="AD441" i="17"/>
  <c r="O441" i="17" s="1"/>
  <c r="AD442" i="17"/>
  <c r="O442" i="17" s="1"/>
  <c r="AD443" i="17"/>
  <c r="O443" i="17" s="1"/>
  <c r="AD444" i="17"/>
  <c r="O444" i="17" s="1"/>
  <c r="AD445" i="17"/>
  <c r="O445" i="17" s="1"/>
  <c r="AD446" i="17"/>
  <c r="O446" i="17" s="1"/>
  <c r="AD447" i="17"/>
  <c r="O447" i="17" s="1"/>
  <c r="AD448" i="17"/>
  <c r="O448" i="17" s="1"/>
  <c r="AD449" i="17"/>
  <c r="O449" i="17" s="1"/>
  <c r="AD450" i="17"/>
  <c r="O450" i="17" s="1"/>
  <c r="AD451" i="17"/>
  <c r="O451" i="17" s="1"/>
  <c r="AD452" i="17"/>
  <c r="O452" i="17" s="1"/>
  <c r="AD453" i="17"/>
  <c r="O453" i="17" s="1"/>
  <c r="AD454" i="17"/>
  <c r="O454" i="17" s="1"/>
  <c r="AD455" i="17"/>
  <c r="O455" i="17" s="1"/>
  <c r="AD456" i="17"/>
  <c r="O456" i="17" s="1"/>
  <c r="AD457" i="17"/>
  <c r="O457" i="17" s="1"/>
  <c r="AD458" i="17"/>
  <c r="O458" i="17" s="1"/>
  <c r="AD459" i="17"/>
  <c r="O459" i="17" s="1"/>
  <c r="AD460" i="17"/>
  <c r="O460" i="17" s="1"/>
  <c r="AD461" i="17"/>
  <c r="O461" i="17" s="1"/>
  <c r="AD462" i="17"/>
  <c r="O462" i="17" s="1"/>
  <c r="AD463" i="17"/>
  <c r="O463" i="17" s="1"/>
  <c r="AD464" i="17"/>
  <c r="O464" i="17" s="1"/>
  <c r="AD465" i="17"/>
  <c r="O465" i="17" s="1"/>
  <c r="AD466" i="17"/>
  <c r="O466" i="17" s="1"/>
  <c r="AD467" i="17"/>
  <c r="O467" i="17" s="1"/>
  <c r="AD468" i="17"/>
  <c r="O468" i="17" s="1"/>
  <c r="AD469" i="17"/>
  <c r="O469" i="17" s="1"/>
  <c r="AD470" i="17"/>
  <c r="O470" i="17" s="1"/>
  <c r="AD471" i="17"/>
  <c r="O471" i="17" s="1"/>
  <c r="AD472" i="17"/>
  <c r="O472" i="17" s="1"/>
  <c r="AD473" i="17"/>
  <c r="O473" i="17" s="1"/>
  <c r="AD474" i="17"/>
  <c r="O474" i="17" s="1"/>
  <c r="AD475" i="17"/>
  <c r="O475" i="17" s="1"/>
  <c r="AD476" i="17"/>
  <c r="O476" i="17" s="1"/>
  <c r="AD477" i="17"/>
  <c r="O477" i="17" s="1"/>
  <c r="AD478" i="17"/>
  <c r="O478" i="17" s="1"/>
  <c r="AD479" i="17"/>
  <c r="O479" i="17" s="1"/>
  <c r="AD480" i="17"/>
  <c r="O480" i="17" s="1"/>
  <c r="AD481" i="17"/>
  <c r="O481" i="17" s="1"/>
  <c r="AD482" i="17"/>
  <c r="O482" i="17" s="1"/>
  <c r="AD483" i="17"/>
  <c r="O483" i="17" s="1"/>
  <c r="AD484" i="17"/>
  <c r="O484" i="17" s="1"/>
  <c r="AD485" i="17"/>
  <c r="O485" i="17" s="1"/>
  <c r="AD486" i="17"/>
  <c r="O486" i="17" s="1"/>
  <c r="AD487" i="17"/>
  <c r="O487" i="17" s="1"/>
  <c r="AD488" i="17"/>
  <c r="O488" i="17" s="1"/>
  <c r="AD489" i="17"/>
  <c r="O489" i="17" s="1"/>
  <c r="AD490" i="17"/>
  <c r="O490" i="17" s="1"/>
  <c r="AD491" i="17"/>
  <c r="O491" i="17" s="1"/>
  <c r="AD492" i="17"/>
  <c r="O492" i="17" s="1"/>
  <c r="AD493" i="17"/>
  <c r="O493" i="17" s="1"/>
  <c r="AD494" i="17"/>
  <c r="O494" i="17" s="1"/>
  <c r="AD495" i="17"/>
  <c r="O495" i="17" s="1"/>
  <c r="AD496" i="17"/>
  <c r="O496" i="17" s="1"/>
  <c r="AD497" i="17"/>
  <c r="O497" i="17" s="1"/>
  <c r="AD498" i="17"/>
  <c r="O498" i="17" s="1"/>
  <c r="AD499" i="17"/>
  <c r="O499" i="17" s="1"/>
  <c r="AD500" i="17"/>
  <c r="O500" i="17" s="1"/>
  <c r="AD501" i="17"/>
  <c r="O501" i="17" s="1"/>
  <c r="AD502" i="17"/>
  <c r="O502" i="17" s="1"/>
  <c r="AD503" i="17"/>
  <c r="O503" i="17" s="1"/>
  <c r="AD504" i="17"/>
  <c r="O504" i="17" s="1"/>
  <c r="AD505" i="17"/>
  <c r="O505" i="17" s="1"/>
  <c r="AD506" i="17"/>
  <c r="O506" i="17" s="1"/>
  <c r="AD507" i="17"/>
  <c r="O507" i="17" s="1"/>
  <c r="AD508" i="17"/>
  <c r="O508" i="17" s="1"/>
  <c r="AD509" i="17"/>
  <c r="O509" i="17" s="1"/>
  <c r="AD510" i="17"/>
  <c r="O510" i="17" s="1"/>
  <c r="AD511" i="17"/>
  <c r="O511" i="17" s="1"/>
  <c r="AD512" i="17"/>
  <c r="O512" i="17" s="1"/>
  <c r="AD513" i="17"/>
  <c r="O513" i="17" s="1"/>
  <c r="AD514" i="17"/>
  <c r="O514" i="17" s="1"/>
  <c r="AD515" i="17"/>
  <c r="O515" i="17" s="1"/>
  <c r="AD516" i="17"/>
  <c r="O516" i="17" s="1"/>
  <c r="AD517" i="17"/>
  <c r="O517" i="17" s="1"/>
  <c r="AD518" i="17"/>
  <c r="O518" i="17" s="1"/>
  <c r="AD519" i="17"/>
  <c r="O519" i="17" s="1"/>
  <c r="AD520" i="17"/>
  <c r="O520" i="17" s="1"/>
  <c r="AD521" i="17"/>
  <c r="O521" i="17" s="1"/>
  <c r="AD522" i="17"/>
  <c r="O522" i="17" s="1"/>
  <c r="AD523" i="17"/>
  <c r="O523" i="17" s="1"/>
  <c r="AD524" i="17"/>
  <c r="O524" i="17" s="1"/>
  <c r="AD525" i="17"/>
  <c r="O525" i="17" s="1"/>
  <c r="AD526" i="17"/>
  <c r="O526" i="17" s="1"/>
  <c r="AD527" i="17"/>
  <c r="O527" i="17" s="1"/>
  <c r="AD528" i="17"/>
  <c r="O528" i="17" s="1"/>
  <c r="AD529" i="17"/>
  <c r="O529" i="17" s="1"/>
  <c r="AD530" i="17"/>
  <c r="O530" i="17" s="1"/>
  <c r="AD531" i="17"/>
  <c r="O531" i="17" s="1"/>
  <c r="AD532" i="17"/>
  <c r="O532" i="17" s="1"/>
  <c r="AD533" i="17"/>
  <c r="O533" i="17" s="1"/>
  <c r="AD534" i="17"/>
  <c r="O534" i="17" s="1"/>
  <c r="AD535" i="17"/>
  <c r="O535" i="17" s="1"/>
  <c r="AD536" i="17"/>
  <c r="O536" i="17" s="1"/>
  <c r="AD537" i="17"/>
  <c r="O537" i="17" s="1"/>
  <c r="AD538" i="17"/>
  <c r="O538" i="17" s="1"/>
  <c r="AD539" i="17"/>
  <c r="O539" i="17" s="1"/>
  <c r="AD540" i="17"/>
  <c r="O540" i="17" s="1"/>
  <c r="AD541" i="17"/>
  <c r="O541" i="17" s="1"/>
  <c r="AD542" i="17"/>
  <c r="O542" i="17" s="1"/>
  <c r="AD543" i="17"/>
  <c r="O543" i="17" s="1"/>
  <c r="AD544" i="17"/>
  <c r="O544" i="17" s="1"/>
  <c r="AD545" i="17"/>
  <c r="O545" i="17" s="1"/>
  <c r="AD546" i="17"/>
  <c r="O546" i="17" s="1"/>
  <c r="AD547" i="17"/>
  <c r="O547" i="17" s="1"/>
  <c r="AD548" i="17"/>
  <c r="O548" i="17" s="1"/>
  <c r="AD549" i="17"/>
  <c r="O549" i="17" s="1"/>
  <c r="AD550" i="17"/>
  <c r="O550" i="17" s="1"/>
  <c r="AD551" i="17"/>
  <c r="O551" i="17" s="1"/>
  <c r="AD552" i="17"/>
  <c r="O552" i="17" s="1"/>
  <c r="AD553" i="17"/>
  <c r="O553" i="17" s="1"/>
  <c r="AD554" i="17"/>
  <c r="O554" i="17" s="1"/>
  <c r="AD555" i="17"/>
  <c r="O555" i="17" s="1"/>
  <c r="AD556" i="17"/>
  <c r="O556" i="17" s="1"/>
  <c r="AD557" i="17"/>
  <c r="O557" i="17" s="1"/>
  <c r="AD558" i="17"/>
  <c r="O558" i="17" s="1"/>
  <c r="AD559" i="17"/>
  <c r="O559" i="17" s="1"/>
  <c r="AD560" i="17"/>
  <c r="O560" i="17" s="1"/>
  <c r="AD561" i="17"/>
  <c r="O561" i="17" s="1"/>
  <c r="AD562" i="17"/>
  <c r="O562" i="17" s="1"/>
  <c r="AD563" i="17"/>
  <c r="O563" i="17" s="1"/>
  <c r="AD564" i="17"/>
  <c r="O564" i="17" s="1"/>
  <c r="AD565" i="17"/>
  <c r="O565" i="17" s="1"/>
  <c r="AD566" i="17"/>
  <c r="O566" i="17" s="1"/>
  <c r="AD567" i="17"/>
  <c r="O567" i="17" s="1"/>
  <c r="AD568" i="17"/>
  <c r="O568" i="17" s="1"/>
  <c r="AD569" i="17"/>
  <c r="O569" i="17" s="1"/>
  <c r="AD570" i="17"/>
  <c r="O570" i="17" s="1"/>
  <c r="AD571" i="17"/>
  <c r="O571" i="17" s="1"/>
  <c r="AD572" i="17"/>
  <c r="O572" i="17" s="1"/>
  <c r="AD573" i="17"/>
  <c r="O573" i="17" s="1"/>
  <c r="AD574" i="17"/>
  <c r="O574" i="17" s="1"/>
  <c r="AD575" i="17"/>
  <c r="O575" i="17" s="1"/>
  <c r="AD576" i="17"/>
  <c r="O576" i="17" s="1"/>
  <c r="AD577" i="17"/>
  <c r="O577" i="17" s="1"/>
  <c r="AD578" i="17"/>
  <c r="O578" i="17" s="1"/>
  <c r="AD579" i="17"/>
  <c r="O579" i="17" s="1"/>
  <c r="AD580" i="17"/>
  <c r="O580" i="17" s="1"/>
  <c r="AD581" i="17"/>
  <c r="O581" i="17" s="1"/>
  <c r="AD582" i="17"/>
  <c r="O582" i="17" s="1"/>
  <c r="AD583" i="17"/>
  <c r="O583" i="17" s="1"/>
  <c r="AD584" i="17"/>
  <c r="O584" i="17" s="1"/>
  <c r="AD585" i="17"/>
  <c r="O585" i="17" s="1"/>
  <c r="AD586" i="17"/>
  <c r="O586" i="17" s="1"/>
  <c r="AD587" i="17"/>
  <c r="O587" i="17" s="1"/>
  <c r="AD588" i="17"/>
  <c r="O588" i="17" s="1"/>
  <c r="AD589" i="17"/>
  <c r="O589" i="17" s="1"/>
  <c r="AD590" i="17"/>
  <c r="O590" i="17" s="1"/>
  <c r="AD591" i="17"/>
  <c r="O591" i="17" s="1"/>
  <c r="AD592" i="17"/>
  <c r="O592" i="17" s="1"/>
  <c r="AD593" i="17"/>
  <c r="O593" i="17" s="1"/>
  <c r="AD594" i="17"/>
  <c r="O594" i="17" s="1"/>
  <c r="AD595" i="17"/>
  <c r="O595" i="17" s="1"/>
  <c r="AD596" i="17"/>
  <c r="O596" i="17" s="1"/>
  <c r="AD597" i="17"/>
  <c r="O597" i="17" s="1"/>
  <c r="AD598" i="17"/>
  <c r="O598" i="17" s="1"/>
  <c r="AD599" i="17"/>
  <c r="O599" i="17" s="1"/>
  <c r="AD600" i="17"/>
  <c r="O600" i="17" s="1"/>
  <c r="AD601" i="17"/>
  <c r="O601" i="17" s="1"/>
  <c r="AD602" i="17"/>
  <c r="O602" i="17" s="1"/>
  <c r="AD603" i="17"/>
  <c r="O603" i="17" s="1"/>
  <c r="AD604" i="17"/>
  <c r="O604" i="17" s="1"/>
  <c r="AD605" i="17"/>
  <c r="O605" i="17" s="1"/>
  <c r="AD606" i="17"/>
  <c r="O606" i="17" s="1"/>
  <c r="AD607" i="17"/>
  <c r="O607" i="17" s="1"/>
  <c r="AD608" i="17"/>
  <c r="O608" i="17" s="1"/>
  <c r="AD609" i="17"/>
  <c r="O609" i="17" s="1"/>
  <c r="AD610" i="17"/>
  <c r="O610" i="17" s="1"/>
  <c r="AD611" i="17"/>
  <c r="O611" i="17" s="1"/>
  <c r="AD612" i="17"/>
  <c r="O612" i="17" s="1"/>
  <c r="AD613" i="17"/>
  <c r="O613" i="17" s="1"/>
  <c r="AD614" i="17"/>
  <c r="O614" i="17" s="1"/>
  <c r="AD615" i="17"/>
  <c r="O615" i="17" s="1"/>
  <c r="AD616" i="17"/>
  <c r="O616" i="17" s="1"/>
  <c r="AD617" i="17"/>
  <c r="O617" i="17" s="1"/>
  <c r="AD618" i="17"/>
  <c r="O618" i="17" s="1"/>
  <c r="AD619" i="17"/>
  <c r="O619" i="17" s="1"/>
  <c r="AD620" i="17"/>
  <c r="O620" i="17" s="1"/>
  <c r="AD621" i="17"/>
  <c r="O621" i="17" s="1"/>
  <c r="AD622" i="17"/>
  <c r="O622" i="17" s="1"/>
  <c r="AD623" i="17"/>
  <c r="O623" i="17" s="1"/>
  <c r="AD624" i="17"/>
  <c r="O624" i="17" s="1"/>
  <c r="AD625" i="17"/>
  <c r="O625" i="17" s="1"/>
  <c r="AD626" i="17"/>
  <c r="O626" i="17" s="1"/>
  <c r="AD627" i="17"/>
  <c r="O627" i="17" s="1"/>
  <c r="AD628" i="17"/>
  <c r="O628" i="17" s="1"/>
  <c r="AD629" i="17"/>
  <c r="O629" i="17" s="1"/>
  <c r="AD630" i="17"/>
  <c r="O630" i="17" s="1"/>
  <c r="AD631" i="17"/>
  <c r="O631" i="17" s="1"/>
  <c r="AD632" i="17"/>
  <c r="O632" i="17" s="1"/>
  <c r="AD633" i="17"/>
  <c r="O633" i="17" s="1"/>
  <c r="AD634" i="17"/>
  <c r="O634" i="17" s="1"/>
  <c r="AD635" i="17"/>
  <c r="O635" i="17" s="1"/>
  <c r="AD636" i="17"/>
  <c r="O636" i="17" s="1"/>
  <c r="AD637" i="17"/>
  <c r="O637" i="17" s="1"/>
  <c r="AD638" i="17"/>
  <c r="O638" i="17" s="1"/>
  <c r="AD639" i="17"/>
  <c r="O639" i="17" s="1"/>
  <c r="AD640" i="17"/>
  <c r="O640" i="17" s="1"/>
  <c r="AD641" i="17"/>
  <c r="O641" i="17" s="1"/>
  <c r="AD642" i="17"/>
  <c r="O642" i="17" s="1"/>
  <c r="AD643" i="17"/>
  <c r="O643" i="17" s="1"/>
  <c r="AD644" i="17"/>
  <c r="O644" i="17" s="1"/>
  <c r="AD645" i="17"/>
  <c r="O645" i="17" s="1"/>
  <c r="AD646" i="17"/>
  <c r="O646" i="17" s="1"/>
  <c r="AD647" i="17"/>
  <c r="O647" i="17" s="1"/>
  <c r="AD648" i="17"/>
  <c r="O648" i="17" s="1"/>
  <c r="AD649" i="17"/>
  <c r="O649" i="17" s="1"/>
  <c r="AD650" i="17"/>
  <c r="O650" i="17" s="1"/>
  <c r="AD651" i="17"/>
  <c r="O651" i="17" s="1"/>
  <c r="AD652" i="17"/>
  <c r="O652" i="17" s="1"/>
  <c r="AD653" i="17"/>
  <c r="O653" i="17" s="1"/>
  <c r="AD654" i="17"/>
  <c r="O654" i="17" s="1"/>
  <c r="AD655" i="17"/>
  <c r="O655" i="17" s="1"/>
  <c r="AD656" i="17"/>
  <c r="O656" i="17" s="1"/>
  <c r="AD657" i="17"/>
  <c r="O657" i="17" s="1"/>
  <c r="AD658" i="17"/>
  <c r="O658" i="17" s="1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AB9" i="17" l="1"/>
  <c r="AB652" i="17"/>
  <c r="AB147" i="17"/>
  <c r="AB97" i="17"/>
  <c r="B648" i="26"/>
  <c r="B649" i="26"/>
  <c r="B650" i="26"/>
  <c r="B651" i="26"/>
  <c r="B652" i="26"/>
  <c r="B653" i="26"/>
  <c r="B654" i="26"/>
  <c r="B141" i="26" l="1"/>
  <c r="B111" i="26"/>
  <c r="B580" i="26"/>
  <c r="AB589" i="17"/>
  <c r="B396" i="26" l="1"/>
  <c r="B397" i="26"/>
  <c r="B398" i="26"/>
  <c r="B399" i="26"/>
  <c r="B400" i="26"/>
  <c r="B401" i="26"/>
  <c r="B402" i="26"/>
  <c r="B7" i="26"/>
  <c r="B8" i="26"/>
  <c r="B645" i="26"/>
  <c r="B644" i="26"/>
  <c r="B643" i="26"/>
  <c r="B11" i="26"/>
  <c r="B12" i="26"/>
  <c r="B10" i="26"/>
  <c r="B9" i="26"/>
  <c r="B390" i="26" l="1"/>
  <c r="B391" i="26"/>
  <c r="B392" i="26"/>
  <c r="B393" i="26"/>
  <c r="B394" i="26"/>
  <c r="B395" i="26"/>
  <c r="B642" i="26"/>
  <c r="D35" i="8" l="1"/>
  <c r="B356" i="26" l="1"/>
  <c r="B349" i="26"/>
  <c r="B350" i="26"/>
  <c r="B355" i="26"/>
  <c r="B354" i="26"/>
  <c r="B366" i="26"/>
  <c r="B367" i="26"/>
  <c r="B368" i="26"/>
  <c r="B352" i="26"/>
  <c r="B353" i="26"/>
  <c r="B363" i="26"/>
  <c r="B358" i="26"/>
  <c r="B342" i="26"/>
  <c r="B345" i="26"/>
  <c r="B364" i="26"/>
  <c r="B365" i="26"/>
  <c r="B360" i="26"/>
  <c r="B348" i="26"/>
  <c r="B357" i="26"/>
  <c r="B362" i="26"/>
  <c r="B347" i="26"/>
  <c r="B346" i="26"/>
  <c r="B341" i="26"/>
  <c r="B68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P41" i="15" l="1"/>
  <c r="P38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9" i="15"/>
  <c r="P37" i="15"/>
  <c r="P19" i="15"/>
  <c r="P18" i="15"/>
  <c r="P15" i="15"/>
  <c r="B511" i="26" l="1"/>
  <c r="B641" i="26"/>
  <c r="B639" i="26"/>
  <c r="B590" i="26"/>
  <c r="B572" i="26"/>
  <c r="B637" i="26"/>
  <c r="B640" i="26"/>
  <c r="B564" i="26"/>
  <c r="B545" i="26"/>
  <c r="B544" i="26"/>
  <c r="B543" i="26"/>
  <c r="B535" i="26"/>
  <c r="B533" i="26"/>
  <c r="B595" i="26"/>
  <c r="B530" i="26"/>
  <c r="B598" i="26"/>
  <c r="B551" i="26"/>
  <c r="B531" i="26"/>
  <c r="B534" i="26"/>
  <c r="B536" i="26"/>
  <c r="B537" i="26"/>
  <c r="B540" i="26"/>
  <c r="B546" i="26"/>
  <c r="B547" i="26"/>
  <c r="B549" i="26"/>
  <c r="B550" i="26"/>
  <c r="B552" i="26"/>
  <c r="B556" i="26"/>
  <c r="B559" i="26"/>
  <c r="B565" i="26"/>
  <c r="B568" i="26"/>
  <c r="B569" i="26"/>
  <c r="B570" i="26"/>
  <c r="B571" i="26"/>
  <c r="B573" i="26"/>
  <c r="B574" i="26"/>
  <c r="B576" i="26"/>
  <c r="B577" i="26"/>
  <c r="B578" i="26"/>
  <c r="B581" i="26"/>
  <c r="B582" i="26"/>
  <c r="B583" i="26"/>
  <c r="B584" i="26"/>
  <c r="B585" i="26"/>
  <c r="B586" i="26"/>
  <c r="B587" i="26"/>
  <c r="B591" i="26"/>
  <c r="B592" i="26"/>
  <c r="B594" i="26"/>
  <c r="B596" i="26"/>
  <c r="B597" i="26"/>
  <c r="B599" i="26"/>
  <c r="B603" i="26"/>
  <c r="B604" i="26"/>
  <c r="B605" i="26"/>
  <c r="B611" i="26"/>
  <c r="B541" i="26"/>
  <c r="B529" i="26"/>
  <c r="B602" i="26"/>
  <c r="B538" i="26"/>
  <c r="B539" i="26"/>
  <c r="B542" i="26"/>
  <c r="B554" i="26"/>
  <c r="B553" i="26"/>
  <c r="B557" i="26"/>
  <c r="B558" i="26"/>
  <c r="B560" i="26"/>
  <c r="B563" i="26"/>
  <c r="B566" i="26"/>
  <c r="B567" i="26"/>
  <c r="B575" i="26"/>
  <c r="B589" i="26"/>
  <c r="B593" i="26"/>
  <c r="B601" i="26"/>
  <c r="B607" i="26"/>
  <c r="B608" i="26"/>
  <c r="B609" i="26"/>
  <c r="B610" i="26"/>
  <c r="B631" i="26"/>
  <c r="B606" i="26"/>
  <c r="B579" i="26"/>
  <c r="B588" i="26"/>
  <c r="B616" i="26"/>
  <c r="B617" i="26"/>
  <c r="B532" i="26"/>
  <c r="B618" i="26"/>
  <c r="B619" i="26"/>
  <c r="B620" i="26"/>
  <c r="B615" i="26"/>
  <c r="B548" i="26"/>
  <c r="B628" i="26"/>
  <c r="B555" i="26"/>
  <c r="B561" i="26"/>
  <c r="B600" i="26"/>
  <c r="B624" i="26"/>
  <c r="B630" i="26"/>
  <c r="B562" i="26"/>
  <c r="B612" i="26"/>
  <c r="B613" i="26"/>
  <c r="B614" i="26"/>
  <c r="B621" i="26"/>
  <c r="B622" i="26"/>
  <c r="B623" i="26"/>
  <c r="B625" i="26"/>
  <c r="B626" i="26"/>
  <c r="B627" i="26"/>
  <c r="B629" i="26"/>
  <c r="B632" i="26"/>
  <c r="B633" i="26"/>
  <c r="B634" i="26"/>
  <c r="B635" i="26"/>
  <c r="B636" i="26"/>
  <c r="B638" i="26"/>
  <c r="B51" i="26"/>
  <c r="B52" i="26"/>
  <c r="B53" i="26"/>
  <c r="B54" i="26"/>
  <c r="B55" i="26"/>
  <c r="B56" i="26"/>
  <c r="B57" i="26"/>
  <c r="B58" i="26"/>
  <c r="B59" i="26"/>
  <c r="B60" i="26"/>
  <c r="B646" i="26"/>
  <c r="B647" i="26"/>
  <c r="B13" i="26"/>
  <c r="B14" i="26"/>
  <c r="B15" i="26"/>
  <c r="B17" i="26"/>
  <c r="B18" i="26"/>
  <c r="B19" i="26"/>
  <c r="B21" i="26"/>
  <c r="B22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20" i="26"/>
  <c r="B36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16" i="26"/>
  <c r="B23" i="26"/>
  <c r="B37" i="26"/>
  <c r="B38" i="26"/>
  <c r="B5" i="26"/>
  <c r="B6" i="26"/>
  <c r="B2" i="26"/>
  <c r="B3" i="26"/>
  <c r="B4" i="26"/>
  <c r="B172" i="26"/>
  <c r="B61" i="26"/>
  <c r="B63" i="26"/>
  <c r="B64" i="26"/>
  <c r="B65" i="26"/>
  <c r="B66" i="26"/>
  <c r="B67" i="26"/>
  <c r="B108" i="26"/>
  <c r="B68" i="26"/>
  <c r="B69" i="26"/>
  <c r="B71" i="26"/>
  <c r="B72" i="26"/>
  <c r="B73" i="26"/>
  <c r="B75" i="26"/>
  <c r="B76" i="26"/>
  <c r="B78" i="26"/>
  <c r="B79" i="26"/>
  <c r="B80" i="26"/>
  <c r="B81" i="26"/>
  <c r="B82" i="26"/>
  <c r="B90" i="26"/>
  <c r="B83" i="26"/>
  <c r="B84" i="26"/>
  <c r="B85" i="26"/>
  <c r="B86" i="26"/>
  <c r="B87" i="26"/>
  <c r="B88" i="26"/>
  <c r="B89" i="26"/>
  <c r="B91" i="26"/>
  <c r="B92" i="26"/>
  <c r="B93" i="26"/>
  <c r="B94" i="26"/>
  <c r="B95" i="26"/>
  <c r="B96" i="26"/>
  <c r="B98" i="26"/>
  <c r="B100" i="26"/>
  <c r="B101" i="26"/>
  <c r="B102" i="26"/>
  <c r="B103" i="26"/>
  <c r="B104" i="26"/>
  <c r="B105" i="26"/>
  <c r="B106" i="26"/>
  <c r="B107" i="26"/>
  <c r="B109" i="26"/>
  <c r="B110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45" i="26"/>
  <c r="B127" i="26"/>
  <c r="B128" i="26"/>
  <c r="B129" i="26"/>
  <c r="B131" i="26"/>
  <c r="B132" i="26"/>
  <c r="B133" i="26"/>
  <c r="B134" i="26"/>
  <c r="B135" i="26"/>
  <c r="B136" i="26"/>
  <c r="B137" i="26"/>
  <c r="B138" i="26"/>
  <c r="B139" i="26"/>
  <c r="B140" i="26"/>
  <c r="B142" i="26"/>
  <c r="B146" i="26"/>
  <c r="B147" i="26"/>
  <c r="B148" i="26"/>
  <c r="B149" i="26"/>
  <c r="B150" i="26"/>
  <c r="B151" i="26"/>
  <c r="B153" i="26"/>
  <c r="B154" i="26"/>
  <c r="B155" i="26"/>
  <c r="B157" i="26"/>
  <c r="B158" i="26"/>
  <c r="B159" i="26"/>
  <c r="B160" i="26"/>
  <c r="B161" i="26"/>
  <c r="B162" i="26"/>
  <c r="B163" i="26"/>
  <c r="B164" i="26"/>
  <c r="B165" i="26"/>
  <c r="B166" i="26"/>
  <c r="B168" i="26"/>
  <c r="B169" i="26"/>
  <c r="B170" i="26"/>
  <c r="B171" i="26"/>
  <c r="B77" i="26"/>
  <c r="B167" i="26"/>
  <c r="B152" i="26"/>
  <c r="B74" i="26"/>
  <c r="B156" i="26"/>
  <c r="B99" i="26"/>
  <c r="B62" i="26"/>
  <c r="B70" i="26"/>
  <c r="B97" i="26"/>
  <c r="B143" i="26"/>
  <c r="B144" i="26"/>
  <c r="B130" i="26"/>
  <c r="B201" i="26"/>
  <c r="B173" i="26"/>
  <c r="B179" i="26"/>
  <c r="B181" i="26"/>
  <c r="B183" i="26"/>
  <c r="B186" i="26"/>
  <c r="B189" i="26"/>
  <c r="B191" i="26"/>
  <c r="B192" i="26"/>
  <c r="B194" i="26"/>
  <c r="B195" i="26"/>
  <c r="B196" i="26"/>
  <c r="B198" i="26"/>
  <c r="B199" i="26"/>
  <c r="B202" i="26"/>
  <c r="B203" i="26"/>
  <c r="B205" i="26"/>
  <c r="B209" i="26"/>
  <c r="B210" i="26"/>
  <c r="B216" i="26"/>
  <c r="B217" i="26"/>
  <c r="B218" i="26"/>
  <c r="B220" i="26"/>
  <c r="B221" i="26"/>
  <c r="B226" i="26"/>
  <c r="B230" i="26"/>
  <c r="B231" i="26"/>
  <c r="B233" i="26"/>
  <c r="B228" i="26"/>
  <c r="B227" i="26"/>
  <c r="B243" i="26"/>
  <c r="B244" i="26"/>
  <c r="B245" i="26"/>
  <c r="B246" i="26"/>
  <c r="B247" i="26"/>
  <c r="B248" i="26"/>
  <c r="B249" i="26"/>
  <c r="B251" i="26"/>
  <c r="B270" i="26"/>
  <c r="B187" i="26"/>
  <c r="B224" i="26"/>
  <c r="B277" i="26"/>
  <c r="B283" i="26"/>
  <c r="B284" i="26"/>
  <c r="B288" i="26"/>
  <c r="B289" i="26"/>
  <c r="B290" i="26"/>
  <c r="B295" i="26"/>
  <c r="B298" i="26"/>
  <c r="B303" i="26"/>
  <c r="B310" i="26"/>
  <c r="B312" i="26"/>
  <c r="B316" i="26"/>
  <c r="B317" i="26"/>
  <c r="B322" i="26"/>
  <c r="B327" i="26"/>
  <c r="B328" i="26"/>
  <c r="B331" i="26"/>
  <c r="B330" i="26"/>
  <c r="B332" i="26"/>
  <c r="B333" i="26"/>
  <c r="B334" i="26"/>
  <c r="B335" i="26"/>
  <c r="B336" i="26"/>
  <c r="B337" i="26"/>
  <c r="B338" i="26"/>
  <c r="B339" i="26"/>
  <c r="B340" i="26"/>
  <c r="B174" i="26"/>
  <c r="B175" i="26"/>
  <c r="B176" i="26"/>
  <c r="B177" i="26"/>
  <c r="B178" i="26"/>
  <c r="B180" i="26"/>
  <c r="B182" i="26"/>
  <c r="B184" i="26"/>
  <c r="B185" i="26"/>
  <c r="B188" i="26"/>
  <c r="B190" i="26"/>
  <c r="B193" i="26"/>
  <c r="B197" i="26"/>
  <c r="B200" i="26"/>
  <c r="B204" i="26"/>
  <c r="B206" i="26"/>
  <c r="B208" i="26"/>
  <c r="B207" i="26"/>
  <c r="B211" i="26"/>
  <c r="B212" i="26"/>
  <c r="B213" i="26"/>
  <c r="B214" i="26"/>
  <c r="B215" i="26"/>
  <c r="B219" i="26"/>
  <c r="B222" i="26"/>
  <c r="B223" i="26"/>
  <c r="B225" i="26"/>
  <c r="B229" i="26"/>
  <c r="B232" i="26"/>
  <c r="B234" i="26"/>
  <c r="B235" i="26"/>
  <c r="B236" i="26"/>
  <c r="B237" i="26"/>
  <c r="B238" i="26"/>
  <c r="B239" i="26"/>
  <c r="B240" i="26"/>
  <c r="B241" i="26"/>
  <c r="B242" i="26"/>
  <c r="B250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8" i="26"/>
  <c r="B269" i="26"/>
  <c r="B267" i="26"/>
  <c r="B271" i="26"/>
  <c r="B272" i="26"/>
  <c r="B273" i="26"/>
  <c r="B274" i="26"/>
  <c r="B275" i="26"/>
  <c r="B276" i="26"/>
  <c r="B278" i="26"/>
  <c r="B279" i="26"/>
  <c r="B280" i="26"/>
  <c r="B281" i="26"/>
  <c r="B282" i="26"/>
  <c r="B285" i="26"/>
  <c r="B286" i="26"/>
  <c r="B287" i="26"/>
  <c r="B291" i="26"/>
  <c r="B292" i="26"/>
  <c r="B293" i="26"/>
  <c r="B294" i="26"/>
  <c r="B296" i="26"/>
  <c r="B297" i="26"/>
  <c r="B299" i="26"/>
  <c r="B300" i="26"/>
  <c r="B301" i="26"/>
  <c r="B302" i="26"/>
  <c r="B304" i="26"/>
  <c r="B305" i="26"/>
  <c r="B306" i="26"/>
  <c r="B307" i="26"/>
  <c r="B308" i="26"/>
  <c r="B309" i="26"/>
  <c r="B311" i="26"/>
  <c r="B314" i="26"/>
  <c r="B315" i="26"/>
  <c r="B318" i="26"/>
  <c r="B313" i="26"/>
  <c r="B319" i="26"/>
  <c r="B320" i="26"/>
  <c r="B321" i="26"/>
  <c r="B323" i="26"/>
  <c r="B324" i="26"/>
  <c r="B325" i="26"/>
  <c r="B326" i="26"/>
  <c r="B329" i="26"/>
  <c r="B403" i="26"/>
  <c r="B404" i="26"/>
  <c r="B405" i="26"/>
  <c r="B407" i="26"/>
  <c r="B411" i="26"/>
  <c r="B412" i="26"/>
  <c r="B414" i="26"/>
  <c r="B418" i="26"/>
  <c r="B419" i="26"/>
  <c r="B421" i="26"/>
  <c r="B433" i="26"/>
  <c r="B441" i="26"/>
  <c r="B442" i="26"/>
  <c r="B443" i="26"/>
  <c r="B444" i="26"/>
  <c r="B446" i="26"/>
  <c r="B448" i="26"/>
  <c r="B450" i="26"/>
  <c r="B451" i="26"/>
  <c r="B459" i="26"/>
  <c r="B460" i="26"/>
  <c r="B467" i="26"/>
  <c r="B468" i="26"/>
  <c r="B476" i="26"/>
  <c r="B478" i="26"/>
  <c r="B480" i="26"/>
  <c r="B482" i="26"/>
  <c r="B483" i="26"/>
  <c r="B488" i="26"/>
  <c r="B490" i="26"/>
  <c r="B495" i="26"/>
  <c r="B496" i="26"/>
  <c r="B499" i="26"/>
  <c r="B500" i="26"/>
  <c r="B504" i="26"/>
  <c r="B505" i="26"/>
  <c r="B507" i="26"/>
  <c r="B509" i="26"/>
  <c r="B510" i="26"/>
  <c r="B512" i="26"/>
  <c r="B513" i="26"/>
  <c r="B515" i="26"/>
  <c r="B519" i="26"/>
  <c r="B520" i="26"/>
  <c r="B522" i="26"/>
  <c r="B525" i="26"/>
  <c r="B524" i="26"/>
  <c r="B528" i="26"/>
  <c r="B409" i="26"/>
  <c r="B422" i="26"/>
  <c r="B429" i="26"/>
  <c r="B472" i="26"/>
  <c r="B473" i="26"/>
  <c r="B431" i="26"/>
  <c r="B415" i="26"/>
  <c r="B416" i="26"/>
  <c r="B406" i="26"/>
  <c r="B452" i="26"/>
  <c r="B484" i="26"/>
  <c r="B408" i="26"/>
  <c r="B424" i="26"/>
  <c r="B426" i="26"/>
  <c r="B428" i="26"/>
  <c r="B437" i="26"/>
  <c r="B453" i="26"/>
  <c r="B462" i="26"/>
  <c r="B465" i="26"/>
  <c r="B471" i="26"/>
  <c r="B474" i="26"/>
  <c r="B487" i="26"/>
  <c r="B494" i="26"/>
  <c r="B497" i="26"/>
  <c r="B502" i="26"/>
  <c r="B517" i="26"/>
  <c r="B521" i="26"/>
  <c r="B518" i="26"/>
  <c r="B486" i="26"/>
  <c r="B491" i="26"/>
  <c r="B410" i="26"/>
  <c r="B413" i="26"/>
  <c r="B417" i="26"/>
  <c r="B420" i="26"/>
  <c r="B423" i="26"/>
  <c r="B425" i="26"/>
  <c r="B427" i="26"/>
  <c r="B430" i="26"/>
  <c r="B432" i="26"/>
  <c r="B434" i="26"/>
  <c r="B435" i="26"/>
  <c r="B436" i="26"/>
  <c r="B438" i="26"/>
  <c r="B439" i="26"/>
  <c r="B440" i="26"/>
  <c r="B445" i="26"/>
  <c r="B447" i="26"/>
  <c r="B449" i="26"/>
  <c r="B454" i="26"/>
  <c r="B455" i="26"/>
  <c r="B456" i="26"/>
  <c r="B457" i="26"/>
  <c r="B458" i="26"/>
  <c r="B461" i="26"/>
  <c r="B463" i="26"/>
  <c r="B464" i="26"/>
  <c r="B466" i="26"/>
  <c r="B469" i="26"/>
  <c r="B470" i="26"/>
  <c r="B475" i="26"/>
  <c r="B477" i="26"/>
  <c r="B481" i="26"/>
  <c r="B485" i="26"/>
  <c r="B508" i="26"/>
  <c r="B492" i="26"/>
  <c r="B493" i="26"/>
  <c r="B498" i="26"/>
  <c r="B506" i="26"/>
  <c r="B501" i="26"/>
  <c r="B503" i="26"/>
  <c r="B489" i="26"/>
  <c r="B514" i="26"/>
  <c r="B516" i="26"/>
  <c r="B523" i="26"/>
  <c r="B526" i="26"/>
  <c r="B527" i="26"/>
  <c r="B479" i="26"/>
  <c r="B344" i="26"/>
  <c r="B369" i="26"/>
  <c r="B361" i="26"/>
  <c r="B351" i="26"/>
  <c r="B359" i="26"/>
  <c r="B343" i="26"/>
  <c r="Z698" i="17" l="1"/>
  <c r="Z679" i="17"/>
  <c r="Z675" i="17"/>
  <c r="Z673" i="17"/>
  <c r="Z671" i="17"/>
  <c r="Z669" i="17"/>
  <c r="Z664" i="17"/>
  <c r="Z660" i="17"/>
  <c r="Z658" i="17"/>
  <c r="Z654" i="17"/>
  <c r="Z652" i="17"/>
  <c r="Z592" i="17"/>
  <c r="Z590" i="17"/>
  <c r="Z578" i="17"/>
  <c r="Z568" i="17"/>
  <c r="Z542" i="17"/>
  <c r="Z536" i="17"/>
  <c r="Z534" i="17"/>
  <c r="Z532" i="17"/>
  <c r="Z530" i="17"/>
  <c r="Z528" i="17"/>
  <c r="Z526" i="17"/>
  <c r="Z524" i="17"/>
  <c r="Z522" i="17"/>
  <c r="Z520" i="17"/>
  <c r="Z518" i="17"/>
  <c r="Z516" i="17"/>
  <c r="Z514" i="17"/>
  <c r="Z512" i="17"/>
  <c r="Z510" i="17"/>
  <c r="Z508" i="17"/>
  <c r="Z506" i="17"/>
  <c r="Z504" i="17"/>
  <c r="Z502" i="17"/>
  <c r="Z500" i="17"/>
  <c r="Z498" i="17"/>
  <c r="Z496" i="17"/>
  <c r="Z494" i="17"/>
  <c r="Z492" i="17"/>
  <c r="Z490" i="17"/>
  <c r="Z488" i="17"/>
  <c r="Z486" i="17"/>
  <c r="Z484" i="17"/>
  <c r="Z482" i="17"/>
  <c r="Z480" i="17"/>
  <c r="Z478" i="17"/>
  <c r="Z476" i="17"/>
  <c r="Z474" i="17"/>
  <c r="Z472" i="17"/>
  <c r="Z470" i="17"/>
  <c r="Z468" i="17"/>
  <c r="Z466" i="17"/>
  <c r="Z464" i="17"/>
  <c r="Z462" i="17"/>
  <c r="Z460" i="17"/>
  <c r="Z458" i="17"/>
  <c r="Z456" i="17"/>
  <c r="Z454" i="17"/>
  <c r="Z452" i="17"/>
  <c r="Z450" i="17"/>
  <c r="Z448" i="17"/>
  <c r="Z446" i="17"/>
  <c r="Z444" i="17"/>
  <c r="Z442" i="17"/>
  <c r="Z440" i="17"/>
  <c r="Z438" i="17"/>
  <c r="Z436" i="17"/>
  <c r="Z434" i="17"/>
  <c r="Z432" i="17"/>
  <c r="Z430" i="17"/>
  <c r="Z428" i="17"/>
  <c r="Z426" i="17"/>
  <c r="Z424" i="17"/>
  <c r="Z422" i="17"/>
  <c r="Z420" i="17"/>
  <c r="Z418" i="17"/>
  <c r="Z416" i="17"/>
  <c r="Z414" i="17"/>
  <c r="Z412" i="17"/>
  <c r="Z410" i="17"/>
  <c r="Y698" i="17"/>
  <c r="Y679" i="17"/>
  <c r="Y675" i="17"/>
  <c r="Y673" i="17"/>
  <c r="Y671" i="17"/>
  <c r="Y669" i="17"/>
  <c r="Y664" i="17"/>
  <c r="Y660" i="17"/>
  <c r="Y658" i="17"/>
  <c r="Y654" i="17"/>
  <c r="Y652" i="17"/>
  <c r="Y592" i="17"/>
  <c r="Y590" i="17"/>
  <c r="Y578" i="17"/>
  <c r="Y568" i="17"/>
  <c r="Y542" i="17"/>
  <c r="Y536" i="17"/>
  <c r="Y534" i="17"/>
  <c r="Y532" i="17"/>
  <c r="Y530" i="17"/>
  <c r="Y528" i="17"/>
  <c r="Y526" i="17"/>
  <c r="Y524" i="17"/>
  <c r="Y522" i="17"/>
  <c r="Y520" i="17"/>
  <c r="Y518" i="17"/>
  <c r="Y516" i="17"/>
  <c r="Y514" i="17"/>
  <c r="Y512" i="17"/>
  <c r="Y510" i="17"/>
  <c r="Y508" i="17"/>
  <c r="Y506" i="17"/>
  <c r="Y504" i="17"/>
  <c r="Y502" i="17"/>
  <c r="Y500" i="17"/>
  <c r="Y498" i="17"/>
  <c r="Y496" i="17"/>
  <c r="Y494" i="17"/>
  <c r="Y492" i="17"/>
  <c r="Y490" i="17"/>
  <c r="Y488" i="17"/>
  <c r="Y486" i="17"/>
  <c r="Y484" i="17"/>
  <c r="Y482" i="17"/>
  <c r="Y480" i="17"/>
  <c r="Y478" i="17"/>
  <c r="Y476" i="17"/>
  <c r="Y474" i="17"/>
  <c r="Y472" i="17"/>
  <c r="Y470" i="17"/>
  <c r="Y468" i="17"/>
  <c r="Y466" i="17"/>
  <c r="Y464" i="17"/>
  <c r="Y462" i="17"/>
  <c r="Y460" i="17"/>
  <c r="Y458" i="17"/>
  <c r="Y456" i="17"/>
  <c r="Y454" i="17"/>
  <c r="Y452" i="17"/>
  <c r="Y450" i="17"/>
  <c r="Y448" i="17"/>
  <c r="Y446" i="17"/>
  <c r="Y444" i="17"/>
  <c r="Y442" i="17"/>
  <c r="Y440" i="17"/>
  <c r="Y438" i="17"/>
  <c r="Y436" i="17"/>
  <c r="Y434" i="17"/>
  <c r="Y432" i="17"/>
  <c r="Y430" i="17"/>
  <c r="Y428" i="17"/>
  <c r="Y426" i="17"/>
  <c r="Y424" i="17"/>
  <c r="Y422" i="17"/>
  <c r="Y420" i="17"/>
  <c r="Y418" i="17"/>
  <c r="Y416" i="17"/>
  <c r="Y414" i="17"/>
  <c r="Y412" i="17"/>
  <c r="Y410" i="17"/>
  <c r="Y408" i="17"/>
  <c r="Y406" i="17"/>
  <c r="Y404" i="17"/>
  <c r="Y402" i="17"/>
  <c r="Y400" i="17"/>
  <c r="Z699" i="17"/>
  <c r="Z694" i="17"/>
  <c r="Z676" i="17"/>
  <c r="Z674" i="17"/>
  <c r="Z670" i="17"/>
  <c r="Z663" i="17"/>
  <c r="Z659" i="17"/>
  <c r="Z655" i="17"/>
  <c r="Z653" i="17"/>
  <c r="Z651" i="17"/>
  <c r="Z607" i="17"/>
  <c r="Z605" i="17"/>
  <c r="Z591" i="17"/>
  <c r="Z589" i="17"/>
  <c r="Z583" i="17"/>
  <c r="Z579" i="17"/>
  <c r="Z577" i="17"/>
  <c r="Z561" i="17"/>
  <c r="Z559" i="17"/>
  <c r="Z553" i="17"/>
  <c r="Z545" i="17"/>
  <c r="Z537" i="17"/>
  <c r="Z535" i="17"/>
  <c r="Z533" i="17"/>
  <c r="Z531" i="17"/>
  <c r="Z529" i="17"/>
  <c r="Z527" i="17"/>
  <c r="Z525" i="17"/>
  <c r="Z523" i="17"/>
  <c r="Z521" i="17"/>
  <c r="Z519" i="17"/>
  <c r="Z517" i="17"/>
  <c r="Z515" i="17"/>
  <c r="Z513" i="17"/>
  <c r="Z511" i="17"/>
  <c r="Z509" i="17"/>
  <c r="Z507" i="17"/>
  <c r="Z505" i="17"/>
  <c r="Z503" i="17"/>
  <c r="Z501" i="17"/>
  <c r="Z499" i="17"/>
  <c r="Z497" i="17"/>
  <c r="Z495" i="17"/>
  <c r="Z493" i="17"/>
  <c r="Z491" i="17"/>
  <c r="Z489" i="17"/>
  <c r="Z487" i="17"/>
  <c r="Z485" i="17"/>
  <c r="Z483" i="17"/>
  <c r="Z481" i="17"/>
  <c r="Z479" i="17"/>
  <c r="Z477" i="17"/>
  <c r="Z475" i="17"/>
  <c r="Z473" i="17"/>
  <c r="Z471" i="17"/>
  <c r="Z469" i="17"/>
  <c r="Z467" i="17"/>
  <c r="Z465" i="17"/>
  <c r="Z463" i="17"/>
  <c r="Z461" i="17"/>
  <c r="Z459" i="17"/>
  <c r="Z457" i="17"/>
  <c r="Z455" i="17"/>
  <c r="Z453" i="17"/>
  <c r="Z451" i="17"/>
  <c r="Z449" i="17"/>
  <c r="Z447" i="17"/>
  <c r="Z445" i="17"/>
  <c r="Z443" i="17"/>
  <c r="Z441" i="17"/>
  <c r="Z439" i="17"/>
  <c r="Z437" i="17"/>
  <c r="Z435" i="17"/>
  <c r="Z433" i="17"/>
  <c r="Z431" i="17"/>
  <c r="Z429" i="17"/>
  <c r="Z427" i="17"/>
  <c r="Z425" i="17"/>
  <c r="Z423" i="17"/>
  <c r="Z421" i="17"/>
  <c r="Y699" i="17"/>
  <c r="Y694" i="17"/>
  <c r="M694" i="17" s="1"/>
  <c r="Y676" i="17"/>
  <c r="Y674" i="17"/>
  <c r="Y670" i="17"/>
  <c r="Y663" i="17"/>
  <c r="Y659" i="17"/>
  <c r="Y655" i="17"/>
  <c r="Y653" i="17"/>
  <c r="Y651" i="17"/>
  <c r="Y607" i="17"/>
  <c r="Y605" i="17"/>
  <c r="Y591" i="17"/>
  <c r="Y589" i="17"/>
  <c r="Y583" i="17"/>
  <c r="Y579" i="17"/>
  <c r="Y577" i="17"/>
  <c r="Y561" i="17"/>
  <c r="Y559" i="17"/>
  <c r="Y553" i="17"/>
  <c r="Y545" i="17"/>
  <c r="Y537" i="17"/>
  <c r="Y535" i="17"/>
  <c r="Y533" i="17"/>
  <c r="Y531" i="17"/>
  <c r="Y529" i="17"/>
  <c r="Y527" i="17"/>
  <c r="Y525" i="17"/>
  <c r="Y523" i="17"/>
  <c r="Y521" i="17"/>
  <c r="Y519" i="17"/>
  <c r="Y517" i="17"/>
  <c r="Y515" i="17"/>
  <c r="Y513" i="17"/>
  <c r="Y511" i="17"/>
  <c r="Y509" i="17"/>
  <c r="Y507" i="17"/>
  <c r="Y505" i="17"/>
  <c r="Y503" i="17"/>
  <c r="Y501" i="17"/>
  <c r="Y499" i="17"/>
  <c r="Y497" i="17"/>
  <c r="Y495" i="17"/>
  <c r="Y493" i="17"/>
  <c r="Y491" i="17"/>
  <c r="Y489" i="17"/>
  <c r="Y487" i="17"/>
  <c r="Y485" i="17"/>
  <c r="Y483" i="17"/>
  <c r="Y481" i="17"/>
  <c r="Y479" i="17"/>
  <c r="Y477" i="17"/>
  <c r="Y475" i="17"/>
  <c r="Y467" i="17"/>
  <c r="Y459" i="17"/>
  <c r="Y451" i="17"/>
  <c r="Y443" i="17"/>
  <c r="Y435" i="17"/>
  <c r="Y427" i="17"/>
  <c r="Z419" i="17"/>
  <c r="Z415" i="17"/>
  <c r="Z411" i="17"/>
  <c r="Z408" i="17"/>
  <c r="Z405" i="17"/>
  <c r="Y403" i="17"/>
  <c r="Z400" i="17"/>
  <c r="Y398" i="17"/>
  <c r="Y394" i="17"/>
  <c r="Y392" i="17"/>
  <c r="Y390" i="17"/>
  <c r="Y388" i="17"/>
  <c r="Y386" i="17"/>
  <c r="Y384" i="17"/>
  <c r="Y382" i="17"/>
  <c r="Y380" i="17"/>
  <c r="Y377" i="17"/>
  <c r="Y375" i="17"/>
  <c r="Y373" i="17"/>
  <c r="Y371" i="17"/>
  <c r="Y369" i="17"/>
  <c r="Y367" i="17"/>
  <c r="Y365" i="17"/>
  <c r="Y363" i="17"/>
  <c r="Y361" i="17"/>
  <c r="Y359" i="17"/>
  <c r="Y357" i="17"/>
  <c r="Y355" i="17"/>
  <c r="Y353" i="17"/>
  <c r="Y351" i="17"/>
  <c r="Y349" i="17"/>
  <c r="Y347" i="17"/>
  <c r="Y345" i="17"/>
  <c r="Y343" i="17"/>
  <c r="Y341" i="17"/>
  <c r="Y339" i="17"/>
  <c r="Y337" i="17"/>
  <c r="Y335" i="17"/>
  <c r="Y333" i="17"/>
  <c r="Y331" i="17"/>
  <c r="Y329" i="17"/>
  <c r="Y327" i="17"/>
  <c r="Y325" i="17"/>
  <c r="Y323" i="17"/>
  <c r="Y321" i="17"/>
  <c r="Y319" i="17"/>
  <c r="Y317" i="17"/>
  <c r="Y315" i="17"/>
  <c r="Y313" i="17"/>
  <c r="Y311" i="17"/>
  <c r="Y309" i="17"/>
  <c r="Y307" i="17"/>
  <c r="Y305" i="17"/>
  <c r="Y303" i="17"/>
  <c r="Y301" i="17"/>
  <c r="Y298" i="17"/>
  <c r="Y296" i="17"/>
  <c r="Y294" i="17"/>
  <c r="Y292" i="17"/>
  <c r="Y289" i="17"/>
  <c r="Y287" i="17"/>
  <c r="Y285" i="17"/>
  <c r="Y283" i="17"/>
  <c r="Y281" i="17"/>
  <c r="Y279" i="17"/>
  <c r="Y277" i="17"/>
  <c r="Y275" i="17"/>
  <c r="Y273" i="17"/>
  <c r="Y271" i="17"/>
  <c r="Y269" i="17"/>
  <c r="Y267" i="17"/>
  <c r="Y265" i="17"/>
  <c r="Y263" i="17"/>
  <c r="Y261" i="17"/>
  <c r="Y259" i="17"/>
  <c r="Y257" i="17"/>
  <c r="Y473" i="17"/>
  <c r="Y465" i="17"/>
  <c r="Y457" i="17"/>
  <c r="Y449" i="17"/>
  <c r="Y441" i="17"/>
  <c r="Y433" i="17"/>
  <c r="Y425" i="17"/>
  <c r="Y419" i="17"/>
  <c r="Y415" i="17"/>
  <c r="Y411" i="17"/>
  <c r="Z407" i="17"/>
  <c r="Y405" i="17"/>
  <c r="Z402" i="17"/>
  <c r="Z399" i="17"/>
  <c r="Z397" i="17"/>
  <c r="Z395" i="17"/>
  <c r="Z393" i="17"/>
  <c r="Z391" i="17"/>
  <c r="Z389" i="17"/>
  <c r="Z387" i="17"/>
  <c r="Z385" i="17"/>
  <c r="Z383" i="17"/>
  <c r="Z381" i="17"/>
  <c r="Z379" i="17"/>
  <c r="Z376" i="17"/>
  <c r="Z374" i="17"/>
  <c r="Z372" i="17"/>
  <c r="Z370" i="17"/>
  <c r="Z368" i="17"/>
  <c r="Z366" i="17"/>
  <c r="Z364" i="17"/>
  <c r="Z362" i="17"/>
  <c r="Z360" i="17"/>
  <c r="Z358" i="17"/>
  <c r="Z356" i="17"/>
  <c r="Z354" i="17"/>
  <c r="Z352" i="17"/>
  <c r="Z350" i="17"/>
  <c r="Z348" i="17"/>
  <c r="Z346" i="17"/>
  <c r="Z344" i="17"/>
  <c r="Z342" i="17"/>
  <c r="Z340" i="17"/>
  <c r="Z338" i="17"/>
  <c r="Z336" i="17"/>
  <c r="Z334" i="17"/>
  <c r="Z332" i="17"/>
  <c r="Z330" i="17"/>
  <c r="Z328" i="17"/>
  <c r="Z326" i="17"/>
  <c r="Z324" i="17"/>
  <c r="Z322" i="17"/>
  <c r="Z320" i="17"/>
  <c r="Z318" i="17"/>
  <c r="Z316" i="17"/>
  <c r="Z314" i="17"/>
  <c r="Z312" i="17"/>
  <c r="Z310" i="17"/>
  <c r="Z308" i="17"/>
  <c r="Z306" i="17"/>
  <c r="Z304" i="17"/>
  <c r="Z302" i="17"/>
  <c r="Z299" i="17"/>
  <c r="Z297" i="17"/>
  <c r="Z295" i="17"/>
  <c r="Z293" i="17"/>
  <c r="Z291" i="17"/>
  <c r="Z288" i="17"/>
  <c r="Z286" i="17"/>
  <c r="Z284" i="17"/>
  <c r="Z282" i="17"/>
  <c r="Z280" i="17"/>
  <c r="Z278" i="17"/>
  <c r="Z276" i="17"/>
  <c r="Z274" i="17"/>
  <c r="Z272" i="17"/>
  <c r="Z270" i="17"/>
  <c r="Z268" i="17"/>
  <c r="Z266" i="17"/>
  <c r="Z264" i="17"/>
  <c r="Z262" i="17"/>
  <c r="Z260" i="17"/>
  <c r="Z258" i="17"/>
  <c r="Z256" i="17"/>
  <c r="Z254" i="17"/>
  <c r="Z252" i="17"/>
  <c r="Y471" i="17"/>
  <c r="Y463" i="17"/>
  <c r="Y455" i="17"/>
  <c r="Y447" i="17"/>
  <c r="Y439" i="17"/>
  <c r="Y431" i="17"/>
  <c r="Y423" i="17"/>
  <c r="Z417" i="17"/>
  <c r="Z413" i="17"/>
  <c r="Z409" i="17"/>
  <c r="Y407" i="17"/>
  <c r="Z404" i="17"/>
  <c r="Y399" i="17"/>
  <c r="Y397" i="17"/>
  <c r="Y395" i="17"/>
  <c r="Y393" i="17"/>
  <c r="Y391" i="17"/>
  <c r="Y389" i="17"/>
  <c r="Y387" i="17"/>
  <c r="Y385" i="17"/>
  <c r="Y383" i="17"/>
  <c r="Y381" i="17"/>
  <c r="Y379" i="17"/>
  <c r="Y376" i="17"/>
  <c r="Y374" i="17"/>
  <c r="Y372" i="17"/>
  <c r="Y370" i="17"/>
  <c r="Y368" i="17"/>
  <c r="Y366" i="17"/>
  <c r="Y364" i="17"/>
  <c r="Y362" i="17"/>
  <c r="Y360" i="17"/>
  <c r="Y358" i="17"/>
  <c r="Y356" i="17"/>
  <c r="Y354" i="17"/>
  <c r="Y352" i="17"/>
  <c r="Y350" i="17"/>
  <c r="Y348" i="17"/>
  <c r="Y346" i="17"/>
  <c r="Y344" i="17"/>
  <c r="Y342" i="17"/>
  <c r="Y340" i="17"/>
  <c r="Y338" i="17"/>
  <c r="Y336" i="17"/>
  <c r="Y334" i="17"/>
  <c r="Y332" i="17"/>
  <c r="Y330" i="17"/>
  <c r="Y328" i="17"/>
  <c r="Y326" i="17"/>
  <c r="Y324" i="17"/>
  <c r="Y322" i="17"/>
  <c r="Y320" i="17"/>
  <c r="Y318" i="17"/>
  <c r="Y316" i="17"/>
  <c r="Y314" i="17"/>
  <c r="Y312" i="17"/>
  <c r="Y310" i="17"/>
  <c r="Y308" i="17"/>
  <c r="Y306" i="17"/>
  <c r="Y304" i="17"/>
  <c r="Y302" i="17"/>
  <c r="Y299" i="17"/>
  <c r="Y297" i="17"/>
  <c r="Y295" i="17"/>
  <c r="Y293" i="17"/>
  <c r="Y291" i="17"/>
  <c r="Y288" i="17"/>
  <c r="Y286" i="17"/>
  <c r="Y284" i="17"/>
  <c r="Y282" i="17"/>
  <c r="Y280" i="17"/>
  <c r="Y278" i="17"/>
  <c r="Y276" i="17"/>
  <c r="Y274" i="17"/>
  <c r="Y272" i="17"/>
  <c r="Y270" i="17"/>
  <c r="Y268" i="17"/>
  <c r="Y266" i="17"/>
  <c r="Y264" i="17"/>
  <c r="Y262" i="17"/>
  <c r="Y260" i="17"/>
  <c r="Y258" i="17"/>
  <c r="Y256" i="17"/>
  <c r="Y254" i="17"/>
  <c r="Y469" i="17"/>
  <c r="Y461" i="17"/>
  <c r="Y453" i="17"/>
  <c r="Y445" i="17"/>
  <c r="Y437" i="17"/>
  <c r="Y429" i="17"/>
  <c r="Y421" i="17"/>
  <c r="Y417" i="17"/>
  <c r="Y413" i="17"/>
  <c r="Y409" i="17"/>
  <c r="Z406" i="17"/>
  <c r="Z403" i="17"/>
  <c r="Z398" i="17"/>
  <c r="Z394" i="17"/>
  <c r="Z392" i="17"/>
  <c r="Z390" i="17"/>
  <c r="Z388" i="17"/>
  <c r="Z386" i="17"/>
  <c r="Z384" i="17"/>
  <c r="Z382" i="17"/>
  <c r="Z380" i="17"/>
  <c r="Z377" i="17"/>
  <c r="Z375" i="17"/>
  <c r="Z373" i="17"/>
  <c r="Z371" i="17"/>
  <c r="Z369" i="17"/>
  <c r="Z367" i="17"/>
  <c r="Z365" i="17"/>
  <c r="Z363" i="17"/>
  <c r="Z361" i="17"/>
  <c r="Z359" i="17"/>
  <c r="Z357" i="17"/>
  <c r="Z355" i="17"/>
  <c r="Z353" i="17"/>
  <c r="Z351" i="17"/>
  <c r="Z349" i="17"/>
  <c r="Z347" i="17"/>
  <c r="Z345" i="17"/>
  <c r="Z343" i="17"/>
  <c r="Z341" i="17"/>
  <c r="Z339" i="17"/>
  <c r="Z337" i="17"/>
  <c r="Z335" i="17"/>
  <c r="Z333" i="17"/>
  <c r="Z331" i="17"/>
  <c r="Z329" i="17"/>
  <c r="Z327" i="17"/>
  <c r="Z325" i="17"/>
  <c r="Z323" i="17"/>
  <c r="Z321" i="17"/>
  <c r="Z319" i="17"/>
  <c r="Z317" i="17"/>
  <c r="Z315" i="17"/>
  <c r="Z313" i="17"/>
  <c r="Z311" i="17"/>
  <c r="Z309" i="17"/>
  <c r="Z307" i="17"/>
  <c r="Z305" i="17"/>
  <c r="Z303" i="17"/>
  <c r="Z301" i="17"/>
  <c r="Z298" i="17"/>
  <c r="Z296" i="17"/>
  <c r="Z294" i="17"/>
  <c r="Z292" i="17"/>
  <c r="Z289" i="17"/>
  <c r="Z287" i="17"/>
  <c r="Z285" i="17"/>
  <c r="Z283" i="17"/>
  <c r="Z281" i="17"/>
  <c r="Z279" i="17"/>
  <c r="Z277" i="17"/>
  <c r="Z275" i="17"/>
  <c r="Z273" i="17"/>
  <c r="Z271" i="17"/>
  <c r="Z269" i="17"/>
  <c r="Z267" i="17"/>
  <c r="Z265" i="17"/>
  <c r="Z263" i="17"/>
  <c r="Z261" i="17"/>
  <c r="Z259" i="17"/>
  <c r="Z257" i="17"/>
  <c r="Z255" i="17"/>
  <c r="Y255" i="17"/>
  <c r="Z251" i="17"/>
  <c r="Z249" i="17"/>
  <c r="Z247" i="17"/>
  <c r="Z245" i="17"/>
  <c r="Z243" i="17"/>
  <c r="Z241" i="17"/>
  <c r="Z239" i="17"/>
  <c r="Z237" i="17"/>
  <c r="Z235" i="17"/>
  <c r="Z233" i="17"/>
  <c r="Z231" i="17"/>
  <c r="Z229" i="17"/>
  <c r="Z227" i="17"/>
  <c r="Z225" i="17"/>
  <c r="Z222" i="17"/>
  <c r="Z220" i="17"/>
  <c r="Z218" i="17"/>
  <c r="Z216" i="17"/>
  <c r="Z214" i="17"/>
  <c r="Z212" i="17"/>
  <c r="Z210" i="17"/>
  <c r="Z208" i="17"/>
  <c r="Z206" i="17"/>
  <c r="Z204" i="17"/>
  <c r="Z202" i="17"/>
  <c r="Z200" i="17"/>
  <c r="Z198" i="17"/>
  <c r="Z196" i="17"/>
  <c r="Z194" i="17"/>
  <c r="Z192" i="17"/>
  <c r="Z190" i="17"/>
  <c r="Z188" i="17"/>
  <c r="Z186" i="17"/>
  <c r="Z184" i="17"/>
  <c r="Z182" i="17"/>
  <c r="Z180" i="17"/>
  <c r="Z168" i="17"/>
  <c r="Z102" i="17"/>
  <c r="Z12" i="17"/>
  <c r="Z10" i="17"/>
  <c r="Z8" i="17"/>
  <c r="Z253" i="17"/>
  <c r="Y251" i="17"/>
  <c r="Y249" i="17"/>
  <c r="Y247" i="17"/>
  <c r="Y245" i="17"/>
  <c r="Y243" i="17"/>
  <c r="Y241" i="17"/>
  <c r="Y239" i="17"/>
  <c r="Y237" i="17"/>
  <c r="Y235" i="17"/>
  <c r="Y233" i="17"/>
  <c r="Y231" i="17"/>
  <c r="Y229" i="17"/>
  <c r="Y227" i="17"/>
  <c r="Y225" i="17"/>
  <c r="Y222" i="17"/>
  <c r="Y220" i="17"/>
  <c r="Y218" i="17"/>
  <c r="Y216" i="17"/>
  <c r="Y214" i="17"/>
  <c r="Y212" i="17"/>
  <c r="Y210" i="17"/>
  <c r="Y208" i="17"/>
  <c r="Y206" i="17"/>
  <c r="Y204" i="17"/>
  <c r="Y202" i="17"/>
  <c r="Y200" i="17"/>
  <c r="Y198" i="17"/>
  <c r="Y196" i="17"/>
  <c r="Y194" i="17"/>
  <c r="Y192" i="17"/>
  <c r="Y190" i="17"/>
  <c r="Y188" i="17"/>
  <c r="Y186" i="17"/>
  <c r="Y184" i="17"/>
  <c r="Y182" i="17"/>
  <c r="Y180" i="17"/>
  <c r="Y168" i="17"/>
  <c r="Y102" i="17"/>
  <c r="Y12" i="17"/>
  <c r="Y10" i="17"/>
  <c r="Y8" i="17"/>
  <c r="Y253" i="17"/>
  <c r="Z250" i="17"/>
  <c r="Z248" i="17"/>
  <c r="Z246" i="17"/>
  <c r="Z244" i="17"/>
  <c r="Z242" i="17"/>
  <c r="Z240" i="17"/>
  <c r="Z238" i="17"/>
  <c r="Z236" i="17"/>
  <c r="Z234" i="17"/>
  <c r="Z232" i="17"/>
  <c r="Z230" i="17"/>
  <c r="Z228" i="17"/>
  <c r="Z226" i="17"/>
  <c r="Z224" i="17"/>
  <c r="Z221" i="17"/>
  <c r="Z219" i="17"/>
  <c r="Z217" i="17"/>
  <c r="Z215" i="17"/>
  <c r="Z213" i="17"/>
  <c r="Z211" i="17"/>
  <c r="Z209" i="17"/>
  <c r="Z207" i="17"/>
  <c r="Z205" i="17"/>
  <c r="Z203" i="17"/>
  <c r="Z201" i="17"/>
  <c r="Z199" i="17"/>
  <c r="Z197" i="17"/>
  <c r="Z195" i="17"/>
  <c r="Z193" i="17"/>
  <c r="Z191" i="17"/>
  <c r="Z189" i="17"/>
  <c r="Z187" i="17"/>
  <c r="Z185" i="17"/>
  <c r="Z183" i="17"/>
  <c r="Z181" i="17"/>
  <c r="Z179" i="17"/>
  <c r="Z169" i="17"/>
  <c r="Z13" i="17"/>
  <c r="Z11" i="17"/>
  <c r="Z9" i="17"/>
  <c r="Z7" i="17"/>
  <c r="Y252" i="17"/>
  <c r="Y250" i="17"/>
  <c r="Y248" i="17"/>
  <c r="Y246" i="17"/>
  <c r="Y244" i="17"/>
  <c r="Y242" i="17"/>
  <c r="Y240" i="17"/>
  <c r="Y238" i="17"/>
  <c r="Y236" i="17"/>
  <c r="Y234" i="17"/>
  <c r="Y232" i="17"/>
  <c r="Y230" i="17"/>
  <c r="Y228" i="17"/>
  <c r="Y226" i="17"/>
  <c r="Y224" i="17"/>
  <c r="Y221" i="17"/>
  <c r="Y219" i="17"/>
  <c r="Y217" i="17"/>
  <c r="Y215" i="17"/>
  <c r="Y213" i="17"/>
  <c r="Y211" i="17"/>
  <c r="Y209" i="17"/>
  <c r="Y207" i="17"/>
  <c r="Y205" i="17"/>
  <c r="Y203" i="17"/>
  <c r="Y201" i="17"/>
  <c r="Y199" i="17"/>
  <c r="Y197" i="17"/>
  <c r="Y195" i="17"/>
  <c r="Y193" i="17"/>
  <c r="Y191" i="17"/>
  <c r="Y189" i="17"/>
  <c r="Y187" i="17"/>
  <c r="Y185" i="17"/>
  <c r="Y183" i="17"/>
  <c r="Y181" i="17"/>
  <c r="Y179" i="17"/>
  <c r="Y169" i="17"/>
  <c r="Y13" i="17"/>
  <c r="Y11" i="17"/>
  <c r="Y9" i="17"/>
  <c r="Y7" i="17"/>
  <c r="K97" i="31"/>
  <c r="M97" i="31"/>
  <c r="Z697" i="17"/>
  <c r="Z695" i="17"/>
  <c r="Y697" i="17"/>
  <c r="Y695" i="17"/>
  <c r="Z696" i="17"/>
  <c r="Y696" i="17"/>
  <c r="Z668" i="17"/>
  <c r="Y668" i="17"/>
  <c r="M14" i="31"/>
  <c r="M12" i="31"/>
  <c r="M10" i="31"/>
  <c r="M8" i="31"/>
  <c r="K7" i="31"/>
  <c r="K15" i="31"/>
  <c r="K13" i="31"/>
  <c r="K11" i="31"/>
  <c r="K9" i="31"/>
  <c r="M15" i="31"/>
  <c r="M13" i="31"/>
  <c r="M11" i="31"/>
  <c r="M9" i="31"/>
  <c r="M7" i="31"/>
  <c r="K14" i="31"/>
  <c r="K12" i="31"/>
  <c r="K10" i="31"/>
  <c r="K8" i="31"/>
  <c r="K122" i="31"/>
  <c r="M122" i="31"/>
  <c r="K121" i="31"/>
  <c r="K120" i="31"/>
  <c r="M121" i="31"/>
  <c r="M120" i="31"/>
  <c r="AA133" i="31"/>
  <c r="AA175" i="31"/>
  <c r="AA87" i="31"/>
  <c r="AA145" i="31"/>
  <c r="AA63" i="31"/>
  <c r="AA81" i="31"/>
  <c r="AA3" i="31"/>
  <c r="AA125" i="31"/>
  <c r="AA47" i="31"/>
  <c r="AA43" i="31"/>
  <c r="AA27" i="31"/>
  <c r="AA99" i="31"/>
  <c r="AA26" i="31"/>
  <c r="AA23" i="31"/>
  <c r="AA13" i="31"/>
  <c r="AA55" i="31"/>
  <c r="AA120" i="31"/>
  <c r="AA179" i="31"/>
  <c r="AA10" i="31"/>
  <c r="AA188" i="31"/>
  <c r="AA91" i="31"/>
  <c r="AA104" i="31"/>
  <c r="AA33" i="31"/>
  <c r="AA184" i="31"/>
  <c r="AA9" i="31"/>
  <c r="AA77" i="31"/>
  <c r="AA8" i="31"/>
  <c r="AA114" i="31"/>
  <c r="AA189" i="31"/>
  <c r="AA118" i="31"/>
  <c r="AA34" i="31"/>
  <c r="AA107" i="31"/>
  <c r="AA31" i="31"/>
  <c r="AA69" i="31"/>
  <c r="AA35" i="31"/>
  <c r="AA108" i="31"/>
  <c r="AA7" i="31"/>
  <c r="AA181" i="31"/>
  <c r="AA24" i="31"/>
  <c r="AA159" i="31"/>
  <c r="AA4" i="31"/>
  <c r="AA17" i="31"/>
  <c r="AA39" i="31"/>
  <c r="AA167" i="31"/>
  <c r="AA21" i="31"/>
  <c r="AA68" i="31"/>
  <c r="AA30" i="31"/>
  <c r="AA73" i="31"/>
  <c r="AA152" i="31"/>
  <c r="AA163" i="31"/>
  <c r="AA137" i="31"/>
  <c r="AA32" i="31"/>
  <c r="AA5" i="31"/>
  <c r="AA19" i="31"/>
  <c r="AA94" i="31"/>
  <c r="AA18" i="31"/>
  <c r="AA29" i="31"/>
  <c r="AA141" i="31"/>
  <c r="AA11" i="31"/>
  <c r="AA25" i="31"/>
  <c r="AA110" i="31"/>
  <c r="AA59" i="31"/>
  <c r="AA14" i="31"/>
  <c r="AA22" i="31"/>
  <c r="AA15" i="31"/>
  <c r="AA51" i="31"/>
  <c r="AA129" i="31"/>
  <c r="AA155" i="31"/>
  <c r="AA86" i="31"/>
  <c r="AA178" i="31"/>
  <c r="AA180" i="31"/>
  <c r="AA41" i="31"/>
  <c r="AA57" i="31"/>
  <c r="AA75" i="31"/>
  <c r="AA96" i="31"/>
  <c r="AA116" i="31"/>
  <c r="AA135" i="31"/>
  <c r="AA38" i="31"/>
  <c r="AA93" i="31"/>
  <c r="AA174" i="31"/>
  <c r="AA48" i="31"/>
  <c r="AA53" i="31"/>
  <c r="AA80" i="31"/>
  <c r="AA124" i="31"/>
  <c r="AA142" i="31"/>
  <c r="AA54" i="31"/>
  <c r="AA132" i="31"/>
  <c r="AA151" i="31"/>
  <c r="AA156" i="31"/>
  <c r="AA183" i="31"/>
  <c r="AA190" i="31"/>
  <c r="AA122" i="31"/>
  <c r="AA101" i="31"/>
  <c r="AA36" i="31"/>
  <c r="AA52" i="31"/>
  <c r="AA70" i="31"/>
  <c r="AA90" i="31"/>
  <c r="AA111" i="31"/>
  <c r="AA130" i="31"/>
  <c r="AA46" i="31"/>
  <c r="AA64" i="31"/>
  <c r="AA71" i="31"/>
  <c r="AA105" i="31"/>
  <c r="AA112" i="31"/>
  <c r="AA140" i="31"/>
  <c r="AA45" i="31"/>
  <c r="AA158" i="31"/>
  <c r="AA6" i="31"/>
  <c r="AA16" i="31"/>
  <c r="AA169" i="31"/>
  <c r="AA171" i="31"/>
  <c r="AA95" i="31"/>
  <c r="AA160" i="31"/>
  <c r="AA50" i="31"/>
  <c r="AA66" i="31"/>
  <c r="AA84" i="31"/>
  <c r="AA109" i="31"/>
  <c r="AA128" i="31"/>
  <c r="AA79" i="31"/>
  <c r="AA62" i="31"/>
  <c r="AA103" i="31"/>
  <c r="AA40" i="31"/>
  <c r="AA123" i="31"/>
  <c r="AA28" i="31"/>
  <c r="AA78" i="31"/>
  <c r="AA83" i="31"/>
  <c r="AA100" i="31"/>
  <c r="AA106" i="31"/>
  <c r="AA119" i="31"/>
  <c r="AA127" i="31"/>
  <c r="AA136" i="31"/>
  <c r="AA172" i="31"/>
  <c r="AA85" i="31"/>
  <c r="AA89" i="31"/>
  <c r="AA113" i="31"/>
  <c r="AA162" i="31"/>
  <c r="AA176" i="31"/>
  <c r="AA74" i="31"/>
  <c r="AA168" i="31"/>
  <c r="AA37" i="31"/>
  <c r="AA82" i="31"/>
  <c r="AA92" i="31"/>
  <c r="A99" i="31"/>
  <c r="AA126" i="31"/>
  <c r="AA131" i="31"/>
  <c r="AA115" i="31"/>
  <c r="AA146" i="31"/>
  <c r="AA12" i="31"/>
  <c r="AA20" i="31"/>
  <c r="AA60" i="31"/>
  <c r="AA65" i="31"/>
  <c r="AA76" i="31"/>
  <c r="AA98" i="31"/>
  <c r="AA117" i="31"/>
  <c r="AA42" i="31"/>
  <c r="AA56" i="31"/>
  <c r="AA187" i="31"/>
  <c r="AA157" i="31"/>
  <c r="AA177" i="31"/>
  <c r="AA44" i="31"/>
  <c r="AA58" i="31"/>
  <c r="AA143" i="31"/>
  <c r="AA134" i="31"/>
  <c r="AA139" i="31"/>
  <c r="AA161" i="31"/>
  <c r="AA182" i="31"/>
  <c r="AA138" i="31"/>
  <c r="AA72" i="31"/>
  <c r="AA144" i="31"/>
  <c r="AA164" i="31"/>
  <c r="AA165" i="31"/>
  <c r="AA186" i="31"/>
  <c r="AA88" i="31"/>
  <c r="AA49" i="31"/>
  <c r="A95" i="31"/>
  <c r="AA61" i="31"/>
  <c r="AA166" i="31"/>
  <c r="AA185" i="31"/>
  <c r="A143" i="31"/>
  <c r="AA147" i="31"/>
  <c r="AA173" i="31"/>
  <c r="AA191" i="31"/>
  <c r="AA102" i="31"/>
  <c r="AA170" i="31"/>
  <c r="AA121" i="31"/>
  <c r="AA148" i="31"/>
  <c r="K147" i="17"/>
  <c r="AA153" i="31"/>
  <c r="AA67" i="31"/>
  <c r="AA149" i="31"/>
  <c r="K9" i="17"/>
  <c r="K97" i="17"/>
  <c r="AA154" i="31"/>
  <c r="AA97" i="31"/>
  <c r="AA150" i="31"/>
  <c r="K661" i="17"/>
  <c r="K665" i="17"/>
  <c r="K673" i="17"/>
  <c r="K677" i="17"/>
  <c r="K681" i="17"/>
  <c r="K689" i="17"/>
  <c r="K693" i="17"/>
  <c r="K697" i="17"/>
  <c r="K662" i="17"/>
  <c r="K666" i="17"/>
  <c r="K670" i="17"/>
  <c r="K674" i="17"/>
  <c r="K682" i="17"/>
  <c r="K686" i="17"/>
  <c r="K690" i="17"/>
  <c r="K698" i="17"/>
  <c r="M9" i="17"/>
  <c r="M97" i="17"/>
  <c r="K663" i="17"/>
  <c r="K667" i="17"/>
  <c r="K671" i="17"/>
  <c r="K679" i="17"/>
  <c r="K683" i="17"/>
  <c r="K687" i="17"/>
  <c r="K695" i="17"/>
  <c r="K699" i="17"/>
  <c r="K660" i="17"/>
  <c r="K664" i="17"/>
  <c r="K672" i="17"/>
  <c r="K676" i="17"/>
  <c r="K680" i="17"/>
  <c r="K684" i="17"/>
  <c r="K688" i="17"/>
  <c r="K692" i="17"/>
  <c r="K696" i="17"/>
  <c r="M147" i="17"/>
  <c r="M660" i="17"/>
  <c r="M664" i="17"/>
  <c r="M668" i="17"/>
  <c r="M672" i="17"/>
  <c r="M676" i="17"/>
  <c r="M680" i="17"/>
  <c r="M684" i="17"/>
  <c r="M688" i="17"/>
  <c r="M692" i="17"/>
  <c r="M696" i="17"/>
  <c r="M661" i="17"/>
  <c r="M665" i="17"/>
  <c r="M673" i="17"/>
  <c r="M677" i="17"/>
  <c r="M681" i="17"/>
  <c r="M685" i="17"/>
  <c r="M689" i="17"/>
  <c r="M693" i="17"/>
  <c r="M697" i="17"/>
  <c r="M662" i="17"/>
  <c r="M666" i="17"/>
  <c r="M670" i="17"/>
  <c r="M674" i="17"/>
  <c r="M678" i="17"/>
  <c r="M682" i="17"/>
  <c r="M686" i="17"/>
  <c r="M690" i="17"/>
  <c r="M698" i="17"/>
  <c r="M659" i="17"/>
  <c r="M663" i="17"/>
  <c r="M667" i="17"/>
  <c r="M671" i="17"/>
  <c r="M675" i="17"/>
  <c r="M683" i="17"/>
  <c r="M687" i="17"/>
  <c r="M691" i="17"/>
  <c r="M699" i="17"/>
  <c r="M679" i="17"/>
  <c r="AA693" i="17"/>
  <c r="AA684" i="17"/>
  <c r="AA687" i="17"/>
  <c r="AA694" i="17"/>
  <c r="AA679" i="17"/>
  <c r="M695" i="17"/>
  <c r="AA682" i="17"/>
  <c r="K678" i="17"/>
  <c r="K685" i="17"/>
  <c r="K691" i="17"/>
  <c r="AA689" i="17"/>
  <c r="AA685" i="17"/>
  <c r="AA677" i="17"/>
  <c r="K694" i="17"/>
  <c r="AA683" i="17"/>
  <c r="AA690" i="17"/>
  <c r="AA698" i="17"/>
  <c r="AA696" i="17"/>
  <c r="AA678" i="17"/>
  <c r="AA695" i="17"/>
  <c r="AA680" i="17"/>
  <c r="AA686" i="17"/>
  <c r="AA697" i="17"/>
  <c r="AA681" i="17"/>
  <c r="AA688" i="17"/>
  <c r="AA699" i="17"/>
  <c r="AA692" i="17"/>
  <c r="AA691" i="17"/>
  <c r="AA673" i="17"/>
  <c r="AA675" i="17"/>
  <c r="K675" i="17"/>
  <c r="AA676" i="17"/>
  <c r="AA674" i="17"/>
  <c r="AA662" i="17"/>
  <c r="AA666" i="17"/>
  <c r="AA665" i="17"/>
  <c r="AA664" i="17"/>
  <c r="AA671" i="17"/>
  <c r="AA670" i="17"/>
  <c r="AA669" i="17"/>
  <c r="AA668" i="17"/>
  <c r="AA661" i="17"/>
  <c r="K668" i="17"/>
  <c r="M669" i="17"/>
  <c r="K669" i="17"/>
  <c r="AA667" i="17"/>
  <c r="AA660" i="17"/>
  <c r="AA672" i="17"/>
  <c r="AA663" i="17"/>
  <c r="AA659" i="17"/>
  <c r="K659" i="17"/>
  <c r="AA652" i="17"/>
  <c r="K652" i="17"/>
  <c r="AA147" i="17"/>
  <c r="AA97" i="17"/>
  <c r="AA9" i="17"/>
  <c r="M652" i="17"/>
  <c r="M589" i="17"/>
  <c r="AA589" i="17"/>
  <c r="K589" i="17"/>
  <c r="A686" i="17" l="1"/>
  <c r="A152" i="31"/>
  <c r="A52" i="31"/>
  <c r="A176" i="31"/>
  <c r="A160" i="31"/>
  <c r="A150" i="31"/>
  <c r="A77" i="31"/>
  <c r="A154" i="31"/>
  <c r="A142" i="31"/>
  <c r="A7" i="31"/>
  <c r="A138" i="31"/>
  <c r="A140" i="31"/>
  <c r="A186" i="31"/>
  <c r="A21" i="31"/>
  <c r="A116" i="31"/>
  <c r="A84" i="31"/>
  <c r="A30" i="31"/>
  <c r="A172" i="31"/>
  <c r="A100" i="31"/>
  <c r="A102" i="31"/>
  <c r="A171" i="31"/>
  <c r="A191" i="31"/>
  <c r="A123" i="31"/>
  <c r="A67" i="31"/>
  <c r="A146" i="31"/>
  <c r="A178" i="31"/>
  <c r="A61" i="31"/>
  <c r="A15" i="31"/>
  <c r="A14" i="31"/>
  <c r="A166" i="31"/>
  <c r="A158" i="31"/>
  <c r="A170" i="31"/>
  <c r="A70" i="31"/>
  <c r="A75" i="31"/>
  <c r="A190" i="31"/>
  <c r="A88" i="31"/>
  <c r="A54" i="31"/>
  <c r="A134" i="31"/>
  <c r="A139" i="31"/>
  <c r="A122" i="31"/>
  <c r="A98" i="31"/>
  <c r="A34" i="31"/>
  <c r="A149" i="31"/>
  <c r="A69" i="31"/>
  <c r="A130" i="31"/>
  <c r="A106" i="31"/>
  <c r="A63" i="31"/>
  <c r="A164" i="31"/>
  <c r="A126" i="31"/>
  <c r="A132" i="31"/>
  <c r="A86" i="31"/>
  <c r="A9" i="31"/>
  <c r="A89" i="31"/>
  <c r="A118" i="31"/>
  <c r="A72" i="31"/>
  <c r="A174" i="31"/>
  <c r="A82" i="31"/>
  <c r="A10" i="31"/>
  <c r="A23" i="31"/>
  <c r="A73" i="31"/>
  <c r="A165" i="31"/>
  <c r="A3" i="31"/>
  <c r="A50" i="31"/>
  <c r="A90" i="31"/>
  <c r="A68" i="31"/>
  <c r="A74" i="31"/>
  <c r="A37" i="31"/>
  <c r="A97" i="31"/>
  <c r="A12" i="31"/>
  <c r="A26" i="31"/>
  <c r="A56" i="31"/>
  <c r="A169" i="31"/>
  <c r="A669" i="17"/>
  <c r="A694" i="17"/>
  <c r="A129" i="31"/>
  <c r="A93" i="31"/>
  <c r="A127" i="31"/>
  <c r="A38" i="31"/>
  <c r="A17" i="31"/>
  <c r="A57" i="31"/>
  <c r="A162" i="31"/>
  <c r="A679" i="17"/>
  <c r="A188" i="31"/>
  <c r="A696" i="17"/>
  <c r="A676" i="17"/>
  <c r="A79" i="31"/>
  <c r="A683" i="17"/>
  <c r="A659" i="17"/>
  <c r="A179" i="31"/>
  <c r="A147" i="31"/>
  <c r="A159" i="31"/>
  <c r="A29" i="31"/>
  <c r="A168" i="31"/>
  <c r="A33" i="31"/>
  <c r="A51" i="31"/>
  <c r="A119" i="31"/>
  <c r="A87" i="31"/>
  <c r="A55" i="31"/>
  <c r="A115" i="31"/>
  <c r="A83" i="31"/>
  <c r="A180" i="31"/>
  <c r="A108" i="31"/>
  <c r="A48" i="31"/>
  <c r="A121" i="31"/>
  <c r="A45" i="31"/>
  <c r="A64" i="31"/>
  <c r="A85" i="31"/>
  <c r="A133" i="31"/>
  <c r="A16" i="31"/>
  <c r="A32" i="31"/>
  <c r="A125" i="31"/>
  <c r="A109" i="31"/>
  <c r="A157" i="31"/>
  <c r="A699" i="17"/>
  <c r="A167" i="31"/>
  <c r="A135" i="31"/>
  <c r="A144" i="31"/>
  <c r="A59" i="31"/>
  <c r="A111" i="31"/>
  <c r="A187" i="31"/>
  <c r="A155" i="31"/>
  <c r="A156" i="31"/>
  <c r="A35" i="31"/>
  <c r="A43" i="31"/>
  <c r="A184" i="31"/>
  <c r="A13" i="31"/>
  <c r="A80" i="31"/>
  <c r="A76" i="31"/>
  <c r="A124" i="31"/>
  <c r="A22" i="31"/>
  <c r="A28" i="31"/>
  <c r="A92" i="31"/>
  <c r="A27" i="31"/>
  <c r="A53" i="31"/>
  <c r="A688" i="17"/>
  <c r="A163" i="31"/>
  <c r="A131" i="31"/>
  <c r="A47" i="31"/>
  <c r="A136" i="31"/>
  <c r="A103" i="31"/>
  <c r="A71" i="31"/>
  <c r="A39" i="31"/>
  <c r="A25" i="31"/>
  <c r="A145" i="31"/>
  <c r="A177" i="31"/>
  <c r="A60" i="31"/>
  <c r="A8" i="31"/>
  <c r="A120" i="31"/>
  <c r="A113" i="31"/>
  <c r="A41" i="31"/>
  <c r="A4" i="31"/>
  <c r="A81" i="31"/>
  <c r="A181" i="31"/>
  <c r="A183" i="31"/>
  <c r="A151" i="31"/>
  <c r="A128" i="31"/>
  <c r="A107" i="31"/>
  <c r="A112" i="31"/>
  <c r="A44" i="31"/>
  <c r="A19" i="31"/>
  <c r="A105" i="31"/>
  <c r="A137" i="31"/>
  <c r="A173" i="31"/>
  <c r="A189" i="31"/>
  <c r="A117" i="31"/>
  <c r="A185" i="31"/>
  <c r="A96" i="31"/>
  <c r="A141" i="31"/>
  <c r="A9" i="17"/>
  <c r="A663" i="17"/>
  <c r="A693" i="17"/>
  <c r="A697" i="17"/>
  <c r="A670" i="17"/>
  <c r="A667" i="17"/>
  <c r="A674" i="17"/>
  <c r="A677" i="17"/>
  <c r="A690" i="17"/>
  <c r="A685" i="17"/>
  <c r="A692" i="17"/>
  <c r="A661" i="17"/>
  <c r="A671" i="17"/>
  <c r="A662" i="17"/>
  <c r="A665" i="17"/>
  <c r="A698" i="17"/>
  <c r="A680" i="17"/>
  <c r="A684" i="17"/>
  <c r="A147" i="17"/>
  <c r="A681" i="17"/>
  <c r="A589" i="17"/>
  <c r="A97" i="17"/>
  <c r="A652" i="17"/>
  <c r="A668" i="17"/>
  <c r="A660" i="17"/>
  <c r="A664" i="17"/>
  <c r="A673" i="17"/>
  <c r="A687" i="17"/>
  <c r="A682" i="17"/>
  <c r="A689" i="17"/>
  <c r="A666" i="17"/>
  <c r="A672" i="17"/>
  <c r="A675" i="17"/>
  <c r="A691" i="17"/>
  <c r="A678" i="17"/>
  <c r="A695" i="17"/>
  <c r="AB416" i="17"/>
  <c r="AB419" i="17"/>
  <c r="AB423" i="17"/>
  <c r="AB426" i="17"/>
  <c r="AB429" i="17"/>
  <c r="AB431" i="17"/>
  <c r="AB433" i="17"/>
  <c r="AB436" i="17"/>
  <c r="AB437" i="17"/>
  <c r="AB439" i="17"/>
  <c r="AB524" i="17"/>
  <c r="AB441" i="17"/>
  <c r="AB442" i="17"/>
  <c r="AB443" i="17"/>
  <c r="AB445" i="17"/>
  <c r="AB446" i="17"/>
  <c r="AB447" i="17"/>
  <c r="AB452" i="17"/>
  <c r="AB454" i="17"/>
  <c r="AB456" i="17"/>
  <c r="AB461" i="17"/>
  <c r="AB462" i="17"/>
  <c r="AB463" i="17"/>
  <c r="AB464" i="17"/>
  <c r="AB465" i="17"/>
  <c r="AB522" i="17"/>
  <c r="AB468" i="17"/>
  <c r="AB470" i="17"/>
  <c r="AB471" i="17"/>
  <c r="AB473" i="17"/>
  <c r="AB476" i="17"/>
  <c r="AB477" i="17"/>
  <c r="AB482" i="17"/>
  <c r="AB484" i="17"/>
  <c r="AB486" i="17"/>
  <c r="AB488" i="17"/>
  <c r="AB492" i="17"/>
  <c r="AB516" i="17"/>
  <c r="AB496" i="17"/>
  <c r="AB497" i="17"/>
  <c r="AB500" i="17"/>
  <c r="AB501" i="17"/>
  <c r="AB506" i="17"/>
  <c r="AB514" i="17"/>
  <c r="AB509" i="17"/>
  <c r="AB511" i="17"/>
  <c r="AB169" i="17"/>
  <c r="AB145" i="17"/>
  <c r="AB114" i="17"/>
  <c r="AB132" i="17"/>
  <c r="AB84" i="17"/>
  <c r="AB534" i="17"/>
  <c r="AB535" i="17"/>
  <c r="AB537" i="17"/>
  <c r="A153" i="31" l="1"/>
  <c r="A148" i="31"/>
  <c r="A31" i="31"/>
  <c r="A91" i="31"/>
  <c r="A65" i="31"/>
  <c r="A36" i="31"/>
  <c r="A18" i="31"/>
  <c r="A6" i="31"/>
  <c r="A66" i="31"/>
  <c r="A11" i="31"/>
  <c r="A46" i="31"/>
  <c r="A94" i="31"/>
  <c r="A78" i="31"/>
  <c r="A104" i="31"/>
  <c r="A24" i="31"/>
  <c r="A40" i="31"/>
  <c r="A49" i="31"/>
  <c r="A114" i="31"/>
  <c r="A5" i="31"/>
  <c r="A182" i="31"/>
  <c r="A175" i="31"/>
  <c r="A62" i="31"/>
  <c r="A58" i="31"/>
  <c r="A20" i="31"/>
  <c r="A161" i="31"/>
  <c r="A42" i="31"/>
  <c r="A110" i="31"/>
  <c r="A101" i="31"/>
  <c r="K537" i="17"/>
  <c r="M537" i="17"/>
  <c r="AA535" i="17"/>
  <c r="K535" i="17"/>
  <c r="M535" i="17"/>
  <c r="AA114" i="17"/>
  <c r="K114" i="17"/>
  <c r="M114" i="17"/>
  <c r="AA509" i="17"/>
  <c r="K509" i="17"/>
  <c r="M509" i="17"/>
  <c r="AA500" i="17"/>
  <c r="K500" i="17"/>
  <c r="M500" i="17"/>
  <c r="AA492" i="17"/>
  <c r="K492" i="17"/>
  <c r="M492" i="17"/>
  <c r="AA482" i="17"/>
  <c r="K482" i="17"/>
  <c r="M482" i="17"/>
  <c r="AA471" i="17"/>
  <c r="M471" i="17"/>
  <c r="K471" i="17"/>
  <c r="AA465" i="17"/>
  <c r="K465" i="17"/>
  <c r="M465" i="17"/>
  <c r="AA461" i="17"/>
  <c r="K461" i="17"/>
  <c r="M461" i="17"/>
  <c r="AA447" i="17"/>
  <c r="K447" i="17"/>
  <c r="M447" i="17"/>
  <c r="AA442" i="17"/>
  <c r="K442" i="17"/>
  <c r="M442" i="17"/>
  <c r="AA437" i="17"/>
  <c r="K437" i="17"/>
  <c r="M437" i="17"/>
  <c r="AA429" i="17"/>
  <c r="K429" i="17"/>
  <c r="M429" i="17"/>
  <c r="AA416" i="17"/>
  <c r="K416" i="17"/>
  <c r="M416" i="17"/>
  <c r="AA534" i="17"/>
  <c r="K534" i="17"/>
  <c r="M534" i="17"/>
  <c r="AA145" i="17"/>
  <c r="K145" i="17"/>
  <c r="M145" i="17"/>
  <c r="AA514" i="17"/>
  <c r="K514" i="17"/>
  <c r="M514" i="17"/>
  <c r="AA497" i="17"/>
  <c r="K497" i="17"/>
  <c r="M497" i="17"/>
  <c r="AA488" i="17"/>
  <c r="K488" i="17"/>
  <c r="M488" i="17"/>
  <c r="AA477" i="17"/>
  <c r="K477" i="17"/>
  <c r="M477" i="17"/>
  <c r="AA470" i="17"/>
  <c r="K470" i="17"/>
  <c r="M470" i="17"/>
  <c r="AA464" i="17"/>
  <c r="K464" i="17"/>
  <c r="M464" i="17"/>
  <c r="AA456" i="17"/>
  <c r="K456" i="17"/>
  <c r="M456" i="17"/>
  <c r="AA446" i="17"/>
  <c r="K446" i="17"/>
  <c r="M446" i="17"/>
  <c r="AA441" i="17"/>
  <c r="K441" i="17"/>
  <c r="M441" i="17"/>
  <c r="AA436" i="17"/>
  <c r="K436" i="17"/>
  <c r="M436" i="17"/>
  <c r="AA426" i="17"/>
  <c r="K426" i="17"/>
  <c r="M426" i="17"/>
  <c r="AA84" i="17"/>
  <c r="K84" i="17"/>
  <c r="M84" i="17"/>
  <c r="M169" i="17"/>
  <c r="K169" i="17"/>
  <c r="AA506" i="17"/>
  <c r="K506" i="17"/>
  <c r="M506" i="17"/>
  <c r="AA496" i="17"/>
  <c r="K496" i="17"/>
  <c r="M496" i="17"/>
  <c r="AA486" i="17"/>
  <c r="K486" i="17"/>
  <c r="M486" i="17"/>
  <c r="AA476" i="17"/>
  <c r="K476" i="17"/>
  <c r="M476" i="17"/>
  <c r="AA468" i="17"/>
  <c r="K468" i="17"/>
  <c r="M468" i="17"/>
  <c r="AA463" i="17"/>
  <c r="M463" i="17"/>
  <c r="K463" i="17"/>
  <c r="AA454" i="17"/>
  <c r="K454" i="17"/>
  <c r="M454" i="17"/>
  <c r="AA445" i="17"/>
  <c r="K445" i="17"/>
  <c r="M445" i="17"/>
  <c r="K524" i="17"/>
  <c r="M524" i="17"/>
  <c r="AA433" i="17"/>
  <c r="K433" i="17"/>
  <c r="M433" i="17"/>
  <c r="AA423" i="17"/>
  <c r="K423" i="17"/>
  <c r="M423" i="17"/>
  <c r="AA537" i="17"/>
  <c r="AA132" i="17"/>
  <c r="K132" i="17"/>
  <c r="M132" i="17"/>
  <c r="AA511" i="17"/>
  <c r="K511" i="17"/>
  <c r="M511" i="17"/>
  <c r="AA501" i="17"/>
  <c r="K501" i="17"/>
  <c r="M501" i="17"/>
  <c r="AA516" i="17"/>
  <c r="K516" i="17"/>
  <c r="M516" i="17"/>
  <c r="AA484" i="17"/>
  <c r="K484" i="17"/>
  <c r="M484" i="17"/>
  <c r="AA473" i="17"/>
  <c r="K473" i="17"/>
  <c r="M473" i="17"/>
  <c r="AA522" i="17"/>
  <c r="K522" i="17"/>
  <c r="M522" i="17"/>
  <c r="AA462" i="17"/>
  <c r="K462" i="17"/>
  <c r="M462" i="17"/>
  <c r="AA452" i="17"/>
  <c r="K452" i="17"/>
  <c r="M452" i="17"/>
  <c r="AA443" i="17"/>
  <c r="M443" i="17"/>
  <c r="K443" i="17"/>
  <c r="AA439" i="17"/>
  <c r="M439" i="17"/>
  <c r="K439" i="17"/>
  <c r="AA431" i="17"/>
  <c r="M431" i="17"/>
  <c r="K431" i="17"/>
  <c r="AA419" i="17"/>
  <c r="K419" i="17"/>
  <c r="M419" i="17"/>
  <c r="AA169" i="17"/>
  <c r="AA524" i="17"/>
  <c r="A522" i="17" l="1"/>
  <c r="A501" i="17"/>
  <c r="A423" i="17"/>
  <c r="A436" i="17"/>
  <c r="A496" i="17"/>
  <c r="A464" i="17"/>
  <c r="A497" i="17"/>
  <c r="A416" i="17"/>
  <c r="A447" i="17"/>
  <c r="A482" i="17"/>
  <c r="A114" i="17"/>
  <c r="A145" i="17"/>
  <c r="A473" i="17"/>
  <c r="A431" i="17"/>
  <c r="A535" i="17"/>
  <c r="A419" i="17"/>
  <c r="A452" i="17"/>
  <c r="A484" i="17"/>
  <c r="A132" i="17"/>
  <c r="A524" i="17"/>
  <c r="A84" i="17"/>
  <c r="A446" i="17"/>
  <c r="A477" i="17"/>
  <c r="A437" i="17"/>
  <c r="A465" i="17"/>
  <c r="A500" i="17"/>
  <c r="A445" i="17"/>
  <c r="A476" i="17"/>
  <c r="A471" i="17"/>
  <c r="A462" i="17"/>
  <c r="A516" i="17"/>
  <c r="A537" i="17"/>
  <c r="A463" i="17"/>
  <c r="A468" i="17"/>
  <c r="A506" i="17"/>
  <c r="A426" i="17"/>
  <c r="A456" i="17"/>
  <c r="A488" i="17"/>
  <c r="A534" i="17"/>
  <c r="A442" i="17"/>
  <c r="A509" i="17"/>
  <c r="A443" i="17"/>
  <c r="A439" i="17"/>
  <c r="A511" i="17"/>
  <c r="A433" i="17"/>
  <c r="A454" i="17"/>
  <c r="A486" i="17"/>
  <c r="A169" i="17"/>
  <c r="A441" i="17"/>
  <c r="A470" i="17"/>
  <c r="A514" i="17"/>
  <c r="A429" i="17"/>
  <c r="A461" i="17"/>
  <c r="A492" i="17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AB3" i="17" l="1"/>
  <c r="AB134" i="17"/>
  <c r="AB149" i="17"/>
  <c r="AB148" i="17"/>
  <c r="AB157" i="17"/>
  <c r="AB173" i="17"/>
  <c r="AB102" i="17"/>
  <c r="M173" i="17" l="1"/>
  <c r="M157" i="17"/>
  <c r="AA173" i="17"/>
  <c r="K173" i="17"/>
  <c r="AA134" i="17"/>
  <c r="K134" i="17"/>
  <c r="M134" i="17"/>
  <c r="AA157" i="17"/>
  <c r="K157" i="17"/>
  <c r="AA148" i="17"/>
  <c r="K148" i="17"/>
  <c r="M148" i="17"/>
  <c r="AA149" i="17"/>
  <c r="K149" i="17"/>
  <c r="M149" i="17"/>
  <c r="AA102" i="17"/>
  <c r="K102" i="17"/>
  <c r="M102" i="17"/>
  <c r="AA3" i="17"/>
  <c r="AB5" i="17"/>
  <c r="AB6" i="17"/>
  <c r="AB7" i="17"/>
  <c r="AB8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61" i="17"/>
  <c r="AB53" i="17"/>
  <c r="AB54" i="17"/>
  <c r="AB55" i="17"/>
  <c r="AB62" i="17"/>
  <c r="AB63" i="17"/>
  <c r="AB64" i="17"/>
  <c r="AB65" i="17"/>
  <c r="AB66" i="17"/>
  <c r="AB67" i="17"/>
  <c r="AB68" i="17"/>
  <c r="AB111" i="17"/>
  <c r="AB69" i="17"/>
  <c r="AB70" i="17"/>
  <c r="AB71" i="17"/>
  <c r="AB72" i="17"/>
  <c r="AB73" i="17"/>
  <c r="AB74" i="17"/>
  <c r="AB75" i="17"/>
  <c r="AB76" i="17"/>
  <c r="AB79" i="17"/>
  <c r="AB77" i="17"/>
  <c r="AB78" i="17"/>
  <c r="AB80" i="17"/>
  <c r="AB81" i="17"/>
  <c r="AB82" i="17"/>
  <c r="AB83" i="17"/>
  <c r="AB92" i="17"/>
  <c r="AB85" i="17"/>
  <c r="AB86" i="17"/>
  <c r="AB87" i="17"/>
  <c r="AB88" i="17"/>
  <c r="AB89" i="17"/>
  <c r="AB90" i="17"/>
  <c r="AB91" i="17"/>
  <c r="AB93" i="17"/>
  <c r="AB94" i="17"/>
  <c r="AB95" i="17"/>
  <c r="AB96" i="17"/>
  <c r="AB98" i="17"/>
  <c r="AB100" i="17"/>
  <c r="AB99" i="17"/>
  <c r="AB101" i="17"/>
  <c r="AB103" i="17"/>
  <c r="AB104" i="17"/>
  <c r="AB105" i="17"/>
  <c r="AB106" i="17"/>
  <c r="AB107" i="17"/>
  <c r="AB108" i="17"/>
  <c r="AB109" i="17"/>
  <c r="AB110" i="17"/>
  <c r="AB112" i="17"/>
  <c r="AB113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50" i="17"/>
  <c r="AB130" i="17"/>
  <c r="AB131" i="17"/>
  <c r="AB56" i="17"/>
  <c r="AB133" i="17"/>
  <c r="AB135" i="17"/>
  <c r="AB136" i="17"/>
  <c r="AB137" i="17"/>
  <c r="AB138" i="17"/>
  <c r="AB139" i="17"/>
  <c r="AB140" i="17"/>
  <c r="AB141" i="17"/>
  <c r="AB142" i="17"/>
  <c r="AB143" i="17"/>
  <c r="AB144" i="17"/>
  <c r="AB146" i="17"/>
  <c r="AB151" i="17"/>
  <c r="AB152" i="17"/>
  <c r="AB153" i="17"/>
  <c r="AB154" i="17"/>
  <c r="AB155" i="17"/>
  <c r="AB156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70" i="17"/>
  <c r="AB171" i="17"/>
  <c r="AB172" i="17"/>
  <c r="AB174" i="17"/>
  <c r="AB175" i="17"/>
  <c r="AB176" i="17"/>
  <c r="AB177" i="17"/>
  <c r="AB57" i="17"/>
  <c r="AB58" i="17"/>
  <c r="AB59" i="17"/>
  <c r="AB60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B240" i="17"/>
  <c r="AB241" i="17"/>
  <c r="AB242" i="17"/>
  <c r="AB243" i="17"/>
  <c r="AB244" i="17"/>
  <c r="AB245" i="17"/>
  <c r="AB246" i="17"/>
  <c r="AB247" i="17"/>
  <c r="AB248" i="17"/>
  <c r="AB249" i="17"/>
  <c r="AB250" i="17"/>
  <c r="AB251" i="17"/>
  <c r="AB252" i="17"/>
  <c r="AB253" i="17"/>
  <c r="AB254" i="17"/>
  <c r="AB255" i="17"/>
  <c r="AB256" i="17"/>
  <c r="AB257" i="17"/>
  <c r="AB258" i="17"/>
  <c r="AB259" i="17"/>
  <c r="AB260" i="17"/>
  <c r="AB261" i="17"/>
  <c r="AB262" i="17"/>
  <c r="AB263" i="17"/>
  <c r="AB264" i="17"/>
  <c r="AB265" i="17"/>
  <c r="AB266" i="17"/>
  <c r="AB267" i="17"/>
  <c r="AB268" i="17"/>
  <c r="AB269" i="17"/>
  <c r="AB270" i="17"/>
  <c r="AB271" i="17"/>
  <c r="AB272" i="17"/>
  <c r="AB273" i="17"/>
  <c r="AB274" i="17"/>
  <c r="AB275" i="17"/>
  <c r="AB276" i="17"/>
  <c r="AB277" i="17"/>
  <c r="AB278" i="17"/>
  <c r="AB279" i="17"/>
  <c r="AB280" i="17"/>
  <c r="AB281" i="17"/>
  <c r="AB282" i="17"/>
  <c r="AB283" i="17"/>
  <c r="AB284" i="17"/>
  <c r="AB285" i="17"/>
  <c r="AB286" i="17"/>
  <c r="AB287" i="17"/>
  <c r="AB288" i="17"/>
  <c r="AB289" i="17"/>
  <c r="AB290" i="17"/>
  <c r="AB291" i="17"/>
  <c r="AB292" i="17"/>
  <c r="AB293" i="17"/>
  <c r="AB294" i="17"/>
  <c r="AB295" i="17"/>
  <c r="AB296" i="17"/>
  <c r="AB297" i="17"/>
  <c r="AB298" i="17"/>
  <c r="AB299" i="17"/>
  <c r="AB300" i="17"/>
  <c r="AB301" i="17"/>
  <c r="AB302" i="17"/>
  <c r="AB303" i="17"/>
  <c r="AB304" i="17"/>
  <c r="AB305" i="17"/>
  <c r="AB306" i="17"/>
  <c r="AB307" i="17"/>
  <c r="AB308" i="17"/>
  <c r="AB309" i="17"/>
  <c r="AB310" i="17"/>
  <c r="AB311" i="17"/>
  <c r="AB312" i="17"/>
  <c r="AB313" i="17"/>
  <c r="AB314" i="17"/>
  <c r="AB315" i="17"/>
  <c r="AB316" i="17"/>
  <c r="AB317" i="17"/>
  <c r="AB318" i="17"/>
  <c r="AB320" i="17"/>
  <c r="AB321" i="17"/>
  <c r="AB322" i="17"/>
  <c r="AB323" i="17"/>
  <c r="AB324" i="17"/>
  <c r="AB319" i="17"/>
  <c r="AB325" i="17"/>
  <c r="AB326" i="17"/>
  <c r="AB327" i="17"/>
  <c r="AB328" i="17"/>
  <c r="AB329" i="17"/>
  <c r="AB330" i="17"/>
  <c r="AB331" i="17"/>
  <c r="AB332" i="17"/>
  <c r="AB333" i="17"/>
  <c r="AB334" i="17"/>
  <c r="AB335" i="17"/>
  <c r="AB336" i="17"/>
  <c r="AB337" i="17"/>
  <c r="AB338" i="17"/>
  <c r="AB339" i="17"/>
  <c r="AB340" i="17"/>
  <c r="AB341" i="17"/>
  <c r="AB342" i="17"/>
  <c r="AB343" i="17"/>
  <c r="AB344" i="17"/>
  <c r="AB345" i="17"/>
  <c r="AB346" i="17"/>
  <c r="AB347" i="17"/>
  <c r="AB348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362" i="17"/>
  <c r="AB363" i="17"/>
  <c r="AB364" i="17"/>
  <c r="AB365" i="17"/>
  <c r="AB366" i="17"/>
  <c r="AB367" i="17"/>
  <c r="AB368" i="17"/>
  <c r="AB369" i="17"/>
  <c r="AB370" i="17"/>
  <c r="AB371" i="17"/>
  <c r="AB372" i="17"/>
  <c r="AB373" i="17"/>
  <c r="AB374" i="17"/>
  <c r="AB375" i="17"/>
  <c r="AB376" i="17"/>
  <c r="AB377" i="17"/>
  <c r="AB378" i="17"/>
  <c r="AB379" i="17"/>
  <c r="AB380" i="17"/>
  <c r="AB381" i="17"/>
  <c r="AB382" i="17"/>
  <c r="AB383" i="17"/>
  <c r="AB384" i="17"/>
  <c r="AB385" i="17"/>
  <c r="AB386" i="17"/>
  <c r="AB387" i="17"/>
  <c r="AB388" i="17"/>
  <c r="AB389" i="17"/>
  <c r="AB390" i="17"/>
  <c r="AB391" i="17"/>
  <c r="AB392" i="17"/>
  <c r="AB393" i="17"/>
  <c r="AB394" i="17"/>
  <c r="AB395" i="17"/>
  <c r="AB396" i="17"/>
  <c r="AB397" i="17"/>
  <c r="AB398" i="17"/>
  <c r="AB399" i="17"/>
  <c r="AB400" i="17"/>
  <c r="AB401" i="17"/>
  <c r="AB402" i="17"/>
  <c r="AB403" i="17"/>
  <c r="AB404" i="17"/>
  <c r="AB405" i="17"/>
  <c r="AB406" i="17"/>
  <c r="AB407" i="17"/>
  <c r="AB408" i="17"/>
  <c r="AB409" i="17"/>
  <c r="AB410" i="17"/>
  <c r="AB411" i="17"/>
  <c r="AB412" i="17"/>
  <c r="AB413" i="17"/>
  <c r="AB414" i="17"/>
  <c r="AB415" i="17"/>
  <c r="AB417" i="17"/>
  <c r="AB418" i="17"/>
  <c r="AB420" i="17"/>
  <c r="AB421" i="17"/>
  <c r="AB422" i="17"/>
  <c r="AB424" i="17"/>
  <c r="AB425" i="17"/>
  <c r="AB427" i="17"/>
  <c r="AB428" i="17"/>
  <c r="AB430" i="17"/>
  <c r="AB432" i="17"/>
  <c r="AB434" i="17"/>
  <c r="AB435" i="17"/>
  <c r="AB438" i="17"/>
  <c r="AB440" i="17"/>
  <c r="AB444" i="17"/>
  <c r="AB448" i="17"/>
  <c r="AB449" i="17"/>
  <c r="AB450" i="17"/>
  <c r="AB526" i="17"/>
  <c r="AB451" i="17"/>
  <c r="AB453" i="17"/>
  <c r="AB455" i="17"/>
  <c r="AB457" i="17"/>
  <c r="AB458" i="17"/>
  <c r="AB459" i="17"/>
  <c r="AB460" i="17"/>
  <c r="AB466" i="17"/>
  <c r="AB467" i="17"/>
  <c r="AB469" i="17"/>
  <c r="AB472" i="17"/>
  <c r="AB474" i="17"/>
  <c r="AB475" i="17"/>
  <c r="AB478" i="17"/>
  <c r="AB479" i="17"/>
  <c r="AB480" i="17"/>
  <c r="AB481" i="17"/>
  <c r="AB483" i="17"/>
  <c r="AB485" i="17"/>
  <c r="AB487" i="17"/>
  <c r="AB489" i="17"/>
  <c r="AB490" i="17"/>
  <c r="AB491" i="17"/>
  <c r="AB493" i="17"/>
  <c r="AB494" i="17"/>
  <c r="AB495" i="17"/>
  <c r="AB498" i="17"/>
  <c r="AB499" i="17"/>
  <c r="AB502" i="17"/>
  <c r="AB503" i="17"/>
  <c r="AB504" i="17"/>
  <c r="AB505" i="17"/>
  <c r="AB507" i="17"/>
  <c r="AB508" i="17"/>
  <c r="AB510" i="17"/>
  <c r="AB512" i="17"/>
  <c r="AB513" i="17"/>
  <c r="AB515" i="17"/>
  <c r="AB517" i="17"/>
  <c r="AB518" i="17"/>
  <c r="AB531" i="17"/>
  <c r="AB519" i="17"/>
  <c r="AB520" i="17"/>
  <c r="AB521" i="17"/>
  <c r="AB523" i="17"/>
  <c r="AB525" i="17"/>
  <c r="AB527" i="17"/>
  <c r="AB528" i="17"/>
  <c r="AB529" i="17"/>
  <c r="AB530" i="17"/>
  <c r="AB533" i="17"/>
  <c r="AB532" i="17"/>
  <c r="AB536" i="17"/>
  <c r="AB538" i="17"/>
  <c r="AB539" i="17"/>
  <c r="AB540" i="17"/>
  <c r="AB541" i="17"/>
  <c r="AB542" i="17"/>
  <c r="AB543" i="17"/>
  <c r="AB544" i="17"/>
  <c r="AB545" i="17"/>
  <c r="AB546" i="17"/>
  <c r="AB547" i="17"/>
  <c r="AB548" i="17"/>
  <c r="AB549" i="17"/>
  <c r="AB550" i="17"/>
  <c r="AB551" i="17"/>
  <c r="AB552" i="17"/>
  <c r="AB553" i="17"/>
  <c r="AB554" i="17"/>
  <c r="AB555" i="17"/>
  <c r="AB563" i="17"/>
  <c r="AB556" i="17"/>
  <c r="AB557" i="17"/>
  <c r="AB558" i="17"/>
  <c r="AB559" i="17"/>
  <c r="AB560" i="17"/>
  <c r="AB561" i="17"/>
  <c r="AB562" i="17"/>
  <c r="AB564" i="17"/>
  <c r="AB565" i="17"/>
  <c r="AB566" i="17"/>
  <c r="AB567" i="17"/>
  <c r="AB568" i="17"/>
  <c r="AB569" i="17"/>
  <c r="AB570" i="17"/>
  <c r="AB571" i="17"/>
  <c r="AB572" i="17"/>
  <c r="AB573" i="17"/>
  <c r="AB574" i="17"/>
  <c r="AB575" i="17"/>
  <c r="AB576" i="17"/>
  <c r="AB577" i="17"/>
  <c r="AB578" i="17"/>
  <c r="AB579" i="17"/>
  <c r="AB580" i="17"/>
  <c r="AB581" i="17"/>
  <c r="AB582" i="17"/>
  <c r="AB583" i="17"/>
  <c r="AB584" i="17"/>
  <c r="AB585" i="17"/>
  <c r="AB586" i="17"/>
  <c r="AB587" i="17"/>
  <c r="AB588" i="17"/>
  <c r="AB4" i="17"/>
  <c r="AB590" i="17"/>
  <c r="AB591" i="17"/>
  <c r="AB592" i="17"/>
  <c r="AB593" i="17"/>
  <c r="AB594" i="17"/>
  <c r="AB595" i="17"/>
  <c r="AB596" i="17"/>
  <c r="AB597" i="17"/>
  <c r="AB598" i="17"/>
  <c r="AB599" i="17"/>
  <c r="AB600" i="17"/>
  <c r="AB601" i="17"/>
  <c r="AB602" i="17"/>
  <c r="AB603" i="17"/>
  <c r="AB604" i="17"/>
  <c r="AB605" i="17"/>
  <c r="AB606" i="17"/>
  <c r="AB607" i="17"/>
  <c r="AB608" i="17"/>
  <c r="AB609" i="17"/>
  <c r="AB610" i="17"/>
  <c r="AB611" i="17"/>
  <c r="AB612" i="17"/>
  <c r="AB613" i="17"/>
  <c r="AB614" i="17"/>
  <c r="AB615" i="17"/>
  <c r="AB616" i="17"/>
  <c r="AB617" i="17"/>
  <c r="AB618" i="17"/>
  <c r="AB619" i="17"/>
  <c r="AB620" i="17"/>
  <c r="AB621" i="17"/>
  <c r="AB622" i="17"/>
  <c r="AB623" i="17"/>
  <c r="AB624" i="17"/>
  <c r="AB625" i="17"/>
  <c r="AB626" i="17"/>
  <c r="AB627" i="17"/>
  <c r="AB628" i="17"/>
  <c r="AB629" i="17"/>
  <c r="AB630" i="17"/>
  <c r="AB631" i="17"/>
  <c r="AB632" i="17"/>
  <c r="AB633" i="17"/>
  <c r="AB634" i="17"/>
  <c r="AB635" i="17"/>
  <c r="AB636" i="17"/>
  <c r="AB637" i="17"/>
  <c r="AB638" i="17"/>
  <c r="AB639" i="17"/>
  <c r="AB640" i="17"/>
  <c r="AB641" i="17"/>
  <c r="AB642" i="17"/>
  <c r="AB643" i="17"/>
  <c r="AB644" i="17"/>
  <c r="AB645" i="17"/>
  <c r="AB646" i="17"/>
  <c r="AB647" i="17"/>
  <c r="AB648" i="17"/>
  <c r="AB649" i="17"/>
  <c r="AB650" i="17"/>
  <c r="AB651" i="17"/>
  <c r="AB653" i="17"/>
  <c r="AB654" i="17"/>
  <c r="AB655" i="17"/>
  <c r="AB656" i="17"/>
  <c r="AB657" i="17"/>
  <c r="AB658" i="17"/>
  <c r="Y401" i="17" l="1"/>
  <c r="Z401" i="17"/>
  <c r="Y396" i="17"/>
  <c r="Z396" i="17"/>
  <c r="Z223" i="17"/>
  <c r="Y223" i="17"/>
  <c r="Z378" i="17"/>
  <c r="Y378" i="17"/>
  <c r="Z290" i="17"/>
  <c r="Y290" i="17"/>
  <c r="Z300" i="17"/>
  <c r="Y300" i="17"/>
  <c r="A148" i="17"/>
  <c r="A173" i="17"/>
  <c r="A134" i="17"/>
  <c r="A157" i="17"/>
  <c r="A149" i="17"/>
  <c r="A102" i="17"/>
  <c r="M3" i="17"/>
  <c r="K3" i="17"/>
  <c r="A686" i="26"/>
  <c r="A667" i="26"/>
  <c r="A681" i="26"/>
  <c r="A680" i="26"/>
  <c r="A675" i="26"/>
  <c r="A666" i="26"/>
  <c r="A688" i="26"/>
  <c r="A683" i="26"/>
  <c r="A674" i="26"/>
  <c r="A669" i="26"/>
  <c r="A668" i="26"/>
  <c r="A682" i="26"/>
  <c r="A677" i="26"/>
  <c r="A676" i="26"/>
  <c r="A671" i="26"/>
  <c r="A685" i="26"/>
  <c r="A684" i="26"/>
  <c r="A679" i="26"/>
  <c r="A670" i="26"/>
  <c r="A665" i="26"/>
  <c r="A687" i="26"/>
  <c r="A678" i="26"/>
  <c r="A673" i="26"/>
  <c r="A672" i="26"/>
  <c r="A662" i="26"/>
  <c r="A655" i="26"/>
  <c r="A659" i="26"/>
  <c r="A660" i="26"/>
  <c r="A664" i="26"/>
  <c r="A663" i="26"/>
  <c r="A661" i="26"/>
  <c r="A658" i="26"/>
  <c r="A657" i="26"/>
  <c r="A656" i="26"/>
  <c r="A652" i="26"/>
  <c r="A651" i="26"/>
  <c r="A650" i="26"/>
  <c r="A653" i="26"/>
  <c r="A649" i="26"/>
  <c r="A141" i="26"/>
  <c r="A648" i="26"/>
  <c r="A654" i="26"/>
  <c r="A580" i="26"/>
  <c r="A111" i="26"/>
  <c r="A397" i="26"/>
  <c r="AA656" i="17"/>
  <c r="K656" i="17"/>
  <c r="M656" i="17"/>
  <c r="AA643" i="17"/>
  <c r="K643" i="17"/>
  <c r="M643" i="17"/>
  <c r="AA631" i="17"/>
  <c r="K631" i="17"/>
  <c r="M631" i="17"/>
  <c r="AA619" i="17"/>
  <c r="K619" i="17"/>
  <c r="M619" i="17"/>
  <c r="AA607" i="17"/>
  <c r="M607" i="17"/>
  <c r="K607" i="17"/>
  <c r="AA595" i="17"/>
  <c r="K595" i="17"/>
  <c r="M595" i="17"/>
  <c r="AA583" i="17"/>
  <c r="K583" i="17"/>
  <c r="M583" i="17"/>
  <c r="AA571" i="17"/>
  <c r="K571" i="17"/>
  <c r="M571" i="17"/>
  <c r="AA558" i="17"/>
  <c r="K558" i="17"/>
  <c r="M558" i="17"/>
  <c r="AA547" i="17"/>
  <c r="K547" i="17"/>
  <c r="M547" i="17"/>
  <c r="AA533" i="17"/>
  <c r="K533" i="17"/>
  <c r="M533" i="17"/>
  <c r="AA517" i="17"/>
  <c r="K517" i="17"/>
  <c r="M517" i="17"/>
  <c r="AA504" i="17"/>
  <c r="K504" i="17"/>
  <c r="M504" i="17"/>
  <c r="AA491" i="17"/>
  <c r="K491" i="17"/>
  <c r="M491" i="17"/>
  <c r="AA472" i="17"/>
  <c r="K472" i="17"/>
  <c r="M472" i="17"/>
  <c r="AA450" i="17"/>
  <c r="K450" i="17"/>
  <c r="M450" i="17"/>
  <c r="AA425" i="17"/>
  <c r="M425" i="17"/>
  <c r="K425" i="17"/>
  <c r="AA410" i="17"/>
  <c r="K410" i="17"/>
  <c r="M410" i="17"/>
  <c r="AA398" i="17"/>
  <c r="K398" i="17"/>
  <c r="M398" i="17"/>
  <c r="AA386" i="17"/>
  <c r="K386" i="17"/>
  <c r="M386" i="17"/>
  <c r="AA374" i="17"/>
  <c r="K374" i="17"/>
  <c r="M374" i="17"/>
  <c r="AA362" i="17"/>
  <c r="K362" i="17"/>
  <c r="M362" i="17"/>
  <c r="AA350" i="17"/>
  <c r="K350" i="17"/>
  <c r="M350" i="17"/>
  <c r="AA338" i="17"/>
  <c r="K338" i="17"/>
  <c r="M338" i="17"/>
  <c r="AA326" i="17"/>
  <c r="K326" i="17"/>
  <c r="M326" i="17"/>
  <c r="AA302" i="17"/>
  <c r="K302" i="17"/>
  <c r="M302" i="17"/>
  <c r="AA650" i="17"/>
  <c r="K650" i="17"/>
  <c r="M650" i="17"/>
  <c r="AA642" i="17"/>
  <c r="K642" i="17"/>
  <c r="M642" i="17"/>
  <c r="AA634" i="17"/>
  <c r="K634" i="17"/>
  <c r="M634" i="17"/>
  <c r="AA626" i="17"/>
  <c r="K626" i="17"/>
  <c r="M626" i="17"/>
  <c r="AA618" i="17"/>
  <c r="K618" i="17"/>
  <c r="M618" i="17"/>
  <c r="AA610" i="17"/>
  <c r="K610" i="17"/>
  <c r="M610" i="17"/>
  <c r="AA602" i="17"/>
  <c r="K602" i="17"/>
  <c r="M602" i="17"/>
  <c r="AA594" i="17"/>
  <c r="K594" i="17"/>
  <c r="M594" i="17"/>
  <c r="AA586" i="17"/>
  <c r="K586" i="17"/>
  <c r="M586" i="17"/>
  <c r="AA578" i="17"/>
  <c r="K578" i="17"/>
  <c r="M578" i="17"/>
  <c r="AA570" i="17"/>
  <c r="K570" i="17"/>
  <c r="M570" i="17"/>
  <c r="AA557" i="17"/>
  <c r="K557" i="17"/>
  <c r="M557" i="17"/>
  <c r="AA550" i="17"/>
  <c r="K550" i="17"/>
  <c r="M550" i="17"/>
  <c r="AA542" i="17"/>
  <c r="K542" i="17"/>
  <c r="M542" i="17"/>
  <c r="AA530" i="17"/>
  <c r="K530" i="17"/>
  <c r="M530" i="17"/>
  <c r="AA525" i="17"/>
  <c r="K525" i="17"/>
  <c r="M525" i="17"/>
  <c r="AA515" i="17"/>
  <c r="M515" i="17"/>
  <c r="K515" i="17"/>
  <c r="AA503" i="17"/>
  <c r="M503" i="17"/>
  <c r="K503" i="17"/>
  <c r="AA490" i="17"/>
  <c r="K490" i="17"/>
  <c r="M490" i="17"/>
  <c r="AA478" i="17"/>
  <c r="K478" i="17"/>
  <c r="M478" i="17"/>
  <c r="AA459" i="17"/>
  <c r="M459" i="17"/>
  <c r="K459" i="17"/>
  <c r="AA449" i="17"/>
  <c r="K449" i="17"/>
  <c r="M449" i="17"/>
  <c r="AA430" i="17"/>
  <c r="K430" i="17"/>
  <c r="M430" i="17"/>
  <c r="AA418" i="17"/>
  <c r="K418" i="17"/>
  <c r="M418" i="17"/>
  <c r="AA409" i="17"/>
  <c r="K409" i="17"/>
  <c r="M409" i="17"/>
  <c r="AA401" i="17"/>
  <c r="K401" i="17"/>
  <c r="M401" i="17"/>
  <c r="AA393" i="17"/>
  <c r="K393" i="17"/>
  <c r="M393" i="17"/>
  <c r="AA385" i="17"/>
  <c r="K385" i="17"/>
  <c r="M385" i="17"/>
  <c r="AA377" i="17"/>
  <c r="K377" i="17"/>
  <c r="M377" i="17"/>
  <c r="AA369" i="17"/>
  <c r="K369" i="17"/>
  <c r="M369" i="17"/>
  <c r="AA361" i="17"/>
  <c r="K361" i="17"/>
  <c r="M361" i="17"/>
  <c r="AA353" i="17"/>
  <c r="K353" i="17"/>
  <c r="M353" i="17"/>
  <c r="AA345" i="17"/>
  <c r="K345" i="17"/>
  <c r="M345" i="17"/>
  <c r="AA337" i="17"/>
  <c r="K337" i="17"/>
  <c r="M337" i="17"/>
  <c r="AA329" i="17"/>
  <c r="K329" i="17"/>
  <c r="M329" i="17"/>
  <c r="AA322" i="17"/>
  <c r="K322" i="17"/>
  <c r="M322" i="17"/>
  <c r="AA313" i="17"/>
  <c r="K313" i="17"/>
  <c r="M313" i="17"/>
  <c r="AA305" i="17"/>
  <c r="K305" i="17"/>
  <c r="M305" i="17"/>
  <c r="AA297" i="17"/>
  <c r="K297" i="17"/>
  <c r="M297" i="17"/>
  <c r="AA289" i="17"/>
  <c r="K289" i="17"/>
  <c r="M289" i="17"/>
  <c r="AA282" i="17"/>
  <c r="K282" i="17"/>
  <c r="M282" i="17"/>
  <c r="AA274" i="17"/>
  <c r="K274" i="17"/>
  <c r="M274" i="17"/>
  <c r="AA266" i="17"/>
  <c r="K266" i="17"/>
  <c r="M266" i="17"/>
  <c r="AA258" i="17"/>
  <c r="K258" i="17"/>
  <c r="M258" i="17"/>
  <c r="AA250" i="17"/>
  <c r="K250" i="17"/>
  <c r="M250" i="17"/>
  <c r="AA242" i="17"/>
  <c r="K242" i="17"/>
  <c r="M242" i="17"/>
  <c r="AA234" i="17"/>
  <c r="K234" i="17"/>
  <c r="M234" i="17"/>
  <c r="AA226" i="17"/>
  <c r="K226" i="17"/>
  <c r="M226" i="17"/>
  <c r="AA218" i="17"/>
  <c r="K218" i="17"/>
  <c r="M218" i="17"/>
  <c r="AA210" i="17"/>
  <c r="K210" i="17"/>
  <c r="M210" i="17"/>
  <c r="AA202" i="17"/>
  <c r="K202" i="17"/>
  <c r="M202" i="17"/>
  <c r="AA194" i="17"/>
  <c r="K194" i="17"/>
  <c r="M194" i="17"/>
  <c r="AA186" i="17"/>
  <c r="K186" i="17"/>
  <c r="M186" i="17"/>
  <c r="AA182" i="17"/>
  <c r="K182" i="17"/>
  <c r="M182" i="17"/>
  <c r="AA178" i="17"/>
  <c r="K178" i="17"/>
  <c r="M178" i="17"/>
  <c r="AA57" i="17"/>
  <c r="K57" i="17"/>
  <c r="M57" i="17"/>
  <c r="AA174" i="17"/>
  <c r="K174" i="17"/>
  <c r="M174" i="17"/>
  <c r="AA164" i="17"/>
  <c r="K164" i="17"/>
  <c r="M164" i="17"/>
  <c r="AA160" i="17"/>
  <c r="M160" i="17"/>
  <c r="K160" i="17"/>
  <c r="AA155" i="17"/>
  <c r="K155" i="17"/>
  <c r="M155" i="17"/>
  <c r="AA151" i="17"/>
  <c r="K151" i="17"/>
  <c r="M151" i="17"/>
  <c r="AA142" i="17"/>
  <c r="K142" i="17"/>
  <c r="M142" i="17"/>
  <c r="AA138" i="17"/>
  <c r="K138" i="17"/>
  <c r="M138" i="17"/>
  <c r="AA133" i="17"/>
  <c r="K133" i="17"/>
  <c r="M133" i="17"/>
  <c r="AA150" i="17"/>
  <c r="K150" i="17"/>
  <c r="M150" i="17"/>
  <c r="AA126" i="17"/>
  <c r="K126" i="17"/>
  <c r="M126" i="17"/>
  <c r="AA122" i="17"/>
  <c r="K122" i="17"/>
  <c r="M122" i="17"/>
  <c r="AA118" i="17"/>
  <c r="K118" i="17"/>
  <c r="M118" i="17"/>
  <c r="AA113" i="17"/>
  <c r="K113" i="17"/>
  <c r="M113" i="17"/>
  <c r="AA108" i="17"/>
  <c r="K108" i="17"/>
  <c r="M108" i="17"/>
  <c r="AA104" i="17"/>
  <c r="K104" i="17"/>
  <c r="M104" i="17"/>
  <c r="AA100" i="17"/>
  <c r="K100" i="17"/>
  <c r="M100" i="17"/>
  <c r="AA94" i="17"/>
  <c r="K94" i="17"/>
  <c r="M94" i="17"/>
  <c r="AA89" i="17"/>
  <c r="K89" i="17"/>
  <c r="M89" i="17"/>
  <c r="AA85" i="17"/>
  <c r="K85" i="17"/>
  <c r="M85" i="17"/>
  <c r="AA81" i="17"/>
  <c r="K81" i="17"/>
  <c r="M81" i="17"/>
  <c r="AA79" i="17"/>
  <c r="K79" i="17"/>
  <c r="M79" i="17"/>
  <c r="AA73" i="17"/>
  <c r="K73" i="17"/>
  <c r="M73" i="17"/>
  <c r="AA69" i="17"/>
  <c r="K69" i="17"/>
  <c r="M69" i="17"/>
  <c r="AA66" i="17"/>
  <c r="K66" i="17"/>
  <c r="M66" i="17"/>
  <c r="AA62" i="17"/>
  <c r="M62" i="17"/>
  <c r="K62" i="17"/>
  <c r="AA61" i="17"/>
  <c r="K61" i="17"/>
  <c r="M61" i="17"/>
  <c r="AA49" i="17"/>
  <c r="K49" i="17"/>
  <c r="M49" i="17"/>
  <c r="AA45" i="17"/>
  <c r="K45" i="17"/>
  <c r="M45" i="17"/>
  <c r="AA41" i="17"/>
  <c r="K41" i="17"/>
  <c r="M41" i="17"/>
  <c r="AA37" i="17"/>
  <c r="M37" i="17"/>
  <c r="K37" i="17"/>
  <c r="AA33" i="17"/>
  <c r="K33" i="17"/>
  <c r="M33" i="17"/>
  <c r="AA29" i="17"/>
  <c r="K29" i="17"/>
  <c r="M29" i="17"/>
  <c r="AA25" i="17"/>
  <c r="K25" i="17"/>
  <c r="M25" i="17"/>
  <c r="AA21" i="17"/>
  <c r="K21" i="17"/>
  <c r="M21" i="17"/>
  <c r="AA17" i="17"/>
  <c r="K17" i="17"/>
  <c r="M17" i="17"/>
  <c r="AA13" i="17"/>
  <c r="K13" i="17"/>
  <c r="M13" i="17"/>
  <c r="AA8" i="17"/>
  <c r="K8" i="17"/>
  <c r="M8" i="17"/>
  <c r="A11" i="26"/>
  <c r="A645" i="26"/>
  <c r="A398" i="26"/>
  <c r="A643" i="26"/>
  <c r="AA651" i="17"/>
  <c r="K651" i="17"/>
  <c r="M651" i="17"/>
  <c r="AA639" i="17"/>
  <c r="K639" i="17"/>
  <c r="M639" i="17"/>
  <c r="AA627" i="17"/>
  <c r="K627" i="17"/>
  <c r="M627" i="17"/>
  <c r="AA615" i="17"/>
  <c r="K615" i="17"/>
  <c r="M615" i="17"/>
  <c r="AA603" i="17"/>
  <c r="M603" i="17"/>
  <c r="K603" i="17"/>
  <c r="AA591" i="17"/>
  <c r="K591" i="17"/>
  <c r="M591" i="17"/>
  <c r="AA579" i="17"/>
  <c r="M579" i="17"/>
  <c r="K579" i="17"/>
  <c r="AA567" i="17"/>
  <c r="M567" i="17"/>
  <c r="K567" i="17"/>
  <c r="AA555" i="17"/>
  <c r="K555" i="17"/>
  <c r="M555" i="17"/>
  <c r="AA539" i="17"/>
  <c r="K539" i="17"/>
  <c r="M539" i="17"/>
  <c r="AA520" i="17"/>
  <c r="K520" i="17"/>
  <c r="M520" i="17"/>
  <c r="AA498" i="17"/>
  <c r="K498" i="17"/>
  <c r="M498" i="17"/>
  <c r="AA479" i="17"/>
  <c r="M479" i="17"/>
  <c r="K479" i="17"/>
  <c r="AA460" i="17"/>
  <c r="K460" i="17"/>
  <c r="M460" i="17"/>
  <c r="AA440" i="17"/>
  <c r="K440" i="17"/>
  <c r="M440" i="17"/>
  <c r="AA420" i="17"/>
  <c r="K420" i="17"/>
  <c r="M420" i="17"/>
  <c r="AA406" i="17"/>
  <c r="K406" i="17"/>
  <c r="M406" i="17"/>
  <c r="AA390" i="17"/>
  <c r="K390" i="17"/>
  <c r="M390" i="17"/>
  <c r="AA382" i="17"/>
  <c r="K382" i="17"/>
  <c r="M382" i="17"/>
  <c r="AA370" i="17"/>
  <c r="K370" i="17"/>
  <c r="M370" i="17"/>
  <c r="AA358" i="17"/>
  <c r="K358" i="17"/>
  <c r="M358" i="17"/>
  <c r="AA342" i="17"/>
  <c r="K342" i="17"/>
  <c r="M342" i="17"/>
  <c r="AA330" i="17"/>
  <c r="K330" i="17"/>
  <c r="M330" i="17"/>
  <c r="AA318" i="17"/>
  <c r="K318" i="17"/>
  <c r="M318" i="17"/>
  <c r="AA294" i="17"/>
  <c r="K294" i="17"/>
  <c r="M294" i="17"/>
  <c r="AA655" i="17"/>
  <c r="K655" i="17"/>
  <c r="M655" i="17"/>
  <c r="AA646" i="17"/>
  <c r="K646" i="17"/>
  <c r="M646" i="17"/>
  <c r="AA638" i="17"/>
  <c r="K638" i="17"/>
  <c r="M638" i="17"/>
  <c r="AA630" i="17"/>
  <c r="K630" i="17"/>
  <c r="M630" i="17"/>
  <c r="AA622" i="17"/>
  <c r="K622" i="17"/>
  <c r="M622" i="17"/>
  <c r="AA614" i="17"/>
  <c r="K614" i="17"/>
  <c r="M614" i="17"/>
  <c r="AA606" i="17"/>
  <c r="K606" i="17"/>
  <c r="M606" i="17"/>
  <c r="AA598" i="17"/>
  <c r="K598" i="17"/>
  <c r="M598" i="17"/>
  <c r="AA590" i="17"/>
  <c r="M590" i="17"/>
  <c r="K590" i="17"/>
  <c r="AA582" i="17"/>
  <c r="K582" i="17"/>
  <c r="M582" i="17"/>
  <c r="AA574" i="17"/>
  <c r="K574" i="17"/>
  <c r="M574" i="17"/>
  <c r="AA566" i="17"/>
  <c r="K566" i="17"/>
  <c r="M566" i="17"/>
  <c r="AA561" i="17"/>
  <c r="K561" i="17"/>
  <c r="M561" i="17"/>
  <c r="AA554" i="17"/>
  <c r="K554" i="17"/>
  <c r="M554" i="17"/>
  <c r="AA546" i="17"/>
  <c r="K546" i="17"/>
  <c r="M546" i="17"/>
  <c r="AA538" i="17"/>
  <c r="K538" i="17"/>
  <c r="M538" i="17"/>
  <c r="AA519" i="17"/>
  <c r="K519" i="17"/>
  <c r="M519" i="17"/>
  <c r="AA508" i="17"/>
  <c r="K508" i="17"/>
  <c r="M508" i="17"/>
  <c r="AA495" i="17"/>
  <c r="M495" i="17"/>
  <c r="K495" i="17"/>
  <c r="AA483" i="17"/>
  <c r="K483" i="17"/>
  <c r="M483" i="17"/>
  <c r="AA469" i="17"/>
  <c r="K469" i="17"/>
  <c r="M469" i="17"/>
  <c r="AA453" i="17"/>
  <c r="K453" i="17"/>
  <c r="M453" i="17"/>
  <c r="AA438" i="17"/>
  <c r="K438" i="17"/>
  <c r="M438" i="17"/>
  <c r="AA424" i="17"/>
  <c r="K424" i="17"/>
  <c r="M424" i="17"/>
  <c r="AA413" i="17"/>
  <c r="K413" i="17"/>
  <c r="M413" i="17"/>
  <c r="AA405" i="17"/>
  <c r="K405" i="17"/>
  <c r="M405" i="17"/>
  <c r="AA397" i="17"/>
  <c r="K397" i="17"/>
  <c r="M397" i="17"/>
  <c r="AA389" i="17"/>
  <c r="K389" i="17"/>
  <c r="M389" i="17"/>
  <c r="AA381" i="17"/>
  <c r="K381" i="17"/>
  <c r="M381" i="17"/>
  <c r="AA373" i="17"/>
  <c r="K373" i="17"/>
  <c r="M373" i="17"/>
  <c r="AA365" i="17"/>
  <c r="K365" i="17"/>
  <c r="M365" i="17"/>
  <c r="AA357" i="17"/>
  <c r="K357" i="17"/>
  <c r="M357" i="17"/>
  <c r="AA349" i="17"/>
  <c r="K349" i="17"/>
  <c r="M349" i="17"/>
  <c r="AA341" i="17"/>
  <c r="K341" i="17"/>
  <c r="M341" i="17"/>
  <c r="AA333" i="17"/>
  <c r="K333" i="17"/>
  <c r="M333" i="17"/>
  <c r="AA325" i="17"/>
  <c r="K325" i="17"/>
  <c r="M325" i="17"/>
  <c r="AA317" i="17"/>
  <c r="K317" i="17"/>
  <c r="M317" i="17"/>
  <c r="AA309" i="17"/>
  <c r="K309" i="17"/>
  <c r="M309" i="17"/>
  <c r="AA301" i="17"/>
  <c r="M301" i="17"/>
  <c r="K301" i="17"/>
  <c r="AA293" i="17"/>
  <c r="K293" i="17"/>
  <c r="M293" i="17"/>
  <c r="AA285" i="17"/>
  <c r="K285" i="17"/>
  <c r="M285" i="17"/>
  <c r="AA278" i="17"/>
  <c r="K278" i="17"/>
  <c r="M278" i="17"/>
  <c r="AA270" i="17"/>
  <c r="K270" i="17"/>
  <c r="M270" i="17"/>
  <c r="AA262" i="17"/>
  <c r="K262" i="17"/>
  <c r="M262" i="17"/>
  <c r="AA254" i="17"/>
  <c r="K254" i="17"/>
  <c r="M254" i="17"/>
  <c r="AA246" i="17"/>
  <c r="K246" i="17"/>
  <c r="M246" i="17"/>
  <c r="AA238" i="17"/>
  <c r="K238" i="17"/>
  <c r="M238" i="17"/>
  <c r="AA230" i="17"/>
  <c r="K230" i="17"/>
  <c r="M230" i="17"/>
  <c r="AA222" i="17"/>
  <c r="K222" i="17"/>
  <c r="M222" i="17"/>
  <c r="AA214" i="17"/>
  <c r="K214" i="17"/>
  <c r="M214" i="17"/>
  <c r="AA206" i="17"/>
  <c r="K206" i="17"/>
  <c r="M206" i="17"/>
  <c r="AA198" i="17"/>
  <c r="K198" i="17"/>
  <c r="M198" i="17"/>
  <c r="AA190" i="17"/>
  <c r="K190" i="17"/>
  <c r="M190" i="17"/>
  <c r="AA168" i="17"/>
  <c r="K168" i="17"/>
  <c r="M168" i="17"/>
  <c r="A396" i="26"/>
  <c r="A402" i="26"/>
  <c r="A400" i="26"/>
  <c r="AA658" i="17"/>
  <c r="K658" i="17"/>
  <c r="M658" i="17"/>
  <c r="AA654" i="17"/>
  <c r="K654" i="17"/>
  <c r="M654" i="17"/>
  <c r="AA649" i="17"/>
  <c r="K649" i="17"/>
  <c r="M649" i="17"/>
  <c r="AA645" i="17"/>
  <c r="K645" i="17"/>
  <c r="M645" i="17"/>
  <c r="AA641" i="17"/>
  <c r="K641" i="17"/>
  <c r="M641" i="17"/>
  <c r="AA637" i="17"/>
  <c r="K637" i="17"/>
  <c r="M637" i="17"/>
  <c r="AA633" i="17"/>
  <c r="K633" i="17"/>
  <c r="M633" i="17"/>
  <c r="AA629" i="17"/>
  <c r="M629" i="17"/>
  <c r="K629" i="17"/>
  <c r="AA625" i="17"/>
  <c r="K625" i="17"/>
  <c r="M625" i="17"/>
  <c r="AA621" i="17"/>
  <c r="K621" i="17"/>
  <c r="M621" i="17"/>
  <c r="AA617" i="17"/>
  <c r="K617" i="17"/>
  <c r="M617" i="17"/>
  <c r="AA613" i="17"/>
  <c r="K613" i="17"/>
  <c r="M613" i="17"/>
  <c r="AA609" i="17"/>
  <c r="K609" i="17"/>
  <c r="M609" i="17"/>
  <c r="AA605" i="17"/>
  <c r="K605" i="17"/>
  <c r="M605" i="17"/>
  <c r="AA601" i="17"/>
  <c r="K601" i="17"/>
  <c r="M601" i="17"/>
  <c r="AA597" i="17"/>
  <c r="K597" i="17"/>
  <c r="M597" i="17"/>
  <c r="AA593" i="17"/>
  <c r="K593" i="17"/>
  <c r="M593" i="17"/>
  <c r="A393" i="26"/>
  <c r="K4" i="17"/>
  <c r="M4" i="17"/>
  <c r="AA585" i="17"/>
  <c r="K585" i="17"/>
  <c r="M585" i="17"/>
  <c r="AA581" i="17"/>
  <c r="K581" i="17"/>
  <c r="M581" i="17"/>
  <c r="AA577" i="17"/>
  <c r="K577" i="17"/>
  <c r="M577" i="17"/>
  <c r="AA573" i="17"/>
  <c r="K573" i="17"/>
  <c r="M573" i="17"/>
  <c r="AA569" i="17"/>
  <c r="K569" i="17"/>
  <c r="M569" i="17"/>
  <c r="AA565" i="17"/>
  <c r="K565" i="17"/>
  <c r="M565" i="17"/>
  <c r="AA560" i="17"/>
  <c r="K560" i="17"/>
  <c r="M560" i="17"/>
  <c r="AA556" i="17"/>
  <c r="K556" i="17"/>
  <c r="M556" i="17"/>
  <c r="AA553" i="17"/>
  <c r="K553" i="17"/>
  <c r="M553" i="17"/>
  <c r="AA549" i="17"/>
  <c r="K549" i="17"/>
  <c r="M549" i="17"/>
  <c r="AA545" i="17"/>
  <c r="K545" i="17"/>
  <c r="M545" i="17"/>
  <c r="AA541" i="17"/>
  <c r="K541" i="17"/>
  <c r="M541" i="17"/>
  <c r="AA536" i="17"/>
  <c r="K536" i="17"/>
  <c r="M536" i="17"/>
  <c r="AA529" i="17"/>
  <c r="K529" i="17"/>
  <c r="M529" i="17"/>
  <c r="AA523" i="17"/>
  <c r="K523" i="17"/>
  <c r="M523" i="17"/>
  <c r="AA531" i="17"/>
  <c r="K531" i="17"/>
  <c r="M531" i="17"/>
  <c r="AA513" i="17"/>
  <c r="K513" i="17"/>
  <c r="M513" i="17"/>
  <c r="AA507" i="17"/>
  <c r="K507" i="17"/>
  <c r="M507" i="17"/>
  <c r="AA502" i="17"/>
  <c r="K502" i="17"/>
  <c r="M502" i="17"/>
  <c r="AA494" i="17"/>
  <c r="K494" i="17"/>
  <c r="M494" i="17"/>
  <c r="AA489" i="17"/>
  <c r="M489" i="17"/>
  <c r="K489" i="17"/>
  <c r="AA481" i="17"/>
  <c r="K481" i="17"/>
  <c r="M481" i="17"/>
  <c r="AA475" i="17"/>
  <c r="K475" i="17"/>
  <c r="M475" i="17"/>
  <c r="AA467" i="17"/>
  <c r="K467" i="17"/>
  <c r="M467" i="17"/>
  <c r="AA458" i="17"/>
  <c r="K458" i="17"/>
  <c r="M458" i="17"/>
  <c r="AA451" i="17"/>
  <c r="K451" i="17"/>
  <c r="M451" i="17"/>
  <c r="AA448" i="17"/>
  <c r="K448" i="17"/>
  <c r="M448" i="17"/>
  <c r="AA435" i="17"/>
  <c r="K435" i="17"/>
  <c r="M435" i="17"/>
  <c r="AA428" i="17"/>
  <c r="K428" i="17"/>
  <c r="M428" i="17"/>
  <c r="AA422" i="17"/>
  <c r="K422" i="17"/>
  <c r="M422" i="17"/>
  <c r="AA417" i="17"/>
  <c r="K417" i="17"/>
  <c r="M417" i="17"/>
  <c r="AA412" i="17"/>
  <c r="K412" i="17"/>
  <c r="M412" i="17"/>
  <c r="AA408" i="17"/>
  <c r="K408" i="17"/>
  <c r="M408" i="17"/>
  <c r="AA404" i="17"/>
  <c r="K404" i="17"/>
  <c r="M404" i="17"/>
  <c r="AA400" i="17"/>
  <c r="K400" i="17"/>
  <c r="M400" i="17"/>
  <c r="AA396" i="17"/>
  <c r="K396" i="17"/>
  <c r="M396" i="17"/>
  <c r="AA392" i="17"/>
  <c r="K392" i="17"/>
  <c r="M392" i="17"/>
  <c r="AA388" i="17"/>
  <c r="K388" i="17"/>
  <c r="M388" i="17"/>
  <c r="AA384" i="17"/>
  <c r="K384" i="17"/>
  <c r="M384" i="17"/>
  <c r="AA380" i="17"/>
  <c r="K380" i="17"/>
  <c r="M380" i="17"/>
  <c r="AA376" i="17"/>
  <c r="K376" i="17"/>
  <c r="M376" i="17"/>
  <c r="AA372" i="17"/>
  <c r="K372" i="17"/>
  <c r="M372" i="17"/>
  <c r="AA368" i="17"/>
  <c r="K368" i="17"/>
  <c r="M368" i="17"/>
  <c r="AA364" i="17"/>
  <c r="K364" i="17"/>
  <c r="M364" i="17"/>
  <c r="AA360" i="17"/>
  <c r="K360" i="17"/>
  <c r="M360" i="17"/>
  <c r="AA356" i="17"/>
  <c r="K356" i="17"/>
  <c r="M356" i="17"/>
  <c r="AA352" i="17"/>
  <c r="K352" i="17"/>
  <c r="M352" i="17"/>
  <c r="AA348" i="17"/>
  <c r="K348" i="17"/>
  <c r="M348" i="17"/>
  <c r="AA344" i="17"/>
  <c r="K344" i="17"/>
  <c r="M344" i="17"/>
  <c r="AA340" i="17"/>
  <c r="K340" i="17"/>
  <c r="M340" i="17"/>
  <c r="AA336" i="17"/>
  <c r="K336" i="17"/>
  <c r="M336" i="17"/>
  <c r="AA332" i="17"/>
  <c r="M332" i="17"/>
  <c r="K332" i="17"/>
  <c r="AA328" i="17"/>
  <c r="K328" i="17"/>
  <c r="M328" i="17"/>
  <c r="AA319" i="17"/>
  <c r="K319" i="17"/>
  <c r="M319" i="17"/>
  <c r="AA321" i="17"/>
  <c r="K321" i="17"/>
  <c r="M321" i="17"/>
  <c r="AA316" i="17"/>
  <c r="K316" i="17"/>
  <c r="M316" i="17"/>
  <c r="AA312" i="17"/>
  <c r="K312" i="17"/>
  <c r="M312" i="17"/>
  <c r="AA308" i="17"/>
  <c r="K308" i="17"/>
  <c r="M308" i="17"/>
  <c r="AA304" i="17"/>
  <c r="K304" i="17"/>
  <c r="M304" i="17"/>
  <c r="AA300" i="17"/>
  <c r="K300" i="17"/>
  <c r="M300" i="17"/>
  <c r="AA296" i="17"/>
  <c r="K296" i="17"/>
  <c r="M296" i="17"/>
  <c r="AA292" i="17"/>
  <c r="K292" i="17"/>
  <c r="M292" i="17"/>
  <c r="AA288" i="17"/>
  <c r="K288" i="17"/>
  <c r="M288" i="17"/>
  <c r="AA281" i="17"/>
  <c r="K281" i="17"/>
  <c r="M281" i="17"/>
  <c r="AA277" i="17"/>
  <c r="K277" i="17"/>
  <c r="M277" i="17"/>
  <c r="AA273" i="17"/>
  <c r="K273" i="17"/>
  <c r="M273" i="17"/>
  <c r="AA269" i="17"/>
  <c r="K269" i="17"/>
  <c r="M269" i="17"/>
  <c r="AA265" i="17"/>
  <c r="K265" i="17"/>
  <c r="M265" i="17"/>
  <c r="AA261" i="17"/>
  <c r="K261" i="17"/>
  <c r="M261" i="17"/>
  <c r="AA257" i="17"/>
  <c r="K257" i="17"/>
  <c r="M257" i="17"/>
  <c r="AA253" i="17"/>
  <c r="K253" i="17"/>
  <c r="M253" i="17"/>
  <c r="AA249" i="17"/>
  <c r="K249" i="17"/>
  <c r="M249" i="17"/>
  <c r="AA245" i="17"/>
  <c r="K245" i="17"/>
  <c r="M245" i="17"/>
  <c r="AA241" i="17"/>
  <c r="K241" i="17"/>
  <c r="M241" i="17"/>
  <c r="AA237" i="17"/>
  <c r="K237" i="17"/>
  <c r="M237" i="17"/>
  <c r="AA233" i="17"/>
  <c r="K233" i="17"/>
  <c r="M233" i="17"/>
  <c r="AA229" i="17"/>
  <c r="K229" i="17"/>
  <c r="M229" i="17"/>
  <c r="AA225" i="17"/>
  <c r="K225" i="17"/>
  <c r="M225" i="17"/>
  <c r="AA221" i="17"/>
  <c r="K221" i="17"/>
  <c r="M221" i="17"/>
  <c r="AA217" i="17"/>
  <c r="K217" i="17"/>
  <c r="M217" i="17"/>
  <c r="AA213" i="17"/>
  <c r="K213" i="17"/>
  <c r="M213" i="17"/>
  <c r="AA209" i="17"/>
  <c r="K209" i="17"/>
  <c r="M209" i="17"/>
  <c r="AA205" i="17"/>
  <c r="K205" i="17"/>
  <c r="M205" i="17"/>
  <c r="AA201" i="17"/>
  <c r="K201" i="17"/>
  <c r="M201" i="17"/>
  <c r="AA197" i="17"/>
  <c r="M197" i="17"/>
  <c r="K197" i="17"/>
  <c r="AA193" i="17"/>
  <c r="K193" i="17"/>
  <c r="M193" i="17"/>
  <c r="AA189" i="17"/>
  <c r="K189" i="17"/>
  <c r="M189" i="17"/>
  <c r="AA185" i="17"/>
  <c r="K185" i="17"/>
  <c r="M185" i="17"/>
  <c r="AA181" i="17"/>
  <c r="K181" i="17"/>
  <c r="M181" i="17"/>
  <c r="AA60" i="17"/>
  <c r="K60" i="17"/>
  <c r="M60" i="17"/>
  <c r="AA177" i="17"/>
  <c r="K177" i="17"/>
  <c r="M177" i="17"/>
  <c r="AA172" i="17"/>
  <c r="M172" i="17"/>
  <c r="K172" i="17"/>
  <c r="AA167" i="17"/>
  <c r="K167" i="17"/>
  <c r="M167" i="17"/>
  <c r="AA163" i="17"/>
  <c r="K163" i="17"/>
  <c r="M163" i="17"/>
  <c r="AA159" i="17"/>
  <c r="K159" i="17"/>
  <c r="M159" i="17"/>
  <c r="AA154" i="17"/>
  <c r="K154" i="17"/>
  <c r="M154" i="17"/>
  <c r="AA146" i="17"/>
  <c r="K146" i="17"/>
  <c r="M146" i="17"/>
  <c r="AA141" i="17"/>
  <c r="K141" i="17"/>
  <c r="M141" i="17"/>
  <c r="AA137" i="17"/>
  <c r="K137" i="17"/>
  <c r="M137" i="17"/>
  <c r="AA56" i="17"/>
  <c r="K56" i="17"/>
  <c r="M56" i="17"/>
  <c r="AA129" i="17"/>
  <c r="M129" i="17"/>
  <c r="K129" i="17"/>
  <c r="AA125" i="17"/>
  <c r="K125" i="17"/>
  <c r="M125" i="17"/>
  <c r="AA121" i="17"/>
  <c r="K121" i="17"/>
  <c r="M121" i="17"/>
  <c r="AA117" i="17"/>
  <c r="K117" i="17"/>
  <c r="M117" i="17"/>
  <c r="AA112" i="17"/>
  <c r="M112" i="17"/>
  <c r="K112" i="17"/>
  <c r="AA107" i="17"/>
  <c r="K107" i="17"/>
  <c r="M107" i="17"/>
  <c r="AA103" i="17"/>
  <c r="M103" i="17"/>
  <c r="K103" i="17"/>
  <c r="AA98" i="17"/>
  <c r="K98" i="17"/>
  <c r="M98" i="17"/>
  <c r="AA93" i="17"/>
  <c r="K93" i="17"/>
  <c r="M93" i="17"/>
  <c r="AA88" i="17"/>
  <c r="K88" i="17"/>
  <c r="M88" i="17"/>
  <c r="AA92" i="17"/>
  <c r="K92" i="17"/>
  <c r="M92" i="17"/>
  <c r="AA80" i="17"/>
  <c r="K80" i="17"/>
  <c r="M80" i="17"/>
  <c r="AA76" i="17"/>
  <c r="K76" i="17"/>
  <c r="M76" i="17"/>
  <c r="AA72" i="17"/>
  <c r="K72" i="17"/>
  <c r="M72" i="17"/>
  <c r="AA111" i="17"/>
  <c r="K111" i="17"/>
  <c r="M111" i="17"/>
  <c r="AA65" i="17"/>
  <c r="K65" i="17"/>
  <c r="M65" i="17"/>
  <c r="AA55" i="17"/>
  <c r="K55" i="17"/>
  <c r="M55" i="17"/>
  <c r="AA52" i="17"/>
  <c r="K52" i="17"/>
  <c r="M52" i="17"/>
  <c r="AA48" i="17"/>
  <c r="K48" i="17"/>
  <c r="M48" i="17"/>
  <c r="AA44" i="17"/>
  <c r="M44" i="17"/>
  <c r="K44" i="17"/>
  <c r="AA40" i="17"/>
  <c r="K40" i="17"/>
  <c r="M40" i="17"/>
  <c r="AA36" i="17"/>
  <c r="K36" i="17"/>
  <c r="M36" i="17"/>
  <c r="AA32" i="17"/>
  <c r="K32" i="17"/>
  <c r="M32" i="17"/>
  <c r="AA28" i="17"/>
  <c r="K28" i="17"/>
  <c r="M28" i="17"/>
  <c r="AA24" i="17"/>
  <c r="K24" i="17"/>
  <c r="M24" i="17"/>
  <c r="AA20" i="17"/>
  <c r="K20" i="17"/>
  <c r="M20" i="17"/>
  <c r="AA16" i="17"/>
  <c r="K16" i="17"/>
  <c r="M16" i="17"/>
  <c r="AA12" i="17"/>
  <c r="K12" i="17"/>
  <c r="M12" i="17"/>
  <c r="AA7" i="17"/>
  <c r="K7" i="17"/>
  <c r="M7" i="17"/>
  <c r="AA657" i="17"/>
  <c r="M657" i="17"/>
  <c r="K657" i="17"/>
  <c r="AA653" i="17"/>
  <c r="K653" i="17"/>
  <c r="M653" i="17"/>
  <c r="AA648" i="17"/>
  <c r="M648" i="17"/>
  <c r="K648" i="17"/>
  <c r="AA644" i="17"/>
  <c r="K644" i="17"/>
  <c r="M644" i="17"/>
  <c r="AA640" i="17"/>
  <c r="K640" i="17"/>
  <c r="M640" i="17"/>
  <c r="AA636" i="17"/>
  <c r="K636" i="17"/>
  <c r="M636" i="17"/>
  <c r="AA628" i="17"/>
  <c r="K628" i="17"/>
  <c r="M628" i="17"/>
  <c r="AA624" i="17"/>
  <c r="K624" i="17"/>
  <c r="M624" i="17"/>
  <c r="AA620" i="17"/>
  <c r="K620" i="17"/>
  <c r="M620" i="17"/>
  <c r="AA616" i="17"/>
  <c r="K616" i="17"/>
  <c r="M616" i="17"/>
  <c r="AA612" i="17"/>
  <c r="K612" i="17"/>
  <c r="M612" i="17"/>
  <c r="AA608" i="17"/>
  <c r="K608" i="17"/>
  <c r="M608" i="17"/>
  <c r="AA604" i="17"/>
  <c r="K604" i="17"/>
  <c r="M604" i="17"/>
  <c r="AA600" i="17"/>
  <c r="K600" i="17"/>
  <c r="M600" i="17"/>
  <c r="AA596" i="17"/>
  <c r="K596" i="17"/>
  <c r="M596" i="17"/>
  <c r="AA592" i="17"/>
  <c r="K592" i="17"/>
  <c r="M592" i="17"/>
  <c r="AA588" i="17"/>
  <c r="K588" i="17"/>
  <c r="M588" i="17"/>
  <c r="AA584" i="17"/>
  <c r="M584" i="17"/>
  <c r="K584" i="17"/>
  <c r="AA580" i="17"/>
  <c r="K580" i="17"/>
  <c r="M580" i="17"/>
  <c r="AA576" i="17"/>
  <c r="K576" i="17"/>
  <c r="M576" i="17"/>
  <c r="AA572" i="17"/>
  <c r="K572" i="17"/>
  <c r="M572" i="17"/>
  <c r="AA568" i="17"/>
  <c r="K568" i="17"/>
  <c r="M568" i="17"/>
  <c r="AA564" i="17"/>
  <c r="K564" i="17"/>
  <c r="M564" i="17"/>
  <c r="AA559" i="17"/>
  <c r="M559" i="17"/>
  <c r="K559" i="17"/>
  <c r="AA563" i="17"/>
  <c r="K563" i="17"/>
  <c r="M563" i="17"/>
  <c r="AA552" i="17"/>
  <c r="K552" i="17"/>
  <c r="M552" i="17"/>
  <c r="AA548" i="17"/>
  <c r="K548" i="17"/>
  <c r="M548" i="17"/>
  <c r="AA544" i="17"/>
  <c r="K544" i="17"/>
  <c r="M544" i="17"/>
  <c r="AA540" i="17"/>
  <c r="K540" i="17"/>
  <c r="M540" i="17"/>
  <c r="AA532" i="17"/>
  <c r="K532" i="17"/>
  <c r="M532" i="17"/>
  <c r="AA528" i="17"/>
  <c r="K528" i="17"/>
  <c r="M528" i="17"/>
  <c r="AA521" i="17"/>
  <c r="K521" i="17"/>
  <c r="M521" i="17"/>
  <c r="AA518" i="17"/>
  <c r="K518" i="17"/>
  <c r="M518" i="17"/>
  <c r="AA512" i="17"/>
  <c r="K512" i="17"/>
  <c r="M512" i="17"/>
  <c r="AA505" i="17"/>
  <c r="K505" i="17"/>
  <c r="M505" i="17"/>
  <c r="AA499" i="17"/>
  <c r="K499" i="17"/>
  <c r="M499" i="17"/>
  <c r="AA493" i="17"/>
  <c r="K493" i="17"/>
  <c r="M493" i="17"/>
  <c r="AA487" i="17"/>
  <c r="K487" i="17"/>
  <c r="M487" i="17"/>
  <c r="AA480" i="17"/>
  <c r="K480" i="17"/>
  <c r="M480" i="17"/>
  <c r="AA474" i="17"/>
  <c r="K474" i="17"/>
  <c r="M474" i="17"/>
  <c r="AA466" i="17"/>
  <c r="K466" i="17"/>
  <c r="M466" i="17"/>
  <c r="AA457" i="17"/>
  <c r="K457" i="17"/>
  <c r="M457" i="17"/>
  <c r="AA526" i="17"/>
  <c r="K526" i="17"/>
  <c r="M526" i="17"/>
  <c r="AA444" i="17"/>
  <c r="K444" i="17"/>
  <c r="M444" i="17"/>
  <c r="AA434" i="17"/>
  <c r="K434" i="17"/>
  <c r="M434" i="17"/>
  <c r="AA427" i="17"/>
  <c r="K427" i="17"/>
  <c r="M427" i="17"/>
  <c r="AA421" i="17"/>
  <c r="K421" i="17"/>
  <c r="M421" i="17"/>
  <c r="AA415" i="17"/>
  <c r="M415" i="17"/>
  <c r="K415" i="17"/>
  <c r="AA411" i="17"/>
  <c r="K411" i="17"/>
  <c r="M411" i="17"/>
  <c r="AA407" i="17"/>
  <c r="K407" i="17"/>
  <c r="M407" i="17"/>
  <c r="AA403" i="17"/>
  <c r="K403" i="17"/>
  <c r="M403" i="17"/>
  <c r="AA399" i="17"/>
  <c r="M399" i="17"/>
  <c r="K399" i="17"/>
  <c r="AA395" i="17"/>
  <c r="M395" i="17"/>
  <c r="K395" i="17"/>
  <c r="AA391" i="17"/>
  <c r="K391" i="17"/>
  <c r="M391" i="17"/>
  <c r="AA387" i="17"/>
  <c r="K387" i="17"/>
  <c r="M387" i="17"/>
  <c r="AA383" i="17"/>
  <c r="M383" i="17"/>
  <c r="K383" i="17"/>
  <c r="AA379" i="17"/>
  <c r="M379" i="17"/>
  <c r="K379" i="17"/>
  <c r="AA375" i="17"/>
  <c r="M375" i="17"/>
  <c r="K375" i="17"/>
  <c r="AA371" i="17"/>
  <c r="K371" i="17"/>
  <c r="M371" i="17"/>
  <c r="AA367" i="17"/>
  <c r="M367" i="17"/>
  <c r="K367" i="17"/>
  <c r="AA363" i="17"/>
  <c r="K363" i="17"/>
  <c r="M363" i="17"/>
  <c r="AA359" i="17"/>
  <c r="K359" i="17"/>
  <c r="M359" i="17"/>
  <c r="AA355" i="17"/>
  <c r="K355" i="17"/>
  <c r="M355" i="17"/>
  <c r="AA351" i="17"/>
  <c r="M351" i="17"/>
  <c r="K351" i="17"/>
  <c r="AA347" i="17"/>
  <c r="K347" i="17"/>
  <c r="M347" i="17"/>
  <c r="AA343" i="17"/>
  <c r="K343" i="17"/>
  <c r="M343" i="17"/>
  <c r="AA339" i="17"/>
  <c r="K339" i="17"/>
  <c r="M339" i="17"/>
  <c r="AA335" i="17"/>
  <c r="K335" i="17"/>
  <c r="M335" i="17"/>
  <c r="AA331" i="17"/>
  <c r="K331" i="17"/>
  <c r="M331" i="17"/>
  <c r="AA327" i="17"/>
  <c r="K327" i="17"/>
  <c r="M327" i="17"/>
  <c r="AA324" i="17"/>
  <c r="K324" i="17"/>
  <c r="M324" i="17"/>
  <c r="AA320" i="17"/>
  <c r="K320" i="17"/>
  <c r="M320" i="17"/>
  <c r="AA315" i="17"/>
  <c r="K315" i="17"/>
  <c r="M315" i="17"/>
  <c r="AA311" i="17"/>
  <c r="K311" i="17"/>
  <c r="M311" i="17"/>
  <c r="AA307" i="17"/>
  <c r="K307" i="17"/>
  <c r="M307" i="17"/>
  <c r="AA303" i="17"/>
  <c r="K303" i="17"/>
  <c r="M303" i="17"/>
  <c r="AA299" i="17"/>
  <c r="K299" i="17"/>
  <c r="M299" i="17"/>
  <c r="AA295" i="17"/>
  <c r="K295" i="17"/>
  <c r="M295" i="17"/>
  <c r="AA291" i="17"/>
  <c r="K291" i="17"/>
  <c r="M291" i="17"/>
  <c r="AA287" i="17"/>
  <c r="K287" i="17"/>
  <c r="M287" i="17"/>
  <c r="AA284" i="17"/>
  <c r="K284" i="17"/>
  <c r="M284" i="17"/>
  <c r="AA280" i="17"/>
  <c r="K280" i="17"/>
  <c r="M280" i="17"/>
  <c r="AA276" i="17"/>
  <c r="K276" i="17"/>
  <c r="M276" i="17"/>
  <c r="AA272" i="17"/>
  <c r="K272" i="17"/>
  <c r="M272" i="17"/>
  <c r="AA268" i="17"/>
  <c r="K268" i="17"/>
  <c r="M268" i="17"/>
  <c r="AA264" i="17"/>
  <c r="K264" i="17"/>
  <c r="M264" i="17"/>
  <c r="AA260" i="17"/>
  <c r="K260" i="17"/>
  <c r="M260" i="17"/>
  <c r="AA256" i="17"/>
  <c r="K256" i="17"/>
  <c r="M256" i="17"/>
  <c r="AA252" i="17"/>
  <c r="K252" i="17"/>
  <c r="M252" i="17"/>
  <c r="AA248" i="17"/>
  <c r="K248" i="17"/>
  <c r="M248" i="17"/>
  <c r="AA244" i="17"/>
  <c r="K244" i="17"/>
  <c r="M244" i="17"/>
  <c r="AA240" i="17"/>
  <c r="K240" i="17"/>
  <c r="M240" i="17"/>
  <c r="AA236" i="17"/>
  <c r="K236" i="17"/>
  <c r="M236" i="17"/>
  <c r="AA232" i="17"/>
  <c r="K232" i="17"/>
  <c r="M232" i="17"/>
  <c r="AA228" i="17"/>
  <c r="K228" i="17"/>
  <c r="M228" i="17"/>
  <c r="AA224" i="17"/>
  <c r="K224" i="17"/>
  <c r="M224" i="17"/>
  <c r="AA220" i="17"/>
  <c r="K220" i="17"/>
  <c r="M220" i="17"/>
  <c r="AA216" i="17"/>
  <c r="K216" i="17"/>
  <c r="M216" i="17"/>
  <c r="AA212" i="17"/>
  <c r="K212" i="17"/>
  <c r="M212" i="17"/>
  <c r="AA208" i="17"/>
  <c r="K208" i="17"/>
  <c r="M208" i="17"/>
  <c r="AA204" i="17"/>
  <c r="K204" i="17"/>
  <c r="M204" i="17"/>
  <c r="AA200" i="17"/>
  <c r="K200" i="17"/>
  <c r="M200" i="17"/>
  <c r="AA196" i="17"/>
  <c r="K196" i="17"/>
  <c r="M196" i="17"/>
  <c r="AA192" i="17"/>
  <c r="K192" i="17"/>
  <c r="M192" i="17"/>
  <c r="AA188" i="17"/>
  <c r="K188" i="17"/>
  <c r="M188" i="17"/>
  <c r="AA184" i="17"/>
  <c r="K184" i="17"/>
  <c r="M184" i="17"/>
  <c r="AA180" i="17"/>
  <c r="K180" i="17"/>
  <c r="M180" i="17"/>
  <c r="AA59" i="17"/>
  <c r="K59" i="17"/>
  <c r="M59" i="17"/>
  <c r="AA176" i="17"/>
  <c r="K176" i="17"/>
  <c r="M176" i="17"/>
  <c r="AA171" i="17"/>
  <c r="K171" i="17"/>
  <c r="M171" i="17"/>
  <c r="AA166" i="17"/>
  <c r="K166" i="17"/>
  <c r="M166" i="17"/>
  <c r="AA162" i="17"/>
  <c r="K162" i="17"/>
  <c r="M162" i="17"/>
  <c r="AA158" i="17"/>
  <c r="K158" i="17"/>
  <c r="M158" i="17"/>
  <c r="AA153" i="17"/>
  <c r="K153" i="17"/>
  <c r="M153" i="17"/>
  <c r="AA144" i="17"/>
  <c r="K144" i="17"/>
  <c r="M144" i="17"/>
  <c r="AA140" i="17"/>
  <c r="K140" i="17"/>
  <c r="M140" i="17"/>
  <c r="AA136" i="17"/>
  <c r="K136" i="17"/>
  <c r="M136" i="17"/>
  <c r="AA131" i="17"/>
  <c r="K131" i="17"/>
  <c r="M131" i="17"/>
  <c r="AA128" i="17"/>
  <c r="K128" i="17"/>
  <c r="M128" i="17"/>
  <c r="AA124" i="17"/>
  <c r="K124" i="17"/>
  <c r="M124" i="17"/>
  <c r="AA120" i="17"/>
  <c r="K120" i="17"/>
  <c r="M120" i="17"/>
  <c r="AA116" i="17"/>
  <c r="K116" i="17"/>
  <c r="M116" i="17"/>
  <c r="AA110" i="17"/>
  <c r="M110" i="17"/>
  <c r="K110" i="17"/>
  <c r="AA106" i="17"/>
  <c r="K106" i="17"/>
  <c r="M106" i="17"/>
  <c r="AA101" i="17"/>
  <c r="K101" i="17"/>
  <c r="M101" i="17"/>
  <c r="AA96" i="17"/>
  <c r="K96" i="17"/>
  <c r="M96" i="17"/>
  <c r="AA91" i="17"/>
  <c r="M91" i="17"/>
  <c r="K91" i="17"/>
  <c r="AA87" i="17"/>
  <c r="K87" i="17"/>
  <c r="M87" i="17"/>
  <c r="AA83" i="17"/>
  <c r="K83" i="17"/>
  <c r="M83" i="17"/>
  <c r="AA78" i="17"/>
  <c r="M78" i="17"/>
  <c r="K78" i="17"/>
  <c r="AA75" i="17"/>
  <c r="K75" i="17"/>
  <c r="M75" i="17"/>
  <c r="AA71" i="17"/>
  <c r="K71" i="17"/>
  <c r="M71" i="17"/>
  <c r="AA68" i="17"/>
  <c r="K68" i="17"/>
  <c r="M68" i="17"/>
  <c r="AA64" i="17"/>
  <c r="K64" i="17"/>
  <c r="M64" i="17"/>
  <c r="AA54" i="17"/>
  <c r="K54" i="17"/>
  <c r="M54" i="17"/>
  <c r="AA51" i="17"/>
  <c r="K51" i="17"/>
  <c r="M51" i="17"/>
  <c r="AA47" i="17"/>
  <c r="K47" i="17"/>
  <c r="M47" i="17"/>
  <c r="AA43" i="17"/>
  <c r="K43" i="17"/>
  <c r="M43" i="17"/>
  <c r="AA39" i="17"/>
  <c r="K39" i="17"/>
  <c r="M39" i="17"/>
  <c r="AA35" i="17"/>
  <c r="K35" i="17"/>
  <c r="M35" i="17"/>
  <c r="AA31" i="17"/>
  <c r="K31" i="17"/>
  <c r="M31" i="17"/>
  <c r="AA27" i="17"/>
  <c r="K27" i="17"/>
  <c r="M27" i="17"/>
  <c r="AA23" i="17"/>
  <c r="K23" i="17"/>
  <c r="M23" i="17"/>
  <c r="AA19" i="17"/>
  <c r="K19" i="17"/>
  <c r="M19" i="17"/>
  <c r="AA15" i="17"/>
  <c r="K15" i="17"/>
  <c r="M15" i="17"/>
  <c r="AA11" i="17"/>
  <c r="K11" i="17"/>
  <c r="M11" i="17"/>
  <c r="AA6" i="17"/>
  <c r="K6" i="17"/>
  <c r="M6" i="17"/>
  <c r="A399" i="26"/>
  <c r="A644" i="26"/>
  <c r="A12" i="26"/>
  <c r="A8" i="26"/>
  <c r="AA635" i="17"/>
  <c r="K635" i="17"/>
  <c r="M635" i="17"/>
  <c r="AA623" i="17"/>
  <c r="K623" i="17"/>
  <c r="M623" i="17"/>
  <c r="AA611" i="17"/>
  <c r="K611" i="17"/>
  <c r="M611" i="17"/>
  <c r="AA599" i="17"/>
  <c r="K599" i="17"/>
  <c r="M599" i="17"/>
  <c r="AA587" i="17"/>
  <c r="K587" i="17"/>
  <c r="M587" i="17"/>
  <c r="AA575" i="17"/>
  <c r="M575" i="17"/>
  <c r="K575" i="17"/>
  <c r="AA562" i="17"/>
  <c r="K562" i="17"/>
  <c r="M562" i="17"/>
  <c r="AA551" i="17"/>
  <c r="M551" i="17"/>
  <c r="K551" i="17"/>
  <c r="AA543" i="17"/>
  <c r="M543" i="17"/>
  <c r="K543" i="17"/>
  <c r="AA527" i="17"/>
  <c r="M527" i="17"/>
  <c r="K527" i="17"/>
  <c r="AA510" i="17"/>
  <c r="K510" i="17"/>
  <c r="M510" i="17"/>
  <c r="AA485" i="17"/>
  <c r="K485" i="17"/>
  <c r="M485" i="17"/>
  <c r="AA455" i="17"/>
  <c r="K455" i="17"/>
  <c r="M455" i="17"/>
  <c r="AA432" i="17"/>
  <c r="K432" i="17"/>
  <c r="M432" i="17"/>
  <c r="AA414" i="17"/>
  <c r="K414" i="17"/>
  <c r="M414" i="17"/>
  <c r="AA402" i="17"/>
  <c r="K402" i="17"/>
  <c r="M402" i="17"/>
  <c r="AA394" i="17"/>
  <c r="K394" i="17"/>
  <c r="M394" i="17"/>
  <c r="AA378" i="17"/>
  <c r="K378" i="17"/>
  <c r="M378" i="17"/>
  <c r="AA366" i="17"/>
  <c r="K366" i="17"/>
  <c r="M366" i="17"/>
  <c r="AA354" i="17"/>
  <c r="K354" i="17"/>
  <c r="M354" i="17"/>
  <c r="AA346" i="17"/>
  <c r="K346" i="17"/>
  <c r="M346" i="17"/>
  <c r="AA334" i="17"/>
  <c r="K334" i="17"/>
  <c r="M334" i="17"/>
  <c r="AA323" i="17"/>
  <c r="K323" i="17"/>
  <c r="M323" i="17"/>
  <c r="AA314" i="17"/>
  <c r="K314" i="17"/>
  <c r="M314" i="17"/>
  <c r="AA310" i="17"/>
  <c r="K310" i="17"/>
  <c r="M310" i="17"/>
  <c r="AA306" i="17"/>
  <c r="K306" i="17"/>
  <c r="M306" i="17"/>
  <c r="AA298" i="17"/>
  <c r="K298" i="17"/>
  <c r="M298" i="17"/>
  <c r="AA290" i="17"/>
  <c r="K290" i="17"/>
  <c r="M290" i="17"/>
  <c r="AA286" i="17"/>
  <c r="K286" i="17"/>
  <c r="M286" i="17"/>
  <c r="AA283" i="17"/>
  <c r="K283" i="17"/>
  <c r="M283" i="17"/>
  <c r="AA279" i="17"/>
  <c r="K279" i="17"/>
  <c r="M279" i="17"/>
  <c r="AA275" i="17"/>
  <c r="K275" i="17"/>
  <c r="M275" i="17"/>
  <c r="AA271" i="17"/>
  <c r="K271" i="17"/>
  <c r="M271" i="17"/>
  <c r="AA267" i="17"/>
  <c r="K267" i="17"/>
  <c r="M267" i="17"/>
  <c r="AA263" i="17"/>
  <c r="K263" i="17"/>
  <c r="M263" i="17"/>
  <c r="AA259" i="17"/>
  <c r="K259" i="17"/>
  <c r="M259" i="17"/>
  <c r="AA255" i="17"/>
  <c r="K255" i="17"/>
  <c r="M255" i="17"/>
  <c r="AA251" i="17"/>
  <c r="K251" i="17"/>
  <c r="M251" i="17"/>
  <c r="AA247" i="17"/>
  <c r="K247" i="17"/>
  <c r="M247" i="17"/>
  <c r="AA243" i="17"/>
  <c r="K243" i="17"/>
  <c r="M243" i="17"/>
  <c r="AA239" i="17"/>
  <c r="K239" i="17"/>
  <c r="M239" i="17"/>
  <c r="AA235" i="17"/>
  <c r="K235" i="17"/>
  <c r="M235" i="17"/>
  <c r="AA231" i="17"/>
  <c r="K231" i="17"/>
  <c r="M231" i="17"/>
  <c r="AA227" i="17"/>
  <c r="K227" i="17"/>
  <c r="M227" i="17"/>
  <c r="AA223" i="17"/>
  <c r="K223" i="17"/>
  <c r="M223" i="17"/>
  <c r="AA219" i="17"/>
  <c r="K219" i="17"/>
  <c r="M219" i="17"/>
  <c r="AA215" i="17"/>
  <c r="K215" i="17"/>
  <c r="M215" i="17"/>
  <c r="AA211" i="17"/>
  <c r="K211" i="17"/>
  <c r="M211" i="17"/>
  <c r="AA207" i="17"/>
  <c r="K207" i="17"/>
  <c r="M207" i="17"/>
  <c r="AA203" i="17"/>
  <c r="K203" i="17"/>
  <c r="M203" i="17"/>
  <c r="AA199" i="17"/>
  <c r="K199" i="17"/>
  <c r="M199" i="17"/>
  <c r="AA195" i="17"/>
  <c r="K195" i="17"/>
  <c r="M195" i="17"/>
  <c r="AA191" i="17"/>
  <c r="K191" i="17"/>
  <c r="M191" i="17"/>
  <c r="AA187" i="17"/>
  <c r="K187" i="17"/>
  <c r="M187" i="17"/>
  <c r="AA183" i="17"/>
  <c r="K183" i="17"/>
  <c r="M183" i="17"/>
  <c r="AA179" i="17"/>
  <c r="M179" i="17"/>
  <c r="K179" i="17"/>
  <c r="AA58" i="17"/>
  <c r="K58" i="17"/>
  <c r="M58" i="17"/>
  <c r="AA175" i="17"/>
  <c r="K175" i="17"/>
  <c r="M175" i="17"/>
  <c r="AA170" i="17"/>
  <c r="K170" i="17"/>
  <c r="M170" i="17"/>
  <c r="AA165" i="17"/>
  <c r="K165" i="17"/>
  <c r="M165" i="17"/>
  <c r="AA161" i="17"/>
  <c r="K161" i="17"/>
  <c r="M161" i="17"/>
  <c r="AA156" i="17"/>
  <c r="K156" i="17"/>
  <c r="M156" i="17"/>
  <c r="AA152" i="17"/>
  <c r="K152" i="17"/>
  <c r="M152" i="17"/>
  <c r="AA143" i="17"/>
  <c r="K143" i="17"/>
  <c r="M143" i="17"/>
  <c r="AA139" i="17"/>
  <c r="K139" i="17"/>
  <c r="M139" i="17"/>
  <c r="AA135" i="17"/>
  <c r="K135" i="17"/>
  <c r="M135" i="17"/>
  <c r="AA130" i="17"/>
  <c r="K130" i="17"/>
  <c r="M130" i="17"/>
  <c r="AA127" i="17"/>
  <c r="K127" i="17"/>
  <c r="M127" i="17"/>
  <c r="AA123" i="17"/>
  <c r="K123" i="17"/>
  <c r="M123" i="17"/>
  <c r="AA119" i="17"/>
  <c r="K119" i="17"/>
  <c r="M119" i="17"/>
  <c r="AA115" i="17"/>
  <c r="K115" i="17"/>
  <c r="M115" i="17"/>
  <c r="AA109" i="17"/>
  <c r="K109" i="17"/>
  <c r="M109" i="17"/>
  <c r="AA105" i="17"/>
  <c r="K105" i="17"/>
  <c r="M105" i="17"/>
  <c r="AA99" i="17"/>
  <c r="K99" i="17"/>
  <c r="M99" i="17"/>
  <c r="AA95" i="17"/>
  <c r="K95" i="17"/>
  <c r="M95" i="17"/>
  <c r="AA90" i="17"/>
  <c r="K90" i="17"/>
  <c r="M90" i="17"/>
  <c r="AA86" i="17"/>
  <c r="K86" i="17"/>
  <c r="M86" i="17"/>
  <c r="AA82" i="17"/>
  <c r="K82" i="17"/>
  <c r="M82" i="17"/>
  <c r="AA77" i="17"/>
  <c r="K77" i="17"/>
  <c r="M77" i="17"/>
  <c r="AA74" i="17"/>
  <c r="K74" i="17"/>
  <c r="M74" i="17"/>
  <c r="AA70" i="17"/>
  <c r="K70" i="17"/>
  <c r="M70" i="17"/>
  <c r="AA67" i="17"/>
  <c r="K67" i="17"/>
  <c r="M67" i="17"/>
  <c r="AA63" i="17"/>
  <c r="K63" i="17"/>
  <c r="M63" i="17"/>
  <c r="AA53" i="17"/>
  <c r="K53" i="17"/>
  <c r="M53" i="17"/>
  <c r="AA50" i="17"/>
  <c r="K50" i="17"/>
  <c r="M50" i="17"/>
  <c r="AA46" i="17"/>
  <c r="M46" i="17"/>
  <c r="K46" i="17"/>
  <c r="AA42" i="17"/>
  <c r="K42" i="17"/>
  <c r="M42" i="17"/>
  <c r="AA38" i="17"/>
  <c r="K38" i="17"/>
  <c r="M38" i="17"/>
  <c r="AA34" i="17"/>
  <c r="K34" i="17"/>
  <c r="M34" i="17"/>
  <c r="AA30" i="17"/>
  <c r="M30" i="17"/>
  <c r="K30" i="17"/>
  <c r="AA26" i="17"/>
  <c r="M26" i="17"/>
  <c r="K26" i="17"/>
  <c r="AA22" i="17"/>
  <c r="K22" i="17"/>
  <c r="M22" i="17"/>
  <c r="AA18" i="17"/>
  <c r="K18" i="17"/>
  <c r="M18" i="17"/>
  <c r="AA14" i="17"/>
  <c r="K14" i="17"/>
  <c r="M14" i="17"/>
  <c r="AA10" i="17"/>
  <c r="C8" i="8" s="1"/>
  <c r="K10" i="17"/>
  <c r="M10" i="17"/>
  <c r="AA5" i="17"/>
  <c r="K5" i="17"/>
  <c r="M5" i="17"/>
  <c r="A401" i="26"/>
  <c r="A9" i="26"/>
  <c r="A10" i="26"/>
  <c r="A7" i="26"/>
  <c r="AA647" i="17"/>
  <c r="K647" i="17"/>
  <c r="M647" i="17"/>
  <c r="AA632" i="17"/>
  <c r="K632" i="17"/>
  <c r="M632" i="17"/>
  <c r="A386" i="26"/>
  <c r="A394" i="26"/>
  <c r="A390" i="26"/>
  <c r="A391" i="26"/>
  <c r="A395" i="26"/>
  <c r="A392" i="26"/>
  <c r="A642" i="26"/>
  <c r="A349" i="26"/>
  <c r="A388" i="26"/>
  <c r="A382" i="26"/>
  <c r="A384" i="26"/>
  <c r="A378" i="26"/>
  <c r="A380" i="26"/>
  <c r="A374" i="26"/>
  <c r="A376" i="26"/>
  <c r="A370" i="26"/>
  <c r="A372" i="26"/>
  <c r="A347" i="26"/>
  <c r="A341" i="26"/>
  <c r="A360" i="26"/>
  <c r="A357" i="26"/>
  <c r="A342" i="26"/>
  <c r="A364" i="26"/>
  <c r="A352" i="26"/>
  <c r="A363" i="26"/>
  <c r="A354" i="26"/>
  <c r="A367" i="26"/>
  <c r="A356" i="26"/>
  <c r="A350" i="26"/>
  <c r="A389" i="26"/>
  <c r="A387" i="26"/>
  <c r="A385" i="26"/>
  <c r="A383" i="26"/>
  <c r="A381" i="26"/>
  <c r="A379" i="26"/>
  <c r="A377" i="26"/>
  <c r="A375" i="26"/>
  <c r="A373" i="26"/>
  <c r="A371" i="26"/>
  <c r="A689" i="26"/>
  <c r="A346" i="26"/>
  <c r="A362" i="26"/>
  <c r="A348" i="26"/>
  <c r="A365" i="26"/>
  <c r="A345" i="26"/>
  <c r="A358" i="26"/>
  <c r="A353" i="26"/>
  <c r="A368" i="26"/>
  <c r="A366" i="26"/>
  <c r="A355" i="26"/>
  <c r="AA4" i="17"/>
  <c r="A32" i="26"/>
  <c r="A571" i="26"/>
  <c r="A271" i="26"/>
  <c r="A296" i="26"/>
  <c r="A248" i="26"/>
  <c r="A417" i="26"/>
  <c r="A232" i="26"/>
  <c r="A189" i="26"/>
  <c r="A515" i="26"/>
  <c r="A226" i="26"/>
  <c r="A44" i="26"/>
  <c r="A299" i="26"/>
  <c r="A121" i="26"/>
  <c r="A204" i="26"/>
  <c r="A613" i="26"/>
  <c r="A279" i="26"/>
  <c r="A187" i="26"/>
  <c r="A106" i="26"/>
  <c r="A618" i="26"/>
  <c r="A555" i="26"/>
  <c r="A591" i="26"/>
  <c r="A135" i="26"/>
  <c r="A300" i="26"/>
  <c r="A553" i="26"/>
  <c r="A523" i="26"/>
  <c r="A195" i="26"/>
  <c r="A590" i="26"/>
  <c r="A267" i="26"/>
  <c r="A54" i="26"/>
  <c r="A611" i="26"/>
  <c r="A152" i="26"/>
  <c r="A98" i="26"/>
  <c r="A543" i="26"/>
  <c r="A184" i="26"/>
  <c r="A127" i="26"/>
  <c r="A59" i="26"/>
  <c r="A134" i="26"/>
  <c r="A623" i="26"/>
  <c r="A498" i="26"/>
  <c r="A104" i="26"/>
  <c r="A439" i="26"/>
  <c r="A494" i="26"/>
  <c r="A39" i="26"/>
  <c r="A211" i="26"/>
  <c r="A425" i="26"/>
  <c r="A459" i="26"/>
  <c r="A626" i="26"/>
  <c r="A13" i="26"/>
  <c r="A531" i="26"/>
  <c r="A200" i="26"/>
  <c r="A273" i="26"/>
  <c r="A216" i="26"/>
  <c r="A453" i="26"/>
  <c r="A333" i="26"/>
  <c r="A139" i="26"/>
  <c r="A480" i="26"/>
  <c r="A201" i="26"/>
  <c r="A638" i="26"/>
  <c r="A258" i="26"/>
  <c r="A93" i="26"/>
  <c r="A6" i="26"/>
  <c r="A451" i="26"/>
  <c r="A420" i="26"/>
  <c r="A578" i="26"/>
  <c r="A266" i="26"/>
  <c r="A103" i="26"/>
  <c r="A541" i="26"/>
  <c r="A415" i="26"/>
  <c r="A217" i="26"/>
  <c r="A49" i="26"/>
  <c r="A282" i="26"/>
  <c r="A596" i="26"/>
  <c r="A233" i="26"/>
  <c r="A325" i="26"/>
  <c r="A75" i="26"/>
  <c r="A313" i="26"/>
  <c r="A601" i="26"/>
  <c r="A312" i="26"/>
  <c r="A632" i="26"/>
  <c r="A454" i="26"/>
  <c r="A413" i="26"/>
  <c r="A292" i="26"/>
  <c r="A465" i="26"/>
  <c r="A322" i="26"/>
  <c r="A16" i="26"/>
  <c r="A452" i="26"/>
  <c r="A263" i="26"/>
  <c r="A288" i="26"/>
  <c r="A483" i="26"/>
  <c r="A95" i="26"/>
  <c r="A614" i="26"/>
  <c r="A421" i="26"/>
  <c r="A115" i="26"/>
  <c r="A142" i="26"/>
  <c r="A268" i="26"/>
  <c r="A621" i="26"/>
  <c r="A99" i="26"/>
  <c r="A43" i="26"/>
  <c r="A422" i="26"/>
  <c r="A235" i="26"/>
  <c r="A245" i="26"/>
  <c r="A467" i="26"/>
  <c r="A73" i="26"/>
  <c r="A426" i="26"/>
  <c r="A628" i="26"/>
  <c r="A537" i="26"/>
  <c r="A26" i="26"/>
  <c r="A310" i="26"/>
  <c r="A473" i="26"/>
  <c r="A302" i="26"/>
  <c r="A136" i="26"/>
  <c r="A164" i="26"/>
  <c r="A18" i="26"/>
  <c r="A252" i="26"/>
  <c r="A637" i="26"/>
  <c r="A166" i="26"/>
  <c r="A303" i="26"/>
  <c r="A45" i="26"/>
  <c r="A278" i="26"/>
  <c r="A143" i="26"/>
  <c r="A460" i="26"/>
  <c r="A36" i="26"/>
  <c r="A79" i="26"/>
  <c r="A533" i="26"/>
  <c r="A527" i="26"/>
  <c r="A138" i="26"/>
  <c r="A337" i="26"/>
  <c r="A619" i="26"/>
  <c r="A430" i="26"/>
  <c r="A463" i="26"/>
  <c r="A321" i="26"/>
  <c r="A72" i="26"/>
  <c r="A502" i="26"/>
  <c r="A433" i="26"/>
  <c r="A185" i="26"/>
  <c r="A528" i="26"/>
  <c r="A243" i="26"/>
  <c r="A304" i="26"/>
  <c r="A129" i="26"/>
  <c r="A479" i="26"/>
  <c r="A631" i="26"/>
  <c r="A484" i="26"/>
  <c r="A447" i="26"/>
  <c r="A294" i="26"/>
  <c r="A324" i="26"/>
  <c r="A208" i="26"/>
  <c r="A74" i="26"/>
  <c r="A37" i="26"/>
  <c r="A577" i="26"/>
  <c r="A280" i="26"/>
  <c r="A323" i="26"/>
  <c r="A493" i="26"/>
  <c r="A179" i="26"/>
  <c r="A598" i="26"/>
  <c r="A314" i="26"/>
  <c r="A48" i="26"/>
  <c r="A434" i="26"/>
  <c r="A466" i="26"/>
  <c r="A319" i="26"/>
  <c r="A443" i="26"/>
  <c r="A481" i="26"/>
  <c r="A316" i="26"/>
  <c r="A329" i="26"/>
  <c r="A332" i="26"/>
  <c r="A112" i="26"/>
  <c r="A627" i="26"/>
  <c r="A118" i="26"/>
  <c r="A616" i="26"/>
  <c r="A456" i="26"/>
  <c r="A85" i="26"/>
  <c r="A522" i="26"/>
  <c r="A511" i="26"/>
  <c r="A21" i="26"/>
  <c r="A270" i="26"/>
  <c r="A513" i="26"/>
  <c r="A214" i="26"/>
  <c r="A582" i="26"/>
  <c r="A610" i="26"/>
  <c r="A646" i="26"/>
  <c r="A573" i="26"/>
  <c r="A193" i="26"/>
  <c r="A153" i="26"/>
  <c r="A97" i="26"/>
  <c r="A633" i="26"/>
  <c r="A286" i="26"/>
  <c r="A113" i="26"/>
  <c r="A557" i="26"/>
  <c r="A199" i="26"/>
  <c r="A25" i="26"/>
  <c r="A566" i="26"/>
  <c r="A144" i="26"/>
  <c r="A510" i="26"/>
  <c r="A158" i="26"/>
  <c r="A20" i="26"/>
  <c r="A540" i="26"/>
  <c r="A223" i="26"/>
  <c r="A301" i="26"/>
  <c r="A491" i="26"/>
  <c r="A131" i="26"/>
  <c r="A449" i="26"/>
  <c r="A257" i="26"/>
  <c r="A344" i="26"/>
  <c r="A409" i="26"/>
  <c r="A435" i="26"/>
  <c r="A265" i="26"/>
  <c r="A331" i="26"/>
  <c r="A222" i="26"/>
  <c r="A442" i="26"/>
  <c r="A564" i="26"/>
  <c r="A440" i="26"/>
  <c r="A274" i="26"/>
  <c r="A283" i="26"/>
  <c r="A237" i="26"/>
  <c r="A63" i="26"/>
  <c r="A120" i="26"/>
  <c r="A568" i="26"/>
  <c r="A51" i="26"/>
  <c r="A219" i="26"/>
  <c r="A100" i="26"/>
  <c r="A148" i="26"/>
  <c r="A194" i="26"/>
  <c r="A28" i="26"/>
  <c r="A260" i="26"/>
  <c r="A155" i="26"/>
  <c r="A297" i="26"/>
  <c r="A14" i="26"/>
  <c r="A31" i="26"/>
  <c r="A343" i="26"/>
  <c r="A518" i="26"/>
  <c r="A122" i="26"/>
  <c r="A501" i="26"/>
  <c r="A560" i="26"/>
  <c r="A482" i="26"/>
  <c r="A432" i="26"/>
  <c r="A259" i="26"/>
  <c r="A5" i="26"/>
  <c r="A424" i="26"/>
  <c r="A276" i="26"/>
  <c r="A298" i="26"/>
  <c r="A496" i="26"/>
  <c r="A170" i="26"/>
  <c r="A262" i="26"/>
  <c r="A114" i="26"/>
  <c r="A477" i="26"/>
  <c r="A605" i="26"/>
  <c r="A411" i="26"/>
  <c r="A410" i="26"/>
  <c r="A225" i="26"/>
  <c r="A468" i="26"/>
  <c r="A261" i="26"/>
  <c r="A110" i="26"/>
  <c r="A167" i="26"/>
  <c r="A56" i="26"/>
  <c r="A369" i="26"/>
  <c r="A587" i="26"/>
  <c r="A221" i="26"/>
  <c r="A315" i="26"/>
  <c r="A87" i="26"/>
  <c r="A407" i="26"/>
  <c r="A567" i="26"/>
  <c r="A295" i="26"/>
  <c r="A556" i="26"/>
  <c r="A116" i="26"/>
  <c r="A552" i="26"/>
  <c r="A275" i="26"/>
  <c r="A86" i="26"/>
  <c r="A128" i="26"/>
  <c r="A215" i="26"/>
  <c r="A609" i="26"/>
  <c r="A592" i="26"/>
  <c r="A175" i="26"/>
  <c r="A445" i="26"/>
  <c r="A67" i="26"/>
  <c r="A147" i="26"/>
  <c r="A570" i="26"/>
  <c r="A475" i="26"/>
  <c r="A146" i="26"/>
  <c r="A197" i="26"/>
  <c r="A624" i="26"/>
  <c r="A461" i="26"/>
  <c r="A470" i="26"/>
  <c r="A406" i="26"/>
  <c r="A581" i="26"/>
  <c r="A317" i="26"/>
  <c r="A428" i="26"/>
  <c r="A38" i="26"/>
  <c r="A119" i="26"/>
  <c r="A549" i="26"/>
  <c r="A361" i="26"/>
  <c r="A249" i="26"/>
  <c r="A133" i="26"/>
  <c r="A264" i="26"/>
  <c r="A196" i="26"/>
  <c r="A2" i="26"/>
  <c r="A529" i="26"/>
  <c r="A585" i="26"/>
  <c r="A507" i="26"/>
  <c r="A416" i="26"/>
  <c r="A34" i="26"/>
  <c r="A182" i="26"/>
  <c r="A497" i="26"/>
  <c r="A617" i="26"/>
  <c r="A23" i="26"/>
  <c r="A339" i="26"/>
  <c r="A150" i="26"/>
  <c r="A485" i="26"/>
  <c r="A542" i="26"/>
  <c r="A538" i="26"/>
  <c r="A530" i="26"/>
  <c r="A336" i="26"/>
  <c r="A132" i="26"/>
  <c r="A320" i="26"/>
  <c r="A159" i="26"/>
  <c r="A561" i="26"/>
  <c r="A242" i="26"/>
  <c r="A88" i="26"/>
  <c r="A594" i="26"/>
  <c r="A169" i="26"/>
  <c r="A52" i="26"/>
  <c r="A526" i="26"/>
  <c r="A469" i="26"/>
  <c r="A102" i="26"/>
  <c r="A612" i="26"/>
  <c r="A30" i="26"/>
  <c r="A584" i="26"/>
  <c r="A236" i="26"/>
  <c r="A241" i="26"/>
  <c r="A503" i="26"/>
  <c r="A488" i="26"/>
  <c r="A458" i="26"/>
  <c r="A307" i="26"/>
  <c r="A176" i="26"/>
  <c r="A525" i="26"/>
  <c r="A228" i="26"/>
  <c r="A546" i="26"/>
  <c r="A156" i="26"/>
  <c r="A46" i="26"/>
  <c r="A240" i="26"/>
  <c r="A70" i="26"/>
  <c r="A41" i="26"/>
  <c r="A583" i="26"/>
  <c r="A293" i="26"/>
  <c r="A305" i="26"/>
  <c r="A512" i="26"/>
  <c r="A15" i="26"/>
  <c r="A231" i="26"/>
  <c r="A499" i="26"/>
  <c r="A563" i="26"/>
  <c r="A359" i="26"/>
  <c r="A220" i="26"/>
  <c r="A78" i="26"/>
  <c r="A472" i="26"/>
  <c r="A532" i="26"/>
  <c r="A589" i="26"/>
  <c r="A58" i="26"/>
  <c r="A247" i="26"/>
  <c r="A517" i="26"/>
  <c r="A154" i="26"/>
  <c r="A565" i="26"/>
  <c r="A191" i="26"/>
  <c r="A254" i="26"/>
  <c r="A69" i="26"/>
  <c r="A311" i="26"/>
  <c r="A604" i="26"/>
  <c r="A244" i="26"/>
  <c r="A412" i="26"/>
  <c r="A96" i="26"/>
  <c r="A639" i="26"/>
  <c r="A234" i="26"/>
  <c r="A27" i="26"/>
  <c r="A107" i="26"/>
  <c r="A290" i="26"/>
  <c r="A539" i="26"/>
  <c r="A569" i="26"/>
  <c r="A251" i="26"/>
  <c r="A504" i="26"/>
  <c r="A42" i="26"/>
  <c r="A91" i="26"/>
  <c r="A551" i="26"/>
  <c r="A457" i="26"/>
  <c r="A126" i="26"/>
  <c r="A516" i="26"/>
  <c r="A575" i="26"/>
  <c r="A519" i="26"/>
  <c r="A438" i="26"/>
  <c r="A414" i="26"/>
  <c r="A547" i="26"/>
  <c r="A218" i="26"/>
  <c r="A419" i="26"/>
  <c r="A33" i="26"/>
  <c r="A68" i="26"/>
  <c r="A545" i="26"/>
  <c r="A508" i="26"/>
  <c r="A174" i="26"/>
  <c r="A77" i="26"/>
  <c r="A506" i="26"/>
  <c r="A500" i="26"/>
  <c r="A198" i="26"/>
  <c r="A22" i="26"/>
  <c r="A634" i="26"/>
  <c r="A212" i="26"/>
  <c r="A641" i="26"/>
  <c r="A162" i="26"/>
  <c r="A277" i="26"/>
  <c r="A24" i="26"/>
  <c r="A256" i="26"/>
  <c r="A550" i="26"/>
  <c r="A181" i="26"/>
  <c r="A238" i="26"/>
  <c r="A431" i="26"/>
  <c r="A250" i="26"/>
  <c r="A224" i="26"/>
  <c r="A476" i="26"/>
  <c r="A90" i="26"/>
  <c r="A636" i="26"/>
  <c r="A441" i="26"/>
  <c r="A151" i="26"/>
  <c r="A163" i="26"/>
  <c r="A309" i="26"/>
  <c r="A562" i="26"/>
  <c r="A599" i="26"/>
  <c r="A188" i="26"/>
  <c r="A455" i="26"/>
  <c r="A71" i="26"/>
  <c r="A161" i="26"/>
  <c r="A603" i="26"/>
  <c r="A640" i="26"/>
  <c r="A625" i="26"/>
  <c r="A450" i="26"/>
  <c r="A123" i="26"/>
  <c r="A149" i="26"/>
  <c r="A281" i="26"/>
  <c r="A615" i="26"/>
  <c r="A462" i="26"/>
  <c r="A81" i="26"/>
  <c r="A629" i="26"/>
  <c r="A595" i="26"/>
  <c r="A180" i="26"/>
  <c r="A291" i="26"/>
  <c r="A203" i="26"/>
  <c r="A80" i="26"/>
  <c r="A334" i="26"/>
  <c r="A84" i="26"/>
  <c r="A586" i="26"/>
  <c r="A186" i="26"/>
  <c r="A19" i="26"/>
  <c r="A572" i="26"/>
  <c r="A109" i="26"/>
  <c r="A597" i="26"/>
  <c r="A521" i="26"/>
  <c r="A213" i="26"/>
  <c r="A83" i="26"/>
  <c r="A588" i="26"/>
  <c r="A608" i="26"/>
  <c r="A534" i="26"/>
  <c r="A206" i="26"/>
  <c r="A351" i="26"/>
  <c r="A487" i="26"/>
  <c r="A318" i="26"/>
  <c r="A427" i="26"/>
  <c r="A253" i="26"/>
  <c r="A210" i="26"/>
  <c r="A490" i="26"/>
  <c r="A192" i="26"/>
  <c r="A464" i="26"/>
  <c r="A76" i="26"/>
  <c r="A183" i="26"/>
  <c r="A327" i="26"/>
  <c r="A124" i="26"/>
  <c r="A622" i="26"/>
  <c r="A47" i="26"/>
  <c r="A209" i="26"/>
  <c r="A202" i="26"/>
  <c r="A478" i="26"/>
  <c r="A606" i="26"/>
  <c r="A40" i="26"/>
  <c r="A330" i="26"/>
  <c r="A536" i="26"/>
  <c r="A403" i="26"/>
  <c r="A172" i="26"/>
  <c r="A57" i="26"/>
  <c r="A444" i="26"/>
  <c r="A607" i="26"/>
  <c r="A246" i="26"/>
  <c r="A269" i="26"/>
  <c r="A130" i="26"/>
  <c r="A61" i="26"/>
  <c r="A227" i="26"/>
  <c r="A3" i="26"/>
  <c r="A559" i="26"/>
  <c r="A160" i="26"/>
  <c r="A635" i="26"/>
  <c r="A489" i="26"/>
  <c r="A89" i="26"/>
  <c r="A408" i="26"/>
  <c r="A486" i="26"/>
  <c r="A62" i="26"/>
  <c r="A272" i="26"/>
  <c r="A94" i="26"/>
  <c r="A471" i="26"/>
  <c r="A436" i="26"/>
  <c r="A60" i="26"/>
  <c r="A600" i="26"/>
  <c r="A177" i="26"/>
  <c r="A82" i="26"/>
  <c r="A140" i="26"/>
  <c r="A173" i="26"/>
  <c r="A55" i="26"/>
  <c r="A229" i="26"/>
  <c r="A544" i="26"/>
  <c r="A171" i="26"/>
  <c r="A338" i="26"/>
  <c r="A509" i="26"/>
  <c r="A335" i="26"/>
  <c r="A205" i="26"/>
  <c r="A35" i="26"/>
  <c r="A630" i="26"/>
  <c r="A404" i="26"/>
  <c r="A101" i="26"/>
  <c r="A137" i="26"/>
  <c r="A255" i="26"/>
  <c r="A579" i="26"/>
  <c r="A574" i="26"/>
  <c r="A289" i="26"/>
  <c r="A429" i="26"/>
  <c r="A50" i="26"/>
  <c r="A105" i="26"/>
  <c r="A576" i="26"/>
  <c r="A514" i="26"/>
  <c r="A620" i="26"/>
  <c r="A308" i="26"/>
  <c r="A65" i="26"/>
  <c r="A125" i="26"/>
  <c r="A190" i="26"/>
  <c r="A593" i="26"/>
  <c r="A524" i="26"/>
  <c r="A117" i="26"/>
  <c r="A29" i="26"/>
  <c r="A207" i="26"/>
  <c r="A285" i="26"/>
  <c r="A17" i="26"/>
  <c r="A437" i="26"/>
  <c r="A66" i="26"/>
  <c r="A306" i="26"/>
  <c r="A558" i="26"/>
  <c r="A284" i="26"/>
  <c r="A535" i="26"/>
  <c r="A92" i="26"/>
  <c r="A418" i="26"/>
  <c r="A548" i="26"/>
  <c r="A340" i="26"/>
  <c r="A64" i="26"/>
  <c r="A492" i="26"/>
  <c r="A554" i="26"/>
  <c r="A448" i="26"/>
  <c r="A423" i="26"/>
  <c r="A239" i="26"/>
  <c r="A108" i="26"/>
  <c r="A474" i="26"/>
  <c r="A326" i="26"/>
  <c r="A178" i="26"/>
  <c r="A520" i="26"/>
  <c r="A157" i="26"/>
  <c r="A53" i="26"/>
  <c r="A446" i="26"/>
  <c r="A165" i="26"/>
  <c r="A168" i="26"/>
  <c r="A405" i="26"/>
  <c r="A647" i="26"/>
  <c r="A230" i="26"/>
  <c r="A4" i="26"/>
  <c r="A287" i="26"/>
  <c r="A328" i="26"/>
  <c r="A505" i="26"/>
  <c r="A145" i="26"/>
  <c r="A495" i="26"/>
  <c r="A602" i="26"/>
  <c r="C22" i="8"/>
  <c r="C24" i="8"/>
  <c r="C13" i="8"/>
  <c r="C7" i="8"/>
  <c r="C9" i="8"/>
  <c r="C20" i="8"/>
  <c r="A614" i="17" l="1"/>
  <c r="A646" i="17"/>
  <c r="A330" i="17"/>
  <c r="A382" i="17"/>
  <c r="A440" i="17"/>
  <c r="A520" i="17"/>
  <c r="A627" i="17"/>
  <c r="A183" i="17"/>
  <c r="A199" i="17"/>
  <c r="A215" i="17"/>
  <c r="A231" i="17"/>
  <c r="A247" i="17"/>
  <c r="A263" i="17"/>
  <c r="A279" i="17"/>
  <c r="A298" i="17"/>
  <c r="A323" i="17"/>
  <c r="A366" i="17"/>
  <c r="A414" i="17"/>
  <c r="A510" i="17"/>
  <c r="A562" i="17"/>
  <c r="A611" i="17"/>
  <c r="A11" i="17"/>
  <c r="A27" i="17"/>
  <c r="A43" i="17"/>
  <c r="A64" i="17"/>
  <c r="A96" i="17"/>
  <c r="A116" i="17"/>
  <c r="A131" i="17"/>
  <c r="A153" i="17"/>
  <c r="A171" i="17"/>
  <c r="A184" i="17"/>
  <c r="A648" i="17"/>
  <c r="A44" i="17"/>
  <c r="A590" i="17"/>
  <c r="A601" i="17"/>
  <c r="A617" i="17"/>
  <c r="A633" i="17"/>
  <c r="A649" i="17"/>
  <c r="A168" i="17"/>
  <c r="A214" i="17"/>
  <c r="A246" i="17"/>
  <c r="A278" i="17"/>
  <c r="A309" i="17"/>
  <c r="A341" i="17"/>
  <c r="A373" i="17"/>
  <c r="A405" i="17"/>
  <c r="A453" i="17"/>
  <c r="A345" i="17"/>
  <c r="A377" i="17"/>
  <c r="A409" i="17"/>
  <c r="A200" i="17"/>
  <c r="A216" i="17"/>
  <c r="A232" i="17"/>
  <c r="A248" i="17"/>
  <c r="A264" i="17"/>
  <c r="A280" i="17"/>
  <c r="A295" i="17"/>
  <c r="A311" i="17"/>
  <c r="A327" i="17"/>
  <c r="A343" i="17"/>
  <c r="A359" i="17"/>
  <c r="A391" i="17"/>
  <c r="A407" i="17"/>
  <c r="A427" i="17"/>
  <c r="A457" i="17"/>
  <c r="A487" i="17"/>
  <c r="A512" i="17"/>
  <c r="A532" i="17"/>
  <c r="A552" i="17"/>
  <c r="A568" i="17"/>
  <c r="A600" i="17"/>
  <c r="A616" i="17"/>
  <c r="A636" i="17"/>
  <c r="A653" i="17"/>
  <c r="A16" i="17"/>
  <c r="A32" i="17"/>
  <c r="A48" i="17"/>
  <c r="A111" i="17"/>
  <c r="A92" i="17"/>
  <c r="A121" i="17"/>
  <c r="A137" i="17"/>
  <c r="A159" i="17"/>
  <c r="A172" i="17"/>
  <c r="A177" i="17"/>
  <c r="A189" i="17"/>
  <c r="A205" i="17"/>
  <c r="A221" i="17"/>
  <c r="A237" i="17"/>
  <c r="A253" i="17"/>
  <c r="A269" i="17"/>
  <c r="A288" i="17"/>
  <c r="A304" i="17"/>
  <c r="A321" i="17"/>
  <c r="A336" i="17"/>
  <c r="A352" i="17"/>
  <c r="A368" i="17"/>
  <c r="A384" i="17"/>
  <c r="A400" i="17"/>
  <c r="A417" i="17"/>
  <c r="A448" i="17"/>
  <c r="A475" i="17"/>
  <c r="A502" i="17"/>
  <c r="A523" i="17"/>
  <c r="A545" i="17"/>
  <c r="A560" i="17"/>
  <c r="A577" i="17"/>
  <c r="A629" i="17"/>
  <c r="A656" i="17"/>
  <c r="A13" i="17"/>
  <c r="A550" i="17"/>
  <c r="A586" i="17"/>
  <c r="A618" i="17"/>
  <c r="A650" i="17"/>
  <c r="A350" i="17"/>
  <c r="A398" i="17"/>
  <c r="A593" i="17"/>
  <c r="A609" i="17"/>
  <c r="A625" i="17"/>
  <c r="A641" i="17"/>
  <c r="A658" i="17"/>
  <c r="A198" i="17"/>
  <c r="A230" i="17"/>
  <c r="A262" i="17"/>
  <c r="A293" i="17"/>
  <c r="A325" i="17"/>
  <c r="A357" i="17"/>
  <c r="A389" i="17"/>
  <c r="A424" i="17"/>
  <c r="A483" i="17"/>
  <c r="A538" i="17"/>
  <c r="A566" i="17"/>
  <c r="A598" i="17"/>
  <c r="A630" i="17"/>
  <c r="A294" i="17"/>
  <c r="A358" i="17"/>
  <c r="A406" i="17"/>
  <c r="A555" i="17"/>
  <c r="A651" i="17"/>
  <c r="A21" i="17"/>
  <c r="A61" i="17"/>
  <c r="A73" i="17"/>
  <c r="A89" i="17"/>
  <c r="A108" i="17"/>
  <c r="A126" i="17"/>
  <c r="A142" i="17"/>
  <c r="A160" i="17"/>
  <c r="A164" i="17"/>
  <c r="A182" i="17"/>
  <c r="A210" i="17"/>
  <c r="A242" i="17"/>
  <c r="A274" i="17"/>
  <c r="A305" i="17"/>
  <c r="A337" i="17"/>
  <c r="A369" i="17"/>
  <c r="A401" i="17"/>
  <c r="A449" i="17"/>
  <c r="A542" i="17"/>
  <c r="A578" i="17"/>
  <c r="A610" i="17"/>
  <c r="A642" i="17"/>
  <c r="A338" i="17"/>
  <c r="A386" i="17"/>
  <c r="A450" i="17"/>
  <c r="A3" i="17"/>
  <c r="A567" i="17"/>
  <c r="A29" i="17"/>
  <c r="A45" i="17"/>
  <c r="A62" i="17"/>
  <c r="A66" i="17"/>
  <c r="A81" i="17"/>
  <c r="A100" i="17"/>
  <c r="A118" i="17"/>
  <c r="A133" i="17"/>
  <c r="A155" i="17"/>
  <c r="A57" i="17"/>
  <c r="A194" i="17"/>
  <c r="A226" i="17"/>
  <c r="A258" i="17"/>
  <c r="A289" i="17"/>
  <c r="A322" i="17"/>
  <c r="A353" i="17"/>
  <c r="A385" i="17"/>
  <c r="A418" i="17"/>
  <c r="A478" i="17"/>
  <c r="A525" i="17"/>
  <c r="A557" i="17"/>
  <c r="A594" i="17"/>
  <c r="A626" i="17"/>
  <c r="A302" i="17"/>
  <c r="A362" i="17"/>
  <c r="A410" i="17"/>
  <c r="A491" i="17"/>
  <c r="A547" i="17"/>
  <c r="A595" i="17"/>
  <c r="A643" i="17"/>
  <c r="A363" i="17"/>
  <c r="A411" i="17"/>
  <c r="A434" i="17"/>
  <c r="A466" i="17"/>
  <c r="A493" i="17"/>
  <c r="A518" i="17"/>
  <c r="A540" i="17"/>
  <c r="A563" i="17"/>
  <c r="A572" i="17"/>
  <c r="A588" i="17"/>
  <c r="A604" i="17"/>
  <c r="A620" i="17"/>
  <c r="A640" i="17"/>
  <c r="A20" i="17"/>
  <c r="A36" i="17"/>
  <c r="A52" i="17"/>
  <c r="A72" i="17"/>
  <c r="A88" i="17"/>
  <c r="A107" i="17"/>
  <c r="A125" i="17"/>
  <c r="A141" i="17"/>
  <c r="A163" i="17"/>
  <c r="A60" i="17"/>
  <c r="A193" i="17"/>
  <c r="A209" i="17"/>
  <c r="A225" i="17"/>
  <c r="A241" i="17"/>
  <c r="A257" i="17"/>
  <c r="A273" i="17"/>
  <c r="A292" i="17"/>
  <c r="A308" i="17"/>
  <c r="A22" i="17"/>
  <c r="A38" i="17"/>
  <c r="A53" i="17"/>
  <c r="A74" i="17"/>
  <c r="A90" i="17"/>
  <c r="A109" i="17"/>
  <c r="A127" i="17"/>
  <c r="A143" i="17"/>
  <c r="A165" i="17"/>
  <c r="A195" i="17"/>
  <c r="A211" i="17"/>
  <c r="A227" i="17"/>
  <c r="A243" i="17"/>
  <c r="A259" i="17"/>
  <c r="A275" i="17"/>
  <c r="A290" i="17"/>
  <c r="A314" i="17"/>
  <c r="A354" i="17"/>
  <c r="A402" i="17"/>
  <c r="A485" i="17"/>
  <c r="A543" i="17"/>
  <c r="A599" i="17"/>
  <c r="A6" i="17"/>
  <c r="A23" i="17"/>
  <c r="A39" i="17"/>
  <c r="A54" i="17"/>
  <c r="A75" i="17"/>
  <c r="A128" i="17"/>
  <c r="A144" i="17"/>
  <c r="A166" i="17"/>
  <c r="A180" i="17"/>
  <c r="A351" i="17"/>
  <c r="A367" i="17"/>
  <c r="A383" i="17"/>
  <c r="A399" i="17"/>
  <c r="A415" i="17"/>
  <c r="A559" i="17"/>
  <c r="A112" i="17"/>
  <c r="A129" i="17"/>
  <c r="A197" i="17"/>
  <c r="A217" i="17"/>
  <c r="A265" i="17"/>
  <c r="A281" i="17"/>
  <c r="A300" i="17"/>
  <c r="A316" i="17"/>
  <c r="A348" i="17"/>
  <c r="A364" i="17"/>
  <c r="A380" i="17"/>
  <c r="A396" i="17"/>
  <c r="A412" i="17"/>
  <c r="A435" i="17"/>
  <c r="A467" i="17"/>
  <c r="A489" i="17"/>
  <c r="A494" i="17"/>
  <c r="A531" i="17"/>
  <c r="A573" i="17"/>
  <c r="A4" i="17"/>
  <c r="A605" i="17"/>
  <c r="A621" i="17"/>
  <c r="A637" i="17"/>
  <c r="A654" i="17"/>
  <c r="A632" i="17"/>
  <c r="A14" i="17"/>
  <c r="A67" i="17"/>
  <c r="A82" i="17"/>
  <c r="A99" i="17"/>
  <c r="A119" i="17"/>
  <c r="A135" i="17"/>
  <c r="A156" i="17"/>
  <c r="A175" i="17"/>
  <c r="A187" i="17"/>
  <c r="A203" i="17"/>
  <c r="A219" i="17"/>
  <c r="A235" i="17"/>
  <c r="A251" i="17"/>
  <c r="A267" i="17"/>
  <c r="A283" i="17"/>
  <c r="A306" i="17"/>
  <c r="A334" i="17"/>
  <c r="A378" i="17"/>
  <c r="A432" i="17"/>
  <c r="A623" i="17"/>
  <c r="A15" i="17"/>
  <c r="A31" i="17"/>
  <c r="A47" i="17"/>
  <c r="A68" i="17"/>
  <c r="A83" i="17"/>
  <c r="A101" i="17"/>
  <c r="A120" i="17"/>
  <c r="A136" i="17"/>
  <c r="A158" i="17"/>
  <c r="A176" i="17"/>
  <c r="A188" i="17"/>
  <c r="A204" i="17"/>
  <c r="A220" i="17"/>
  <c r="A236" i="17"/>
  <c r="A252" i="17"/>
  <c r="A268" i="17"/>
  <c r="A284" i="17"/>
  <c r="A299" i="17"/>
  <c r="A315" i="17"/>
  <c r="A331" i="17"/>
  <c r="A347" i="17"/>
  <c r="A319" i="17"/>
  <c r="A340" i="17"/>
  <c r="A356" i="17"/>
  <c r="A372" i="17"/>
  <c r="A388" i="17"/>
  <c r="A404" i="17"/>
  <c r="A422" i="17"/>
  <c r="A451" i="17"/>
  <c r="A481" i="17"/>
  <c r="A507" i="17"/>
  <c r="A529" i="17"/>
  <c r="A549" i="17"/>
  <c r="A565" i="17"/>
  <c r="A581" i="17"/>
  <c r="A206" i="17"/>
  <c r="A238" i="17"/>
  <c r="A270" i="17"/>
  <c r="A333" i="17"/>
  <c r="A365" i="17"/>
  <c r="A397" i="17"/>
  <c r="A438" i="17"/>
  <c r="A546" i="17"/>
  <c r="A574" i="17"/>
  <c r="A606" i="17"/>
  <c r="A472" i="17"/>
  <c r="A533" i="17"/>
  <c r="A583" i="17"/>
  <c r="A425" i="17"/>
  <c r="A517" i="17"/>
  <c r="A571" i="17"/>
  <c r="A5" i="17"/>
  <c r="A191" i="17"/>
  <c r="A207" i="17"/>
  <c r="A223" i="17"/>
  <c r="A239" i="17"/>
  <c r="A255" i="17"/>
  <c r="A271" i="17"/>
  <c r="A286" i="17"/>
  <c r="A310" i="17"/>
  <c r="A346" i="17"/>
  <c r="A394" i="17"/>
  <c r="A455" i="17"/>
  <c r="A527" i="17"/>
  <c r="A575" i="17"/>
  <c r="A587" i="17"/>
  <c r="A635" i="17"/>
  <c r="A19" i="17"/>
  <c r="A35" i="17"/>
  <c r="A51" i="17"/>
  <c r="A71" i="17"/>
  <c r="A87" i="17"/>
  <c r="A106" i="17"/>
  <c r="A124" i="17"/>
  <c r="A140" i="17"/>
  <c r="A162" i="17"/>
  <c r="A26" i="17"/>
  <c r="A78" i="17"/>
  <c r="A551" i="17"/>
  <c r="A91" i="17"/>
  <c r="A110" i="17"/>
  <c r="A196" i="17"/>
  <c r="A212" i="17"/>
  <c r="A228" i="17"/>
  <c r="A244" i="17"/>
  <c r="A260" i="17"/>
  <c r="A276" i="17"/>
  <c r="A291" i="17"/>
  <c r="A307" i="17"/>
  <c r="A324" i="17"/>
  <c r="A339" i="17"/>
  <c r="A355" i="17"/>
  <c r="A371" i="17"/>
  <c r="A387" i="17"/>
  <c r="A403" i="17"/>
  <c r="A421" i="17"/>
  <c r="A526" i="17"/>
  <c r="A480" i="17"/>
  <c r="A505" i="17"/>
  <c r="A528" i="17"/>
  <c r="A548" i="17"/>
  <c r="A564" i="17"/>
  <c r="A580" i="17"/>
  <c r="A596" i="17"/>
  <c r="A612" i="17"/>
  <c r="A628" i="17"/>
  <c r="A12" i="17"/>
  <c r="A28" i="17"/>
  <c r="A65" i="17"/>
  <c r="A80" i="17"/>
  <c r="A98" i="17"/>
  <c r="A117" i="17"/>
  <c r="A56" i="17"/>
  <c r="A154" i="17"/>
  <c r="A185" i="17"/>
  <c r="A201" i="17"/>
  <c r="A233" i="17"/>
  <c r="A249" i="17"/>
  <c r="A541" i="17"/>
  <c r="A556" i="17"/>
  <c r="A190" i="17"/>
  <c r="A222" i="17"/>
  <c r="A254" i="17"/>
  <c r="A285" i="17"/>
  <c r="A317" i="17"/>
  <c r="A349" i="17"/>
  <c r="A381" i="17"/>
  <c r="A413" i="17"/>
  <c r="A469" i="17"/>
  <c r="A519" i="17"/>
  <c r="A561" i="17"/>
  <c r="A622" i="17"/>
  <c r="A655" i="17"/>
  <c r="A342" i="17"/>
  <c r="A390" i="17"/>
  <c r="A460" i="17"/>
  <c r="A539" i="17"/>
  <c r="A579" i="17"/>
  <c r="A591" i="17"/>
  <c r="A639" i="17"/>
  <c r="A17" i="17"/>
  <c r="A33" i="17"/>
  <c r="A49" i="17"/>
  <c r="A69" i="17"/>
  <c r="A85" i="17"/>
  <c r="A104" i="17"/>
  <c r="A122" i="17"/>
  <c r="A138" i="17"/>
  <c r="A178" i="17"/>
  <c r="A202" i="17"/>
  <c r="A234" i="17"/>
  <c r="A266" i="17"/>
  <c r="A297" i="17"/>
  <c r="A329" i="17"/>
  <c r="A361" i="17"/>
  <c r="A393" i="17"/>
  <c r="A430" i="17"/>
  <c r="A490" i="17"/>
  <c r="A530" i="17"/>
  <c r="A570" i="17"/>
  <c r="A602" i="17"/>
  <c r="A634" i="17"/>
  <c r="A326" i="17"/>
  <c r="A374" i="17"/>
  <c r="A504" i="17"/>
  <c r="A558" i="17"/>
  <c r="A59" i="17"/>
  <c r="A192" i="17"/>
  <c r="A208" i="17"/>
  <c r="A224" i="17"/>
  <c r="A240" i="17"/>
  <c r="A256" i="17"/>
  <c r="A272" i="17"/>
  <c r="A287" i="17"/>
  <c r="A303" i="17"/>
  <c r="A320" i="17"/>
  <c r="A335" i="17"/>
  <c r="A379" i="17"/>
  <c r="A395" i="17"/>
  <c r="A444" i="17"/>
  <c r="A474" i="17"/>
  <c r="A499" i="17"/>
  <c r="A521" i="17"/>
  <c r="A544" i="17"/>
  <c r="A576" i="17"/>
  <c r="A592" i="17"/>
  <c r="A608" i="17"/>
  <c r="A624" i="17"/>
  <c r="A644" i="17"/>
  <c r="A657" i="17"/>
  <c r="A7" i="17"/>
  <c r="A24" i="17"/>
  <c r="A40" i="17"/>
  <c r="A55" i="17"/>
  <c r="A76" i="17"/>
  <c r="A93" i="17"/>
  <c r="A146" i="17"/>
  <c r="A167" i="17"/>
  <c r="A181" i="17"/>
  <c r="A213" i="17"/>
  <c r="A229" i="17"/>
  <c r="A245" i="17"/>
  <c r="A261" i="17"/>
  <c r="A277" i="17"/>
  <c r="A296" i="17"/>
  <c r="A312" i="17"/>
  <c r="A328" i="17"/>
  <c r="A344" i="17"/>
  <c r="A360" i="17"/>
  <c r="A376" i="17"/>
  <c r="A392" i="17"/>
  <c r="A408" i="17"/>
  <c r="A428" i="17"/>
  <c r="A458" i="17"/>
  <c r="A513" i="17"/>
  <c r="A536" i="17"/>
  <c r="A553" i="17"/>
  <c r="A569" i="17"/>
  <c r="A585" i="17"/>
  <c r="A301" i="17"/>
  <c r="A495" i="17"/>
  <c r="A508" i="17"/>
  <c r="A554" i="17"/>
  <c r="A582" i="17"/>
  <c r="A459" i="17"/>
  <c r="A515" i="17"/>
  <c r="A375" i="17"/>
  <c r="A584" i="17"/>
  <c r="A103" i="17"/>
  <c r="A597" i="17"/>
  <c r="A613" i="17"/>
  <c r="A645" i="17"/>
  <c r="A638" i="17"/>
  <c r="A318" i="17"/>
  <c r="A370" i="17"/>
  <c r="A420" i="17"/>
  <c r="A479" i="17"/>
  <c r="A498" i="17"/>
  <c r="A603" i="17"/>
  <c r="A615" i="17"/>
  <c r="A8" i="17"/>
  <c r="A25" i="17"/>
  <c r="A37" i="17"/>
  <c r="A41" i="17"/>
  <c r="A79" i="17"/>
  <c r="A94" i="17"/>
  <c r="A113" i="17"/>
  <c r="A150" i="17"/>
  <c r="A151" i="17"/>
  <c r="A174" i="17"/>
  <c r="A186" i="17"/>
  <c r="A218" i="17"/>
  <c r="A250" i="17"/>
  <c r="A282" i="17"/>
  <c r="A313" i="17"/>
  <c r="A503" i="17"/>
  <c r="A631" i="17"/>
  <c r="A332" i="17"/>
  <c r="A607" i="17"/>
  <c r="A619" i="17"/>
  <c r="A647" i="17"/>
  <c r="A18" i="17"/>
  <c r="A30" i="17"/>
  <c r="A34" i="17"/>
  <c r="A46" i="17"/>
  <c r="A50" i="17"/>
  <c r="A70" i="17"/>
  <c r="A86" i="17"/>
  <c r="A105" i="17"/>
  <c r="A123" i="17"/>
  <c r="A139" i="17"/>
  <c r="A161" i="17"/>
  <c r="A58" i="17"/>
  <c r="A10" i="17"/>
  <c r="A42" i="17"/>
  <c r="A63" i="17"/>
  <c r="A77" i="17"/>
  <c r="A95" i="17"/>
  <c r="A115" i="17"/>
  <c r="A130" i="17"/>
  <c r="A152" i="17"/>
  <c r="A170" i="17"/>
  <c r="A179" i="17"/>
  <c r="C23" i="8"/>
  <c r="C6" i="8"/>
  <c r="C17" i="8"/>
  <c r="C16" i="8"/>
  <c r="C11" i="8"/>
  <c r="C15" i="8"/>
  <c r="C21" i="8"/>
  <c r="C14" i="8"/>
  <c r="C12" i="8"/>
  <c r="C18" i="8"/>
  <c r="C10" i="8"/>
  <c r="C19" i="8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374" i="24"/>
  <c r="F375" i="24"/>
  <c r="F376" i="24"/>
  <c r="F377" i="24"/>
  <c r="F378" i="24"/>
  <c r="F379" i="24"/>
  <c r="F380" i="24"/>
  <c r="F381" i="24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4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488" i="24"/>
  <c r="F489" i="24"/>
  <c r="F490" i="24"/>
  <c r="F491" i="24"/>
  <c r="F492" i="24"/>
  <c r="F493" i="24"/>
  <c r="F494" i="24"/>
  <c r="F495" i="24"/>
  <c r="F496" i="24"/>
  <c r="F497" i="24"/>
  <c r="F498" i="24"/>
  <c r="F499" i="24"/>
  <c r="F500" i="24"/>
  <c r="F501" i="24"/>
  <c r="F502" i="24"/>
  <c r="F503" i="24"/>
  <c r="F504" i="24"/>
  <c r="F505" i="24"/>
  <c r="F506" i="24"/>
  <c r="F507" i="24"/>
  <c r="F508" i="24"/>
  <c r="F509" i="24"/>
  <c r="F510" i="24"/>
  <c r="F511" i="24"/>
  <c r="F512" i="24"/>
  <c r="F513" i="24"/>
  <c r="F514" i="24"/>
  <c r="F515" i="24"/>
  <c r="F516" i="24"/>
  <c r="F517" i="24"/>
  <c r="F518" i="24"/>
  <c r="F519" i="24"/>
  <c r="F520" i="24"/>
  <c r="F521" i="24"/>
  <c r="F522" i="24"/>
  <c r="F523" i="24"/>
  <c r="F524" i="24"/>
  <c r="F525" i="24"/>
  <c r="F526" i="24"/>
  <c r="F527" i="24"/>
  <c r="F528" i="24"/>
  <c r="F529" i="24"/>
  <c r="F530" i="24"/>
  <c r="F531" i="24"/>
  <c r="F532" i="24"/>
  <c r="F533" i="24"/>
  <c r="F534" i="24"/>
  <c r="F535" i="24"/>
  <c r="F536" i="24"/>
  <c r="F537" i="24"/>
  <c r="F538" i="24"/>
  <c r="F539" i="24"/>
  <c r="F540" i="24"/>
  <c r="F541" i="24"/>
  <c r="F542" i="24"/>
  <c r="F543" i="24"/>
  <c r="F544" i="24"/>
  <c r="F545" i="24"/>
  <c r="F546" i="24"/>
  <c r="F547" i="24"/>
  <c r="F548" i="24"/>
  <c r="F549" i="24"/>
  <c r="F550" i="24"/>
  <c r="F551" i="24"/>
  <c r="F552" i="24"/>
  <c r="F553" i="24"/>
  <c r="F554" i="24"/>
  <c r="F555" i="24"/>
  <c r="F556" i="24"/>
  <c r="F557" i="24"/>
  <c r="F558" i="24"/>
  <c r="F559" i="24"/>
  <c r="F560" i="24"/>
  <c r="F561" i="24"/>
  <c r="F562" i="24"/>
  <c r="F563" i="24"/>
  <c r="F564" i="24"/>
  <c r="F565" i="24"/>
  <c r="F566" i="24"/>
  <c r="F567" i="24"/>
  <c r="F568" i="24"/>
  <c r="F569" i="24"/>
  <c r="F570" i="24"/>
  <c r="F571" i="24"/>
  <c r="F572" i="24"/>
  <c r="F573" i="24"/>
  <c r="F574" i="24"/>
  <c r="F575" i="24"/>
  <c r="F576" i="24"/>
  <c r="F577" i="24"/>
  <c r="F578" i="24"/>
  <c r="F579" i="24"/>
  <c r="F580" i="24"/>
  <c r="F581" i="24"/>
  <c r="F582" i="24"/>
  <c r="F583" i="24"/>
  <c r="F584" i="24"/>
  <c r="F585" i="24"/>
  <c r="F586" i="24"/>
  <c r="F587" i="24"/>
  <c r="F588" i="24"/>
  <c r="F589" i="24"/>
  <c r="F590" i="24"/>
  <c r="F591" i="24"/>
  <c r="F592" i="24"/>
  <c r="F593" i="24"/>
  <c r="F594" i="24"/>
  <c r="F595" i="24"/>
  <c r="F596" i="24"/>
  <c r="F597" i="24"/>
  <c r="F598" i="24"/>
  <c r="F599" i="24"/>
  <c r="F600" i="24"/>
  <c r="F601" i="24"/>
  <c r="F602" i="24"/>
  <c r="F603" i="24"/>
  <c r="F604" i="24"/>
  <c r="F605" i="24"/>
  <c r="F606" i="24"/>
  <c r="F607" i="24"/>
  <c r="F608" i="24"/>
  <c r="F609" i="24"/>
  <c r="F610" i="24"/>
  <c r="F611" i="24"/>
  <c r="F612" i="24"/>
  <c r="F613" i="24"/>
  <c r="F614" i="24"/>
  <c r="F615" i="24"/>
  <c r="F616" i="24"/>
  <c r="F617" i="24"/>
  <c r="F618" i="24"/>
  <c r="F619" i="24"/>
  <c r="F620" i="24"/>
  <c r="F621" i="24"/>
  <c r="F622" i="24"/>
  <c r="F623" i="24"/>
  <c r="F624" i="24"/>
  <c r="F625" i="24"/>
  <c r="F626" i="24"/>
  <c r="F627" i="24"/>
  <c r="F628" i="24"/>
  <c r="F629" i="24"/>
  <c r="F630" i="24"/>
  <c r="F631" i="24"/>
  <c r="F632" i="24"/>
  <c r="F633" i="24"/>
  <c r="F634" i="24"/>
  <c r="F635" i="24"/>
  <c r="F636" i="24"/>
  <c r="F637" i="24"/>
  <c r="F638" i="24"/>
  <c r="F639" i="24"/>
  <c r="F640" i="24"/>
  <c r="F641" i="24"/>
  <c r="F642" i="24"/>
  <c r="F643" i="24"/>
  <c r="F644" i="24"/>
  <c r="F645" i="24"/>
  <c r="F646" i="24"/>
  <c r="F647" i="24"/>
  <c r="F648" i="24"/>
  <c r="F649" i="24"/>
  <c r="F650" i="24"/>
  <c r="F651" i="24"/>
  <c r="F652" i="24"/>
  <c r="F653" i="24"/>
  <c r="F654" i="24"/>
  <c r="F655" i="24"/>
  <c r="F656" i="24"/>
  <c r="F657" i="24"/>
  <c r="F658" i="24"/>
  <c r="F659" i="24"/>
  <c r="F660" i="24"/>
  <c r="F661" i="24"/>
  <c r="F662" i="24"/>
  <c r="F663" i="24"/>
  <c r="F664" i="24"/>
  <c r="F665" i="24"/>
  <c r="F666" i="24"/>
  <c r="F667" i="24"/>
  <c r="F668" i="24"/>
  <c r="F669" i="24"/>
  <c r="F670" i="24"/>
  <c r="F671" i="24"/>
  <c r="F672" i="24"/>
  <c r="F673" i="24"/>
  <c r="F674" i="24"/>
  <c r="F675" i="24"/>
  <c r="F676" i="24"/>
  <c r="F677" i="24"/>
  <c r="F678" i="24"/>
  <c r="F679" i="24"/>
  <c r="F680" i="24"/>
  <c r="F681" i="24"/>
  <c r="F682" i="24"/>
  <c r="F683" i="24"/>
  <c r="F684" i="24"/>
  <c r="F685" i="24"/>
  <c r="F686" i="24"/>
  <c r="F687" i="24"/>
  <c r="F688" i="24"/>
  <c r="F689" i="24"/>
  <c r="F690" i="24"/>
  <c r="F691" i="24"/>
  <c r="F692" i="24"/>
  <c r="F693" i="24"/>
  <c r="F694" i="24"/>
  <c r="F695" i="24"/>
  <c r="F696" i="24"/>
  <c r="F697" i="24"/>
  <c r="F698" i="24"/>
  <c r="F699" i="24"/>
  <c r="F700" i="24"/>
  <c r="F701" i="24"/>
  <c r="F702" i="24"/>
  <c r="F703" i="24"/>
  <c r="F704" i="24"/>
  <c r="F705" i="24"/>
  <c r="F706" i="24"/>
  <c r="F707" i="24"/>
  <c r="F708" i="24"/>
  <c r="F709" i="24"/>
  <c r="F710" i="24"/>
  <c r="F711" i="24"/>
  <c r="F712" i="24"/>
  <c r="F713" i="24"/>
  <c r="F714" i="24"/>
  <c r="F715" i="24"/>
  <c r="F716" i="24"/>
  <c r="F717" i="24"/>
  <c r="F718" i="24"/>
  <c r="F719" i="24"/>
  <c r="F720" i="24"/>
  <c r="F721" i="24"/>
  <c r="F722" i="24"/>
  <c r="F723" i="24"/>
  <c r="F724" i="24"/>
  <c r="F725" i="24"/>
  <c r="F726" i="24"/>
  <c r="F727" i="24"/>
  <c r="F728" i="24"/>
  <c r="F729" i="24"/>
  <c r="F730" i="24"/>
  <c r="F731" i="24"/>
  <c r="F732" i="24"/>
  <c r="F733" i="24"/>
  <c r="F734" i="24"/>
  <c r="F735" i="24"/>
  <c r="F736" i="24"/>
  <c r="F737" i="24"/>
  <c r="F738" i="24"/>
  <c r="F739" i="24"/>
  <c r="F740" i="24"/>
  <c r="F741" i="24"/>
  <c r="F742" i="24"/>
  <c r="F743" i="24"/>
  <c r="F744" i="24"/>
  <c r="F745" i="24"/>
  <c r="F746" i="24"/>
  <c r="F747" i="24"/>
  <c r="F748" i="24"/>
  <c r="F749" i="24"/>
  <c r="F750" i="24"/>
  <c r="F751" i="24"/>
  <c r="F752" i="24"/>
  <c r="F753" i="24"/>
  <c r="F754" i="24"/>
  <c r="F755" i="24"/>
  <c r="F756" i="24"/>
  <c r="F757" i="24"/>
  <c r="F758" i="24"/>
  <c r="F759" i="24"/>
  <c r="F760" i="24"/>
  <c r="F761" i="24"/>
  <c r="F762" i="24"/>
  <c r="F763" i="24"/>
  <c r="F764" i="24"/>
  <c r="F765" i="24"/>
  <c r="F766" i="24"/>
  <c r="F767" i="24"/>
  <c r="F768" i="24"/>
  <c r="F769" i="24"/>
  <c r="F770" i="24"/>
  <c r="F771" i="24"/>
  <c r="F772" i="24"/>
  <c r="F773" i="24"/>
  <c r="F774" i="24"/>
  <c r="F775" i="24"/>
  <c r="F776" i="24"/>
  <c r="F777" i="24"/>
  <c r="F778" i="24"/>
  <c r="F779" i="24"/>
  <c r="F780" i="24"/>
  <c r="F781" i="24"/>
  <c r="F782" i="24"/>
  <c r="F783" i="24"/>
  <c r="F784" i="24"/>
  <c r="F785" i="24"/>
  <c r="F786" i="24"/>
  <c r="F787" i="24"/>
  <c r="F788" i="24"/>
  <c r="F789" i="24"/>
  <c r="F790" i="24"/>
  <c r="F791" i="24"/>
  <c r="F792" i="24"/>
  <c r="F793" i="24"/>
  <c r="F794" i="24"/>
  <c r="F795" i="24"/>
  <c r="F796" i="24"/>
  <c r="F797" i="24"/>
  <c r="F798" i="24"/>
  <c r="F799" i="24"/>
  <c r="F800" i="24"/>
  <c r="F801" i="24"/>
  <c r="F802" i="24"/>
  <c r="F803" i="24"/>
  <c r="F804" i="24"/>
  <c r="F805" i="24"/>
  <c r="F806" i="24"/>
  <c r="F807" i="24"/>
  <c r="F808" i="24"/>
  <c r="F809" i="24"/>
  <c r="F810" i="24"/>
  <c r="F811" i="24"/>
  <c r="F812" i="24"/>
  <c r="F813" i="24"/>
  <c r="F814" i="24"/>
  <c r="F815" i="24"/>
  <c r="F816" i="24"/>
  <c r="F817" i="24"/>
  <c r="F818" i="24"/>
  <c r="F819" i="24"/>
  <c r="F820" i="24"/>
  <c r="F821" i="24"/>
  <c r="F822" i="24"/>
  <c r="F823" i="24"/>
  <c r="F824" i="24"/>
  <c r="F825" i="24"/>
  <c r="F826" i="24"/>
  <c r="F827" i="24"/>
  <c r="F828" i="24"/>
  <c r="F829" i="24"/>
  <c r="F830" i="24"/>
  <c r="F831" i="24"/>
  <c r="F832" i="24"/>
  <c r="F833" i="24"/>
  <c r="F834" i="24"/>
  <c r="F835" i="24"/>
  <c r="F836" i="24"/>
  <c r="F837" i="24"/>
  <c r="F838" i="24"/>
  <c r="F839" i="24"/>
  <c r="F840" i="24"/>
  <c r="F841" i="24"/>
  <c r="F842" i="24"/>
  <c r="F843" i="24"/>
  <c r="F844" i="24"/>
  <c r="F845" i="24"/>
  <c r="F846" i="24"/>
  <c r="F847" i="24"/>
  <c r="F848" i="24"/>
  <c r="F849" i="24"/>
  <c r="F850" i="24"/>
  <c r="F851" i="24"/>
  <c r="F852" i="24"/>
  <c r="F853" i="24"/>
  <c r="F854" i="24"/>
  <c r="F855" i="24"/>
  <c r="F856" i="24"/>
  <c r="F857" i="24"/>
  <c r="F858" i="24"/>
  <c r="F859" i="24"/>
  <c r="F860" i="24"/>
  <c r="F861" i="24"/>
  <c r="F862" i="24"/>
  <c r="F863" i="24"/>
  <c r="F864" i="24"/>
  <c r="F865" i="24"/>
  <c r="F866" i="24"/>
  <c r="F867" i="24"/>
  <c r="F868" i="24"/>
  <c r="F869" i="24"/>
  <c r="F870" i="24"/>
  <c r="F871" i="24"/>
  <c r="F872" i="24"/>
  <c r="F873" i="24"/>
  <c r="F874" i="24"/>
  <c r="F875" i="24"/>
  <c r="F876" i="24"/>
  <c r="F877" i="24"/>
  <c r="F878" i="24"/>
  <c r="F879" i="24"/>
  <c r="F880" i="24"/>
  <c r="F881" i="24"/>
  <c r="F882" i="24"/>
  <c r="F883" i="24"/>
  <c r="F884" i="24"/>
  <c r="F885" i="24"/>
  <c r="F886" i="24"/>
  <c r="F887" i="24"/>
  <c r="F888" i="24"/>
  <c r="F889" i="24"/>
  <c r="F890" i="24"/>
  <c r="F891" i="24"/>
  <c r="F892" i="24"/>
  <c r="F893" i="24"/>
  <c r="F894" i="24"/>
  <c r="F895" i="24"/>
  <c r="F896" i="24"/>
  <c r="F897" i="24"/>
  <c r="F898" i="24"/>
  <c r="F899" i="24"/>
  <c r="F900" i="24"/>
  <c r="F901" i="24"/>
  <c r="F902" i="24"/>
  <c r="F903" i="24"/>
  <c r="F904" i="24"/>
  <c r="F905" i="24"/>
  <c r="F906" i="24"/>
  <c r="F907" i="24"/>
  <c r="F908" i="24"/>
  <c r="F909" i="24"/>
  <c r="F910" i="24"/>
  <c r="F911" i="24"/>
  <c r="F912" i="24"/>
  <c r="F913" i="24"/>
  <c r="F914" i="24"/>
  <c r="F915" i="24"/>
  <c r="F916" i="24"/>
  <c r="F917" i="24"/>
  <c r="F918" i="24"/>
  <c r="F919" i="24"/>
  <c r="F920" i="24"/>
  <c r="F921" i="24"/>
  <c r="F922" i="24"/>
  <c r="F923" i="24"/>
  <c r="F924" i="24"/>
  <c r="F925" i="24"/>
  <c r="F926" i="24"/>
  <c r="F927" i="24"/>
  <c r="F928" i="24"/>
  <c r="F929" i="24"/>
  <c r="F930" i="24"/>
  <c r="F931" i="24"/>
  <c r="F932" i="24"/>
  <c r="F933" i="24"/>
  <c r="F934" i="24"/>
  <c r="F935" i="24"/>
  <c r="F936" i="24"/>
  <c r="F937" i="24"/>
  <c r="F938" i="24"/>
  <c r="F939" i="24"/>
  <c r="F940" i="24"/>
  <c r="F941" i="24"/>
  <c r="F942" i="24"/>
  <c r="F943" i="24"/>
  <c r="F944" i="24"/>
  <c r="F945" i="24"/>
  <c r="F946" i="24"/>
  <c r="F947" i="24"/>
  <c r="F948" i="24"/>
  <c r="F949" i="24"/>
  <c r="F950" i="24"/>
  <c r="F951" i="24"/>
  <c r="F952" i="24"/>
  <c r="F953" i="24"/>
  <c r="F954" i="24"/>
  <c r="F955" i="24"/>
  <c r="F956" i="24"/>
  <c r="F957" i="24"/>
  <c r="F958" i="24"/>
  <c r="F959" i="24"/>
  <c r="F960" i="24"/>
  <c r="F961" i="24"/>
  <c r="F962" i="24"/>
  <c r="F963" i="24"/>
  <c r="F964" i="24"/>
  <c r="F965" i="24"/>
  <c r="F966" i="24"/>
  <c r="F967" i="24"/>
  <c r="F968" i="24"/>
  <c r="F969" i="24"/>
  <c r="F970" i="24"/>
  <c r="F971" i="24"/>
  <c r="F972" i="24"/>
  <c r="F973" i="24"/>
  <c r="F974" i="24"/>
  <c r="F975" i="24"/>
  <c r="F976" i="24"/>
  <c r="F977" i="24"/>
  <c r="F978" i="24"/>
  <c r="F979" i="24"/>
  <c r="F980" i="24"/>
  <c r="F981" i="24"/>
  <c r="F982" i="24"/>
  <c r="F983" i="24"/>
  <c r="F984" i="24"/>
  <c r="F985" i="24"/>
  <c r="F986" i="24"/>
  <c r="F987" i="24"/>
  <c r="F988" i="24"/>
  <c r="F989" i="24"/>
  <c r="F990" i="24"/>
  <c r="F991" i="24"/>
  <c r="F992" i="24"/>
  <c r="F993" i="24"/>
  <c r="F994" i="24"/>
  <c r="F995" i="24"/>
  <c r="F996" i="24"/>
  <c r="F997" i="24"/>
  <c r="F998" i="24"/>
  <c r="F999" i="24"/>
  <c r="F1000" i="24"/>
  <c r="F1001" i="24"/>
  <c r="F1002" i="24"/>
  <c r="F1003" i="24"/>
  <c r="F1004" i="24"/>
  <c r="F1005" i="24"/>
  <c r="F1006" i="24"/>
  <c r="F1007" i="24"/>
  <c r="F1008" i="24"/>
  <c r="F1009" i="24"/>
  <c r="F1010" i="24"/>
  <c r="F1011" i="24"/>
  <c r="F1012" i="24"/>
  <c r="F1013" i="24"/>
  <c r="F1014" i="24"/>
  <c r="F1015" i="24"/>
  <c r="F1016" i="24"/>
  <c r="F1017" i="24"/>
  <c r="F1018" i="24"/>
  <c r="F1019" i="24"/>
  <c r="F1020" i="24"/>
  <c r="F1021" i="24"/>
  <c r="F1022" i="24"/>
  <c r="F1023" i="24"/>
  <c r="F1024" i="24"/>
  <c r="F1025" i="24"/>
  <c r="F1026" i="24"/>
  <c r="F1027" i="24"/>
  <c r="F1028" i="24"/>
  <c r="F1029" i="24"/>
  <c r="F1030" i="24"/>
  <c r="F1031" i="24"/>
  <c r="F1032" i="24"/>
  <c r="F1033" i="24"/>
  <c r="F1034" i="24"/>
  <c r="F1035" i="24"/>
  <c r="F1036" i="24"/>
  <c r="F1037" i="24"/>
  <c r="F1038" i="24"/>
  <c r="F1039" i="24"/>
  <c r="F1040" i="24"/>
  <c r="F1041" i="24"/>
  <c r="F1042" i="24"/>
  <c r="F1043" i="24"/>
  <c r="F1044" i="24"/>
  <c r="F1045" i="24"/>
  <c r="F1046" i="24"/>
  <c r="F1047" i="24"/>
  <c r="F1048" i="24"/>
  <c r="F1049" i="24"/>
  <c r="F1050" i="24"/>
  <c r="F1051" i="24"/>
  <c r="F1052" i="24"/>
  <c r="F1053" i="24"/>
  <c r="F1054" i="24"/>
  <c r="F1055" i="24"/>
  <c r="F1056" i="24"/>
  <c r="F1057" i="24"/>
  <c r="F1058" i="24"/>
  <c r="F1059" i="24"/>
  <c r="F1060" i="24"/>
  <c r="F1061" i="24"/>
  <c r="F1062" i="24"/>
  <c r="F1063" i="24"/>
  <c r="F1064" i="24"/>
  <c r="F1065" i="24"/>
  <c r="F1066" i="24"/>
  <c r="F1067" i="24"/>
  <c r="F1068" i="24"/>
  <c r="F1069" i="24"/>
  <c r="F1070" i="24"/>
  <c r="F1071" i="24"/>
  <c r="F1072" i="24"/>
  <c r="F1073" i="24"/>
  <c r="F1074" i="24"/>
  <c r="F1075" i="24"/>
  <c r="F1076" i="24"/>
  <c r="F1077" i="24"/>
  <c r="F1078" i="24"/>
  <c r="F1079" i="24"/>
  <c r="F1080" i="24"/>
  <c r="F1081" i="24"/>
  <c r="F1082" i="24"/>
  <c r="F1083" i="24"/>
  <c r="F1084" i="24"/>
  <c r="F1085" i="24"/>
  <c r="F1086" i="24"/>
  <c r="F1087" i="24"/>
  <c r="F1088" i="24"/>
  <c r="F1089" i="24"/>
  <c r="F1090" i="24"/>
  <c r="F1091" i="24"/>
  <c r="F1092" i="24"/>
  <c r="F1093" i="24"/>
  <c r="F1094" i="24"/>
  <c r="F1095" i="24"/>
  <c r="F1096" i="24"/>
  <c r="F1097" i="24"/>
  <c r="F1098" i="24"/>
  <c r="F1099" i="24"/>
  <c r="F1100" i="24"/>
  <c r="F1101" i="24"/>
  <c r="F1102" i="24"/>
  <c r="F1103" i="24"/>
  <c r="F1104" i="24"/>
  <c r="F1105" i="24"/>
  <c r="F1106" i="24"/>
  <c r="F1107" i="24"/>
  <c r="F1108" i="24"/>
  <c r="F1109" i="24"/>
  <c r="F1110" i="24"/>
  <c r="F1111" i="24"/>
  <c r="F1112" i="24"/>
  <c r="F1113" i="24"/>
  <c r="F1114" i="24"/>
  <c r="F1115" i="24"/>
  <c r="F1116" i="24"/>
  <c r="F1117" i="24"/>
  <c r="F1118" i="24"/>
  <c r="F1119" i="24"/>
  <c r="F1120" i="24"/>
  <c r="F1121" i="24"/>
  <c r="F1122" i="24"/>
  <c r="F1123" i="24"/>
  <c r="F1124" i="24"/>
  <c r="F1125" i="24"/>
  <c r="F1126" i="24"/>
  <c r="F1127" i="24"/>
  <c r="F1128" i="24"/>
  <c r="F1129" i="24"/>
  <c r="F1130" i="24"/>
  <c r="F1131" i="24"/>
  <c r="F1132" i="24"/>
  <c r="F1133" i="24"/>
  <c r="F1134" i="24"/>
  <c r="F1135" i="24"/>
  <c r="F1136" i="24"/>
  <c r="F1137" i="24"/>
  <c r="F1138" i="24"/>
  <c r="F1139" i="24"/>
  <c r="F1140" i="24"/>
  <c r="F1141" i="24"/>
  <c r="F1142" i="24"/>
  <c r="F1143" i="24"/>
  <c r="F1144" i="24"/>
  <c r="F1145" i="24"/>
  <c r="F1146" i="24"/>
  <c r="F1147" i="24"/>
  <c r="F1148" i="24"/>
  <c r="F1149" i="24"/>
  <c r="F1150" i="24"/>
  <c r="F1151" i="24"/>
  <c r="F1152" i="24"/>
  <c r="F1153" i="24"/>
  <c r="F1154" i="24"/>
  <c r="F1155" i="24"/>
  <c r="F1156" i="24"/>
  <c r="F1157" i="24"/>
  <c r="F1158" i="24"/>
  <c r="F1159" i="24"/>
  <c r="F1160" i="24"/>
  <c r="F1161" i="24"/>
  <c r="F1162" i="24"/>
  <c r="F1163" i="24"/>
  <c r="F1164" i="24"/>
  <c r="F1165" i="24"/>
  <c r="F1166" i="24"/>
  <c r="F1167" i="24"/>
  <c r="F1168" i="24"/>
  <c r="F1169" i="24"/>
  <c r="F1170" i="24"/>
  <c r="F1171" i="24"/>
  <c r="F1172" i="24"/>
  <c r="F1173" i="24"/>
  <c r="F1174" i="24"/>
  <c r="F1175" i="24"/>
  <c r="F1176" i="24"/>
  <c r="F1177" i="24"/>
  <c r="F1178" i="24"/>
  <c r="F1179" i="24"/>
  <c r="F1180" i="24"/>
  <c r="F1181" i="24"/>
  <c r="F1182" i="24"/>
  <c r="F1183" i="24"/>
  <c r="F1184" i="24"/>
  <c r="F1185" i="24"/>
  <c r="F1186" i="24"/>
  <c r="F1187" i="24"/>
  <c r="F1188" i="24"/>
  <c r="F1189" i="24"/>
  <c r="F1190" i="24"/>
  <c r="F1191" i="24"/>
  <c r="F1192" i="24"/>
  <c r="F1193" i="24"/>
  <c r="F1194" i="24"/>
  <c r="F1195" i="24"/>
  <c r="F1196" i="24"/>
  <c r="F1197" i="24"/>
  <c r="F1198" i="24"/>
  <c r="F1199" i="24"/>
  <c r="F1200" i="24"/>
  <c r="F1201" i="24"/>
  <c r="F1202" i="24"/>
  <c r="F1203" i="24"/>
  <c r="F1204" i="24"/>
  <c r="F1205" i="24"/>
  <c r="F1206" i="24"/>
  <c r="F1207" i="24"/>
  <c r="F1208" i="24"/>
  <c r="F1209" i="24"/>
  <c r="F1210" i="24"/>
  <c r="F1211" i="24"/>
  <c r="F1212" i="24"/>
  <c r="F1213" i="24"/>
  <c r="F1214" i="24"/>
  <c r="F1215" i="24"/>
  <c r="F1216" i="24"/>
  <c r="F1217" i="24"/>
  <c r="F1218" i="24"/>
  <c r="F1219" i="24"/>
  <c r="F1220" i="24"/>
  <c r="F1221" i="24"/>
  <c r="F1222" i="24"/>
  <c r="F1223" i="24"/>
  <c r="F1224" i="24"/>
  <c r="F1225" i="24"/>
  <c r="F1226" i="24"/>
  <c r="F1227" i="24"/>
  <c r="F1228" i="24"/>
  <c r="F1229" i="24"/>
  <c r="F1230" i="24"/>
  <c r="F1231" i="24"/>
  <c r="F1232" i="24"/>
  <c r="F1233" i="24"/>
  <c r="F1234" i="24"/>
  <c r="F1235" i="24"/>
  <c r="F1236" i="24"/>
  <c r="F1237" i="24"/>
  <c r="F1238" i="24"/>
  <c r="F1239" i="24"/>
  <c r="F1240" i="24"/>
  <c r="F1241" i="24"/>
  <c r="F1242" i="24"/>
  <c r="F1243" i="24"/>
  <c r="F1244" i="24"/>
  <c r="F1245" i="24"/>
  <c r="F1246" i="24"/>
  <c r="F1247" i="24"/>
  <c r="F1248" i="24"/>
  <c r="F1249" i="24"/>
  <c r="F1250" i="24"/>
  <c r="F1251" i="24"/>
  <c r="F1252" i="24"/>
  <c r="F1253" i="24"/>
  <c r="F1254" i="24"/>
  <c r="F1255" i="24"/>
  <c r="F1256" i="24"/>
  <c r="F1257" i="24"/>
  <c r="F1258" i="24"/>
  <c r="F1259" i="24"/>
  <c r="F1260" i="24"/>
  <c r="F1261" i="24"/>
  <c r="F1262" i="24"/>
  <c r="F1263" i="24"/>
  <c r="F1264" i="24"/>
  <c r="F1265" i="24"/>
  <c r="F1266" i="24"/>
  <c r="F1267" i="24"/>
  <c r="F1268" i="24"/>
  <c r="F1269" i="24"/>
  <c r="F1270" i="24"/>
  <c r="F1271" i="24"/>
  <c r="F1272" i="24"/>
  <c r="F1273" i="24"/>
  <c r="F1274" i="24"/>
  <c r="F1275" i="24"/>
  <c r="F1276" i="24"/>
  <c r="F1277" i="24"/>
  <c r="F1278" i="24"/>
  <c r="F1279" i="24"/>
  <c r="F1280" i="24"/>
  <c r="F1281" i="24"/>
  <c r="F1282" i="24"/>
  <c r="F1283" i="24"/>
  <c r="F1284" i="24"/>
  <c r="F1285" i="24"/>
  <c r="F1286" i="24"/>
  <c r="F1287" i="24"/>
  <c r="F1288" i="24"/>
  <c r="F1289" i="24"/>
  <c r="F1290" i="24"/>
  <c r="F1291" i="24"/>
  <c r="F1292" i="24"/>
  <c r="F1293" i="24"/>
  <c r="F1294" i="24"/>
  <c r="F1295" i="24"/>
  <c r="F1296" i="24"/>
  <c r="F1297" i="24"/>
  <c r="F1298" i="24"/>
  <c r="F1299" i="24"/>
  <c r="F1300" i="24"/>
  <c r="F1301" i="24"/>
  <c r="F1302" i="24"/>
  <c r="F1303" i="24"/>
  <c r="F1304" i="24"/>
  <c r="F1305" i="24"/>
  <c r="F1306" i="24"/>
  <c r="F1307" i="24"/>
  <c r="F1308" i="24"/>
  <c r="F1309" i="24"/>
  <c r="F1310" i="24"/>
  <c r="F1311" i="24"/>
  <c r="F1312" i="24"/>
  <c r="F1313" i="24"/>
  <c r="F1314" i="24"/>
  <c r="F1315" i="24"/>
  <c r="F1316" i="24"/>
  <c r="F1317" i="24"/>
  <c r="F1318" i="24"/>
  <c r="F1319" i="24"/>
  <c r="F1320" i="24"/>
  <c r="F1321" i="24"/>
  <c r="F1322" i="24"/>
  <c r="F1323" i="24"/>
  <c r="F1324" i="24"/>
  <c r="F1325" i="24"/>
  <c r="F1326" i="24"/>
  <c r="F1327" i="24"/>
  <c r="F1328" i="24"/>
  <c r="F1329" i="24"/>
  <c r="F1330" i="24"/>
  <c r="F1331" i="24"/>
  <c r="F1332" i="24"/>
  <c r="F1333" i="24"/>
  <c r="F1334" i="24"/>
  <c r="F1335" i="24"/>
  <c r="F1336" i="24"/>
  <c r="F1337" i="24"/>
  <c r="F1338" i="24"/>
  <c r="F1339" i="24"/>
  <c r="F1340" i="24"/>
  <c r="F1341" i="24"/>
  <c r="F1342" i="24"/>
  <c r="F1343" i="24"/>
  <c r="F1344" i="24"/>
  <c r="F1345" i="24"/>
  <c r="F1346" i="24"/>
  <c r="F1347" i="24"/>
  <c r="F1348" i="24"/>
  <c r="F1349" i="24"/>
  <c r="F1350" i="24"/>
  <c r="F1351" i="24"/>
  <c r="F1352" i="24"/>
  <c r="F1353" i="24"/>
  <c r="F1354" i="24"/>
  <c r="F1355" i="24"/>
  <c r="F1356" i="24"/>
  <c r="F1357" i="24"/>
  <c r="F1358" i="24"/>
  <c r="F1359" i="24"/>
  <c r="F1360" i="24"/>
  <c r="F1361" i="24"/>
  <c r="F1362" i="24"/>
  <c r="F1363" i="24"/>
  <c r="F1364" i="24"/>
  <c r="F1365" i="24"/>
  <c r="F1366" i="24"/>
  <c r="F1367" i="24"/>
  <c r="F1368" i="24"/>
  <c r="F1369" i="24"/>
  <c r="F1370" i="24"/>
  <c r="F1371" i="24"/>
  <c r="F1372" i="24"/>
  <c r="F1373" i="24"/>
  <c r="F1374" i="24"/>
  <c r="F1375" i="24"/>
  <c r="F1376" i="24"/>
  <c r="F1377" i="24"/>
  <c r="F1378" i="24"/>
  <c r="F1379" i="24"/>
  <c r="F1380" i="24"/>
  <c r="F1381" i="24"/>
  <c r="F1382" i="24"/>
  <c r="F1383" i="24"/>
  <c r="F1384" i="24"/>
  <c r="F1385" i="24"/>
  <c r="F1386" i="24"/>
  <c r="F1387" i="24"/>
  <c r="F1388" i="24"/>
  <c r="F1389" i="24"/>
  <c r="F1390" i="24"/>
  <c r="F1391" i="24"/>
  <c r="F1392" i="24"/>
  <c r="F1393" i="24"/>
  <c r="F1394" i="24"/>
  <c r="F1395" i="24"/>
  <c r="F1396" i="24"/>
  <c r="F1397" i="24"/>
  <c r="F1398" i="24"/>
  <c r="F1399" i="24"/>
  <c r="F1400" i="24"/>
  <c r="F1401" i="24"/>
  <c r="F1402" i="24"/>
  <c r="F1403" i="24"/>
  <c r="F1404" i="24"/>
  <c r="F1405" i="24"/>
  <c r="F1406" i="24"/>
  <c r="F1407" i="24"/>
  <c r="F1408" i="24"/>
  <c r="F1409" i="24"/>
  <c r="F1410" i="24"/>
  <c r="F1411" i="24"/>
  <c r="F1412" i="24"/>
  <c r="F1413" i="24"/>
  <c r="F1414" i="24"/>
  <c r="F1415" i="24"/>
  <c r="F1416" i="24"/>
  <c r="F1417" i="24"/>
  <c r="F1418" i="24"/>
  <c r="F1419" i="24"/>
  <c r="F1420" i="24"/>
  <c r="F1421" i="24"/>
  <c r="F1422" i="24"/>
  <c r="F1423" i="24"/>
  <c r="F1424" i="24"/>
  <c r="F1425" i="24"/>
  <c r="F1426" i="24"/>
  <c r="F1427" i="24"/>
  <c r="F1428" i="24"/>
  <c r="F1429" i="24"/>
  <c r="F1430" i="24"/>
  <c r="F1431" i="24"/>
  <c r="F1432" i="24"/>
  <c r="F1433" i="24"/>
  <c r="F1434" i="24"/>
  <c r="F1435" i="24"/>
  <c r="F1436" i="24"/>
  <c r="F1437" i="24"/>
  <c r="F1438" i="24"/>
  <c r="F1439" i="24"/>
  <c r="F1440" i="24"/>
  <c r="F1441" i="24"/>
  <c r="F1442" i="24"/>
  <c r="F1443" i="24"/>
  <c r="F1444" i="24"/>
  <c r="F1445" i="24"/>
  <c r="F1446" i="24"/>
  <c r="F1447" i="24"/>
  <c r="F1448" i="24"/>
  <c r="F1449" i="24"/>
  <c r="F1450" i="24"/>
  <c r="F1451" i="24"/>
  <c r="F1452" i="24"/>
  <c r="F1453" i="24"/>
  <c r="F1454" i="24"/>
  <c r="F1455" i="24"/>
  <c r="F1456" i="24"/>
  <c r="F1457" i="24"/>
  <c r="F1458" i="24"/>
  <c r="F1459" i="24"/>
  <c r="F1460" i="24"/>
  <c r="F1461" i="24"/>
  <c r="F1462" i="24"/>
  <c r="F1463" i="24"/>
  <c r="F1464" i="24"/>
  <c r="F1465" i="24"/>
  <c r="F1466" i="24"/>
  <c r="F1467" i="24"/>
  <c r="F1468" i="24"/>
  <c r="F1469" i="24"/>
  <c r="F1470" i="24"/>
  <c r="F1471" i="24"/>
  <c r="F1472" i="24"/>
  <c r="F1473" i="24"/>
  <c r="F1474" i="24"/>
  <c r="F1475" i="24"/>
  <c r="F1476" i="24"/>
  <c r="F1477" i="24"/>
  <c r="F1478" i="24"/>
  <c r="F1479" i="24"/>
  <c r="F1480" i="24"/>
  <c r="F1481" i="24"/>
  <c r="F1482" i="24"/>
  <c r="F1483" i="24"/>
  <c r="F1484" i="24"/>
  <c r="F1485" i="24"/>
  <c r="F1486" i="24"/>
  <c r="F1487" i="24"/>
  <c r="F1488" i="24"/>
  <c r="F1489" i="24"/>
  <c r="F1490" i="24"/>
  <c r="F1491" i="24"/>
  <c r="F1492" i="24"/>
  <c r="F1493" i="24"/>
  <c r="F1494" i="24"/>
  <c r="F1495" i="24"/>
  <c r="F1496" i="24"/>
  <c r="F1497" i="24"/>
  <c r="F1498" i="24"/>
  <c r="F1499" i="24"/>
  <c r="F1500" i="24"/>
  <c r="F1501" i="24"/>
  <c r="F1502" i="24"/>
  <c r="F1503" i="24"/>
  <c r="F1504" i="24"/>
  <c r="F1505" i="24"/>
  <c r="F1506" i="24"/>
  <c r="F1507" i="24"/>
  <c r="F1508" i="24"/>
  <c r="F1509" i="24"/>
  <c r="F1510" i="24"/>
  <c r="F1511" i="24"/>
  <c r="F1512" i="24"/>
  <c r="F1513" i="24"/>
  <c r="F1514" i="24"/>
  <c r="F1515" i="24"/>
  <c r="F1516" i="24"/>
  <c r="F1517" i="24"/>
  <c r="F1518" i="24"/>
  <c r="F1519" i="24"/>
  <c r="F1520" i="24"/>
  <c r="F1521" i="24"/>
  <c r="F1522" i="24"/>
  <c r="F1523" i="24"/>
  <c r="F1524" i="24"/>
  <c r="F1525" i="24"/>
  <c r="F1526" i="24"/>
  <c r="F1527" i="24"/>
  <c r="F1528" i="24"/>
  <c r="F1529" i="24"/>
  <c r="F1530" i="24"/>
  <c r="F1531" i="24"/>
  <c r="F1532" i="24"/>
  <c r="F1533" i="24"/>
  <c r="F1534" i="24"/>
  <c r="F1535" i="24"/>
  <c r="F1536" i="24"/>
  <c r="F1537" i="24"/>
  <c r="F1538" i="24"/>
  <c r="F1539" i="24"/>
  <c r="F1540" i="24"/>
  <c r="F1541" i="24"/>
  <c r="F1542" i="24"/>
  <c r="F1543" i="24"/>
  <c r="F1544" i="24"/>
  <c r="F1545" i="24"/>
  <c r="F1546" i="24"/>
  <c r="F1547" i="24"/>
  <c r="F1548" i="24"/>
  <c r="F1549" i="24"/>
  <c r="F1550" i="24"/>
  <c r="F1551" i="24"/>
  <c r="F1552" i="24"/>
  <c r="F1553" i="24"/>
  <c r="F1554" i="24"/>
  <c r="F1555" i="24"/>
  <c r="F1556" i="24"/>
  <c r="F1557" i="24"/>
  <c r="F1558" i="24"/>
  <c r="F1559" i="24"/>
  <c r="F1560" i="24"/>
  <c r="F1561" i="24"/>
  <c r="F1562" i="24"/>
  <c r="F1563" i="24"/>
  <c r="F1564" i="24"/>
  <c r="F1565" i="24"/>
  <c r="F1566" i="24"/>
  <c r="F1567" i="24"/>
  <c r="F1568" i="24"/>
  <c r="F1569" i="24"/>
  <c r="F1570" i="24"/>
  <c r="F1571" i="24"/>
  <c r="F1572" i="24"/>
  <c r="F1573" i="24"/>
  <c r="F1574" i="24"/>
  <c r="F1575" i="24"/>
  <c r="F1576" i="24"/>
  <c r="F1577" i="24"/>
  <c r="F1578" i="24"/>
  <c r="F1579" i="24"/>
  <c r="F1580" i="24"/>
  <c r="F1581" i="24"/>
  <c r="F1582" i="24"/>
  <c r="F1583" i="24"/>
  <c r="F1584" i="24"/>
  <c r="F1585" i="24"/>
  <c r="F1586" i="24"/>
  <c r="F1587" i="24"/>
  <c r="F1588" i="24"/>
  <c r="F1589" i="24"/>
  <c r="F1590" i="24"/>
  <c r="F1591" i="24"/>
  <c r="F1592" i="24"/>
  <c r="F1593" i="24"/>
  <c r="F1594" i="24"/>
  <c r="F1595" i="24"/>
  <c r="F1596" i="24"/>
  <c r="F1597" i="24"/>
  <c r="F1598" i="24"/>
  <c r="F1599" i="24"/>
  <c r="F1600" i="24"/>
  <c r="F1601" i="24"/>
  <c r="F1602" i="24"/>
  <c r="F1603" i="24"/>
  <c r="F1604" i="24"/>
  <c r="F1605" i="24"/>
  <c r="F1606" i="24"/>
  <c r="F1607" i="24"/>
  <c r="F1608" i="24"/>
  <c r="F1609" i="24"/>
  <c r="F1610" i="24"/>
  <c r="F1611" i="24"/>
  <c r="F1612" i="24"/>
  <c r="F1613" i="24"/>
  <c r="F1614" i="24"/>
  <c r="F1615" i="24"/>
  <c r="F1616" i="24"/>
  <c r="F1617" i="24"/>
  <c r="F1618" i="24"/>
  <c r="F1619" i="24"/>
  <c r="F1620" i="24"/>
  <c r="F1621" i="24"/>
  <c r="F1622" i="24"/>
  <c r="F1623" i="24"/>
  <c r="F1624" i="24"/>
  <c r="F1625" i="24"/>
  <c r="F1626" i="24"/>
  <c r="F1627" i="24"/>
  <c r="F1628" i="24"/>
  <c r="F1629" i="24"/>
  <c r="F1630" i="24"/>
  <c r="F1631" i="24"/>
  <c r="F1632" i="24"/>
  <c r="F1633" i="24"/>
  <c r="F1634" i="24"/>
  <c r="F1635" i="24"/>
  <c r="F1636" i="24"/>
  <c r="F1637" i="24"/>
  <c r="F1638" i="24"/>
  <c r="F1639" i="24"/>
  <c r="F1640" i="24"/>
  <c r="F1641" i="24"/>
  <c r="F1642" i="24"/>
  <c r="F1643" i="24"/>
  <c r="F1644" i="24"/>
  <c r="F1645" i="24"/>
  <c r="F1646" i="24"/>
  <c r="F1647" i="24"/>
  <c r="F1648" i="24"/>
  <c r="F1649" i="24"/>
  <c r="F1650" i="24"/>
  <c r="F1651" i="24"/>
  <c r="F1652" i="24"/>
  <c r="F1653" i="24"/>
  <c r="F1654" i="24"/>
  <c r="F1655" i="24"/>
  <c r="F1656" i="24"/>
  <c r="F1657" i="24"/>
  <c r="F1658" i="24"/>
  <c r="F1659" i="24"/>
  <c r="F1660" i="24"/>
  <c r="F1661" i="24"/>
  <c r="F1662" i="24"/>
  <c r="F1663" i="24"/>
  <c r="F1664" i="24"/>
  <c r="F1665" i="24"/>
  <c r="F1666" i="24"/>
  <c r="F1667" i="24"/>
  <c r="F1668" i="24"/>
  <c r="F1669" i="24"/>
  <c r="F1670" i="24"/>
  <c r="F1671" i="24"/>
  <c r="F1672" i="24"/>
  <c r="F1673" i="24"/>
  <c r="F1674" i="24"/>
  <c r="F1675" i="24"/>
  <c r="F1676" i="24"/>
  <c r="F1677" i="24"/>
  <c r="F1678" i="24"/>
  <c r="F1679" i="24"/>
  <c r="F1680" i="24"/>
  <c r="F1681" i="24"/>
  <c r="F1682" i="24"/>
  <c r="F1683" i="24"/>
  <c r="F1684" i="24"/>
  <c r="F1685" i="24"/>
  <c r="F1686" i="24"/>
  <c r="F1687" i="24"/>
  <c r="F1688" i="24"/>
  <c r="F1689" i="24"/>
  <c r="F1690" i="24"/>
  <c r="F1691" i="24"/>
  <c r="F1692" i="24"/>
  <c r="F1693" i="24"/>
  <c r="F1694" i="24"/>
  <c r="F1695" i="24"/>
  <c r="F1696" i="24"/>
  <c r="F1697" i="24"/>
  <c r="F1698" i="24"/>
  <c r="F1699" i="24"/>
  <c r="F1700" i="24"/>
  <c r="F1701" i="24"/>
  <c r="F1702" i="24"/>
  <c r="F1703" i="24"/>
  <c r="F1704" i="24"/>
  <c r="F1705" i="24"/>
  <c r="F1706" i="24"/>
  <c r="F1707" i="24"/>
  <c r="F1708" i="24"/>
  <c r="F1709" i="24"/>
  <c r="F1710" i="24"/>
  <c r="F1711" i="24"/>
  <c r="F1712" i="24"/>
  <c r="F1713" i="24"/>
  <c r="F1714" i="24"/>
  <c r="F1715" i="24"/>
  <c r="F1716" i="24"/>
  <c r="F1717" i="24"/>
  <c r="F1718" i="24"/>
  <c r="F1719" i="24"/>
  <c r="F1720" i="24"/>
  <c r="F1721" i="24"/>
  <c r="F1722" i="24"/>
  <c r="F1723" i="24"/>
  <c r="F1724" i="24"/>
  <c r="F1725" i="24"/>
  <c r="F1726" i="24"/>
  <c r="F1727" i="24"/>
  <c r="F1728" i="24"/>
  <c r="F1729" i="24"/>
  <c r="F1730" i="24"/>
  <c r="F1731" i="24"/>
  <c r="F1732" i="24"/>
  <c r="F1733" i="24"/>
  <c r="F1734" i="24"/>
  <c r="F1735" i="24"/>
  <c r="F1736" i="24"/>
  <c r="F1737" i="24"/>
  <c r="F1738" i="24"/>
  <c r="F1739" i="24"/>
  <c r="F1740" i="24"/>
  <c r="F1741" i="24"/>
  <c r="F1742" i="24"/>
  <c r="F1743" i="24"/>
  <c r="F1744" i="24"/>
  <c r="F1745" i="24"/>
  <c r="F1746" i="24"/>
  <c r="F1747" i="24"/>
  <c r="F1748" i="24"/>
  <c r="F1749" i="24"/>
  <c r="F1750" i="24"/>
  <c r="F1751" i="24"/>
  <c r="F1752" i="24"/>
  <c r="F1753" i="24"/>
  <c r="F1754" i="24"/>
  <c r="F1755" i="24"/>
  <c r="F1756" i="24"/>
  <c r="F1757" i="24"/>
  <c r="F1758" i="24"/>
  <c r="F1759" i="24"/>
  <c r="F1760" i="24"/>
  <c r="F1761" i="24"/>
  <c r="F1762" i="24"/>
  <c r="F1763" i="24"/>
  <c r="F1764" i="24"/>
  <c r="F1765" i="24"/>
  <c r="F1766" i="24"/>
  <c r="F1767" i="24"/>
  <c r="F1768" i="24"/>
  <c r="F1769" i="24"/>
  <c r="F1770" i="24"/>
  <c r="F1771" i="24"/>
  <c r="F1772" i="24"/>
  <c r="F1773" i="24"/>
  <c r="F1774" i="24"/>
  <c r="F1775" i="24"/>
  <c r="F1776" i="24"/>
  <c r="F1777" i="24"/>
  <c r="F1778" i="24"/>
  <c r="F1779" i="24"/>
  <c r="F1780" i="24"/>
  <c r="F1781" i="24"/>
  <c r="F1782" i="24"/>
  <c r="F1783" i="24"/>
  <c r="F1784" i="24"/>
  <c r="F1785" i="24"/>
  <c r="F1786" i="24"/>
  <c r="F1787" i="24"/>
  <c r="F1788" i="24"/>
  <c r="F1789" i="24"/>
  <c r="F1790" i="24"/>
  <c r="F1791" i="24"/>
  <c r="F1792" i="24"/>
  <c r="F1793" i="24"/>
  <c r="F1794" i="24"/>
  <c r="F1795" i="24"/>
  <c r="F1796" i="24"/>
  <c r="F1797" i="24"/>
  <c r="F1798" i="24"/>
  <c r="F1799" i="24"/>
  <c r="F1800" i="24"/>
  <c r="F1801" i="24"/>
  <c r="F1802" i="24"/>
  <c r="F1803" i="24"/>
  <c r="F1804" i="24"/>
  <c r="F1805" i="24"/>
  <c r="F1806" i="24"/>
  <c r="F1807" i="24"/>
  <c r="F1808" i="24"/>
  <c r="F1809" i="24"/>
  <c r="F1810" i="24"/>
  <c r="F1811" i="24"/>
  <c r="F1812" i="24"/>
  <c r="F1813" i="24"/>
  <c r="F1814" i="24"/>
  <c r="F1815" i="24"/>
  <c r="F1816" i="24"/>
  <c r="F1817" i="24"/>
  <c r="F1818" i="24"/>
  <c r="F1819" i="24"/>
  <c r="F1820" i="24"/>
  <c r="F1821" i="24"/>
  <c r="F1822" i="24"/>
  <c r="F1823" i="24"/>
  <c r="F1824" i="24"/>
  <c r="F1825" i="24"/>
  <c r="F1826" i="24"/>
  <c r="F1827" i="24"/>
  <c r="F1828" i="24"/>
  <c r="F1829" i="24"/>
  <c r="F1830" i="24"/>
  <c r="F1831" i="24"/>
  <c r="F1832" i="24"/>
  <c r="F1833" i="24"/>
  <c r="F1834" i="24"/>
  <c r="F1835" i="24"/>
  <c r="F1836" i="24"/>
  <c r="F1837" i="24"/>
  <c r="F1838" i="24"/>
  <c r="F1839" i="24"/>
  <c r="F1840" i="24"/>
  <c r="F1841" i="24"/>
  <c r="F1842" i="24"/>
  <c r="F1843" i="24"/>
  <c r="F1844" i="24"/>
  <c r="F1845" i="24"/>
  <c r="F1846" i="24"/>
  <c r="F1847" i="24"/>
  <c r="F1848" i="24"/>
  <c r="F1849" i="24"/>
  <c r="F1850" i="24"/>
  <c r="F1851" i="24"/>
  <c r="F1852" i="24"/>
  <c r="F1853" i="24"/>
  <c r="F1854" i="24"/>
  <c r="F1855" i="24"/>
  <c r="F1856" i="24"/>
  <c r="F1857" i="24"/>
  <c r="F1858" i="24"/>
  <c r="F1859" i="24"/>
  <c r="F1860" i="24"/>
  <c r="F1861" i="24"/>
  <c r="F1862" i="24"/>
  <c r="F1863" i="24"/>
  <c r="F1864" i="24"/>
  <c r="F1865" i="24"/>
  <c r="F1866" i="24"/>
  <c r="F1867" i="24"/>
  <c r="F1868" i="24"/>
  <c r="F1869" i="24"/>
  <c r="F1870" i="24"/>
  <c r="F1871" i="24"/>
  <c r="F1872" i="24"/>
  <c r="F1873" i="24"/>
  <c r="F1874" i="24"/>
  <c r="F1875" i="24"/>
  <c r="F1876" i="24"/>
  <c r="F1877" i="24"/>
  <c r="F1878" i="24"/>
  <c r="F1879" i="24"/>
  <c r="F1880" i="24"/>
  <c r="F1881" i="24"/>
  <c r="F1882" i="24"/>
  <c r="F1883" i="24"/>
  <c r="F1884" i="24"/>
  <c r="F1885" i="24"/>
  <c r="F1886" i="24"/>
  <c r="F1887" i="24"/>
  <c r="F1888" i="24"/>
  <c r="F1889" i="24"/>
  <c r="F1890" i="24"/>
  <c r="F1891" i="24"/>
  <c r="F1892" i="24"/>
  <c r="F1893" i="24"/>
  <c r="F1894" i="24"/>
  <c r="F1895" i="24"/>
  <c r="F1896" i="24"/>
  <c r="F1897" i="24"/>
  <c r="F1898" i="24"/>
  <c r="F1899" i="24"/>
  <c r="F1900" i="24"/>
  <c r="F1901" i="24"/>
  <c r="F1902" i="24"/>
  <c r="F1903" i="24"/>
  <c r="F1904" i="24"/>
  <c r="F1905" i="24"/>
  <c r="F1906" i="24"/>
  <c r="F1907" i="24"/>
  <c r="F1908" i="24"/>
  <c r="F1909" i="24"/>
  <c r="F1910" i="24"/>
  <c r="F1911" i="24"/>
  <c r="F1912" i="24"/>
  <c r="F1913" i="24"/>
  <c r="F1914" i="24"/>
  <c r="F1915" i="24"/>
  <c r="F1916" i="24"/>
  <c r="F1917" i="24"/>
  <c r="F1918" i="24"/>
  <c r="F1919" i="24"/>
  <c r="F1920" i="24"/>
  <c r="F1921" i="24"/>
  <c r="F1922" i="24"/>
  <c r="F1923" i="24"/>
  <c r="F1924" i="24"/>
  <c r="F1925" i="24"/>
  <c r="F1926" i="24"/>
  <c r="F1927" i="24"/>
  <c r="F1928" i="24"/>
  <c r="F1929" i="24"/>
  <c r="F1930" i="24"/>
  <c r="F1931" i="24"/>
  <c r="F1932" i="24"/>
  <c r="F1933" i="24"/>
  <c r="F1934" i="24"/>
  <c r="F1935" i="24"/>
  <c r="F1936" i="24"/>
  <c r="F1937" i="24"/>
  <c r="F1938" i="24"/>
  <c r="F1939" i="24"/>
  <c r="F1940" i="24"/>
  <c r="F1941" i="24"/>
  <c r="F1942" i="24"/>
  <c r="F1943" i="24"/>
  <c r="F1944" i="24"/>
  <c r="F1945" i="24"/>
  <c r="F1946" i="24"/>
  <c r="F1947" i="24"/>
  <c r="F1948" i="24"/>
  <c r="F1949" i="24"/>
  <c r="F1950" i="24"/>
  <c r="F1951" i="24"/>
  <c r="F1952" i="24"/>
  <c r="F1953" i="24"/>
  <c r="F1954" i="24"/>
  <c r="F1955" i="24"/>
  <c r="F1956" i="24"/>
  <c r="F1957" i="24"/>
  <c r="F1958" i="24"/>
  <c r="F1959" i="24"/>
  <c r="F1960" i="24"/>
  <c r="F1961" i="24"/>
  <c r="F1962" i="24"/>
  <c r="F1963" i="24"/>
  <c r="F1964" i="24"/>
  <c r="F1965" i="24"/>
  <c r="F1966" i="24"/>
  <c r="F1967" i="24"/>
  <c r="F1968" i="24"/>
  <c r="F1969" i="24"/>
  <c r="F1970" i="24"/>
  <c r="F1971" i="24"/>
  <c r="F1972" i="24"/>
  <c r="F1973" i="24"/>
  <c r="F1974" i="24"/>
  <c r="F1975" i="24"/>
  <c r="F1976" i="24"/>
  <c r="F1977" i="24"/>
  <c r="F1978" i="24"/>
  <c r="F1979" i="24"/>
  <c r="F1980" i="24"/>
  <c r="F1981" i="24"/>
  <c r="F1982" i="24"/>
  <c r="F1983" i="24"/>
  <c r="F1984" i="24"/>
  <c r="F1985" i="24"/>
  <c r="F1986" i="24"/>
  <c r="F1987" i="24"/>
  <c r="F1988" i="24"/>
  <c r="F1989" i="24"/>
  <c r="F1990" i="24"/>
  <c r="F1991" i="24"/>
  <c r="F1992" i="24"/>
  <c r="F1993" i="24"/>
  <c r="F1994" i="24"/>
  <c r="F1995" i="24"/>
  <c r="F1996" i="24"/>
  <c r="F1997" i="24"/>
  <c r="F1998" i="24"/>
  <c r="F1999" i="24"/>
  <c r="F2000" i="24"/>
  <c r="F2001" i="24"/>
  <c r="F2002" i="24"/>
  <c r="F2003" i="24"/>
  <c r="F2004" i="24"/>
  <c r="F2005" i="24"/>
  <c r="F2006" i="24"/>
  <c r="F2007" i="24"/>
  <c r="F2008" i="24"/>
  <c r="F2009" i="24"/>
  <c r="F2010" i="24"/>
  <c r="F2011" i="24"/>
  <c r="F2012" i="24"/>
  <c r="F2013" i="24"/>
  <c r="F2014" i="24"/>
  <c r="F2015" i="24"/>
  <c r="F2016" i="24"/>
  <c r="F2017" i="24"/>
  <c r="F2018" i="24"/>
  <c r="F2019" i="24"/>
  <c r="F2020" i="24"/>
  <c r="F2021" i="24"/>
  <c r="F2022" i="24"/>
  <c r="F2023" i="24"/>
  <c r="F2024" i="24"/>
  <c r="F2025" i="24"/>
  <c r="F2026" i="24"/>
  <c r="F2027" i="24"/>
  <c r="F2028" i="24"/>
  <c r="F2029" i="24"/>
  <c r="F2030" i="24"/>
  <c r="F2031" i="24"/>
  <c r="F2032" i="24"/>
  <c r="F2033" i="24"/>
  <c r="F2034" i="24"/>
  <c r="F2035" i="24"/>
  <c r="F2036" i="24"/>
  <c r="F2037" i="24"/>
  <c r="F2038" i="24"/>
  <c r="F2039" i="24"/>
  <c r="F2040" i="24"/>
  <c r="F2041" i="24"/>
  <c r="F2042" i="24"/>
  <c r="F2043" i="24"/>
  <c r="F2044" i="24"/>
  <c r="F2045" i="24"/>
  <c r="F2046" i="24"/>
  <c r="F2047" i="24"/>
  <c r="F2048" i="24"/>
  <c r="F2049" i="24"/>
  <c r="F2050" i="24"/>
  <c r="F2051" i="24"/>
  <c r="F2052" i="24"/>
  <c r="F2053" i="24"/>
  <c r="F2054" i="24"/>
  <c r="F2055" i="24"/>
  <c r="F2056" i="24"/>
  <c r="F2057" i="24"/>
  <c r="F2058" i="24"/>
  <c r="F2059" i="24"/>
  <c r="F2060" i="24"/>
  <c r="F2061" i="24"/>
  <c r="F2062" i="24"/>
  <c r="F2063" i="24"/>
  <c r="F2064" i="24"/>
  <c r="F2065" i="24"/>
  <c r="F2066" i="24"/>
  <c r="F2067" i="24"/>
  <c r="F2068" i="24"/>
  <c r="F2069" i="24"/>
  <c r="F2070" i="24"/>
  <c r="F2071" i="24"/>
  <c r="F2072" i="24"/>
  <c r="F2073" i="24"/>
  <c r="F2074" i="24"/>
  <c r="F2075" i="24"/>
  <c r="F2076" i="24"/>
  <c r="F2077" i="24"/>
  <c r="F2078" i="24"/>
  <c r="F2079" i="24"/>
  <c r="F2080" i="24"/>
  <c r="F2081" i="24"/>
  <c r="F2082" i="24"/>
  <c r="F2083" i="24"/>
  <c r="F2084" i="24"/>
  <c r="F2085" i="24"/>
  <c r="F2086" i="24"/>
  <c r="F2087" i="24"/>
  <c r="F2088" i="24"/>
  <c r="F2089" i="24"/>
  <c r="F2090" i="24"/>
  <c r="F2091" i="24"/>
  <c r="F2092" i="24"/>
  <c r="F2093" i="24"/>
  <c r="F2094" i="24"/>
  <c r="F2095" i="24"/>
  <c r="F2096" i="24"/>
  <c r="F2097" i="24"/>
  <c r="F2098" i="24"/>
  <c r="F2099" i="24"/>
  <c r="F2100" i="24"/>
  <c r="F2101" i="24"/>
  <c r="F2102" i="24"/>
  <c r="F2103" i="24"/>
  <c r="F2104" i="24"/>
  <c r="F2105" i="24"/>
  <c r="F2106" i="24"/>
  <c r="F2107" i="24"/>
  <c r="F2108" i="24"/>
  <c r="F2109" i="24"/>
  <c r="F2110" i="24"/>
  <c r="F2111" i="24"/>
  <c r="F2112" i="24"/>
  <c r="F2113" i="24"/>
  <c r="F2114" i="24"/>
  <c r="F2115" i="24"/>
  <c r="F2116" i="24"/>
  <c r="F2117" i="24"/>
  <c r="F2118" i="24"/>
  <c r="F2119" i="24"/>
  <c r="F2120" i="24"/>
  <c r="F2121" i="24"/>
  <c r="F2122" i="24"/>
  <c r="F2123" i="24"/>
  <c r="F2124" i="24"/>
  <c r="F2125" i="24"/>
  <c r="F2126" i="24"/>
  <c r="F2127" i="24"/>
  <c r="F2128" i="24"/>
  <c r="F2129" i="24"/>
  <c r="F2130" i="24"/>
  <c r="F2131" i="24"/>
  <c r="F2132" i="24"/>
  <c r="F2133" i="24"/>
  <c r="F2134" i="24"/>
  <c r="F2135" i="24"/>
  <c r="F2136" i="24"/>
  <c r="F2137" i="24"/>
  <c r="F2138" i="24"/>
  <c r="F2139" i="24"/>
  <c r="F2140" i="24"/>
  <c r="F2141" i="24"/>
  <c r="F2142" i="24"/>
  <c r="F2143" i="24"/>
  <c r="F2144" i="24"/>
  <c r="F2145" i="24"/>
  <c r="F2146" i="24"/>
  <c r="F2147" i="24"/>
  <c r="F2148" i="24"/>
  <c r="F2149" i="24"/>
  <c r="F2150" i="24"/>
  <c r="F2151" i="24"/>
  <c r="F2152" i="24"/>
  <c r="F2153" i="24"/>
  <c r="F2154" i="24"/>
  <c r="F2155" i="24"/>
  <c r="F2156" i="24"/>
  <c r="F2157" i="24"/>
  <c r="F2158" i="24"/>
  <c r="F2159" i="24"/>
  <c r="F2160" i="24"/>
  <c r="F2161" i="24"/>
  <c r="F2162" i="24"/>
  <c r="F2163" i="24"/>
  <c r="F2164" i="24"/>
  <c r="F2165" i="24"/>
  <c r="F2166" i="24"/>
  <c r="F2167" i="24"/>
  <c r="F2168" i="24"/>
  <c r="F2169" i="24"/>
  <c r="F2170" i="24"/>
  <c r="F2171" i="24"/>
  <c r="F2172" i="24"/>
  <c r="F2173" i="24"/>
  <c r="F2174" i="24"/>
  <c r="F2175" i="24"/>
  <c r="F2176" i="24"/>
  <c r="F2177" i="24"/>
  <c r="F2178" i="24"/>
  <c r="F2179" i="24"/>
  <c r="F2180" i="24"/>
  <c r="F2181" i="24"/>
  <c r="F2182" i="24"/>
  <c r="F2183" i="24"/>
  <c r="F2184" i="24"/>
  <c r="F2185" i="24"/>
  <c r="F2186" i="24"/>
  <c r="F2187" i="24"/>
  <c r="F2188" i="24"/>
  <c r="F2189" i="24"/>
  <c r="F2190" i="24"/>
  <c r="F2191" i="24"/>
  <c r="F2192" i="24"/>
  <c r="F2193" i="24"/>
  <c r="F2194" i="24"/>
  <c r="F2195" i="24"/>
  <c r="F2196" i="24"/>
  <c r="F2197" i="24"/>
  <c r="F2198" i="24"/>
  <c r="F2199" i="24"/>
  <c r="F2200" i="24"/>
  <c r="F2201" i="24"/>
  <c r="F2202" i="24"/>
  <c r="F2203" i="24"/>
  <c r="F2204" i="24"/>
  <c r="F2205" i="24"/>
  <c r="F2206" i="24"/>
  <c r="F2207" i="24"/>
  <c r="F2208" i="24"/>
  <c r="F2209" i="24"/>
  <c r="F2210" i="24"/>
  <c r="F2211" i="24"/>
  <c r="F2212" i="24"/>
  <c r="F2213" i="24"/>
  <c r="F2214" i="24"/>
  <c r="F2215" i="24"/>
  <c r="F2216" i="24"/>
  <c r="F2217" i="24"/>
  <c r="F2218" i="24"/>
  <c r="F2219" i="24"/>
  <c r="F2220" i="24"/>
  <c r="F2221" i="24"/>
  <c r="F2222" i="24"/>
  <c r="F2223" i="24"/>
  <c r="F2224" i="24"/>
  <c r="F2225" i="24"/>
  <c r="F2226" i="24"/>
  <c r="F2227" i="24"/>
  <c r="F2228" i="24"/>
  <c r="F2229" i="24"/>
  <c r="F2230" i="24"/>
  <c r="F2231" i="24"/>
  <c r="F2232" i="24"/>
  <c r="F2233" i="24"/>
  <c r="F2234" i="24"/>
  <c r="F2235" i="24"/>
  <c r="F2236" i="24"/>
  <c r="F2237" i="24"/>
  <c r="F2238" i="24"/>
  <c r="F2239" i="24"/>
  <c r="F2240" i="24"/>
  <c r="F2241" i="24"/>
  <c r="F2242" i="24"/>
  <c r="F2243" i="24"/>
  <c r="F2244" i="24"/>
  <c r="F2245" i="24"/>
  <c r="F2246" i="24"/>
  <c r="F2247" i="24"/>
  <c r="F2248" i="24"/>
  <c r="F2249" i="24"/>
  <c r="F2250" i="24"/>
  <c r="F2251" i="24"/>
  <c r="F2252" i="24"/>
  <c r="F2253" i="24"/>
  <c r="F2254" i="24"/>
  <c r="F2255" i="24"/>
  <c r="F2256" i="24"/>
  <c r="F2257" i="24"/>
  <c r="F2258" i="24"/>
  <c r="F2259" i="24"/>
  <c r="F2260" i="24"/>
  <c r="F2261" i="24"/>
  <c r="F2262" i="24"/>
  <c r="F2263" i="24"/>
  <c r="F2264" i="24"/>
  <c r="F2265" i="24"/>
  <c r="F2266" i="24"/>
  <c r="F2267" i="24"/>
  <c r="F2268" i="24"/>
  <c r="F2269" i="24"/>
  <c r="F2270" i="24"/>
  <c r="F2271" i="24"/>
  <c r="F2272" i="24"/>
  <c r="F2273" i="24"/>
  <c r="F2274" i="24"/>
  <c r="F2275" i="24"/>
  <c r="F2276" i="24"/>
  <c r="F2277" i="24"/>
  <c r="F2278" i="24"/>
  <c r="F2279" i="24"/>
  <c r="F2280" i="24"/>
  <c r="F2281" i="24"/>
  <c r="F2282" i="24"/>
  <c r="F2283" i="24"/>
  <c r="F2284" i="24"/>
  <c r="F2285" i="24"/>
  <c r="F2286" i="24"/>
  <c r="F2287" i="24"/>
  <c r="F2288" i="24"/>
  <c r="F2289" i="24"/>
  <c r="F2290" i="24"/>
  <c r="F2291" i="24"/>
  <c r="F2292" i="24"/>
  <c r="F2293" i="24"/>
  <c r="F2294" i="24"/>
  <c r="F2295" i="24"/>
  <c r="F2296" i="24"/>
  <c r="F2297" i="24"/>
  <c r="F2298" i="24"/>
  <c r="F2299" i="24"/>
  <c r="F2300" i="24"/>
  <c r="F2301" i="24"/>
  <c r="F2302" i="24"/>
  <c r="F2303" i="24"/>
  <c r="F2304" i="24"/>
  <c r="F2305" i="24"/>
  <c r="F2306" i="24"/>
  <c r="F2307" i="24"/>
  <c r="F2308" i="24"/>
  <c r="F2309" i="24"/>
  <c r="F2310" i="24"/>
  <c r="F2311" i="24"/>
  <c r="F2312" i="24"/>
  <c r="F2313" i="24"/>
  <c r="F2314" i="24"/>
  <c r="F2315" i="24"/>
  <c r="F2316" i="24"/>
  <c r="F2317" i="24"/>
  <c r="F2318" i="24"/>
  <c r="F2319" i="24"/>
  <c r="F2320" i="24"/>
  <c r="F2321" i="24"/>
  <c r="F2322" i="24"/>
  <c r="F2323" i="24"/>
  <c r="F2324" i="24"/>
  <c r="F2325" i="24"/>
  <c r="F2326" i="24"/>
  <c r="F2327" i="24"/>
  <c r="F2328" i="24"/>
  <c r="F2329" i="24"/>
  <c r="F2330" i="24"/>
  <c r="F2331" i="24"/>
  <c r="F2332" i="24"/>
  <c r="F2333" i="24"/>
  <c r="F2334" i="24"/>
  <c r="F2335" i="24"/>
  <c r="F2336" i="24"/>
  <c r="F2337" i="24"/>
  <c r="F2338" i="24"/>
  <c r="F2339" i="24"/>
  <c r="F2340" i="24"/>
  <c r="F2341" i="24"/>
  <c r="F2342" i="24"/>
  <c r="F2343" i="24"/>
  <c r="F2344" i="24"/>
  <c r="F2345" i="24"/>
  <c r="F2346" i="24"/>
  <c r="F2347" i="24"/>
  <c r="F2348" i="24"/>
  <c r="F2349" i="24"/>
  <c r="F2350" i="24"/>
  <c r="F2351" i="24"/>
  <c r="F2352" i="24"/>
  <c r="F2353" i="24"/>
  <c r="F2354" i="24"/>
  <c r="F2355" i="24"/>
  <c r="F2356" i="24"/>
  <c r="F2357" i="24"/>
  <c r="F2358" i="24"/>
  <c r="F2359" i="24"/>
  <c r="F2360" i="24"/>
  <c r="F2361" i="24"/>
  <c r="F2362" i="24"/>
  <c r="F2363" i="24"/>
  <c r="F2364" i="24"/>
  <c r="F2365" i="24"/>
  <c r="F2366" i="24"/>
  <c r="F2367" i="24"/>
  <c r="F2368" i="24"/>
  <c r="F2369" i="24"/>
  <c r="F2370" i="24"/>
  <c r="F2371" i="24"/>
  <c r="F2372" i="24"/>
  <c r="F2373" i="24"/>
  <c r="F2374" i="24"/>
  <c r="F2375" i="24"/>
  <c r="F2376" i="24"/>
  <c r="F2377" i="24"/>
  <c r="F2378" i="24"/>
  <c r="F2379" i="24"/>
  <c r="F2380" i="24"/>
  <c r="F2381" i="24"/>
  <c r="F2382" i="24"/>
  <c r="F2383" i="24"/>
  <c r="F2384" i="24"/>
  <c r="F2385" i="24"/>
  <c r="F2386" i="24"/>
  <c r="F2387" i="24"/>
  <c r="F2388" i="24"/>
  <c r="F2389" i="24"/>
  <c r="F2390" i="24"/>
  <c r="F2391" i="24"/>
  <c r="F2392" i="24"/>
  <c r="F2393" i="24"/>
  <c r="F2394" i="24"/>
  <c r="F2395" i="24"/>
  <c r="F2396" i="24"/>
  <c r="F2397" i="24"/>
  <c r="F2398" i="24"/>
  <c r="F2399" i="24"/>
  <c r="F2400" i="24"/>
  <c r="F2401" i="24"/>
  <c r="F2402" i="24"/>
  <c r="F2403" i="24"/>
  <c r="F2404" i="24"/>
  <c r="F2405" i="24"/>
  <c r="F2406" i="24"/>
  <c r="F2407" i="24"/>
  <c r="F2408" i="24"/>
  <c r="F2409" i="24"/>
  <c r="F2410" i="24"/>
  <c r="F2411" i="24"/>
  <c r="F2412" i="24"/>
  <c r="F2413" i="24"/>
  <c r="F2414" i="24"/>
  <c r="F2415" i="24"/>
  <c r="F2416" i="24"/>
  <c r="F2417" i="24"/>
  <c r="F2418" i="24"/>
  <c r="F2419" i="24"/>
  <c r="F2420" i="24"/>
  <c r="F2421" i="24"/>
  <c r="F2422" i="24"/>
  <c r="F2423" i="24"/>
  <c r="F2424" i="24"/>
  <c r="F2425" i="24"/>
  <c r="F2426" i="24"/>
  <c r="F2427" i="24"/>
  <c r="F2428" i="24"/>
  <c r="F2429" i="24"/>
  <c r="F2430" i="24"/>
  <c r="F2431" i="24"/>
  <c r="F2432" i="24"/>
  <c r="F2433" i="24"/>
  <c r="F2434" i="24"/>
  <c r="F2435" i="24"/>
  <c r="F2436" i="24"/>
  <c r="F2437" i="24"/>
  <c r="F2438" i="24"/>
  <c r="F2439" i="24"/>
  <c r="F2440" i="24"/>
  <c r="F2441" i="24"/>
  <c r="F2442" i="24"/>
  <c r="F2443" i="24"/>
  <c r="F2444" i="24"/>
  <c r="F2445" i="24"/>
  <c r="F2446" i="24"/>
  <c r="F2447" i="24"/>
  <c r="F2448" i="24"/>
  <c r="F2449" i="24"/>
  <c r="F2450" i="24"/>
  <c r="F2451" i="24"/>
  <c r="F2452" i="24"/>
  <c r="F2453" i="24"/>
  <c r="F2454" i="24"/>
  <c r="F2455" i="24"/>
  <c r="F2456" i="24"/>
  <c r="F2457" i="24"/>
  <c r="F2458" i="24"/>
  <c r="F2459" i="24"/>
  <c r="F2460" i="24"/>
  <c r="F2461" i="24"/>
  <c r="F2462" i="24"/>
  <c r="F2463" i="24"/>
  <c r="F2464" i="24"/>
  <c r="F2465" i="24"/>
  <c r="F2466" i="24"/>
  <c r="F2467" i="24"/>
  <c r="F2468" i="24"/>
  <c r="F2469" i="24"/>
  <c r="F2470" i="24"/>
  <c r="F2471" i="24"/>
  <c r="F2472" i="24"/>
  <c r="F2473" i="24"/>
  <c r="F2474" i="24"/>
  <c r="F2475" i="24"/>
  <c r="F2476" i="24"/>
  <c r="F2477" i="24"/>
  <c r="F2478" i="24"/>
  <c r="F2479" i="24"/>
  <c r="F2480" i="24"/>
  <c r="F2481" i="24"/>
  <c r="F2482" i="24"/>
  <c r="F2483" i="24"/>
  <c r="F2484" i="24"/>
  <c r="F2485" i="24"/>
  <c r="F2486" i="24"/>
  <c r="F2487" i="24"/>
  <c r="F2488" i="24"/>
  <c r="F2489" i="24"/>
  <c r="F2490" i="24"/>
  <c r="F2491" i="24"/>
  <c r="F2492" i="24"/>
  <c r="F2493" i="24"/>
  <c r="F2494" i="24"/>
  <c r="F2495" i="24"/>
  <c r="F2496" i="24"/>
  <c r="F2497" i="24"/>
  <c r="F2498" i="24"/>
  <c r="F2499" i="24"/>
  <c r="F2500" i="24"/>
  <c r="F2501" i="24"/>
  <c r="F2502" i="24"/>
  <c r="F2503" i="24"/>
  <c r="F2504" i="24"/>
  <c r="F2505" i="24"/>
  <c r="F2506" i="24"/>
  <c r="F2507" i="24"/>
  <c r="F2508" i="24"/>
  <c r="F2509" i="24"/>
  <c r="F2510" i="24"/>
  <c r="F2511" i="24"/>
  <c r="F2512" i="24"/>
  <c r="F2513" i="24"/>
  <c r="F2514" i="24"/>
  <c r="F2515" i="24"/>
  <c r="F2516" i="24"/>
  <c r="F2517" i="24"/>
  <c r="F2518" i="24"/>
  <c r="F2519" i="24"/>
  <c r="F2520" i="24"/>
  <c r="F2521" i="24"/>
  <c r="F2522" i="24"/>
  <c r="F2523" i="24"/>
  <c r="F2524" i="24"/>
  <c r="F2525" i="24"/>
  <c r="F2526" i="24"/>
  <c r="F2527" i="24"/>
  <c r="F2528" i="24"/>
  <c r="F2529" i="24"/>
  <c r="F2530" i="24"/>
  <c r="F2531" i="24"/>
  <c r="F2532" i="24"/>
  <c r="F2533" i="24"/>
  <c r="F2534" i="24"/>
  <c r="F2535" i="24"/>
  <c r="F2536" i="24"/>
  <c r="F2537" i="24"/>
  <c r="F2538" i="24"/>
  <c r="F2539" i="24"/>
  <c r="F2540" i="24"/>
  <c r="F2541" i="24"/>
  <c r="F2542" i="24"/>
  <c r="F2543" i="24"/>
  <c r="F2544" i="24"/>
  <c r="F2545" i="24"/>
  <c r="F2546" i="24"/>
  <c r="F2547" i="24"/>
  <c r="F2548" i="24"/>
  <c r="F2549" i="24"/>
  <c r="F2550" i="24"/>
  <c r="F2551" i="24"/>
  <c r="F2552" i="24"/>
  <c r="F2553" i="24"/>
  <c r="F2554" i="24"/>
  <c r="F2555" i="24"/>
  <c r="F2556" i="24"/>
  <c r="F2557" i="24"/>
  <c r="F2558" i="24"/>
  <c r="F2559" i="24"/>
  <c r="F2560" i="24"/>
  <c r="F2561" i="24"/>
  <c r="F2562" i="24"/>
  <c r="F2563" i="24"/>
  <c r="F2564" i="24"/>
  <c r="F2565" i="24"/>
  <c r="F2566" i="24"/>
  <c r="F2567" i="24"/>
  <c r="F2568" i="24"/>
  <c r="F2569" i="24"/>
  <c r="F2570" i="24"/>
  <c r="F2571" i="24"/>
  <c r="F2572" i="24"/>
  <c r="F2573" i="24"/>
  <c r="F2574" i="24"/>
  <c r="F2575" i="24"/>
  <c r="F2576" i="24"/>
  <c r="F2577" i="24"/>
  <c r="F2578" i="24"/>
  <c r="F2579" i="24"/>
  <c r="F2580" i="24"/>
  <c r="F2581" i="24"/>
  <c r="F2582" i="24"/>
  <c r="F2583" i="24"/>
  <c r="F2584" i="24"/>
  <c r="F2585" i="24"/>
  <c r="F2586" i="24"/>
  <c r="F2587" i="24"/>
  <c r="F2588" i="24"/>
  <c r="F2589" i="24"/>
  <c r="F2590" i="24"/>
  <c r="F2591" i="24"/>
  <c r="F2592" i="24"/>
  <c r="F2593" i="24"/>
  <c r="F2594" i="24"/>
  <c r="F2595" i="24"/>
  <c r="F2596" i="24"/>
  <c r="F2597" i="24"/>
  <c r="F2598" i="24"/>
  <c r="F2599" i="24"/>
  <c r="F2600" i="24"/>
  <c r="F2601" i="24"/>
  <c r="F2602" i="24"/>
  <c r="F2603" i="24"/>
  <c r="F2604" i="24"/>
  <c r="F2605" i="24"/>
  <c r="F2606" i="24"/>
  <c r="F2607" i="24"/>
  <c r="F2608" i="24"/>
  <c r="F2609" i="24"/>
  <c r="F2610" i="24"/>
  <c r="F2611" i="24"/>
  <c r="F2612" i="24"/>
  <c r="F2613" i="24"/>
  <c r="F2614" i="24"/>
  <c r="F2615" i="24"/>
  <c r="F2616" i="24"/>
  <c r="F2617" i="24"/>
  <c r="F2618" i="24"/>
  <c r="F2619" i="24"/>
  <c r="F2620" i="24"/>
  <c r="F2621" i="24"/>
  <c r="F2622" i="24"/>
  <c r="F2623" i="24"/>
  <c r="F2624" i="24"/>
  <c r="F2625" i="24"/>
  <c r="F2626" i="24"/>
  <c r="F2627" i="24"/>
  <c r="F2628" i="24"/>
  <c r="F2629" i="24"/>
  <c r="F2630" i="24"/>
  <c r="F2631" i="24"/>
  <c r="F2632" i="24"/>
  <c r="F2633" i="24"/>
  <c r="F2634" i="24"/>
  <c r="F2635" i="24"/>
  <c r="F2636" i="24"/>
  <c r="F2637" i="24"/>
  <c r="F2638" i="24"/>
  <c r="F2639" i="24"/>
  <c r="F2640" i="24"/>
  <c r="F2641" i="24"/>
  <c r="F2642" i="24"/>
  <c r="F2643" i="24"/>
  <c r="F2644" i="24"/>
  <c r="F2645" i="24"/>
  <c r="F2646" i="24"/>
  <c r="F2647" i="24"/>
  <c r="F2648" i="24"/>
  <c r="F2649" i="24"/>
  <c r="F2650" i="24"/>
  <c r="F2651" i="24"/>
  <c r="F2652" i="24"/>
  <c r="F2653" i="24"/>
  <c r="F2654" i="24"/>
  <c r="F2655" i="24"/>
  <c r="F2656" i="24"/>
  <c r="F2657" i="24"/>
  <c r="F2658" i="24"/>
  <c r="F2659" i="24"/>
  <c r="F2660" i="24"/>
  <c r="F2661" i="24"/>
  <c r="F2662" i="24"/>
  <c r="F2663" i="24"/>
  <c r="F2664" i="24"/>
  <c r="F2665" i="24"/>
  <c r="F2666" i="24"/>
  <c r="F2667" i="24"/>
  <c r="F2668" i="24"/>
  <c r="F2669" i="24"/>
  <c r="F2670" i="24"/>
  <c r="F2671" i="24"/>
  <c r="F2672" i="24"/>
  <c r="F2673" i="24"/>
  <c r="F2674" i="24"/>
  <c r="F2675" i="24"/>
  <c r="F2676" i="24"/>
  <c r="F2677" i="24"/>
  <c r="F2678" i="24"/>
  <c r="F2679" i="24"/>
  <c r="F2680" i="24"/>
  <c r="F2681" i="24"/>
  <c r="F2682" i="24"/>
  <c r="F2683" i="24"/>
  <c r="F2684" i="24"/>
  <c r="F2685" i="24"/>
  <c r="F2686" i="24"/>
  <c r="F2687" i="24"/>
  <c r="F2688" i="24"/>
  <c r="F2689" i="24"/>
  <c r="F2690" i="24"/>
  <c r="F2691" i="24"/>
  <c r="F2692" i="24"/>
  <c r="F2693" i="24"/>
  <c r="F2694" i="24"/>
  <c r="F2695" i="24"/>
  <c r="F2696" i="24"/>
  <c r="F2697" i="24"/>
  <c r="F2698" i="24"/>
  <c r="F2699" i="24"/>
  <c r="F2700" i="24"/>
  <c r="F2701" i="24"/>
  <c r="F2702" i="24"/>
  <c r="F2703" i="24"/>
  <c r="F2704" i="24"/>
  <c r="F2705" i="24"/>
  <c r="F2706" i="24"/>
  <c r="F2707" i="24"/>
  <c r="F2708" i="24"/>
  <c r="F2709" i="24"/>
  <c r="F2710" i="24"/>
  <c r="F2711" i="24"/>
  <c r="F2712" i="24"/>
  <c r="F2713" i="24"/>
  <c r="F2714" i="24"/>
  <c r="F2715" i="24"/>
  <c r="F2716" i="24"/>
  <c r="F2717" i="24"/>
  <c r="F2718" i="24"/>
  <c r="F2719" i="24"/>
  <c r="F2720" i="24"/>
  <c r="F2721" i="24"/>
  <c r="F2722" i="24"/>
  <c r="F2723" i="24"/>
  <c r="F2724" i="24"/>
  <c r="F2725" i="24"/>
  <c r="F2726" i="24"/>
  <c r="F2727" i="24"/>
  <c r="F2728" i="24"/>
  <c r="F2729" i="24"/>
  <c r="F2730" i="24"/>
  <c r="F2731" i="24"/>
  <c r="F2732" i="24"/>
  <c r="F2733" i="24"/>
  <c r="F2734" i="24"/>
  <c r="F2735" i="24"/>
  <c r="F2736" i="24"/>
  <c r="F2737" i="24"/>
  <c r="F2738" i="24"/>
  <c r="F2739" i="24"/>
  <c r="F2740" i="24"/>
  <c r="F2741" i="24"/>
  <c r="F2742" i="24"/>
  <c r="F2743" i="24"/>
  <c r="F2744" i="24"/>
  <c r="F2745" i="24"/>
  <c r="F2746" i="24"/>
  <c r="F2747" i="24"/>
  <c r="F2748" i="24"/>
  <c r="F2749" i="24"/>
  <c r="F2750" i="24"/>
  <c r="F2751" i="24"/>
  <c r="F2752" i="24"/>
  <c r="F2753" i="24"/>
  <c r="F2754" i="24"/>
  <c r="F2755" i="24"/>
  <c r="F2756" i="24"/>
  <c r="F2757" i="24"/>
  <c r="F2758" i="24"/>
  <c r="F2759" i="24"/>
  <c r="F2760" i="24"/>
  <c r="F2761" i="24"/>
  <c r="F2762" i="24"/>
  <c r="F2763" i="24"/>
  <c r="F2764" i="24"/>
  <c r="F2765" i="24"/>
  <c r="F2766" i="24"/>
  <c r="F2767" i="24"/>
  <c r="F2768" i="24"/>
  <c r="F2769" i="24"/>
  <c r="F2770" i="24"/>
  <c r="F2771" i="24"/>
  <c r="F2772" i="24"/>
  <c r="F2773" i="24"/>
  <c r="F2774" i="24"/>
  <c r="F2775" i="24"/>
  <c r="F2776" i="24"/>
  <c r="F2777" i="24"/>
  <c r="F2778" i="24"/>
  <c r="F2779" i="24"/>
  <c r="F2780" i="24"/>
  <c r="F2781" i="24"/>
  <c r="F2782" i="24"/>
  <c r="F2783" i="24"/>
  <c r="F2784" i="24"/>
  <c r="F2785" i="24"/>
  <c r="F2786" i="24"/>
  <c r="F2787" i="24"/>
  <c r="F2788" i="24"/>
  <c r="F2789" i="24"/>
  <c r="F2790" i="24"/>
  <c r="F2791" i="24"/>
  <c r="F2792" i="24"/>
  <c r="F2793" i="24"/>
  <c r="F2794" i="24"/>
  <c r="F2795" i="24"/>
  <c r="F2796" i="24"/>
  <c r="F2797" i="24"/>
  <c r="F2798" i="24"/>
  <c r="F2799" i="24"/>
  <c r="F2800" i="24"/>
  <c r="F2801" i="24"/>
  <c r="F2802" i="24"/>
  <c r="F2803" i="24"/>
  <c r="F2804" i="24"/>
  <c r="F2805" i="24"/>
  <c r="F2806" i="24"/>
  <c r="F2807" i="24"/>
  <c r="F2808" i="24"/>
  <c r="F2809" i="24"/>
  <c r="F2810" i="24"/>
  <c r="F2811" i="24"/>
  <c r="F2812" i="24"/>
  <c r="F2813" i="24"/>
  <c r="F2814" i="24"/>
  <c r="F2815" i="24"/>
  <c r="F2816" i="24"/>
  <c r="F2817" i="24"/>
  <c r="F2818" i="24"/>
  <c r="F2819" i="24"/>
  <c r="F2820" i="24"/>
  <c r="F2821" i="24"/>
  <c r="F2822" i="24"/>
  <c r="F2823" i="24"/>
  <c r="F2824" i="24"/>
  <c r="F2825" i="24"/>
  <c r="F2826" i="24"/>
  <c r="F2827" i="24"/>
  <c r="F2828" i="24"/>
  <c r="F2829" i="24"/>
  <c r="F2830" i="24"/>
  <c r="F2831" i="24"/>
  <c r="F2832" i="24"/>
  <c r="F2833" i="24"/>
  <c r="F2834" i="24"/>
  <c r="F2835" i="24"/>
  <c r="F2836" i="24"/>
  <c r="F2837" i="24"/>
  <c r="F2838" i="24"/>
  <c r="F2839" i="24"/>
  <c r="F2840" i="24"/>
  <c r="F2841" i="24"/>
  <c r="F2842" i="24"/>
  <c r="F2843" i="24"/>
  <c r="F2844" i="24"/>
  <c r="F2845" i="24"/>
  <c r="F2846" i="24"/>
  <c r="F2847" i="24"/>
  <c r="F2848" i="24"/>
  <c r="F2849" i="24"/>
  <c r="F2850" i="24"/>
  <c r="F2851" i="24"/>
  <c r="F2852" i="24"/>
  <c r="F2853" i="24"/>
  <c r="F2854" i="24"/>
  <c r="F2855" i="24"/>
  <c r="F2856" i="24"/>
  <c r="F2857" i="24"/>
  <c r="F2858" i="24"/>
  <c r="F2859" i="24"/>
  <c r="F2860" i="24"/>
  <c r="F2861" i="24"/>
  <c r="F2862" i="24"/>
  <c r="F2863" i="24"/>
  <c r="F2864" i="24"/>
  <c r="F2865" i="24"/>
  <c r="F2866" i="24"/>
  <c r="F2867" i="24"/>
  <c r="F2868" i="24"/>
  <c r="F2869" i="24"/>
  <c r="F2870" i="24"/>
  <c r="F2871" i="24"/>
  <c r="F2872" i="24"/>
  <c r="F2873" i="24"/>
  <c r="F2874" i="24"/>
  <c r="F2875" i="24"/>
  <c r="F2876" i="24"/>
  <c r="F2877" i="24"/>
  <c r="F2878" i="24"/>
  <c r="F2879" i="24"/>
  <c r="F2880" i="24"/>
  <c r="F2881" i="24"/>
  <c r="F2882" i="24"/>
  <c r="F2883" i="24"/>
  <c r="F2884" i="24"/>
  <c r="F2885" i="24"/>
  <c r="F2886" i="24"/>
  <c r="F2887" i="24"/>
  <c r="F2888" i="24"/>
  <c r="F2889" i="24"/>
  <c r="F2890" i="24"/>
  <c r="F2891" i="24"/>
  <c r="F2892" i="24"/>
  <c r="F2893" i="24"/>
  <c r="F2894" i="24"/>
  <c r="F2895" i="24"/>
  <c r="F2896" i="24"/>
  <c r="F2897" i="24"/>
  <c r="F2898" i="24"/>
  <c r="F2899" i="24"/>
  <c r="F2900" i="24"/>
  <c r="F2901" i="24"/>
  <c r="F2902" i="24"/>
  <c r="F2903" i="24"/>
  <c r="F2904" i="24"/>
  <c r="F2905" i="24"/>
  <c r="F2906" i="24"/>
  <c r="F2907" i="24"/>
  <c r="F2908" i="24"/>
  <c r="F2909" i="24"/>
  <c r="F2910" i="24"/>
  <c r="F2911" i="24"/>
  <c r="F2912" i="24"/>
  <c r="F2913" i="24"/>
  <c r="F2914" i="24"/>
  <c r="F2915" i="24"/>
  <c r="F2916" i="24"/>
  <c r="F2917" i="24"/>
  <c r="F2918" i="24"/>
  <c r="F2919" i="24"/>
  <c r="F2920" i="24"/>
  <c r="F2921" i="24"/>
  <c r="F2922" i="24"/>
  <c r="F2923" i="24"/>
  <c r="F2924" i="24"/>
  <c r="F2925" i="24"/>
  <c r="F2926" i="24"/>
  <c r="F2927" i="24"/>
  <c r="F2928" i="24"/>
  <c r="F2929" i="24"/>
  <c r="F2930" i="24"/>
  <c r="F2931" i="24"/>
  <c r="F2932" i="24"/>
  <c r="F2933" i="24"/>
  <c r="F2934" i="24"/>
  <c r="F2935" i="24"/>
  <c r="F2936" i="24"/>
  <c r="F2937" i="24"/>
  <c r="F2938" i="24"/>
  <c r="F2939" i="24"/>
  <c r="F2940" i="24"/>
  <c r="F2941" i="24"/>
  <c r="F2942" i="24"/>
  <c r="F2943" i="24"/>
  <c r="F2944" i="24"/>
  <c r="F2945" i="24"/>
  <c r="F2946" i="24"/>
  <c r="F2947" i="24"/>
  <c r="F2948" i="24"/>
  <c r="F2949" i="24"/>
  <c r="F2950" i="24"/>
  <c r="F2951" i="24"/>
  <c r="F2952" i="24"/>
  <c r="F2953" i="24"/>
  <c r="F2954" i="24"/>
  <c r="F2955" i="24"/>
  <c r="F2956" i="24"/>
  <c r="F2957" i="24"/>
  <c r="F2958" i="24"/>
  <c r="F2959" i="24"/>
  <c r="F2960" i="24"/>
  <c r="F2961" i="24"/>
  <c r="F2962" i="24"/>
  <c r="F2963" i="24"/>
  <c r="F2964" i="24"/>
  <c r="F2965" i="24"/>
  <c r="F2966" i="24"/>
  <c r="F2967" i="24"/>
  <c r="F2968" i="24"/>
  <c r="F2969" i="24"/>
  <c r="F2970" i="24"/>
  <c r="F2971" i="24"/>
  <c r="F2972" i="24"/>
  <c r="F2973" i="24"/>
  <c r="F2974" i="24"/>
  <c r="F2975" i="24"/>
  <c r="F2976" i="24"/>
  <c r="F2977" i="24"/>
  <c r="F2978" i="24"/>
  <c r="F2979" i="24"/>
  <c r="F2980" i="24"/>
  <c r="F2981" i="24"/>
  <c r="F2982" i="24"/>
  <c r="F2983" i="24"/>
  <c r="F2984" i="24"/>
  <c r="F2985" i="24"/>
  <c r="F2986" i="24"/>
  <c r="F2987" i="24"/>
  <c r="F2988" i="24"/>
  <c r="F2989" i="24"/>
  <c r="F2990" i="24"/>
  <c r="F2991" i="24"/>
  <c r="F2992" i="24"/>
  <c r="F2993" i="24"/>
  <c r="F2994" i="24"/>
  <c r="F2995" i="24"/>
  <c r="F2996" i="24"/>
  <c r="F2997" i="24"/>
  <c r="F2998" i="24"/>
  <c r="F2999" i="24"/>
  <c r="F3000" i="24"/>
  <c r="F3001" i="24"/>
  <c r="F3002" i="24"/>
  <c r="F3003" i="24"/>
  <c r="F3004" i="24"/>
  <c r="F3005" i="24"/>
  <c r="F3006" i="24"/>
  <c r="F3007" i="24"/>
  <c r="F3008" i="24"/>
  <c r="F3009" i="24"/>
  <c r="F3010" i="24"/>
  <c r="F3011" i="24"/>
  <c r="F3012" i="24"/>
  <c r="F3013" i="24"/>
  <c r="F3014" i="24"/>
  <c r="F3015" i="24"/>
  <c r="F3016" i="24"/>
  <c r="F3017" i="24"/>
  <c r="F3018" i="24"/>
  <c r="F3019" i="24"/>
  <c r="F3020" i="24"/>
  <c r="F3021" i="24"/>
  <c r="F3022" i="24"/>
  <c r="F3023" i="24"/>
  <c r="F3024" i="24"/>
  <c r="F3025" i="24"/>
  <c r="F3026" i="24"/>
  <c r="F3027" i="24"/>
  <c r="F3028" i="24"/>
  <c r="F3029" i="24"/>
  <c r="F3030" i="24"/>
  <c r="F3031" i="24"/>
  <c r="F3032" i="24"/>
  <c r="F3033" i="24"/>
  <c r="F3034" i="24"/>
  <c r="F3035" i="24"/>
  <c r="F3036" i="24"/>
  <c r="F3037" i="24"/>
  <c r="F3038" i="24"/>
  <c r="F3039" i="24"/>
  <c r="F3040" i="24"/>
  <c r="F3041" i="24"/>
  <c r="F3042" i="24"/>
  <c r="F3043" i="24"/>
  <c r="F3044" i="24"/>
  <c r="F3045" i="24"/>
  <c r="F3046" i="24"/>
  <c r="F3047" i="24"/>
  <c r="F3048" i="24"/>
  <c r="F3049" i="24"/>
  <c r="F3050" i="24"/>
  <c r="F3051" i="24"/>
  <c r="F3052" i="24"/>
  <c r="F3053" i="24"/>
  <c r="F3054" i="24"/>
  <c r="F3055" i="24"/>
  <c r="F3056" i="24"/>
  <c r="F3057" i="24"/>
  <c r="F3058" i="24"/>
  <c r="F3059" i="24"/>
  <c r="F3060" i="24"/>
  <c r="F3061" i="24"/>
  <c r="F3062" i="24"/>
  <c r="F3063" i="24"/>
  <c r="F3064" i="24"/>
  <c r="F3065" i="24"/>
  <c r="F3066" i="24"/>
  <c r="F3067" i="24"/>
  <c r="F3068" i="24"/>
  <c r="F3069" i="24"/>
  <c r="F3070" i="24"/>
  <c r="F3071" i="24"/>
  <c r="F3072" i="24"/>
  <c r="F3073" i="24"/>
  <c r="F3074" i="24"/>
  <c r="F3075" i="24"/>
  <c r="F3076" i="24"/>
  <c r="F3077" i="24"/>
  <c r="F3078" i="24"/>
  <c r="F3079" i="24"/>
  <c r="F3080" i="24"/>
  <c r="F3081" i="24"/>
  <c r="F3082" i="24"/>
  <c r="F3083" i="24"/>
  <c r="F3084" i="24"/>
  <c r="F3085" i="24"/>
  <c r="F3086" i="24"/>
  <c r="F3087" i="24"/>
  <c r="F3088" i="24"/>
  <c r="F3089" i="24"/>
  <c r="F3090" i="24"/>
  <c r="F3091" i="24"/>
  <c r="F3092" i="24"/>
  <c r="F3093" i="24"/>
  <c r="F3094" i="24"/>
  <c r="F3095" i="24"/>
  <c r="F3096" i="24"/>
  <c r="F3097" i="24"/>
  <c r="F3098" i="24"/>
  <c r="F3099" i="24"/>
  <c r="F3100" i="24"/>
  <c r="F3101" i="24"/>
  <c r="F3102" i="24"/>
  <c r="F3103" i="24"/>
  <c r="F3104" i="24"/>
  <c r="F3105" i="24"/>
  <c r="F3106" i="24"/>
  <c r="F3107" i="24"/>
  <c r="F3108" i="24"/>
  <c r="F3109" i="24"/>
  <c r="F3110" i="24"/>
  <c r="F3111" i="24"/>
  <c r="F3112" i="24"/>
  <c r="F3113" i="24"/>
  <c r="F3114" i="24"/>
  <c r="F3115" i="24"/>
  <c r="F3116" i="24"/>
  <c r="F3117" i="24"/>
  <c r="F3118" i="24"/>
  <c r="F3119" i="24"/>
  <c r="F3120" i="24"/>
  <c r="F3121" i="24"/>
  <c r="F3122" i="24"/>
  <c r="F3123" i="24"/>
  <c r="F3124" i="24"/>
  <c r="F3125" i="24"/>
  <c r="F3126" i="24"/>
  <c r="F3127" i="24"/>
  <c r="F3128" i="24"/>
  <c r="F3129" i="24"/>
  <c r="F3130" i="24"/>
  <c r="F3131" i="24"/>
  <c r="F3132" i="24"/>
  <c r="F3133" i="24"/>
  <c r="F3134" i="24"/>
  <c r="F3135" i="24"/>
  <c r="F3136" i="24"/>
  <c r="F3137" i="24"/>
  <c r="F3138" i="24"/>
  <c r="F3139" i="24"/>
  <c r="F3140" i="24"/>
  <c r="F3141" i="24"/>
  <c r="F3142" i="24"/>
  <c r="F3143" i="24"/>
  <c r="F3144" i="24"/>
  <c r="F3145" i="24"/>
  <c r="F3146" i="24"/>
  <c r="F3147" i="24"/>
  <c r="F3148" i="24"/>
  <c r="F3149" i="24"/>
  <c r="F3150" i="24"/>
  <c r="F3151" i="24"/>
  <c r="F3152" i="24"/>
  <c r="F3153" i="24"/>
  <c r="F3154" i="24"/>
  <c r="F3155" i="24"/>
  <c r="F3156" i="24"/>
  <c r="F3157" i="24"/>
  <c r="F3158" i="24"/>
  <c r="F3159" i="24"/>
  <c r="F3160" i="24"/>
  <c r="F3161" i="24"/>
  <c r="F3162" i="24"/>
  <c r="F3163" i="24"/>
  <c r="F3164" i="24"/>
  <c r="F3165" i="24"/>
  <c r="F3166" i="24"/>
  <c r="F3167" i="24"/>
  <c r="F3168" i="24"/>
  <c r="F3169" i="24"/>
  <c r="F3170" i="24"/>
  <c r="F3171" i="24"/>
  <c r="F3172" i="24"/>
  <c r="F3173" i="24"/>
  <c r="F3174" i="24"/>
  <c r="F3175" i="24"/>
  <c r="F3176" i="24"/>
  <c r="F3177" i="24"/>
  <c r="F3178" i="24"/>
  <c r="F3179" i="24"/>
  <c r="F3180" i="24"/>
  <c r="F3181" i="24"/>
  <c r="F3182" i="24"/>
  <c r="F3183" i="24"/>
  <c r="F3184" i="24"/>
  <c r="F3185" i="24"/>
  <c r="F3186" i="24"/>
  <c r="F3187" i="24"/>
  <c r="F3188" i="24"/>
  <c r="F3189" i="24"/>
  <c r="F3190" i="24"/>
  <c r="F3191" i="24"/>
  <c r="F3192" i="24"/>
  <c r="F3193" i="24"/>
  <c r="F3194" i="24"/>
  <c r="F3195" i="24"/>
  <c r="F3196" i="24"/>
  <c r="F3197" i="24"/>
  <c r="F3198" i="24"/>
  <c r="F3199" i="24"/>
  <c r="F3200" i="24"/>
  <c r="F3201" i="24"/>
  <c r="F3202" i="24"/>
  <c r="F3203" i="24"/>
  <c r="F3204" i="24"/>
  <c r="F3205" i="24"/>
  <c r="F3206" i="24"/>
  <c r="F3207" i="24"/>
  <c r="F3208" i="24"/>
  <c r="F3209" i="24"/>
  <c r="F3210" i="24"/>
  <c r="F3211" i="24"/>
  <c r="F3212" i="24"/>
  <c r="F3213" i="24"/>
  <c r="F3214" i="24"/>
  <c r="F3215" i="24"/>
  <c r="F3216" i="24"/>
  <c r="F3217" i="24"/>
  <c r="F3218" i="24"/>
  <c r="F3219" i="24"/>
  <c r="F3220" i="24"/>
  <c r="F3221" i="24"/>
  <c r="F3222" i="24"/>
  <c r="F3223" i="24"/>
  <c r="F3224" i="24"/>
  <c r="F3225" i="24"/>
  <c r="F3226" i="24"/>
  <c r="F3227" i="24"/>
  <c r="F3228" i="24"/>
  <c r="F3229" i="24"/>
  <c r="F3230" i="24"/>
  <c r="F3231" i="24"/>
  <c r="F3232" i="24"/>
  <c r="F3233" i="24"/>
  <c r="F3234" i="24"/>
  <c r="F3235" i="24"/>
  <c r="F3236" i="24"/>
  <c r="F3237" i="24"/>
  <c r="F3238" i="24"/>
  <c r="F3239" i="24"/>
  <c r="F3240" i="24"/>
  <c r="F3241" i="24"/>
  <c r="F3242" i="24"/>
  <c r="F3243" i="24"/>
  <c r="F3244" i="24"/>
  <c r="F3245" i="24"/>
  <c r="F3246" i="24"/>
  <c r="F3247" i="24"/>
  <c r="F3248" i="24"/>
  <c r="F3249" i="24"/>
  <c r="F3250" i="24"/>
  <c r="F3251" i="24"/>
  <c r="F3252" i="24"/>
  <c r="F3253" i="24"/>
  <c r="F3254" i="24"/>
  <c r="F3255" i="24"/>
  <c r="F3256" i="24"/>
  <c r="F3257" i="24"/>
  <c r="F3258" i="24"/>
  <c r="F3259" i="24"/>
  <c r="F3260" i="24"/>
  <c r="F3261" i="24"/>
  <c r="F3262" i="24"/>
  <c r="F3263" i="24"/>
  <c r="F3264" i="24"/>
  <c r="F3265" i="24"/>
  <c r="F3266" i="24"/>
  <c r="F3267" i="24"/>
  <c r="F3268" i="24"/>
  <c r="F3269" i="24"/>
  <c r="F3270" i="24"/>
  <c r="F3271" i="24"/>
  <c r="F3272" i="24"/>
  <c r="F3273" i="24"/>
  <c r="F3274" i="24"/>
  <c r="F3275" i="24"/>
  <c r="F3276" i="24"/>
  <c r="F3277" i="24"/>
  <c r="F3278" i="24"/>
  <c r="F3279" i="24"/>
  <c r="F3280" i="24"/>
  <c r="F3281" i="24"/>
  <c r="F3282" i="24"/>
  <c r="F3283" i="24"/>
  <c r="F3284" i="24"/>
  <c r="F3285" i="24"/>
  <c r="F3286" i="24"/>
  <c r="F3287" i="24"/>
  <c r="F3288" i="24"/>
  <c r="F3289" i="24"/>
  <c r="F3290" i="24"/>
  <c r="F3291" i="24"/>
  <c r="F3292" i="24"/>
  <c r="F3293" i="24"/>
  <c r="F3294" i="24"/>
  <c r="F3295" i="24"/>
  <c r="F3296" i="24"/>
  <c r="F3297" i="24"/>
  <c r="F3298" i="24"/>
  <c r="F3299" i="24"/>
  <c r="F3300" i="24"/>
  <c r="F3301" i="24"/>
  <c r="F3302" i="24"/>
  <c r="F3303" i="24"/>
  <c r="F3304" i="24"/>
  <c r="F3305" i="24"/>
  <c r="F3306" i="24"/>
  <c r="F3307" i="24"/>
  <c r="F3308" i="24"/>
  <c r="F3309" i="24"/>
  <c r="F3310" i="24"/>
  <c r="F3311" i="24"/>
  <c r="F3312" i="24"/>
  <c r="F3313" i="24"/>
  <c r="F3314" i="24"/>
  <c r="F3315" i="24"/>
  <c r="F3316" i="24"/>
  <c r="F3317" i="24"/>
  <c r="F3318" i="24"/>
  <c r="F3319" i="24"/>
  <c r="F3320" i="24"/>
  <c r="F3321" i="24"/>
  <c r="F3322" i="24"/>
  <c r="F3323" i="24"/>
  <c r="F3324" i="24"/>
  <c r="F3325" i="24"/>
  <c r="F3326" i="24"/>
  <c r="F3327" i="24"/>
  <c r="F3328" i="24"/>
  <c r="F3329" i="24"/>
  <c r="F3330" i="24"/>
  <c r="F3331" i="24"/>
  <c r="F3332" i="24"/>
  <c r="F3333" i="24"/>
  <c r="F3334" i="24"/>
  <c r="F3335" i="24"/>
  <c r="F3336" i="24"/>
  <c r="F3337" i="24"/>
  <c r="F3338" i="24"/>
  <c r="F3339" i="24"/>
  <c r="F3340" i="24"/>
  <c r="F3341" i="24"/>
  <c r="F3342" i="24"/>
  <c r="F3343" i="24"/>
  <c r="F3344" i="24"/>
  <c r="F3345" i="24"/>
  <c r="F3346" i="24"/>
  <c r="F3347" i="24"/>
  <c r="F3348" i="24"/>
  <c r="F3349" i="24"/>
  <c r="F3350" i="24"/>
  <c r="F3351" i="24"/>
  <c r="F3352" i="24"/>
  <c r="F3353" i="24"/>
  <c r="F3354" i="24"/>
  <c r="F3355" i="24"/>
  <c r="F3356" i="24"/>
  <c r="F3357" i="24"/>
  <c r="F3358" i="24"/>
  <c r="F3359" i="24"/>
  <c r="F3360" i="24"/>
  <c r="F3361" i="24"/>
  <c r="F3362" i="24"/>
  <c r="F3363" i="24"/>
  <c r="F3364" i="24"/>
  <c r="F3365" i="24"/>
  <c r="F3366" i="24"/>
  <c r="F3367" i="24"/>
  <c r="F3368" i="24"/>
  <c r="F3369" i="24"/>
  <c r="F3370" i="24"/>
  <c r="F3371" i="24"/>
  <c r="F3372" i="24"/>
  <c r="F3373" i="24"/>
  <c r="F3374" i="24"/>
  <c r="F3375" i="24"/>
  <c r="F3376" i="24"/>
  <c r="F3377" i="24"/>
  <c r="F3378" i="24"/>
  <c r="F3379" i="24"/>
  <c r="F3380" i="24"/>
  <c r="F3381" i="24"/>
  <c r="F3382" i="24"/>
  <c r="F3383" i="24"/>
  <c r="F3384" i="24"/>
  <c r="F3385" i="24"/>
  <c r="F3386" i="24"/>
  <c r="F3387" i="24"/>
  <c r="F3388" i="24"/>
  <c r="F3389" i="24"/>
  <c r="F3390" i="24"/>
  <c r="F3391" i="24"/>
  <c r="F3392" i="24"/>
  <c r="F3393" i="24"/>
  <c r="F3394" i="24"/>
  <c r="F3395" i="24"/>
  <c r="F3396" i="24"/>
  <c r="F3397" i="24"/>
  <c r="F3398" i="24"/>
  <c r="F3399" i="24"/>
  <c r="F3400" i="24"/>
  <c r="F3401" i="24"/>
  <c r="F3402" i="24"/>
  <c r="F3403" i="24"/>
  <c r="F3404" i="24"/>
  <c r="F3405" i="24"/>
  <c r="F3406" i="24"/>
  <c r="F3407" i="24"/>
  <c r="F3408" i="24"/>
  <c r="F3409" i="24"/>
  <c r="F3410" i="24"/>
  <c r="F3411" i="24"/>
  <c r="F3412" i="24"/>
  <c r="F3413" i="24"/>
  <c r="F3414" i="24"/>
  <c r="F3415" i="24"/>
  <c r="F3416" i="24"/>
  <c r="F3417" i="24"/>
  <c r="F3418" i="24"/>
  <c r="F3419" i="24"/>
  <c r="F3420" i="24"/>
  <c r="F3421" i="24"/>
  <c r="F3422" i="24"/>
  <c r="F3423" i="24"/>
  <c r="F3424" i="24"/>
  <c r="F3425" i="24"/>
  <c r="F3426" i="24"/>
  <c r="F3427" i="24"/>
  <c r="F3428" i="24"/>
  <c r="F3429" i="24"/>
  <c r="F3430" i="24"/>
  <c r="F3431" i="24"/>
  <c r="F3432" i="24"/>
  <c r="F3433" i="24"/>
  <c r="F3434" i="24"/>
  <c r="F3435" i="24"/>
  <c r="F3436" i="24"/>
  <c r="F3437" i="24"/>
  <c r="F3438" i="24"/>
  <c r="F3439" i="24"/>
  <c r="F3440" i="24"/>
  <c r="F3441" i="24"/>
  <c r="F3442" i="24"/>
  <c r="F3443" i="24"/>
  <c r="F3444" i="24"/>
  <c r="F3445" i="24"/>
  <c r="F3446" i="24"/>
  <c r="F3447" i="24"/>
  <c r="F3448" i="24"/>
  <c r="F3449" i="24"/>
  <c r="F3450" i="24"/>
  <c r="F3451" i="24"/>
  <c r="F3452" i="24"/>
  <c r="F3453" i="24"/>
  <c r="F3454" i="24"/>
  <c r="F3455" i="24"/>
  <c r="F3456" i="24"/>
  <c r="F3457" i="24"/>
  <c r="F3458" i="24"/>
  <c r="F3459" i="24"/>
  <c r="F3460" i="24"/>
  <c r="F3461" i="24"/>
  <c r="F3462" i="24"/>
  <c r="F3463" i="24"/>
  <c r="F3464" i="24"/>
  <c r="F3465" i="24"/>
  <c r="F3466" i="24"/>
  <c r="F3467" i="24"/>
  <c r="F3468" i="24"/>
  <c r="F3469" i="24"/>
  <c r="F3470" i="24"/>
  <c r="F3471" i="24"/>
  <c r="F3472" i="24"/>
  <c r="F3473" i="24"/>
  <c r="F3474" i="24"/>
  <c r="F3475" i="24"/>
  <c r="F3476" i="24"/>
  <c r="F3477" i="24"/>
  <c r="F3478" i="24"/>
  <c r="F3479" i="24"/>
  <c r="F3480" i="24"/>
  <c r="F3481" i="24"/>
  <c r="F3482" i="24"/>
  <c r="F3483" i="24"/>
  <c r="F3484" i="24"/>
  <c r="F3485" i="24"/>
  <c r="F3486" i="24"/>
  <c r="F3487" i="24"/>
  <c r="F3488" i="24"/>
  <c r="F3489" i="24"/>
  <c r="F3490" i="24"/>
  <c r="F3491" i="24"/>
  <c r="F3492" i="24"/>
  <c r="F3493" i="24"/>
  <c r="F3494" i="24"/>
  <c r="F3495" i="24"/>
  <c r="F3496" i="24"/>
  <c r="F3497" i="24"/>
  <c r="F3498" i="24"/>
  <c r="F3499" i="24"/>
  <c r="F3500" i="24"/>
  <c r="F3501" i="24"/>
  <c r="F3502" i="24"/>
  <c r="F3503" i="24"/>
  <c r="F3504" i="24"/>
  <c r="F3505" i="24"/>
  <c r="F3506" i="24"/>
  <c r="F3507" i="24"/>
  <c r="F3508" i="24"/>
  <c r="F3509" i="24"/>
  <c r="F3510" i="24"/>
  <c r="F3511" i="24"/>
  <c r="F3512" i="24"/>
  <c r="F3513" i="24"/>
  <c r="F3514" i="24"/>
  <c r="F3515" i="24"/>
  <c r="F3516" i="24"/>
  <c r="F3517" i="24"/>
  <c r="F3518" i="24"/>
  <c r="F3519" i="24"/>
  <c r="F3520" i="24"/>
  <c r="F3521" i="24"/>
  <c r="F3522" i="24"/>
  <c r="F3523" i="24"/>
  <c r="F3524" i="24"/>
  <c r="F3525" i="24"/>
  <c r="F3526" i="24"/>
  <c r="F3527" i="24"/>
  <c r="F3528" i="24"/>
  <c r="F3529" i="24"/>
  <c r="F3530" i="24"/>
  <c r="F3531" i="24"/>
  <c r="F3532" i="24"/>
  <c r="F3533" i="24"/>
  <c r="F3534" i="24"/>
  <c r="F3535" i="24"/>
  <c r="F3536" i="24"/>
  <c r="F3537" i="24"/>
  <c r="F3538" i="24"/>
  <c r="F3539" i="24"/>
  <c r="F3540" i="24"/>
  <c r="F3541" i="24"/>
  <c r="F3542" i="24"/>
  <c r="F3543" i="24"/>
  <c r="F3544" i="24"/>
  <c r="F3545" i="24"/>
  <c r="F3546" i="24"/>
  <c r="F3547" i="24"/>
  <c r="F3548" i="24"/>
  <c r="F3549" i="24"/>
  <c r="F3550" i="24"/>
  <c r="F3551" i="24"/>
  <c r="F3552" i="24"/>
  <c r="F3553" i="24"/>
  <c r="F3554" i="24"/>
  <c r="F3555" i="24"/>
  <c r="F3556" i="24"/>
  <c r="F3557" i="24"/>
  <c r="F3558" i="24"/>
  <c r="F3559" i="24"/>
  <c r="F3560" i="24"/>
  <c r="F3561" i="24"/>
  <c r="F3562" i="24"/>
  <c r="F3563" i="24"/>
  <c r="F3564" i="24"/>
  <c r="F3565" i="24"/>
  <c r="F3566" i="24"/>
  <c r="F3567" i="24"/>
  <c r="F3568" i="24"/>
  <c r="F3569" i="24"/>
  <c r="F3570" i="24"/>
  <c r="F3571" i="24"/>
  <c r="F3572" i="24"/>
  <c r="F3573" i="24"/>
  <c r="F3574" i="24"/>
  <c r="F3575" i="24"/>
  <c r="F3576" i="24"/>
  <c r="F3577" i="24"/>
  <c r="F3578" i="24"/>
  <c r="F3579" i="24"/>
  <c r="F3580" i="24"/>
  <c r="F3581" i="24"/>
  <c r="F3582" i="24"/>
  <c r="F3583" i="24"/>
  <c r="F3584" i="24"/>
  <c r="F3585" i="24"/>
  <c r="F3586" i="24"/>
  <c r="F3587" i="24"/>
  <c r="F3588" i="24"/>
  <c r="F3589" i="24"/>
  <c r="F3590" i="24"/>
  <c r="F3591" i="24"/>
  <c r="F3592" i="24"/>
  <c r="F3593" i="24"/>
  <c r="F3594" i="24"/>
  <c r="F3595" i="24"/>
  <c r="F3596" i="24"/>
  <c r="F3597" i="24"/>
  <c r="F3598" i="24"/>
  <c r="F3599" i="24"/>
  <c r="F3600" i="24"/>
  <c r="F3601" i="24"/>
  <c r="F3602" i="24"/>
  <c r="F3603" i="24"/>
  <c r="F3604" i="24"/>
  <c r="F3605" i="24"/>
  <c r="F3606" i="24"/>
  <c r="F3607" i="24"/>
  <c r="F3608" i="24"/>
  <c r="F3609" i="24"/>
  <c r="F3610" i="24"/>
  <c r="F3611" i="24"/>
  <c r="F3612" i="24"/>
  <c r="F3613" i="24"/>
  <c r="F3614" i="24"/>
  <c r="F3615" i="24"/>
  <c r="F3616" i="24"/>
  <c r="F3617" i="24"/>
  <c r="F3618" i="24"/>
  <c r="F3619" i="24"/>
  <c r="F3620" i="24"/>
  <c r="F3621" i="24"/>
  <c r="F3622" i="24"/>
  <c r="F3623" i="24"/>
  <c r="F3624" i="24"/>
  <c r="F3625" i="24"/>
  <c r="F3626" i="24"/>
  <c r="F3627" i="24"/>
  <c r="F3628" i="24"/>
  <c r="F3629" i="24"/>
  <c r="F3630" i="24"/>
  <c r="F3631" i="24"/>
  <c r="F3632" i="24"/>
  <c r="F3633" i="24"/>
  <c r="F3634" i="24"/>
  <c r="F3635" i="24"/>
  <c r="F3636" i="24"/>
  <c r="F3637" i="24"/>
  <c r="F3638" i="24"/>
  <c r="F3639" i="24"/>
  <c r="F3640" i="24"/>
  <c r="F3641" i="24"/>
  <c r="F3642" i="24"/>
  <c r="F3643" i="24"/>
  <c r="F3644" i="24"/>
  <c r="F3645" i="24"/>
  <c r="F3646" i="24"/>
  <c r="F3647" i="24"/>
  <c r="F3648" i="24"/>
  <c r="F3649" i="24"/>
  <c r="F3650" i="24"/>
  <c r="F3651" i="24"/>
  <c r="F3652" i="24"/>
  <c r="F3653" i="24"/>
  <c r="F3654" i="24"/>
  <c r="F3655" i="24"/>
  <c r="F3656" i="24"/>
  <c r="F3657" i="24"/>
  <c r="F3658" i="24"/>
  <c r="F3659" i="24"/>
  <c r="F3660" i="24"/>
  <c r="F3661" i="24"/>
  <c r="F3662" i="24"/>
  <c r="F3663" i="24"/>
  <c r="F3664" i="24"/>
  <c r="F3665" i="24"/>
  <c r="F3666" i="24"/>
  <c r="F3667" i="24"/>
  <c r="F3668" i="24"/>
  <c r="F3669" i="24"/>
  <c r="F3670" i="24"/>
  <c r="F3671" i="24"/>
  <c r="F3672" i="24"/>
  <c r="F3673" i="24"/>
  <c r="F3674" i="24"/>
  <c r="F3675" i="24"/>
  <c r="F3676" i="24"/>
  <c r="F3677" i="24"/>
  <c r="F3678" i="24"/>
  <c r="F3679" i="24"/>
  <c r="F3680" i="24"/>
  <c r="F3681" i="24"/>
  <c r="F3682" i="24"/>
  <c r="F3683" i="24"/>
  <c r="F3684" i="24"/>
  <c r="F3685" i="24"/>
  <c r="F3686" i="24"/>
  <c r="F3687" i="24"/>
  <c r="F3688" i="24"/>
  <c r="F3689" i="24"/>
  <c r="F3690" i="24"/>
  <c r="F3691" i="24"/>
  <c r="F3692" i="24"/>
  <c r="F3693" i="24"/>
  <c r="F3694" i="24"/>
  <c r="F3695" i="24"/>
  <c r="F3696" i="24"/>
  <c r="F3697" i="24"/>
  <c r="F3698" i="24"/>
  <c r="F3699" i="24"/>
  <c r="F3700" i="24"/>
  <c r="F3701" i="24"/>
  <c r="F3702" i="24"/>
  <c r="F3703" i="24"/>
  <c r="F3704" i="24"/>
  <c r="F3705" i="24"/>
  <c r="F3706" i="24"/>
  <c r="F3707" i="24"/>
  <c r="F3708" i="24"/>
  <c r="F3709" i="24"/>
  <c r="F3710" i="24"/>
  <c r="F3711" i="24"/>
  <c r="F3712" i="24"/>
  <c r="F3713" i="24"/>
  <c r="F3714" i="24"/>
  <c r="F3715" i="24"/>
  <c r="F3716" i="24"/>
  <c r="F3717" i="24"/>
  <c r="F3718" i="24"/>
  <c r="F3719" i="24"/>
  <c r="F3720" i="24"/>
  <c r="F3721" i="24"/>
  <c r="F3722" i="24"/>
  <c r="F3723" i="24"/>
  <c r="F3724" i="24"/>
  <c r="F3725" i="24"/>
  <c r="F3726" i="24"/>
  <c r="F3727" i="24"/>
  <c r="F3728" i="24"/>
  <c r="F3729" i="24"/>
  <c r="F3730" i="24"/>
  <c r="F3731" i="24"/>
  <c r="F3732" i="24"/>
  <c r="F3733" i="24"/>
  <c r="F3734" i="24"/>
  <c r="F3735" i="24"/>
  <c r="F3736" i="24"/>
  <c r="F3737" i="24"/>
  <c r="F3738" i="24"/>
  <c r="F3739" i="24"/>
  <c r="F3740" i="24"/>
  <c r="F3741" i="24"/>
  <c r="F3742" i="24"/>
  <c r="F3743" i="24"/>
  <c r="F3744" i="24"/>
  <c r="F3745" i="24"/>
  <c r="F3746" i="24"/>
  <c r="F3747" i="24"/>
  <c r="F3748" i="24"/>
  <c r="F3749" i="24"/>
  <c r="F3750" i="24"/>
  <c r="F3751" i="24"/>
  <c r="F3752" i="24"/>
  <c r="F3753" i="24"/>
  <c r="F3754" i="24"/>
  <c r="F3755" i="24"/>
  <c r="F3756" i="24"/>
  <c r="F3757" i="24"/>
  <c r="F3758" i="24"/>
  <c r="F3759" i="24"/>
  <c r="F3760" i="24"/>
  <c r="F3761" i="24"/>
  <c r="F3762" i="24"/>
  <c r="F3763" i="24"/>
  <c r="F3764" i="24"/>
  <c r="F3765" i="24"/>
  <c r="F3766" i="24"/>
  <c r="F3767" i="24"/>
  <c r="F3768" i="24"/>
  <c r="F3769" i="24"/>
  <c r="F3770" i="24"/>
  <c r="F3771" i="24"/>
  <c r="F3772" i="24"/>
  <c r="F3773" i="24"/>
  <c r="F3774" i="24"/>
  <c r="F3775" i="24"/>
  <c r="F3776" i="24"/>
  <c r="F3777" i="24"/>
  <c r="F3778" i="24"/>
  <c r="F3779" i="24"/>
  <c r="F3780" i="24"/>
  <c r="F3781" i="24"/>
  <c r="F3782" i="24"/>
  <c r="F3783" i="24"/>
  <c r="F3784" i="24"/>
  <c r="F3785" i="24"/>
  <c r="F3786" i="24"/>
  <c r="F3787" i="24"/>
  <c r="F3788" i="24"/>
  <c r="F3789" i="24"/>
  <c r="F3790" i="24"/>
  <c r="F3791" i="24"/>
  <c r="F3792" i="24"/>
  <c r="F3793" i="24"/>
  <c r="F3794" i="24"/>
  <c r="F3795" i="24"/>
  <c r="F3796" i="24"/>
  <c r="F3797" i="24"/>
  <c r="F3798" i="24"/>
  <c r="F3799" i="24"/>
  <c r="F3800" i="24"/>
  <c r="F3801" i="24"/>
  <c r="F3802" i="24"/>
  <c r="F3803" i="24"/>
  <c r="F3804" i="24"/>
  <c r="F3805" i="24"/>
  <c r="F3806" i="24"/>
  <c r="F3807" i="24"/>
  <c r="F3808" i="24"/>
  <c r="F3809" i="24"/>
  <c r="F3810" i="24"/>
  <c r="F3811" i="24"/>
  <c r="F3812" i="24"/>
  <c r="F3813" i="24"/>
  <c r="F3814" i="24"/>
  <c r="F3815" i="24"/>
  <c r="F3816" i="24"/>
  <c r="F3817" i="24"/>
  <c r="F3818" i="24"/>
  <c r="F3819" i="24"/>
  <c r="F3820" i="24"/>
  <c r="F3821" i="24"/>
  <c r="F3822" i="24"/>
  <c r="F3823" i="24"/>
  <c r="F3824" i="24"/>
  <c r="F3825" i="24"/>
  <c r="F3826" i="24"/>
  <c r="F3827" i="24"/>
  <c r="F3828" i="24"/>
  <c r="F3829" i="24"/>
  <c r="F3830" i="24"/>
  <c r="F3831" i="24"/>
  <c r="F3832" i="24"/>
  <c r="F3833" i="24"/>
  <c r="F3834" i="24"/>
  <c r="F3835" i="24"/>
  <c r="F3836" i="24"/>
  <c r="F3837" i="24"/>
  <c r="F3838" i="24"/>
  <c r="F3839" i="24"/>
  <c r="F3840" i="24"/>
  <c r="F3841" i="24"/>
  <c r="F3842" i="24"/>
  <c r="F3843" i="24"/>
  <c r="F3844" i="24"/>
  <c r="F3845" i="24"/>
  <c r="F3846" i="24"/>
  <c r="F3847" i="24"/>
  <c r="F3848" i="24"/>
  <c r="F3849" i="24"/>
  <c r="F3850" i="24"/>
  <c r="F3851" i="24"/>
  <c r="F3852" i="24"/>
  <c r="F3853" i="24"/>
  <c r="F3854" i="24"/>
  <c r="F3855" i="24"/>
  <c r="F3856" i="24"/>
  <c r="F3857" i="24"/>
  <c r="F3858" i="24"/>
  <c r="F3859" i="24"/>
  <c r="F3860" i="24"/>
  <c r="F3861" i="24"/>
  <c r="F3862" i="24"/>
  <c r="F3863" i="24"/>
  <c r="F3864" i="24"/>
  <c r="F3865" i="24"/>
  <c r="F3866" i="24"/>
  <c r="F3867" i="24"/>
  <c r="F3868" i="24"/>
  <c r="F3869" i="24"/>
  <c r="F3870" i="24"/>
  <c r="F3871" i="24"/>
  <c r="F3872" i="24"/>
  <c r="F3873" i="24"/>
  <c r="F3874" i="24"/>
  <c r="F3875" i="24"/>
  <c r="F3876" i="24"/>
  <c r="F3877" i="24"/>
  <c r="F3878" i="24"/>
  <c r="F3879" i="24"/>
  <c r="F3880" i="24"/>
  <c r="F3881" i="24"/>
  <c r="F3882" i="24"/>
  <c r="F3883" i="24"/>
  <c r="F3884" i="24"/>
  <c r="F3885" i="24"/>
  <c r="F3886" i="24"/>
  <c r="F3887" i="24"/>
  <c r="F3888" i="24"/>
  <c r="F3889" i="24"/>
  <c r="F3890" i="24"/>
  <c r="F3891" i="24"/>
  <c r="F3892" i="24"/>
  <c r="F3893" i="24"/>
  <c r="F3894" i="24"/>
  <c r="F3895" i="24"/>
  <c r="F3896" i="24"/>
  <c r="F3897" i="24"/>
  <c r="F3898" i="24"/>
  <c r="F3899" i="24"/>
  <c r="F3900" i="24"/>
  <c r="F3901" i="24"/>
  <c r="F3902" i="24"/>
  <c r="F3903" i="24"/>
  <c r="F3904" i="24"/>
  <c r="F3905" i="24"/>
  <c r="F3906" i="24"/>
  <c r="F3907" i="24"/>
  <c r="F3908" i="24"/>
  <c r="F3909" i="24"/>
  <c r="F3910" i="24"/>
  <c r="F3911" i="24"/>
  <c r="F3912" i="24"/>
  <c r="F3913" i="24"/>
  <c r="F3914" i="24"/>
  <c r="F3915" i="24"/>
  <c r="F3916" i="24"/>
  <c r="F3917" i="24"/>
  <c r="F3918" i="24"/>
  <c r="F3919" i="24"/>
  <c r="F3920" i="24"/>
  <c r="F3921" i="24"/>
  <c r="F3922" i="24"/>
  <c r="F3923" i="24"/>
  <c r="F3924" i="24"/>
  <c r="F3925" i="24"/>
  <c r="F3926" i="24"/>
  <c r="F3927" i="24"/>
  <c r="F3928" i="24"/>
  <c r="F3929" i="24"/>
  <c r="F3930" i="24"/>
  <c r="F3931" i="24"/>
  <c r="F3932" i="24"/>
  <c r="F3933" i="24"/>
  <c r="F3934" i="24"/>
  <c r="F3935" i="24"/>
  <c r="F3936" i="24"/>
  <c r="F3937" i="24"/>
  <c r="F3938" i="24"/>
  <c r="F3939" i="24"/>
  <c r="F3940" i="24"/>
  <c r="F3941" i="24"/>
  <c r="F3942" i="24"/>
  <c r="F3943" i="24"/>
  <c r="F3944" i="24"/>
  <c r="F3945" i="24"/>
  <c r="F3946" i="24"/>
  <c r="F3947" i="24"/>
  <c r="F3948" i="24"/>
  <c r="F3949" i="24"/>
  <c r="F3950" i="24"/>
  <c r="F3951" i="24"/>
  <c r="F3952" i="24"/>
  <c r="F3953" i="24"/>
  <c r="F3954" i="24"/>
  <c r="F3955" i="24"/>
  <c r="F3956" i="24"/>
  <c r="F3957" i="24"/>
  <c r="F3958" i="24"/>
  <c r="F3959" i="24"/>
  <c r="F3960" i="24"/>
  <c r="F3961" i="24"/>
  <c r="F3962" i="24"/>
  <c r="F3963" i="24"/>
  <c r="F3964" i="24"/>
  <c r="F3965" i="24"/>
  <c r="F3966" i="24"/>
  <c r="F3967" i="24"/>
  <c r="F3968" i="24"/>
  <c r="F3969" i="24"/>
  <c r="F3970" i="24"/>
  <c r="F3971" i="24"/>
  <c r="F3972" i="24"/>
  <c r="F3973" i="24"/>
  <c r="F3974" i="24"/>
  <c r="F3975" i="24"/>
  <c r="F3976" i="24"/>
  <c r="F3977" i="24"/>
  <c r="F3978" i="24"/>
  <c r="F3979" i="24"/>
  <c r="F3980" i="24"/>
  <c r="F3981" i="24"/>
  <c r="F3982" i="24"/>
  <c r="F3983" i="24"/>
  <c r="F3984" i="24"/>
  <c r="F3985" i="24"/>
  <c r="F3986" i="24"/>
  <c r="F3987" i="24"/>
  <c r="F3988" i="24"/>
  <c r="F3989" i="24"/>
  <c r="F3990" i="24"/>
  <c r="F3991" i="24"/>
  <c r="F3992" i="24"/>
  <c r="F3993" i="24"/>
  <c r="F3994" i="24"/>
  <c r="F3995" i="24"/>
  <c r="F3996" i="24"/>
  <c r="F3997" i="24"/>
  <c r="F3998" i="24"/>
  <c r="F3999" i="24"/>
  <c r="F4000" i="24"/>
  <c r="F4001" i="24"/>
  <c r="F4002" i="24"/>
  <c r="F4003" i="24"/>
  <c r="F4004" i="24"/>
  <c r="F4005" i="24"/>
  <c r="F4006" i="24"/>
  <c r="F4007" i="24"/>
  <c r="F4008" i="24"/>
  <c r="F4009" i="24"/>
  <c r="F4010" i="24"/>
  <c r="F4011" i="24"/>
  <c r="F4012" i="24"/>
  <c r="F4013" i="24"/>
  <c r="F4014" i="24"/>
  <c r="F4015" i="24"/>
  <c r="F4016" i="24"/>
  <c r="F4017" i="24"/>
  <c r="F4018" i="24"/>
  <c r="F4019" i="24"/>
  <c r="F4020" i="24"/>
  <c r="F4021" i="24"/>
  <c r="F4022" i="24"/>
  <c r="F4023" i="24"/>
  <c r="F4024" i="24"/>
  <c r="F4025" i="24"/>
  <c r="F4026" i="24"/>
  <c r="F4027" i="24"/>
  <c r="F4028" i="24"/>
  <c r="F4029" i="24"/>
  <c r="F4030" i="24"/>
  <c r="F4031" i="24"/>
  <c r="F4032" i="24"/>
  <c r="F4033" i="24"/>
  <c r="F4034" i="24"/>
  <c r="F4035" i="24"/>
  <c r="F4036" i="24"/>
  <c r="F4037" i="24"/>
  <c r="F4038" i="24"/>
  <c r="F4039" i="24"/>
  <c r="F4040" i="24"/>
  <c r="F4041" i="24"/>
  <c r="F4042" i="24"/>
  <c r="F4043" i="24"/>
  <c r="F4044" i="24"/>
  <c r="F4045" i="24"/>
  <c r="F4046" i="24"/>
  <c r="F4047" i="24"/>
  <c r="F4048" i="24"/>
  <c r="F4049" i="24"/>
  <c r="F4050" i="24"/>
  <c r="F4051" i="24"/>
  <c r="F4052" i="24"/>
  <c r="F4053" i="24"/>
  <c r="F4054" i="24"/>
  <c r="F4055" i="24"/>
  <c r="F4056" i="24"/>
  <c r="F4057" i="24"/>
  <c r="F4058" i="24"/>
  <c r="F4059" i="24"/>
  <c r="F4060" i="24"/>
  <c r="F4061" i="24"/>
  <c r="F4062" i="24"/>
  <c r="F4063" i="24"/>
  <c r="F4064" i="24"/>
  <c r="F4065" i="24"/>
  <c r="F4066" i="24"/>
  <c r="F4067" i="24"/>
  <c r="F4068" i="24"/>
  <c r="F4069" i="24"/>
  <c r="F4070" i="24"/>
  <c r="F4071" i="24"/>
  <c r="F4072" i="24"/>
  <c r="F4073" i="24"/>
  <c r="F4074" i="24"/>
  <c r="F4075" i="24"/>
  <c r="F4076" i="24"/>
  <c r="F4077" i="24"/>
  <c r="F4078" i="24"/>
  <c r="F4079" i="24"/>
  <c r="F4080" i="24"/>
  <c r="F4081" i="24"/>
  <c r="F4082" i="24"/>
  <c r="F4083" i="24"/>
  <c r="F4084" i="24"/>
  <c r="F4085" i="24"/>
  <c r="F4086" i="24"/>
  <c r="F4087" i="24"/>
  <c r="F4088" i="24"/>
  <c r="F4089" i="24"/>
  <c r="F4090" i="24"/>
  <c r="F4091" i="24"/>
  <c r="F4092" i="24"/>
  <c r="F4093" i="24"/>
  <c r="F4094" i="24"/>
  <c r="F4095" i="24"/>
  <c r="F4096" i="24"/>
  <c r="F4097" i="24"/>
  <c r="F4098" i="24"/>
  <c r="F4099" i="24"/>
  <c r="F4100" i="24"/>
  <c r="F4101" i="24"/>
  <c r="F4102" i="24"/>
  <c r="F4103" i="24"/>
  <c r="F4104" i="24"/>
  <c r="F4105" i="24"/>
  <c r="F4106" i="24"/>
  <c r="F4107" i="24"/>
  <c r="F4108" i="24"/>
  <c r="F4109" i="24"/>
  <c r="F4110" i="24"/>
  <c r="F4111" i="24"/>
  <c r="F4112" i="24"/>
  <c r="F4113" i="24"/>
  <c r="F4114" i="24"/>
  <c r="F4115" i="24"/>
  <c r="F4116" i="24"/>
  <c r="F4117" i="24"/>
  <c r="F4118" i="24"/>
  <c r="F4119" i="24"/>
  <c r="F4120" i="24"/>
  <c r="F4121" i="24"/>
  <c r="F4122" i="24"/>
  <c r="F4123" i="24"/>
  <c r="F4124" i="24"/>
  <c r="F4125" i="24"/>
  <c r="F4126" i="24"/>
  <c r="F4127" i="24"/>
  <c r="F4128" i="24"/>
  <c r="F4129" i="24"/>
  <c r="F4130" i="24"/>
  <c r="F4131" i="24"/>
  <c r="F4132" i="24"/>
  <c r="F4133" i="24"/>
  <c r="F4134" i="24"/>
  <c r="F4135" i="24"/>
  <c r="F4136" i="24"/>
  <c r="F4137" i="24"/>
  <c r="F4138" i="24"/>
  <c r="F4139" i="24"/>
  <c r="F4140" i="24"/>
  <c r="F4141" i="24"/>
  <c r="F4142" i="24"/>
  <c r="F4143" i="24"/>
  <c r="F4144" i="24"/>
  <c r="F4145" i="24"/>
  <c r="F4146" i="24"/>
  <c r="F4147" i="24"/>
  <c r="F4148" i="24"/>
  <c r="F4149" i="24"/>
  <c r="F4150" i="24"/>
  <c r="F4151" i="24"/>
  <c r="F4152" i="24"/>
  <c r="F4153" i="24"/>
  <c r="F4154" i="24"/>
  <c r="F4155" i="24"/>
  <c r="F4156" i="24"/>
  <c r="F4157" i="24"/>
  <c r="F4158" i="24"/>
  <c r="F4159" i="24"/>
  <c r="F4160" i="24"/>
  <c r="F4161" i="24"/>
  <c r="F4162" i="24"/>
  <c r="F4163" i="24"/>
  <c r="F4164" i="24"/>
  <c r="F4165" i="24"/>
  <c r="F4166" i="24"/>
  <c r="F4167" i="24"/>
  <c r="F4168" i="24"/>
  <c r="F4169" i="24"/>
  <c r="F4170" i="24"/>
  <c r="F4171" i="24"/>
  <c r="F4172" i="24"/>
  <c r="F4173" i="24"/>
  <c r="F4174" i="24"/>
  <c r="F4175" i="24"/>
  <c r="F4176" i="24"/>
  <c r="F4177" i="24"/>
  <c r="F4178" i="24"/>
  <c r="F4179" i="24"/>
  <c r="F4180" i="24"/>
  <c r="F4181" i="24"/>
  <c r="F4182" i="24"/>
  <c r="F4183" i="24"/>
  <c r="F4184" i="24"/>
  <c r="F4185" i="24"/>
  <c r="F4186" i="24"/>
  <c r="F4187" i="24"/>
  <c r="F4188" i="24"/>
  <c r="F4189" i="24"/>
  <c r="F4190" i="24"/>
  <c r="F4191" i="24"/>
  <c r="F4192" i="24"/>
  <c r="F4193" i="24"/>
  <c r="F4194" i="24"/>
  <c r="F4195" i="24"/>
  <c r="F4196" i="24"/>
  <c r="F4197" i="24"/>
  <c r="F4198" i="24"/>
  <c r="F4199" i="24"/>
  <c r="F4200" i="24"/>
  <c r="F4201" i="24"/>
  <c r="F4202" i="24"/>
  <c r="F4203" i="24"/>
  <c r="F4204" i="24"/>
  <c r="F4205" i="24"/>
  <c r="F4206" i="24"/>
  <c r="F4207" i="24"/>
  <c r="F4208" i="24"/>
  <c r="F4209" i="24"/>
  <c r="F4210" i="24"/>
  <c r="F4211" i="24"/>
  <c r="F4212" i="24"/>
  <c r="F4213" i="24"/>
  <c r="F4214" i="24"/>
  <c r="F4215" i="24"/>
  <c r="F4216" i="24"/>
  <c r="F4217" i="24"/>
  <c r="F4218" i="24"/>
  <c r="F4219" i="24"/>
  <c r="F4220" i="24"/>
  <c r="F4221" i="24"/>
  <c r="F4222" i="24"/>
  <c r="F4223" i="24"/>
  <c r="F4224" i="24"/>
  <c r="F4225" i="24"/>
  <c r="F4226" i="24"/>
  <c r="F4227" i="24"/>
  <c r="F4228" i="24"/>
  <c r="F4229" i="24"/>
  <c r="F4230" i="24"/>
  <c r="F4231" i="24"/>
  <c r="F4232" i="24"/>
  <c r="F4233" i="24"/>
  <c r="F4234" i="24"/>
  <c r="F4235" i="24"/>
  <c r="F4236" i="24"/>
  <c r="F4237" i="24"/>
  <c r="F4238" i="24"/>
  <c r="F4239" i="24"/>
  <c r="F4240" i="24"/>
  <c r="F4241" i="24"/>
  <c r="F4242" i="24"/>
  <c r="F4243" i="24"/>
  <c r="F4244" i="24"/>
  <c r="F4245" i="24"/>
  <c r="F4246" i="24"/>
  <c r="F4247" i="24"/>
  <c r="F4248" i="24"/>
  <c r="F4249" i="24"/>
  <c r="F4250" i="24"/>
  <c r="F4251" i="24"/>
  <c r="F4252" i="24"/>
  <c r="F4253" i="24"/>
  <c r="F4254" i="24"/>
  <c r="F4255" i="24"/>
  <c r="F4256" i="24"/>
  <c r="F4257" i="24"/>
  <c r="F4258" i="24"/>
  <c r="F4259" i="24"/>
  <c r="F4260" i="24"/>
  <c r="F4261" i="24"/>
  <c r="F4262" i="24"/>
  <c r="F4263" i="24"/>
  <c r="F4264" i="24"/>
  <c r="F4265" i="24"/>
  <c r="F4266" i="24"/>
  <c r="F4267" i="24"/>
  <c r="F4268" i="24"/>
  <c r="F4269" i="24"/>
  <c r="F4270" i="24"/>
  <c r="F4271" i="24"/>
  <c r="F4272" i="24"/>
  <c r="F4273" i="24"/>
  <c r="F4274" i="24"/>
  <c r="F4275" i="24"/>
  <c r="F4276" i="24"/>
  <c r="F4277" i="24"/>
  <c r="F4278" i="24"/>
  <c r="F4279" i="24"/>
  <c r="F4280" i="24"/>
  <c r="F4281" i="24"/>
  <c r="F4282" i="24"/>
  <c r="F4283" i="24"/>
  <c r="F4284" i="24"/>
  <c r="F4285" i="24"/>
  <c r="F4286" i="24"/>
  <c r="F4287" i="24"/>
  <c r="F4288" i="24"/>
  <c r="F4289" i="24"/>
  <c r="F4290" i="24"/>
  <c r="F4291" i="24"/>
  <c r="F4292" i="24"/>
  <c r="F4293" i="24"/>
  <c r="F4294" i="24"/>
  <c r="F4295" i="24"/>
  <c r="F4296" i="24"/>
  <c r="F4297" i="24"/>
  <c r="F4298" i="24"/>
  <c r="F4299" i="24"/>
  <c r="F4300" i="24"/>
  <c r="F4301" i="24"/>
  <c r="F4302" i="24"/>
  <c r="F4303" i="24"/>
  <c r="F4304" i="24"/>
  <c r="F4305" i="24"/>
  <c r="F4306" i="24"/>
  <c r="F4307" i="24"/>
  <c r="F4308" i="24"/>
  <c r="F4309" i="24"/>
  <c r="F4310" i="24"/>
  <c r="F4311" i="24"/>
  <c r="F4312" i="24"/>
  <c r="F4313" i="24"/>
  <c r="F4314" i="24"/>
  <c r="F4315" i="24"/>
  <c r="F4316" i="24"/>
  <c r="F4317" i="24"/>
  <c r="F4318" i="24"/>
  <c r="F4319" i="24"/>
  <c r="F4320" i="24"/>
  <c r="F4321" i="24"/>
  <c r="F4322" i="24"/>
  <c r="F4323" i="24"/>
  <c r="F4324" i="24"/>
  <c r="F4325" i="24"/>
  <c r="F4326" i="24"/>
  <c r="F4327" i="24"/>
  <c r="F4328" i="24"/>
  <c r="F4329" i="24"/>
  <c r="F4330" i="24"/>
  <c r="F4331" i="24"/>
  <c r="F4332" i="24"/>
  <c r="F4333" i="24"/>
  <c r="F4334" i="24"/>
  <c r="F4335" i="24"/>
  <c r="F4336" i="24"/>
  <c r="F4337" i="24"/>
  <c r="F4338" i="24"/>
  <c r="F4339" i="24"/>
  <c r="F4340" i="24"/>
  <c r="F4341" i="24"/>
  <c r="F4342" i="24"/>
  <c r="F4343" i="24"/>
  <c r="F4344" i="24"/>
  <c r="F4345" i="24"/>
  <c r="F4346" i="24"/>
  <c r="F4347" i="24"/>
  <c r="F4348" i="24"/>
  <c r="F4349" i="24"/>
  <c r="F4350" i="24"/>
  <c r="F4351" i="24"/>
  <c r="F4352" i="24"/>
  <c r="F4353" i="24"/>
  <c r="F4354" i="24"/>
  <c r="F4355" i="24"/>
  <c r="F4356" i="24"/>
  <c r="F4357" i="24"/>
  <c r="F4358" i="24"/>
  <c r="F4359" i="24"/>
  <c r="F4360" i="24"/>
  <c r="F4361" i="24"/>
  <c r="F4362" i="24"/>
  <c r="F4363" i="24"/>
  <c r="F4364" i="24"/>
  <c r="F4365" i="24"/>
  <c r="F4366" i="24"/>
  <c r="F4367" i="24"/>
  <c r="F4368" i="24"/>
  <c r="F4369" i="24"/>
  <c r="F4370" i="24"/>
  <c r="F4371" i="24"/>
  <c r="F4372" i="24"/>
  <c r="F4373" i="24"/>
  <c r="F4374" i="24"/>
  <c r="F4375" i="24"/>
  <c r="F4376" i="24"/>
  <c r="F4377" i="24"/>
  <c r="F4378" i="24"/>
  <c r="F4379" i="24"/>
  <c r="F4380" i="24"/>
  <c r="F4381" i="24"/>
  <c r="F4382" i="24"/>
  <c r="F4383" i="24"/>
  <c r="F4384" i="24"/>
  <c r="F4385" i="24"/>
  <c r="F4386" i="24"/>
  <c r="F4387" i="24"/>
  <c r="F4388" i="24"/>
  <c r="F4389" i="24"/>
  <c r="F4390" i="24"/>
  <c r="F4391" i="24"/>
  <c r="F4392" i="24"/>
  <c r="F4393" i="24"/>
  <c r="F4394" i="24"/>
  <c r="F4395" i="24"/>
  <c r="F4396" i="24"/>
  <c r="F4397" i="24"/>
  <c r="F4398" i="24"/>
  <c r="F4399" i="24"/>
  <c r="F4400" i="24"/>
  <c r="F4401" i="24"/>
  <c r="F4402" i="24"/>
  <c r="F4403" i="24"/>
  <c r="F4404" i="24"/>
  <c r="F4405" i="24"/>
  <c r="F4406" i="24"/>
  <c r="F4407" i="24"/>
  <c r="F4408" i="24"/>
  <c r="F4409" i="24"/>
  <c r="F4410" i="24"/>
  <c r="F4411" i="24"/>
  <c r="F4412" i="24"/>
  <c r="F4413" i="24"/>
  <c r="F4414" i="24"/>
  <c r="F4415" i="24"/>
  <c r="F4416" i="24"/>
  <c r="F4417" i="24"/>
  <c r="F4418" i="24"/>
  <c r="F4419" i="24"/>
  <c r="F4420" i="24"/>
  <c r="F4421" i="24"/>
  <c r="F4422" i="24"/>
  <c r="F4423" i="24"/>
  <c r="F4424" i="24"/>
  <c r="F4425" i="24"/>
  <c r="F4426" i="24"/>
  <c r="F4427" i="24"/>
  <c r="F4428" i="24"/>
  <c r="F4429" i="24"/>
  <c r="F4430" i="24"/>
  <c r="F4431" i="24"/>
  <c r="F4432" i="24"/>
  <c r="F4433" i="24"/>
  <c r="F4434" i="24"/>
  <c r="F4435" i="24"/>
  <c r="F4436" i="24"/>
  <c r="F4437" i="24"/>
  <c r="F4438" i="24"/>
  <c r="F4439" i="24"/>
  <c r="F4440" i="24"/>
  <c r="F4441" i="24"/>
  <c r="F4442" i="24"/>
  <c r="F4443" i="24"/>
  <c r="F4444" i="24"/>
  <c r="F4445" i="24"/>
  <c r="F4446" i="24"/>
  <c r="F4447" i="24"/>
  <c r="F4448" i="24"/>
  <c r="F4449" i="24"/>
  <c r="F4450" i="24"/>
  <c r="F4451" i="24"/>
  <c r="F4452" i="24"/>
  <c r="F4453" i="24"/>
  <c r="F4454" i="24"/>
  <c r="F4455" i="24"/>
  <c r="F4456" i="24"/>
  <c r="F4457" i="24"/>
  <c r="F4458" i="24"/>
  <c r="F4459" i="24"/>
  <c r="F4460" i="24"/>
  <c r="F4461" i="24"/>
  <c r="F4462" i="24"/>
  <c r="F4463" i="24"/>
  <c r="F4464" i="24"/>
  <c r="F4465" i="24"/>
  <c r="F4466" i="24"/>
  <c r="F4467" i="24"/>
  <c r="F4468" i="24"/>
  <c r="F4469" i="24"/>
  <c r="F4470" i="24"/>
  <c r="F4471" i="24"/>
  <c r="F4472" i="24"/>
  <c r="F4473" i="24"/>
  <c r="F4474" i="24"/>
  <c r="F4475" i="24"/>
  <c r="F4476" i="24"/>
  <c r="F4477" i="24"/>
  <c r="F4478" i="24"/>
  <c r="F4479" i="24"/>
  <c r="F4480" i="24"/>
  <c r="F4481" i="24"/>
  <c r="F4482" i="24"/>
  <c r="F4483" i="24"/>
  <c r="F4484" i="24"/>
  <c r="F4485" i="24"/>
  <c r="F4486" i="24"/>
  <c r="F4487" i="24"/>
  <c r="F4488" i="24"/>
  <c r="F4489" i="24"/>
  <c r="F4490" i="24"/>
  <c r="F4491" i="24"/>
  <c r="F4492" i="24"/>
  <c r="F4493" i="24"/>
  <c r="F4494" i="24"/>
  <c r="F4495" i="24"/>
  <c r="F4496" i="24"/>
  <c r="F4497" i="24"/>
  <c r="F4498" i="24"/>
  <c r="F4499" i="24"/>
  <c r="F4500" i="24"/>
  <c r="F4501" i="24"/>
  <c r="F4502" i="24"/>
  <c r="F4503" i="24"/>
  <c r="F4504" i="24"/>
  <c r="F4505" i="24"/>
  <c r="F4506" i="24"/>
  <c r="F4507" i="24"/>
  <c r="F4508" i="24"/>
  <c r="F4509" i="24"/>
  <c r="F4510" i="24"/>
  <c r="F4511" i="24"/>
  <c r="F4512" i="24"/>
  <c r="F4513" i="24"/>
  <c r="F4514" i="24"/>
  <c r="F4515" i="24"/>
  <c r="F4516" i="24"/>
  <c r="F4517" i="24"/>
  <c r="F4518" i="24"/>
  <c r="F4519" i="24"/>
  <c r="F4520" i="24"/>
  <c r="F4521" i="24"/>
  <c r="F4522" i="24"/>
  <c r="F4523" i="24"/>
  <c r="F4524" i="24"/>
  <c r="F4525" i="24"/>
  <c r="F4526" i="24"/>
  <c r="F4527" i="24"/>
  <c r="F4528" i="24"/>
  <c r="F4529" i="24"/>
  <c r="F4530" i="24"/>
  <c r="F4531" i="24"/>
  <c r="F4532" i="24"/>
  <c r="F4533" i="24"/>
  <c r="F4534" i="24"/>
  <c r="F4535" i="24"/>
  <c r="F4536" i="24"/>
  <c r="F4537" i="24"/>
  <c r="F4538" i="24"/>
  <c r="F4539" i="24"/>
  <c r="F4540" i="24"/>
  <c r="F4541" i="24"/>
  <c r="F4542" i="24"/>
  <c r="F4543" i="24"/>
  <c r="F4544" i="24"/>
  <c r="F4545" i="24"/>
  <c r="F4546" i="24"/>
  <c r="F4547" i="24"/>
  <c r="F4548" i="24"/>
  <c r="F4549" i="24"/>
  <c r="F4550" i="24"/>
  <c r="F4551" i="24"/>
  <c r="F4552" i="24"/>
  <c r="F4553" i="24"/>
  <c r="F4554" i="24"/>
  <c r="F4555" i="24"/>
  <c r="F4556" i="24"/>
  <c r="F4557" i="24"/>
  <c r="F4558" i="24"/>
  <c r="F4559" i="24"/>
  <c r="F4560" i="24"/>
  <c r="F4561" i="24"/>
  <c r="F4562" i="24"/>
  <c r="F4563" i="24"/>
  <c r="F4564" i="24"/>
  <c r="F4565" i="24"/>
  <c r="F4566" i="24"/>
  <c r="F4567" i="24"/>
  <c r="F4568" i="24"/>
  <c r="F4569" i="24"/>
  <c r="F4570" i="24"/>
  <c r="F4571" i="24"/>
  <c r="F4572" i="24"/>
  <c r="F4573" i="24"/>
  <c r="F4574" i="24"/>
  <c r="F4575" i="24"/>
  <c r="F4576" i="24"/>
  <c r="F4577" i="24"/>
  <c r="F4578" i="24"/>
  <c r="F4579" i="24"/>
  <c r="F4580" i="24"/>
  <c r="F4581" i="24"/>
  <c r="F4582" i="24"/>
  <c r="F4583" i="24"/>
  <c r="F4584" i="24"/>
  <c r="F4585" i="24"/>
  <c r="F4586" i="24"/>
  <c r="F4587" i="24"/>
  <c r="F4588" i="24"/>
  <c r="F4589" i="24"/>
  <c r="F4590" i="24"/>
  <c r="F4591" i="24"/>
  <c r="F4592" i="24"/>
  <c r="F4593" i="24"/>
  <c r="F4594" i="24"/>
  <c r="F4595" i="24"/>
  <c r="F4596" i="24"/>
  <c r="F4597" i="24"/>
  <c r="F4598" i="24"/>
  <c r="F4599" i="24"/>
  <c r="F4600" i="24"/>
  <c r="F4601" i="24"/>
  <c r="F4602" i="24"/>
  <c r="F4603" i="24"/>
  <c r="F4604" i="24"/>
  <c r="F4605" i="24"/>
  <c r="F4606" i="24"/>
  <c r="F4607" i="24"/>
  <c r="F4608" i="24"/>
  <c r="F4609" i="24"/>
  <c r="F4610" i="24"/>
  <c r="F4611" i="24"/>
  <c r="F4612" i="24"/>
  <c r="F4613" i="24"/>
  <c r="F4614" i="24"/>
  <c r="F4615" i="24"/>
  <c r="F4616" i="24"/>
  <c r="F4617" i="24"/>
  <c r="F4618" i="24"/>
  <c r="F4619" i="24"/>
  <c r="F4620" i="24"/>
  <c r="F4621" i="24"/>
  <c r="F4622" i="24"/>
  <c r="F4623" i="24"/>
  <c r="F4624" i="24"/>
  <c r="F4625" i="24"/>
  <c r="F4626" i="24"/>
  <c r="F4627" i="24"/>
  <c r="F4628" i="24"/>
  <c r="F4629" i="24"/>
  <c r="F4630" i="24"/>
  <c r="F4631" i="24"/>
  <c r="F4632" i="24"/>
  <c r="F4633" i="24"/>
  <c r="F4634" i="24"/>
  <c r="F4635" i="24"/>
  <c r="F4636" i="24"/>
  <c r="F4637" i="24"/>
  <c r="F4638" i="24"/>
  <c r="F4639" i="24"/>
  <c r="F4640" i="24"/>
  <c r="F4641" i="24"/>
  <c r="F4642" i="24"/>
  <c r="F4643" i="24"/>
  <c r="F4644" i="24"/>
  <c r="F4645" i="24"/>
  <c r="F4646" i="24"/>
  <c r="F4647" i="24"/>
  <c r="F4648" i="24"/>
  <c r="F4649" i="24"/>
  <c r="F4650" i="24"/>
  <c r="F4651" i="24"/>
  <c r="F4652" i="24"/>
  <c r="F4653" i="24"/>
  <c r="F4654" i="24"/>
  <c r="F4655" i="24"/>
  <c r="F4656" i="24"/>
  <c r="F4657" i="24"/>
  <c r="F4658" i="24"/>
  <c r="F4659" i="24"/>
  <c r="F4660" i="24"/>
  <c r="F4661" i="24"/>
  <c r="F4662" i="24"/>
  <c r="F4663" i="24"/>
  <c r="F4664" i="24"/>
  <c r="F4665" i="24"/>
  <c r="F4666" i="24"/>
  <c r="F4667" i="24"/>
  <c r="F4668" i="24"/>
  <c r="F4669" i="24"/>
  <c r="F4670" i="24"/>
  <c r="F4671" i="24"/>
  <c r="F4672" i="24"/>
  <c r="F4673" i="24"/>
  <c r="F4674" i="24"/>
  <c r="F4675" i="24"/>
  <c r="F4676" i="24"/>
  <c r="F4677" i="24"/>
  <c r="F4678" i="24"/>
  <c r="F4679" i="24"/>
  <c r="F4680" i="24"/>
  <c r="F4681" i="24"/>
  <c r="F4682" i="24"/>
  <c r="F4683" i="24"/>
  <c r="F4684" i="24"/>
  <c r="F4685" i="24"/>
  <c r="F4686" i="24"/>
  <c r="F4687" i="24"/>
  <c r="F4688" i="24"/>
  <c r="F4689" i="24"/>
  <c r="F4690" i="24"/>
  <c r="F4691" i="24"/>
  <c r="F4692" i="24"/>
  <c r="F4693" i="24"/>
  <c r="F4694" i="24"/>
  <c r="F4695" i="24"/>
  <c r="F4696" i="24"/>
  <c r="F4697" i="24"/>
  <c r="F4698" i="24"/>
  <c r="F4699" i="24"/>
  <c r="F4700" i="24"/>
  <c r="F4701" i="24"/>
  <c r="F4702" i="24"/>
  <c r="F4703" i="24"/>
  <c r="F4704" i="24"/>
  <c r="F4705" i="24"/>
  <c r="F4706" i="24"/>
  <c r="F4707" i="24"/>
  <c r="F4708" i="24"/>
  <c r="F4709" i="24"/>
  <c r="F4710" i="24"/>
  <c r="F4711" i="24"/>
  <c r="F4712" i="24"/>
  <c r="F4713" i="24"/>
  <c r="F4714" i="24"/>
  <c r="F4715" i="24"/>
  <c r="F4716" i="24"/>
  <c r="F4717" i="24"/>
  <c r="F4718" i="24"/>
  <c r="F4719" i="24"/>
  <c r="F4720" i="24"/>
  <c r="F4721" i="24"/>
  <c r="F4722" i="24"/>
  <c r="F4723" i="24"/>
  <c r="F4724" i="24"/>
  <c r="F4725" i="24"/>
  <c r="F4726" i="24"/>
  <c r="F4727" i="24"/>
  <c r="F4728" i="24"/>
  <c r="F4729" i="24"/>
  <c r="F4730" i="24"/>
  <c r="F4731" i="24"/>
  <c r="F4732" i="24"/>
  <c r="F4733" i="24"/>
  <c r="F4734" i="24"/>
  <c r="F4735" i="24"/>
  <c r="F4736" i="24"/>
  <c r="F4737" i="24"/>
  <c r="F4738" i="24"/>
  <c r="F4739" i="24"/>
  <c r="F4740" i="24"/>
  <c r="F4741" i="24"/>
  <c r="F4742" i="24"/>
  <c r="F4743" i="24"/>
  <c r="F4744" i="24"/>
  <c r="F4745" i="24"/>
  <c r="F4746" i="24"/>
  <c r="F4747" i="24"/>
  <c r="F4748" i="24"/>
  <c r="F4749" i="24"/>
  <c r="F4750" i="24"/>
  <c r="F4751" i="24"/>
  <c r="F4752" i="24"/>
  <c r="F4753" i="24"/>
  <c r="F4754" i="24"/>
  <c r="F4755" i="24"/>
  <c r="F4756" i="24"/>
  <c r="F4757" i="24"/>
  <c r="F4758" i="24"/>
  <c r="F4759" i="24"/>
  <c r="F4760" i="24"/>
  <c r="F4761" i="24"/>
  <c r="F4762" i="24"/>
  <c r="F4763" i="24"/>
  <c r="F4764" i="24"/>
  <c r="F4765" i="24"/>
  <c r="F4766" i="24"/>
  <c r="F4767" i="24"/>
  <c r="F4768" i="24"/>
  <c r="F4769" i="24"/>
  <c r="F4770" i="24"/>
  <c r="F4771" i="24"/>
  <c r="F4772" i="24"/>
  <c r="F4773" i="24"/>
  <c r="F4774" i="24"/>
  <c r="F4775" i="24"/>
  <c r="F4776" i="24"/>
  <c r="F4777" i="24"/>
  <c r="F4778" i="24"/>
  <c r="F4779" i="24"/>
  <c r="F4780" i="24"/>
  <c r="F4781" i="24"/>
  <c r="F4782" i="24"/>
  <c r="F4783" i="24"/>
  <c r="F4784" i="24"/>
  <c r="F4785" i="24"/>
  <c r="F4786" i="24"/>
  <c r="F4787" i="24"/>
  <c r="F4788" i="24"/>
  <c r="F4789" i="24"/>
  <c r="F4790" i="24"/>
  <c r="F4791" i="24"/>
  <c r="F4792" i="24"/>
  <c r="F4793" i="24"/>
  <c r="F4794" i="24"/>
  <c r="F4795" i="24"/>
  <c r="F4796" i="24"/>
  <c r="F4797" i="24"/>
  <c r="F4798" i="24"/>
  <c r="F4799" i="24"/>
  <c r="F4800" i="24"/>
  <c r="F4801" i="24"/>
  <c r="F4802" i="24"/>
  <c r="F4803" i="24"/>
  <c r="F4804" i="24"/>
  <c r="F4805" i="24"/>
  <c r="F4806" i="24"/>
  <c r="F4807" i="24"/>
  <c r="F4808" i="24"/>
  <c r="F4809" i="24"/>
  <c r="F4810" i="24"/>
  <c r="F4811" i="24"/>
  <c r="F4812" i="24"/>
  <c r="F4813" i="24"/>
  <c r="F4814" i="24"/>
  <c r="F4815" i="24"/>
  <c r="F4816" i="24"/>
  <c r="F4817" i="24"/>
  <c r="F4818" i="24"/>
  <c r="F4819" i="24"/>
  <c r="F4820" i="24"/>
  <c r="F4821" i="24"/>
  <c r="F4822" i="24"/>
  <c r="F4823" i="24"/>
  <c r="F4824" i="24"/>
  <c r="F4825" i="24"/>
  <c r="F4826" i="24"/>
  <c r="F4827" i="24"/>
  <c r="F4828" i="24"/>
  <c r="F4829" i="24"/>
  <c r="F4830" i="24"/>
  <c r="F4831" i="24"/>
  <c r="F4832" i="24"/>
  <c r="F4833" i="24"/>
  <c r="F4834" i="24"/>
  <c r="F4835" i="24"/>
  <c r="F4836" i="24"/>
  <c r="F4837" i="24"/>
  <c r="F4838" i="24"/>
  <c r="F4839" i="24"/>
  <c r="F4840" i="24"/>
  <c r="F4841" i="24"/>
  <c r="F4842" i="24"/>
  <c r="F4843" i="24"/>
  <c r="F4844" i="24"/>
  <c r="F4845" i="24"/>
  <c r="F4846" i="24"/>
  <c r="F4847" i="24"/>
  <c r="F4848" i="24"/>
  <c r="F4849" i="24"/>
  <c r="F4850" i="24"/>
  <c r="F4851" i="24"/>
  <c r="F4852" i="24"/>
  <c r="F4853" i="24"/>
  <c r="F4854" i="24"/>
  <c r="F4855" i="24"/>
  <c r="F4856" i="24"/>
  <c r="F4857" i="24"/>
  <c r="F4858" i="24"/>
  <c r="F4859" i="24"/>
  <c r="F4860" i="24"/>
  <c r="F4861" i="24"/>
  <c r="F4862" i="24"/>
  <c r="F4863" i="24"/>
  <c r="F4864" i="24"/>
  <c r="F4865" i="24"/>
  <c r="F4866" i="24"/>
  <c r="F4867" i="24"/>
  <c r="F4868" i="24"/>
  <c r="F4869" i="24"/>
  <c r="F4870" i="24"/>
  <c r="F4871" i="24"/>
  <c r="F4872" i="24"/>
  <c r="F4873" i="24"/>
  <c r="F4874" i="24"/>
  <c r="F4875" i="24"/>
  <c r="F4876" i="24"/>
  <c r="F4877" i="24"/>
  <c r="F4878" i="24"/>
  <c r="F4879" i="24"/>
  <c r="F4880" i="24"/>
  <c r="F4881" i="24"/>
  <c r="F4882" i="24"/>
  <c r="F4883" i="24"/>
  <c r="F4884" i="24"/>
  <c r="F4885" i="24"/>
  <c r="F4886" i="24"/>
  <c r="F4887" i="24"/>
  <c r="F4888" i="24"/>
  <c r="F4889" i="24"/>
  <c r="F4890" i="24"/>
  <c r="F4891" i="24"/>
  <c r="F4892" i="24"/>
  <c r="F4893" i="24"/>
  <c r="F4894" i="24"/>
  <c r="F4895" i="24"/>
  <c r="F4896" i="24"/>
  <c r="F4897" i="24"/>
  <c r="F4898" i="24"/>
  <c r="F4899" i="24"/>
  <c r="F4900" i="24"/>
  <c r="F4901" i="24"/>
  <c r="F4902" i="24"/>
  <c r="F4903" i="24"/>
  <c r="F4904" i="24"/>
  <c r="F4905" i="24"/>
  <c r="F4906" i="24"/>
  <c r="F4907" i="24"/>
  <c r="F4908" i="24"/>
  <c r="F4909" i="24"/>
  <c r="F4910" i="24"/>
  <c r="F4911" i="24"/>
  <c r="F4912" i="24"/>
  <c r="F4913" i="24"/>
  <c r="F4914" i="24"/>
  <c r="F4915" i="24"/>
  <c r="F4916" i="24"/>
  <c r="F4917" i="24"/>
  <c r="F4918" i="24"/>
  <c r="F4919" i="24"/>
  <c r="F4920" i="24"/>
  <c r="F4921" i="24"/>
  <c r="F4922" i="24"/>
  <c r="F4923" i="24"/>
  <c r="F4924" i="24"/>
  <c r="F4925" i="24"/>
  <c r="F4926" i="24"/>
  <c r="F4927" i="24"/>
  <c r="F4928" i="24"/>
  <c r="F4929" i="24"/>
  <c r="F4930" i="24"/>
  <c r="F4931" i="24"/>
  <c r="F4932" i="24"/>
  <c r="F4933" i="24"/>
  <c r="F4934" i="24"/>
  <c r="F4935" i="24"/>
  <c r="F4936" i="24"/>
  <c r="F4937" i="24"/>
  <c r="F4938" i="24"/>
  <c r="F4939" i="24"/>
  <c r="F4940" i="24"/>
  <c r="F4941" i="24"/>
  <c r="F4942" i="24"/>
  <c r="F4943" i="24"/>
  <c r="F4944" i="24"/>
  <c r="F4945" i="24"/>
  <c r="F4946" i="24"/>
  <c r="F4947" i="24"/>
  <c r="F4948" i="24"/>
  <c r="F4949" i="24"/>
  <c r="F4950" i="24"/>
  <c r="F4951" i="24"/>
  <c r="F4952" i="24"/>
  <c r="F4953" i="24"/>
  <c r="F4954" i="24"/>
  <c r="F4955" i="24"/>
  <c r="F4956" i="24"/>
  <c r="F4957" i="24"/>
  <c r="F4958" i="24"/>
  <c r="F4959" i="24"/>
  <c r="F4960" i="24"/>
  <c r="F4961" i="24"/>
  <c r="F4962" i="24"/>
  <c r="F4963" i="24"/>
  <c r="F4964" i="24"/>
  <c r="F4965" i="24"/>
  <c r="F4966" i="24"/>
  <c r="F4967" i="24"/>
  <c r="F4968" i="24"/>
  <c r="F4969" i="24"/>
  <c r="F4970" i="24"/>
  <c r="F4971" i="24"/>
  <c r="F4972" i="24"/>
  <c r="F4973" i="24"/>
  <c r="F4974" i="24"/>
  <c r="F4975" i="24"/>
  <c r="F4976" i="24"/>
  <c r="F4977" i="24"/>
  <c r="F4978" i="24"/>
  <c r="F4979" i="24"/>
  <c r="F4980" i="24"/>
  <c r="F4981" i="24"/>
  <c r="F4982" i="24"/>
  <c r="F4983" i="24"/>
  <c r="F4984" i="24"/>
  <c r="F4985" i="24"/>
  <c r="F4986" i="24"/>
  <c r="F4987" i="24"/>
  <c r="F4988" i="24"/>
  <c r="F4989" i="24"/>
  <c r="F4990" i="24"/>
  <c r="F4991" i="24"/>
  <c r="F4992" i="24"/>
  <c r="F4993" i="24"/>
  <c r="F4994" i="24"/>
  <c r="F4995" i="24"/>
  <c r="F4996" i="24"/>
  <c r="F4997" i="24"/>
  <c r="F4998" i="24"/>
  <c r="F4999" i="24"/>
  <c r="F5000" i="24"/>
  <c r="F5001" i="24"/>
  <c r="F5002" i="24"/>
  <c r="F5003" i="24"/>
  <c r="F5004" i="24"/>
  <c r="F5005" i="24"/>
  <c r="F5006" i="24"/>
  <c r="F5007" i="24"/>
  <c r="F5008" i="24"/>
  <c r="F5009" i="24"/>
  <c r="F5010" i="24"/>
  <c r="F5011" i="24"/>
  <c r="F5012" i="24"/>
  <c r="F5013" i="24"/>
  <c r="F5014" i="24"/>
  <c r="F5015" i="24"/>
  <c r="F5016" i="24"/>
  <c r="F5017" i="24"/>
  <c r="F5018" i="24"/>
  <c r="F5019" i="24"/>
  <c r="F5020" i="24"/>
  <c r="F5021" i="24"/>
  <c r="F5022" i="24"/>
  <c r="F5023" i="24"/>
  <c r="F5024" i="24"/>
  <c r="F5025" i="24"/>
  <c r="F5026" i="24"/>
  <c r="F5027" i="24"/>
  <c r="F5028" i="24"/>
  <c r="F5029" i="24"/>
  <c r="F5030" i="24"/>
  <c r="F5031" i="24"/>
  <c r="F5032" i="24"/>
  <c r="F5033" i="24"/>
  <c r="F5034" i="24"/>
  <c r="F5035" i="24"/>
  <c r="F5036" i="24"/>
  <c r="F5037" i="24"/>
  <c r="F5038" i="24"/>
  <c r="F5039" i="24"/>
  <c r="F5040" i="24"/>
  <c r="F5041" i="24"/>
  <c r="F5042" i="24"/>
  <c r="F5043" i="24"/>
  <c r="F5044" i="24"/>
  <c r="F5045" i="24"/>
  <c r="F5046" i="24"/>
  <c r="F5047" i="24"/>
  <c r="F5048" i="24"/>
  <c r="F5049" i="24"/>
  <c r="F5050" i="24"/>
  <c r="F5051" i="24"/>
  <c r="F5052" i="24"/>
  <c r="F5053" i="24"/>
  <c r="F5054" i="24"/>
  <c r="F5055" i="24"/>
  <c r="F5056" i="24"/>
  <c r="F5057" i="24"/>
  <c r="F5058" i="24"/>
  <c r="F5059" i="24"/>
  <c r="F5060" i="24"/>
  <c r="F5061" i="24"/>
  <c r="F5062" i="24"/>
  <c r="F5063" i="24"/>
  <c r="F5064" i="24"/>
  <c r="F5065" i="24"/>
  <c r="F5066" i="24"/>
  <c r="F5067" i="24"/>
  <c r="F5068" i="24"/>
  <c r="F5069" i="24"/>
  <c r="F5070" i="24"/>
  <c r="F5071" i="24"/>
  <c r="F5072" i="24"/>
  <c r="F5073" i="24"/>
  <c r="F5074" i="24"/>
  <c r="F5075" i="24"/>
  <c r="F5076" i="24"/>
  <c r="F5077" i="24"/>
  <c r="F5078" i="24"/>
  <c r="F5079" i="24"/>
  <c r="F5080" i="24"/>
  <c r="F5081" i="24"/>
  <c r="F5082" i="24"/>
  <c r="F5083" i="24"/>
  <c r="F5084" i="24"/>
  <c r="F5085" i="24"/>
  <c r="F5086" i="24"/>
  <c r="F5087" i="24"/>
  <c r="F5088" i="24"/>
  <c r="F5089" i="24"/>
  <c r="F5090" i="24"/>
  <c r="F5091" i="24"/>
  <c r="F5092" i="24"/>
  <c r="F5093" i="24"/>
  <c r="F5094" i="24"/>
  <c r="F5095" i="24"/>
  <c r="F5096" i="24"/>
  <c r="F5097" i="24"/>
  <c r="F5098" i="24"/>
  <c r="F5099" i="24"/>
  <c r="F5100" i="24"/>
  <c r="F5101" i="24"/>
  <c r="F5102" i="24"/>
  <c r="F5103" i="24"/>
  <c r="F5104" i="24"/>
  <c r="F5105" i="24"/>
  <c r="F5106" i="24"/>
  <c r="F5107" i="24"/>
  <c r="F5108" i="24"/>
  <c r="F5109" i="24"/>
  <c r="F5110" i="24"/>
  <c r="F5111" i="24"/>
  <c r="F5112" i="24"/>
  <c r="F5113" i="24"/>
  <c r="F5114" i="24"/>
  <c r="F5115" i="24"/>
  <c r="F5116" i="24"/>
  <c r="F5117" i="24"/>
  <c r="F5118" i="24"/>
  <c r="F5119" i="24"/>
  <c r="F5120" i="24"/>
  <c r="F5121" i="24"/>
  <c r="F5122" i="24"/>
  <c r="F5123" i="24"/>
  <c r="F5124" i="24"/>
  <c r="F5125" i="24"/>
  <c r="F5126" i="24"/>
  <c r="F5127" i="24"/>
  <c r="F5128" i="24"/>
  <c r="F5129" i="24"/>
  <c r="F5130" i="24"/>
  <c r="F5131" i="24"/>
  <c r="F5132" i="24"/>
  <c r="F5133" i="24"/>
  <c r="F5134" i="24"/>
  <c r="F5135" i="24"/>
  <c r="F5136" i="24"/>
  <c r="F5137" i="24"/>
  <c r="F5138" i="24"/>
  <c r="F5139" i="24"/>
  <c r="F5140" i="24"/>
  <c r="F5141" i="24"/>
  <c r="F5142" i="24"/>
  <c r="F5143" i="24"/>
  <c r="F5144" i="24"/>
  <c r="F5145" i="24"/>
  <c r="F5146" i="24"/>
  <c r="F5147" i="24"/>
  <c r="F5148" i="24"/>
  <c r="F5149" i="24"/>
  <c r="F5150" i="24"/>
  <c r="F5151" i="24"/>
  <c r="F5152" i="24"/>
  <c r="F5153" i="24"/>
  <c r="F5154" i="24"/>
  <c r="F5155" i="24"/>
  <c r="F5156" i="24"/>
  <c r="F5157" i="24"/>
  <c r="F5158" i="24"/>
  <c r="F5159" i="24"/>
  <c r="F5160" i="24"/>
  <c r="F5161" i="24"/>
  <c r="F5162" i="24"/>
  <c r="F5163" i="24"/>
  <c r="F5164" i="24"/>
  <c r="F5165" i="24"/>
  <c r="F5166" i="24"/>
  <c r="F5167" i="24"/>
  <c r="F5168" i="24"/>
  <c r="F5169" i="24"/>
  <c r="F5170" i="24"/>
  <c r="F5171" i="24"/>
  <c r="F5172" i="24"/>
  <c r="F5173" i="24"/>
  <c r="F5174" i="24"/>
  <c r="F5175" i="24"/>
  <c r="F5176" i="24"/>
  <c r="F5177" i="24"/>
  <c r="F5178" i="24"/>
  <c r="F5179" i="24"/>
  <c r="F5180" i="24"/>
  <c r="F5181" i="24"/>
  <c r="F5182" i="24"/>
  <c r="F5183" i="24"/>
  <c r="F5184" i="24"/>
  <c r="F5185" i="24"/>
  <c r="F5186" i="24"/>
  <c r="F5187" i="24"/>
  <c r="F5188" i="24"/>
  <c r="F5189" i="24"/>
  <c r="F5190" i="24"/>
  <c r="F5191" i="24"/>
  <c r="F5192" i="24"/>
  <c r="F5193" i="24"/>
  <c r="F5194" i="24"/>
  <c r="F5195" i="24"/>
  <c r="F5196" i="24"/>
  <c r="F5197" i="24"/>
  <c r="F5198" i="24"/>
  <c r="F5199" i="24"/>
  <c r="F5200" i="24"/>
  <c r="F5201" i="24"/>
  <c r="F5202" i="24"/>
  <c r="F5203" i="24"/>
  <c r="F5204" i="24"/>
  <c r="F5205" i="24"/>
  <c r="F5206" i="24"/>
  <c r="F5207" i="24"/>
  <c r="F5208" i="24"/>
  <c r="F5209" i="24"/>
  <c r="F5210" i="24"/>
  <c r="F5211" i="24"/>
  <c r="F5212" i="24"/>
  <c r="F5213" i="24"/>
  <c r="F5214" i="24"/>
  <c r="F5215" i="24"/>
  <c r="F5216" i="24"/>
  <c r="F5217" i="24"/>
  <c r="F5218" i="24"/>
  <c r="F5219" i="24"/>
  <c r="F5220" i="24"/>
  <c r="F5221" i="24"/>
  <c r="F5222" i="24"/>
  <c r="F5223" i="24"/>
  <c r="F5224" i="24"/>
  <c r="F5225" i="24"/>
  <c r="F5226" i="24"/>
  <c r="F5227" i="24"/>
  <c r="F5228" i="24"/>
  <c r="F5229" i="24"/>
  <c r="F5230" i="24"/>
  <c r="F5231" i="24"/>
  <c r="F5232" i="24"/>
  <c r="F5233" i="24"/>
  <c r="F5234" i="24"/>
  <c r="F5235" i="24"/>
  <c r="F5236" i="24"/>
  <c r="F5237" i="24"/>
  <c r="F5238" i="24"/>
  <c r="F5239" i="24"/>
  <c r="F5240" i="24"/>
  <c r="F5241" i="24"/>
  <c r="F5242" i="24"/>
  <c r="F5243" i="24"/>
  <c r="F5244" i="24"/>
  <c r="F5245" i="24"/>
  <c r="F5246" i="24"/>
  <c r="F5247" i="24"/>
  <c r="F5248" i="24"/>
  <c r="F5249" i="24"/>
  <c r="F5250" i="24"/>
  <c r="F5251" i="24"/>
  <c r="F5252" i="24"/>
  <c r="F5253" i="24"/>
  <c r="F5254" i="24"/>
  <c r="F5255" i="24"/>
  <c r="F5256" i="24"/>
  <c r="F5257" i="24"/>
  <c r="F5258" i="24"/>
  <c r="F5259" i="24"/>
  <c r="F5260" i="24"/>
  <c r="F5261" i="24"/>
  <c r="F5262" i="24"/>
  <c r="F5263" i="24"/>
  <c r="F5264" i="24"/>
  <c r="F5265" i="24"/>
  <c r="F5266" i="24"/>
  <c r="F5267" i="24"/>
  <c r="F5268" i="24"/>
  <c r="F5269" i="24"/>
  <c r="F5270" i="24"/>
  <c r="F5271" i="24"/>
  <c r="F5272" i="24"/>
  <c r="F5273" i="24"/>
  <c r="F5274" i="24"/>
  <c r="F5275" i="24"/>
  <c r="F5276" i="24"/>
  <c r="F5277" i="24"/>
  <c r="F5278" i="24"/>
  <c r="F5279" i="24"/>
  <c r="F5280" i="24"/>
  <c r="F5281" i="24"/>
  <c r="F5282" i="24"/>
  <c r="F5283" i="24"/>
  <c r="F5284" i="24"/>
  <c r="F5285" i="24"/>
  <c r="F5286" i="24"/>
  <c r="F5287" i="24"/>
  <c r="F5288" i="24"/>
  <c r="F5289" i="24"/>
  <c r="F5290" i="24"/>
  <c r="F5291" i="24"/>
  <c r="F5292" i="24"/>
  <c r="F5293" i="24"/>
  <c r="F5294" i="24"/>
  <c r="F5295" i="24"/>
  <c r="F5296" i="24"/>
  <c r="F5297" i="24"/>
  <c r="F5298" i="24"/>
  <c r="F5299" i="24"/>
  <c r="F5300" i="24"/>
  <c r="F5301" i="24"/>
  <c r="F5302" i="24"/>
  <c r="F5303" i="24"/>
  <c r="F5304" i="24"/>
  <c r="F5305" i="24"/>
  <c r="F5306" i="24"/>
  <c r="F5307" i="24"/>
  <c r="F5308" i="24"/>
  <c r="F5309" i="24"/>
  <c r="F5310" i="24"/>
  <c r="F5311" i="24"/>
  <c r="F5312" i="24"/>
  <c r="F5313" i="24"/>
  <c r="F5314" i="24"/>
  <c r="F5315" i="24"/>
  <c r="F5316" i="24"/>
  <c r="F5317" i="24"/>
  <c r="F5318" i="24"/>
  <c r="F5319" i="24"/>
  <c r="F5320" i="24"/>
  <c r="F5321" i="24"/>
  <c r="F5322" i="24"/>
  <c r="F5323" i="24"/>
  <c r="F5324" i="24"/>
  <c r="F5325" i="24"/>
  <c r="F5326" i="24"/>
  <c r="F5327" i="24"/>
  <c r="F5328" i="24"/>
  <c r="F5329" i="24"/>
  <c r="F5330" i="24"/>
  <c r="F5331" i="24"/>
  <c r="F5332" i="24"/>
  <c r="F5333" i="24"/>
  <c r="F5334" i="24"/>
  <c r="F5335" i="24"/>
  <c r="F5336" i="24"/>
  <c r="F5337" i="24"/>
  <c r="F5338" i="24"/>
  <c r="F5339" i="24"/>
  <c r="F5340" i="24"/>
  <c r="F5341" i="24"/>
  <c r="F5342" i="24"/>
  <c r="F5343" i="24"/>
  <c r="F5344" i="24"/>
  <c r="F5345" i="24"/>
  <c r="F5346" i="24"/>
  <c r="F5347" i="24"/>
  <c r="F5348" i="24"/>
  <c r="F5349" i="24"/>
  <c r="F5350" i="24"/>
  <c r="F5351" i="24"/>
  <c r="F5352" i="24"/>
  <c r="F5353" i="24"/>
  <c r="F5354" i="24"/>
  <c r="F5355" i="24"/>
  <c r="F5356" i="24"/>
  <c r="F5357" i="24"/>
  <c r="F5358" i="24"/>
  <c r="F5359" i="24"/>
  <c r="F5360" i="24"/>
  <c r="F5361" i="24"/>
  <c r="F5362" i="24"/>
  <c r="F5363" i="24"/>
  <c r="F5364" i="24"/>
  <c r="F5365" i="24"/>
  <c r="F5366" i="24"/>
  <c r="F5367" i="24"/>
  <c r="F5368" i="24"/>
  <c r="F5369" i="24"/>
  <c r="F5370" i="24"/>
  <c r="F5371" i="24"/>
  <c r="F5372" i="24"/>
  <c r="F5373" i="24"/>
  <c r="F5374" i="24"/>
  <c r="F5375" i="24"/>
  <c r="F5376" i="24"/>
  <c r="F5377" i="24"/>
  <c r="F5378" i="24"/>
  <c r="F5379" i="24"/>
  <c r="F5380" i="24"/>
  <c r="F5381" i="24"/>
  <c r="F5382" i="24"/>
  <c r="F5383" i="24"/>
  <c r="F5384" i="24"/>
  <c r="F5385" i="24"/>
  <c r="F5386" i="24"/>
  <c r="F5387" i="24"/>
  <c r="F5388" i="24"/>
  <c r="F5389" i="24"/>
  <c r="F5390" i="24"/>
  <c r="F5391" i="24"/>
  <c r="F5392" i="24"/>
  <c r="F5393" i="24"/>
  <c r="F5394" i="24"/>
  <c r="F5395" i="24"/>
  <c r="F5396" i="24"/>
  <c r="F5397" i="24"/>
  <c r="F5398" i="24"/>
  <c r="F5399" i="24"/>
  <c r="F5400" i="24"/>
  <c r="F5401" i="24"/>
  <c r="F5402" i="24"/>
  <c r="F5403" i="24"/>
  <c r="F5404" i="24"/>
  <c r="F5405" i="24"/>
  <c r="F5406" i="24"/>
  <c r="F5407" i="24"/>
  <c r="F5408" i="24"/>
  <c r="F5409" i="24"/>
  <c r="F5410" i="24"/>
  <c r="F5411" i="24"/>
  <c r="F5412" i="24"/>
  <c r="F5413" i="24"/>
  <c r="F5414" i="24"/>
  <c r="F5415" i="24"/>
  <c r="F5416" i="24"/>
  <c r="F5417" i="24"/>
  <c r="F5418" i="24"/>
  <c r="F5419" i="24"/>
  <c r="F5420" i="24"/>
  <c r="F5421" i="24"/>
  <c r="F5422" i="24"/>
  <c r="F5423" i="24"/>
  <c r="F5424" i="24"/>
  <c r="F5425" i="24"/>
  <c r="F5426" i="24"/>
  <c r="F5427" i="24"/>
  <c r="F5428" i="24"/>
  <c r="F5429" i="24"/>
  <c r="F5430" i="24"/>
  <c r="F5431" i="24"/>
  <c r="F5432" i="24"/>
  <c r="F5433" i="24"/>
  <c r="F5434" i="24"/>
  <c r="F5435" i="24"/>
  <c r="F5436" i="24"/>
  <c r="F5437" i="24"/>
  <c r="F5438" i="24"/>
  <c r="F5439" i="24"/>
  <c r="F5440" i="24"/>
  <c r="F5441" i="24"/>
  <c r="F5442" i="24"/>
  <c r="F5443" i="24"/>
  <c r="F5444" i="24"/>
  <c r="F5445" i="24"/>
  <c r="F5446" i="24"/>
  <c r="F5447" i="24"/>
  <c r="F5448" i="24"/>
  <c r="F5449" i="24"/>
  <c r="F5450" i="24"/>
  <c r="F5451" i="24"/>
  <c r="F5452" i="24"/>
  <c r="F5453" i="24"/>
  <c r="F5454" i="24"/>
  <c r="F5455" i="24"/>
  <c r="F5456" i="24"/>
  <c r="F5457" i="24"/>
  <c r="F5458" i="24"/>
  <c r="F5459" i="24"/>
  <c r="F5460" i="24"/>
  <c r="F5461" i="24"/>
  <c r="F5462" i="24"/>
  <c r="F5463" i="24"/>
  <c r="F5464" i="24"/>
  <c r="F5465" i="24"/>
  <c r="F5466" i="24"/>
  <c r="F5467" i="24"/>
  <c r="F5468" i="24"/>
  <c r="F5469" i="24"/>
  <c r="F5470" i="24"/>
  <c r="F5471" i="24"/>
  <c r="F5472" i="24"/>
  <c r="F5473" i="24"/>
  <c r="F5474" i="24"/>
  <c r="F5475" i="24"/>
  <c r="F5476" i="24"/>
  <c r="F5477" i="24"/>
  <c r="F5478" i="24"/>
  <c r="F5479" i="24"/>
  <c r="F5480" i="24"/>
  <c r="F5481" i="24"/>
  <c r="F5482" i="24"/>
  <c r="F5483" i="24"/>
  <c r="F5484" i="24"/>
  <c r="F5485" i="24"/>
  <c r="F5486" i="24"/>
  <c r="F5487" i="24"/>
  <c r="F5488" i="24"/>
  <c r="F5489" i="24"/>
  <c r="F5490" i="24"/>
  <c r="F5491" i="24"/>
  <c r="F5492" i="24"/>
  <c r="F5493" i="24"/>
  <c r="F5494" i="24"/>
  <c r="F5495" i="24"/>
  <c r="F5496" i="24"/>
  <c r="F5497" i="24"/>
  <c r="F5498" i="24"/>
  <c r="F5499" i="24"/>
  <c r="F5500" i="24"/>
  <c r="F5501" i="24"/>
  <c r="F5502" i="24"/>
  <c r="F5503" i="24"/>
  <c r="F5504" i="24"/>
  <c r="F5505" i="24"/>
  <c r="F5506" i="24"/>
  <c r="F5507" i="24"/>
  <c r="F5508" i="24"/>
  <c r="F5509" i="24"/>
  <c r="F5510" i="24"/>
  <c r="F5511" i="24"/>
  <c r="F5512" i="24"/>
  <c r="F5513" i="24"/>
  <c r="F5514" i="24"/>
  <c r="F5515" i="24"/>
  <c r="F5516" i="24"/>
  <c r="F5517" i="24"/>
  <c r="F5518" i="24"/>
  <c r="F5519" i="24"/>
  <c r="F5520" i="24"/>
  <c r="F5521" i="24"/>
  <c r="F5522" i="24"/>
  <c r="F5523" i="24"/>
  <c r="F5524" i="24"/>
  <c r="F5525" i="24"/>
  <c r="F5526" i="24"/>
  <c r="F5527" i="24"/>
  <c r="F5528" i="24"/>
  <c r="F5529" i="24"/>
  <c r="F5530" i="24"/>
  <c r="F5531" i="24"/>
  <c r="F5532" i="24"/>
  <c r="F5533" i="24"/>
  <c r="F5534" i="24"/>
  <c r="F5535" i="24"/>
  <c r="F5536" i="24"/>
  <c r="F5537" i="24"/>
  <c r="F5538" i="24"/>
  <c r="F5539" i="24"/>
  <c r="F5540" i="24"/>
  <c r="F5541" i="24"/>
  <c r="F5542" i="24"/>
  <c r="F5543" i="24"/>
  <c r="F5544" i="24"/>
  <c r="F5545" i="24"/>
  <c r="F5546" i="24"/>
  <c r="F5547" i="24"/>
  <c r="F5548" i="24"/>
  <c r="F5549" i="24"/>
  <c r="F5550" i="24"/>
  <c r="F5551" i="24"/>
  <c r="F5552" i="24"/>
  <c r="F5553" i="24"/>
  <c r="F5554" i="24"/>
  <c r="F5555" i="24"/>
  <c r="F5556" i="24"/>
  <c r="F5557" i="24"/>
  <c r="F5558" i="24"/>
  <c r="F5559" i="24"/>
  <c r="F5560" i="24"/>
  <c r="F5561" i="24"/>
  <c r="F5562" i="24"/>
  <c r="F5563" i="24"/>
  <c r="F5564" i="24"/>
  <c r="F5565" i="24"/>
  <c r="F5566" i="24"/>
  <c r="F5567" i="24"/>
  <c r="F3" i="24"/>
  <c r="E806" i="24" l="1"/>
  <c r="D806" i="24"/>
  <c r="E1130" i="24"/>
  <c r="D1130" i="24"/>
  <c r="E1129" i="24"/>
  <c r="D1129" i="24"/>
  <c r="E1128" i="24"/>
  <c r="D1128" i="24"/>
  <c r="E1127" i="24"/>
  <c r="D1127" i="24"/>
  <c r="E1126" i="24"/>
  <c r="D1126" i="24"/>
  <c r="E1125" i="24"/>
  <c r="D1125" i="24"/>
  <c r="E1124" i="24"/>
  <c r="D1124" i="24"/>
  <c r="E1123" i="24"/>
  <c r="D1123" i="24"/>
  <c r="E1122" i="24"/>
  <c r="D1122" i="24"/>
  <c r="E1121" i="24"/>
  <c r="D1121" i="24"/>
  <c r="E1120" i="24"/>
  <c r="D1120" i="24"/>
  <c r="E1119" i="24"/>
  <c r="D1119" i="24"/>
  <c r="E1118" i="24"/>
  <c r="D1118" i="24"/>
  <c r="E1117" i="24"/>
  <c r="D1117" i="24"/>
  <c r="E1116" i="24"/>
  <c r="D1116" i="24"/>
  <c r="E1115" i="24"/>
  <c r="D1115" i="24"/>
  <c r="E1114" i="24"/>
  <c r="D1114" i="24"/>
  <c r="E1113" i="24"/>
  <c r="D1113" i="24"/>
  <c r="E1112" i="24"/>
  <c r="D1112" i="24"/>
  <c r="E1111" i="24"/>
  <c r="D1111" i="24"/>
  <c r="E1110" i="24"/>
  <c r="D1110" i="24"/>
  <c r="E1109" i="24"/>
  <c r="D1109" i="24"/>
  <c r="E1108" i="24"/>
  <c r="D1108" i="24"/>
  <c r="E1107" i="24"/>
  <c r="D1107" i="24"/>
  <c r="E1106" i="24"/>
  <c r="D1106" i="24"/>
  <c r="E1105" i="24"/>
  <c r="D1105" i="24"/>
  <c r="E1104" i="24"/>
  <c r="D1104" i="24"/>
  <c r="E1103" i="24"/>
  <c r="D1103" i="24"/>
  <c r="E1102" i="24"/>
  <c r="D1102" i="24"/>
  <c r="E1101" i="24"/>
  <c r="D1101" i="24"/>
  <c r="E1100" i="24"/>
  <c r="D1100" i="24"/>
  <c r="E1099" i="24"/>
  <c r="D1099" i="24"/>
  <c r="E1098" i="24"/>
  <c r="D1098" i="24"/>
  <c r="E1097" i="24"/>
  <c r="D1097" i="24"/>
  <c r="E1096" i="24"/>
  <c r="D1096" i="24"/>
  <c r="E1095" i="24"/>
  <c r="D1095" i="24"/>
  <c r="E1094" i="24"/>
  <c r="D1094" i="24"/>
  <c r="E1093" i="24"/>
  <c r="D1093" i="24"/>
  <c r="E1092" i="24"/>
  <c r="D1092" i="24"/>
  <c r="E1091" i="24"/>
  <c r="D1091" i="24"/>
  <c r="E1090" i="24"/>
  <c r="D1090" i="24"/>
  <c r="E1089" i="24"/>
  <c r="D1089" i="24"/>
  <c r="E1088" i="24"/>
  <c r="D1088" i="24"/>
  <c r="E1087" i="24"/>
  <c r="D1087" i="24"/>
  <c r="E1086" i="24"/>
  <c r="D1086" i="24"/>
  <c r="E1085" i="24"/>
  <c r="D1085" i="24"/>
  <c r="E1084" i="24"/>
  <c r="D1084" i="24"/>
  <c r="E1083" i="24"/>
  <c r="D1083" i="24"/>
  <c r="E1082" i="24"/>
  <c r="D1082" i="24"/>
  <c r="E1081" i="24"/>
  <c r="D1081" i="24"/>
  <c r="E1080" i="24"/>
  <c r="D1080" i="24"/>
  <c r="E1079" i="24"/>
  <c r="D1079" i="24"/>
  <c r="E1078" i="24"/>
  <c r="D1078" i="24"/>
  <c r="E1077" i="24"/>
  <c r="D1077" i="24"/>
  <c r="E1076" i="24"/>
  <c r="D1076" i="24"/>
  <c r="E1075" i="24"/>
  <c r="D1075" i="24"/>
  <c r="E1074" i="24"/>
  <c r="D1074" i="24"/>
  <c r="E1073" i="24"/>
  <c r="D1073" i="24"/>
  <c r="E1072" i="24"/>
  <c r="D1072" i="24"/>
  <c r="E1071" i="24"/>
  <c r="D1071" i="24"/>
  <c r="E1070" i="24"/>
  <c r="D1070" i="24"/>
  <c r="E1069" i="24"/>
  <c r="D1069" i="24"/>
  <c r="E1068" i="24"/>
  <c r="D1068" i="24"/>
  <c r="E1067" i="24"/>
  <c r="D1067" i="24"/>
  <c r="E1066" i="24"/>
  <c r="D1066" i="24"/>
  <c r="E1065" i="24"/>
  <c r="D1065" i="24"/>
  <c r="E1064" i="24"/>
  <c r="D1064" i="24"/>
  <c r="E1063" i="24"/>
  <c r="D1063" i="24"/>
  <c r="E1062" i="24"/>
  <c r="D1062" i="24"/>
  <c r="E1061" i="24"/>
  <c r="D1061" i="24"/>
  <c r="E1060" i="24"/>
  <c r="D1060" i="24"/>
  <c r="E1059" i="24"/>
  <c r="D1059" i="24"/>
  <c r="E1058" i="24"/>
  <c r="D1058" i="24"/>
  <c r="E1057" i="24"/>
  <c r="D1057" i="24"/>
  <c r="E1056" i="24"/>
  <c r="D1056" i="24"/>
  <c r="E1055" i="24"/>
  <c r="D1055" i="24"/>
  <c r="E1054" i="24"/>
  <c r="D1054" i="24"/>
  <c r="E1053" i="24"/>
  <c r="D1053" i="24"/>
  <c r="E1052" i="24"/>
  <c r="D1052" i="24"/>
  <c r="E1051" i="24"/>
  <c r="D1051" i="24"/>
  <c r="E1050" i="24"/>
  <c r="D1050" i="24"/>
  <c r="E1049" i="24"/>
  <c r="D1049" i="24"/>
  <c r="E1048" i="24"/>
  <c r="D1048" i="24"/>
  <c r="E1047" i="24"/>
  <c r="D1047" i="24"/>
  <c r="E1046" i="24"/>
  <c r="D1046" i="24"/>
  <c r="E1045" i="24"/>
  <c r="D1045" i="24"/>
  <c r="E1044" i="24"/>
  <c r="D1044" i="24"/>
  <c r="E1043" i="24"/>
  <c r="D1043" i="24"/>
  <c r="E1042" i="24"/>
  <c r="D1042" i="24"/>
  <c r="E1041" i="24"/>
  <c r="D1041" i="24"/>
  <c r="E1040" i="24"/>
  <c r="D1040" i="24"/>
  <c r="E1039" i="24"/>
  <c r="D1039" i="24"/>
  <c r="E1038" i="24"/>
  <c r="D1038" i="24"/>
  <c r="E1037" i="24"/>
  <c r="D1037" i="24"/>
  <c r="E1036" i="24"/>
  <c r="D1036" i="24"/>
  <c r="E1035" i="24"/>
  <c r="D1035" i="24"/>
  <c r="E1034" i="24"/>
  <c r="D1034" i="24"/>
  <c r="E1033" i="24"/>
  <c r="D1033" i="24"/>
  <c r="E1032" i="24"/>
  <c r="D1032" i="24"/>
  <c r="E1031" i="24"/>
  <c r="D1031" i="24"/>
  <c r="E1030" i="24"/>
  <c r="D1030" i="24"/>
  <c r="E1029" i="24"/>
  <c r="D1029" i="24"/>
  <c r="E1028" i="24"/>
  <c r="D1028" i="24"/>
  <c r="E1027" i="24"/>
  <c r="D1027" i="24"/>
  <c r="E1026" i="24"/>
  <c r="D1026" i="24"/>
  <c r="E1025" i="24"/>
  <c r="D1025" i="24"/>
  <c r="E1024" i="24"/>
  <c r="D1024" i="24"/>
  <c r="E1023" i="24"/>
  <c r="D1023" i="24"/>
  <c r="E1022" i="24"/>
  <c r="D1022" i="24"/>
  <c r="E1021" i="24"/>
  <c r="D1021" i="24"/>
  <c r="E1020" i="24"/>
  <c r="D1020" i="24"/>
  <c r="E1019" i="24"/>
  <c r="D1019" i="24"/>
  <c r="E1018" i="24"/>
  <c r="D1018" i="24"/>
  <c r="E1017" i="24"/>
  <c r="D1017" i="24"/>
  <c r="E1016" i="24"/>
  <c r="D1016" i="24"/>
  <c r="E1015" i="24"/>
  <c r="D1015" i="24"/>
  <c r="E1014" i="24"/>
  <c r="D1014" i="24"/>
  <c r="E1013" i="24"/>
  <c r="D1013" i="24"/>
  <c r="E1012" i="24"/>
  <c r="D1012" i="24"/>
  <c r="E1011" i="24"/>
  <c r="D1011" i="24"/>
  <c r="E1010" i="24"/>
  <c r="D1010" i="24"/>
  <c r="E1009" i="24"/>
  <c r="D1009" i="24"/>
  <c r="E1008" i="24"/>
  <c r="D1008" i="24"/>
  <c r="E1007" i="24"/>
  <c r="D1007" i="24"/>
  <c r="E1006" i="24"/>
  <c r="D1006" i="24"/>
  <c r="E1005" i="24"/>
  <c r="D1005" i="24"/>
  <c r="E1004" i="24"/>
  <c r="D1004" i="24"/>
  <c r="E1003" i="24"/>
  <c r="D1003" i="24"/>
  <c r="E1002" i="24"/>
  <c r="D1002" i="24"/>
  <c r="E1001" i="24"/>
  <c r="D1001" i="24"/>
  <c r="E1000" i="24"/>
  <c r="D1000" i="24"/>
  <c r="E999" i="24"/>
  <c r="D999" i="24"/>
  <c r="E998" i="24"/>
  <c r="D998" i="24"/>
  <c r="E997" i="24"/>
  <c r="D997" i="24"/>
  <c r="E996" i="24"/>
  <c r="D996" i="24"/>
  <c r="E995" i="24"/>
  <c r="D995" i="24"/>
  <c r="E994" i="24"/>
  <c r="D994" i="24"/>
  <c r="E993" i="24"/>
  <c r="D993" i="24"/>
  <c r="E992" i="24"/>
  <c r="D992" i="24"/>
  <c r="E991" i="24"/>
  <c r="D991" i="24"/>
  <c r="E990" i="24"/>
  <c r="D990" i="24"/>
  <c r="E989" i="24"/>
  <c r="D989" i="24"/>
  <c r="E988" i="24"/>
  <c r="D988" i="24"/>
  <c r="E987" i="24"/>
  <c r="D987" i="24"/>
  <c r="E986" i="24"/>
  <c r="D986" i="24"/>
  <c r="E985" i="24"/>
  <c r="D985" i="24"/>
  <c r="E984" i="24"/>
  <c r="D984" i="24"/>
  <c r="E983" i="24"/>
  <c r="D983" i="24"/>
  <c r="E982" i="24"/>
  <c r="D982" i="24"/>
  <c r="E981" i="24"/>
  <c r="D981" i="24"/>
  <c r="E980" i="24"/>
  <c r="D980" i="24"/>
  <c r="E979" i="24"/>
  <c r="D979" i="24"/>
  <c r="E978" i="24"/>
  <c r="D978" i="24"/>
  <c r="E977" i="24"/>
  <c r="D977" i="24"/>
  <c r="E976" i="24"/>
  <c r="D976" i="24"/>
  <c r="E975" i="24"/>
  <c r="D975" i="24"/>
  <c r="E974" i="24"/>
  <c r="D974" i="24"/>
  <c r="E973" i="24"/>
  <c r="D973" i="24"/>
  <c r="E972" i="24"/>
  <c r="D972" i="24"/>
  <c r="E971" i="24"/>
  <c r="D971" i="24"/>
  <c r="E970" i="24"/>
  <c r="D970" i="24"/>
  <c r="E969" i="24"/>
  <c r="D969" i="24"/>
  <c r="E968" i="24"/>
  <c r="D968" i="24"/>
  <c r="E967" i="24"/>
  <c r="D967" i="24"/>
  <c r="E966" i="24"/>
  <c r="D966" i="24"/>
  <c r="E965" i="24"/>
  <c r="D965" i="24"/>
  <c r="E964" i="24"/>
  <c r="D964" i="24"/>
  <c r="E963" i="24"/>
  <c r="D963" i="24"/>
  <c r="E962" i="24"/>
  <c r="D962" i="24"/>
  <c r="E961" i="24"/>
  <c r="D961" i="24"/>
  <c r="E960" i="24"/>
  <c r="D960" i="24"/>
  <c r="E959" i="24"/>
  <c r="D959" i="24"/>
  <c r="E958" i="24"/>
  <c r="D958" i="24"/>
  <c r="E957" i="24"/>
  <c r="D957" i="24"/>
  <c r="E956" i="24"/>
  <c r="D956" i="24"/>
  <c r="E955" i="24"/>
  <c r="D955" i="24"/>
  <c r="E954" i="24"/>
  <c r="D954" i="24"/>
  <c r="E953" i="24"/>
  <c r="D953" i="24"/>
  <c r="E952" i="24"/>
  <c r="D952" i="24"/>
  <c r="E951" i="24"/>
  <c r="D951" i="24"/>
  <c r="E950" i="24"/>
  <c r="D950" i="24"/>
  <c r="E949" i="24"/>
  <c r="D949" i="24"/>
  <c r="E948" i="24"/>
  <c r="D948" i="24"/>
  <c r="E947" i="24"/>
  <c r="D947" i="24"/>
  <c r="E946" i="24"/>
  <c r="D946" i="24"/>
  <c r="E945" i="24"/>
  <c r="D945" i="24"/>
  <c r="E944" i="24"/>
  <c r="D944" i="24"/>
  <c r="E943" i="24"/>
  <c r="D943" i="24"/>
  <c r="E942" i="24"/>
  <c r="D942" i="24"/>
  <c r="E941" i="24"/>
  <c r="D941" i="24"/>
  <c r="E940" i="24"/>
  <c r="D940" i="24"/>
  <c r="E939" i="24"/>
  <c r="D939" i="24"/>
  <c r="E938" i="24"/>
  <c r="D938" i="24"/>
  <c r="E937" i="24"/>
  <c r="D937" i="24"/>
  <c r="E936" i="24"/>
  <c r="D936" i="24"/>
  <c r="E935" i="24"/>
  <c r="D935" i="24"/>
  <c r="E934" i="24"/>
  <c r="D934" i="24"/>
  <c r="E933" i="24"/>
  <c r="D933" i="24"/>
  <c r="E932" i="24"/>
  <c r="D932" i="24"/>
  <c r="E931" i="24"/>
  <c r="D931" i="24"/>
  <c r="E930" i="24"/>
  <c r="D930" i="24"/>
  <c r="E929" i="24"/>
  <c r="D929" i="24"/>
  <c r="E928" i="24"/>
  <c r="D928" i="24"/>
  <c r="E927" i="24"/>
  <c r="D927" i="24"/>
  <c r="E926" i="24"/>
  <c r="D926" i="24"/>
  <c r="E925" i="24"/>
  <c r="D925" i="24"/>
  <c r="E924" i="24"/>
  <c r="D924" i="24"/>
  <c r="E923" i="24"/>
  <c r="D923" i="24"/>
  <c r="E922" i="24"/>
  <c r="D922" i="24"/>
  <c r="E921" i="24"/>
  <c r="D921" i="24"/>
  <c r="E920" i="24"/>
  <c r="D920" i="24"/>
  <c r="E919" i="24"/>
  <c r="D919" i="24"/>
  <c r="E918" i="24"/>
  <c r="D918" i="24"/>
  <c r="E917" i="24"/>
  <c r="D917" i="24"/>
  <c r="E916" i="24"/>
  <c r="D916" i="24"/>
  <c r="E915" i="24"/>
  <c r="D915" i="24"/>
  <c r="E914" i="24"/>
  <c r="D914" i="24"/>
  <c r="E913" i="24"/>
  <c r="D913" i="24"/>
  <c r="E912" i="24"/>
  <c r="D912" i="24"/>
  <c r="E911" i="24"/>
  <c r="D911" i="24"/>
  <c r="E910" i="24"/>
  <c r="D910" i="24"/>
  <c r="E909" i="24"/>
  <c r="D909" i="24"/>
  <c r="E908" i="24"/>
  <c r="D908" i="24"/>
  <c r="E907" i="24"/>
  <c r="D907" i="24"/>
  <c r="E906" i="24"/>
  <c r="D906" i="24"/>
  <c r="E905" i="24"/>
  <c r="D905" i="24"/>
  <c r="E904" i="24"/>
  <c r="D904" i="24"/>
  <c r="E903" i="24"/>
  <c r="D903" i="24"/>
  <c r="E902" i="24"/>
  <c r="D902" i="24"/>
  <c r="E901" i="24"/>
  <c r="D901" i="24"/>
  <c r="E900" i="24"/>
  <c r="D900" i="24"/>
  <c r="E899" i="24"/>
  <c r="D899" i="24"/>
  <c r="E898" i="24"/>
  <c r="D898" i="24"/>
  <c r="E897" i="24"/>
  <c r="D897" i="24"/>
  <c r="E896" i="24"/>
  <c r="D896" i="24"/>
  <c r="E895" i="24"/>
  <c r="D895" i="24"/>
  <c r="E894" i="24"/>
  <c r="D894" i="24"/>
  <c r="E893" i="24"/>
  <c r="D893" i="24"/>
  <c r="E892" i="24"/>
  <c r="D892" i="24"/>
  <c r="E891" i="24"/>
  <c r="D891" i="24"/>
  <c r="E890" i="24"/>
  <c r="D890" i="24"/>
  <c r="E889" i="24"/>
  <c r="D889" i="24"/>
  <c r="E888" i="24"/>
  <c r="D888" i="24"/>
  <c r="E887" i="24"/>
  <c r="D887" i="24"/>
  <c r="E886" i="24"/>
  <c r="D886" i="24"/>
  <c r="E885" i="24"/>
  <c r="D885" i="24"/>
  <c r="E2419" i="24"/>
  <c r="D2419" i="24"/>
  <c r="E2418" i="24"/>
  <c r="D2418" i="24"/>
  <c r="E2417" i="24"/>
  <c r="D2417" i="24"/>
  <c r="E2416" i="24"/>
  <c r="D2416" i="24"/>
  <c r="E2415" i="24"/>
  <c r="D2415" i="24"/>
  <c r="E2414" i="24"/>
  <c r="D2414" i="24"/>
  <c r="E2413" i="24"/>
  <c r="D2413" i="24"/>
  <c r="E2412" i="24"/>
  <c r="D2412" i="24"/>
  <c r="E2411" i="24"/>
  <c r="D2411" i="24"/>
  <c r="E2410" i="24"/>
  <c r="D2410" i="24"/>
  <c r="E2409" i="24"/>
  <c r="D2409" i="24"/>
  <c r="E2408" i="24"/>
  <c r="D2408" i="24"/>
  <c r="E2407" i="24"/>
  <c r="D2407" i="24"/>
  <c r="E2406" i="24"/>
  <c r="D2406" i="24"/>
  <c r="E2405" i="24"/>
  <c r="D2405" i="24"/>
  <c r="E2404" i="24"/>
  <c r="D2404" i="24"/>
  <c r="E2403" i="24"/>
  <c r="D2403" i="24"/>
  <c r="E2402" i="24"/>
  <c r="D2402" i="24"/>
  <c r="E2401" i="24"/>
  <c r="D2401" i="24"/>
  <c r="E2400" i="24"/>
  <c r="D2400" i="24"/>
  <c r="E2399" i="24"/>
  <c r="D2399" i="24"/>
  <c r="E2398" i="24"/>
  <c r="D2398" i="24"/>
  <c r="E2397" i="24"/>
  <c r="D2397" i="24"/>
  <c r="E2396" i="24"/>
  <c r="D2396" i="24"/>
  <c r="E2395" i="24"/>
  <c r="D2395" i="24"/>
  <c r="E2394" i="24"/>
  <c r="D2394" i="24"/>
  <c r="E2393" i="24"/>
  <c r="D2393" i="24"/>
  <c r="E2392" i="24"/>
  <c r="D2392" i="24"/>
  <c r="E2391" i="24"/>
  <c r="D2391" i="24"/>
  <c r="E2390" i="24"/>
  <c r="D2390" i="24"/>
  <c r="E2389" i="24"/>
  <c r="D2389" i="24"/>
  <c r="E2388" i="24"/>
  <c r="D2388" i="24"/>
  <c r="E2387" i="24"/>
  <c r="D2387" i="24"/>
  <c r="E2386" i="24"/>
  <c r="D2386" i="24"/>
  <c r="E2385" i="24"/>
  <c r="D2385" i="24"/>
  <c r="E2384" i="24"/>
  <c r="D2384" i="24"/>
  <c r="E2383" i="24"/>
  <c r="D2383" i="24"/>
  <c r="E2382" i="24"/>
  <c r="D2382" i="24"/>
  <c r="E2381" i="24"/>
  <c r="D2381" i="24"/>
  <c r="E2380" i="24"/>
  <c r="D2380" i="24"/>
  <c r="E2379" i="24"/>
  <c r="D2379" i="24"/>
  <c r="E2378" i="24"/>
  <c r="D2378" i="24"/>
  <c r="E2377" i="24"/>
  <c r="D2377" i="24"/>
  <c r="E2376" i="24"/>
  <c r="D2376" i="24"/>
  <c r="E2375" i="24"/>
  <c r="D2375" i="24"/>
  <c r="E2374" i="24"/>
  <c r="D2374" i="24"/>
  <c r="E2373" i="24"/>
  <c r="D2373" i="24"/>
  <c r="E2372" i="24"/>
  <c r="D2372" i="24"/>
  <c r="E2371" i="24"/>
  <c r="D2371" i="24"/>
  <c r="E2370" i="24"/>
  <c r="D2370" i="24"/>
  <c r="E2369" i="24"/>
  <c r="D2369" i="24"/>
  <c r="E2368" i="24"/>
  <c r="D2368" i="24"/>
  <c r="E2367" i="24"/>
  <c r="D2367" i="24"/>
  <c r="E2366" i="24"/>
  <c r="D2366" i="24"/>
  <c r="E2365" i="24"/>
  <c r="D2365" i="24"/>
  <c r="E2364" i="24"/>
  <c r="D2364" i="24"/>
  <c r="E2363" i="24"/>
  <c r="D2363" i="24"/>
  <c r="E2362" i="24"/>
  <c r="D2362" i="24"/>
  <c r="E2361" i="24"/>
  <c r="D2361" i="24"/>
  <c r="E2360" i="24"/>
  <c r="D2360" i="24"/>
  <c r="E2359" i="24"/>
  <c r="D2359" i="24"/>
  <c r="E2358" i="24"/>
  <c r="D2358" i="24"/>
  <c r="E2357" i="24"/>
  <c r="D2357" i="24"/>
  <c r="E2356" i="24"/>
  <c r="D2356" i="24"/>
  <c r="E2355" i="24"/>
  <c r="D2355" i="24"/>
  <c r="E2354" i="24"/>
  <c r="D2354" i="24"/>
  <c r="E2353" i="24"/>
  <c r="D2353" i="24"/>
  <c r="E2352" i="24"/>
  <c r="D2352" i="24"/>
  <c r="E2351" i="24"/>
  <c r="D2351" i="24"/>
  <c r="E2350" i="24"/>
  <c r="D2350" i="24"/>
  <c r="E2349" i="24"/>
  <c r="D2349" i="24"/>
  <c r="E2348" i="24"/>
  <c r="D2348" i="24"/>
  <c r="E2347" i="24"/>
  <c r="D2347" i="24"/>
  <c r="E2346" i="24"/>
  <c r="D2346" i="24"/>
  <c r="E2345" i="24"/>
  <c r="D2345" i="24"/>
  <c r="E2344" i="24"/>
  <c r="D2344" i="24"/>
  <c r="E2343" i="24"/>
  <c r="D2343" i="24"/>
  <c r="E2342" i="24"/>
  <c r="D2342" i="24"/>
  <c r="E2341" i="24"/>
  <c r="D2341" i="24"/>
  <c r="E2340" i="24"/>
  <c r="D2340" i="24"/>
  <c r="E2339" i="24"/>
  <c r="D2339" i="24"/>
  <c r="E2338" i="24"/>
  <c r="D2338" i="24"/>
  <c r="E2337" i="24"/>
  <c r="D2337" i="24"/>
  <c r="E2336" i="24"/>
  <c r="D2336" i="24"/>
  <c r="E2335" i="24"/>
  <c r="D2335" i="24"/>
  <c r="E2334" i="24"/>
  <c r="D2334" i="24"/>
  <c r="E2333" i="24"/>
  <c r="D2333" i="24"/>
  <c r="E2332" i="24"/>
  <c r="D2332" i="24"/>
  <c r="E2331" i="24"/>
  <c r="D2331" i="24"/>
  <c r="E2330" i="24"/>
  <c r="D2330" i="24"/>
  <c r="E2329" i="24"/>
  <c r="D2329" i="24"/>
  <c r="E2328" i="24"/>
  <c r="D2328" i="24"/>
  <c r="E2327" i="24"/>
  <c r="D2327" i="24"/>
  <c r="E2326" i="24"/>
  <c r="D2326" i="24"/>
  <c r="E2325" i="24"/>
  <c r="D2325" i="24"/>
  <c r="E2324" i="24"/>
  <c r="D2324" i="24"/>
  <c r="E2323" i="24"/>
  <c r="D2323" i="24"/>
  <c r="E2322" i="24"/>
  <c r="D2322" i="24"/>
  <c r="E2321" i="24"/>
  <c r="D2321" i="24"/>
  <c r="E2320" i="24"/>
  <c r="D2320" i="24"/>
  <c r="E2319" i="24"/>
  <c r="D2319" i="24"/>
  <c r="E2318" i="24"/>
  <c r="D2318" i="24"/>
  <c r="E2317" i="24"/>
  <c r="D2317" i="24"/>
  <c r="E2316" i="24"/>
  <c r="D2316" i="24"/>
  <c r="E2315" i="24"/>
  <c r="D2315" i="24"/>
  <c r="E2314" i="24"/>
  <c r="D2314" i="24"/>
  <c r="E2313" i="24"/>
  <c r="D2313" i="24"/>
  <c r="E2312" i="24"/>
  <c r="D2312" i="24"/>
  <c r="E2311" i="24"/>
  <c r="D2311" i="24"/>
  <c r="E2310" i="24"/>
  <c r="D2310" i="24"/>
  <c r="E2309" i="24"/>
  <c r="D2309" i="24"/>
  <c r="E2308" i="24"/>
  <c r="D2308" i="24"/>
  <c r="E2307" i="24"/>
  <c r="D2307" i="24"/>
  <c r="E2306" i="24"/>
  <c r="D2306" i="24"/>
  <c r="E2305" i="24"/>
  <c r="D2305" i="24"/>
  <c r="E2304" i="24"/>
  <c r="D2304" i="24"/>
  <c r="E2303" i="24"/>
  <c r="D2303" i="24"/>
  <c r="E2302" i="24"/>
  <c r="D2302" i="24"/>
  <c r="E2301" i="24"/>
  <c r="D2301" i="24"/>
  <c r="E2300" i="24"/>
  <c r="D2300" i="24"/>
  <c r="E2299" i="24"/>
  <c r="D2299" i="24"/>
  <c r="E2298" i="24"/>
  <c r="D2298" i="24"/>
  <c r="E2297" i="24"/>
  <c r="D2297" i="24"/>
  <c r="E2296" i="24"/>
  <c r="D2296" i="24"/>
  <c r="E2295" i="24"/>
  <c r="D2295" i="24"/>
  <c r="E2294" i="24"/>
  <c r="D2294" i="24"/>
  <c r="E2293" i="24"/>
  <c r="D2293" i="24"/>
  <c r="E2292" i="24"/>
  <c r="D2292" i="24"/>
  <c r="E2291" i="24"/>
  <c r="D2291" i="24"/>
  <c r="E2290" i="24"/>
  <c r="D2290" i="24"/>
  <c r="E2289" i="24"/>
  <c r="D2289" i="24"/>
  <c r="E2288" i="24"/>
  <c r="D2288" i="24"/>
  <c r="E2287" i="24"/>
  <c r="D2287" i="24"/>
  <c r="E2286" i="24"/>
  <c r="D2286" i="24"/>
  <c r="E2285" i="24"/>
  <c r="D2285" i="24"/>
  <c r="E2284" i="24"/>
  <c r="D2284" i="24"/>
  <c r="E2283" i="24"/>
  <c r="D2283" i="24"/>
  <c r="E2282" i="24"/>
  <c r="D2282" i="24"/>
  <c r="E2281" i="24"/>
  <c r="D2281" i="24"/>
  <c r="E2280" i="24"/>
  <c r="D2280" i="24"/>
  <c r="E2279" i="24"/>
  <c r="D2279" i="24"/>
  <c r="E2278" i="24"/>
  <c r="D2278" i="24"/>
  <c r="E2277" i="24"/>
  <c r="D2277" i="24"/>
  <c r="E2276" i="24"/>
  <c r="D2276" i="24"/>
  <c r="E2275" i="24"/>
  <c r="D2275" i="24"/>
  <c r="E2274" i="24"/>
  <c r="D2274" i="24"/>
  <c r="E2273" i="24"/>
  <c r="D2273" i="24"/>
  <c r="E2272" i="24"/>
  <c r="D2272" i="24"/>
  <c r="E2271" i="24"/>
  <c r="D2271" i="24"/>
  <c r="E2270" i="24"/>
  <c r="D2270" i="24"/>
  <c r="E2269" i="24"/>
  <c r="D2269" i="24"/>
  <c r="E2268" i="24"/>
  <c r="D2268" i="24"/>
  <c r="E2267" i="24"/>
  <c r="D2267" i="24"/>
  <c r="E2266" i="24"/>
  <c r="D2266" i="24"/>
  <c r="E2265" i="24"/>
  <c r="D2265" i="24"/>
  <c r="E2264" i="24"/>
  <c r="D2264" i="24"/>
  <c r="E2263" i="24"/>
  <c r="D2263" i="24"/>
  <c r="E2262" i="24"/>
  <c r="D2262" i="24"/>
  <c r="E2261" i="24"/>
  <c r="D2261" i="24"/>
  <c r="E2260" i="24"/>
  <c r="D2260" i="24"/>
  <c r="E2259" i="24"/>
  <c r="D2259" i="24"/>
  <c r="E2258" i="24"/>
  <c r="D2258" i="24"/>
  <c r="E2257" i="24"/>
  <c r="D2257" i="24"/>
  <c r="E2256" i="24"/>
  <c r="D2256" i="24"/>
  <c r="E2255" i="24"/>
  <c r="D2255" i="24"/>
  <c r="E2254" i="24"/>
  <c r="D2254" i="24"/>
  <c r="E2253" i="24"/>
  <c r="D2253" i="24"/>
  <c r="E2252" i="24"/>
  <c r="D2252" i="24"/>
  <c r="E2251" i="24"/>
  <c r="D2251" i="24"/>
  <c r="E2250" i="24"/>
  <c r="D2250" i="24"/>
  <c r="E2249" i="24"/>
  <c r="D2249" i="24"/>
  <c r="E2248" i="24"/>
  <c r="D2248" i="24"/>
  <c r="E2247" i="24"/>
  <c r="D2247" i="24"/>
  <c r="E2246" i="24"/>
  <c r="D2246" i="24"/>
  <c r="E2245" i="24"/>
  <c r="D2245" i="24"/>
  <c r="E2244" i="24"/>
  <c r="D2244" i="24"/>
  <c r="E2243" i="24"/>
  <c r="D2243" i="24"/>
  <c r="E2242" i="24"/>
  <c r="D2242" i="24"/>
  <c r="E2241" i="24"/>
  <c r="D2241" i="24"/>
  <c r="E2240" i="24"/>
  <c r="D2240" i="24"/>
  <c r="E2239" i="24"/>
  <c r="D2239" i="24"/>
  <c r="E2238" i="24"/>
  <c r="D2238" i="24"/>
  <c r="E2237" i="24"/>
  <c r="D2237" i="24"/>
  <c r="E2236" i="24"/>
  <c r="D2236" i="24"/>
  <c r="E2235" i="24"/>
  <c r="D2235" i="24"/>
  <c r="E2234" i="24"/>
  <c r="D2234" i="24"/>
  <c r="E2233" i="24"/>
  <c r="D2233" i="24"/>
  <c r="E2232" i="24"/>
  <c r="D2232" i="24"/>
  <c r="E2231" i="24"/>
  <c r="D2231" i="24"/>
  <c r="E2230" i="24"/>
  <c r="D2230" i="24"/>
  <c r="E2229" i="24"/>
  <c r="D2229" i="24"/>
  <c r="E2228" i="24"/>
  <c r="D2228" i="24"/>
  <c r="E2227" i="24"/>
  <c r="D2227" i="24"/>
  <c r="E2226" i="24"/>
  <c r="D2226" i="24"/>
  <c r="E2225" i="24"/>
  <c r="D2225" i="24"/>
  <c r="E2224" i="24"/>
  <c r="D2224" i="24"/>
  <c r="E2223" i="24"/>
  <c r="D2223" i="24"/>
  <c r="E2222" i="24"/>
  <c r="D2222" i="24"/>
  <c r="E2221" i="24"/>
  <c r="D2221" i="24"/>
  <c r="E2220" i="24"/>
  <c r="D2220" i="24"/>
  <c r="E2219" i="24"/>
  <c r="D2219" i="24"/>
  <c r="E2218" i="24"/>
  <c r="D2218" i="24"/>
  <c r="E2217" i="24"/>
  <c r="D2217" i="24"/>
  <c r="E2216" i="24"/>
  <c r="D2216" i="24"/>
  <c r="E2215" i="24"/>
  <c r="D2215" i="24"/>
  <c r="E2214" i="24"/>
  <c r="D2214" i="24"/>
  <c r="E2213" i="24"/>
  <c r="D2213" i="24"/>
  <c r="E2212" i="24"/>
  <c r="D2212" i="24"/>
  <c r="E2211" i="24"/>
  <c r="D2211" i="24"/>
  <c r="E2210" i="24"/>
  <c r="D2210" i="24"/>
  <c r="E2209" i="24"/>
  <c r="D2209" i="24"/>
  <c r="E2208" i="24"/>
  <c r="D2208" i="24"/>
  <c r="E2207" i="24"/>
  <c r="D2207" i="24"/>
  <c r="E2206" i="24"/>
  <c r="D2206" i="24"/>
  <c r="E2205" i="24"/>
  <c r="D2205" i="24"/>
  <c r="E2204" i="24"/>
  <c r="D2204" i="24"/>
  <c r="E2203" i="24"/>
  <c r="D2203" i="24"/>
  <c r="E2202" i="24"/>
  <c r="D2202" i="24"/>
  <c r="E2201" i="24"/>
  <c r="D2201" i="24"/>
  <c r="E4415" i="24"/>
  <c r="D4415" i="24"/>
  <c r="E4414" i="24"/>
  <c r="D4414" i="24"/>
  <c r="E4413" i="24"/>
  <c r="D4413" i="24"/>
  <c r="E4412" i="24"/>
  <c r="D4412" i="24"/>
  <c r="E4411" i="24"/>
  <c r="D4411" i="24"/>
  <c r="E4410" i="24"/>
  <c r="D4410" i="24"/>
  <c r="E4409" i="24"/>
  <c r="D4409" i="24"/>
  <c r="E4408" i="24"/>
  <c r="D4408" i="24"/>
  <c r="E4407" i="24"/>
  <c r="D4407" i="24"/>
  <c r="E4406" i="24"/>
  <c r="D4406" i="24"/>
  <c r="E4405" i="24"/>
  <c r="D4405" i="24"/>
  <c r="E4404" i="24"/>
  <c r="D4404" i="24"/>
  <c r="E4403" i="24"/>
  <c r="D4403" i="24"/>
  <c r="E4402" i="24"/>
  <c r="D4402" i="24"/>
  <c r="E4401" i="24"/>
  <c r="D4401" i="24"/>
  <c r="E4400" i="24"/>
  <c r="D4400" i="24"/>
  <c r="E4399" i="24"/>
  <c r="D4399" i="24"/>
  <c r="E4398" i="24"/>
  <c r="D4398" i="24"/>
  <c r="E4397" i="24"/>
  <c r="D4397" i="24"/>
  <c r="E4396" i="24"/>
  <c r="D4396" i="24"/>
  <c r="E4395" i="24"/>
  <c r="D4395" i="24"/>
  <c r="E4394" i="24"/>
  <c r="D4394" i="24"/>
  <c r="E4393" i="24"/>
  <c r="D4393" i="24"/>
  <c r="E4392" i="24"/>
  <c r="D4392" i="24"/>
  <c r="E4391" i="24"/>
  <c r="D4391" i="24"/>
  <c r="E4390" i="24"/>
  <c r="D4390" i="24"/>
  <c r="E4389" i="24"/>
  <c r="D4389" i="24"/>
  <c r="E4388" i="24"/>
  <c r="D4388" i="24"/>
  <c r="E4387" i="24"/>
  <c r="D4387" i="24"/>
  <c r="E4386" i="24"/>
  <c r="D4386" i="24"/>
  <c r="E4385" i="24"/>
  <c r="D4385" i="24"/>
  <c r="E4384" i="24"/>
  <c r="D4384" i="24"/>
  <c r="E4383" i="24"/>
  <c r="D4383" i="24"/>
  <c r="E4382" i="24"/>
  <c r="D4382" i="24"/>
  <c r="E4381" i="24"/>
  <c r="D4381" i="24"/>
  <c r="E4380" i="24"/>
  <c r="D4380" i="24"/>
  <c r="E4379" i="24"/>
  <c r="D4379" i="24"/>
  <c r="E4378" i="24"/>
  <c r="D4378" i="24"/>
  <c r="E4377" i="24"/>
  <c r="D4377" i="24"/>
  <c r="E4376" i="24"/>
  <c r="D4376" i="24"/>
  <c r="E4375" i="24"/>
  <c r="D4375" i="24"/>
  <c r="E4374" i="24"/>
  <c r="D4374" i="24"/>
  <c r="E4373" i="24"/>
  <c r="D4373" i="24"/>
  <c r="E4372" i="24"/>
  <c r="D4372" i="24"/>
  <c r="E4371" i="24"/>
  <c r="D4371" i="24"/>
  <c r="E4370" i="24"/>
  <c r="D4370" i="24"/>
  <c r="E4369" i="24"/>
  <c r="D4369" i="24"/>
  <c r="E4368" i="24"/>
  <c r="D4368" i="24"/>
  <c r="E4367" i="24"/>
  <c r="D4367" i="24"/>
  <c r="E4366" i="24"/>
  <c r="D4366" i="24"/>
  <c r="E4365" i="24"/>
  <c r="D4365" i="24"/>
  <c r="E4364" i="24"/>
  <c r="D4364" i="24"/>
  <c r="E4363" i="24"/>
  <c r="D4363" i="24"/>
  <c r="E4362" i="24"/>
  <c r="D4362" i="24"/>
  <c r="E4361" i="24"/>
  <c r="D4361" i="24"/>
  <c r="E4360" i="24"/>
  <c r="D4360" i="24"/>
  <c r="E4359" i="24"/>
  <c r="D4359" i="24"/>
  <c r="E4358" i="24"/>
  <c r="D4358" i="24"/>
  <c r="E4357" i="24"/>
  <c r="D4357" i="24"/>
  <c r="E4356" i="24"/>
  <c r="D4356" i="24"/>
  <c r="E4355" i="24"/>
  <c r="D4355" i="24"/>
  <c r="E4354" i="24"/>
  <c r="D4354" i="24"/>
  <c r="E4353" i="24"/>
  <c r="D4353" i="24"/>
  <c r="E4352" i="24"/>
  <c r="D4352" i="24"/>
  <c r="E4351" i="24"/>
  <c r="D4351" i="24"/>
  <c r="E4350" i="24"/>
  <c r="D4350" i="24"/>
  <c r="E4349" i="24"/>
  <c r="D4349" i="24"/>
  <c r="E4348" i="24"/>
  <c r="D4348" i="24"/>
  <c r="E4347" i="24"/>
  <c r="D4347" i="24"/>
  <c r="E4346" i="24"/>
  <c r="D4346" i="24"/>
  <c r="E4345" i="24"/>
  <c r="D4345" i="24"/>
  <c r="E4344" i="24"/>
  <c r="D4344" i="24"/>
  <c r="E4343" i="24"/>
  <c r="D4343" i="24"/>
  <c r="E4342" i="24"/>
  <c r="D4342" i="24"/>
  <c r="E4341" i="24"/>
  <c r="D4341" i="24"/>
  <c r="E4340" i="24"/>
  <c r="D4340" i="24"/>
  <c r="E4339" i="24"/>
  <c r="D4339" i="24"/>
  <c r="E4338" i="24"/>
  <c r="D4338" i="24"/>
  <c r="E4337" i="24"/>
  <c r="D4337" i="24"/>
  <c r="E4336" i="24"/>
  <c r="D4336" i="24"/>
  <c r="E4335" i="24"/>
  <c r="D4335" i="24"/>
  <c r="E4334" i="24"/>
  <c r="D4334" i="24"/>
  <c r="E4333" i="24"/>
  <c r="D4333" i="24"/>
  <c r="E4332" i="24"/>
  <c r="D4332" i="24"/>
  <c r="E4331" i="24"/>
  <c r="D4331" i="24"/>
  <c r="E4330" i="24"/>
  <c r="D4330" i="24"/>
  <c r="E4329" i="24"/>
  <c r="D4329" i="24"/>
  <c r="E4328" i="24"/>
  <c r="D4328" i="24"/>
  <c r="E4327" i="24"/>
  <c r="D4327" i="24"/>
  <c r="E4326" i="24"/>
  <c r="D4326" i="24"/>
  <c r="E4325" i="24"/>
  <c r="D4325" i="24"/>
  <c r="E4324" i="24"/>
  <c r="D4324" i="24"/>
  <c r="E4323" i="24"/>
  <c r="D4323" i="24"/>
  <c r="E4322" i="24"/>
  <c r="D4322" i="24"/>
  <c r="E4321" i="24"/>
  <c r="D4321" i="24"/>
  <c r="E4320" i="24"/>
  <c r="D4320" i="24"/>
  <c r="E4319" i="24"/>
  <c r="D4319" i="24"/>
  <c r="E4318" i="24"/>
  <c r="D4318" i="24"/>
  <c r="E4317" i="24"/>
  <c r="D4317" i="24"/>
  <c r="E4316" i="24"/>
  <c r="D4316" i="24"/>
  <c r="E4315" i="24"/>
  <c r="D4315" i="24"/>
  <c r="E4314" i="24"/>
  <c r="D4314" i="24"/>
  <c r="E4313" i="24"/>
  <c r="D4313" i="24"/>
  <c r="E4312" i="24"/>
  <c r="D4312" i="24"/>
  <c r="E4311" i="24"/>
  <c r="D4311" i="24"/>
  <c r="E4310" i="24"/>
  <c r="D4310" i="24"/>
  <c r="E4309" i="24"/>
  <c r="D4309" i="24"/>
  <c r="E4308" i="24"/>
  <c r="D4308" i="24"/>
  <c r="E4307" i="24"/>
  <c r="D4307" i="24"/>
  <c r="E4306" i="24"/>
  <c r="D4306" i="24"/>
  <c r="E4305" i="24"/>
  <c r="D4305" i="24"/>
  <c r="E4304" i="24"/>
  <c r="D4304" i="24"/>
  <c r="E4303" i="24"/>
  <c r="D4303" i="24"/>
  <c r="E4302" i="24"/>
  <c r="D4302" i="24"/>
  <c r="E4301" i="24"/>
  <c r="D4301" i="24"/>
  <c r="E4300" i="24"/>
  <c r="D4300" i="24"/>
  <c r="E4299" i="24"/>
  <c r="D4299" i="24"/>
  <c r="E4298" i="24"/>
  <c r="D4298" i="24"/>
  <c r="E4297" i="24"/>
  <c r="D4297" i="24"/>
  <c r="E4296" i="24"/>
  <c r="D4296" i="24"/>
  <c r="E4295" i="24"/>
  <c r="D4295" i="24"/>
  <c r="E4294" i="24"/>
  <c r="D4294" i="24"/>
  <c r="E4293" i="24"/>
  <c r="D4293" i="24"/>
  <c r="E4292" i="24"/>
  <c r="D4292" i="24"/>
  <c r="E4291" i="24"/>
  <c r="D4291" i="24"/>
  <c r="E4290" i="24"/>
  <c r="D4290" i="24"/>
  <c r="E4289" i="24"/>
  <c r="D4289" i="24"/>
  <c r="E4288" i="24"/>
  <c r="D4288" i="24"/>
  <c r="E4287" i="24"/>
  <c r="D4287" i="24"/>
  <c r="E4286" i="24"/>
  <c r="D4286" i="24"/>
  <c r="E4285" i="24"/>
  <c r="D4285" i="24"/>
  <c r="E4284" i="24"/>
  <c r="D4284" i="24"/>
  <c r="E4283" i="24"/>
  <c r="D4283" i="24"/>
  <c r="E4282" i="24"/>
  <c r="D4282" i="24"/>
  <c r="E4281" i="24"/>
  <c r="D4281" i="24"/>
  <c r="E4280" i="24"/>
  <c r="D4280" i="24"/>
  <c r="E4279" i="24"/>
  <c r="D4279" i="24"/>
  <c r="E4278" i="24"/>
  <c r="D4278" i="24"/>
  <c r="E4277" i="24"/>
  <c r="D4277" i="24"/>
  <c r="E4276" i="24"/>
  <c r="D4276" i="24"/>
  <c r="E4275" i="24"/>
  <c r="D4275" i="24"/>
  <c r="E4274" i="24"/>
  <c r="D4274" i="24"/>
  <c r="E4273" i="24"/>
  <c r="D4273" i="24"/>
  <c r="E4272" i="24"/>
  <c r="D4272" i="24"/>
  <c r="E4271" i="24"/>
  <c r="D4271" i="24"/>
  <c r="E4270" i="24"/>
  <c r="D4270" i="24"/>
  <c r="E4269" i="24"/>
  <c r="D4269" i="24"/>
  <c r="E4268" i="24"/>
  <c r="D4268" i="24"/>
  <c r="E4267" i="24"/>
  <c r="D4267" i="24"/>
  <c r="E4266" i="24"/>
  <c r="D4266" i="24"/>
  <c r="E4265" i="24"/>
  <c r="D4265" i="24"/>
  <c r="E4264" i="24"/>
  <c r="D4264" i="24"/>
  <c r="E4263" i="24"/>
  <c r="D4263" i="24"/>
  <c r="E4262" i="24"/>
  <c r="D4262" i="24"/>
  <c r="E4261" i="24"/>
  <c r="D4261" i="24"/>
  <c r="E4260" i="24"/>
  <c r="D4260" i="24"/>
  <c r="E4259" i="24"/>
  <c r="D4259" i="24"/>
  <c r="E4258" i="24"/>
  <c r="D4258" i="24"/>
  <c r="E4257" i="24"/>
  <c r="D4257" i="24"/>
  <c r="E4256" i="24"/>
  <c r="D4256" i="24"/>
  <c r="E4255" i="24"/>
  <c r="D4255" i="24"/>
  <c r="E4254" i="24"/>
  <c r="D4254" i="24"/>
  <c r="E4253" i="24"/>
  <c r="D4253" i="24"/>
  <c r="E4252" i="24"/>
  <c r="D4252" i="24"/>
  <c r="E4251" i="24"/>
  <c r="D4251" i="24"/>
  <c r="E4250" i="24"/>
  <c r="D4250" i="24"/>
  <c r="E4249" i="24"/>
  <c r="D4249" i="24"/>
  <c r="E4248" i="24"/>
  <c r="D4248" i="24"/>
  <c r="E4247" i="24"/>
  <c r="D4247" i="24"/>
  <c r="E4246" i="24"/>
  <c r="D4246" i="24"/>
  <c r="E4245" i="24"/>
  <c r="D4245" i="24"/>
  <c r="E4244" i="24"/>
  <c r="D4244" i="24"/>
  <c r="E4243" i="24"/>
  <c r="D4243" i="24"/>
  <c r="E4242" i="24"/>
  <c r="D4242" i="24"/>
  <c r="E4241" i="24"/>
  <c r="D4241" i="24"/>
  <c r="E4240" i="24"/>
  <c r="D4240" i="24"/>
  <c r="E4239" i="24"/>
  <c r="D4239" i="24"/>
  <c r="E4238" i="24"/>
  <c r="D4238" i="24"/>
  <c r="E4237" i="24"/>
  <c r="D4237" i="24"/>
  <c r="E4236" i="24"/>
  <c r="D4236" i="24"/>
  <c r="E4235" i="24"/>
  <c r="D4235" i="24"/>
  <c r="E4234" i="24"/>
  <c r="D4234" i="24"/>
  <c r="E4233" i="24"/>
  <c r="D4233" i="24"/>
  <c r="E4232" i="24"/>
  <c r="D4232" i="24"/>
  <c r="E4231" i="24"/>
  <c r="D4231" i="24"/>
  <c r="E4230" i="24"/>
  <c r="D4230" i="24"/>
  <c r="E4229" i="24"/>
  <c r="D4229" i="24"/>
  <c r="E4228" i="24"/>
  <c r="D4228" i="24"/>
  <c r="E4227" i="24"/>
  <c r="D4227" i="24"/>
  <c r="E4226" i="24"/>
  <c r="D4226" i="24"/>
  <c r="E4225" i="24"/>
  <c r="D4225" i="24"/>
  <c r="E4224" i="24"/>
  <c r="D4224" i="24"/>
  <c r="E4223" i="24"/>
  <c r="D4223" i="24"/>
  <c r="E4222" i="24"/>
  <c r="D4222" i="24"/>
  <c r="E4221" i="24"/>
  <c r="D4221" i="24"/>
  <c r="E4220" i="24"/>
  <c r="D4220" i="24"/>
  <c r="E4219" i="24"/>
  <c r="D4219" i="24"/>
  <c r="E4218" i="24"/>
  <c r="D4218" i="24"/>
  <c r="E4217" i="24"/>
  <c r="D4217" i="24"/>
  <c r="E4216" i="24"/>
  <c r="D4216" i="24"/>
  <c r="E4215" i="24"/>
  <c r="D4215" i="24"/>
  <c r="E4214" i="24"/>
  <c r="D4214" i="24"/>
  <c r="E4213" i="24"/>
  <c r="D4213" i="24"/>
  <c r="E4212" i="24"/>
  <c r="D4212" i="24"/>
  <c r="E4211" i="24"/>
  <c r="D4211" i="24"/>
  <c r="E4210" i="24"/>
  <c r="D4210" i="24"/>
  <c r="E4209" i="24"/>
  <c r="D4209" i="24"/>
  <c r="E4208" i="24"/>
  <c r="D4208" i="24"/>
  <c r="E4207" i="24"/>
  <c r="D4207" i="24"/>
  <c r="E4206" i="24"/>
  <c r="D4206" i="24"/>
  <c r="E4205" i="24"/>
  <c r="D4205" i="24"/>
  <c r="E4204" i="24"/>
  <c r="D4204" i="24"/>
  <c r="E4203" i="24"/>
  <c r="D4203" i="24"/>
  <c r="E4202" i="24"/>
  <c r="D4202" i="24"/>
  <c r="E4201" i="24"/>
  <c r="D4201" i="24"/>
  <c r="E4200" i="24"/>
  <c r="D4200" i="24"/>
  <c r="E4199" i="24"/>
  <c r="D4199" i="24"/>
  <c r="E4198" i="24"/>
  <c r="D4198" i="24"/>
  <c r="E4197" i="24"/>
  <c r="D4197" i="24"/>
  <c r="E4196" i="24"/>
  <c r="D4196" i="24"/>
  <c r="E4195" i="24"/>
  <c r="D4195" i="24"/>
  <c r="E4194" i="24"/>
  <c r="D4194" i="24"/>
  <c r="E4193" i="24"/>
  <c r="D4193" i="24"/>
  <c r="E4192" i="24"/>
  <c r="D4192" i="24"/>
  <c r="E4191" i="24"/>
  <c r="D4191" i="24"/>
  <c r="E4190" i="24"/>
  <c r="D4190" i="24"/>
  <c r="E4189" i="24"/>
  <c r="D4189" i="24"/>
  <c r="E4188" i="24"/>
  <c r="D4188" i="24"/>
  <c r="E4187" i="24"/>
  <c r="D4187" i="24"/>
  <c r="E4186" i="24"/>
  <c r="D4186" i="24"/>
  <c r="E4185" i="24"/>
  <c r="D4185" i="24"/>
  <c r="E4184" i="24"/>
  <c r="D4184" i="24"/>
  <c r="E4183" i="24"/>
  <c r="D4183" i="24"/>
  <c r="E4182" i="24"/>
  <c r="D4182" i="24"/>
  <c r="E4181" i="24"/>
  <c r="D4181" i="24"/>
  <c r="E4180" i="24"/>
  <c r="D4180" i="24"/>
  <c r="E4179" i="24"/>
  <c r="D4179" i="24"/>
  <c r="E4178" i="24"/>
  <c r="D4178" i="24"/>
  <c r="E4177" i="24"/>
  <c r="D4177" i="24"/>
  <c r="E4176" i="24"/>
  <c r="D4176" i="24"/>
  <c r="E4175" i="24"/>
  <c r="D4175" i="24"/>
  <c r="E4174" i="24"/>
  <c r="D4174" i="24"/>
  <c r="E4173" i="24"/>
  <c r="D4173" i="24"/>
  <c r="E4172" i="24"/>
  <c r="D4172" i="24"/>
  <c r="E4171" i="24"/>
  <c r="D4171" i="24"/>
  <c r="E4170" i="24"/>
  <c r="D4170" i="24"/>
  <c r="E4169" i="24"/>
  <c r="D4169" i="24"/>
  <c r="E4168" i="24"/>
  <c r="D4168" i="24"/>
  <c r="E4167" i="24"/>
  <c r="D4167" i="24"/>
  <c r="E4166" i="24"/>
  <c r="D4166" i="24"/>
  <c r="E4165" i="24"/>
  <c r="D4165" i="24"/>
  <c r="E4164" i="24"/>
  <c r="D4164" i="24"/>
  <c r="E4163" i="24"/>
  <c r="D4163" i="24"/>
  <c r="E4162" i="24"/>
  <c r="D4162" i="24"/>
  <c r="E4161" i="24"/>
  <c r="D4161" i="24"/>
  <c r="E4160" i="24"/>
  <c r="D4160" i="24"/>
  <c r="E4159" i="24"/>
  <c r="D4159" i="24"/>
  <c r="E4158" i="24"/>
  <c r="D4158" i="24"/>
  <c r="E4157" i="24"/>
  <c r="D4157" i="24"/>
  <c r="E4156" i="24"/>
  <c r="D4156" i="24"/>
  <c r="E4155" i="24"/>
  <c r="D4155" i="24"/>
  <c r="E4154" i="24"/>
  <c r="D4154" i="24"/>
  <c r="E4153" i="24"/>
  <c r="D4153" i="24"/>
  <c r="E4152" i="24"/>
  <c r="D4152" i="24"/>
  <c r="E4151" i="24"/>
  <c r="D4151" i="24"/>
  <c r="E4150" i="24"/>
  <c r="D4150" i="24"/>
  <c r="E4149" i="24"/>
  <c r="D4149" i="24"/>
  <c r="E4148" i="24"/>
  <c r="D4148" i="24"/>
  <c r="E4147" i="24"/>
  <c r="D4147" i="24"/>
  <c r="E4146" i="24"/>
  <c r="D4146" i="24"/>
  <c r="E4145" i="24"/>
  <c r="D4145" i="24"/>
  <c r="E4144" i="24"/>
  <c r="D4144" i="24"/>
  <c r="E4143" i="24"/>
  <c r="D4143" i="24"/>
  <c r="E4142" i="24"/>
  <c r="D4142" i="24"/>
  <c r="E4141" i="24"/>
  <c r="D4141" i="24"/>
  <c r="E4140" i="24"/>
  <c r="D4140" i="24"/>
  <c r="E4139" i="24"/>
  <c r="D4139" i="24"/>
  <c r="E4138" i="24"/>
  <c r="D4138" i="24"/>
  <c r="E4137" i="24"/>
  <c r="D4137" i="24"/>
  <c r="E4136" i="24"/>
  <c r="D4136" i="24"/>
  <c r="E4135" i="24"/>
  <c r="D4135" i="24"/>
  <c r="E4134" i="24"/>
  <c r="D4134" i="24"/>
  <c r="E4133" i="24"/>
  <c r="D4133" i="24"/>
  <c r="E4132" i="24"/>
  <c r="D4132" i="24"/>
  <c r="E4131" i="24"/>
  <c r="D4131" i="24"/>
  <c r="E4130" i="24"/>
  <c r="D4130" i="24"/>
  <c r="E4129" i="24"/>
  <c r="D4129" i="24"/>
  <c r="E4128" i="24"/>
  <c r="D4128" i="24"/>
  <c r="E4127" i="24"/>
  <c r="D4127" i="24"/>
  <c r="E4126" i="24"/>
  <c r="D4126" i="24"/>
  <c r="E4125" i="24"/>
  <c r="D4125" i="24"/>
  <c r="E4124" i="24"/>
  <c r="D4124" i="24"/>
  <c r="E4123" i="24"/>
  <c r="D4123" i="24"/>
  <c r="E4122" i="24"/>
  <c r="D4122" i="24"/>
  <c r="E4121" i="24"/>
  <c r="D4121" i="24"/>
  <c r="E4120" i="24"/>
  <c r="D4120" i="24"/>
  <c r="E4119" i="24"/>
  <c r="D4119" i="24"/>
  <c r="E4118" i="24"/>
  <c r="D4118" i="24"/>
  <c r="E4117" i="24"/>
  <c r="D4117" i="24"/>
  <c r="E4116" i="24"/>
  <c r="D4116" i="24"/>
  <c r="E4115" i="24"/>
  <c r="D4115" i="24"/>
  <c r="E4114" i="24"/>
  <c r="D4114" i="24"/>
  <c r="E4113" i="24"/>
  <c r="D4113" i="24"/>
  <c r="E4112" i="24"/>
  <c r="D4112" i="24"/>
  <c r="E4111" i="24"/>
  <c r="D4111" i="24"/>
  <c r="E4110" i="24"/>
  <c r="D4110" i="24"/>
  <c r="E4109" i="24"/>
  <c r="D4109" i="24"/>
  <c r="E4108" i="24"/>
  <c r="D4108" i="24"/>
  <c r="E4107" i="24"/>
  <c r="D4107" i="24"/>
  <c r="E4106" i="24"/>
  <c r="D4106" i="24"/>
  <c r="E4105" i="24"/>
  <c r="D4105" i="24"/>
  <c r="E4104" i="24"/>
  <c r="D4104" i="24"/>
  <c r="E4103" i="24"/>
  <c r="D4103" i="24"/>
  <c r="E4102" i="24"/>
  <c r="D4102" i="24"/>
  <c r="E4101" i="24"/>
  <c r="D4101" i="24"/>
  <c r="E4100" i="24"/>
  <c r="D4100" i="24"/>
  <c r="E4099" i="24"/>
  <c r="D4099" i="24"/>
  <c r="E4098" i="24"/>
  <c r="D4098" i="24"/>
  <c r="E4097" i="24"/>
  <c r="D4097" i="24"/>
  <c r="E4096" i="24"/>
  <c r="D4096" i="24"/>
  <c r="E4095" i="24"/>
  <c r="D4095" i="24"/>
  <c r="E4094" i="24"/>
  <c r="D4094" i="24"/>
  <c r="E4093" i="24"/>
  <c r="D4093" i="24"/>
  <c r="E4092" i="24"/>
  <c r="D4092" i="24"/>
  <c r="E4091" i="24"/>
  <c r="D4091" i="24"/>
  <c r="E4090" i="24"/>
  <c r="D4090" i="24"/>
  <c r="E4089" i="24"/>
  <c r="D4089" i="24"/>
  <c r="E4088" i="24"/>
  <c r="D4088" i="24"/>
  <c r="E4087" i="24"/>
  <c r="D4087" i="24"/>
  <c r="E4086" i="24"/>
  <c r="D4086" i="24"/>
  <c r="E4085" i="24"/>
  <c r="D4085" i="24"/>
  <c r="E4084" i="24"/>
  <c r="D4084" i="24"/>
  <c r="E4083" i="24"/>
  <c r="D4083" i="24"/>
  <c r="E4082" i="24"/>
  <c r="D4082" i="24"/>
  <c r="E4081" i="24"/>
  <c r="D4081" i="24"/>
  <c r="E4080" i="24"/>
  <c r="D4080" i="24"/>
  <c r="E4079" i="24"/>
  <c r="D4079" i="24"/>
  <c r="E4078" i="24"/>
  <c r="D4078" i="24"/>
  <c r="E4077" i="24"/>
  <c r="D4077" i="24"/>
  <c r="E4076" i="24"/>
  <c r="D4076" i="24"/>
  <c r="E4075" i="24"/>
  <c r="D4075" i="24"/>
  <c r="E4074" i="24"/>
  <c r="D4074" i="24"/>
  <c r="E4073" i="24"/>
  <c r="D4073" i="24"/>
  <c r="E4072" i="24"/>
  <c r="D4072" i="24"/>
  <c r="E4071" i="24"/>
  <c r="D4071" i="24"/>
  <c r="E4070" i="24"/>
  <c r="D4070" i="24"/>
  <c r="E4069" i="24"/>
  <c r="D4069" i="24"/>
  <c r="E4068" i="24"/>
  <c r="D4068" i="24"/>
  <c r="E4067" i="24"/>
  <c r="D4067" i="24"/>
  <c r="E4066" i="24"/>
  <c r="D4066" i="24"/>
  <c r="E4065" i="24"/>
  <c r="D4065" i="24"/>
  <c r="E4064" i="24"/>
  <c r="D4064" i="24"/>
  <c r="E4063" i="24"/>
  <c r="D4063" i="24"/>
  <c r="E4062" i="24"/>
  <c r="D4062" i="24"/>
  <c r="E4061" i="24"/>
  <c r="D4061" i="24"/>
  <c r="E4060" i="24"/>
  <c r="D4060" i="24"/>
  <c r="E4059" i="24"/>
  <c r="D4059" i="24"/>
  <c r="E4058" i="24"/>
  <c r="D4058" i="24"/>
  <c r="E4057" i="24"/>
  <c r="D4057" i="24"/>
  <c r="E4056" i="24"/>
  <c r="D4056" i="24"/>
  <c r="E4055" i="24"/>
  <c r="D4055" i="24"/>
  <c r="E4054" i="24"/>
  <c r="D4054" i="24"/>
  <c r="E4053" i="24"/>
  <c r="D4053" i="24"/>
  <c r="E4052" i="24"/>
  <c r="D4052" i="24"/>
  <c r="E4051" i="24"/>
  <c r="D4051" i="24"/>
  <c r="E4050" i="24"/>
  <c r="D4050" i="24"/>
  <c r="E4049" i="24"/>
  <c r="D4049" i="24"/>
  <c r="E4048" i="24"/>
  <c r="D4048" i="24"/>
  <c r="E4047" i="24"/>
  <c r="D4047" i="24"/>
  <c r="E4046" i="24"/>
  <c r="D4046" i="24"/>
  <c r="E4045" i="24"/>
  <c r="D4045" i="24"/>
  <c r="E4044" i="24"/>
  <c r="D4044" i="24"/>
  <c r="E4043" i="24"/>
  <c r="D4043" i="24"/>
  <c r="E4042" i="24"/>
  <c r="D4042" i="24"/>
  <c r="E4041" i="24"/>
  <c r="D4041" i="24"/>
  <c r="E4040" i="24"/>
  <c r="D4040" i="24"/>
  <c r="E4039" i="24"/>
  <c r="D4039" i="24"/>
  <c r="E4038" i="24"/>
  <c r="D4038" i="24"/>
  <c r="E4037" i="24"/>
  <c r="D4037" i="24"/>
  <c r="E4036" i="24"/>
  <c r="D4036" i="24"/>
  <c r="E4035" i="24"/>
  <c r="D4035" i="24"/>
  <c r="E4034" i="24"/>
  <c r="D4034" i="24"/>
  <c r="E4033" i="24"/>
  <c r="D4033" i="24"/>
  <c r="E4032" i="24"/>
  <c r="D4032" i="24"/>
  <c r="E4031" i="24"/>
  <c r="D4031" i="24"/>
  <c r="E4030" i="24"/>
  <c r="D4030" i="24"/>
  <c r="E4029" i="24"/>
  <c r="D4029" i="24"/>
  <c r="E4028" i="24"/>
  <c r="D4028" i="24"/>
  <c r="E4027" i="24"/>
  <c r="D4027" i="24"/>
  <c r="E4026" i="24"/>
  <c r="D4026" i="24"/>
  <c r="E4025" i="24"/>
  <c r="D4025" i="24"/>
  <c r="E4024" i="24"/>
  <c r="D4024" i="24"/>
  <c r="E4023" i="24"/>
  <c r="D4023" i="24"/>
  <c r="E4022" i="24"/>
  <c r="D4022" i="24"/>
  <c r="E4021" i="24"/>
  <c r="D4021" i="24"/>
  <c r="E4020" i="24"/>
  <c r="D4020" i="24"/>
  <c r="E4019" i="24"/>
  <c r="D4019" i="24"/>
  <c r="E4018" i="24"/>
  <c r="D4018" i="24"/>
  <c r="E4017" i="24"/>
  <c r="D4017" i="24"/>
  <c r="E4016" i="24"/>
  <c r="D4016" i="24"/>
  <c r="E4015" i="24"/>
  <c r="D4015" i="24"/>
  <c r="E4014" i="24"/>
  <c r="D4014" i="24"/>
  <c r="E4013" i="24"/>
  <c r="D4013" i="24"/>
  <c r="E4012" i="24"/>
  <c r="D4012" i="24"/>
  <c r="E4011" i="24"/>
  <c r="D4011" i="24"/>
  <c r="E4010" i="24"/>
  <c r="D4010" i="24"/>
  <c r="E4009" i="24"/>
  <c r="D4009" i="24"/>
  <c r="E4008" i="24"/>
  <c r="D4008" i="24"/>
  <c r="E4007" i="24"/>
  <c r="D4007" i="24"/>
  <c r="E4006" i="24"/>
  <c r="D4006" i="24"/>
  <c r="E4005" i="24"/>
  <c r="D4005" i="24"/>
  <c r="E4004" i="24"/>
  <c r="D4004" i="24"/>
  <c r="E4003" i="24"/>
  <c r="D4003" i="24"/>
  <c r="E4002" i="24"/>
  <c r="D4002" i="24"/>
  <c r="E4001" i="24"/>
  <c r="D4001" i="24"/>
  <c r="E4000" i="24"/>
  <c r="D4000" i="24"/>
  <c r="E3999" i="24"/>
  <c r="D3999" i="24"/>
  <c r="E3998" i="24"/>
  <c r="D3998" i="24"/>
  <c r="E3997" i="24"/>
  <c r="D3997" i="24"/>
  <c r="E3996" i="24"/>
  <c r="D3996" i="24"/>
  <c r="E3995" i="24"/>
  <c r="D3995" i="24"/>
  <c r="E3994" i="24"/>
  <c r="D3994" i="24"/>
  <c r="E3993" i="24"/>
  <c r="D3993" i="24"/>
  <c r="E3992" i="24"/>
  <c r="D3992" i="24"/>
  <c r="E3991" i="24"/>
  <c r="D3991" i="24"/>
  <c r="E3990" i="24"/>
  <c r="D3990" i="24"/>
  <c r="E3989" i="24"/>
  <c r="D3989" i="24"/>
  <c r="E3988" i="24"/>
  <c r="D3988" i="24"/>
  <c r="E3987" i="24"/>
  <c r="D3987" i="24"/>
  <c r="E3986" i="24"/>
  <c r="D3986" i="24"/>
  <c r="E3985" i="24"/>
  <c r="D3985" i="24"/>
  <c r="E3984" i="24"/>
  <c r="D3984" i="24"/>
  <c r="E3983" i="24"/>
  <c r="D3983" i="24"/>
  <c r="E3982" i="24"/>
  <c r="D3982" i="24"/>
  <c r="E3981" i="24"/>
  <c r="D3981" i="24"/>
  <c r="E3980" i="24"/>
  <c r="D3980" i="24"/>
  <c r="E3979" i="24"/>
  <c r="D3979" i="24"/>
  <c r="E3978" i="24"/>
  <c r="D3978" i="24"/>
  <c r="E3977" i="24"/>
  <c r="D3977" i="24"/>
  <c r="E3976" i="24"/>
  <c r="D3976" i="24"/>
  <c r="E3975" i="24"/>
  <c r="D3975" i="24"/>
  <c r="E3974" i="24"/>
  <c r="D3974" i="24"/>
  <c r="E3973" i="24"/>
  <c r="D3973" i="24"/>
  <c r="E3972" i="24"/>
  <c r="D3972" i="24"/>
  <c r="E3971" i="24"/>
  <c r="D3971" i="24"/>
  <c r="E3970" i="24"/>
  <c r="D3970" i="24"/>
  <c r="E3969" i="24"/>
  <c r="D3969" i="24"/>
  <c r="E3968" i="24"/>
  <c r="D3968" i="24"/>
  <c r="E3967" i="24"/>
  <c r="D3967" i="24"/>
  <c r="E3966" i="24"/>
  <c r="D3966" i="24"/>
  <c r="E3965" i="24"/>
  <c r="D3965" i="24"/>
  <c r="E3964" i="24"/>
  <c r="D3964" i="24"/>
  <c r="E3963" i="24"/>
  <c r="D3963" i="24"/>
  <c r="E3962" i="24"/>
  <c r="D3962" i="24"/>
  <c r="E3961" i="24"/>
  <c r="D3961" i="24"/>
  <c r="E3960" i="24"/>
  <c r="D3960" i="24"/>
  <c r="E3959" i="24"/>
  <c r="D3959" i="24"/>
  <c r="E3958" i="24"/>
  <c r="D3958" i="24"/>
  <c r="E3957" i="24"/>
  <c r="D3957" i="24"/>
  <c r="E3956" i="24"/>
  <c r="D3956" i="24"/>
  <c r="E3955" i="24"/>
  <c r="D3955" i="24"/>
  <c r="E3954" i="24"/>
  <c r="D3954" i="24"/>
  <c r="E3953" i="24"/>
  <c r="D3953" i="24"/>
  <c r="E3952" i="24"/>
  <c r="D3952" i="24"/>
  <c r="E3951" i="24"/>
  <c r="D3951" i="24"/>
  <c r="E3950" i="24"/>
  <c r="D3950" i="24"/>
  <c r="E3949" i="24"/>
  <c r="D3949" i="24"/>
  <c r="E3948" i="24"/>
  <c r="D3948" i="24"/>
  <c r="E3947" i="24"/>
  <c r="D3947" i="24"/>
  <c r="E3946" i="24"/>
  <c r="D3946" i="24"/>
  <c r="E3945" i="24"/>
  <c r="D3945" i="24"/>
  <c r="E3944" i="24"/>
  <c r="D3944" i="24"/>
  <c r="E3943" i="24"/>
  <c r="D3943" i="24"/>
  <c r="E3942" i="24"/>
  <c r="D3942" i="24"/>
  <c r="E3941" i="24"/>
  <c r="D3941" i="24"/>
  <c r="E3940" i="24"/>
  <c r="D3940" i="24"/>
  <c r="E3939" i="24"/>
  <c r="D3939" i="24"/>
  <c r="E3938" i="24"/>
  <c r="D3938" i="24"/>
  <c r="E3937" i="24"/>
  <c r="D3937" i="24"/>
  <c r="E3936" i="24"/>
  <c r="D3936" i="24"/>
  <c r="E3935" i="24"/>
  <c r="D3935" i="24"/>
  <c r="E3934" i="24"/>
  <c r="D3934" i="24"/>
  <c r="E3933" i="24"/>
  <c r="D3933" i="24"/>
  <c r="E3932" i="24"/>
  <c r="D3932" i="24"/>
  <c r="E3931" i="24"/>
  <c r="D3931" i="24"/>
  <c r="E3930" i="24"/>
  <c r="D3930" i="24"/>
  <c r="E3929" i="24"/>
  <c r="D3929" i="24"/>
  <c r="E3928" i="24"/>
  <c r="D3928" i="24"/>
  <c r="E3927" i="24"/>
  <c r="D3927" i="24"/>
  <c r="E3926" i="24"/>
  <c r="D3926" i="24"/>
  <c r="E3925" i="24"/>
  <c r="D3925" i="24"/>
  <c r="E3924" i="24"/>
  <c r="D3924" i="24"/>
  <c r="E3923" i="24"/>
  <c r="D3923" i="24"/>
  <c r="E3922" i="24"/>
  <c r="D3922" i="24"/>
  <c r="E3921" i="24"/>
  <c r="D3921" i="24"/>
  <c r="E3920" i="24"/>
  <c r="D3920" i="24"/>
  <c r="E4708" i="24"/>
  <c r="D4708" i="24"/>
  <c r="E4707" i="24"/>
  <c r="D4707" i="24"/>
  <c r="E4706" i="24"/>
  <c r="D4706" i="24"/>
  <c r="E4705" i="24"/>
  <c r="D4705" i="24"/>
  <c r="E4704" i="24"/>
  <c r="D4704" i="24"/>
  <c r="E4703" i="24"/>
  <c r="D4703" i="24"/>
  <c r="E4702" i="24"/>
  <c r="D4702" i="24"/>
  <c r="E4701" i="24"/>
  <c r="D4701" i="24"/>
  <c r="E4700" i="24"/>
  <c r="D4700" i="24"/>
  <c r="E4699" i="24"/>
  <c r="D4699" i="24"/>
  <c r="E4698" i="24"/>
  <c r="D4698" i="24"/>
  <c r="E4697" i="24"/>
  <c r="D4697" i="24"/>
  <c r="E4696" i="24"/>
  <c r="D4696" i="24"/>
  <c r="E4695" i="24"/>
  <c r="D4695" i="24"/>
  <c r="E4694" i="24"/>
  <c r="D4694" i="24"/>
  <c r="E4693" i="24"/>
  <c r="D4693" i="24"/>
  <c r="E4692" i="24"/>
  <c r="D4692" i="24"/>
  <c r="E4691" i="24"/>
  <c r="D4691" i="24"/>
  <c r="E4690" i="24"/>
  <c r="D4690" i="24"/>
  <c r="E4689" i="24"/>
  <c r="D4689" i="24"/>
  <c r="E4688" i="24"/>
  <c r="D4688" i="24"/>
  <c r="E4687" i="24"/>
  <c r="D4687" i="24"/>
  <c r="E4686" i="24"/>
  <c r="D4686" i="24"/>
  <c r="E4685" i="24"/>
  <c r="D4685" i="24"/>
  <c r="E4684" i="24"/>
  <c r="D4684" i="24"/>
  <c r="E4683" i="24"/>
  <c r="D4683" i="24"/>
  <c r="E4682" i="24"/>
  <c r="D4682" i="24"/>
  <c r="E4681" i="24"/>
  <c r="D4681" i="24"/>
  <c r="E4680" i="24"/>
  <c r="D4680" i="24"/>
  <c r="E4679" i="24"/>
  <c r="D4679" i="24"/>
  <c r="E4678" i="24"/>
  <c r="D4678" i="24"/>
  <c r="E4677" i="24"/>
  <c r="D4677" i="24"/>
  <c r="E4676" i="24"/>
  <c r="D4676" i="24"/>
  <c r="E4675" i="24"/>
  <c r="D4675" i="24"/>
  <c r="E4674" i="24"/>
  <c r="D4674" i="24"/>
  <c r="E4673" i="24"/>
  <c r="D4673" i="24"/>
  <c r="E4672" i="24"/>
  <c r="D4672" i="24"/>
  <c r="E4671" i="24"/>
  <c r="D4671" i="24"/>
  <c r="E4670" i="24"/>
  <c r="D4670" i="24"/>
  <c r="E4669" i="24"/>
  <c r="D4669" i="24"/>
  <c r="E4668" i="24"/>
  <c r="D4668" i="24"/>
  <c r="E4667" i="24"/>
  <c r="D4667" i="24"/>
  <c r="E4666" i="24"/>
  <c r="D4666" i="24"/>
  <c r="E4665" i="24"/>
  <c r="D4665" i="24"/>
  <c r="E4664" i="24"/>
  <c r="D4664" i="24"/>
  <c r="E4663" i="24"/>
  <c r="D4663" i="24"/>
  <c r="E4662" i="24"/>
  <c r="D4662" i="24"/>
  <c r="E4661" i="24"/>
  <c r="D4661" i="24"/>
  <c r="E4660" i="24"/>
  <c r="D4660" i="24"/>
  <c r="E4659" i="24"/>
  <c r="D4659" i="24"/>
  <c r="E4658" i="24"/>
  <c r="D4658" i="24"/>
  <c r="E4657" i="24"/>
  <c r="D4657" i="24"/>
  <c r="E4656" i="24"/>
  <c r="D4656" i="24"/>
  <c r="E4655" i="24"/>
  <c r="D4655" i="24"/>
  <c r="E4654" i="24"/>
  <c r="D4654" i="24"/>
  <c r="E4653" i="24"/>
  <c r="D4653" i="24"/>
  <c r="E4652" i="24"/>
  <c r="D4652" i="24"/>
  <c r="E4651" i="24"/>
  <c r="D4651" i="24"/>
  <c r="E4650" i="24"/>
  <c r="D4650" i="24"/>
  <c r="E4649" i="24"/>
  <c r="D4649" i="24"/>
  <c r="E4648" i="24"/>
  <c r="D4648" i="24"/>
  <c r="E4647" i="24"/>
  <c r="D4647" i="24"/>
  <c r="E4646" i="24"/>
  <c r="D4646" i="24"/>
  <c r="E4645" i="24"/>
  <c r="D4645" i="24"/>
  <c r="E4644" i="24"/>
  <c r="D4644" i="24"/>
  <c r="E4643" i="24"/>
  <c r="D4643" i="24"/>
  <c r="E4642" i="24"/>
  <c r="D4642" i="24"/>
  <c r="E4641" i="24"/>
  <c r="D4641" i="24"/>
  <c r="E4640" i="24"/>
  <c r="D4640" i="24"/>
  <c r="E4639" i="24"/>
  <c r="D4639" i="24"/>
  <c r="E4638" i="24"/>
  <c r="D4638" i="24"/>
  <c r="E4637" i="24"/>
  <c r="D4637" i="24"/>
  <c r="E4636" i="24"/>
  <c r="D4636" i="24"/>
  <c r="E4635" i="24"/>
  <c r="D4635" i="24"/>
  <c r="E4634" i="24"/>
  <c r="D4634" i="24"/>
  <c r="E4633" i="24"/>
  <c r="D4633" i="24"/>
  <c r="E4632" i="24"/>
  <c r="D4632" i="24"/>
  <c r="E4631" i="24"/>
  <c r="D4631" i="24"/>
  <c r="E4630" i="24"/>
  <c r="D4630" i="24"/>
  <c r="E4629" i="24"/>
  <c r="D4629" i="24"/>
  <c r="E4628" i="24"/>
  <c r="D4628" i="24"/>
  <c r="E4627" i="24"/>
  <c r="D4627" i="24"/>
  <c r="E4626" i="24"/>
  <c r="D4626" i="24"/>
  <c r="E4625" i="24"/>
  <c r="D4625" i="24"/>
  <c r="E4624" i="24"/>
  <c r="D4624" i="24"/>
  <c r="E4623" i="24"/>
  <c r="D4623" i="24"/>
  <c r="E4622" i="24"/>
  <c r="D4622" i="24"/>
  <c r="E4621" i="24"/>
  <c r="D4621" i="24"/>
  <c r="E4620" i="24"/>
  <c r="D4620" i="24"/>
  <c r="E4619" i="24"/>
  <c r="D4619" i="24"/>
  <c r="E4618" i="24"/>
  <c r="D4618" i="24"/>
  <c r="E4617" i="24"/>
  <c r="D4617" i="24"/>
  <c r="E4616" i="24"/>
  <c r="D4616" i="24"/>
  <c r="E4615" i="24"/>
  <c r="D4615" i="24"/>
  <c r="E4614" i="24"/>
  <c r="D4614" i="24"/>
  <c r="E4613" i="24"/>
  <c r="D4613" i="24"/>
  <c r="E4612" i="24"/>
  <c r="D4612" i="24"/>
  <c r="E4611" i="24"/>
  <c r="D4611" i="24"/>
  <c r="E4610" i="24"/>
  <c r="D4610" i="24"/>
  <c r="E4609" i="24"/>
  <c r="D4609" i="24"/>
  <c r="E4608" i="24"/>
  <c r="D4608" i="24"/>
  <c r="E4607" i="24"/>
  <c r="D4607" i="24"/>
  <c r="E4606" i="24"/>
  <c r="D4606" i="24"/>
  <c r="E4605" i="24"/>
  <c r="D4605" i="24"/>
  <c r="E4604" i="24"/>
  <c r="D4604" i="24"/>
  <c r="E4603" i="24"/>
  <c r="D4603" i="24"/>
  <c r="E4602" i="24"/>
  <c r="D4602" i="24"/>
  <c r="E4601" i="24"/>
  <c r="D4601" i="24"/>
  <c r="E4600" i="24"/>
  <c r="D4600" i="24"/>
  <c r="E4599" i="24"/>
  <c r="D4599" i="24"/>
  <c r="E4598" i="24"/>
  <c r="D4598" i="24"/>
  <c r="E4597" i="24"/>
  <c r="D4597" i="24"/>
  <c r="E4596" i="24"/>
  <c r="D4596" i="24"/>
  <c r="E4595" i="24"/>
  <c r="D4595" i="24"/>
  <c r="E4594" i="24"/>
  <c r="D4594" i="24"/>
  <c r="E4593" i="24"/>
  <c r="D4593" i="24"/>
  <c r="E4592" i="24"/>
  <c r="D4592" i="24"/>
  <c r="E4591" i="24"/>
  <c r="D4591" i="24"/>
  <c r="E4590" i="24"/>
  <c r="D4590" i="24"/>
  <c r="E4589" i="24"/>
  <c r="D4589" i="24"/>
  <c r="E4588" i="24"/>
  <c r="D4588" i="24"/>
  <c r="E4587" i="24"/>
  <c r="D4587" i="24"/>
  <c r="E4586" i="24"/>
  <c r="D4586" i="24"/>
  <c r="E4585" i="24"/>
  <c r="D4585" i="24"/>
  <c r="E4584" i="24"/>
  <c r="D4584" i="24"/>
  <c r="E4583" i="24"/>
  <c r="D4583" i="24"/>
  <c r="E4582" i="24"/>
  <c r="D4582" i="24"/>
  <c r="E4581" i="24"/>
  <c r="D4581" i="24"/>
  <c r="E4580" i="24"/>
  <c r="D4580" i="24"/>
  <c r="E4579" i="24"/>
  <c r="D4579" i="24"/>
  <c r="E4578" i="24"/>
  <c r="D4578" i="24"/>
  <c r="E4577" i="24"/>
  <c r="D4577" i="24"/>
  <c r="E4576" i="24"/>
  <c r="D4576" i="24"/>
  <c r="E4575" i="24"/>
  <c r="D4575" i="24"/>
  <c r="E4574" i="24"/>
  <c r="D4574" i="24"/>
  <c r="E4573" i="24"/>
  <c r="D4573" i="24"/>
  <c r="E4572" i="24"/>
  <c r="D4572" i="24"/>
  <c r="E4571" i="24"/>
  <c r="D4571" i="24"/>
  <c r="E4570" i="24"/>
  <c r="D4570" i="24"/>
  <c r="E4569" i="24"/>
  <c r="D4569" i="24"/>
  <c r="E4568" i="24"/>
  <c r="D4568" i="24"/>
  <c r="E4567" i="24"/>
  <c r="D4567" i="24"/>
  <c r="E4566" i="24"/>
  <c r="D4566" i="24"/>
  <c r="E4565" i="24"/>
  <c r="D4565" i="24"/>
  <c r="E4564" i="24"/>
  <c r="D4564" i="24"/>
  <c r="E4563" i="24"/>
  <c r="D4563" i="24"/>
  <c r="E4562" i="24"/>
  <c r="D4562" i="24"/>
  <c r="E4561" i="24"/>
  <c r="D4561" i="24"/>
  <c r="E4560" i="24"/>
  <c r="D4560" i="24"/>
  <c r="E4559" i="24"/>
  <c r="D4559" i="24"/>
  <c r="E4558" i="24"/>
  <c r="D4558" i="24"/>
  <c r="E4557" i="24"/>
  <c r="D4557" i="24"/>
  <c r="E4556" i="24"/>
  <c r="D4556" i="24"/>
  <c r="E4555" i="24"/>
  <c r="D4555" i="24"/>
  <c r="E4554" i="24"/>
  <c r="D4554" i="24"/>
  <c r="E4553" i="24"/>
  <c r="D4553" i="24"/>
  <c r="E4552" i="24"/>
  <c r="D4552" i="24"/>
  <c r="E4551" i="24"/>
  <c r="D4551" i="24"/>
  <c r="E4550" i="24"/>
  <c r="D4550" i="24"/>
  <c r="E4549" i="24"/>
  <c r="D4549" i="24"/>
  <c r="E4548" i="24"/>
  <c r="D4548" i="24"/>
  <c r="E4547" i="24"/>
  <c r="D4547" i="24"/>
  <c r="E4546" i="24"/>
  <c r="D4546" i="24"/>
  <c r="E4545" i="24"/>
  <c r="D4545" i="24"/>
  <c r="E4544" i="24"/>
  <c r="D4544" i="24"/>
  <c r="E4543" i="24"/>
  <c r="D4543" i="24"/>
  <c r="E4542" i="24"/>
  <c r="D4542" i="24"/>
  <c r="E4541" i="24"/>
  <c r="D4541" i="24"/>
  <c r="E4540" i="24"/>
  <c r="D4540" i="24"/>
  <c r="E4539" i="24"/>
  <c r="D4539" i="24"/>
  <c r="E4538" i="24"/>
  <c r="D4538" i="24"/>
  <c r="E4537" i="24"/>
  <c r="D4537" i="24"/>
  <c r="E4536" i="24"/>
  <c r="D4536" i="24"/>
  <c r="E4535" i="24"/>
  <c r="D4535" i="24"/>
  <c r="E4534" i="24"/>
  <c r="D4534" i="24"/>
  <c r="E4533" i="24"/>
  <c r="D4533" i="24"/>
  <c r="E4532" i="24"/>
  <c r="D4532" i="24"/>
  <c r="E4531" i="24"/>
  <c r="D4531" i="24"/>
  <c r="E4530" i="24"/>
  <c r="D4530" i="24"/>
  <c r="E4529" i="24"/>
  <c r="D4529" i="24"/>
  <c r="E4528" i="24"/>
  <c r="D4528" i="24"/>
  <c r="E4527" i="24"/>
  <c r="D4527" i="24"/>
  <c r="E4526" i="24"/>
  <c r="D4526" i="24"/>
  <c r="E4525" i="24"/>
  <c r="D4525" i="24"/>
  <c r="E4524" i="24"/>
  <c r="D4524" i="24"/>
  <c r="E4523" i="24"/>
  <c r="D4523" i="24"/>
  <c r="E4522" i="24"/>
  <c r="D4522" i="24"/>
  <c r="E4521" i="24"/>
  <c r="D4521" i="24"/>
  <c r="E4520" i="24"/>
  <c r="D4520" i="24"/>
  <c r="E4519" i="24"/>
  <c r="D4519" i="24"/>
  <c r="E4518" i="24"/>
  <c r="D4518" i="24"/>
  <c r="E4517" i="24"/>
  <c r="D4517" i="24"/>
  <c r="E4516" i="24"/>
  <c r="D4516" i="24"/>
  <c r="E4515" i="24"/>
  <c r="D4515" i="24"/>
  <c r="E4514" i="24"/>
  <c r="D4514" i="24"/>
  <c r="E4513" i="24"/>
  <c r="D4513" i="24"/>
  <c r="E4512" i="24"/>
  <c r="D4512" i="24"/>
  <c r="E4511" i="24"/>
  <c r="D4511" i="24"/>
  <c r="E4510" i="24"/>
  <c r="D4510" i="24"/>
  <c r="E4509" i="24"/>
  <c r="D4509" i="24"/>
  <c r="E4508" i="24"/>
  <c r="D4508" i="24"/>
  <c r="E4507" i="24"/>
  <c r="D4507" i="24"/>
  <c r="E4506" i="24"/>
  <c r="D4506" i="24"/>
  <c r="E4505" i="24"/>
  <c r="D4505" i="24"/>
  <c r="E4504" i="24"/>
  <c r="D4504" i="24"/>
  <c r="E4503" i="24"/>
  <c r="D4503" i="24"/>
  <c r="E4502" i="24"/>
  <c r="D4502" i="24"/>
  <c r="E4501" i="24"/>
  <c r="D4501" i="24"/>
  <c r="E4500" i="24"/>
  <c r="D4500" i="24"/>
  <c r="E4499" i="24"/>
  <c r="D4499" i="24"/>
  <c r="E4498" i="24"/>
  <c r="D4498" i="24"/>
  <c r="E4497" i="24"/>
  <c r="D4497" i="24"/>
  <c r="E4496" i="24"/>
  <c r="D4496" i="24"/>
  <c r="E4495" i="24"/>
  <c r="D4495" i="24"/>
  <c r="E4494" i="24"/>
  <c r="D4494" i="24"/>
  <c r="E4493" i="24"/>
  <c r="D4493" i="24"/>
  <c r="E4492" i="24"/>
  <c r="D4492" i="24"/>
  <c r="E4491" i="24"/>
  <c r="D4491" i="24"/>
  <c r="E4490" i="24"/>
  <c r="D4490" i="24"/>
  <c r="E4489" i="24"/>
  <c r="D4489" i="24"/>
  <c r="E4488" i="24"/>
  <c r="D4488" i="24"/>
  <c r="E4487" i="24"/>
  <c r="D4487" i="24"/>
  <c r="E4486" i="24"/>
  <c r="D4486" i="24"/>
  <c r="E4485" i="24"/>
  <c r="D4485" i="24"/>
  <c r="E4484" i="24"/>
  <c r="D4484" i="24"/>
  <c r="E4483" i="24"/>
  <c r="D4483" i="24"/>
  <c r="E4482" i="24"/>
  <c r="D4482" i="24"/>
  <c r="E4481" i="24"/>
  <c r="D4481" i="24"/>
  <c r="E4480" i="24"/>
  <c r="D4480" i="24"/>
  <c r="E4479" i="24"/>
  <c r="D4479" i="24"/>
  <c r="E4478" i="24"/>
  <c r="D4478" i="24"/>
  <c r="E4477" i="24"/>
  <c r="D4477" i="24"/>
  <c r="E4476" i="24"/>
  <c r="D4476" i="24"/>
  <c r="E4475" i="24"/>
  <c r="D4475" i="24"/>
  <c r="E4474" i="24"/>
  <c r="D4474" i="24"/>
  <c r="E4473" i="24"/>
  <c r="D4473" i="24"/>
  <c r="E4472" i="24"/>
  <c r="D4472" i="24"/>
  <c r="E4471" i="24"/>
  <c r="D4471" i="24"/>
  <c r="E4470" i="24"/>
  <c r="D4470" i="24"/>
  <c r="E4469" i="24"/>
  <c r="D4469" i="24"/>
  <c r="E4468" i="24"/>
  <c r="D4468" i="24"/>
  <c r="E4467" i="24"/>
  <c r="D4467" i="24"/>
  <c r="E4466" i="24"/>
  <c r="D4466" i="24"/>
  <c r="E4465" i="24"/>
  <c r="D4465" i="24"/>
  <c r="E4464" i="24"/>
  <c r="D4464" i="24"/>
  <c r="E4463" i="24"/>
  <c r="D4463" i="24"/>
  <c r="E4462" i="24"/>
  <c r="D4462" i="24"/>
  <c r="E4461" i="24"/>
  <c r="D4461" i="24"/>
  <c r="E4460" i="24"/>
  <c r="D4460" i="24"/>
  <c r="E4459" i="24"/>
  <c r="D4459" i="24"/>
  <c r="E4458" i="24"/>
  <c r="D4458" i="24"/>
  <c r="E4457" i="24"/>
  <c r="D4457" i="24"/>
  <c r="E4456" i="24"/>
  <c r="D4456" i="24"/>
  <c r="E4455" i="24"/>
  <c r="D4455" i="24"/>
  <c r="E4454" i="24"/>
  <c r="D4454" i="24"/>
  <c r="E4453" i="24"/>
  <c r="D4453" i="24"/>
  <c r="E4452" i="24"/>
  <c r="D4452" i="24"/>
  <c r="E4451" i="24"/>
  <c r="D4451" i="24"/>
  <c r="E4450" i="24"/>
  <c r="D4450" i="24"/>
  <c r="E4449" i="24"/>
  <c r="D4449" i="24"/>
  <c r="E4448" i="24"/>
  <c r="D4448" i="24"/>
  <c r="E4447" i="24"/>
  <c r="D4447" i="24"/>
  <c r="E4446" i="24"/>
  <c r="D4446" i="24"/>
  <c r="E4445" i="24"/>
  <c r="D4445" i="24"/>
  <c r="E4444" i="24"/>
  <c r="D4444" i="24"/>
  <c r="E4443" i="24"/>
  <c r="D4443" i="24"/>
  <c r="E4442" i="24"/>
  <c r="D4442" i="24"/>
  <c r="E4441" i="24"/>
  <c r="D4441" i="24"/>
  <c r="E4440" i="24"/>
  <c r="D4440" i="24"/>
  <c r="E4439" i="24"/>
  <c r="D4439" i="24"/>
  <c r="E4438" i="24"/>
  <c r="D4438" i="24"/>
  <c r="E4437" i="24"/>
  <c r="D4437" i="24"/>
  <c r="E4436" i="24"/>
  <c r="D4436" i="24"/>
  <c r="E4435" i="24"/>
  <c r="D4435" i="24"/>
  <c r="E4434" i="24"/>
  <c r="D4434" i="24"/>
  <c r="E4433" i="24"/>
  <c r="D4433" i="24"/>
  <c r="E4432" i="24"/>
  <c r="D4432" i="24"/>
  <c r="E4431" i="24"/>
  <c r="D4431" i="24"/>
  <c r="E4430" i="24"/>
  <c r="D4430" i="24"/>
  <c r="E4429" i="24"/>
  <c r="D4429" i="24"/>
  <c r="E4428" i="24"/>
  <c r="D4428" i="24"/>
  <c r="E4427" i="24"/>
  <c r="D4427" i="24"/>
  <c r="E4426" i="24"/>
  <c r="D4426" i="24"/>
  <c r="E4425" i="24"/>
  <c r="D4425" i="24"/>
  <c r="E4424" i="24"/>
  <c r="D4424" i="24"/>
  <c r="E4423" i="24"/>
  <c r="D4423" i="24"/>
  <c r="E4422" i="24"/>
  <c r="D4422" i="24"/>
  <c r="E4421" i="24"/>
  <c r="D4421" i="24"/>
  <c r="E4420" i="24"/>
  <c r="D4420" i="24"/>
  <c r="E4419" i="24"/>
  <c r="D4419" i="24"/>
  <c r="E4418" i="24"/>
  <c r="D4418" i="24"/>
  <c r="E4417" i="24"/>
  <c r="D4417" i="24"/>
  <c r="E4416" i="24"/>
  <c r="D4416" i="24"/>
  <c r="E3593" i="24"/>
  <c r="D3593" i="24"/>
  <c r="E3592" i="24"/>
  <c r="D3592" i="24"/>
  <c r="E3591" i="24"/>
  <c r="D3591" i="24"/>
  <c r="E3590" i="24"/>
  <c r="D3590" i="24"/>
  <c r="E3589" i="24"/>
  <c r="D3589" i="24"/>
  <c r="E3588" i="24"/>
  <c r="D3588" i="24"/>
  <c r="E3587" i="24"/>
  <c r="D3587" i="24"/>
  <c r="E3586" i="24"/>
  <c r="D3586" i="24"/>
  <c r="E3585" i="24"/>
  <c r="D3585" i="24"/>
  <c r="E3584" i="24"/>
  <c r="D3584" i="24"/>
  <c r="E3583" i="24"/>
  <c r="D3583" i="24"/>
  <c r="E3582" i="24"/>
  <c r="D3582" i="24"/>
  <c r="E3581" i="24"/>
  <c r="D3581" i="24"/>
  <c r="E3580" i="24"/>
  <c r="D3580" i="24"/>
  <c r="E3579" i="24"/>
  <c r="D3579" i="24"/>
  <c r="E3578" i="24"/>
  <c r="D3578" i="24"/>
  <c r="E3577" i="24"/>
  <c r="D3577" i="24"/>
  <c r="E3576" i="24"/>
  <c r="D3576" i="24"/>
  <c r="E3575" i="24"/>
  <c r="D3575" i="24"/>
  <c r="E3574" i="24"/>
  <c r="D3574" i="24"/>
  <c r="E3573" i="24"/>
  <c r="D3573" i="24"/>
  <c r="E3572" i="24"/>
  <c r="D3572" i="24"/>
  <c r="E3571" i="24"/>
  <c r="D3571" i="24"/>
  <c r="E3570" i="24"/>
  <c r="D3570" i="24"/>
  <c r="E3569" i="24"/>
  <c r="D3569" i="24"/>
  <c r="E3568" i="24"/>
  <c r="D3568" i="24"/>
  <c r="E3567" i="24"/>
  <c r="D3567" i="24"/>
  <c r="E3566" i="24"/>
  <c r="D3566" i="24"/>
  <c r="E3565" i="24"/>
  <c r="D3565" i="24"/>
  <c r="E3564" i="24"/>
  <c r="D3564" i="24"/>
  <c r="E3563" i="24"/>
  <c r="D3563" i="24"/>
  <c r="E3562" i="24"/>
  <c r="D3562" i="24"/>
  <c r="E3561" i="24"/>
  <c r="D3561" i="24"/>
  <c r="E3560" i="24"/>
  <c r="D3560" i="24"/>
  <c r="E3559" i="24"/>
  <c r="D3559" i="24"/>
  <c r="E3558" i="24"/>
  <c r="D3558" i="24"/>
  <c r="E3557" i="24"/>
  <c r="D3557" i="24"/>
  <c r="E3556" i="24"/>
  <c r="D3556" i="24"/>
  <c r="E3555" i="24"/>
  <c r="D3555" i="24"/>
  <c r="E3554" i="24"/>
  <c r="D3554" i="24"/>
  <c r="E3553" i="24"/>
  <c r="D3553" i="24"/>
  <c r="E3552" i="24"/>
  <c r="D3552" i="24"/>
  <c r="E3551" i="24"/>
  <c r="D3551" i="24"/>
  <c r="E3550" i="24"/>
  <c r="D3550" i="24"/>
  <c r="E3549" i="24"/>
  <c r="D3549" i="24"/>
  <c r="E3548" i="24"/>
  <c r="D3548" i="24"/>
  <c r="E3547" i="24"/>
  <c r="D3547" i="24"/>
  <c r="E3546" i="24"/>
  <c r="D3546" i="24"/>
  <c r="E3545" i="24"/>
  <c r="D3545" i="24"/>
  <c r="E3544" i="24"/>
  <c r="D3544" i="24"/>
  <c r="E3543" i="24"/>
  <c r="D3543" i="24"/>
  <c r="E3542" i="24"/>
  <c r="D3542" i="24"/>
  <c r="E3541" i="24"/>
  <c r="D3541" i="24"/>
  <c r="E3540" i="24"/>
  <c r="D3540" i="24"/>
  <c r="E3539" i="24"/>
  <c r="D3539" i="24"/>
  <c r="E3538" i="24"/>
  <c r="D3538" i="24"/>
  <c r="E3537" i="24"/>
  <c r="D3537" i="24"/>
  <c r="E3536" i="24"/>
  <c r="D3536" i="24"/>
  <c r="E3535" i="24"/>
  <c r="D3535" i="24"/>
  <c r="E3534" i="24"/>
  <c r="D3534" i="24"/>
  <c r="E3533" i="24"/>
  <c r="D3533" i="24"/>
  <c r="E3532" i="24"/>
  <c r="D3532" i="24"/>
  <c r="E3531" i="24"/>
  <c r="D3531" i="24"/>
  <c r="E3530" i="24"/>
  <c r="D3530" i="24"/>
  <c r="E3529" i="24"/>
  <c r="D3529" i="24"/>
  <c r="E3528" i="24"/>
  <c r="D3528" i="24"/>
  <c r="E3527" i="24"/>
  <c r="D3527" i="24"/>
  <c r="E3526" i="24"/>
  <c r="D3526" i="24"/>
  <c r="E3525" i="24"/>
  <c r="D3525" i="24"/>
  <c r="E3524" i="24"/>
  <c r="D3524" i="24"/>
  <c r="E3523" i="24"/>
  <c r="D3523" i="24"/>
  <c r="E3522" i="24"/>
  <c r="D3522" i="24"/>
  <c r="E3521" i="24"/>
  <c r="D3521" i="24"/>
  <c r="E3520" i="24"/>
  <c r="D3520" i="24"/>
  <c r="E3519" i="24"/>
  <c r="D3519" i="24"/>
  <c r="E3518" i="24"/>
  <c r="D3518" i="24"/>
  <c r="E3517" i="24"/>
  <c r="D3517" i="24"/>
  <c r="E3516" i="24"/>
  <c r="D3516" i="24"/>
  <c r="E3515" i="24"/>
  <c r="D3515" i="24"/>
  <c r="E3514" i="24"/>
  <c r="D3514" i="24"/>
  <c r="E3513" i="24"/>
  <c r="D3513" i="24"/>
  <c r="E3512" i="24"/>
  <c r="D3512" i="24"/>
  <c r="E3511" i="24"/>
  <c r="D3511" i="24"/>
  <c r="E3510" i="24"/>
  <c r="D3510" i="24"/>
  <c r="E3509" i="24"/>
  <c r="D3509" i="24"/>
  <c r="E3508" i="24"/>
  <c r="D3508" i="24"/>
  <c r="E3507" i="24"/>
  <c r="D3507" i="24"/>
  <c r="E3506" i="24"/>
  <c r="D3506" i="24"/>
  <c r="E3505" i="24"/>
  <c r="D3505" i="24"/>
  <c r="E3504" i="24"/>
  <c r="D3504" i="24"/>
  <c r="E3503" i="24"/>
  <c r="D3503" i="24"/>
  <c r="E3502" i="24"/>
  <c r="D3502" i="24"/>
  <c r="E3501" i="24"/>
  <c r="D3501" i="24"/>
  <c r="E3500" i="24"/>
  <c r="D3500" i="24"/>
  <c r="E3499" i="24"/>
  <c r="D3499" i="24"/>
  <c r="E3498" i="24"/>
  <c r="D3498" i="24"/>
  <c r="E3497" i="24"/>
  <c r="D3497" i="24"/>
  <c r="E3496" i="24"/>
  <c r="D3496" i="24"/>
  <c r="E3495" i="24"/>
  <c r="D3495" i="24"/>
  <c r="E3494" i="24"/>
  <c r="D3494" i="24"/>
  <c r="E3493" i="24"/>
  <c r="D3493" i="24"/>
  <c r="E3492" i="24"/>
  <c r="D3492" i="24"/>
  <c r="E3491" i="24"/>
  <c r="D3491" i="24"/>
  <c r="E3490" i="24"/>
  <c r="D3490" i="24"/>
  <c r="E3489" i="24"/>
  <c r="D3489" i="24"/>
  <c r="E3488" i="24"/>
  <c r="D3488" i="24"/>
  <c r="E3487" i="24"/>
  <c r="D3487" i="24"/>
  <c r="E3486" i="24"/>
  <c r="D3486" i="24"/>
  <c r="E3485" i="24"/>
  <c r="D3485" i="24"/>
  <c r="E3484" i="24"/>
  <c r="D3484" i="24"/>
  <c r="E3483" i="24"/>
  <c r="D3483" i="24"/>
  <c r="E3482" i="24"/>
  <c r="D3482" i="24"/>
  <c r="E3481" i="24"/>
  <c r="D3481" i="24"/>
  <c r="E3480" i="24"/>
  <c r="D3480" i="24"/>
  <c r="E3479" i="24"/>
  <c r="D3479" i="24"/>
  <c r="E3478" i="24"/>
  <c r="D3478" i="24"/>
  <c r="E3477" i="24"/>
  <c r="D3477" i="24"/>
  <c r="E3476" i="24"/>
  <c r="D3476" i="24"/>
  <c r="E3475" i="24"/>
  <c r="D3475" i="24"/>
  <c r="E3474" i="24"/>
  <c r="D3474" i="24"/>
  <c r="E3473" i="24"/>
  <c r="D3473" i="24"/>
  <c r="E3472" i="24"/>
  <c r="D3472" i="24"/>
  <c r="E3471" i="24"/>
  <c r="D3471" i="24"/>
  <c r="E3470" i="24"/>
  <c r="D3470" i="24"/>
  <c r="E3469" i="24"/>
  <c r="D3469" i="24"/>
  <c r="E3468" i="24"/>
  <c r="D3468" i="24"/>
  <c r="E3467" i="24"/>
  <c r="D3467" i="24"/>
  <c r="E3466" i="24"/>
  <c r="D3466" i="24"/>
  <c r="E3465" i="24"/>
  <c r="D3465" i="24"/>
  <c r="E3464" i="24"/>
  <c r="D3464" i="24"/>
  <c r="E3463" i="24"/>
  <c r="D3463" i="24"/>
  <c r="E3462" i="24"/>
  <c r="D3462" i="24"/>
  <c r="E3461" i="24"/>
  <c r="D3461" i="24"/>
  <c r="E3460" i="24"/>
  <c r="D3460" i="24"/>
  <c r="E3459" i="24"/>
  <c r="D3459" i="24"/>
  <c r="E3458" i="24"/>
  <c r="D3458" i="24"/>
  <c r="E3457" i="24"/>
  <c r="D3457" i="24"/>
  <c r="E3456" i="24"/>
  <c r="D3456" i="24"/>
  <c r="E3455" i="24"/>
  <c r="D3455" i="24"/>
  <c r="E3454" i="24"/>
  <c r="D3454" i="24"/>
  <c r="E3453" i="24"/>
  <c r="D3453" i="24"/>
  <c r="E3452" i="24"/>
  <c r="D3452" i="24"/>
  <c r="E3451" i="24"/>
  <c r="D3451" i="24"/>
  <c r="E3450" i="24"/>
  <c r="D3450" i="24"/>
  <c r="E3449" i="24"/>
  <c r="D3449" i="24"/>
  <c r="E3448" i="24"/>
  <c r="D3448" i="24"/>
  <c r="E3447" i="24"/>
  <c r="D3447" i="24"/>
  <c r="E3446" i="24"/>
  <c r="D3446" i="24"/>
  <c r="E3445" i="24"/>
  <c r="D3445" i="24"/>
  <c r="E3444" i="24"/>
  <c r="D3444" i="24"/>
  <c r="E3443" i="24"/>
  <c r="D3443" i="24"/>
  <c r="E3442" i="24"/>
  <c r="D3442" i="24"/>
  <c r="E3441" i="24"/>
  <c r="D3441" i="24"/>
  <c r="E3440" i="24"/>
  <c r="D3440" i="24"/>
  <c r="E3439" i="24"/>
  <c r="D3439" i="24"/>
  <c r="E3438" i="24"/>
  <c r="D3438" i="24"/>
  <c r="E3437" i="24"/>
  <c r="D3437" i="24"/>
  <c r="E3436" i="24"/>
  <c r="D3436" i="24"/>
  <c r="E3435" i="24"/>
  <c r="D3435" i="24"/>
  <c r="E3434" i="24"/>
  <c r="D3434" i="24"/>
  <c r="E3433" i="24"/>
  <c r="D3433" i="24"/>
  <c r="E3432" i="24"/>
  <c r="D3432" i="24"/>
  <c r="E3431" i="24"/>
  <c r="D3431" i="24"/>
  <c r="E3430" i="24"/>
  <c r="D3430" i="24"/>
  <c r="E3429" i="24"/>
  <c r="D3429" i="24"/>
  <c r="E3428" i="24"/>
  <c r="D3428" i="24"/>
  <c r="E3427" i="24"/>
  <c r="D3427" i="24"/>
  <c r="E3426" i="24"/>
  <c r="D3426" i="24"/>
  <c r="E3425" i="24"/>
  <c r="D3425" i="24"/>
  <c r="E3424" i="24"/>
  <c r="D3424" i="24"/>
  <c r="E3423" i="24"/>
  <c r="D3423" i="24"/>
  <c r="E3422" i="24"/>
  <c r="D3422" i="24"/>
  <c r="E3421" i="24"/>
  <c r="D3421" i="24"/>
  <c r="E3420" i="24"/>
  <c r="D3420" i="24"/>
  <c r="E3419" i="24"/>
  <c r="D3419" i="24"/>
  <c r="E3418" i="24"/>
  <c r="D3418" i="24"/>
  <c r="E3417" i="24"/>
  <c r="D3417" i="24"/>
  <c r="E3416" i="24"/>
  <c r="D3416" i="24"/>
  <c r="E3415" i="24"/>
  <c r="D3415" i="24"/>
  <c r="E3414" i="24"/>
  <c r="D3414" i="24"/>
  <c r="E3413" i="24"/>
  <c r="D3413" i="24"/>
  <c r="E3412" i="24"/>
  <c r="D3412" i="24"/>
  <c r="E3411" i="24"/>
  <c r="D3411" i="24"/>
  <c r="E3410" i="24"/>
  <c r="D3410" i="24"/>
  <c r="E3409" i="24"/>
  <c r="D3409" i="24"/>
  <c r="E3408" i="24"/>
  <c r="D3408" i="24"/>
  <c r="E3407" i="24"/>
  <c r="D3407" i="24"/>
  <c r="E3406" i="24"/>
  <c r="D3406" i="24"/>
  <c r="E3405" i="24"/>
  <c r="D3405" i="24"/>
  <c r="E3404" i="24"/>
  <c r="D3404" i="24"/>
  <c r="E3403" i="24"/>
  <c r="D3403" i="24"/>
  <c r="E3402" i="24"/>
  <c r="D3402" i="24"/>
  <c r="E3401" i="24"/>
  <c r="D3401" i="24"/>
  <c r="E3400" i="24"/>
  <c r="D3400" i="24"/>
  <c r="E3399" i="24"/>
  <c r="D3399" i="24"/>
  <c r="E3398" i="24"/>
  <c r="D3398" i="24"/>
  <c r="E3397" i="24"/>
  <c r="D3397" i="24"/>
  <c r="E3396" i="24"/>
  <c r="D3396" i="24"/>
  <c r="E3395" i="24"/>
  <c r="D3395" i="24"/>
  <c r="E3394" i="24"/>
  <c r="D3394" i="24"/>
  <c r="E3393" i="24"/>
  <c r="D3393" i="24"/>
  <c r="E3392" i="24"/>
  <c r="D3392" i="24"/>
  <c r="E3391" i="24"/>
  <c r="D3391" i="24"/>
  <c r="E3390" i="24"/>
  <c r="D3390" i="24"/>
  <c r="E3389" i="24"/>
  <c r="D3389" i="24"/>
  <c r="E3388" i="24"/>
  <c r="D3388" i="24"/>
  <c r="E3387" i="24"/>
  <c r="D3387" i="24"/>
  <c r="E3386" i="24"/>
  <c r="D3386" i="24"/>
  <c r="E3385" i="24"/>
  <c r="D3385" i="24"/>
  <c r="E3384" i="24"/>
  <c r="D3384" i="24"/>
  <c r="E3383" i="24"/>
  <c r="D3383" i="24"/>
  <c r="E3382" i="24"/>
  <c r="D3382" i="24"/>
  <c r="E3381" i="24"/>
  <c r="D3381" i="24"/>
  <c r="E3380" i="24"/>
  <c r="D3380" i="24"/>
  <c r="E3379" i="24"/>
  <c r="D3379" i="24"/>
  <c r="E3378" i="24"/>
  <c r="D3378" i="24"/>
  <c r="E3377" i="24"/>
  <c r="D3377" i="24"/>
  <c r="E3376" i="24"/>
  <c r="D3376" i="24"/>
  <c r="E3375" i="24"/>
  <c r="D3375" i="24"/>
  <c r="E3374" i="24"/>
  <c r="D3374" i="24"/>
  <c r="E3373" i="24"/>
  <c r="D3373" i="24"/>
  <c r="E3372" i="24"/>
  <c r="D3372" i="24"/>
  <c r="E3371" i="24"/>
  <c r="D3371" i="24"/>
  <c r="E3370" i="24"/>
  <c r="D3370" i="24"/>
  <c r="E3369" i="24"/>
  <c r="D3369" i="24"/>
  <c r="E3368" i="24"/>
  <c r="D3368" i="24"/>
  <c r="E3367" i="24"/>
  <c r="D3367" i="24"/>
  <c r="E3366" i="24"/>
  <c r="D3366" i="24"/>
  <c r="E3365" i="24"/>
  <c r="D3365" i="24"/>
  <c r="E3364" i="24"/>
  <c r="D3364" i="24"/>
  <c r="E3363" i="24"/>
  <c r="D3363" i="24"/>
  <c r="E3362" i="24"/>
  <c r="D3362" i="24"/>
  <c r="E3361" i="24"/>
  <c r="D3361" i="24"/>
  <c r="E3360" i="24"/>
  <c r="D3360" i="24"/>
  <c r="E3359" i="24"/>
  <c r="D3359" i="24"/>
  <c r="E3358" i="24"/>
  <c r="D3358" i="24"/>
  <c r="E3357" i="24"/>
  <c r="D3357" i="24"/>
  <c r="E3356" i="24"/>
  <c r="D3356" i="24"/>
  <c r="E3355" i="24"/>
  <c r="D3355" i="24"/>
  <c r="E3354" i="24"/>
  <c r="D3354" i="24"/>
  <c r="E3353" i="24"/>
  <c r="D3353" i="24"/>
  <c r="E3352" i="24"/>
  <c r="D3352" i="24"/>
  <c r="E3351" i="24"/>
  <c r="D3351" i="24"/>
  <c r="E3350" i="24"/>
  <c r="D3350" i="24"/>
  <c r="E3349" i="24"/>
  <c r="D3349" i="24"/>
  <c r="E3348" i="24"/>
  <c r="D3348" i="24"/>
  <c r="E3347" i="24"/>
  <c r="D3347" i="24"/>
  <c r="E3346" i="24"/>
  <c r="D3346" i="24"/>
  <c r="E3345" i="24"/>
  <c r="D3345" i="24"/>
  <c r="E3344" i="24"/>
  <c r="D3344" i="24"/>
  <c r="E3343" i="24"/>
  <c r="D3343" i="24"/>
  <c r="E3342" i="24"/>
  <c r="D3342" i="24"/>
  <c r="E3341" i="24"/>
  <c r="D3341" i="24"/>
  <c r="E3340" i="24"/>
  <c r="D3340" i="24"/>
  <c r="E3339" i="24"/>
  <c r="D3339" i="24"/>
  <c r="E3338" i="24"/>
  <c r="D3338" i="24"/>
  <c r="E3337" i="24"/>
  <c r="D3337" i="24"/>
  <c r="E3336" i="24"/>
  <c r="D3336" i="24"/>
  <c r="E3335" i="24"/>
  <c r="D3335" i="24"/>
  <c r="E3334" i="24"/>
  <c r="D3334" i="24"/>
  <c r="E3333" i="24"/>
  <c r="D3333" i="24"/>
  <c r="E3332" i="24"/>
  <c r="D3332" i="24"/>
  <c r="E3331" i="24"/>
  <c r="D3331" i="24"/>
  <c r="E3330" i="24"/>
  <c r="D3330" i="24"/>
  <c r="E3329" i="24"/>
  <c r="D3329" i="24"/>
  <c r="E3328" i="24"/>
  <c r="D3328" i="24"/>
  <c r="E3327" i="24"/>
  <c r="D3327" i="24"/>
  <c r="E3326" i="24"/>
  <c r="D3326" i="24"/>
  <c r="E3325" i="24"/>
  <c r="D3325" i="24"/>
  <c r="E3324" i="24"/>
  <c r="D3324" i="24"/>
  <c r="E3323" i="24"/>
  <c r="D3323" i="24"/>
  <c r="E3322" i="24"/>
  <c r="D3322" i="24"/>
  <c r="E3321" i="24"/>
  <c r="D3321" i="24"/>
  <c r="E3320" i="24"/>
  <c r="D3320" i="24"/>
  <c r="E3319" i="24"/>
  <c r="D3319" i="24"/>
  <c r="E3318" i="24"/>
  <c r="D3318" i="24"/>
  <c r="E3317" i="24"/>
  <c r="D3317" i="24"/>
  <c r="E3316" i="24"/>
  <c r="D3316" i="24"/>
  <c r="E3315" i="24"/>
  <c r="D3315" i="24"/>
  <c r="E3314" i="24"/>
  <c r="D3314" i="24"/>
  <c r="E3313" i="24"/>
  <c r="D3313" i="24"/>
  <c r="E3312" i="24"/>
  <c r="D3312" i="24"/>
  <c r="E3311" i="24"/>
  <c r="D3311" i="24"/>
  <c r="E3310" i="24"/>
  <c r="D3310" i="24"/>
  <c r="E3309" i="24"/>
  <c r="D3309" i="24"/>
  <c r="E3308" i="24"/>
  <c r="D3308" i="24"/>
  <c r="E3307" i="24"/>
  <c r="D3307" i="24"/>
  <c r="E3306" i="24"/>
  <c r="D3306" i="24"/>
  <c r="E3305" i="24"/>
  <c r="D3305" i="24"/>
  <c r="E3304" i="24"/>
  <c r="D3304" i="24"/>
  <c r="E3303" i="24"/>
  <c r="D3303" i="24"/>
  <c r="E3302" i="24"/>
  <c r="D3302" i="24"/>
  <c r="E3301" i="24"/>
  <c r="D3301" i="24"/>
  <c r="E3300" i="24"/>
  <c r="D3300" i="24"/>
  <c r="E3299" i="24"/>
  <c r="D3299" i="24"/>
  <c r="E3298" i="24"/>
  <c r="D3298" i="24"/>
  <c r="E3297" i="24"/>
  <c r="D3297" i="24"/>
  <c r="E3296" i="24"/>
  <c r="D3296" i="24"/>
  <c r="E3295" i="24"/>
  <c r="D3295" i="24"/>
  <c r="E3294" i="24"/>
  <c r="D3294" i="24"/>
  <c r="E3293" i="24"/>
  <c r="D3293" i="24"/>
  <c r="E3292" i="24"/>
  <c r="D3292" i="24"/>
  <c r="E3291" i="24"/>
  <c r="D3291" i="24"/>
  <c r="E3290" i="24"/>
  <c r="D3290" i="24"/>
  <c r="E3289" i="24"/>
  <c r="D3289" i="24"/>
  <c r="E3288" i="24"/>
  <c r="D3288" i="24"/>
  <c r="E3287" i="24"/>
  <c r="D3287" i="24"/>
  <c r="E3286" i="24"/>
  <c r="D3286" i="24"/>
  <c r="E3285" i="24"/>
  <c r="D3285" i="24"/>
  <c r="E3284" i="24"/>
  <c r="D3284" i="24"/>
  <c r="E3283" i="24"/>
  <c r="D3283" i="24"/>
  <c r="E3282" i="24"/>
  <c r="D3282" i="24"/>
  <c r="E3281" i="24"/>
  <c r="D3281" i="24"/>
  <c r="E3280" i="24"/>
  <c r="D3280" i="24"/>
  <c r="E3279" i="24"/>
  <c r="D3279" i="24"/>
  <c r="E3278" i="24"/>
  <c r="D3278" i="24"/>
  <c r="E3277" i="24"/>
  <c r="D3277" i="24"/>
  <c r="E3276" i="24"/>
  <c r="D3276" i="24"/>
  <c r="E3275" i="24"/>
  <c r="D3275" i="24"/>
  <c r="E3274" i="24"/>
  <c r="D3274" i="24"/>
  <c r="E3273" i="24"/>
  <c r="D3273" i="24"/>
  <c r="E3272" i="24"/>
  <c r="D3272" i="24"/>
  <c r="E3271" i="24"/>
  <c r="D3271" i="24"/>
  <c r="E3270" i="24"/>
  <c r="D3270" i="24"/>
  <c r="E3269" i="24"/>
  <c r="D3269" i="24"/>
  <c r="E3268" i="24"/>
  <c r="D3268" i="24"/>
  <c r="E3267" i="24"/>
  <c r="D3267" i="24"/>
  <c r="E3266" i="24"/>
  <c r="D3266" i="24"/>
  <c r="E3265" i="24"/>
  <c r="D3265" i="24"/>
  <c r="E3264" i="24"/>
  <c r="D3264" i="24"/>
  <c r="E3263" i="24"/>
  <c r="D3263" i="24"/>
  <c r="E3262" i="24"/>
  <c r="D3262" i="24"/>
  <c r="E3261" i="24"/>
  <c r="D3261" i="24"/>
  <c r="E3260" i="24"/>
  <c r="D3260" i="24"/>
  <c r="E3259" i="24"/>
  <c r="D3259" i="24"/>
  <c r="E3258" i="24"/>
  <c r="D3258" i="24"/>
  <c r="E3257" i="24"/>
  <c r="D3257" i="24"/>
  <c r="E3256" i="24"/>
  <c r="D3256" i="24"/>
  <c r="E3255" i="24"/>
  <c r="D3255" i="24"/>
  <c r="E3254" i="24"/>
  <c r="D3254" i="24"/>
  <c r="E3253" i="24"/>
  <c r="D3253" i="24"/>
  <c r="E3252" i="24"/>
  <c r="D3252" i="24"/>
  <c r="E3251" i="24"/>
  <c r="D3251" i="24"/>
  <c r="E3250" i="24"/>
  <c r="D3250" i="24"/>
  <c r="E3249" i="24"/>
  <c r="D3249" i="24"/>
  <c r="E3248" i="24"/>
  <c r="D3248" i="24"/>
  <c r="E3247" i="24"/>
  <c r="D3247" i="24"/>
  <c r="E3246" i="24"/>
  <c r="D3246" i="24"/>
  <c r="E3245" i="24"/>
  <c r="D3245" i="24"/>
  <c r="E3244" i="24"/>
  <c r="D3244" i="24"/>
  <c r="E3243" i="24"/>
  <c r="D3243" i="24"/>
  <c r="E3242" i="24"/>
  <c r="D3242" i="24"/>
  <c r="E3241" i="24"/>
  <c r="D3241" i="24"/>
  <c r="E3240" i="24"/>
  <c r="D3240" i="24"/>
  <c r="E3239" i="24"/>
  <c r="D3239" i="24"/>
  <c r="E3238" i="24"/>
  <c r="D3238" i="24"/>
  <c r="E3237" i="24"/>
  <c r="D3237" i="24"/>
  <c r="E3236" i="24"/>
  <c r="D3236" i="24"/>
  <c r="E3235" i="24"/>
  <c r="D3235" i="24"/>
  <c r="E3234" i="24"/>
  <c r="D3234" i="24"/>
  <c r="E3233" i="24"/>
  <c r="D3233" i="24"/>
  <c r="E3232" i="24"/>
  <c r="D3232" i="24"/>
  <c r="E3231" i="24"/>
  <c r="D3231" i="24"/>
  <c r="E3230" i="24"/>
  <c r="D3230" i="24"/>
  <c r="E3229" i="24"/>
  <c r="D3229" i="24"/>
  <c r="E3228" i="24"/>
  <c r="D3228" i="24"/>
  <c r="E3227" i="24"/>
  <c r="D3227" i="24"/>
  <c r="E3226" i="24"/>
  <c r="D3226" i="24"/>
  <c r="E3225" i="24"/>
  <c r="D3225" i="24"/>
  <c r="E3224" i="24"/>
  <c r="D3224" i="24"/>
  <c r="E3223" i="24"/>
  <c r="D3223" i="24"/>
  <c r="E3222" i="24"/>
  <c r="D3222" i="24"/>
  <c r="E3221" i="24"/>
  <c r="D3221" i="24"/>
  <c r="E3220" i="24"/>
  <c r="D3220" i="24"/>
  <c r="E3219" i="24"/>
  <c r="D3219" i="24"/>
  <c r="E3218" i="24"/>
  <c r="D3218" i="24"/>
  <c r="E3217" i="24"/>
  <c r="D3217" i="24"/>
  <c r="E3216" i="24"/>
  <c r="D3216" i="24"/>
  <c r="E3215" i="24"/>
  <c r="D3215" i="24"/>
  <c r="E3214" i="24"/>
  <c r="D3214" i="24"/>
  <c r="E3213" i="24"/>
  <c r="D3213" i="24"/>
  <c r="E3212" i="24"/>
  <c r="D3212" i="24"/>
  <c r="E3211" i="24"/>
  <c r="D3211" i="24"/>
  <c r="E3210" i="24"/>
  <c r="D3210" i="24"/>
  <c r="E3209" i="24"/>
  <c r="D3209" i="24"/>
  <c r="E3208" i="24"/>
  <c r="D3208" i="24"/>
  <c r="E3207" i="24"/>
  <c r="D3207" i="24"/>
  <c r="E3206" i="24"/>
  <c r="D3206" i="24"/>
  <c r="E3205" i="24"/>
  <c r="D3205" i="24"/>
  <c r="E3204" i="24"/>
  <c r="D3204" i="24"/>
  <c r="E3203" i="24"/>
  <c r="D3203" i="24"/>
  <c r="E3202" i="24"/>
  <c r="D3202" i="24"/>
  <c r="E3201" i="24"/>
  <c r="D3201" i="24"/>
  <c r="E3200" i="24"/>
  <c r="D3200" i="24"/>
  <c r="E3199" i="24"/>
  <c r="D3199" i="24"/>
  <c r="E3198" i="24"/>
  <c r="D3198" i="24"/>
  <c r="E3197" i="24"/>
  <c r="D3197" i="24"/>
  <c r="E3196" i="24"/>
  <c r="D3196" i="24"/>
  <c r="E3195" i="24"/>
  <c r="D3195" i="24"/>
  <c r="E5428" i="24"/>
  <c r="D5428" i="24"/>
  <c r="E5427" i="24"/>
  <c r="D5427" i="24"/>
  <c r="E5426" i="24"/>
  <c r="D5426" i="24"/>
  <c r="E5425" i="24"/>
  <c r="D5425" i="24"/>
  <c r="E5424" i="24"/>
  <c r="D5424" i="24"/>
  <c r="E5423" i="24"/>
  <c r="D5423" i="24"/>
  <c r="E5422" i="24"/>
  <c r="D5422" i="24"/>
  <c r="E5421" i="24"/>
  <c r="D5421" i="24"/>
  <c r="E5420" i="24"/>
  <c r="D5420" i="24"/>
  <c r="E5419" i="24"/>
  <c r="D5419" i="24"/>
  <c r="E5418" i="24"/>
  <c r="D5418" i="24"/>
  <c r="E5417" i="24"/>
  <c r="D5417" i="24"/>
  <c r="E5416" i="24"/>
  <c r="D5416" i="24"/>
  <c r="E5415" i="24"/>
  <c r="D5415" i="24"/>
  <c r="E5414" i="24"/>
  <c r="D5414" i="24"/>
  <c r="E5413" i="24"/>
  <c r="D5413" i="24"/>
  <c r="E5412" i="24"/>
  <c r="D5412" i="24"/>
  <c r="E5411" i="24"/>
  <c r="D5411" i="24"/>
  <c r="E5410" i="24"/>
  <c r="D5410" i="24"/>
  <c r="E5409" i="24"/>
  <c r="D5409" i="24"/>
  <c r="E5408" i="24"/>
  <c r="D5408" i="24"/>
  <c r="E5407" i="24"/>
  <c r="D5407" i="24"/>
  <c r="E5406" i="24"/>
  <c r="D5406" i="24"/>
  <c r="E5405" i="24"/>
  <c r="D5405" i="24"/>
  <c r="E5404" i="24"/>
  <c r="D5404" i="24"/>
  <c r="E5403" i="24"/>
  <c r="D5403" i="24"/>
  <c r="E5402" i="24"/>
  <c r="D5402" i="24"/>
  <c r="E5401" i="24"/>
  <c r="D5401" i="24"/>
  <c r="E5400" i="24"/>
  <c r="D5400" i="24"/>
  <c r="E5399" i="24"/>
  <c r="D5399" i="24"/>
  <c r="E5398" i="24"/>
  <c r="D5398" i="24"/>
  <c r="E5397" i="24"/>
  <c r="D5397" i="24"/>
  <c r="E5396" i="24"/>
  <c r="D5396" i="24"/>
  <c r="E5395" i="24"/>
  <c r="D5395" i="24"/>
  <c r="E5394" i="24"/>
  <c r="D5394" i="24"/>
  <c r="E5393" i="24"/>
  <c r="D5393" i="24"/>
  <c r="E5392" i="24"/>
  <c r="D5392" i="24"/>
  <c r="E5391" i="24"/>
  <c r="D5391" i="24"/>
  <c r="E5390" i="24"/>
  <c r="D5390" i="24"/>
  <c r="E5389" i="24"/>
  <c r="D5389" i="24"/>
  <c r="E5388" i="24"/>
  <c r="D5388" i="24"/>
  <c r="E5387" i="24"/>
  <c r="D5387" i="24"/>
  <c r="E5386" i="24"/>
  <c r="D5386" i="24"/>
  <c r="E5385" i="24"/>
  <c r="D5385" i="24"/>
  <c r="E5384" i="24"/>
  <c r="D5384" i="24"/>
  <c r="E5383" i="24"/>
  <c r="D5383" i="24"/>
  <c r="E5382" i="24"/>
  <c r="D5382" i="24"/>
  <c r="E5381" i="24"/>
  <c r="D5381" i="24"/>
  <c r="E5380" i="24"/>
  <c r="D5380" i="24"/>
  <c r="E5379" i="24"/>
  <c r="D5379" i="24"/>
  <c r="E5378" i="24"/>
  <c r="D5378" i="24"/>
  <c r="E5377" i="24"/>
  <c r="D5377" i="24"/>
  <c r="E5376" i="24"/>
  <c r="D5376" i="24"/>
  <c r="E5375" i="24"/>
  <c r="D5375" i="24"/>
  <c r="E5374" i="24"/>
  <c r="D5374" i="24"/>
  <c r="E5373" i="24"/>
  <c r="D5373" i="24"/>
  <c r="E5372" i="24"/>
  <c r="D5372" i="24"/>
  <c r="E5371" i="24"/>
  <c r="D5371" i="24"/>
  <c r="E5370" i="24"/>
  <c r="D5370" i="24"/>
  <c r="E5369" i="24"/>
  <c r="D5369" i="24"/>
  <c r="E5368" i="24"/>
  <c r="D5368" i="24"/>
  <c r="E5367" i="24"/>
  <c r="D5367" i="24"/>
  <c r="E5366" i="24"/>
  <c r="D5366" i="24"/>
  <c r="E5365" i="24"/>
  <c r="D5365" i="24"/>
  <c r="E5364" i="24"/>
  <c r="D5364" i="24"/>
  <c r="E5363" i="24"/>
  <c r="D5363" i="24"/>
  <c r="E5362" i="24"/>
  <c r="D5362" i="24"/>
  <c r="E5361" i="24"/>
  <c r="D5361" i="24"/>
  <c r="E5360" i="24"/>
  <c r="D5360" i="24"/>
  <c r="E5359" i="24"/>
  <c r="D5359" i="24"/>
  <c r="E5358" i="24"/>
  <c r="D5358" i="24"/>
  <c r="E5357" i="24"/>
  <c r="D5357" i="24"/>
  <c r="E5356" i="24"/>
  <c r="D5356" i="24"/>
  <c r="E5355" i="24"/>
  <c r="D5355" i="24"/>
  <c r="E5354" i="24"/>
  <c r="D5354" i="24"/>
  <c r="E5353" i="24"/>
  <c r="D5353" i="24"/>
  <c r="E5352" i="24"/>
  <c r="D5352" i="24"/>
  <c r="E5351" i="24"/>
  <c r="D5351" i="24"/>
  <c r="E5350" i="24"/>
  <c r="D5350" i="24"/>
  <c r="E5349" i="24"/>
  <c r="D5349" i="24"/>
  <c r="E5348" i="24"/>
  <c r="D5348" i="24"/>
  <c r="E5347" i="24"/>
  <c r="D5347" i="24"/>
  <c r="E5346" i="24"/>
  <c r="D5346" i="24"/>
  <c r="E5345" i="24"/>
  <c r="D5345" i="24"/>
  <c r="E5344" i="24"/>
  <c r="D5344" i="24"/>
  <c r="E5343" i="24"/>
  <c r="D5343" i="24"/>
  <c r="E5342" i="24"/>
  <c r="D5342" i="24"/>
  <c r="E5341" i="24"/>
  <c r="D5341" i="24"/>
  <c r="E5340" i="24"/>
  <c r="D5340" i="24"/>
  <c r="E5339" i="24"/>
  <c r="D5339" i="24"/>
  <c r="E5338" i="24"/>
  <c r="D5338" i="24"/>
  <c r="E5337" i="24"/>
  <c r="D5337" i="24"/>
  <c r="E5336" i="24"/>
  <c r="D5336" i="24"/>
  <c r="E5335" i="24"/>
  <c r="D5335" i="24"/>
  <c r="E5334" i="24"/>
  <c r="D5334" i="24"/>
  <c r="E5333" i="24"/>
  <c r="D5333" i="24"/>
  <c r="E5332" i="24"/>
  <c r="D5332" i="24"/>
  <c r="E5331" i="24"/>
  <c r="D5331" i="24"/>
  <c r="E5330" i="24"/>
  <c r="D5330" i="24"/>
  <c r="E5329" i="24"/>
  <c r="D5329" i="24"/>
  <c r="E5328" i="24"/>
  <c r="D5328" i="24"/>
  <c r="E5327" i="24"/>
  <c r="D5327" i="24"/>
  <c r="E5326" i="24"/>
  <c r="D5326" i="24"/>
  <c r="E5325" i="24"/>
  <c r="D5325" i="24"/>
  <c r="E5324" i="24"/>
  <c r="D5324" i="24"/>
  <c r="E5323" i="24"/>
  <c r="D5323" i="24"/>
  <c r="E5322" i="24"/>
  <c r="D5322" i="24"/>
  <c r="E5321" i="24"/>
  <c r="D5321" i="24"/>
  <c r="E5320" i="24"/>
  <c r="D5320" i="24"/>
  <c r="E5319" i="24"/>
  <c r="D5319" i="24"/>
  <c r="E5318" i="24"/>
  <c r="D5318" i="24"/>
  <c r="E5317" i="24"/>
  <c r="D5317" i="24"/>
  <c r="E5316" i="24"/>
  <c r="D5316" i="24"/>
  <c r="E5315" i="24"/>
  <c r="D5315" i="24"/>
  <c r="E5314" i="24"/>
  <c r="D5314" i="24"/>
  <c r="E5313" i="24"/>
  <c r="D5313" i="24"/>
  <c r="E5312" i="24"/>
  <c r="D5312" i="24"/>
  <c r="E5311" i="24"/>
  <c r="D5311" i="24"/>
  <c r="E5310" i="24"/>
  <c r="D5310" i="24"/>
  <c r="E5309" i="24"/>
  <c r="D5309" i="24"/>
  <c r="E5308" i="24"/>
  <c r="D5308" i="24"/>
  <c r="E5307" i="24"/>
  <c r="D5307" i="24"/>
  <c r="E5306" i="24"/>
  <c r="D5306" i="24"/>
  <c r="E5305" i="24"/>
  <c r="D5305" i="24"/>
  <c r="E5304" i="24"/>
  <c r="D5304" i="24"/>
  <c r="E5303" i="24"/>
  <c r="D5303" i="24"/>
  <c r="E5302" i="24"/>
  <c r="D5302" i="24"/>
  <c r="E5301" i="24"/>
  <c r="D5301" i="24"/>
  <c r="E5300" i="24"/>
  <c r="D5300" i="24"/>
  <c r="E5299" i="24"/>
  <c r="D5299" i="24"/>
  <c r="E5298" i="24"/>
  <c r="D5298" i="24"/>
  <c r="E5297" i="24"/>
  <c r="D5297" i="24"/>
  <c r="E5296" i="24"/>
  <c r="D5296" i="24"/>
  <c r="E5295" i="24"/>
  <c r="D5295" i="24"/>
  <c r="E5294" i="24"/>
  <c r="D5294" i="24"/>
  <c r="E5293" i="24"/>
  <c r="D5293" i="24"/>
  <c r="E5292" i="24"/>
  <c r="D5292" i="24"/>
  <c r="E5291" i="24"/>
  <c r="D5291" i="24"/>
  <c r="E5290" i="24"/>
  <c r="D5290" i="24"/>
  <c r="E5289" i="24"/>
  <c r="D5289" i="24"/>
  <c r="E5288" i="24"/>
  <c r="D5288" i="24"/>
  <c r="E5287" i="24"/>
  <c r="D5287" i="24"/>
  <c r="E5286" i="24"/>
  <c r="D5286" i="24"/>
  <c r="E5285" i="24"/>
  <c r="D5285" i="24"/>
  <c r="E5284" i="24"/>
  <c r="D5284" i="24"/>
  <c r="E5283" i="24"/>
  <c r="D5283" i="24"/>
  <c r="E5282" i="24"/>
  <c r="D5282" i="24"/>
  <c r="E5281" i="24"/>
  <c r="D5281" i="24"/>
  <c r="E5280" i="24"/>
  <c r="D5280" i="24"/>
  <c r="E5279" i="24"/>
  <c r="D5279" i="24"/>
  <c r="E5278" i="24"/>
  <c r="D5278" i="24"/>
  <c r="E5277" i="24"/>
  <c r="D5277" i="24"/>
  <c r="E5276" i="24"/>
  <c r="D5276" i="24"/>
  <c r="E5275" i="24"/>
  <c r="D5275" i="24"/>
  <c r="E5274" i="24"/>
  <c r="D5274" i="24"/>
  <c r="E5273" i="24"/>
  <c r="D5273" i="24"/>
  <c r="E5272" i="24"/>
  <c r="D5272" i="24"/>
  <c r="E5271" i="24"/>
  <c r="D5271" i="24"/>
  <c r="E5270" i="24"/>
  <c r="D5270" i="24"/>
  <c r="E5269" i="24"/>
  <c r="D5269" i="24"/>
  <c r="E5268" i="24"/>
  <c r="D5268" i="24"/>
  <c r="E5267" i="24"/>
  <c r="D5267" i="24"/>
  <c r="E5266" i="24"/>
  <c r="D5266" i="24"/>
  <c r="E5265" i="24"/>
  <c r="D5265" i="24"/>
  <c r="E5264" i="24"/>
  <c r="D5264" i="24"/>
  <c r="E5263" i="24"/>
  <c r="D5263" i="24"/>
  <c r="E5262" i="24"/>
  <c r="D5262" i="24"/>
  <c r="E5261" i="24"/>
  <c r="D5261" i="24"/>
  <c r="E5260" i="24"/>
  <c r="D5260" i="24"/>
  <c r="E5259" i="24"/>
  <c r="D5259" i="24"/>
  <c r="E5258" i="24"/>
  <c r="D5258" i="24"/>
  <c r="E5257" i="24"/>
  <c r="D5257" i="24"/>
  <c r="E5256" i="24"/>
  <c r="D5256" i="24"/>
  <c r="E5255" i="24"/>
  <c r="D5255" i="24"/>
  <c r="E5254" i="24"/>
  <c r="D5254" i="24"/>
  <c r="E5253" i="24"/>
  <c r="D5253" i="24"/>
  <c r="E5252" i="24"/>
  <c r="D5252" i="24"/>
  <c r="E5251" i="24"/>
  <c r="D5251" i="24"/>
  <c r="E5250" i="24"/>
  <c r="D5250" i="24"/>
  <c r="E5249" i="24"/>
  <c r="D5249" i="24"/>
  <c r="E5248" i="24"/>
  <c r="D5248" i="24"/>
  <c r="E5247" i="24"/>
  <c r="D5247" i="24"/>
  <c r="E5246" i="24"/>
  <c r="D5246" i="24"/>
  <c r="E5245" i="24"/>
  <c r="D5245" i="24"/>
  <c r="E5244" i="24"/>
  <c r="D5244" i="24"/>
  <c r="E5243" i="24"/>
  <c r="D5243" i="24"/>
  <c r="E5242" i="24"/>
  <c r="D5242" i="24"/>
  <c r="E5241" i="24"/>
  <c r="D5241" i="24"/>
  <c r="E5240" i="24"/>
  <c r="D5240" i="24"/>
  <c r="E5239" i="24"/>
  <c r="D5239" i="24"/>
  <c r="E5238" i="24"/>
  <c r="D5238" i="24"/>
  <c r="E5237" i="24"/>
  <c r="D5237" i="24"/>
  <c r="E5236" i="24"/>
  <c r="D5236" i="24"/>
  <c r="E5235" i="24"/>
  <c r="D5235" i="24"/>
  <c r="E5234" i="24"/>
  <c r="D5234" i="24"/>
  <c r="E5233" i="24"/>
  <c r="D5233" i="24"/>
  <c r="E5232" i="24"/>
  <c r="D5232" i="24"/>
  <c r="E5231" i="24"/>
  <c r="D5231" i="24"/>
  <c r="E5230" i="24"/>
  <c r="D5230" i="24"/>
  <c r="E5229" i="24"/>
  <c r="D5229" i="24"/>
  <c r="E5228" i="24"/>
  <c r="D5228" i="24"/>
  <c r="E5227" i="24"/>
  <c r="D5227" i="24"/>
  <c r="E5226" i="24"/>
  <c r="D5226" i="24"/>
  <c r="E5225" i="24"/>
  <c r="D5225" i="24"/>
  <c r="E5224" i="24"/>
  <c r="D5224" i="24"/>
  <c r="E5223" i="24"/>
  <c r="D5223" i="24"/>
  <c r="E5222" i="24"/>
  <c r="D5222" i="24"/>
  <c r="E5221" i="24"/>
  <c r="D5221" i="24"/>
  <c r="E5220" i="24"/>
  <c r="D5220" i="24"/>
  <c r="E5219" i="24"/>
  <c r="D5219" i="24"/>
  <c r="E5218" i="24"/>
  <c r="D5218" i="24"/>
  <c r="E5217" i="24"/>
  <c r="D5217" i="24"/>
  <c r="E5216" i="24"/>
  <c r="D5216" i="24"/>
  <c r="E5215" i="24"/>
  <c r="D5215" i="24"/>
  <c r="E5214" i="24"/>
  <c r="D5214" i="24"/>
  <c r="E5213" i="24"/>
  <c r="D5213" i="24"/>
  <c r="E5212" i="24"/>
  <c r="D5212" i="24"/>
  <c r="E5211" i="24"/>
  <c r="D5211" i="24"/>
  <c r="E5210" i="24"/>
  <c r="D5210" i="24"/>
  <c r="E5209" i="24"/>
  <c r="D5209" i="24"/>
  <c r="E5208" i="24"/>
  <c r="D5208" i="24"/>
  <c r="E5207" i="24"/>
  <c r="D5207" i="24"/>
  <c r="E5206" i="24"/>
  <c r="D5206" i="24"/>
  <c r="E5205" i="24"/>
  <c r="D5205" i="24"/>
  <c r="E5204" i="24"/>
  <c r="D5204" i="24"/>
  <c r="E5203" i="24"/>
  <c r="D5203" i="24"/>
  <c r="E5202" i="24"/>
  <c r="D5202" i="24"/>
  <c r="E5201" i="24"/>
  <c r="D5201" i="24"/>
  <c r="E5200" i="24"/>
  <c r="D5200" i="24"/>
  <c r="E5199" i="24"/>
  <c r="D5199" i="24"/>
  <c r="E5198" i="24"/>
  <c r="D5198" i="24"/>
  <c r="E5197" i="24"/>
  <c r="D5197" i="24"/>
  <c r="E5196" i="24"/>
  <c r="D5196" i="24"/>
  <c r="E5195" i="24"/>
  <c r="D5195" i="24"/>
  <c r="E5194" i="24"/>
  <c r="D5194" i="24"/>
  <c r="E5193" i="24"/>
  <c r="D5193" i="24"/>
  <c r="E5192" i="24"/>
  <c r="D5192" i="24"/>
  <c r="E5191" i="24"/>
  <c r="D5191" i="24"/>
  <c r="E5190" i="24"/>
  <c r="D5190" i="24"/>
  <c r="E5189" i="24"/>
  <c r="D5189" i="24"/>
  <c r="E5188" i="24"/>
  <c r="D5188" i="24"/>
  <c r="E5187" i="24"/>
  <c r="D5187" i="24"/>
  <c r="E5186" i="24"/>
  <c r="D5186" i="24"/>
  <c r="E5185" i="24"/>
  <c r="D5185" i="24"/>
  <c r="E5184" i="24"/>
  <c r="D5184" i="24"/>
  <c r="E5183" i="24"/>
  <c r="D5183" i="24"/>
  <c r="E5182" i="24"/>
  <c r="D5182" i="24"/>
  <c r="E5181" i="24"/>
  <c r="D5181" i="24"/>
  <c r="E5180" i="24"/>
  <c r="D5180" i="24"/>
  <c r="E5179" i="24"/>
  <c r="D5179" i="24"/>
  <c r="E5178" i="24"/>
  <c r="D5178" i="24"/>
  <c r="E5177" i="24"/>
  <c r="D5177" i="24"/>
  <c r="E5176" i="24"/>
  <c r="D5176" i="24"/>
  <c r="E5175" i="24"/>
  <c r="D5175" i="24"/>
  <c r="E5174" i="24"/>
  <c r="D5174" i="24"/>
  <c r="E5173" i="24"/>
  <c r="D5173" i="24"/>
  <c r="E5172" i="24"/>
  <c r="D5172" i="24"/>
  <c r="E5171" i="24"/>
  <c r="D5171" i="24"/>
  <c r="E5170" i="24"/>
  <c r="D5170" i="24"/>
  <c r="E5169" i="24"/>
  <c r="D5169" i="24"/>
  <c r="E5168" i="24"/>
  <c r="D5168" i="24"/>
  <c r="E5167" i="24"/>
  <c r="D5167" i="24"/>
  <c r="E5166" i="24"/>
  <c r="D5166" i="24"/>
  <c r="E5165" i="24"/>
  <c r="D5165" i="24"/>
  <c r="E5164" i="24"/>
  <c r="D5164" i="24"/>
  <c r="E5163" i="24"/>
  <c r="D5163" i="24"/>
  <c r="E5162" i="24"/>
  <c r="D5162" i="24"/>
  <c r="E5161" i="24"/>
  <c r="D5161" i="24"/>
  <c r="E5160" i="24"/>
  <c r="D5160" i="24"/>
  <c r="E5159" i="24"/>
  <c r="D5159" i="24"/>
  <c r="E5158" i="24"/>
  <c r="D5158" i="24"/>
  <c r="E5157" i="24"/>
  <c r="D5157" i="24"/>
  <c r="E5156" i="24"/>
  <c r="D5156" i="24"/>
  <c r="E5155" i="24"/>
  <c r="D5155" i="24"/>
  <c r="E5154" i="24"/>
  <c r="D5154" i="24"/>
  <c r="E5153" i="24"/>
  <c r="D5153" i="24"/>
  <c r="E5152" i="24"/>
  <c r="D5152" i="24"/>
  <c r="E5151" i="24"/>
  <c r="D5151" i="24"/>
  <c r="E5150" i="24"/>
  <c r="D5150" i="24"/>
  <c r="E5149" i="24"/>
  <c r="D5149" i="24"/>
  <c r="E5148" i="24"/>
  <c r="D5148" i="24"/>
  <c r="E5147" i="24"/>
  <c r="D5147" i="24"/>
  <c r="E5146" i="24"/>
  <c r="D5146" i="24"/>
  <c r="E5145" i="24"/>
  <c r="D5145" i="24"/>
  <c r="E5144" i="24"/>
  <c r="D5144" i="24"/>
  <c r="E5143" i="24"/>
  <c r="D5143" i="24"/>
  <c r="E5142" i="24"/>
  <c r="D5142" i="24"/>
  <c r="E5141" i="24"/>
  <c r="D5141" i="24"/>
  <c r="E5140" i="24"/>
  <c r="D5140" i="24"/>
  <c r="E5139" i="24"/>
  <c r="D5139" i="24"/>
  <c r="E5138" i="24"/>
  <c r="D5138" i="24"/>
  <c r="E5137" i="24"/>
  <c r="D5137" i="24"/>
  <c r="E5136" i="24"/>
  <c r="D5136" i="24"/>
  <c r="E5135" i="24"/>
  <c r="D5135" i="24"/>
  <c r="E5134" i="24"/>
  <c r="D5134" i="24"/>
  <c r="E5133" i="24"/>
  <c r="D5133" i="24"/>
  <c r="E5132" i="24"/>
  <c r="D5132" i="24"/>
  <c r="E5131" i="24"/>
  <c r="D5131" i="24"/>
  <c r="E5130" i="24"/>
  <c r="D5130" i="24"/>
  <c r="E5129" i="24"/>
  <c r="D5129" i="24"/>
  <c r="E5128" i="24"/>
  <c r="D5128" i="24"/>
  <c r="E5127" i="24"/>
  <c r="D5127" i="24"/>
  <c r="E5126" i="24"/>
  <c r="D5126" i="24"/>
  <c r="E5125" i="24"/>
  <c r="D5125" i="24"/>
  <c r="E5124" i="24"/>
  <c r="D5124" i="24"/>
  <c r="E5123" i="24"/>
  <c r="D5123" i="24"/>
  <c r="E5122" i="24"/>
  <c r="D5122" i="24"/>
  <c r="E5121" i="24"/>
  <c r="D5121" i="24"/>
  <c r="E5120" i="24"/>
  <c r="D5120" i="24"/>
  <c r="E5119" i="24"/>
  <c r="D5119" i="24"/>
  <c r="E5118" i="24"/>
  <c r="D5118" i="24"/>
  <c r="E5117" i="24"/>
  <c r="D5117" i="24"/>
  <c r="E5116" i="24"/>
  <c r="D5116" i="24"/>
  <c r="E5115" i="24"/>
  <c r="D5115" i="24"/>
  <c r="E5114" i="24"/>
  <c r="D5114" i="24"/>
  <c r="E5113" i="24"/>
  <c r="D5113" i="24"/>
  <c r="E5112" i="24"/>
  <c r="D5112" i="24"/>
  <c r="E5111" i="24"/>
  <c r="D5111" i="24"/>
  <c r="E5110" i="24"/>
  <c r="D5110" i="24"/>
  <c r="E5109" i="24"/>
  <c r="D5109" i="24"/>
  <c r="E5108" i="24"/>
  <c r="D5108" i="24"/>
  <c r="E5107" i="24"/>
  <c r="D5107" i="24"/>
  <c r="E5106" i="24"/>
  <c r="D5106" i="24"/>
  <c r="E5105" i="24"/>
  <c r="D5105" i="24"/>
  <c r="E5104" i="24"/>
  <c r="D5104" i="24"/>
  <c r="E5103" i="24"/>
  <c r="D5103" i="24"/>
  <c r="E5102" i="24"/>
  <c r="D5102" i="24"/>
  <c r="E5101" i="24"/>
  <c r="D5101" i="24"/>
  <c r="E5100" i="24"/>
  <c r="D5100" i="24"/>
  <c r="E5099" i="24"/>
  <c r="D5099" i="24"/>
  <c r="E5098" i="24"/>
  <c r="D5098" i="24"/>
  <c r="E5097" i="24"/>
  <c r="D5097" i="24"/>
  <c r="E5096" i="24"/>
  <c r="D5096" i="24"/>
  <c r="E5095" i="24"/>
  <c r="D5095" i="24"/>
  <c r="E5094" i="24"/>
  <c r="D5094" i="24"/>
  <c r="E5093" i="24"/>
  <c r="D5093" i="24"/>
  <c r="E5092" i="24"/>
  <c r="D5092" i="24"/>
  <c r="E5091" i="24"/>
  <c r="D5091" i="24"/>
  <c r="E5090" i="24"/>
  <c r="D5090" i="24"/>
  <c r="E5089" i="24"/>
  <c r="D5089" i="24"/>
  <c r="E5088" i="24"/>
  <c r="D5088" i="24"/>
  <c r="E5087" i="24"/>
  <c r="D5087" i="24"/>
  <c r="E5086" i="24"/>
  <c r="D5086" i="24"/>
  <c r="E5085" i="24"/>
  <c r="D5085" i="24"/>
  <c r="E5084" i="24"/>
  <c r="D5084" i="24"/>
  <c r="E5083" i="24"/>
  <c r="D5083" i="24"/>
  <c r="E5082" i="24"/>
  <c r="D5082" i="24"/>
  <c r="E5081" i="24"/>
  <c r="D5081" i="24"/>
  <c r="E5080" i="24"/>
  <c r="D5080" i="24"/>
  <c r="E5079" i="24"/>
  <c r="D5079" i="24"/>
  <c r="E5078" i="24"/>
  <c r="D5078" i="24"/>
  <c r="E5077" i="24"/>
  <c r="D5077" i="24"/>
  <c r="E5076" i="24"/>
  <c r="D5076" i="24"/>
  <c r="E5075" i="24"/>
  <c r="D5075" i="24"/>
  <c r="E5074" i="24"/>
  <c r="D5074" i="24"/>
  <c r="E5073" i="24"/>
  <c r="D5073" i="24"/>
  <c r="E5072" i="24"/>
  <c r="D5072" i="24"/>
  <c r="E5071" i="24"/>
  <c r="D5071" i="24"/>
  <c r="E5070" i="24"/>
  <c r="D5070" i="24"/>
  <c r="E5069" i="24"/>
  <c r="D5069" i="24"/>
  <c r="E5068" i="24"/>
  <c r="D5068" i="24"/>
  <c r="E5067" i="24"/>
  <c r="D5067" i="24"/>
  <c r="E5066" i="24"/>
  <c r="D5066" i="24"/>
  <c r="E5065" i="24"/>
  <c r="D5065" i="24"/>
  <c r="E5064" i="24"/>
  <c r="D5064" i="24"/>
  <c r="E5063" i="24"/>
  <c r="D5063" i="24"/>
  <c r="E5062" i="24"/>
  <c r="D5062" i="24"/>
  <c r="E5061" i="24"/>
  <c r="D5061" i="24"/>
  <c r="E5060" i="24"/>
  <c r="D5060" i="24"/>
  <c r="E5059" i="24"/>
  <c r="D5059" i="24"/>
  <c r="E5058" i="24"/>
  <c r="D5058" i="24"/>
  <c r="E5057" i="24"/>
  <c r="D5057" i="24"/>
  <c r="E5056" i="24"/>
  <c r="D5056" i="24"/>
  <c r="E5055" i="24"/>
  <c r="D5055" i="24"/>
  <c r="E5054" i="24"/>
  <c r="D5054" i="24"/>
  <c r="E5053" i="24"/>
  <c r="D5053" i="24"/>
  <c r="E5052" i="24"/>
  <c r="D5052" i="24"/>
  <c r="E5051" i="24"/>
  <c r="D5051" i="24"/>
  <c r="E5050" i="24"/>
  <c r="D5050" i="24"/>
  <c r="E5049" i="24"/>
  <c r="D5049" i="24"/>
  <c r="E5048" i="24"/>
  <c r="D5048" i="24"/>
  <c r="E5047" i="24"/>
  <c r="D5047" i="24"/>
  <c r="E5046" i="24"/>
  <c r="D5046" i="24"/>
  <c r="E5045" i="24"/>
  <c r="D5045" i="24"/>
  <c r="E5044" i="24"/>
  <c r="D5044" i="24"/>
  <c r="E5043" i="24"/>
  <c r="D5043" i="24"/>
  <c r="E5042" i="24"/>
  <c r="D5042" i="24"/>
  <c r="E5041" i="24"/>
  <c r="D5041" i="24"/>
  <c r="E5040" i="24"/>
  <c r="D5040" i="24"/>
  <c r="E5039" i="24"/>
  <c r="D5039" i="24"/>
  <c r="E5038" i="24"/>
  <c r="D5038" i="24"/>
  <c r="E5037" i="24"/>
  <c r="D5037" i="24"/>
  <c r="E5036" i="24"/>
  <c r="D5036" i="24"/>
  <c r="E5035" i="24"/>
  <c r="D5035" i="24"/>
  <c r="E5034" i="24"/>
  <c r="D5034" i="24"/>
  <c r="E5033" i="24"/>
  <c r="D5033" i="24"/>
  <c r="E5032" i="24"/>
  <c r="D5032" i="24"/>
  <c r="E5031" i="24"/>
  <c r="D5031" i="24"/>
  <c r="E5030" i="24"/>
  <c r="D5030" i="24"/>
  <c r="E5029" i="24"/>
  <c r="D5029" i="24"/>
  <c r="E5028" i="24"/>
  <c r="D5028" i="24"/>
  <c r="E5027" i="24"/>
  <c r="D5027" i="24"/>
  <c r="E5026" i="24"/>
  <c r="D5026" i="24"/>
  <c r="E5025" i="24"/>
  <c r="D5025" i="24"/>
  <c r="E5024" i="24"/>
  <c r="D5024" i="24"/>
  <c r="E5023" i="24"/>
  <c r="D5023" i="24"/>
  <c r="E5022" i="24"/>
  <c r="D5022" i="24"/>
  <c r="E5021" i="24"/>
  <c r="D5021" i="24"/>
  <c r="E5020" i="24"/>
  <c r="D5020" i="24"/>
  <c r="E5019" i="24"/>
  <c r="D5019" i="24"/>
  <c r="E5018" i="24"/>
  <c r="D5018" i="24"/>
  <c r="E5017" i="24"/>
  <c r="D5017" i="24"/>
  <c r="E5016" i="24"/>
  <c r="D5016" i="24"/>
  <c r="E5015" i="24"/>
  <c r="D5015" i="24"/>
  <c r="E5014" i="24"/>
  <c r="D5014" i="24"/>
  <c r="E5013" i="24"/>
  <c r="D5013" i="24"/>
  <c r="E5012" i="24"/>
  <c r="D5012" i="24"/>
  <c r="E5011" i="24"/>
  <c r="D5011" i="24"/>
  <c r="E5010" i="24"/>
  <c r="D5010" i="24"/>
  <c r="E5009" i="24"/>
  <c r="D5009" i="24"/>
  <c r="E5008" i="24"/>
  <c r="D5008" i="24"/>
  <c r="E5007" i="24"/>
  <c r="D5007" i="24"/>
  <c r="E5006" i="24"/>
  <c r="D5006" i="24"/>
  <c r="E5005" i="24"/>
  <c r="D5005" i="24"/>
  <c r="E5004" i="24"/>
  <c r="D5004" i="24"/>
  <c r="E5003" i="24"/>
  <c r="D5003" i="24"/>
  <c r="E5002" i="24"/>
  <c r="D5002" i="24"/>
  <c r="E5001" i="24"/>
  <c r="D5001" i="24"/>
  <c r="E5000" i="24"/>
  <c r="D5000" i="24"/>
  <c r="E4999" i="24"/>
  <c r="D4999" i="24"/>
  <c r="E4998" i="24"/>
  <c r="D4998" i="24"/>
  <c r="E4997" i="24"/>
  <c r="D4997" i="24"/>
  <c r="E4996" i="24"/>
  <c r="D4996" i="24"/>
  <c r="E4995" i="24"/>
  <c r="D4995" i="24"/>
  <c r="E4994" i="24"/>
  <c r="D4994" i="24"/>
  <c r="E4993" i="24"/>
  <c r="D4993" i="24"/>
  <c r="E4992" i="24"/>
  <c r="D4992" i="24"/>
  <c r="E4991" i="24"/>
  <c r="D4991" i="24"/>
  <c r="E4990" i="24"/>
  <c r="D4990" i="24"/>
  <c r="E4989" i="24"/>
  <c r="D4989" i="24"/>
  <c r="E4988" i="24"/>
  <c r="D4988" i="24"/>
  <c r="E4987" i="24"/>
  <c r="D4987" i="24"/>
  <c r="E4986" i="24"/>
  <c r="D4986" i="24"/>
  <c r="E4985" i="24"/>
  <c r="D4985" i="24"/>
  <c r="E4984" i="24"/>
  <c r="D4984" i="24"/>
  <c r="E4983" i="24"/>
  <c r="D4983" i="24"/>
  <c r="E4982" i="24"/>
  <c r="D4982" i="24"/>
  <c r="E4981" i="24"/>
  <c r="D4981" i="24"/>
  <c r="E4980" i="24"/>
  <c r="D4980" i="24"/>
  <c r="E4979" i="24"/>
  <c r="D4979" i="24"/>
  <c r="E4978" i="24"/>
  <c r="D4978" i="24"/>
  <c r="E4977" i="24"/>
  <c r="D4977" i="24"/>
  <c r="E4976" i="24"/>
  <c r="D4976" i="24"/>
  <c r="E4975" i="24"/>
  <c r="D4975" i="24"/>
  <c r="E4974" i="24"/>
  <c r="D4974" i="24"/>
  <c r="E4973" i="24"/>
  <c r="D4973" i="24"/>
  <c r="E4972" i="24"/>
  <c r="D4972" i="24"/>
  <c r="E4971" i="24"/>
  <c r="D4971" i="24"/>
  <c r="E4970" i="24"/>
  <c r="D4970" i="24"/>
  <c r="E4969" i="24"/>
  <c r="D4969" i="24"/>
  <c r="E4968" i="24"/>
  <c r="D4968" i="24"/>
  <c r="E4967" i="24"/>
  <c r="D4967" i="24"/>
  <c r="E4966" i="24"/>
  <c r="D4966" i="24"/>
  <c r="E4965" i="24"/>
  <c r="D4965" i="24"/>
  <c r="E4964" i="24"/>
  <c r="D4964" i="24"/>
  <c r="E4963" i="24"/>
  <c r="D4963" i="24"/>
  <c r="E4962" i="24"/>
  <c r="D4962" i="24"/>
  <c r="E4961" i="24"/>
  <c r="D4961" i="24"/>
  <c r="E4960" i="24"/>
  <c r="D4960" i="24"/>
  <c r="E4959" i="24"/>
  <c r="D4959" i="24"/>
  <c r="E4958" i="24"/>
  <c r="D4958" i="24"/>
  <c r="E4957" i="24"/>
  <c r="D4957" i="24"/>
  <c r="E4956" i="24"/>
  <c r="D4956" i="24"/>
  <c r="E4955" i="24"/>
  <c r="D4955" i="24"/>
  <c r="E4954" i="24"/>
  <c r="D4954" i="24"/>
  <c r="E4953" i="24"/>
  <c r="D4953" i="24"/>
  <c r="E4952" i="24"/>
  <c r="D4952" i="24"/>
  <c r="E4951" i="24"/>
  <c r="D4951" i="24"/>
  <c r="E4950" i="24"/>
  <c r="D4950" i="24"/>
  <c r="E4949" i="24"/>
  <c r="D4949" i="24"/>
  <c r="E4948" i="24"/>
  <c r="D4948" i="24"/>
  <c r="E4947" i="24"/>
  <c r="D4947" i="24"/>
  <c r="E4946" i="24"/>
  <c r="D4946" i="24"/>
  <c r="E4945" i="24"/>
  <c r="D4945" i="24"/>
  <c r="E4944" i="24"/>
  <c r="D4944" i="24"/>
  <c r="E4943" i="24"/>
  <c r="D4943" i="24"/>
  <c r="E4942" i="24"/>
  <c r="D4942" i="24"/>
  <c r="E4941" i="24"/>
  <c r="D4941" i="24"/>
  <c r="E4940" i="24"/>
  <c r="D4940" i="24"/>
  <c r="E4939" i="24"/>
  <c r="D4939" i="24"/>
  <c r="E4938" i="24"/>
  <c r="D4938" i="24"/>
  <c r="E4937" i="24"/>
  <c r="D4937" i="24"/>
  <c r="E4936" i="24"/>
  <c r="D4936" i="24"/>
  <c r="E4935" i="24"/>
  <c r="D4935" i="24"/>
  <c r="E4934" i="24"/>
  <c r="D4934" i="24"/>
  <c r="E4933" i="24"/>
  <c r="D4933" i="24"/>
  <c r="E4932" i="24"/>
  <c r="D4932" i="24"/>
  <c r="E4931" i="24"/>
  <c r="D4931" i="24"/>
  <c r="E4930" i="24"/>
  <c r="D4930" i="24"/>
  <c r="E4929" i="24"/>
  <c r="D4929" i="24"/>
  <c r="E4928" i="24"/>
  <c r="D4928" i="24"/>
  <c r="E4927" i="24"/>
  <c r="D4927" i="24"/>
  <c r="E4926" i="24"/>
  <c r="D4926" i="24"/>
  <c r="E4925" i="24"/>
  <c r="D4925" i="24"/>
  <c r="E4924" i="24"/>
  <c r="D4924" i="24"/>
  <c r="E4923" i="24"/>
  <c r="D4923" i="24"/>
  <c r="E4922" i="24"/>
  <c r="D4922" i="24"/>
  <c r="E4921" i="24"/>
  <c r="D4921" i="24"/>
  <c r="E4920" i="24"/>
  <c r="D4920" i="24"/>
  <c r="E4919" i="24"/>
  <c r="D4919" i="24"/>
  <c r="E4918" i="24"/>
  <c r="D4918" i="24"/>
  <c r="E4917" i="24"/>
  <c r="D4917" i="24"/>
  <c r="E4916" i="24"/>
  <c r="D4916" i="24"/>
  <c r="E4915" i="24"/>
  <c r="D4915" i="24"/>
  <c r="E4914" i="24"/>
  <c r="D4914" i="24"/>
  <c r="E4913" i="24"/>
  <c r="D4913" i="24"/>
  <c r="E4912" i="24"/>
  <c r="D4912" i="24"/>
  <c r="E4911" i="24"/>
  <c r="D4911" i="24"/>
  <c r="E4910" i="24"/>
  <c r="D4910" i="24"/>
  <c r="E4909" i="24"/>
  <c r="D4909" i="24"/>
  <c r="E4908" i="24"/>
  <c r="D4908" i="24"/>
  <c r="E4907" i="24"/>
  <c r="D4907" i="24"/>
  <c r="E4906" i="24"/>
  <c r="D4906" i="24"/>
  <c r="E4905" i="24"/>
  <c r="D4905" i="24"/>
  <c r="E4904" i="24"/>
  <c r="D4904" i="24"/>
  <c r="E4903" i="24"/>
  <c r="D4903" i="24"/>
  <c r="E4902" i="24"/>
  <c r="D4902" i="24"/>
  <c r="E4901" i="24"/>
  <c r="D4901" i="24"/>
  <c r="E4900" i="24"/>
  <c r="D4900" i="24"/>
  <c r="E4899" i="24"/>
  <c r="D4899" i="24"/>
  <c r="E4898" i="24"/>
  <c r="D4898" i="24"/>
  <c r="E4897" i="24"/>
  <c r="D4897" i="24"/>
  <c r="E4896" i="24"/>
  <c r="D4896" i="24"/>
  <c r="E4895" i="24"/>
  <c r="D4895" i="24"/>
  <c r="E4894" i="24"/>
  <c r="D4894" i="24"/>
  <c r="E4893" i="24"/>
  <c r="D4893" i="24"/>
  <c r="E4892" i="24"/>
  <c r="D4892" i="24"/>
  <c r="E4891" i="24"/>
  <c r="D4891" i="24"/>
  <c r="E4890" i="24"/>
  <c r="D4890" i="24"/>
  <c r="E4889" i="24"/>
  <c r="D4889" i="24"/>
  <c r="E4888" i="24"/>
  <c r="D4888" i="24"/>
  <c r="E4887" i="24"/>
  <c r="D4887" i="24"/>
  <c r="E4886" i="24"/>
  <c r="D4886" i="24"/>
  <c r="E4885" i="24"/>
  <c r="D4885" i="24"/>
  <c r="E4884" i="24"/>
  <c r="D4884" i="24"/>
  <c r="E4883" i="24"/>
  <c r="D4883" i="24"/>
  <c r="E4882" i="24"/>
  <c r="D4882" i="24"/>
  <c r="E4881" i="24"/>
  <c r="D4881" i="24"/>
  <c r="E4880" i="24"/>
  <c r="D4880" i="24"/>
  <c r="E4879" i="24"/>
  <c r="D4879" i="24"/>
  <c r="E4878" i="24"/>
  <c r="D4878" i="24"/>
  <c r="E4877" i="24"/>
  <c r="D4877" i="24"/>
  <c r="E4876" i="24"/>
  <c r="D4876" i="24"/>
  <c r="E4875" i="24"/>
  <c r="D4875" i="24"/>
  <c r="E4874" i="24"/>
  <c r="D4874" i="24"/>
  <c r="E4873" i="24"/>
  <c r="D4873" i="24"/>
  <c r="E4872" i="24"/>
  <c r="D4872" i="24"/>
  <c r="E4871" i="24"/>
  <c r="D4871" i="24"/>
  <c r="E4870" i="24"/>
  <c r="D4870" i="24"/>
  <c r="E4869" i="24"/>
  <c r="D4869" i="24"/>
  <c r="E4868" i="24"/>
  <c r="D4868" i="24"/>
  <c r="E4867" i="24"/>
  <c r="D4867" i="24"/>
  <c r="E4866" i="24"/>
  <c r="D4866" i="24"/>
  <c r="E4865" i="24"/>
  <c r="D4865" i="24"/>
  <c r="E4864" i="24"/>
  <c r="D4864" i="24"/>
  <c r="E4863" i="24"/>
  <c r="D4863" i="24"/>
  <c r="E4862" i="24"/>
  <c r="D4862" i="24"/>
  <c r="E4861" i="24"/>
  <c r="D4861" i="24"/>
  <c r="E4860" i="24"/>
  <c r="D4860" i="24"/>
  <c r="E4859" i="24"/>
  <c r="D4859" i="24"/>
  <c r="E4858" i="24"/>
  <c r="D4858" i="24"/>
  <c r="E4857" i="24"/>
  <c r="D4857" i="24"/>
  <c r="E4856" i="24"/>
  <c r="D4856" i="24"/>
  <c r="E4855" i="24"/>
  <c r="D4855" i="24"/>
  <c r="E4854" i="24"/>
  <c r="D4854" i="24"/>
  <c r="E4853" i="24"/>
  <c r="D4853" i="24"/>
  <c r="E4852" i="24"/>
  <c r="D4852" i="24"/>
  <c r="E4851" i="24"/>
  <c r="D4851" i="24"/>
  <c r="E4850" i="24"/>
  <c r="D4850" i="24"/>
  <c r="E4849" i="24"/>
  <c r="D4849" i="24"/>
  <c r="E4848" i="24"/>
  <c r="D4848" i="24"/>
  <c r="E4847" i="24"/>
  <c r="D4847" i="24"/>
  <c r="E4846" i="24"/>
  <c r="D4846" i="24"/>
  <c r="E4845" i="24"/>
  <c r="D4845" i="24"/>
  <c r="E4844" i="24"/>
  <c r="D4844" i="24"/>
  <c r="E4843" i="24"/>
  <c r="D4843" i="24"/>
  <c r="E4842" i="24"/>
  <c r="D4842" i="24"/>
  <c r="E4841" i="24"/>
  <c r="D4841" i="24"/>
  <c r="E4840" i="24"/>
  <c r="D4840" i="24"/>
  <c r="E4839" i="24"/>
  <c r="D4839" i="24"/>
  <c r="E4838" i="24"/>
  <c r="D4838" i="24"/>
  <c r="E4837" i="24"/>
  <c r="D4837" i="24"/>
  <c r="E4836" i="24"/>
  <c r="D4836" i="24"/>
  <c r="E4835" i="24"/>
  <c r="D4835" i="24"/>
  <c r="E4834" i="24"/>
  <c r="D4834" i="24"/>
  <c r="E4833" i="24"/>
  <c r="D4833" i="24"/>
  <c r="E4832" i="24"/>
  <c r="D4832" i="24"/>
  <c r="E4831" i="24"/>
  <c r="D4831" i="24"/>
  <c r="E4830" i="24"/>
  <c r="D4830" i="24"/>
  <c r="E4829" i="24"/>
  <c r="D4829" i="24"/>
  <c r="E4828" i="24"/>
  <c r="D4828" i="24"/>
  <c r="E4827" i="24"/>
  <c r="D4827" i="24"/>
  <c r="E4826" i="24"/>
  <c r="D4826" i="24"/>
  <c r="E4825" i="24"/>
  <c r="D4825" i="24"/>
  <c r="E4824" i="24"/>
  <c r="D4824" i="24"/>
  <c r="E4823" i="24"/>
  <c r="D4823" i="24"/>
  <c r="E4822" i="24"/>
  <c r="D4822" i="24"/>
  <c r="E4821" i="24"/>
  <c r="D4821" i="24"/>
  <c r="E4820" i="24"/>
  <c r="D4820" i="24"/>
  <c r="E4819" i="24"/>
  <c r="D4819" i="24"/>
  <c r="E4818" i="24"/>
  <c r="D4818" i="24"/>
  <c r="E4817" i="24"/>
  <c r="D4817" i="24"/>
  <c r="E4816" i="24"/>
  <c r="D4816" i="24"/>
  <c r="E4815" i="24"/>
  <c r="D4815" i="24"/>
  <c r="E4814" i="24"/>
  <c r="D4814" i="24"/>
  <c r="E4813" i="24"/>
  <c r="D4813" i="24"/>
  <c r="E4812" i="24"/>
  <c r="D4812" i="24"/>
  <c r="E4811" i="24"/>
  <c r="D4811" i="24"/>
  <c r="E4810" i="24"/>
  <c r="D4810" i="24"/>
  <c r="E4809" i="24"/>
  <c r="D4809" i="24"/>
  <c r="E4808" i="24"/>
  <c r="D4808" i="24"/>
  <c r="E4807" i="24"/>
  <c r="D4807" i="24"/>
  <c r="E4806" i="24"/>
  <c r="D4806" i="24"/>
  <c r="E4805" i="24"/>
  <c r="D4805" i="24"/>
  <c r="E4804" i="24"/>
  <c r="D4804" i="24"/>
  <c r="E4803" i="24"/>
  <c r="D4803" i="24"/>
  <c r="E4802" i="24"/>
  <c r="D4802" i="24"/>
  <c r="E4801" i="24"/>
  <c r="D4801" i="24"/>
  <c r="E4800" i="24"/>
  <c r="D4800" i="24"/>
  <c r="E4799" i="24"/>
  <c r="D4799" i="24"/>
  <c r="E4798" i="24"/>
  <c r="D4798" i="24"/>
  <c r="E4797" i="24"/>
  <c r="D4797" i="24"/>
  <c r="E4796" i="24"/>
  <c r="D4796" i="24"/>
  <c r="E4795" i="24"/>
  <c r="D4795" i="24"/>
  <c r="E4794" i="24"/>
  <c r="D4794" i="24"/>
  <c r="E4793" i="24"/>
  <c r="D4793" i="24"/>
  <c r="E4792" i="24"/>
  <c r="D4792" i="24"/>
  <c r="E4791" i="24"/>
  <c r="D4791" i="24"/>
  <c r="E4790" i="24"/>
  <c r="D4790" i="24"/>
  <c r="E4789" i="24"/>
  <c r="D4789" i="24"/>
  <c r="E4788" i="24"/>
  <c r="D4788" i="24"/>
  <c r="E4787" i="24"/>
  <c r="D4787" i="24"/>
  <c r="E4786" i="24"/>
  <c r="D4786" i="24"/>
  <c r="E4785" i="24"/>
  <c r="D4785" i="24"/>
  <c r="E4784" i="24"/>
  <c r="D4784" i="24"/>
  <c r="E3685" i="24"/>
  <c r="D3685" i="24"/>
  <c r="E3684" i="24"/>
  <c r="D3684" i="24"/>
  <c r="E3683" i="24"/>
  <c r="D3683" i="24"/>
  <c r="E3682" i="24"/>
  <c r="D3682" i="24"/>
  <c r="E3681" i="24"/>
  <c r="D3681" i="24"/>
  <c r="E3680" i="24"/>
  <c r="D3680" i="24"/>
  <c r="E3679" i="24"/>
  <c r="D3679" i="24"/>
  <c r="E3678" i="24"/>
  <c r="D3678" i="24"/>
  <c r="E3677" i="24"/>
  <c r="D3677" i="24"/>
  <c r="E3676" i="24"/>
  <c r="D3676" i="24"/>
  <c r="E3675" i="24"/>
  <c r="D3675" i="24"/>
  <c r="E3674" i="24"/>
  <c r="D3674" i="24"/>
  <c r="E3673" i="24"/>
  <c r="D3673" i="24"/>
  <c r="E3672" i="24"/>
  <c r="D3672" i="24"/>
  <c r="E3671" i="24"/>
  <c r="D3671" i="24"/>
  <c r="E3670" i="24"/>
  <c r="D3670" i="24"/>
  <c r="E3669" i="24"/>
  <c r="D3669" i="24"/>
  <c r="E3668" i="24"/>
  <c r="D3668" i="24"/>
  <c r="E3667" i="24"/>
  <c r="D3667" i="24"/>
  <c r="E3666" i="24"/>
  <c r="D3666" i="24"/>
  <c r="E3665" i="24"/>
  <c r="D3665" i="24"/>
  <c r="E3664" i="24"/>
  <c r="D3664" i="24"/>
  <c r="E3663" i="24"/>
  <c r="D3663" i="24"/>
  <c r="E3662" i="24"/>
  <c r="D3662" i="24"/>
  <c r="E3661" i="24"/>
  <c r="D3661" i="24"/>
  <c r="E3660" i="24"/>
  <c r="D3660" i="24"/>
  <c r="E3659" i="24"/>
  <c r="D3659" i="24"/>
  <c r="E3658" i="24"/>
  <c r="D3658" i="24"/>
  <c r="E3657" i="24"/>
  <c r="D3657" i="24"/>
  <c r="E3656" i="24"/>
  <c r="D3656" i="24"/>
  <c r="E3655" i="24"/>
  <c r="D3655" i="24"/>
  <c r="E3654" i="24"/>
  <c r="D3654" i="24"/>
  <c r="E3653" i="24"/>
  <c r="D3653" i="24"/>
  <c r="E3652" i="24"/>
  <c r="D3652" i="24"/>
  <c r="E3651" i="24"/>
  <c r="D3651" i="24"/>
  <c r="E3650" i="24"/>
  <c r="D3650" i="24"/>
  <c r="E3649" i="24"/>
  <c r="D3649" i="24"/>
  <c r="E3648" i="24"/>
  <c r="D3648" i="24"/>
  <c r="E3647" i="24"/>
  <c r="D3647" i="24"/>
  <c r="E3646" i="24"/>
  <c r="D3646" i="24"/>
  <c r="E3645" i="24"/>
  <c r="D3645" i="24"/>
  <c r="E3644" i="24"/>
  <c r="D3644" i="24"/>
  <c r="E3643" i="24"/>
  <c r="D3643" i="24"/>
  <c r="E3642" i="24"/>
  <c r="D3642" i="24"/>
  <c r="E3641" i="24"/>
  <c r="D3641" i="24"/>
  <c r="E3640" i="24"/>
  <c r="D3640" i="24"/>
  <c r="E3639" i="24"/>
  <c r="D3639" i="24"/>
  <c r="E3638" i="24"/>
  <c r="D3638" i="24"/>
  <c r="E3637" i="24"/>
  <c r="D3637" i="24"/>
  <c r="E3636" i="24"/>
  <c r="D3636" i="24"/>
  <c r="E3635" i="24"/>
  <c r="D3635" i="24"/>
  <c r="E3634" i="24"/>
  <c r="D3634" i="24"/>
  <c r="E3633" i="24"/>
  <c r="D3633" i="24"/>
  <c r="E3632" i="24"/>
  <c r="D3632" i="24"/>
  <c r="E3631" i="24"/>
  <c r="D3631" i="24"/>
  <c r="E3630" i="24"/>
  <c r="D3630" i="24"/>
  <c r="E3629" i="24"/>
  <c r="D3629" i="24"/>
  <c r="E3628" i="24"/>
  <c r="D3628" i="24"/>
  <c r="E3627" i="24"/>
  <c r="D3627" i="24"/>
  <c r="E3626" i="24"/>
  <c r="D3626" i="24"/>
  <c r="E3625" i="24"/>
  <c r="D3625" i="24"/>
  <c r="E3624" i="24"/>
  <c r="D3624" i="24"/>
  <c r="E3623" i="24"/>
  <c r="D3623" i="24"/>
  <c r="E3622" i="24"/>
  <c r="D3622" i="24"/>
  <c r="E3621" i="24"/>
  <c r="D3621" i="24"/>
  <c r="E3620" i="24"/>
  <c r="D3620" i="24"/>
  <c r="E3619" i="24"/>
  <c r="D3619" i="24"/>
  <c r="E3618" i="24"/>
  <c r="D3618" i="24"/>
  <c r="E3617" i="24"/>
  <c r="D3617" i="24"/>
  <c r="E3616" i="24"/>
  <c r="D3616" i="24"/>
  <c r="E3615" i="24"/>
  <c r="D3615" i="24"/>
  <c r="E3614" i="24"/>
  <c r="D3614" i="24"/>
  <c r="E3613" i="24"/>
  <c r="D3613" i="24"/>
  <c r="E3612" i="24"/>
  <c r="D3612" i="24"/>
  <c r="E3611" i="24"/>
  <c r="D3611" i="24"/>
  <c r="E3610" i="24"/>
  <c r="D3610" i="24"/>
  <c r="E3609" i="24"/>
  <c r="D3609" i="24"/>
  <c r="E3608" i="24"/>
  <c r="D3608" i="24"/>
  <c r="E3607" i="24"/>
  <c r="D3607" i="24"/>
  <c r="E3606" i="24"/>
  <c r="D3606" i="24"/>
  <c r="E3605" i="24"/>
  <c r="D3605" i="24"/>
  <c r="E3604" i="24"/>
  <c r="D3604" i="24"/>
  <c r="E3603" i="24"/>
  <c r="D3603" i="24"/>
  <c r="E3602" i="24"/>
  <c r="D3602" i="24"/>
  <c r="E3601" i="24"/>
  <c r="D3601" i="24"/>
  <c r="E3600" i="24"/>
  <c r="D3600" i="24"/>
  <c r="E3599" i="24"/>
  <c r="D3599" i="24"/>
  <c r="E3598" i="24"/>
  <c r="D3598" i="24"/>
  <c r="E3597" i="24"/>
  <c r="D3597" i="24"/>
  <c r="E3596" i="24"/>
  <c r="D3596" i="24"/>
  <c r="E3595" i="24"/>
  <c r="D3595" i="24"/>
  <c r="E3594" i="24"/>
  <c r="D3594" i="24"/>
  <c r="E884" i="24"/>
  <c r="D884" i="24"/>
  <c r="E883" i="24"/>
  <c r="D883" i="24"/>
  <c r="E882" i="24"/>
  <c r="D882" i="24"/>
  <c r="E881" i="24"/>
  <c r="D881" i="24"/>
  <c r="E880" i="24"/>
  <c r="D880" i="24"/>
  <c r="E879" i="24"/>
  <c r="D879" i="24"/>
  <c r="E878" i="24"/>
  <c r="D878" i="24"/>
  <c r="E877" i="24"/>
  <c r="D877" i="24"/>
  <c r="E876" i="24"/>
  <c r="D876" i="24"/>
  <c r="E875" i="24"/>
  <c r="D875" i="24"/>
  <c r="E874" i="24"/>
  <c r="D874" i="24"/>
  <c r="E873" i="24"/>
  <c r="D873" i="24"/>
  <c r="E872" i="24"/>
  <c r="D872" i="24"/>
  <c r="E871" i="24"/>
  <c r="D871" i="24"/>
  <c r="E870" i="24"/>
  <c r="D870" i="24"/>
  <c r="E869" i="24"/>
  <c r="D869" i="24"/>
  <c r="E868" i="24"/>
  <c r="D868" i="24"/>
  <c r="E867" i="24"/>
  <c r="D867" i="24"/>
  <c r="E866" i="24"/>
  <c r="D866" i="24"/>
  <c r="E865" i="24"/>
  <c r="D865" i="24"/>
  <c r="E864" i="24"/>
  <c r="D864" i="24"/>
  <c r="E863" i="24"/>
  <c r="D863" i="24"/>
  <c r="E862" i="24"/>
  <c r="D862" i="24"/>
  <c r="E861" i="24"/>
  <c r="D861" i="24"/>
  <c r="E860" i="24"/>
  <c r="D860" i="24"/>
  <c r="E859" i="24"/>
  <c r="D859" i="24"/>
  <c r="E858" i="24"/>
  <c r="D858" i="24"/>
  <c r="E857" i="24"/>
  <c r="D857" i="24"/>
  <c r="E856" i="24"/>
  <c r="D856" i="24"/>
  <c r="E855" i="24"/>
  <c r="D855" i="24"/>
  <c r="E854" i="24"/>
  <c r="D854" i="24"/>
  <c r="E853" i="24"/>
  <c r="D853" i="24"/>
  <c r="E852" i="24"/>
  <c r="D852" i="24"/>
  <c r="E851" i="24"/>
  <c r="D851" i="24"/>
  <c r="E850" i="24"/>
  <c r="D850" i="24"/>
  <c r="E849" i="24"/>
  <c r="D849" i="24"/>
  <c r="E848" i="24"/>
  <c r="D848" i="24"/>
  <c r="E847" i="24"/>
  <c r="D847" i="24"/>
  <c r="E846" i="24"/>
  <c r="D846" i="24"/>
  <c r="E845" i="24"/>
  <c r="D845" i="24"/>
  <c r="E844" i="24"/>
  <c r="D844" i="24"/>
  <c r="E843" i="24"/>
  <c r="D843" i="24"/>
  <c r="E842" i="24"/>
  <c r="D842" i="24"/>
  <c r="E841" i="24"/>
  <c r="D841" i="24"/>
  <c r="E840" i="24"/>
  <c r="D840" i="24"/>
  <c r="E839" i="24"/>
  <c r="D839" i="24"/>
  <c r="E838" i="24"/>
  <c r="D838" i="24"/>
  <c r="E837" i="24"/>
  <c r="D837" i="24"/>
  <c r="E836" i="24"/>
  <c r="D836" i="24"/>
  <c r="E835" i="24"/>
  <c r="D835" i="24"/>
  <c r="E834" i="24"/>
  <c r="D834" i="24"/>
  <c r="E833" i="24"/>
  <c r="D833" i="24"/>
  <c r="E832" i="24"/>
  <c r="D832" i="24"/>
  <c r="E831" i="24"/>
  <c r="D831" i="24"/>
  <c r="E830" i="24"/>
  <c r="D830" i="24"/>
  <c r="E829" i="24"/>
  <c r="D829" i="24"/>
  <c r="E828" i="24"/>
  <c r="D828" i="24"/>
  <c r="E827" i="24"/>
  <c r="D827" i="24"/>
  <c r="E826" i="24"/>
  <c r="D826" i="24"/>
  <c r="E825" i="24"/>
  <c r="D825" i="24"/>
  <c r="E824" i="24"/>
  <c r="D824" i="24"/>
  <c r="E823" i="24"/>
  <c r="D823" i="24"/>
  <c r="E822" i="24"/>
  <c r="D822" i="24"/>
  <c r="E821" i="24"/>
  <c r="D821" i="24"/>
  <c r="E820" i="24"/>
  <c r="D820" i="24"/>
  <c r="E819" i="24"/>
  <c r="D819" i="24"/>
  <c r="E818" i="24"/>
  <c r="D818" i="24"/>
  <c r="E817" i="24"/>
  <c r="D817" i="24"/>
  <c r="E816" i="24"/>
  <c r="D816" i="24"/>
  <c r="E815" i="24"/>
  <c r="D815" i="24"/>
  <c r="E814" i="24"/>
  <c r="D814" i="24"/>
  <c r="E813" i="24"/>
  <c r="D813" i="24"/>
  <c r="E812" i="24"/>
  <c r="D812" i="24"/>
  <c r="E811" i="24"/>
  <c r="D811" i="24"/>
  <c r="E810" i="24"/>
  <c r="D810" i="24"/>
  <c r="E809" i="24"/>
  <c r="D809" i="24"/>
  <c r="E808" i="24"/>
  <c r="D808" i="24"/>
  <c r="E807" i="24"/>
  <c r="D807" i="24"/>
  <c r="E2200" i="24"/>
  <c r="D2200" i="24"/>
  <c r="E2199" i="24"/>
  <c r="D2199" i="24"/>
  <c r="E2198" i="24"/>
  <c r="D2198" i="24"/>
  <c r="E2197" i="24"/>
  <c r="D2197" i="24"/>
  <c r="E2196" i="24"/>
  <c r="D2196" i="24"/>
  <c r="E2195" i="24"/>
  <c r="D2195" i="24"/>
  <c r="E2194" i="24"/>
  <c r="D2194" i="24"/>
  <c r="E2193" i="24"/>
  <c r="D2193" i="24"/>
  <c r="E2192" i="24"/>
  <c r="D2192" i="24"/>
  <c r="E2191" i="24"/>
  <c r="D2191" i="24"/>
  <c r="E2190" i="24"/>
  <c r="D2190" i="24"/>
  <c r="E2189" i="24"/>
  <c r="D2189" i="24"/>
  <c r="E2188" i="24"/>
  <c r="D2188" i="24"/>
  <c r="E2187" i="24"/>
  <c r="D2187" i="24"/>
  <c r="E2186" i="24"/>
  <c r="D2186" i="24"/>
  <c r="E2185" i="24"/>
  <c r="D2185" i="24"/>
  <c r="E2184" i="24"/>
  <c r="D2184" i="24"/>
  <c r="E2183" i="24"/>
  <c r="D2183" i="24"/>
  <c r="E2182" i="24"/>
  <c r="D2182" i="24"/>
  <c r="E2181" i="24"/>
  <c r="D2181" i="24"/>
  <c r="E2180" i="24"/>
  <c r="D2180" i="24"/>
  <c r="E2179" i="24"/>
  <c r="D2179" i="24"/>
  <c r="E2178" i="24"/>
  <c r="D2178" i="24"/>
  <c r="E2177" i="24"/>
  <c r="D2177" i="24"/>
  <c r="E2176" i="24"/>
  <c r="D2176" i="24"/>
  <c r="E2175" i="24"/>
  <c r="D2175" i="24"/>
  <c r="E2174" i="24"/>
  <c r="D2174" i="24"/>
  <c r="E2173" i="24"/>
  <c r="D2173" i="24"/>
  <c r="E2172" i="24"/>
  <c r="D2172" i="24"/>
  <c r="E2171" i="24"/>
  <c r="D2171" i="24"/>
  <c r="E2170" i="24"/>
  <c r="D2170" i="24"/>
  <c r="E2169" i="24"/>
  <c r="D2169" i="24"/>
  <c r="E2168" i="24"/>
  <c r="D2168" i="24"/>
  <c r="E2167" i="24"/>
  <c r="D2167" i="24"/>
  <c r="E2166" i="24"/>
  <c r="D2166" i="24"/>
  <c r="E2165" i="24"/>
  <c r="D2165" i="24"/>
  <c r="E2164" i="24"/>
  <c r="D2164" i="24"/>
  <c r="E2163" i="24"/>
  <c r="D2163" i="24"/>
  <c r="E2162" i="24"/>
  <c r="D2162" i="24"/>
  <c r="E2161" i="24"/>
  <c r="D2161" i="24"/>
  <c r="E2160" i="24"/>
  <c r="D2160" i="24"/>
  <c r="E2159" i="24"/>
  <c r="D2159" i="24"/>
  <c r="E2158" i="24"/>
  <c r="D2158" i="24"/>
  <c r="E2157" i="24"/>
  <c r="D2157" i="24"/>
  <c r="E2156" i="24"/>
  <c r="D2156" i="24"/>
  <c r="E2155" i="24"/>
  <c r="D2155" i="24"/>
  <c r="E2154" i="24"/>
  <c r="D2154" i="24"/>
  <c r="E2153" i="24"/>
  <c r="D2153" i="24"/>
  <c r="E2152" i="24"/>
  <c r="D2152" i="24"/>
  <c r="E2151" i="24"/>
  <c r="D2151" i="24"/>
  <c r="E2150" i="24"/>
  <c r="D2150" i="24"/>
  <c r="E2149" i="24"/>
  <c r="D2149" i="24"/>
  <c r="E2148" i="24"/>
  <c r="D2148" i="24"/>
  <c r="E2147" i="24"/>
  <c r="D2147" i="24"/>
  <c r="E2146" i="24"/>
  <c r="D2146" i="24"/>
  <c r="E2145" i="24"/>
  <c r="D2145" i="24"/>
  <c r="E2144" i="24"/>
  <c r="D2144" i="24"/>
  <c r="E2143" i="24"/>
  <c r="D2143" i="24"/>
  <c r="E2142" i="24"/>
  <c r="D2142" i="24"/>
  <c r="E2141" i="24"/>
  <c r="D2141" i="24"/>
  <c r="E2140" i="24"/>
  <c r="D2140" i="24"/>
  <c r="E2139" i="24"/>
  <c r="D2139" i="24"/>
  <c r="E2138" i="24"/>
  <c r="D2138" i="24"/>
  <c r="E2137" i="24"/>
  <c r="D2137" i="24"/>
  <c r="E2136" i="24"/>
  <c r="D2136" i="24"/>
  <c r="E2135" i="24"/>
  <c r="D2135" i="24"/>
  <c r="E2134" i="24"/>
  <c r="D2134" i="24"/>
  <c r="E2133" i="24"/>
  <c r="D2133" i="24"/>
  <c r="E2132" i="24"/>
  <c r="D2132" i="24"/>
  <c r="E2131" i="24"/>
  <c r="D2131" i="24"/>
  <c r="E2130" i="24"/>
  <c r="D2130" i="24"/>
  <c r="E2129" i="24"/>
  <c r="D2129" i="24"/>
  <c r="E2128" i="24"/>
  <c r="D2128" i="24"/>
  <c r="E2127" i="24"/>
  <c r="D2127" i="24"/>
  <c r="E2126" i="24"/>
  <c r="D2126" i="24"/>
  <c r="E2125" i="24"/>
  <c r="D2125" i="24"/>
  <c r="E2124" i="24"/>
  <c r="D2124" i="24"/>
  <c r="E2123" i="24"/>
  <c r="D2123" i="24"/>
  <c r="E2122" i="24"/>
  <c r="D2122" i="24"/>
  <c r="E2121" i="24"/>
  <c r="D2121" i="24"/>
  <c r="E2120" i="24"/>
  <c r="D2120" i="24"/>
  <c r="E2119" i="24"/>
  <c r="D2119" i="24"/>
  <c r="E2118" i="24"/>
  <c r="D2118" i="24"/>
  <c r="E2117" i="24"/>
  <c r="D2117" i="24"/>
  <c r="E2116" i="24"/>
  <c r="D2116" i="24"/>
  <c r="E2115" i="24"/>
  <c r="D2115" i="24"/>
  <c r="E2114" i="24"/>
  <c r="D2114" i="24"/>
  <c r="E2113" i="24"/>
  <c r="D2113" i="24"/>
  <c r="E2112" i="24"/>
  <c r="D2112" i="24"/>
  <c r="E2111" i="24"/>
  <c r="D2111" i="24"/>
  <c r="E2110" i="24"/>
  <c r="D2110" i="24"/>
  <c r="E2109" i="24"/>
  <c r="D2109" i="24"/>
  <c r="E2108" i="24"/>
  <c r="D2108" i="24"/>
  <c r="E2107" i="24"/>
  <c r="D2107" i="24"/>
  <c r="E2106" i="24"/>
  <c r="D2106" i="24"/>
  <c r="E2105" i="24"/>
  <c r="D2105" i="24"/>
  <c r="E2104" i="24"/>
  <c r="D2104" i="24"/>
  <c r="E2103" i="24"/>
  <c r="D2103" i="24"/>
  <c r="E2102" i="24"/>
  <c r="D2102" i="24"/>
  <c r="E2101" i="24"/>
  <c r="D2101" i="24"/>
  <c r="E2100" i="24"/>
  <c r="D2100" i="24"/>
  <c r="E2099" i="24"/>
  <c r="D2099" i="24"/>
  <c r="E2098" i="24"/>
  <c r="D2098" i="24"/>
  <c r="E2097" i="24"/>
  <c r="D2097" i="24"/>
  <c r="E2096" i="24"/>
  <c r="D2096" i="24"/>
  <c r="E2095" i="24"/>
  <c r="D2095" i="24"/>
  <c r="E2094" i="24"/>
  <c r="D2094" i="24"/>
  <c r="E2093" i="24"/>
  <c r="D2093" i="24"/>
  <c r="E2092" i="24"/>
  <c r="D2092" i="24"/>
  <c r="E2091" i="24"/>
  <c r="D2091" i="24"/>
  <c r="E2090" i="24"/>
  <c r="D2090" i="24"/>
  <c r="E2089" i="24"/>
  <c r="D2089" i="24"/>
  <c r="E2088" i="24"/>
  <c r="D2088" i="24"/>
  <c r="E2087" i="24"/>
  <c r="D2087" i="24"/>
  <c r="E2086" i="24"/>
  <c r="D2086" i="24"/>
  <c r="E2085" i="24"/>
  <c r="D2085" i="24"/>
  <c r="E2084" i="24"/>
  <c r="D2084" i="24"/>
  <c r="E2083" i="24"/>
  <c r="D2083" i="24"/>
  <c r="E2082" i="24"/>
  <c r="D2082" i="24"/>
  <c r="E2081" i="24"/>
  <c r="D2081" i="24"/>
  <c r="E2080" i="24"/>
  <c r="D2080" i="24"/>
  <c r="E2079" i="24"/>
  <c r="D2079" i="24"/>
  <c r="E2078" i="24"/>
  <c r="D2078" i="24"/>
  <c r="E2077" i="24"/>
  <c r="D2077" i="24"/>
  <c r="E2076" i="24"/>
  <c r="D2076" i="24"/>
  <c r="E2075" i="24"/>
  <c r="D2075" i="24"/>
  <c r="E2074" i="24"/>
  <c r="D2074" i="24"/>
  <c r="E2073" i="24"/>
  <c r="D2073" i="24"/>
  <c r="E2072" i="24"/>
  <c r="D2072" i="24"/>
  <c r="E2071" i="24"/>
  <c r="D2071" i="24"/>
  <c r="E2070" i="24"/>
  <c r="D2070" i="24"/>
  <c r="E2069" i="24"/>
  <c r="D2069" i="24"/>
  <c r="E2068" i="24"/>
  <c r="D2068" i="24"/>
  <c r="E2067" i="24"/>
  <c r="D2067" i="24"/>
  <c r="E2066" i="24"/>
  <c r="D2066" i="24"/>
  <c r="E2065" i="24"/>
  <c r="D2065" i="24"/>
  <c r="E2064" i="24"/>
  <c r="D2064" i="24"/>
  <c r="E2063" i="24"/>
  <c r="D2063" i="24"/>
  <c r="E2062" i="24"/>
  <c r="D2062" i="24"/>
  <c r="E2061" i="24"/>
  <c r="D2061" i="24"/>
  <c r="E2060" i="24"/>
  <c r="D2060" i="24"/>
  <c r="E2059" i="24"/>
  <c r="D2059" i="24"/>
  <c r="E2058" i="24"/>
  <c r="D2058" i="24"/>
  <c r="E2057" i="24"/>
  <c r="D2057" i="24"/>
  <c r="E2056" i="24"/>
  <c r="D2056" i="24"/>
  <c r="E2055" i="24"/>
  <c r="D2055" i="24"/>
  <c r="E2054" i="24"/>
  <c r="D2054" i="24"/>
  <c r="E2053" i="24"/>
  <c r="D2053" i="24"/>
  <c r="E2052" i="24"/>
  <c r="D2052" i="24"/>
  <c r="E2051" i="24"/>
  <c r="D2051" i="24"/>
  <c r="E2050" i="24"/>
  <c r="D2050" i="24"/>
  <c r="E2049" i="24"/>
  <c r="D2049" i="24"/>
  <c r="E2048" i="24"/>
  <c r="D2048" i="24"/>
  <c r="E2047" i="24"/>
  <c r="D2047" i="24"/>
  <c r="E2046" i="24"/>
  <c r="D2046" i="24"/>
  <c r="E2045" i="24"/>
  <c r="D2045" i="24"/>
  <c r="E2044" i="24"/>
  <c r="D2044" i="24"/>
  <c r="E2043" i="24"/>
  <c r="D2043" i="24"/>
  <c r="E2042" i="24"/>
  <c r="D2042" i="24"/>
  <c r="E2041" i="24"/>
  <c r="D2041" i="24"/>
  <c r="E2040" i="24"/>
  <c r="D2040" i="24"/>
  <c r="E2039" i="24"/>
  <c r="D2039" i="24"/>
  <c r="E2038" i="24"/>
  <c r="D2038" i="24"/>
  <c r="E2037" i="24"/>
  <c r="D2037" i="24"/>
  <c r="E2036" i="24"/>
  <c r="D2036" i="24"/>
  <c r="E2035" i="24"/>
  <c r="D2035" i="24"/>
  <c r="E2034" i="24"/>
  <c r="D2034" i="24"/>
  <c r="E2033" i="24"/>
  <c r="D2033" i="24"/>
  <c r="E2032" i="24"/>
  <c r="D2032" i="24"/>
  <c r="E2031" i="24"/>
  <c r="D2031" i="24"/>
  <c r="E2030" i="24"/>
  <c r="D2030" i="24"/>
  <c r="E2029" i="24"/>
  <c r="D2029" i="24"/>
  <c r="E2028" i="24"/>
  <c r="D2028" i="24"/>
  <c r="E2027" i="24"/>
  <c r="D2027" i="24"/>
  <c r="E2026" i="24"/>
  <c r="D2026" i="24"/>
  <c r="E2025" i="24"/>
  <c r="D2025" i="24"/>
  <c r="E2024" i="24"/>
  <c r="D2024" i="24"/>
  <c r="E2023" i="24"/>
  <c r="D2023" i="24"/>
  <c r="E2022" i="24"/>
  <c r="D2022" i="24"/>
  <c r="E2021" i="24"/>
  <c r="D2021" i="24"/>
  <c r="E2020" i="24"/>
  <c r="D2020" i="24"/>
  <c r="E2019" i="24"/>
  <c r="D2019" i="24"/>
  <c r="E2018" i="24"/>
  <c r="D2018" i="24"/>
  <c r="E2017" i="24"/>
  <c r="D2017" i="24"/>
  <c r="E2016" i="24"/>
  <c r="D2016" i="24"/>
  <c r="E2015" i="24"/>
  <c r="D2015" i="24"/>
  <c r="E2014" i="24"/>
  <c r="D2014" i="24"/>
  <c r="E2013" i="24"/>
  <c r="D2013" i="24"/>
  <c r="E2012" i="24"/>
  <c r="D2012" i="24"/>
  <c r="E2011" i="24"/>
  <c r="D2011" i="24"/>
  <c r="E2010" i="24"/>
  <c r="D2010" i="24"/>
  <c r="E2009" i="24"/>
  <c r="D2009" i="24"/>
  <c r="E2008" i="24"/>
  <c r="D2008" i="24"/>
  <c r="E2007" i="24"/>
  <c r="D2007" i="24"/>
  <c r="E2006" i="24"/>
  <c r="D2006" i="24"/>
  <c r="E2005" i="24"/>
  <c r="D2005" i="24"/>
  <c r="E2004" i="24"/>
  <c r="D2004" i="24"/>
  <c r="E2003" i="24"/>
  <c r="D2003" i="24"/>
  <c r="E2002" i="24"/>
  <c r="D2002" i="24"/>
  <c r="E2001" i="24"/>
  <c r="D2001" i="24"/>
  <c r="E2000" i="24"/>
  <c r="D2000" i="24"/>
  <c r="E1999" i="24"/>
  <c r="D1999" i="24"/>
  <c r="E1998" i="24"/>
  <c r="D1998" i="24"/>
  <c r="E1997" i="24"/>
  <c r="D1997" i="24"/>
  <c r="E1996" i="24"/>
  <c r="D1996" i="24"/>
  <c r="E1995" i="24"/>
  <c r="D1995" i="24"/>
  <c r="E1994" i="24"/>
  <c r="D1994" i="24"/>
  <c r="E1993" i="24"/>
  <c r="D1993" i="24"/>
  <c r="E1992" i="24"/>
  <c r="D1992" i="24"/>
  <c r="E1991" i="24"/>
  <c r="D1991" i="24"/>
  <c r="E1990" i="24"/>
  <c r="D1990" i="24"/>
  <c r="E1989" i="24"/>
  <c r="D1989" i="24"/>
  <c r="E1988" i="24"/>
  <c r="D1988" i="24"/>
  <c r="E1987" i="24"/>
  <c r="D1987" i="24"/>
  <c r="E1986" i="24"/>
  <c r="D1986" i="24"/>
  <c r="E1985" i="24"/>
  <c r="D1985" i="24"/>
  <c r="E1984" i="24"/>
  <c r="D1984" i="24"/>
  <c r="E1983" i="24"/>
  <c r="D1983" i="24"/>
  <c r="E1982" i="24"/>
  <c r="D1982" i="24"/>
  <c r="E1981" i="24"/>
  <c r="D1981" i="24"/>
  <c r="E1980" i="24"/>
  <c r="D1980" i="24"/>
  <c r="E1979" i="24"/>
  <c r="D1979" i="24"/>
  <c r="E1978" i="24"/>
  <c r="D1978" i="24"/>
  <c r="E1977" i="24"/>
  <c r="D1977" i="24"/>
  <c r="E1976" i="24"/>
  <c r="D1976" i="24"/>
  <c r="E1975" i="24"/>
  <c r="D1975" i="24"/>
  <c r="E1974" i="24"/>
  <c r="D1974" i="24"/>
  <c r="E1973" i="24"/>
  <c r="D1973" i="24"/>
  <c r="E1972" i="24"/>
  <c r="D1972" i="24"/>
  <c r="E1971" i="24"/>
  <c r="D1971" i="24"/>
  <c r="E1970" i="24"/>
  <c r="D1970" i="24"/>
  <c r="E1969" i="24"/>
  <c r="D1969" i="24"/>
  <c r="E1968" i="24"/>
  <c r="D1968" i="24"/>
  <c r="E1967" i="24"/>
  <c r="D1967" i="24"/>
  <c r="E1966" i="24"/>
  <c r="D1966" i="24"/>
  <c r="E1965" i="24"/>
  <c r="D1965" i="24"/>
  <c r="E1964" i="24"/>
  <c r="D1964" i="24"/>
  <c r="E1963" i="24"/>
  <c r="D1963" i="24"/>
  <c r="E1962" i="24"/>
  <c r="D1962" i="24"/>
  <c r="E1961" i="24"/>
  <c r="D1961" i="24"/>
  <c r="E1960" i="24"/>
  <c r="D1960" i="24"/>
  <c r="E1959" i="24"/>
  <c r="D1959" i="24"/>
  <c r="E1958" i="24"/>
  <c r="D1958" i="24"/>
  <c r="E1957" i="24"/>
  <c r="D1957" i="24"/>
  <c r="E1956" i="24"/>
  <c r="D1956" i="24"/>
  <c r="E1955" i="24"/>
  <c r="D1955" i="24"/>
  <c r="E1954" i="24"/>
  <c r="D1954" i="24"/>
  <c r="E1953" i="24"/>
  <c r="D1953" i="24"/>
  <c r="E1952" i="24"/>
  <c r="D1952" i="24"/>
  <c r="E1951" i="24"/>
  <c r="D1951" i="24"/>
  <c r="E1950" i="24"/>
  <c r="D1950" i="24"/>
  <c r="E1949" i="24"/>
  <c r="D1949" i="24"/>
  <c r="E1948" i="24"/>
  <c r="D1948" i="24"/>
  <c r="E1947" i="24"/>
  <c r="D1947" i="24"/>
  <c r="E1946" i="24"/>
  <c r="D1946" i="24"/>
  <c r="E1945" i="24"/>
  <c r="D1945" i="24"/>
  <c r="E1944" i="24"/>
  <c r="D1944" i="24"/>
  <c r="E1943" i="24"/>
  <c r="D1943" i="24"/>
  <c r="E1942" i="24"/>
  <c r="D1942" i="24"/>
  <c r="E1941" i="24"/>
  <c r="D1941" i="24"/>
  <c r="E1940" i="24"/>
  <c r="D1940" i="24"/>
  <c r="E1939" i="24"/>
  <c r="D1939" i="24"/>
  <c r="E1938" i="24"/>
  <c r="D1938" i="24"/>
  <c r="E1937" i="24"/>
  <c r="D1937" i="24"/>
  <c r="E1936" i="24"/>
  <c r="D1936" i="24"/>
  <c r="E1935" i="24"/>
  <c r="D1935" i="24"/>
  <c r="E1934" i="24"/>
  <c r="D1934" i="24"/>
  <c r="E1933" i="24"/>
  <c r="D1933" i="24"/>
  <c r="E1932" i="24"/>
  <c r="D1932" i="24"/>
  <c r="E1931" i="24"/>
  <c r="D1931" i="24"/>
  <c r="E1930" i="24"/>
  <c r="D1930" i="24"/>
  <c r="E1929" i="24"/>
  <c r="D1929" i="24"/>
  <c r="E1928" i="24"/>
  <c r="D1928" i="24"/>
  <c r="E1927" i="24"/>
  <c r="D1927" i="24"/>
  <c r="E1926" i="24"/>
  <c r="D1926" i="24"/>
  <c r="E1925" i="24"/>
  <c r="D1925" i="24"/>
  <c r="E1924" i="24"/>
  <c r="D1924" i="24"/>
  <c r="E1923" i="24"/>
  <c r="D1923" i="24"/>
  <c r="E1922" i="24"/>
  <c r="D1922" i="24"/>
  <c r="E1921" i="24"/>
  <c r="D1921" i="24"/>
  <c r="E1920" i="24"/>
  <c r="D1920" i="24"/>
  <c r="E1919" i="24"/>
  <c r="D1919" i="24"/>
  <c r="E1918" i="24"/>
  <c r="D1918" i="24"/>
  <c r="E1917" i="24"/>
  <c r="D1917" i="24"/>
  <c r="E1916" i="24"/>
  <c r="D1916" i="24"/>
  <c r="E1915" i="24"/>
  <c r="D1915" i="24"/>
  <c r="E1914" i="24"/>
  <c r="D1914" i="24"/>
  <c r="E1913" i="24"/>
  <c r="D1913" i="24"/>
  <c r="E1912" i="24"/>
  <c r="D1912" i="24"/>
  <c r="E1911" i="24"/>
  <c r="D1911" i="24"/>
  <c r="E1910" i="24"/>
  <c r="D1910" i="24"/>
  <c r="E1909" i="24"/>
  <c r="D1909" i="24"/>
  <c r="E1908" i="24"/>
  <c r="D1908" i="24"/>
  <c r="E1907" i="24"/>
  <c r="D1907" i="24"/>
  <c r="E1906" i="24"/>
  <c r="D1906" i="24"/>
  <c r="E1905" i="24"/>
  <c r="D1905" i="24"/>
  <c r="E1904" i="24"/>
  <c r="D1904" i="24"/>
  <c r="E1903" i="24"/>
  <c r="D1903" i="24"/>
  <c r="E1902" i="24"/>
  <c r="D1902" i="24"/>
  <c r="E1901" i="24"/>
  <c r="D1901" i="24"/>
  <c r="E1900" i="24"/>
  <c r="D1900" i="24"/>
  <c r="E1899" i="24"/>
  <c r="D1899" i="24"/>
  <c r="E1898" i="24"/>
  <c r="D1898" i="24"/>
  <c r="E1897" i="24"/>
  <c r="D1897" i="24"/>
  <c r="E1896" i="24"/>
  <c r="D1896" i="24"/>
  <c r="E1895" i="24"/>
  <c r="D1895" i="24"/>
  <c r="E1894" i="24"/>
  <c r="D1894" i="24"/>
  <c r="E1893" i="24"/>
  <c r="D1893" i="24"/>
  <c r="E1892" i="24"/>
  <c r="D1892" i="24"/>
  <c r="E1891" i="24"/>
  <c r="D1891" i="24"/>
  <c r="E1890" i="24"/>
  <c r="D1890" i="24"/>
  <c r="E1889" i="24"/>
  <c r="D1889" i="24"/>
  <c r="E1888" i="24"/>
  <c r="D1888" i="24"/>
  <c r="E1887" i="24"/>
  <c r="D1887" i="24"/>
  <c r="E1886" i="24"/>
  <c r="D1886" i="24"/>
  <c r="E1885" i="24"/>
  <c r="D1885" i="24"/>
  <c r="E1884" i="24"/>
  <c r="D1884" i="24"/>
  <c r="E1883" i="24"/>
  <c r="D1883" i="24"/>
  <c r="E1882" i="24"/>
  <c r="D1882" i="24"/>
  <c r="E1881" i="24"/>
  <c r="D1881" i="24"/>
  <c r="E1880" i="24"/>
  <c r="D1880" i="24"/>
  <c r="E1879" i="24"/>
  <c r="D1879" i="24"/>
  <c r="E1878" i="24"/>
  <c r="D1878" i="24"/>
  <c r="E1877" i="24"/>
  <c r="D1877" i="24"/>
  <c r="E1876" i="24"/>
  <c r="D1876" i="24"/>
  <c r="E1875" i="24"/>
  <c r="D1875" i="24"/>
  <c r="E1874" i="24"/>
  <c r="D1874" i="24"/>
  <c r="E1873" i="24"/>
  <c r="D1873" i="24"/>
  <c r="E1872" i="24"/>
  <c r="D1872" i="24"/>
  <c r="E1871" i="24"/>
  <c r="D1871" i="24"/>
  <c r="E1870" i="24"/>
  <c r="D1870" i="24"/>
  <c r="E1869" i="24"/>
  <c r="D1869" i="24"/>
  <c r="E1868" i="24"/>
  <c r="D1868" i="24"/>
  <c r="E1867" i="24"/>
  <c r="D1867" i="24"/>
  <c r="E1866" i="24"/>
  <c r="D1866" i="24"/>
  <c r="E1865" i="24"/>
  <c r="D1865" i="24"/>
  <c r="E1864" i="24"/>
  <c r="D1864" i="24"/>
  <c r="E1863" i="24"/>
  <c r="D1863" i="24"/>
  <c r="E1862" i="24"/>
  <c r="D1862" i="24"/>
  <c r="E1861" i="24"/>
  <c r="D1861" i="24"/>
  <c r="E1860" i="24"/>
  <c r="D1860" i="24"/>
  <c r="E1859" i="24"/>
  <c r="D1859" i="24"/>
  <c r="E1858" i="24"/>
  <c r="D1858" i="24"/>
  <c r="E1857" i="24"/>
  <c r="D1857" i="24"/>
  <c r="E1856" i="24"/>
  <c r="D1856" i="24"/>
  <c r="E1855" i="24"/>
  <c r="D1855" i="24"/>
  <c r="E1854" i="24"/>
  <c r="D1854" i="24"/>
  <c r="E1853" i="24"/>
  <c r="D1853" i="24"/>
  <c r="E1852" i="24"/>
  <c r="D1852" i="24"/>
  <c r="E1851" i="24"/>
  <c r="D1851" i="24"/>
  <c r="E1850" i="24"/>
  <c r="D1850" i="24"/>
  <c r="E1849" i="24"/>
  <c r="D1849" i="24"/>
  <c r="E1848" i="24"/>
  <c r="D1848" i="24"/>
  <c r="E1847" i="24"/>
  <c r="D1847" i="24"/>
  <c r="E1846" i="24"/>
  <c r="D1846" i="24"/>
  <c r="E1845" i="24"/>
  <c r="D1845" i="24"/>
  <c r="E1844" i="24"/>
  <c r="D1844" i="24"/>
  <c r="E1843" i="24"/>
  <c r="D1843" i="24"/>
  <c r="E1842" i="24"/>
  <c r="D1842" i="24"/>
  <c r="E1841" i="24"/>
  <c r="D1841" i="24"/>
  <c r="E1840" i="24"/>
  <c r="D1840" i="24"/>
  <c r="E1839" i="24"/>
  <c r="D1839" i="24"/>
  <c r="E1838" i="24"/>
  <c r="D1838" i="24"/>
  <c r="E1837" i="24"/>
  <c r="D1837" i="24"/>
  <c r="E1836" i="24"/>
  <c r="D1836" i="24"/>
  <c r="E1835" i="24"/>
  <c r="D1835" i="24"/>
  <c r="E1834" i="24"/>
  <c r="D1834" i="24"/>
  <c r="E1833" i="24"/>
  <c r="D1833" i="24"/>
  <c r="E1832" i="24"/>
  <c r="D1832" i="24"/>
  <c r="E1831" i="24"/>
  <c r="D1831" i="24"/>
  <c r="E1830" i="24"/>
  <c r="D1830" i="24"/>
  <c r="E1829" i="24"/>
  <c r="D1829" i="24"/>
  <c r="E1828" i="24"/>
  <c r="D1828" i="24"/>
  <c r="E1827" i="24"/>
  <c r="D1827" i="24"/>
  <c r="E1826" i="24"/>
  <c r="D1826" i="24"/>
  <c r="E1825" i="24"/>
  <c r="D1825" i="24"/>
  <c r="E1824" i="24"/>
  <c r="D1824" i="24"/>
  <c r="E1823" i="24"/>
  <c r="D1823" i="24"/>
  <c r="E1822" i="24"/>
  <c r="D1822" i="24"/>
  <c r="E1821" i="24"/>
  <c r="D1821" i="24"/>
  <c r="E1820" i="24"/>
  <c r="D1820" i="24"/>
  <c r="E1819" i="24"/>
  <c r="D1819" i="24"/>
  <c r="E1818" i="24"/>
  <c r="D1818" i="24"/>
  <c r="E1817" i="24"/>
  <c r="D1817" i="24"/>
  <c r="E1816" i="24"/>
  <c r="D1816" i="24"/>
  <c r="E1815" i="24"/>
  <c r="D1815" i="24"/>
  <c r="E1814" i="24"/>
  <c r="D1814" i="24"/>
  <c r="E1813" i="24"/>
  <c r="D1813" i="24"/>
  <c r="E1812" i="24"/>
  <c r="D1812" i="24"/>
  <c r="E1811" i="24"/>
  <c r="D1811" i="24"/>
  <c r="E1810" i="24"/>
  <c r="D1810" i="24"/>
  <c r="E1809" i="24"/>
  <c r="D1809" i="24"/>
  <c r="E1808" i="24"/>
  <c r="D1808" i="24"/>
  <c r="E1807" i="24"/>
  <c r="D1807" i="24"/>
  <c r="E1806" i="24"/>
  <c r="D1806" i="24"/>
  <c r="E1805" i="24"/>
  <c r="D1805" i="24"/>
  <c r="E1804" i="24"/>
  <c r="D1804" i="24"/>
  <c r="E1803" i="24"/>
  <c r="D1803" i="24"/>
  <c r="E1802" i="24"/>
  <c r="D1802" i="24"/>
  <c r="E1801" i="24"/>
  <c r="D1801" i="24"/>
  <c r="E1800" i="24"/>
  <c r="D1800" i="24"/>
  <c r="E1799" i="24"/>
  <c r="D1799" i="24"/>
  <c r="E1798" i="24"/>
  <c r="D1798" i="24"/>
  <c r="E1797" i="24"/>
  <c r="D1797" i="24"/>
  <c r="E1796" i="24"/>
  <c r="D1796" i="24"/>
  <c r="E1795" i="24"/>
  <c r="D1795" i="24"/>
  <c r="E1794" i="24"/>
  <c r="D1794" i="24"/>
  <c r="E1793" i="24"/>
  <c r="D1793" i="24"/>
  <c r="E1792" i="24"/>
  <c r="D1792" i="24"/>
  <c r="E1791" i="24"/>
  <c r="D1791" i="24"/>
  <c r="E1790" i="24"/>
  <c r="D1790" i="24"/>
  <c r="E1789" i="24"/>
  <c r="D1789" i="24"/>
  <c r="E1788" i="24"/>
  <c r="D1788" i="24"/>
  <c r="E1787" i="24"/>
  <c r="D1787" i="24"/>
  <c r="E1786" i="24"/>
  <c r="D1786" i="24"/>
  <c r="E1785" i="24"/>
  <c r="D1785" i="24"/>
  <c r="E1784" i="24"/>
  <c r="D1784" i="24"/>
  <c r="E1783" i="24"/>
  <c r="D1783" i="24"/>
  <c r="E1782" i="24"/>
  <c r="D1782" i="24"/>
  <c r="E1781" i="24"/>
  <c r="D1781" i="24"/>
  <c r="E1780" i="24"/>
  <c r="D1780" i="24"/>
  <c r="E1779" i="24"/>
  <c r="D1779" i="24"/>
  <c r="E1778" i="24"/>
  <c r="D1778" i="24"/>
  <c r="E1777" i="24"/>
  <c r="D1777" i="24"/>
  <c r="E1776" i="24"/>
  <c r="D1776" i="24"/>
  <c r="E1775" i="24"/>
  <c r="D1775" i="24"/>
  <c r="E1774" i="24"/>
  <c r="D1774" i="24"/>
  <c r="E1773" i="24"/>
  <c r="D1773" i="24"/>
  <c r="E1772" i="24"/>
  <c r="D1772" i="24"/>
  <c r="E1771" i="24"/>
  <c r="D1771" i="24"/>
  <c r="E1770" i="24"/>
  <c r="D1770" i="24"/>
  <c r="E1769" i="24"/>
  <c r="D1769" i="24"/>
  <c r="E1768" i="24"/>
  <c r="D1768" i="24"/>
  <c r="E1767" i="24"/>
  <c r="D1767" i="24"/>
  <c r="E1766" i="24"/>
  <c r="D1766" i="24"/>
  <c r="E1765" i="24"/>
  <c r="D1765" i="24"/>
  <c r="E1764" i="24"/>
  <c r="D1764" i="24"/>
  <c r="E1763" i="24"/>
  <c r="D1763" i="24"/>
  <c r="E1762" i="24"/>
  <c r="D1762" i="24"/>
  <c r="E1761" i="24"/>
  <c r="D1761" i="24"/>
  <c r="E1760" i="24"/>
  <c r="D1760" i="24"/>
  <c r="E1759" i="24"/>
  <c r="D1759" i="24"/>
  <c r="E1758" i="24"/>
  <c r="D1758" i="24"/>
  <c r="E1757" i="24"/>
  <c r="D1757" i="24"/>
  <c r="E1756" i="24"/>
  <c r="D1756" i="24"/>
  <c r="E1755" i="24"/>
  <c r="D1755" i="24"/>
  <c r="E1754" i="24"/>
  <c r="D1754" i="24"/>
  <c r="E1753" i="24"/>
  <c r="D1753" i="24"/>
  <c r="E1752" i="24"/>
  <c r="D1752" i="24"/>
  <c r="E1751" i="24"/>
  <c r="D1751" i="24"/>
  <c r="E1750" i="24"/>
  <c r="D1750" i="24"/>
  <c r="E1749" i="24"/>
  <c r="D1749" i="24"/>
  <c r="E1748" i="24"/>
  <c r="D1748" i="24"/>
  <c r="E1747" i="24"/>
  <c r="D1747" i="24"/>
  <c r="E1746" i="24"/>
  <c r="D1746" i="24"/>
  <c r="E1745" i="24"/>
  <c r="D1745" i="24"/>
  <c r="E1744" i="24"/>
  <c r="D1744" i="24"/>
  <c r="E1743" i="24"/>
  <c r="D1743" i="24"/>
  <c r="E1742" i="24"/>
  <c r="D1742" i="24"/>
  <c r="E1741" i="24"/>
  <c r="D1741" i="24"/>
  <c r="E1740" i="24"/>
  <c r="D1740" i="24"/>
  <c r="E1739" i="24"/>
  <c r="D1739" i="24"/>
  <c r="E1738" i="24"/>
  <c r="D1738" i="24"/>
  <c r="E1737" i="24"/>
  <c r="D1737" i="24"/>
  <c r="E1736" i="24"/>
  <c r="D1736" i="24"/>
  <c r="E1735" i="24"/>
  <c r="D1735" i="24"/>
  <c r="E1734" i="24"/>
  <c r="D1734" i="24"/>
  <c r="E1733" i="24"/>
  <c r="D1733" i="24"/>
  <c r="E1732" i="24"/>
  <c r="D1732" i="24"/>
  <c r="E1731" i="24"/>
  <c r="D1731" i="24"/>
  <c r="E1730" i="24"/>
  <c r="D1730" i="24"/>
  <c r="E1729" i="24"/>
  <c r="D1729" i="24"/>
  <c r="E1728" i="24"/>
  <c r="D1728" i="24"/>
  <c r="E1727" i="24"/>
  <c r="D1727" i="24"/>
  <c r="E1726" i="24"/>
  <c r="D1726" i="24"/>
  <c r="E1725" i="24"/>
  <c r="D1725" i="24"/>
  <c r="E1724" i="24"/>
  <c r="D1724" i="24"/>
  <c r="E1723" i="24"/>
  <c r="D1723" i="24"/>
  <c r="E1722" i="24"/>
  <c r="D1722" i="24"/>
  <c r="E1721" i="24"/>
  <c r="D1721" i="24"/>
  <c r="E1720" i="24"/>
  <c r="D1720" i="24"/>
  <c r="E1719" i="24"/>
  <c r="D1719" i="24"/>
  <c r="E1718" i="24"/>
  <c r="D1718" i="24"/>
  <c r="E1717" i="24"/>
  <c r="D1717" i="24"/>
  <c r="E1716" i="24"/>
  <c r="D1716" i="24"/>
  <c r="E1715" i="24"/>
  <c r="D1715" i="24"/>
  <c r="E1714" i="24"/>
  <c r="D1714" i="24"/>
  <c r="E1713" i="24"/>
  <c r="D1713" i="24"/>
  <c r="E1712" i="24"/>
  <c r="D1712" i="24"/>
  <c r="E1711" i="24"/>
  <c r="D1711" i="24"/>
  <c r="E1710" i="24"/>
  <c r="D1710" i="24"/>
  <c r="E1709" i="24"/>
  <c r="D1709" i="24"/>
  <c r="E1708" i="24"/>
  <c r="D1708" i="24"/>
  <c r="E1707" i="24"/>
  <c r="D1707" i="24"/>
  <c r="E1706" i="24"/>
  <c r="D1706" i="24"/>
  <c r="E1705" i="24"/>
  <c r="D1705" i="24"/>
  <c r="E1704" i="24"/>
  <c r="D1704" i="24"/>
  <c r="E1703" i="24"/>
  <c r="D1703" i="24"/>
  <c r="E1702" i="24"/>
  <c r="D1702" i="24"/>
  <c r="E1701" i="24"/>
  <c r="D1701" i="24"/>
  <c r="E1700" i="24"/>
  <c r="D1700" i="24"/>
  <c r="E1699" i="24"/>
  <c r="D1699" i="24"/>
  <c r="E1698" i="24"/>
  <c r="D1698" i="24"/>
  <c r="E1697" i="24"/>
  <c r="D1697" i="24"/>
  <c r="E1696" i="24"/>
  <c r="D1696" i="24"/>
  <c r="E1695" i="24"/>
  <c r="D1695" i="24"/>
  <c r="E1694" i="24"/>
  <c r="D1694" i="24"/>
  <c r="E1693" i="24"/>
  <c r="D1693" i="24"/>
  <c r="E1692" i="24"/>
  <c r="D1692" i="24"/>
  <c r="E1691" i="24"/>
  <c r="D1691" i="24"/>
  <c r="E1690" i="24"/>
  <c r="D1690" i="24"/>
  <c r="E1689" i="24"/>
  <c r="D1689" i="24"/>
  <c r="E1688" i="24"/>
  <c r="D1688" i="24"/>
  <c r="E1687" i="24"/>
  <c r="D1687" i="24"/>
  <c r="E1686" i="24"/>
  <c r="D1686" i="24"/>
  <c r="E1685" i="24"/>
  <c r="D1685" i="24"/>
  <c r="E1684" i="24"/>
  <c r="D1684" i="24"/>
  <c r="E1683" i="24"/>
  <c r="D1683" i="24"/>
  <c r="E1682" i="24"/>
  <c r="D1682" i="24"/>
  <c r="E1681" i="24"/>
  <c r="D1681" i="24"/>
  <c r="E1680" i="24"/>
  <c r="D1680" i="24"/>
  <c r="E1679" i="24"/>
  <c r="D1679" i="24"/>
  <c r="E1678" i="24"/>
  <c r="D1678" i="24"/>
  <c r="E1677" i="24"/>
  <c r="D1677" i="24"/>
  <c r="E1676" i="24"/>
  <c r="D1676" i="24"/>
  <c r="E1675" i="24"/>
  <c r="D1675" i="24"/>
  <c r="E1674" i="24"/>
  <c r="D1674" i="24"/>
  <c r="E1673" i="24"/>
  <c r="D1673" i="24"/>
  <c r="E1672" i="24"/>
  <c r="D1672" i="24"/>
  <c r="E1671" i="24"/>
  <c r="D1671" i="24"/>
  <c r="E1670" i="24"/>
  <c r="D1670" i="24"/>
  <c r="E1669" i="24"/>
  <c r="D1669" i="24"/>
  <c r="E1668" i="24"/>
  <c r="D1668" i="24"/>
  <c r="E1667" i="24"/>
  <c r="D1667" i="24"/>
  <c r="E1666" i="24"/>
  <c r="D1666" i="24"/>
  <c r="E1665" i="24"/>
  <c r="D1665" i="24"/>
  <c r="E1664" i="24"/>
  <c r="D1664" i="24"/>
  <c r="E1663" i="24"/>
  <c r="D1663" i="24"/>
  <c r="E1662" i="24"/>
  <c r="D1662" i="24"/>
  <c r="E1661" i="24"/>
  <c r="D1661" i="24"/>
  <c r="E1660" i="24"/>
  <c r="D1660" i="24"/>
  <c r="E1659" i="24"/>
  <c r="D1659" i="24"/>
  <c r="E1658" i="24"/>
  <c r="D1658" i="24"/>
  <c r="E1657" i="24"/>
  <c r="D1657" i="24"/>
  <c r="E1656" i="24"/>
  <c r="D1656" i="24"/>
  <c r="E1655" i="24"/>
  <c r="D1655" i="24"/>
  <c r="E1654" i="24"/>
  <c r="D1654" i="24"/>
  <c r="E1653" i="24"/>
  <c r="D1653" i="24"/>
  <c r="E1652" i="24"/>
  <c r="D1652" i="24"/>
  <c r="E1651" i="24"/>
  <c r="D1651" i="24"/>
  <c r="E1650" i="24"/>
  <c r="D1650" i="24"/>
  <c r="E1649" i="24"/>
  <c r="D1649" i="24"/>
  <c r="E1648" i="24"/>
  <c r="D1648" i="24"/>
  <c r="E1647" i="24"/>
  <c r="D1647" i="24"/>
  <c r="E1646" i="24"/>
  <c r="D1646" i="24"/>
  <c r="E1645" i="24"/>
  <c r="D1645" i="24"/>
  <c r="E1644" i="24"/>
  <c r="D1644" i="24"/>
  <c r="E1643" i="24"/>
  <c r="D1643" i="24"/>
  <c r="E1642" i="24"/>
  <c r="D1642" i="24"/>
  <c r="E1641" i="24"/>
  <c r="D1641" i="24"/>
  <c r="E1640" i="24"/>
  <c r="D1640" i="24"/>
  <c r="E1639" i="24"/>
  <c r="D1639" i="24"/>
  <c r="E1638" i="24"/>
  <c r="D1638" i="24"/>
  <c r="E1637" i="24"/>
  <c r="D1637" i="24"/>
  <c r="E1636" i="24"/>
  <c r="D1636" i="24"/>
  <c r="E1635" i="24"/>
  <c r="D1635" i="24"/>
  <c r="E1634" i="24"/>
  <c r="D1634" i="24"/>
  <c r="E1633" i="24"/>
  <c r="D1633" i="24"/>
  <c r="E1632" i="24"/>
  <c r="D1632" i="24"/>
  <c r="E1631" i="24"/>
  <c r="D1631" i="24"/>
  <c r="E1630" i="24"/>
  <c r="D1630" i="24"/>
  <c r="E1629" i="24"/>
  <c r="D1629" i="24"/>
  <c r="E1628" i="24"/>
  <c r="D1628" i="24"/>
  <c r="E1627" i="24"/>
  <c r="D1627" i="24"/>
  <c r="E1626" i="24"/>
  <c r="D1626" i="24"/>
  <c r="E1625" i="24"/>
  <c r="D1625" i="24"/>
  <c r="E1624" i="24"/>
  <c r="D1624" i="24"/>
  <c r="E1623" i="24"/>
  <c r="D1623" i="24"/>
  <c r="E1622" i="24"/>
  <c r="D1622" i="24"/>
  <c r="E1621" i="24"/>
  <c r="D1621" i="24"/>
  <c r="E1620" i="24"/>
  <c r="D1620" i="24"/>
  <c r="E1619" i="24"/>
  <c r="D1619" i="24"/>
  <c r="E1618" i="24"/>
  <c r="D1618" i="24"/>
  <c r="E1617" i="24"/>
  <c r="D1617" i="24"/>
  <c r="E1616" i="24"/>
  <c r="D1616" i="24"/>
  <c r="E1615" i="24"/>
  <c r="D1615" i="24"/>
  <c r="E1614" i="24"/>
  <c r="D1614" i="24"/>
  <c r="E1613" i="24"/>
  <c r="D1613" i="24"/>
  <c r="E1612" i="24"/>
  <c r="D1612" i="24"/>
  <c r="E1611" i="24"/>
  <c r="D1611" i="24"/>
  <c r="E1610" i="24"/>
  <c r="D1610" i="24"/>
  <c r="E1609" i="24"/>
  <c r="D1609" i="24"/>
  <c r="E1608" i="24"/>
  <c r="D1608" i="24"/>
  <c r="E1607" i="24"/>
  <c r="D1607" i="24"/>
  <c r="E1606" i="24"/>
  <c r="D1606" i="24"/>
  <c r="E1605" i="24"/>
  <c r="D1605" i="24"/>
  <c r="E1604" i="24"/>
  <c r="D1604" i="24"/>
  <c r="E1603" i="24"/>
  <c r="D1603" i="24"/>
  <c r="E1602" i="24"/>
  <c r="D1602" i="24"/>
  <c r="E1601" i="24"/>
  <c r="D1601" i="24"/>
  <c r="E1600" i="24"/>
  <c r="D1600" i="24"/>
  <c r="E1599" i="24"/>
  <c r="D1599" i="24"/>
  <c r="E1598" i="24"/>
  <c r="D1598" i="24"/>
  <c r="E1597" i="24"/>
  <c r="D1597" i="24"/>
  <c r="E1596" i="24"/>
  <c r="D1596" i="24"/>
  <c r="E1595" i="24"/>
  <c r="D1595" i="24"/>
  <c r="E1594" i="24"/>
  <c r="D1594" i="24"/>
  <c r="E1593" i="24"/>
  <c r="D1593" i="24"/>
  <c r="E1592" i="24"/>
  <c r="D1592" i="24"/>
  <c r="E1591" i="24"/>
  <c r="D1591" i="24"/>
  <c r="E1590" i="24"/>
  <c r="D1590" i="24"/>
  <c r="E1589" i="24"/>
  <c r="D1589" i="24"/>
  <c r="E1588" i="24"/>
  <c r="D1588" i="24"/>
  <c r="E1587" i="24"/>
  <c r="D1587" i="24"/>
  <c r="E1586" i="24"/>
  <c r="D1586" i="24"/>
  <c r="E1585" i="24"/>
  <c r="D1585" i="24"/>
  <c r="E1584" i="24"/>
  <c r="D1584" i="24"/>
  <c r="E1583" i="24"/>
  <c r="D1583" i="24"/>
  <c r="E1582" i="24"/>
  <c r="D1582" i="24"/>
  <c r="E1581" i="24"/>
  <c r="D1581" i="24"/>
  <c r="E1580" i="24"/>
  <c r="D1580" i="24"/>
  <c r="E1579" i="24"/>
  <c r="D1579" i="24"/>
  <c r="E1578" i="24"/>
  <c r="D1578" i="24"/>
  <c r="E1577" i="24"/>
  <c r="D1577" i="24"/>
  <c r="E1576" i="24"/>
  <c r="D1576" i="24"/>
  <c r="E1575" i="24"/>
  <c r="D1575" i="24"/>
  <c r="E1574" i="24"/>
  <c r="D1574" i="24"/>
  <c r="E1573" i="24"/>
  <c r="D1573" i="24"/>
  <c r="E1572" i="24"/>
  <c r="D1572" i="24"/>
  <c r="E1571" i="24"/>
  <c r="D1571" i="24"/>
  <c r="E1570" i="24"/>
  <c r="D1570" i="24"/>
  <c r="E1569" i="24"/>
  <c r="D1569" i="24"/>
  <c r="E1568" i="24"/>
  <c r="D1568" i="24"/>
  <c r="E1567" i="24"/>
  <c r="D1567" i="24"/>
  <c r="E1566" i="24"/>
  <c r="D1566" i="24"/>
  <c r="E1565" i="24"/>
  <c r="D1565" i="24"/>
  <c r="E1564" i="24"/>
  <c r="D1564" i="24"/>
  <c r="E1563" i="24"/>
  <c r="D1563" i="24"/>
  <c r="E1562" i="24"/>
  <c r="D1562" i="24"/>
  <c r="E1561" i="24"/>
  <c r="D1561" i="24"/>
  <c r="E1560" i="24"/>
  <c r="D1560" i="24"/>
  <c r="E1559" i="24"/>
  <c r="D1559" i="24"/>
  <c r="E1558" i="24"/>
  <c r="D1558" i="24"/>
  <c r="E1557" i="24"/>
  <c r="D1557" i="24"/>
  <c r="E1556" i="24"/>
  <c r="D1556" i="24"/>
  <c r="E1555" i="24"/>
  <c r="D1555" i="24"/>
  <c r="E1554" i="24"/>
  <c r="D1554" i="24"/>
  <c r="E1553" i="24"/>
  <c r="D1553" i="24"/>
  <c r="E1552" i="24"/>
  <c r="D1552" i="24"/>
  <c r="E1551" i="24"/>
  <c r="D1551" i="24"/>
  <c r="E1550" i="24"/>
  <c r="D1550" i="24"/>
  <c r="E1549" i="24"/>
  <c r="D1549" i="24"/>
  <c r="E1548" i="24"/>
  <c r="D1548" i="24"/>
  <c r="E1547" i="24"/>
  <c r="D1547" i="24"/>
  <c r="E1546" i="24"/>
  <c r="D1546" i="24"/>
  <c r="E1545" i="24"/>
  <c r="D1545" i="24"/>
  <c r="E1544" i="24"/>
  <c r="D1544" i="24"/>
  <c r="E1543" i="24"/>
  <c r="D1543" i="24"/>
  <c r="E1542" i="24"/>
  <c r="D1542" i="24"/>
  <c r="E1541" i="24"/>
  <c r="D1541" i="24"/>
  <c r="E1540" i="24"/>
  <c r="D1540" i="24"/>
  <c r="E1539" i="24"/>
  <c r="D1539" i="24"/>
  <c r="E1538" i="24"/>
  <c r="D1538" i="24"/>
  <c r="E1537" i="24"/>
  <c r="D1537" i="24"/>
  <c r="E1536" i="24"/>
  <c r="D1536" i="24"/>
  <c r="E1535" i="24"/>
  <c r="D1535" i="24"/>
  <c r="E1534" i="24"/>
  <c r="D1534" i="24"/>
  <c r="E1533" i="24"/>
  <c r="D1533" i="24"/>
  <c r="E1532" i="24"/>
  <c r="D1532" i="24"/>
  <c r="E1531" i="24"/>
  <c r="D1531" i="24"/>
  <c r="E1530" i="24"/>
  <c r="D1530" i="24"/>
  <c r="E1529" i="24"/>
  <c r="D1529" i="24"/>
  <c r="E1528" i="24"/>
  <c r="D1528" i="24"/>
  <c r="E1527" i="24"/>
  <c r="D1527" i="24"/>
  <c r="E1526" i="24"/>
  <c r="D1526" i="24"/>
  <c r="E1525" i="24"/>
  <c r="D1525" i="24"/>
  <c r="E1524" i="24"/>
  <c r="D1524" i="24"/>
  <c r="E1523" i="24"/>
  <c r="D1523" i="24"/>
  <c r="E1522" i="24"/>
  <c r="D1522" i="24"/>
  <c r="E1521" i="24"/>
  <c r="D1521" i="24"/>
  <c r="E1520" i="24"/>
  <c r="D1520" i="24"/>
  <c r="E1519" i="24"/>
  <c r="D1519" i="24"/>
  <c r="E1518" i="24"/>
  <c r="D1518" i="24"/>
  <c r="E1517" i="24"/>
  <c r="D1517" i="24"/>
  <c r="E1516" i="24"/>
  <c r="D1516" i="24"/>
  <c r="E1515" i="24"/>
  <c r="D1515" i="24"/>
  <c r="E1514" i="24"/>
  <c r="D1514" i="24"/>
  <c r="E1513" i="24"/>
  <c r="D1513" i="24"/>
  <c r="E1512" i="24"/>
  <c r="D1512" i="24"/>
  <c r="E1511" i="24"/>
  <c r="D1511" i="24"/>
  <c r="E1510" i="24"/>
  <c r="D1510" i="24"/>
  <c r="E1509" i="24"/>
  <c r="D1509" i="24"/>
  <c r="E1508" i="24"/>
  <c r="D1508" i="24"/>
  <c r="E1507" i="24"/>
  <c r="D1507" i="24"/>
  <c r="E1506" i="24"/>
  <c r="D1506" i="24"/>
  <c r="E1505" i="24"/>
  <c r="D1505" i="24"/>
  <c r="E1504" i="24"/>
  <c r="D1504" i="24"/>
  <c r="E1503" i="24"/>
  <c r="D1503" i="24"/>
  <c r="E1502" i="24"/>
  <c r="D1502" i="24"/>
  <c r="E1501" i="24"/>
  <c r="D1501" i="24"/>
  <c r="E1500" i="24"/>
  <c r="D1500" i="24"/>
  <c r="E1499" i="24"/>
  <c r="D1499" i="24"/>
  <c r="E1498" i="24"/>
  <c r="D1498" i="24"/>
  <c r="E1497" i="24"/>
  <c r="D1497" i="24"/>
  <c r="E1496" i="24"/>
  <c r="D1496" i="24"/>
  <c r="E1495" i="24"/>
  <c r="D1495" i="24"/>
  <c r="E1494" i="24"/>
  <c r="D1494" i="24"/>
  <c r="E1493" i="24"/>
  <c r="D1493" i="24"/>
  <c r="E1492" i="24"/>
  <c r="D1492" i="24"/>
  <c r="E1491" i="24"/>
  <c r="D1491" i="24"/>
  <c r="E1490" i="24"/>
  <c r="D1490" i="24"/>
  <c r="E1489" i="24"/>
  <c r="D1489" i="24"/>
  <c r="E1488" i="24"/>
  <c r="D1488" i="24"/>
  <c r="E1487" i="24"/>
  <c r="D1487" i="24"/>
  <c r="E1486" i="24"/>
  <c r="D1486" i="24"/>
  <c r="E1485" i="24"/>
  <c r="D1485" i="24"/>
  <c r="E1484" i="24"/>
  <c r="D1484" i="24"/>
  <c r="E1483" i="24"/>
  <c r="D1483" i="24"/>
  <c r="E1482" i="24"/>
  <c r="D1482" i="24"/>
  <c r="E1481" i="24"/>
  <c r="D1481" i="24"/>
  <c r="E1480" i="24"/>
  <c r="D1480" i="24"/>
  <c r="E1479" i="24"/>
  <c r="D1479" i="24"/>
  <c r="E1478" i="24"/>
  <c r="D1478" i="24"/>
  <c r="E1477" i="24"/>
  <c r="D1477" i="24"/>
  <c r="E1476" i="24"/>
  <c r="D1476" i="24"/>
  <c r="E1475" i="24"/>
  <c r="D1475" i="24"/>
  <c r="E1474" i="24"/>
  <c r="D1474" i="24"/>
  <c r="E1473" i="24"/>
  <c r="D1473" i="24"/>
  <c r="E1472" i="24"/>
  <c r="D1472" i="24"/>
  <c r="E1471" i="24"/>
  <c r="D1471" i="24"/>
  <c r="E1470" i="24"/>
  <c r="D1470" i="24"/>
  <c r="E1469" i="24"/>
  <c r="D1469" i="24"/>
  <c r="E1468" i="24"/>
  <c r="D1468" i="24"/>
  <c r="E1467" i="24"/>
  <c r="D1467" i="24"/>
  <c r="E1466" i="24"/>
  <c r="D1466" i="24"/>
  <c r="E1465" i="24"/>
  <c r="D1465" i="24"/>
  <c r="E1464" i="24"/>
  <c r="D1464" i="24"/>
  <c r="E1463" i="24"/>
  <c r="D1463" i="24"/>
  <c r="E1462" i="24"/>
  <c r="D1462" i="24"/>
  <c r="E1461" i="24"/>
  <c r="D1461" i="24"/>
  <c r="E1460" i="24"/>
  <c r="D1460" i="24"/>
  <c r="E1459" i="24"/>
  <c r="D1459" i="24"/>
  <c r="E1458" i="24"/>
  <c r="D1458" i="24"/>
  <c r="E1457" i="24"/>
  <c r="D1457" i="24"/>
  <c r="E1456" i="24"/>
  <c r="D1456" i="24"/>
  <c r="E1455" i="24"/>
  <c r="D1455" i="24"/>
  <c r="E1454" i="24"/>
  <c r="D1454" i="24"/>
  <c r="E1453" i="24"/>
  <c r="D1453" i="24"/>
  <c r="E1452" i="24"/>
  <c r="D1452" i="24"/>
  <c r="E1451" i="24"/>
  <c r="D1451" i="24"/>
  <c r="E1450" i="24"/>
  <c r="D1450" i="24"/>
  <c r="E1449" i="24"/>
  <c r="D1449" i="24"/>
  <c r="E1448" i="24"/>
  <c r="D1448" i="24"/>
  <c r="E1447" i="24"/>
  <c r="D1447" i="24"/>
  <c r="E1446" i="24"/>
  <c r="D1446" i="24"/>
  <c r="E1445" i="24"/>
  <c r="D1445" i="24"/>
  <c r="E1444" i="24"/>
  <c r="D1444" i="24"/>
  <c r="E1443" i="24"/>
  <c r="D1443" i="24"/>
  <c r="E1442" i="24"/>
  <c r="D1442" i="24"/>
  <c r="E1441" i="24"/>
  <c r="D1441" i="24"/>
  <c r="E1440" i="24"/>
  <c r="D1440" i="24"/>
  <c r="E1439" i="24"/>
  <c r="D1439" i="24"/>
  <c r="E1438" i="24"/>
  <c r="D1438" i="24"/>
  <c r="E1437" i="24"/>
  <c r="D1437" i="24"/>
  <c r="E1436" i="24"/>
  <c r="D1436" i="24"/>
  <c r="E1435" i="24"/>
  <c r="D1435" i="24"/>
  <c r="E1434" i="24"/>
  <c r="D1434" i="24"/>
  <c r="E1433" i="24"/>
  <c r="D1433" i="24"/>
  <c r="E1432" i="24"/>
  <c r="D1432" i="24"/>
  <c r="E1431" i="24"/>
  <c r="D1431" i="24"/>
  <c r="E1430" i="24"/>
  <c r="D1430" i="24"/>
  <c r="E1429" i="24"/>
  <c r="D1429" i="24"/>
  <c r="E1428" i="24"/>
  <c r="D1428" i="24"/>
  <c r="E1427" i="24"/>
  <c r="D1427" i="24"/>
  <c r="E1426" i="24"/>
  <c r="D1426" i="24"/>
  <c r="E1425" i="24"/>
  <c r="D1425" i="24"/>
  <c r="E1424" i="24"/>
  <c r="D1424" i="24"/>
  <c r="E1423" i="24"/>
  <c r="D1423" i="24"/>
  <c r="E1422" i="24"/>
  <c r="D1422" i="24"/>
  <c r="E1421" i="24"/>
  <c r="D1421" i="24"/>
  <c r="E1420" i="24"/>
  <c r="D1420" i="24"/>
  <c r="E1419" i="24"/>
  <c r="D1419" i="24"/>
  <c r="E1418" i="24"/>
  <c r="D1418" i="24"/>
  <c r="E1417" i="24"/>
  <c r="D1417" i="24"/>
  <c r="E1416" i="24"/>
  <c r="D1416" i="24"/>
  <c r="E1415" i="24"/>
  <c r="D1415" i="24"/>
  <c r="E1414" i="24"/>
  <c r="D1414" i="24"/>
  <c r="E1413" i="24"/>
  <c r="D1413" i="24"/>
  <c r="E1412" i="24"/>
  <c r="D1412" i="24"/>
  <c r="E1411" i="24"/>
  <c r="D1411" i="24"/>
  <c r="E1410" i="24"/>
  <c r="D1410" i="24"/>
  <c r="E1409" i="24"/>
  <c r="D1409" i="24"/>
  <c r="E1408" i="24"/>
  <c r="D1408" i="24"/>
  <c r="E1407" i="24"/>
  <c r="D1407" i="24"/>
  <c r="E1406" i="24"/>
  <c r="D1406" i="24"/>
  <c r="E1405" i="24"/>
  <c r="D1405" i="24"/>
  <c r="E1404" i="24"/>
  <c r="D1404" i="24"/>
  <c r="E1403" i="24"/>
  <c r="D1403" i="24"/>
  <c r="E1402" i="24"/>
  <c r="D1402" i="24"/>
  <c r="E1401" i="24"/>
  <c r="D1401" i="24"/>
  <c r="E1400" i="24"/>
  <c r="D1400" i="24"/>
  <c r="E1399" i="24"/>
  <c r="D1399" i="24"/>
  <c r="E1398" i="24"/>
  <c r="D1398" i="24"/>
  <c r="E1397" i="24"/>
  <c r="D1397" i="24"/>
  <c r="E1396" i="24"/>
  <c r="D1396" i="24"/>
  <c r="E1395" i="24"/>
  <c r="D1395" i="24"/>
  <c r="E1394" i="24"/>
  <c r="D1394" i="24"/>
  <c r="E1393" i="24"/>
  <c r="D1393" i="24"/>
  <c r="E1392" i="24"/>
  <c r="D1392" i="24"/>
  <c r="E1391" i="24"/>
  <c r="D1391" i="24"/>
  <c r="E1390" i="24"/>
  <c r="D1390" i="24"/>
  <c r="E1389" i="24"/>
  <c r="D1389" i="24"/>
  <c r="E1388" i="24"/>
  <c r="D1388" i="24"/>
  <c r="E1387" i="24"/>
  <c r="D1387" i="24"/>
  <c r="E1386" i="24"/>
  <c r="D1386" i="24"/>
  <c r="E1385" i="24"/>
  <c r="D1385" i="24"/>
  <c r="E1384" i="24"/>
  <c r="D1384" i="24"/>
  <c r="E1383" i="24"/>
  <c r="D1383" i="24"/>
  <c r="E1382" i="24"/>
  <c r="D1382" i="24"/>
  <c r="E1381" i="24"/>
  <c r="D1381" i="24"/>
  <c r="E1380" i="24"/>
  <c r="D1380" i="24"/>
  <c r="E1379" i="24"/>
  <c r="D1379" i="24"/>
  <c r="E1378" i="24"/>
  <c r="D1378" i="24"/>
  <c r="E1377" i="24"/>
  <c r="D1377" i="24"/>
  <c r="E1376" i="24"/>
  <c r="D1376" i="24"/>
  <c r="E1375" i="24"/>
  <c r="D1375" i="24"/>
  <c r="E1374" i="24"/>
  <c r="D1374" i="24"/>
  <c r="E1373" i="24"/>
  <c r="D1373" i="24"/>
  <c r="E1372" i="24"/>
  <c r="D1372" i="24"/>
  <c r="E1371" i="24"/>
  <c r="D1371" i="24"/>
  <c r="E1370" i="24"/>
  <c r="D1370" i="24"/>
  <c r="E1369" i="24"/>
  <c r="D1369" i="24"/>
  <c r="E1368" i="24"/>
  <c r="D1368" i="24"/>
  <c r="E1367" i="24"/>
  <c r="D1367" i="24"/>
  <c r="E1366" i="24"/>
  <c r="D1366" i="24"/>
  <c r="E1365" i="24"/>
  <c r="D1365" i="24"/>
  <c r="E1364" i="24"/>
  <c r="D1364" i="24"/>
  <c r="E1363" i="24"/>
  <c r="D1363" i="24"/>
  <c r="E1362" i="24"/>
  <c r="D1362" i="24"/>
  <c r="E1361" i="24"/>
  <c r="D1361" i="24"/>
  <c r="E1360" i="24"/>
  <c r="D1360" i="24"/>
  <c r="E1359" i="24"/>
  <c r="D1359" i="24"/>
  <c r="E1358" i="24"/>
  <c r="D1358" i="24"/>
  <c r="E1357" i="24"/>
  <c r="D1357" i="24"/>
  <c r="E1356" i="24"/>
  <c r="D1356" i="24"/>
  <c r="E1355" i="24"/>
  <c r="D1355" i="24"/>
  <c r="E1354" i="24"/>
  <c r="D1354" i="24"/>
  <c r="E1353" i="24"/>
  <c r="D1353" i="24"/>
  <c r="E1352" i="24"/>
  <c r="D1352" i="24"/>
  <c r="E1351" i="24"/>
  <c r="D1351" i="24"/>
  <c r="E1350" i="24"/>
  <c r="D1350" i="24"/>
  <c r="E1349" i="24"/>
  <c r="D1349" i="24"/>
  <c r="E1348" i="24"/>
  <c r="D1348" i="24"/>
  <c r="E621" i="24"/>
  <c r="D621" i="24"/>
  <c r="E620" i="24"/>
  <c r="D620" i="24"/>
  <c r="E619" i="24"/>
  <c r="D619" i="24"/>
  <c r="E618" i="24"/>
  <c r="D618" i="24"/>
  <c r="E617" i="24"/>
  <c r="D617" i="24"/>
  <c r="E616" i="24"/>
  <c r="D616" i="24"/>
  <c r="E615" i="24"/>
  <c r="D615" i="24"/>
  <c r="E614" i="24"/>
  <c r="D614" i="24"/>
  <c r="E613" i="24"/>
  <c r="D613" i="24"/>
  <c r="E612" i="24"/>
  <c r="D612" i="24"/>
  <c r="E611" i="24"/>
  <c r="D611" i="24"/>
  <c r="E610" i="24"/>
  <c r="D610" i="24"/>
  <c r="E609" i="24"/>
  <c r="D609" i="24"/>
  <c r="E608" i="24"/>
  <c r="D608" i="24"/>
  <c r="E607" i="24"/>
  <c r="D607" i="24"/>
  <c r="E606" i="24"/>
  <c r="D606" i="24"/>
  <c r="E605" i="24"/>
  <c r="D605" i="24"/>
  <c r="E604" i="24"/>
  <c r="D604" i="24"/>
  <c r="E603" i="24"/>
  <c r="D603" i="24"/>
  <c r="E602" i="24"/>
  <c r="D602" i="24"/>
  <c r="E601" i="24"/>
  <c r="D601" i="24"/>
  <c r="E600" i="24"/>
  <c r="D600" i="24"/>
  <c r="E599" i="24"/>
  <c r="D599" i="24"/>
  <c r="E598" i="24"/>
  <c r="D598" i="24"/>
  <c r="E597" i="24"/>
  <c r="D597" i="24"/>
  <c r="E596" i="24"/>
  <c r="D596" i="24"/>
  <c r="E595" i="24"/>
  <c r="D595" i="24"/>
  <c r="E594" i="24"/>
  <c r="D594" i="24"/>
  <c r="E593" i="24"/>
  <c r="D593" i="24"/>
  <c r="E592" i="24"/>
  <c r="D592" i="24"/>
  <c r="E591" i="24"/>
  <c r="D591" i="24"/>
  <c r="E590" i="24"/>
  <c r="D590" i="24"/>
  <c r="E589" i="24"/>
  <c r="D589" i="24"/>
  <c r="E588" i="24"/>
  <c r="D588" i="24"/>
  <c r="E587" i="24"/>
  <c r="D587" i="24"/>
  <c r="E586" i="24"/>
  <c r="D586" i="24"/>
  <c r="E585" i="24"/>
  <c r="D585" i="24"/>
  <c r="E584" i="24"/>
  <c r="D584" i="24"/>
  <c r="E583" i="24"/>
  <c r="D583" i="24"/>
  <c r="E582" i="24"/>
  <c r="D582" i="24"/>
  <c r="E581" i="24"/>
  <c r="D581" i="24"/>
  <c r="E580" i="24"/>
  <c r="D580" i="24"/>
  <c r="E579" i="24"/>
  <c r="D579" i="24"/>
  <c r="E578" i="24"/>
  <c r="D578" i="24"/>
  <c r="E577" i="24"/>
  <c r="D577" i="24"/>
  <c r="E576" i="24"/>
  <c r="D576" i="24"/>
  <c r="E575" i="24"/>
  <c r="D575" i="24"/>
  <c r="E574" i="24"/>
  <c r="D574" i="24"/>
  <c r="E573" i="24"/>
  <c r="D573" i="24"/>
  <c r="E572" i="24"/>
  <c r="D572" i="24"/>
  <c r="E571" i="24"/>
  <c r="D571" i="24"/>
  <c r="E570" i="24"/>
  <c r="D570" i="24"/>
  <c r="E569" i="24"/>
  <c r="D569" i="24"/>
  <c r="E568" i="24"/>
  <c r="D568" i="24"/>
  <c r="E567" i="24"/>
  <c r="D567" i="24"/>
  <c r="E566" i="24"/>
  <c r="D566" i="24"/>
  <c r="E565" i="24"/>
  <c r="D565" i="24"/>
  <c r="E564" i="24"/>
  <c r="D564" i="24"/>
  <c r="E563" i="24"/>
  <c r="D563" i="24"/>
  <c r="E562" i="24"/>
  <c r="D562" i="24"/>
  <c r="E561" i="24"/>
  <c r="D561" i="24"/>
  <c r="E560" i="24"/>
  <c r="D560" i="24"/>
  <c r="E559" i="24"/>
  <c r="D559" i="24"/>
  <c r="E558" i="24"/>
  <c r="D558" i="24"/>
  <c r="E557" i="24"/>
  <c r="D557" i="24"/>
  <c r="E556" i="24"/>
  <c r="D556" i="24"/>
  <c r="E555" i="24"/>
  <c r="D555" i="24"/>
  <c r="E554" i="24"/>
  <c r="D554" i="24"/>
  <c r="E553" i="24"/>
  <c r="D553" i="24"/>
  <c r="E552" i="24"/>
  <c r="D552" i="24"/>
  <c r="E551" i="24"/>
  <c r="D551" i="24"/>
  <c r="E550" i="24"/>
  <c r="D550" i="24"/>
  <c r="E549" i="24"/>
  <c r="D549" i="24"/>
  <c r="E548" i="24"/>
  <c r="D548" i="24"/>
  <c r="E547" i="24"/>
  <c r="D547" i="24"/>
  <c r="E546" i="24"/>
  <c r="D546" i="24"/>
  <c r="E545" i="24"/>
  <c r="D545" i="24"/>
  <c r="E544" i="24"/>
  <c r="D544" i="24"/>
  <c r="E543" i="24"/>
  <c r="D543" i="24"/>
  <c r="E542" i="24"/>
  <c r="D542" i="24"/>
  <c r="E541" i="24"/>
  <c r="D541" i="24"/>
  <c r="E540" i="24"/>
  <c r="D540" i="24"/>
  <c r="E539" i="24"/>
  <c r="D539" i="24"/>
  <c r="E538" i="24"/>
  <c r="D538" i="24"/>
  <c r="E537" i="24"/>
  <c r="D537" i="24"/>
  <c r="E536" i="24"/>
  <c r="D536" i="24"/>
  <c r="E535" i="24"/>
  <c r="D535" i="24"/>
  <c r="E534" i="24"/>
  <c r="D534" i="24"/>
  <c r="E533" i="24"/>
  <c r="D533" i="24"/>
  <c r="E532" i="24"/>
  <c r="D532" i="24"/>
  <c r="E531" i="24"/>
  <c r="D531" i="24"/>
  <c r="E530" i="24"/>
  <c r="D530" i="24"/>
  <c r="E529" i="24"/>
  <c r="D529" i="24"/>
  <c r="E528" i="24"/>
  <c r="D528" i="24"/>
  <c r="E527" i="24"/>
  <c r="D527" i="24"/>
  <c r="E526" i="24"/>
  <c r="D526" i="24"/>
  <c r="E525" i="24"/>
  <c r="D525" i="24"/>
  <c r="E524" i="24"/>
  <c r="D524" i="24"/>
  <c r="E523" i="24"/>
  <c r="D523" i="24"/>
  <c r="E522" i="24"/>
  <c r="D522" i="24"/>
  <c r="E521" i="24"/>
  <c r="D521" i="24"/>
  <c r="E520" i="24"/>
  <c r="D520" i="24"/>
  <c r="E519" i="24"/>
  <c r="D519" i="24"/>
  <c r="E518" i="24"/>
  <c r="D518" i="24"/>
  <c r="E517" i="24"/>
  <c r="D517" i="24"/>
  <c r="E516" i="24"/>
  <c r="D516" i="24"/>
  <c r="E515" i="24"/>
  <c r="D515" i="24"/>
  <c r="E514" i="24"/>
  <c r="D514" i="24"/>
  <c r="E513" i="24"/>
  <c r="D513" i="24"/>
  <c r="E512" i="24"/>
  <c r="D512" i="24"/>
  <c r="E511" i="24"/>
  <c r="D511" i="24"/>
  <c r="E510" i="24"/>
  <c r="D510" i="24"/>
  <c r="E509" i="24"/>
  <c r="D509" i="24"/>
  <c r="E508" i="24"/>
  <c r="D508" i="24"/>
  <c r="E507" i="24"/>
  <c r="D507" i="24"/>
  <c r="E506" i="24"/>
  <c r="D506" i="24"/>
  <c r="E505" i="24"/>
  <c r="D505" i="24"/>
  <c r="E504" i="24"/>
  <c r="D504" i="24"/>
  <c r="E503" i="24"/>
  <c r="D503" i="24"/>
  <c r="E502" i="24"/>
  <c r="D502" i="24"/>
  <c r="E501" i="24"/>
  <c r="D501" i="24"/>
  <c r="E500" i="24"/>
  <c r="D500" i="24"/>
  <c r="E499" i="24"/>
  <c r="D499" i="24"/>
  <c r="E498" i="24"/>
  <c r="D498" i="24"/>
  <c r="E497" i="24"/>
  <c r="D497" i="24"/>
  <c r="E496" i="24"/>
  <c r="D496" i="24"/>
  <c r="E495" i="24"/>
  <c r="D495" i="24"/>
  <c r="E494" i="24"/>
  <c r="D494" i="24"/>
  <c r="E493" i="24"/>
  <c r="D493" i="24"/>
  <c r="E492" i="24"/>
  <c r="D492" i="24"/>
  <c r="E491" i="24"/>
  <c r="D491" i="24"/>
  <c r="E490" i="24"/>
  <c r="D490" i="24"/>
  <c r="E489" i="24"/>
  <c r="D489" i="24"/>
  <c r="E488" i="24"/>
  <c r="D488" i="24"/>
  <c r="E487" i="24"/>
  <c r="D487" i="24"/>
  <c r="E486" i="24"/>
  <c r="D486" i="24"/>
  <c r="E485" i="24"/>
  <c r="D485" i="24"/>
  <c r="E484" i="24"/>
  <c r="D484" i="24"/>
  <c r="E483" i="24"/>
  <c r="D483" i="24"/>
  <c r="E482" i="24"/>
  <c r="D482" i="24"/>
  <c r="E481" i="24"/>
  <c r="D481" i="24"/>
  <c r="E480" i="24"/>
  <c r="D480" i="24"/>
  <c r="E479" i="24"/>
  <c r="D479" i="24"/>
  <c r="E478" i="24"/>
  <c r="D478" i="24"/>
  <c r="E477" i="24"/>
  <c r="D477" i="24"/>
  <c r="E476" i="24"/>
  <c r="D476" i="24"/>
  <c r="E475" i="24"/>
  <c r="D475" i="24"/>
  <c r="E474" i="24"/>
  <c r="D474" i="24"/>
  <c r="E473" i="24"/>
  <c r="D473" i="24"/>
  <c r="E472" i="24"/>
  <c r="D472" i="24"/>
  <c r="E471" i="24"/>
  <c r="D471" i="24"/>
  <c r="E470" i="24"/>
  <c r="D470" i="24"/>
  <c r="E469" i="24"/>
  <c r="D469" i="24"/>
  <c r="E468" i="24"/>
  <c r="D468" i="24"/>
  <c r="E467" i="24"/>
  <c r="D467" i="24"/>
  <c r="E466" i="24"/>
  <c r="D466" i="24"/>
  <c r="E465" i="24"/>
  <c r="D465" i="24"/>
  <c r="E464" i="24"/>
  <c r="D464" i="24"/>
  <c r="E463" i="24"/>
  <c r="D463" i="24"/>
  <c r="E462" i="24"/>
  <c r="D462" i="24"/>
  <c r="E461" i="24"/>
  <c r="D461" i="24"/>
  <c r="E460" i="24"/>
  <c r="D460" i="24"/>
  <c r="E459" i="24"/>
  <c r="D459" i="24"/>
  <c r="E458" i="24"/>
  <c r="D458" i="24"/>
  <c r="E457" i="24"/>
  <c r="D457" i="24"/>
  <c r="E456" i="24"/>
  <c r="D456" i="24"/>
  <c r="E455" i="24"/>
  <c r="D455" i="24"/>
  <c r="E454" i="24"/>
  <c r="D454" i="24"/>
  <c r="E453" i="24"/>
  <c r="D453" i="24"/>
  <c r="E452" i="24"/>
  <c r="D452" i="24"/>
  <c r="E451" i="24"/>
  <c r="D451" i="24"/>
  <c r="E450" i="24"/>
  <c r="D450" i="24"/>
  <c r="E449" i="24"/>
  <c r="D449" i="24"/>
  <c r="E448" i="24"/>
  <c r="D448" i="24"/>
  <c r="E447" i="24"/>
  <c r="D447" i="24"/>
  <c r="E446" i="24"/>
  <c r="D446" i="24"/>
  <c r="E445" i="24"/>
  <c r="D445" i="24"/>
  <c r="E444" i="24"/>
  <c r="D444" i="24"/>
  <c r="E443" i="24"/>
  <c r="D443" i="24"/>
  <c r="E442" i="24"/>
  <c r="D442" i="24"/>
  <c r="E441" i="24"/>
  <c r="D441" i="24"/>
  <c r="E440" i="24"/>
  <c r="D440" i="24"/>
  <c r="E439" i="24"/>
  <c r="D439" i="24"/>
  <c r="E438" i="24"/>
  <c r="D438" i="24"/>
  <c r="E437" i="24"/>
  <c r="D437" i="24"/>
  <c r="E436" i="24"/>
  <c r="D436" i="24"/>
  <c r="E435" i="24"/>
  <c r="D435" i="24"/>
  <c r="E434" i="24"/>
  <c r="D434" i="24"/>
  <c r="E433" i="24"/>
  <c r="D433" i="24"/>
  <c r="E432" i="24"/>
  <c r="D432" i="24"/>
  <c r="E431" i="24"/>
  <c r="D431" i="24"/>
  <c r="E430" i="24"/>
  <c r="D430" i="24"/>
  <c r="E429" i="24"/>
  <c r="D429" i="24"/>
  <c r="E428" i="24"/>
  <c r="D428" i="24"/>
  <c r="E427" i="24"/>
  <c r="D427" i="24"/>
  <c r="E426" i="24"/>
  <c r="D426" i="24"/>
  <c r="E425" i="24"/>
  <c r="D425" i="24"/>
  <c r="E424" i="24"/>
  <c r="D424" i="24"/>
  <c r="E423" i="24"/>
  <c r="D423" i="24"/>
  <c r="E422" i="24"/>
  <c r="D422" i="24"/>
  <c r="E421" i="24"/>
  <c r="D421" i="24"/>
  <c r="E420" i="24"/>
  <c r="D420" i="24"/>
  <c r="E419" i="24"/>
  <c r="D419" i="24"/>
  <c r="E418" i="24"/>
  <c r="D418" i="24"/>
  <c r="E417" i="24"/>
  <c r="D417" i="24"/>
  <c r="E416" i="24"/>
  <c r="D416" i="24"/>
  <c r="E415" i="24"/>
  <c r="D415" i="24"/>
  <c r="E414" i="24"/>
  <c r="D414" i="24"/>
  <c r="E413" i="24"/>
  <c r="D413" i="24"/>
  <c r="E412" i="24"/>
  <c r="D412" i="24"/>
  <c r="E411" i="24"/>
  <c r="D411" i="24"/>
  <c r="E410" i="24"/>
  <c r="D410" i="24"/>
  <c r="E409" i="24"/>
  <c r="D409" i="24"/>
  <c r="E408" i="24"/>
  <c r="D408" i="24"/>
  <c r="E407" i="24"/>
  <c r="D407" i="24"/>
  <c r="E406" i="24"/>
  <c r="D406" i="24"/>
  <c r="E405" i="24"/>
  <c r="D405" i="24"/>
  <c r="E404" i="24"/>
  <c r="D404" i="24"/>
  <c r="E403" i="24"/>
  <c r="D403" i="24"/>
  <c r="E402" i="24"/>
  <c r="D402" i="24"/>
  <c r="E401" i="24"/>
  <c r="D401" i="24"/>
  <c r="E400" i="24"/>
  <c r="D400" i="24"/>
  <c r="E399" i="24"/>
  <c r="D399" i="24"/>
  <c r="E398" i="24"/>
  <c r="D398" i="24"/>
  <c r="E397" i="24"/>
  <c r="D397" i="24"/>
  <c r="E396" i="24"/>
  <c r="D396" i="24"/>
  <c r="E395" i="24"/>
  <c r="D395" i="24"/>
  <c r="E394" i="24"/>
  <c r="D394" i="24"/>
  <c r="E393" i="24"/>
  <c r="D393" i="24"/>
  <c r="E392" i="24"/>
  <c r="D392" i="24"/>
  <c r="E391" i="24"/>
  <c r="D391" i="24"/>
  <c r="E390" i="24"/>
  <c r="D390" i="24"/>
  <c r="E389" i="24"/>
  <c r="D389" i="24"/>
  <c r="E388" i="24"/>
  <c r="D388" i="24"/>
  <c r="E387" i="24"/>
  <c r="D387" i="24"/>
  <c r="E386" i="24"/>
  <c r="D386" i="24"/>
  <c r="E385" i="24"/>
  <c r="D385" i="24"/>
  <c r="E384" i="24"/>
  <c r="D384" i="24"/>
  <c r="E383" i="24"/>
  <c r="D383" i="24"/>
  <c r="E382" i="24"/>
  <c r="D382" i="24"/>
  <c r="E381" i="24"/>
  <c r="D381" i="24"/>
  <c r="E380" i="24"/>
  <c r="D380" i="24"/>
  <c r="E379" i="24"/>
  <c r="D379" i="24"/>
  <c r="E378" i="24"/>
  <c r="D378" i="24"/>
  <c r="E377" i="24"/>
  <c r="D377" i="24"/>
  <c r="E376" i="24"/>
  <c r="D376" i="24"/>
  <c r="E375" i="24"/>
  <c r="D375" i="24"/>
  <c r="E374" i="24"/>
  <c r="D374" i="24"/>
  <c r="E373" i="24"/>
  <c r="D373" i="24"/>
  <c r="E372" i="24"/>
  <c r="D372" i="24"/>
  <c r="E371" i="24"/>
  <c r="D371" i="24"/>
  <c r="E370" i="24"/>
  <c r="D370" i="24"/>
  <c r="E369" i="24"/>
  <c r="D369" i="24"/>
  <c r="E368" i="24"/>
  <c r="D368" i="24"/>
  <c r="E367" i="24"/>
  <c r="D367" i="24"/>
  <c r="E366" i="24"/>
  <c r="D366" i="24"/>
  <c r="E365" i="24"/>
  <c r="D365" i="24"/>
  <c r="E364" i="24"/>
  <c r="D364" i="24"/>
  <c r="E363" i="24"/>
  <c r="D363" i="24"/>
  <c r="E362" i="24"/>
  <c r="D362" i="24"/>
  <c r="E361" i="24"/>
  <c r="D361" i="24"/>
  <c r="E360" i="24"/>
  <c r="D360" i="24"/>
  <c r="E359" i="24"/>
  <c r="D359" i="24"/>
  <c r="E358" i="24"/>
  <c r="D358" i="24"/>
  <c r="E357" i="24"/>
  <c r="D357" i="24"/>
  <c r="E356" i="24"/>
  <c r="D356" i="24"/>
  <c r="E355" i="24"/>
  <c r="D355" i="24"/>
  <c r="E354" i="24"/>
  <c r="D354" i="24"/>
  <c r="E353" i="24"/>
  <c r="D353" i="24"/>
  <c r="E352" i="24"/>
  <c r="D352" i="24"/>
  <c r="E351" i="24"/>
  <c r="D351" i="24"/>
  <c r="E350" i="24"/>
  <c r="D350" i="24"/>
  <c r="E349" i="24"/>
  <c r="D349" i="24"/>
  <c r="E348" i="24"/>
  <c r="D348" i="24"/>
  <c r="E347" i="24"/>
  <c r="D347" i="24"/>
  <c r="E346" i="24"/>
  <c r="D346" i="24"/>
  <c r="E345" i="24"/>
  <c r="D345" i="24"/>
  <c r="E344" i="24"/>
  <c r="D344" i="24"/>
  <c r="E343" i="24"/>
  <c r="D343" i="24"/>
  <c r="E342" i="24"/>
  <c r="D342" i="24"/>
  <c r="E341" i="24"/>
  <c r="D341" i="24"/>
  <c r="E340" i="24"/>
  <c r="D340" i="24"/>
  <c r="E339" i="24"/>
  <c r="D339" i="24"/>
  <c r="E338" i="24"/>
  <c r="D338" i="24"/>
  <c r="E337" i="24"/>
  <c r="D337" i="24"/>
  <c r="E336" i="24"/>
  <c r="D336" i="24"/>
  <c r="E335" i="24"/>
  <c r="D335" i="24"/>
  <c r="E334" i="24"/>
  <c r="D334" i="24"/>
  <c r="E333" i="24"/>
  <c r="D333" i="24"/>
  <c r="E332" i="24"/>
  <c r="D332" i="24"/>
  <c r="E331" i="24"/>
  <c r="D331" i="24"/>
  <c r="E330" i="24"/>
  <c r="D330" i="24"/>
  <c r="E329" i="24"/>
  <c r="D329" i="24"/>
  <c r="E328" i="24"/>
  <c r="D328" i="24"/>
  <c r="E327" i="24"/>
  <c r="D327" i="24"/>
  <c r="E326" i="24"/>
  <c r="D326" i="24"/>
  <c r="E325" i="24"/>
  <c r="D325" i="24"/>
  <c r="E324" i="24"/>
  <c r="D324" i="24"/>
  <c r="E323" i="24"/>
  <c r="D323" i="24"/>
  <c r="E322" i="24"/>
  <c r="D322" i="24"/>
  <c r="E321" i="24"/>
  <c r="D321" i="24"/>
  <c r="E320" i="24"/>
  <c r="D320" i="24"/>
  <c r="E319" i="24"/>
  <c r="D319" i="24"/>
  <c r="E318" i="24"/>
  <c r="D318" i="24"/>
  <c r="E317" i="24"/>
  <c r="D317" i="24"/>
  <c r="E316" i="24"/>
  <c r="D316" i="24"/>
  <c r="E315" i="24"/>
  <c r="D315" i="24"/>
  <c r="E314" i="24"/>
  <c r="D314" i="24"/>
  <c r="E313" i="24"/>
  <c r="D313" i="24"/>
  <c r="E312" i="24"/>
  <c r="D312" i="24"/>
  <c r="E311" i="24"/>
  <c r="D311" i="24"/>
  <c r="E310" i="24"/>
  <c r="D310" i="24"/>
  <c r="E309" i="24"/>
  <c r="D309" i="24"/>
  <c r="E308" i="24"/>
  <c r="D308" i="24"/>
  <c r="E307" i="24"/>
  <c r="D307" i="24"/>
  <c r="E306" i="24"/>
  <c r="D306" i="24"/>
  <c r="E305" i="24"/>
  <c r="D305" i="24"/>
  <c r="E304" i="24"/>
  <c r="D304" i="24"/>
  <c r="E303" i="24"/>
  <c r="D303" i="24"/>
  <c r="E302" i="24"/>
  <c r="D302" i="24"/>
  <c r="E301" i="24"/>
  <c r="D301" i="24"/>
  <c r="E300" i="24"/>
  <c r="D300" i="24"/>
  <c r="E299" i="24"/>
  <c r="D299" i="24"/>
  <c r="E298" i="24"/>
  <c r="D298" i="24"/>
  <c r="E297" i="24"/>
  <c r="D297" i="24"/>
  <c r="E296" i="24"/>
  <c r="D296" i="24"/>
  <c r="E295" i="24"/>
  <c r="D295" i="24"/>
  <c r="E294" i="24"/>
  <c r="D294" i="24"/>
  <c r="E293" i="24"/>
  <c r="D293" i="24"/>
  <c r="E292" i="24"/>
  <c r="D292" i="24"/>
  <c r="E291" i="24"/>
  <c r="D291" i="24"/>
  <c r="E290" i="24"/>
  <c r="D290" i="24"/>
  <c r="E289" i="24"/>
  <c r="D289" i="24"/>
  <c r="E288" i="24"/>
  <c r="D288" i="24"/>
  <c r="E287" i="24"/>
  <c r="D287" i="24"/>
  <c r="E286" i="24"/>
  <c r="D286" i="24"/>
  <c r="E285" i="24"/>
  <c r="D285" i="24"/>
  <c r="E284" i="24"/>
  <c r="D284" i="24"/>
  <c r="E283" i="24"/>
  <c r="D283" i="24"/>
  <c r="E282" i="24"/>
  <c r="D282" i="24"/>
  <c r="E281" i="24"/>
  <c r="D281" i="24"/>
  <c r="E280" i="24"/>
  <c r="D280" i="24"/>
  <c r="E279" i="24"/>
  <c r="D279" i="24"/>
  <c r="E278" i="24"/>
  <c r="D278" i="24"/>
  <c r="E277" i="24"/>
  <c r="D277" i="24"/>
  <c r="E276" i="24"/>
  <c r="D276" i="24"/>
  <c r="E275" i="24"/>
  <c r="D275" i="24"/>
  <c r="E274" i="24"/>
  <c r="D274" i="24"/>
  <c r="E273" i="24"/>
  <c r="D273" i="24"/>
  <c r="E272" i="24"/>
  <c r="D272" i="24"/>
  <c r="E271" i="24"/>
  <c r="D271" i="24"/>
  <c r="E270" i="24"/>
  <c r="D270" i="24"/>
  <c r="E269" i="24"/>
  <c r="D269" i="24"/>
  <c r="E268" i="24"/>
  <c r="D268" i="24"/>
  <c r="E267" i="24"/>
  <c r="D267" i="24"/>
  <c r="E266" i="24"/>
  <c r="D266" i="24"/>
  <c r="E265" i="24"/>
  <c r="D265" i="24"/>
  <c r="E264" i="24"/>
  <c r="D264" i="24"/>
  <c r="E263" i="24"/>
  <c r="D263" i="24"/>
  <c r="E262" i="24"/>
  <c r="D262" i="24"/>
  <c r="E261" i="24"/>
  <c r="D261" i="24"/>
  <c r="E260" i="24"/>
  <c r="D260" i="24"/>
  <c r="E259" i="24"/>
  <c r="D259" i="24"/>
  <c r="E258" i="24"/>
  <c r="D258" i="24"/>
  <c r="E257" i="24"/>
  <c r="D257" i="24"/>
  <c r="E256" i="24"/>
  <c r="D256" i="24"/>
  <c r="E255" i="24"/>
  <c r="D255" i="24"/>
  <c r="E254" i="24"/>
  <c r="D254" i="24"/>
  <c r="E253" i="24"/>
  <c r="D253" i="24"/>
  <c r="E252" i="24"/>
  <c r="D252" i="24"/>
  <c r="E251" i="24"/>
  <c r="D251" i="24"/>
  <c r="E250" i="24"/>
  <c r="D250" i="24"/>
  <c r="E249" i="24"/>
  <c r="D249" i="24"/>
  <c r="E248" i="24"/>
  <c r="D248" i="24"/>
  <c r="E247" i="24"/>
  <c r="D247" i="24"/>
  <c r="E246" i="24"/>
  <c r="D246" i="24"/>
  <c r="E245" i="24"/>
  <c r="D245" i="24"/>
  <c r="E244" i="24"/>
  <c r="D244" i="24"/>
  <c r="E243" i="24"/>
  <c r="D243" i="24"/>
  <c r="E242" i="24"/>
  <c r="D242" i="24"/>
  <c r="E241" i="24"/>
  <c r="D241" i="24"/>
  <c r="E240" i="24"/>
  <c r="D240" i="24"/>
  <c r="E239" i="24"/>
  <c r="D239" i="24"/>
  <c r="E238" i="24"/>
  <c r="D238" i="24"/>
  <c r="E237" i="24"/>
  <c r="D237" i="24"/>
  <c r="E236" i="24"/>
  <c r="D236" i="24"/>
  <c r="E235" i="24"/>
  <c r="D235" i="24"/>
  <c r="E234" i="24"/>
  <c r="D234" i="24"/>
  <c r="E233" i="24"/>
  <c r="D233" i="24"/>
  <c r="E232" i="24"/>
  <c r="D232" i="24"/>
  <c r="E231" i="24"/>
  <c r="D231" i="24"/>
  <c r="E230" i="24"/>
  <c r="D230" i="24"/>
  <c r="E229" i="24"/>
  <c r="D229" i="24"/>
  <c r="E228" i="24"/>
  <c r="D228" i="24"/>
  <c r="E227" i="24"/>
  <c r="D227" i="24"/>
  <c r="E226" i="24"/>
  <c r="D226" i="24"/>
  <c r="E225" i="24"/>
  <c r="D225" i="24"/>
  <c r="E224" i="24"/>
  <c r="D224" i="24"/>
  <c r="E223" i="24"/>
  <c r="D223" i="24"/>
  <c r="E222" i="24"/>
  <c r="D222" i="24"/>
  <c r="E221" i="24"/>
  <c r="D221" i="24"/>
  <c r="E220" i="24"/>
  <c r="D220" i="24"/>
  <c r="E219" i="24"/>
  <c r="D219" i="24"/>
  <c r="E218" i="24"/>
  <c r="D218" i="24"/>
  <c r="E217" i="24"/>
  <c r="D217" i="24"/>
  <c r="E216" i="24"/>
  <c r="D216" i="24"/>
  <c r="E215" i="24"/>
  <c r="D215" i="24"/>
  <c r="E214" i="24"/>
  <c r="D214" i="24"/>
  <c r="E213" i="24"/>
  <c r="D213" i="24"/>
  <c r="E212" i="24"/>
  <c r="D212" i="24"/>
  <c r="E211" i="24"/>
  <c r="D211" i="24"/>
  <c r="E210" i="24"/>
  <c r="D210" i="24"/>
  <c r="E209" i="24"/>
  <c r="D209" i="24"/>
  <c r="E208" i="24"/>
  <c r="D208" i="24"/>
  <c r="E207" i="24"/>
  <c r="D207" i="24"/>
  <c r="E206" i="24"/>
  <c r="D206" i="24"/>
  <c r="E205" i="24"/>
  <c r="D205" i="24"/>
  <c r="E4783" i="24"/>
  <c r="D4783" i="24"/>
  <c r="E4782" i="24"/>
  <c r="D4782" i="24"/>
  <c r="E4781" i="24"/>
  <c r="D4781" i="24"/>
  <c r="E4780" i="24"/>
  <c r="D4780" i="24"/>
  <c r="E4779" i="24"/>
  <c r="D4779" i="24"/>
  <c r="E4778" i="24"/>
  <c r="D4778" i="24"/>
  <c r="E4777" i="24"/>
  <c r="D4777" i="24"/>
  <c r="E4776" i="24"/>
  <c r="D4776" i="24"/>
  <c r="E4775" i="24"/>
  <c r="D4775" i="24"/>
  <c r="E4774" i="24"/>
  <c r="D4774" i="24"/>
  <c r="E4773" i="24"/>
  <c r="D4773" i="24"/>
  <c r="E4772" i="24"/>
  <c r="D4772" i="24"/>
  <c r="E4771" i="24"/>
  <c r="D4771" i="24"/>
  <c r="E4770" i="24"/>
  <c r="D4770" i="24"/>
  <c r="E4769" i="24"/>
  <c r="D4769" i="24"/>
  <c r="E4768" i="24"/>
  <c r="D4768" i="24"/>
  <c r="E4767" i="24"/>
  <c r="D4767" i="24"/>
  <c r="E4766" i="24"/>
  <c r="D4766" i="24"/>
  <c r="E4765" i="24"/>
  <c r="D4765" i="24"/>
  <c r="E4764" i="24"/>
  <c r="D4764" i="24"/>
  <c r="E4763" i="24"/>
  <c r="D4763" i="24"/>
  <c r="E4762" i="24"/>
  <c r="D4762" i="24"/>
  <c r="E4761" i="24"/>
  <c r="D4761" i="24"/>
  <c r="E4760" i="24"/>
  <c r="D4760" i="24"/>
  <c r="E4759" i="24"/>
  <c r="D4759" i="24"/>
  <c r="E4758" i="24"/>
  <c r="D4758" i="24"/>
  <c r="E4757" i="24"/>
  <c r="D4757" i="24"/>
  <c r="E4756" i="24"/>
  <c r="D4756" i="24"/>
  <c r="E4755" i="24"/>
  <c r="D4755" i="24"/>
  <c r="E4754" i="24"/>
  <c r="D4754" i="24"/>
  <c r="E4753" i="24"/>
  <c r="D4753" i="24"/>
  <c r="E4752" i="24"/>
  <c r="D4752" i="24"/>
  <c r="E4751" i="24"/>
  <c r="D4751" i="24"/>
  <c r="E4750" i="24"/>
  <c r="D4750" i="24"/>
  <c r="E4749" i="24"/>
  <c r="D4749" i="24"/>
  <c r="E4748" i="24"/>
  <c r="D4748" i="24"/>
  <c r="E4747" i="24"/>
  <c r="D4747" i="24"/>
  <c r="E4746" i="24"/>
  <c r="D4746" i="24"/>
  <c r="E4745" i="24"/>
  <c r="D4745" i="24"/>
  <c r="E4744" i="24"/>
  <c r="D4744" i="24"/>
  <c r="E4743" i="24"/>
  <c r="D4743" i="24"/>
  <c r="E4742" i="24"/>
  <c r="D4742" i="24"/>
  <c r="E4741" i="24"/>
  <c r="D4741" i="24"/>
  <c r="E4740" i="24"/>
  <c r="D4740" i="24"/>
  <c r="E4739" i="24"/>
  <c r="D4739" i="24"/>
  <c r="E4738" i="24"/>
  <c r="D4738" i="24"/>
  <c r="E4737" i="24"/>
  <c r="D4737" i="24"/>
  <c r="E4736" i="24"/>
  <c r="D4736" i="24"/>
  <c r="E4735" i="24"/>
  <c r="D4735" i="24"/>
  <c r="E4734" i="24"/>
  <c r="D4734" i="24"/>
  <c r="E4733" i="24"/>
  <c r="D4733" i="24"/>
  <c r="E4732" i="24"/>
  <c r="D4732" i="24"/>
  <c r="E4731" i="24"/>
  <c r="D4731" i="24"/>
  <c r="E4730" i="24"/>
  <c r="D4730" i="24"/>
  <c r="E4729" i="24"/>
  <c r="D4729" i="24"/>
  <c r="E4728" i="24"/>
  <c r="D4728" i="24"/>
  <c r="E4727" i="24"/>
  <c r="D4727" i="24"/>
  <c r="E4726" i="24"/>
  <c r="D4726" i="24"/>
  <c r="E4725" i="24"/>
  <c r="D4725" i="24"/>
  <c r="E4724" i="24"/>
  <c r="D4724" i="24"/>
  <c r="E4723" i="24"/>
  <c r="D4723" i="24"/>
  <c r="E4722" i="24"/>
  <c r="D4722" i="24"/>
  <c r="E4721" i="24"/>
  <c r="D4721" i="24"/>
  <c r="E4720" i="24"/>
  <c r="D4720" i="24"/>
  <c r="E4719" i="24"/>
  <c r="D4719" i="24"/>
  <c r="E4718" i="24"/>
  <c r="D4718" i="24"/>
  <c r="E4717" i="24"/>
  <c r="D4717" i="24"/>
  <c r="E4716" i="24"/>
  <c r="D4716" i="24"/>
  <c r="E4715" i="24"/>
  <c r="D4715" i="24"/>
  <c r="E4714" i="24"/>
  <c r="D4714" i="24"/>
  <c r="E4713" i="24"/>
  <c r="D4713" i="24"/>
  <c r="E4712" i="24"/>
  <c r="D4712" i="24"/>
  <c r="E4711" i="24"/>
  <c r="D4711" i="24"/>
  <c r="E4710" i="24"/>
  <c r="D4710" i="24"/>
  <c r="E4709" i="24"/>
  <c r="D4709" i="24"/>
  <c r="E126" i="24"/>
  <c r="D126" i="24"/>
  <c r="E125" i="24"/>
  <c r="D125" i="24"/>
  <c r="E124" i="24"/>
  <c r="D124" i="24"/>
  <c r="E123" i="24"/>
  <c r="D123" i="24"/>
  <c r="E122" i="24"/>
  <c r="D122" i="24"/>
  <c r="E121" i="24"/>
  <c r="D121" i="24"/>
  <c r="E120" i="24"/>
  <c r="D120" i="24"/>
  <c r="E119" i="24"/>
  <c r="D119" i="24"/>
  <c r="E118" i="24"/>
  <c r="D118" i="24"/>
  <c r="E117" i="24"/>
  <c r="D117" i="24"/>
  <c r="E116" i="24"/>
  <c r="D116" i="24"/>
  <c r="E115" i="24"/>
  <c r="D115" i="24"/>
  <c r="E114" i="24"/>
  <c r="D114" i="24"/>
  <c r="E113" i="24"/>
  <c r="D113" i="24"/>
  <c r="E112" i="24"/>
  <c r="D112" i="24"/>
  <c r="E111" i="24"/>
  <c r="D111" i="24"/>
  <c r="E110" i="24"/>
  <c r="D110" i="24"/>
  <c r="E109" i="24"/>
  <c r="D109" i="24"/>
  <c r="E108" i="24"/>
  <c r="D108" i="24"/>
  <c r="E107" i="24"/>
  <c r="D107" i="24"/>
  <c r="E106" i="24"/>
  <c r="D106" i="24"/>
  <c r="E105" i="24"/>
  <c r="D105" i="24"/>
  <c r="E104" i="24"/>
  <c r="D104" i="24"/>
  <c r="E103" i="24"/>
  <c r="D103" i="24"/>
  <c r="E102" i="24"/>
  <c r="D102" i="24"/>
  <c r="E101" i="24"/>
  <c r="D101" i="24"/>
  <c r="E100" i="24"/>
  <c r="D100" i="24"/>
  <c r="E99" i="24"/>
  <c r="D99" i="24"/>
  <c r="E98" i="24"/>
  <c r="D98" i="24"/>
  <c r="E97" i="24"/>
  <c r="D97" i="24"/>
  <c r="E96" i="24"/>
  <c r="D96" i="24"/>
  <c r="E95" i="24"/>
  <c r="D95" i="24"/>
  <c r="E94" i="24"/>
  <c r="D94" i="24"/>
  <c r="E93" i="24"/>
  <c r="D93" i="24"/>
  <c r="E92" i="24"/>
  <c r="D92" i="24"/>
  <c r="E91" i="24"/>
  <c r="D91" i="24"/>
  <c r="E90" i="24"/>
  <c r="D90" i="24"/>
  <c r="E89" i="24"/>
  <c r="D89" i="24"/>
  <c r="E88" i="24"/>
  <c r="D88" i="24"/>
  <c r="E87" i="24"/>
  <c r="D87" i="24"/>
  <c r="E86" i="24"/>
  <c r="D86" i="24"/>
  <c r="E85" i="24"/>
  <c r="D85" i="24"/>
  <c r="E84" i="24"/>
  <c r="D84" i="24"/>
  <c r="E83" i="24"/>
  <c r="D83" i="24"/>
  <c r="E82" i="24"/>
  <c r="D82" i="24"/>
  <c r="E81" i="24"/>
  <c r="D81" i="24"/>
  <c r="E80" i="24"/>
  <c r="D80" i="24"/>
  <c r="E79" i="24"/>
  <c r="D79" i="24"/>
  <c r="E78" i="24"/>
  <c r="D78" i="24"/>
  <c r="E77" i="24"/>
  <c r="D77" i="24"/>
  <c r="E76" i="24"/>
  <c r="D76" i="24"/>
  <c r="E75" i="24"/>
  <c r="D75" i="24"/>
  <c r="E74" i="24"/>
  <c r="D74" i="24"/>
  <c r="E73" i="24"/>
  <c r="D73" i="24"/>
  <c r="E72" i="24"/>
  <c r="D72" i="24"/>
  <c r="E71" i="24"/>
  <c r="D71" i="24"/>
  <c r="E70" i="24"/>
  <c r="D70" i="24"/>
  <c r="E69" i="24"/>
  <c r="D69" i="24"/>
  <c r="E68" i="24"/>
  <c r="D68" i="24"/>
  <c r="E67" i="24"/>
  <c r="D67" i="24"/>
  <c r="E66" i="24"/>
  <c r="D66" i="24"/>
  <c r="E65" i="24"/>
  <c r="D65" i="24"/>
  <c r="E64" i="24"/>
  <c r="D64" i="24"/>
  <c r="E63" i="24"/>
  <c r="D63" i="24"/>
  <c r="E62" i="24"/>
  <c r="D62" i="24"/>
  <c r="E61" i="24"/>
  <c r="D61" i="24"/>
  <c r="E60" i="24"/>
  <c r="D60" i="24"/>
  <c r="E59" i="24"/>
  <c r="D59" i="24"/>
  <c r="E58" i="24"/>
  <c r="D58" i="24"/>
  <c r="E57" i="24"/>
  <c r="D57" i="24"/>
  <c r="E56" i="24"/>
  <c r="D56" i="24"/>
  <c r="E55" i="24"/>
  <c r="D55" i="24"/>
  <c r="E54" i="24"/>
  <c r="D54" i="24"/>
  <c r="E53" i="24"/>
  <c r="D53" i="24"/>
  <c r="E52" i="24"/>
  <c r="D52" i="24"/>
  <c r="E51" i="24"/>
  <c r="D51" i="24"/>
  <c r="E50" i="24"/>
  <c r="D50" i="24"/>
  <c r="E49" i="24"/>
  <c r="D49" i="24"/>
  <c r="E48" i="24"/>
  <c r="D48" i="24"/>
  <c r="E47" i="24"/>
  <c r="D47" i="24"/>
  <c r="E46" i="24"/>
  <c r="D46" i="24"/>
  <c r="E45" i="24"/>
  <c r="D45" i="24"/>
  <c r="E44" i="24"/>
  <c r="D44" i="24"/>
  <c r="E43" i="24"/>
  <c r="D43" i="24"/>
  <c r="E42" i="24"/>
  <c r="D42" i="24"/>
  <c r="E41" i="24"/>
  <c r="D41" i="24"/>
  <c r="E40" i="24"/>
  <c r="D40" i="24"/>
  <c r="E39" i="24"/>
  <c r="D39" i="24"/>
  <c r="E38" i="24"/>
  <c r="D38" i="24"/>
  <c r="E37" i="24"/>
  <c r="D37" i="24"/>
  <c r="E36" i="24"/>
  <c r="D36" i="24"/>
  <c r="E35" i="24"/>
  <c r="D35" i="24"/>
  <c r="E34" i="24"/>
  <c r="D34" i="24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970" i="24"/>
  <c r="D2970" i="24"/>
  <c r="E2969" i="24"/>
  <c r="D2969" i="24"/>
  <c r="E2968" i="24"/>
  <c r="D2968" i="24"/>
  <c r="E2967" i="24"/>
  <c r="D2967" i="24"/>
  <c r="E2966" i="24"/>
  <c r="D2966" i="24"/>
  <c r="E2965" i="24"/>
  <c r="D2965" i="24"/>
  <c r="E2964" i="24"/>
  <c r="D2964" i="24"/>
  <c r="E2963" i="24"/>
  <c r="D2963" i="24"/>
  <c r="E2962" i="24"/>
  <c r="D2962" i="24"/>
  <c r="E2961" i="24"/>
  <c r="D2961" i="24"/>
  <c r="E2960" i="24"/>
  <c r="D2960" i="24"/>
  <c r="E2959" i="24"/>
  <c r="D2959" i="24"/>
  <c r="E2958" i="24"/>
  <c r="D2958" i="24"/>
  <c r="E2957" i="24"/>
  <c r="D2957" i="24"/>
  <c r="E2956" i="24"/>
  <c r="D2956" i="24"/>
  <c r="E2955" i="24"/>
  <c r="D2955" i="24"/>
  <c r="E2954" i="24"/>
  <c r="D2954" i="24"/>
  <c r="E2953" i="24"/>
  <c r="D2953" i="24"/>
  <c r="E2952" i="24"/>
  <c r="D2952" i="24"/>
  <c r="E2951" i="24"/>
  <c r="D2951" i="24"/>
  <c r="E2950" i="24"/>
  <c r="D2950" i="24"/>
  <c r="E2949" i="24"/>
  <c r="D2949" i="24"/>
  <c r="E2948" i="24"/>
  <c r="D2948" i="24"/>
  <c r="E2947" i="24"/>
  <c r="D2947" i="24"/>
  <c r="E2946" i="24"/>
  <c r="D2946" i="24"/>
  <c r="E2945" i="24"/>
  <c r="D2945" i="24"/>
  <c r="E2944" i="24"/>
  <c r="D2944" i="24"/>
  <c r="E2943" i="24"/>
  <c r="D2943" i="24"/>
  <c r="E2942" i="24"/>
  <c r="D2942" i="24"/>
  <c r="E2941" i="24"/>
  <c r="D2941" i="24"/>
  <c r="E2940" i="24"/>
  <c r="D2940" i="24"/>
  <c r="E2939" i="24"/>
  <c r="D2939" i="24"/>
  <c r="E2938" i="24"/>
  <c r="D2938" i="24"/>
  <c r="E2937" i="24"/>
  <c r="D2937" i="24"/>
  <c r="E2936" i="24"/>
  <c r="D2936" i="24"/>
  <c r="E2935" i="24"/>
  <c r="D2935" i="24"/>
  <c r="E2934" i="24"/>
  <c r="D2934" i="24"/>
  <c r="E2933" i="24"/>
  <c r="D2933" i="24"/>
  <c r="E2932" i="24"/>
  <c r="D2932" i="24"/>
  <c r="E2931" i="24"/>
  <c r="D2931" i="24"/>
  <c r="E2930" i="24"/>
  <c r="D2930" i="24"/>
  <c r="E2929" i="24"/>
  <c r="D2929" i="24"/>
  <c r="E2928" i="24"/>
  <c r="D2928" i="24"/>
  <c r="E2927" i="24"/>
  <c r="D2927" i="24"/>
  <c r="E2926" i="24"/>
  <c r="D2926" i="24"/>
  <c r="E2925" i="24"/>
  <c r="D2925" i="24"/>
  <c r="E2924" i="24"/>
  <c r="D2924" i="24"/>
  <c r="E2923" i="24"/>
  <c r="D2923" i="24"/>
  <c r="E2922" i="24"/>
  <c r="D2922" i="24"/>
  <c r="E2921" i="24"/>
  <c r="D2921" i="24"/>
  <c r="E2920" i="24"/>
  <c r="D2920" i="24"/>
  <c r="E2919" i="24"/>
  <c r="D2919" i="24"/>
  <c r="E2918" i="24"/>
  <c r="D2918" i="24"/>
  <c r="E2917" i="24"/>
  <c r="D2917" i="24"/>
  <c r="E2916" i="24"/>
  <c r="D2916" i="24"/>
  <c r="E2915" i="24"/>
  <c r="D2915" i="24"/>
  <c r="E2914" i="24"/>
  <c r="D2914" i="24"/>
  <c r="E2913" i="24"/>
  <c r="D2913" i="24"/>
  <c r="E2912" i="24"/>
  <c r="D2912" i="24"/>
  <c r="E2911" i="24"/>
  <c r="D2911" i="24"/>
  <c r="E2910" i="24"/>
  <c r="D2910" i="24"/>
  <c r="E2909" i="24"/>
  <c r="D2909" i="24"/>
  <c r="E2908" i="24"/>
  <c r="D2908" i="24"/>
  <c r="E2907" i="24"/>
  <c r="D2907" i="24"/>
  <c r="E2906" i="24"/>
  <c r="D2906" i="24"/>
  <c r="E2905" i="24"/>
  <c r="D2905" i="24"/>
  <c r="E2904" i="24"/>
  <c r="D2904" i="24"/>
  <c r="E2903" i="24"/>
  <c r="D2903" i="24"/>
  <c r="E2902" i="24"/>
  <c r="D2902" i="24"/>
  <c r="E2901" i="24"/>
  <c r="D2901" i="24"/>
  <c r="E2900" i="24"/>
  <c r="D2900" i="24"/>
  <c r="E2899" i="24"/>
  <c r="D2899" i="24"/>
  <c r="E2898" i="24"/>
  <c r="D2898" i="24"/>
  <c r="E2897" i="24"/>
  <c r="D2897" i="24"/>
  <c r="E2896" i="24"/>
  <c r="D2896" i="24"/>
  <c r="E2895" i="24"/>
  <c r="D2895" i="24"/>
  <c r="E2894" i="24"/>
  <c r="D2894" i="24"/>
  <c r="E2893" i="24"/>
  <c r="D2893" i="24"/>
  <c r="E2892" i="24"/>
  <c r="D2892" i="24"/>
  <c r="E2891" i="24"/>
  <c r="D2891" i="24"/>
  <c r="E2890" i="24"/>
  <c r="D2890" i="24"/>
  <c r="E2889" i="24"/>
  <c r="D2889" i="24"/>
  <c r="E2888" i="24"/>
  <c r="D2888" i="24"/>
  <c r="E2887" i="24"/>
  <c r="D2887" i="24"/>
  <c r="E2886" i="24"/>
  <c r="D2886" i="24"/>
  <c r="E2885" i="24"/>
  <c r="D2885" i="24"/>
  <c r="E2884" i="24"/>
  <c r="D2884" i="24"/>
  <c r="E2883" i="24"/>
  <c r="D2883" i="24"/>
  <c r="E2882" i="24"/>
  <c r="D2882" i="24"/>
  <c r="E2881" i="24"/>
  <c r="D2881" i="24"/>
  <c r="E2880" i="24"/>
  <c r="D2880" i="24"/>
  <c r="E2879" i="24"/>
  <c r="D2879" i="24"/>
  <c r="E2878" i="24"/>
  <c r="D2878" i="24"/>
  <c r="E2877" i="24"/>
  <c r="D2877" i="24"/>
  <c r="E2876" i="24"/>
  <c r="D2876" i="24"/>
  <c r="E2875" i="24"/>
  <c r="D2875" i="24"/>
  <c r="E2874" i="24"/>
  <c r="D2874" i="24"/>
  <c r="E2873" i="24"/>
  <c r="D2873" i="24"/>
  <c r="E2872" i="24"/>
  <c r="D2872" i="24"/>
  <c r="E2871" i="24"/>
  <c r="D2871" i="24"/>
  <c r="E2870" i="24"/>
  <c r="D2870" i="24"/>
  <c r="E2869" i="24"/>
  <c r="D2869" i="24"/>
  <c r="E2868" i="24"/>
  <c r="D2868" i="24"/>
  <c r="E2867" i="24"/>
  <c r="D2867" i="24"/>
  <c r="E2866" i="24"/>
  <c r="D2866" i="24"/>
  <c r="E2865" i="24"/>
  <c r="D2865" i="24"/>
  <c r="E2864" i="24"/>
  <c r="D2864" i="24"/>
  <c r="E2863" i="24"/>
  <c r="D2863" i="24"/>
  <c r="E2862" i="24"/>
  <c r="D2862" i="24"/>
  <c r="E2861" i="24"/>
  <c r="D2861" i="24"/>
  <c r="E2860" i="24"/>
  <c r="D2860" i="24"/>
  <c r="E2859" i="24"/>
  <c r="D2859" i="24"/>
  <c r="E2858" i="24"/>
  <c r="D2858" i="24"/>
  <c r="E2857" i="24"/>
  <c r="D2857" i="24"/>
  <c r="E2856" i="24"/>
  <c r="D2856" i="24"/>
  <c r="E2855" i="24"/>
  <c r="D2855" i="24"/>
  <c r="E2854" i="24"/>
  <c r="D2854" i="24"/>
  <c r="E2853" i="24"/>
  <c r="D2853" i="24"/>
  <c r="E2852" i="24"/>
  <c r="D2852" i="24"/>
  <c r="E2851" i="24"/>
  <c r="D2851" i="24"/>
  <c r="E2850" i="24"/>
  <c r="D2850" i="24"/>
  <c r="E2849" i="24"/>
  <c r="D2849" i="24"/>
  <c r="E2848" i="24"/>
  <c r="D2848" i="24"/>
  <c r="E2847" i="24"/>
  <c r="D2847" i="24"/>
  <c r="E2846" i="24"/>
  <c r="D2846" i="24"/>
  <c r="E2845" i="24"/>
  <c r="D2845" i="24"/>
  <c r="E2844" i="24"/>
  <c r="D2844" i="24"/>
  <c r="E2843" i="24"/>
  <c r="D2843" i="24"/>
  <c r="E2842" i="24"/>
  <c r="D2842" i="24"/>
  <c r="E2841" i="24"/>
  <c r="D2841" i="24"/>
  <c r="E2840" i="24"/>
  <c r="D2840" i="24"/>
  <c r="E2839" i="24"/>
  <c r="D2839" i="24"/>
  <c r="E2838" i="24"/>
  <c r="D2838" i="24"/>
  <c r="E2837" i="24"/>
  <c r="D2837" i="24"/>
  <c r="E2836" i="24"/>
  <c r="D2836" i="24"/>
  <c r="E2835" i="24"/>
  <c r="D2835" i="24"/>
  <c r="E2834" i="24"/>
  <c r="D2834" i="24"/>
  <c r="E2833" i="24"/>
  <c r="D2833" i="24"/>
  <c r="E2832" i="24"/>
  <c r="D2832" i="24"/>
  <c r="E2831" i="24"/>
  <c r="D2831" i="24"/>
  <c r="E2830" i="24"/>
  <c r="D2830" i="24"/>
  <c r="E2829" i="24"/>
  <c r="D2829" i="24"/>
  <c r="E2828" i="24"/>
  <c r="D2828" i="24"/>
  <c r="E2827" i="24"/>
  <c r="D2827" i="24"/>
  <c r="E2826" i="24"/>
  <c r="D2826" i="24"/>
  <c r="E2825" i="24"/>
  <c r="D2825" i="24"/>
  <c r="E2824" i="24"/>
  <c r="D2824" i="24"/>
  <c r="E2823" i="24"/>
  <c r="D2823" i="24"/>
  <c r="E2822" i="24"/>
  <c r="D2822" i="24"/>
  <c r="E2821" i="24"/>
  <c r="D2821" i="24"/>
  <c r="E2820" i="24"/>
  <c r="D2820" i="24"/>
  <c r="E2819" i="24"/>
  <c r="D2819" i="24"/>
  <c r="E2818" i="24"/>
  <c r="D2818" i="24"/>
  <c r="E2817" i="24"/>
  <c r="D2817" i="24"/>
  <c r="E2816" i="24"/>
  <c r="D2816" i="24"/>
  <c r="E2815" i="24"/>
  <c r="D2815" i="24"/>
  <c r="E2814" i="24"/>
  <c r="D2814" i="24"/>
  <c r="E2813" i="24"/>
  <c r="D2813" i="24"/>
  <c r="E2812" i="24"/>
  <c r="D2812" i="24"/>
  <c r="E2811" i="24"/>
  <c r="D2811" i="24"/>
  <c r="E2810" i="24"/>
  <c r="D2810" i="24"/>
  <c r="E2809" i="24"/>
  <c r="D2809" i="24"/>
  <c r="E2808" i="24"/>
  <c r="D2808" i="24"/>
  <c r="E2807" i="24"/>
  <c r="D2807" i="24"/>
  <c r="E2806" i="24"/>
  <c r="D2806" i="24"/>
  <c r="E2805" i="24"/>
  <c r="D2805" i="24"/>
  <c r="E2804" i="24"/>
  <c r="D2804" i="24"/>
  <c r="E2803" i="24"/>
  <c r="D2803" i="24"/>
  <c r="E2802" i="24"/>
  <c r="D2802" i="24"/>
  <c r="E2801" i="24"/>
  <c r="D2801" i="24"/>
  <c r="E2800" i="24"/>
  <c r="D2800" i="24"/>
  <c r="E2799" i="24"/>
  <c r="D2799" i="24"/>
  <c r="E2798" i="24"/>
  <c r="D2798" i="24"/>
  <c r="E2797" i="24"/>
  <c r="D2797" i="24"/>
  <c r="E2796" i="24"/>
  <c r="D2796" i="24"/>
  <c r="E2795" i="24"/>
  <c r="D2795" i="24"/>
  <c r="E2794" i="24"/>
  <c r="D2794" i="24"/>
  <c r="E2793" i="24"/>
  <c r="D2793" i="24"/>
  <c r="E2792" i="24"/>
  <c r="D2792" i="24"/>
  <c r="E2791" i="24"/>
  <c r="D2791" i="24"/>
  <c r="E2790" i="24"/>
  <c r="D2790" i="24"/>
  <c r="E2789" i="24"/>
  <c r="D2789" i="24"/>
  <c r="E2788" i="24"/>
  <c r="D2788" i="24"/>
  <c r="E2787" i="24"/>
  <c r="D2787" i="24"/>
  <c r="E2786" i="24"/>
  <c r="D2786" i="24"/>
  <c r="E2785" i="24"/>
  <c r="D2785" i="24"/>
  <c r="E2784" i="24"/>
  <c r="D2784" i="24"/>
  <c r="E2783" i="24"/>
  <c r="D2783" i="24"/>
  <c r="E2782" i="24"/>
  <c r="D2782" i="24"/>
  <c r="E2781" i="24"/>
  <c r="D2781" i="24"/>
  <c r="E2780" i="24"/>
  <c r="D2780" i="24"/>
  <c r="E2779" i="24"/>
  <c r="D2779" i="24"/>
  <c r="E2778" i="24"/>
  <c r="D2778" i="24"/>
  <c r="E2777" i="24"/>
  <c r="D2777" i="24"/>
  <c r="E2776" i="24"/>
  <c r="D2776" i="24"/>
  <c r="E2775" i="24"/>
  <c r="D2775" i="24"/>
  <c r="E2774" i="24"/>
  <c r="D2774" i="24"/>
  <c r="E2773" i="24"/>
  <c r="D2773" i="24"/>
  <c r="E2772" i="24"/>
  <c r="D2772" i="24"/>
  <c r="E2771" i="24"/>
  <c r="D2771" i="24"/>
  <c r="E2770" i="24"/>
  <c r="D2770" i="24"/>
  <c r="E2769" i="24"/>
  <c r="D2769" i="24"/>
  <c r="E2768" i="24"/>
  <c r="D2768" i="24"/>
  <c r="E2767" i="24"/>
  <c r="D2767" i="24"/>
  <c r="E2766" i="24"/>
  <c r="D2766" i="24"/>
  <c r="E2765" i="24"/>
  <c r="D2765" i="24"/>
  <c r="E2764" i="24"/>
  <c r="D2764" i="24"/>
  <c r="E2763" i="24"/>
  <c r="D2763" i="24"/>
  <c r="E2762" i="24"/>
  <c r="D2762" i="24"/>
  <c r="E2761" i="24"/>
  <c r="D2761" i="24"/>
  <c r="E2760" i="24"/>
  <c r="D2760" i="24"/>
  <c r="E2759" i="24"/>
  <c r="D2759" i="24"/>
  <c r="E2758" i="24"/>
  <c r="D2758" i="24"/>
  <c r="E2757" i="24"/>
  <c r="D2757" i="24"/>
  <c r="E2756" i="24"/>
  <c r="D2756" i="24"/>
  <c r="E2755" i="24"/>
  <c r="D2755" i="24"/>
  <c r="E2754" i="24"/>
  <c r="D2754" i="24"/>
  <c r="E2753" i="24"/>
  <c r="D2753" i="24"/>
  <c r="E2752" i="24"/>
  <c r="D2752" i="24"/>
  <c r="E2751" i="24"/>
  <c r="D2751" i="24"/>
  <c r="E2750" i="24"/>
  <c r="D2750" i="24"/>
  <c r="E2749" i="24"/>
  <c r="D2749" i="24"/>
  <c r="E2748" i="24"/>
  <c r="D2748" i="24"/>
  <c r="E2747" i="24"/>
  <c r="D2747" i="24"/>
  <c r="E2746" i="24"/>
  <c r="D2746" i="24"/>
  <c r="E2745" i="24"/>
  <c r="D2745" i="24"/>
  <c r="E2744" i="24"/>
  <c r="D2744" i="24"/>
  <c r="E2743" i="24"/>
  <c r="D2743" i="24"/>
  <c r="E2742" i="24"/>
  <c r="D2742" i="24"/>
  <c r="E2741" i="24"/>
  <c r="D2741" i="24"/>
  <c r="E2740" i="24"/>
  <c r="D2740" i="24"/>
  <c r="E2739" i="24"/>
  <c r="D2739" i="24"/>
  <c r="E2738" i="24"/>
  <c r="D2738" i="24"/>
  <c r="E2737" i="24"/>
  <c r="D2737" i="24"/>
  <c r="E2736" i="24"/>
  <c r="D2736" i="24"/>
  <c r="E2735" i="24"/>
  <c r="D2735" i="24"/>
  <c r="E2734" i="24"/>
  <c r="D2734" i="24"/>
  <c r="E2733" i="24"/>
  <c r="D2733" i="24"/>
  <c r="E2732" i="24"/>
  <c r="D2732" i="24"/>
  <c r="E2731" i="24"/>
  <c r="D2731" i="24"/>
  <c r="E2730" i="24"/>
  <c r="D2730" i="24"/>
  <c r="E2729" i="24"/>
  <c r="D2729" i="24"/>
  <c r="E2728" i="24"/>
  <c r="D2728" i="24"/>
  <c r="E2727" i="24"/>
  <c r="D2727" i="24"/>
  <c r="E2726" i="24"/>
  <c r="D2726" i="24"/>
  <c r="E2725" i="24"/>
  <c r="D2725" i="24"/>
  <c r="E2724" i="24"/>
  <c r="D2724" i="24"/>
  <c r="E2723" i="24"/>
  <c r="D2723" i="24"/>
  <c r="E2722" i="24"/>
  <c r="D2722" i="24"/>
  <c r="E2721" i="24"/>
  <c r="D2721" i="24"/>
  <c r="E2720" i="24"/>
  <c r="D2720" i="24"/>
  <c r="E2719" i="24"/>
  <c r="D2719" i="24"/>
  <c r="E2718" i="24"/>
  <c r="D2718" i="24"/>
  <c r="E2717" i="24"/>
  <c r="D2717" i="24"/>
  <c r="E2716" i="24"/>
  <c r="D2716" i="24"/>
  <c r="E2715" i="24"/>
  <c r="D2715" i="24"/>
  <c r="E2714" i="24"/>
  <c r="D2714" i="24"/>
  <c r="E2713" i="24"/>
  <c r="D2713" i="24"/>
  <c r="E2712" i="24"/>
  <c r="D2712" i="24"/>
  <c r="E2711" i="24"/>
  <c r="D2711" i="24"/>
  <c r="E2710" i="24"/>
  <c r="D2710" i="24"/>
  <c r="E2709" i="24"/>
  <c r="D2709" i="24"/>
  <c r="E2708" i="24"/>
  <c r="D2708" i="24"/>
  <c r="E2707" i="24"/>
  <c r="D2707" i="24"/>
  <c r="E2706" i="24"/>
  <c r="D2706" i="24"/>
  <c r="E2705" i="24"/>
  <c r="D2705" i="24"/>
  <c r="E2704" i="24"/>
  <c r="D2704" i="24"/>
  <c r="E2703" i="24"/>
  <c r="D2703" i="24"/>
  <c r="E2702" i="24"/>
  <c r="D2702" i="24"/>
  <c r="E2701" i="24"/>
  <c r="D2701" i="24"/>
  <c r="E2700" i="24"/>
  <c r="D2700" i="24"/>
  <c r="E2699" i="24"/>
  <c r="D2699" i="24"/>
  <c r="E2698" i="24"/>
  <c r="D2698" i="24"/>
  <c r="E2697" i="24"/>
  <c r="D2697" i="24"/>
  <c r="E2696" i="24"/>
  <c r="D2696" i="24"/>
  <c r="E2695" i="24"/>
  <c r="D2695" i="24"/>
  <c r="E2694" i="24"/>
  <c r="D2694" i="24"/>
  <c r="E2693" i="24"/>
  <c r="D2693" i="24"/>
  <c r="E2692" i="24"/>
  <c r="D2692" i="24"/>
  <c r="E2691" i="24"/>
  <c r="D2691" i="24"/>
  <c r="E2690" i="24"/>
  <c r="D2690" i="24"/>
  <c r="E2689" i="24"/>
  <c r="D2689" i="24"/>
  <c r="E2688" i="24"/>
  <c r="D2688" i="24"/>
  <c r="E2687" i="24"/>
  <c r="D2687" i="24"/>
  <c r="E2686" i="24"/>
  <c r="D2686" i="24"/>
  <c r="E2685" i="24"/>
  <c r="D2685" i="24"/>
  <c r="E2684" i="24"/>
  <c r="D2684" i="24"/>
  <c r="E2683" i="24"/>
  <c r="D2683" i="24"/>
  <c r="E2682" i="24"/>
  <c r="D2682" i="24"/>
  <c r="E2681" i="24"/>
  <c r="D2681" i="24"/>
  <c r="E2680" i="24"/>
  <c r="D2680" i="24"/>
  <c r="E2679" i="24"/>
  <c r="D2679" i="24"/>
  <c r="E2678" i="24"/>
  <c r="D2678" i="24"/>
  <c r="E2677" i="24"/>
  <c r="D2677" i="24"/>
  <c r="E2676" i="24"/>
  <c r="D2676" i="24"/>
  <c r="E2675" i="24"/>
  <c r="D2675" i="24"/>
  <c r="E2674" i="24"/>
  <c r="D2674" i="24"/>
  <c r="E2673" i="24"/>
  <c r="D2673" i="24"/>
  <c r="E2672" i="24"/>
  <c r="D2672" i="24"/>
  <c r="E2671" i="24"/>
  <c r="D2671" i="24"/>
  <c r="E2670" i="24"/>
  <c r="D2670" i="24"/>
  <c r="E2669" i="24"/>
  <c r="D2669" i="24"/>
  <c r="E2668" i="24"/>
  <c r="D2668" i="24"/>
  <c r="E2667" i="24"/>
  <c r="D2667" i="24"/>
  <c r="E2666" i="24"/>
  <c r="D2666" i="24"/>
  <c r="E2665" i="24"/>
  <c r="D2665" i="24"/>
  <c r="E2664" i="24"/>
  <c r="D2664" i="24"/>
  <c r="E2663" i="24"/>
  <c r="D2663" i="24"/>
  <c r="E2662" i="24"/>
  <c r="D2662" i="24"/>
  <c r="E2661" i="24"/>
  <c r="D2661" i="24"/>
  <c r="E2660" i="24"/>
  <c r="D2660" i="24"/>
  <c r="E2659" i="24"/>
  <c r="D2659" i="24"/>
  <c r="E2658" i="24"/>
  <c r="D2658" i="24"/>
  <c r="E2657" i="24"/>
  <c r="D2657" i="24"/>
  <c r="E2656" i="24"/>
  <c r="D2656" i="24"/>
  <c r="E2655" i="24"/>
  <c r="D2655" i="24"/>
  <c r="E2654" i="24"/>
  <c r="D2654" i="24"/>
  <c r="E2653" i="24"/>
  <c r="D2653" i="24"/>
  <c r="E2652" i="24"/>
  <c r="D2652" i="24"/>
  <c r="E2651" i="24"/>
  <c r="D2651" i="24"/>
  <c r="E2650" i="24"/>
  <c r="D2650" i="24"/>
  <c r="E2649" i="24"/>
  <c r="D2649" i="24"/>
  <c r="E2648" i="24"/>
  <c r="D2648" i="24"/>
  <c r="E2647" i="24"/>
  <c r="D2647" i="24"/>
  <c r="E2646" i="24"/>
  <c r="D2646" i="24"/>
  <c r="E2645" i="24"/>
  <c r="D2645" i="24"/>
  <c r="E2644" i="24"/>
  <c r="D2644" i="24"/>
  <c r="E2643" i="24"/>
  <c r="D2643" i="24"/>
  <c r="E2642" i="24"/>
  <c r="D2642" i="24"/>
  <c r="E2641" i="24"/>
  <c r="D2641" i="24"/>
  <c r="E2640" i="24"/>
  <c r="D2640" i="24"/>
  <c r="E2639" i="24"/>
  <c r="D2639" i="24"/>
  <c r="E2638" i="24"/>
  <c r="D2638" i="24"/>
  <c r="E2637" i="24"/>
  <c r="D2637" i="24"/>
  <c r="E2636" i="24"/>
  <c r="D2636" i="24"/>
  <c r="E2635" i="24"/>
  <c r="D2635" i="24"/>
  <c r="E2634" i="24"/>
  <c r="D2634" i="24"/>
  <c r="E2633" i="24"/>
  <c r="D2633" i="24"/>
  <c r="E2632" i="24"/>
  <c r="D2632" i="24"/>
  <c r="E2631" i="24"/>
  <c r="D2631" i="24"/>
  <c r="E2630" i="24"/>
  <c r="D2630" i="24"/>
  <c r="E2629" i="24"/>
  <c r="D2629" i="24"/>
  <c r="E2628" i="24"/>
  <c r="D2628" i="24"/>
  <c r="E2627" i="24"/>
  <c r="D2627" i="24"/>
  <c r="E2626" i="24"/>
  <c r="D2626" i="24"/>
  <c r="E2625" i="24"/>
  <c r="D2625" i="24"/>
  <c r="E2624" i="24"/>
  <c r="D2624" i="24"/>
  <c r="E2623" i="24"/>
  <c r="D2623" i="24"/>
  <c r="E2622" i="24"/>
  <c r="D2622" i="24"/>
  <c r="E2621" i="24"/>
  <c r="D2621" i="24"/>
  <c r="E2620" i="24"/>
  <c r="D2620" i="24"/>
  <c r="E2619" i="24"/>
  <c r="D2619" i="24"/>
  <c r="E2618" i="24"/>
  <c r="D2618" i="24"/>
  <c r="E2617" i="24"/>
  <c r="D2617" i="24"/>
  <c r="E2616" i="24"/>
  <c r="D2616" i="24"/>
  <c r="E2615" i="24"/>
  <c r="D2615" i="24"/>
  <c r="E2614" i="24"/>
  <c r="D2614" i="24"/>
  <c r="E2613" i="24"/>
  <c r="D2613" i="24"/>
  <c r="E2612" i="24"/>
  <c r="D2612" i="24"/>
  <c r="E2611" i="24"/>
  <c r="D2611" i="24"/>
  <c r="E2610" i="24"/>
  <c r="D2610" i="24"/>
  <c r="E2609" i="24"/>
  <c r="D2609" i="24"/>
  <c r="E2608" i="24"/>
  <c r="D2608" i="24"/>
  <c r="E2607" i="24"/>
  <c r="D2607" i="24"/>
  <c r="E2606" i="24"/>
  <c r="D2606" i="24"/>
  <c r="E2605" i="24"/>
  <c r="D2605" i="24"/>
  <c r="E2604" i="24"/>
  <c r="D2604" i="24"/>
  <c r="E2603" i="24"/>
  <c r="D2603" i="24"/>
  <c r="E2602" i="24"/>
  <c r="D2602" i="24"/>
  <c r="E2601" i="24"/>
  <c r="D2601" i="24"/>
  <c r="E2600" i="24"/>
  <c r="D2600" i="24"/>
  <c r="E2599" i="24"/>
  <c r="D2599" i="24"/>
  <c r="E2598" i="24"/>
  <c r="D2598" i="24"/>
  <c r="E2597" i="24"/>
  <c r="D2597" i="24"/>
  <c r="E2596" i="24"/>
  <c r="D2596" i="24"/>
  <c r="E2595" i="24"/>
  <c r="D2595" i="24"/>
  <c r="E2594" i="24"/>
  <c r="D2594" i="24"/>
  <c r="E2593" i="24"/>
  <c r="D2593" i="24"/>
  <c r="E2592" i="24"/>
  <c r="D2592" i="24"/>
  <c r="E2591" i="24"/>
  <c r="D2591" i="24"/>
  <c r="E2590" i="24"/>
  <c r="D2590" i="24"/>
  <c r="E2589" i="24"/>
  <c r="D2589" i="24"/>
  <c r="E2588" i="24"/>
  <c r="D2588" i="24"/>
  <c r="E2587" i="24"/>
  <c r="D2587" i="24"/>
  <c r="E2586" i="24"/>
  <c r="D2586" i="24"/>
  <c r="E2585" i="24"/>
  <c r="D2585" i="24"/>
  <c r="E2584" i="24"/>
  <c r="D2584" i="24"/>
  <c r="E2583" i="24"/>
  <c r="D2583" i="24"/>
  <c r="E2582" i="24"/>
  <c r="D2582" i="24"/>
  <c r="E2581" i="24"/>
  <c r="D2581" i="24"/>
  <c r="E2580" i="24"/>
  <c r="D2580" i="24"/>
  <c r="E2579" i="24"/>
  <c r="D2579" i="24"/>
  <c r="E2578" i="24"/>
  <c r="D2578" i="24"/>
  <c r="E2577" i="24"/>
  <c r="D2577" i="24"/>
  <c r="E2576" i="24"/>
  <c r="D2576" i="24"/>
  <c r="E2575" i="24"/>
  <c r="D2575" i="24"/>
  <c r="E2574" i="24"/>
  <c r="D2574" i="24"/>
  <c r="E2573" i="24"/>
  <c r="D2573" i="24"/>
  <c r="E2572" i="24"/>
  <c r="D2572" i="24"/>
  <c r="E2571" i="24"/>
  <c r="D2571" i="24"/>
  <c r="E2570" i="24"/>
  <c r="D2570" i="24"/>
  <c r="E2569" i="24"/>
  <c r="D2569" i="24"/>
  <c r="E2568" i="24"/>
  <c r="D2568" i="24"/>
  <c r="E2567" i="24"/>
  <c r="D2567" i="24"/>
  <c r="E2566" i="24"/>
  <c r="D2566" i="24"/>
  <c r="E2565" i="24"/>
  <c r="D2565" i="24"/>
  <c r="E2564" i="24"/>
  <c r="D2564" i="24"/>
  <c r="E2563" i="24"/>
  <c r="D2563" i="24"/>
  <c r="E3852" i="24"/>
  <c r="D3852" i="24"/>
  <c r="E3851" i="24"/>
  <c r="D3851" i="24"/>
  <c r="E3850" i="24"/>
  <c r="D3850" i="24"/>
  <c r="E3849" i="24"/>
  <c r="D3849" i="24"/>
  <c r="E3848" i="24"/>
  <c r="D3848" i="24"/>
  <c r="E3847" i="24"/>
  <c r="D3847" i="24"/>
  <c r="E3846" i="24"/>
  <c r="D3846" i="24"/>
  <c r="E3845" i="24"/>
  <c r="D3845" i="24"/>
  <c r="E3844" i="24"/>
  <c r="D3844" i="24"/>
  <c r="E3843" i="24"/>
  <c r="D3843" i="24"/>
  <c r="E3842" i="24"/>
  <c r="D3842" i="24"/>
  <c r="E3841" i="24"/>
  <c r="D3841" i="24"/>
  <c r="E3840" i="24"/>
  <c r="D3840" i="24"/>
  <c r="E3839" i="24"/>
  <c r="D3839" i="24"/>
  <c r="E3838" i="24"/>
  <c r="D3838" i="24"/>
  <c r="E3837" i="24"/>
  <c r="D3837" i="24"/>
  <c r="E3836" i="24"/>
  <c r="D3836" i="24"/>
  <c r="E3835" i="24"/>
  <c r="D3835" i="24"/>
  <c r="E3834" i="24"/>
  <c r="D3834" i="24"/>
  <c r="E3833" i="24"/>
  <c r="D3833" i="24"/>
  <c r="E3832" i="24"/>
  <c r="D3832" i="24"/>
  <c r="E3831" i="24"/>
  <c r="D3831" i="24"/>
  <c r="E3830" i="24"/>
  <c r="D3830" i="24"/>
  <c r="E3829" i="24"/>
  <c r="D3829" i="24"/>
  <c r="E3828" i="24"/>
  <c r="D3828" i="24"/>
  <c r="E3827" i="24"/>
  <c r="D3827" i="24"/>
  <c r="E3826" i="24"/>
  <c r="D3826" i="24"/>
  <c r="E3825" i="24"/>
  <c r="D3825" i="24"/>
  <c r="E3824" i="24"/>
  <c r="D3824" i="24"/>
  <c r="E3823" i="24"/>
  <c r="D3823" i="24"/>
  <c r="E3822" i="24"/>
  <c r="D3822" i="24"/>
  <c r="E3821" i="24"/>
  <c r="D3821" i="24"/>
  <c r="E3820" i="24"/>
  <c r="D3820" i="24"/>
  <c r="E3819" i="24"/>
  <c r="D3819" i="24"/>
  <c r="E3818" i="24"/>
  <c r="D3818" i="24"/>
  <c r="E3817" i="24"/>
  <c r="D3817" i="24"/>
  <c r="E3816" i="24"/>
  <c r="D3816" i="24"/>
  <c r="E3815" i="24"/>
  <c r="D3815" i="24"/>
  <c r="E3814" i="24"/>
  <c r="D3814" i="24"/>
  <c r="E3813" i="24"/>
  <c r="D3813" i="24"/>
  <c r="E3812" i="24"/>
  <c r="D3812" i="24"/>
  <c r="E3811" i="24"/>
  <c r="D3811" i="24"/>
  <c r="E3810" i="24"/>
  <c r="D3810" i="24"/>
  <c r="E3809" i="24"/>
  <c r="D3809" i="24"/>
  <c r="E3808" i="24"/>
  <c r="D3808" i="24"/>
  <c r="E3807" i="24"/>
  <c r="D3807" i="24"/>
  <c r="E3806" i="24"/>
  <c r="D3806" i="24"/>
  <c r="E3805" i="24"/>
  <c r="D3805" i="24"/>
  <c r="E3804" i="24"/>
  <c r="D3804" i="24"/>
  <c r="E3803" i="24"/>
  <c r="D3803" i="24"/>
  <c r="E3802" i="24"/>
  <c r="D3802" i="24"/>
  <c r="E3801" i="24"/>
  <c r="D3801" i="24"/>
  <c r="E3800" i="24"/>
  <c r="D3800" i="24"/>
  <c r="E3799" i="24"/>
  <c r="D3799" i="24"/>
  <c r="E3798" i="24"/>
  <c r="D3798" i="24"/>
  <c r="E3797" i="24"/>
  <c r="D3797" i="24"/>
  <c r="E3796" i="24"/>
  <c r="D3796" i="24"/>
  <c r="E3795" i="24"/>
  <c r="D3795" i="24"/>
  <c r="E3794" i="24"/>
  <c r="D3794" i="24"/>
  <c r="E3793" i="24"/>
  <c r="D3793" i="24"/>
  <c r="E3792" i="24"/>
  <c r="D3792" i="24"/>
  <c r="E3791" i="24"/>
  <c r="D3791" i="24"/>
  <c r="E3790" i="24"/>
  <c r="D3790" i="24"/>
  <c r="E3789" i="24"/>
  <c r="D3789" i="24"/>
  <c r="E3788" i="24"/>
  <c r="D3788" i="24"/>
  <c r="E3787" i="24"/>
  <c r="D3787" i="24"/>
  <c r="E3786" i="24"/>
  <c r="D3786" i="24"/>
  <c r="E3785" i="24"/>
  <c r="D3785" i="24"/>
  <c r="E3784" i="24"/>
  <c r="D3784" i="24"/>
  <c r="E3783" i="24"/>
  <c r="D3783" i="24"/>
  <c r="E3782" i="24"/>
  <c r="D3782" i="24"/>
  <c r="E3781" i="24"/>
  <c r="D3781" i="24"/>
  <c r="E3780" i="24"/>
  <c r="D3780" i="24"/>
  <c r="E3779" i="24"/>
  <c r="D3779" i="24"/>
  <c r="E3778" i="24"/>
  <c r="D3778" i="24"/>
  <c r="E3777" i="24"/>
  <c r="D3777" i="24"/>
  <c r="E3776" i="24"/>
  <c r="D3776" i="24"/>
  <c r="E3775" i="24"/>
  <c r="D3775" i="24"/>
  <c r="E3774" i="24"/>
  <c r="D3774" i="24"/>
  <c r="E3773" i="24"/>
  <c r="D3773" i="24"/>
  <c r="E3772" i="24"/>
  <c r="D3772" i="24"/>
  <c r="E3771" i="24"/>
  <c r="D3771" i="24"/>
  <c r="E3770" i="24"/>
  <c r="D3770" i="24"/>
  <c r="E3769" i="24"/>
  <c r="D3769" i="24"/>
  <c r="E3768" i="24"/>
  <c r="D3768" i="24"/>
  <c r="E3767" i="24"/>
  <c r="D3767" i="24"/>
  <c r="E3766" i="24"/>
  <c r="D3766" i="24"/>
  <c r="E3765" i="24"/>
  <c r="D3765" i="24"/>
  <c r="E3764" i="24"/>
  <c r="D3764" i="24"/>
  <c r="E3763" i="24"/>
  <c r="D3763" i="24"/>
  <c r="E3762" i="24"/>
  <c r="D3762" i="24"/>
  <c r="E3761" i="24"/>
  <c r="D3761" i="24"/>
  <c r="E3760" i="24"/>
  <c r="D3760" i="24"/>
  <c r="E3759" i="24"/>
  <c r="D3759" i="24"/>
  <c r="E3758" i="24"/>
  <c r="D3758" i="24"/>
  <c r="E3757" i="24"/>
  <c r="D3757" i="24"/>
  <c r="E3756" i="24"/>
  <c r="D3756" i="24"/>
  <c r="E3755" i="24"/>
  <c r="D3755" i="24"/>
  <c r="E3754" i="24"/>
  <c r="D3754" i="24"/>
  <c r="E3753" i="24"/>
  <c r="D3753" i="24"/>
  <c r="E3752" i="24"/>
  <c r="D3752" i="24"/>
  <c r="E3751" i="24"/>
  <c r="D3751" i="24"/>
  <c r="E3750" i="24"/>
  <c r="D3750" i="24"/>
  <c r="E3749" i="24"/>
  <c r="D3749" i="24"/>
  <c r="E3748" i="24"/>
  <c r="D3748" i="24"/>
  <c r="E3747" i="24"/>
  <c r="D3747" i="24"/>
  <c r="E3746" i="24"/>
  <c r="D3746" i="24"/>
  <c r="E3745" i="24"/>
  <c r="D3745" i="24"/>
  <c r="E3744" i="24"/>
  <c r="D3744" i="24"/>
  <c r="E3743" i="24"/>
  <c r="D3743" i="24"/>
  <c r="E3742" i="24"/>
  <c r="D3742" i="24"/>
  <c r="E3741" i="24"/>
  <c r="D3741" i="24"/>
  <c r="E3740" i="24"/>
  <c r="D3740" i="24"/>
  <c r="E3739" i="24"/>
  <c r="D3739" i="24"/>
  <c r="E3738" i="24"/>
  <c r="D3738" i="24"/>
  <c r="E3737" i="24"/>
  <c r="D3737" i="24"/>
  <c r="E3736" i="24"/>
  <c r="D3736" i="24"/>
  <c r="E3735" i="24"/>
  <c r="D3735" i="24"/>
  <c r="E3734" i="24"/>
  <c r="D3734" i="24"/>
  <c r="E3733" i="24"/>
  <c r="D3733" i="24"/>
  <c r="E3732" i="24"/>
  <c r="D3732" i="24"/>
  <c r="E3731" i="24"/>
  <c r="D3731" i="24"/>
  <c r="E3730" i="24"/>
  <c r="D3730" i="24"/>
  <c r="E3729" i="24"/>
  <c r="D3729" i="24"/>
  <c r="E3728" i="24"/>
  <c r="D3728" i="24"/>
  <c r="E3727" i="24"/>
  <c r="D3727" i="24"/>
  <c r="E3726" i="24"/>
  <c r="D3726" i="24"/>
  <c r="E3725" i="24"/>
  <c r="D3725" i="24"/>
  <c r="E3724" i="24"/>
  <c r="D3724" i="24"/>
  <c r="E3723" i="24"/>
  <c r="D3723" i="24"/>
  <c r="E3722" i="24"/>
  <c r="D3722" i="24"/>
  <c r="E3721" i="24"/>
  <c r="D3721" i="24"/>
  <c r="E3720" i="24"/>
  <c r="D3720" i="24"/>
  <c r="E3719" i="24"/>
  <c r="D3719" i="24"/>
  <c r="E3718" i="24"/>
  <c r="D3718" i="24"/>
  <c r="E3717" i="24"/>
  <c r="D3717" i="24"/>
  <c r="E3716" i="24"/>
  <c r="D3716" i="24"/>
  <c r="E3715" i="24"/>
  <c r="D3715" i="24"/>
  <c r="E3714" i="24"/>
  <c r="D3714" i="24"/>
  <c r="E3713" i="24"/>
  <c r="D3713" i="24"/>
  <c r="E3712" i="24"/>
  <c r="D3712" i="24"/>
  <c r="E3711" i="24"/>
  <c r="D3711" i="24"/>
  <c r="E3710" i="24"/>
  <c r="D3710" i="24"/>
  <c r="E3709" i="24"/>
  <c r="D3709" i="24"/>
  <c r="E3708" i="24"/>
  <c r="D3708" i="24"/>
  <c r="E3707" i="24"/>
  <c r="D3707" i="24"/>
  <c r="E3706" i="24"/>
  <c r="D3706" i="24"/>
  <c r="E3705" i="24"/>
  <c r="D3705" i="24"/>
  <c r="E3704" i="24"/>
  <c r="D3704" i="24"/>
  <c r="E3703" i="24"/>
  <c r="D3703" i="24"/>
  <c r="E3702" i="24"/>
  <c r="D3702" i="24"/>
  <c r="E3701" i="24"/>
  <c r="D3701" i="24"/>
  <c r="E3700" i="24"/>
  <c r="D3700" i="24"/>
  <c r="E3699" i="24"/>
  <c r="D3699" i="24"/>
  <c r="E3698" i="24"/>
  <c r="D3698" i="24"/>
  <c r="E3697" i="24"/>
  <c r="D3697" i="24"/>
  <c r="E3696" i="24"/>
  <c r="D3696" i="24"/>
  <c r="E3695" i="24"/>
  <c r="D3695" i="24"/>
  <c r="E3694" i="24"/>
  <c r="D3694" i="24"/>
  <c r="E3693" i="24"/>
  <c r="D3693" i="24"/>
  <c r="E3692" i="24"/>
  <c r="D3692" i="24"/>
  <c r="E3691" i="24"/>
  <c r="D3691" i="24"/>
  <c r="E3690" i="24"/>
  <c r="D3690" i="24"/>
  <c r="E3689" i="24"/>
  <c r="D3689" i="24"/>
  <c r="E3688" i="24"/>
  <c r="D3688" i="24"/>
  <c r="E3687" i="24"/>
  <c r="D3687" i="24"/>
  <c r="E3686" i="24"/>
  <c r="D3686" i="24"/>
  <c r="E805" i="24"/>
  <c r="D805" i="24"/>
  <c r="E804" i="24"/>
  <c r="D804" i="24"/>
  <c r="E803" i="24"/>
  <c r="D803" i="24"/>
  <c r="E802" i="24"/>
  <c r="D802" i="24"/>
  <c r="E801" i="24"/>
  <c r="D801" i="24"/>
  <c r="E800" i="24"/>
  <c r="D800" i="24"/>
  <c r="E799" i="24"/>
  <c r="D799" i="24"/>
  <c r="E798" i="24"/>
  <c r="D798" i="24"/>
  <c r="E797" i="24"/>
  <c r="D797" i="24"/>
  <c r="E796" i="24"/>
  <c r="D796" i="24"/>
  <c r="E795" i="24"/>
  <c r="D795" i="24"/>
  <c r="E794" i="24"/>
  <c r="D794" i="24"/>
  <c r="E793" i="24"/>
  <c r="D793" i="24"/>
  <c r="E792" i="24"/>
  <c r="D792" i="24"/>
  <c r="E791" i="24"/>
  <c r="D791" i="24"/>
  <c r="E790" i="24"/>
  <c r="D790" i="24"/>
  <c r="E789" i="24"/>
  <c r="D789" i="24"/>
  <c r="E788" i="24"/>
  <c r="D788" i="24"/>
  <c r="E787" i="24"/>
  <c r="D787" i="24"/>
  <c r="E786" i="24"/>
  <c r="D786" i="24"/>
  <c r="E785" i="24"/>
  <c r="D785" i="24"/>
  <c r="E784" i="24"/>
  <c r="D784" i="24"/>
  <c r="E783" i="24"/>
  <c r="D783" i="24"/>
  <c r="E782" i="24"/>
  <c r="D782" i="24"/>
  <c r="E781" i="24"/>
  <c r="D781" i="24"/>
  <c r="E780" i="24"/>
  <c r="D780" i="24"/>
  <c r="E779" i="24"/>
  <c r="D779" i="24"/>
  <c r="E778" i="24"/>
  <c r="D778" i="24"/>
  <c r="E777" i="24"/>
  <c r="D777" i="24"/>
  <c r="E776" i="24"/>
  <c r="D776" i="24"/>
  <c r="E775" i="24"/>
  <c r="D775" i="24"/>
  <c r="E774" i="24"/>
  <c r="D774" i="24"/>
  <c r="E773" i="24"/>
  <c r="D773" i="24"/>
  <c r="E772" i="24"/>
  <c r="D772" i="24"/>
  <c r="E771" i="24"/>
  <c r="D771" i="24"/>
  <c r="E770" i="24"/>
  <c r="D770" i="24"/>
  <c r="E769" i="24"/>
  <c r="D769" i="24"/>
  <c r="E768" i="24"/>
  <c r="D768" i="24"/>
  <c r="E767" i="24"/>
  <c r="D767" i="24"/>
  <c r="E766" i="24"/>
  <c r="D766" i="24"/>
  <c r="E765" i="24"/>
  <c r="D765" i="24"/>
  <c r="E764" i="24"/>
  <c r="D764" i="24"/>
  <c r="E763" i="24"/>
  <c r="D763" i="24"/>
  <c r="E762" i="24"/>
  <c r="D762" i="24"/>
  <c r="E761" i="24"/>
  <c r="D761" i="24"/>
  <c r="E760" i="24"/>
  <c r="D760" i="24"/>
  <c r="E759" i="24"/>
  <c r="D759" i="24"/>
  <c r="E758" i="24"/>
  <c r="D758" i="24"/>
  <c r="E757" i="24"/>
  <c r="D757" i="24"/>
  <c r="E756" i="24"/>
  <c r="D756" i="24"/>
  <c r="E755" i="24"/>
  <c r="D755" i="24"/>
  <c r="E754" i="24"/>
  <c r="D754" i="24"/>
  <c r="E753" i="24"/>
  <c r="D753" i="24"/>
  <c r="E752" i="24"/>
  <c r="D752" i="24"/>
  <c r="E751" i="24"/>
  <c r="D751" i="24"/>
  <c r="E750" i="24"/>
  <c r="D750" i="24"/>
  <c r="E749" i="24"/>
  <c r="D749" i="24"/>
  <c r="E748" i="24"/>
  <c r="D748" i="24"/>
  <c r="E747" i="24"/>
  <c r="D747" i="24"/>
  <c r="E746" i="24"/>
  <c r="D746" i="24"/>
  <c r="E745" i="24"/>
  <c r="D745" i="24"/>
  <c r="E744" i="24"/>
  <c r="D744" i="24"/>
  <c r="E743" i="24"/>
  <c r="D743" i="24"/>
  <c r="E742" i="24"/>
  <c r="D742" i="24"/>
  <c r="E741" i="24"/>
  <c r="D741" i="24"/>
  <c r="E740" i="24"/>
  <c r="D740" i="24"/>
  <c r="E739" i="24"/>
  <c r="D739" i="24"/>
  <c r="E738" i="24"/>
  <c r="D738" i="24"/>
  <c r="E737" i="24"/>
  <c r="D737" i="24"/>
  <c r="E736" i="24"/>
  <c r="D736" i="24"/>
  <c r="E735" i="24"/>
  <c r="D735" i="24"/>
  <c r="E734" i="24"/>
  <c r="D734" i="24"/>
  <c r="E733" i="24"/>
  <c r="D733" i="24"/>
  <c r="E732" i="24"/>
  <c r="D732" i="24"/>
  <c r="E731" i="24"/>
  <c r="D731" i="24"/>
  <c r="E730" i="24"/>
  <c r="D730" i="24"/>
  <c r="E729" i="24"/>
  <c r="D729" i="24"/>
  <c r="E728" i="24"/>
  <c r="D728" i="24"/>
  <c r="E727" i="24"/>
  <c r="D727" i="24"/>
  <c r="E726" i="24"/>
  <c r="D726" i="24"/>
  <c r="E725" i="24"/>
  <c r="D725" i="24"/>
  <c r="E724" i="24"/>
  <c r="D724" i="24"/>
  <c r="E723" i="24"/>
  <c r="D723" i="24"/>
  <c r="E722" i="24"/>
  <c r="D722" i="24"/>
  <c r="E721" i="24"/>
  <c r="D721" i="24"/>
  <c r="E720" i="24"/>
  <c r="D720" i="24"/>
  <c r="E719" i="24"/>
  <c r="D719" i="24"/>
  <c r="E718" i="24"/>
  <c r="D718" i="24"/>
  <c r="E717" i="24"/>
  <c r="D717" i="24"/>
  <c r="E716" i="24"/>
  <c r="D716" i="24"/>
  <c r="E715" i="24"/>
  <c r="D715" i="24"/>
  <c r="E714" i="24"/>
  <c r="D714" i="24"/>
  <c r="E713" i="24"/>
  <c r="D713" i="24"/>
  <c r="E712" i="24"/>
  <c r="D712" i="24"/>
  <c r="E711" i="24"/>
  <c r="D711" i="24"/>
  <c r="E710" i="24"/>
  <c r="D710" i="24"/>
  <c r="E709" i="24"/>
  <c r="D709" i="24"/>
  <c r="E708" i="24"/>
  <c r="D708" i="24"/>
  <c r="E707" i="24"/>
  <c r="D707" i="24"/>
  <c r="E706" i="24"/>
  <c r="D706" i="24"/>
  <c r="E705" i="24"/>
  <c r="D705" i="24"/>
  <c r="E704" i="24"/>
  <c r="D704" i="24"/>
  <c r="E703" i="24"/>
  <c r="D703" i="24"/>
  <c r="E702" i="24"/>
  <c r="D702" i="24"/>
  <c r="E701" i="24"/>
  <c r="D701" i="24"/>
  <c r="E700" i="24"/>
  <c r="D700" i="24"/>
  <c r="E699" i="24"/>
  <c r="D699" i="24"/>
  <c r="E698" i="24"/>
  <c r="D698" i="24"/>
  <c r="E697" i="24"/>
  <c r="D697" i="24"/>
  <c r="E696" i="24"/>
  <c r="D696" i="24"/>
  <c r="E695" i="24"/>
  <c r="D695" i="24"/>
  <c r="E694" i="24"/>
  <c r="D694" i="24"/>
  <c r="E693" i="24"/>
  <c r="D693" i="24"/>
  <c r="E692" i="24"/>
  <c r="D692" i="24"/>
  <c r="E691" i="24"/>
  <c r="D691" i="24"/>
  <c r="E690" i="24"/>
  <c r="D690" i="24"/>
  <c r="E689" i="24"/>
  <c r="D689" i="24"/>
  <c r="E688" i="24"/>
  <c r="D688" i="24"/>
  <c r="E687" i="24"/>
  <c r="D687" i="24"/>
  <c r="E686" i="24"/>
  <c r="D686" i="24"/>
  <c r="E685" i="24"/>
  <c r="D685" i="24"/>
  <c r="E684" i="24"/>
  <c r="D684" i="24"/>
  <c r="E683" i="24"/>
  <c r="D683" i="24"/>
  <c r="E682" i="24"/>
  <c r="D682" i="24"/>
  <c r="E681" i="24"/>
  <c r="D681" i="24"/>
  <c r="E680" i="24"/>
  <c r="D680" i="24"/>
  <c r="E679" i="24"/>
  <c r="D679" i="24"/>
  <c r="E678" i="24"/>
  <c r="D678" i="24"/>
  <c r="E677" i="24"/>
  <c r="D677" i="24"/>
  <c r="E676" i="24"/>
  <c r="D676" i="24"/>
  <c r="E675" i="24"/>
  <c r="D675" i="24"/>
  <c r="E674" i="24"/>
  <c r="D674" i="24"/>
  <c r="E673" i="24"/>
  <c r="D673" i="24"/>
  <c r="E672" i="24"/>
  <c r="D672" i="24"/>
  <c r="E671" i="24"/>
  <c r="D671" i="24"/>
  <c r="E670" i="24"/>
  <c r="D670" i="24"/>
  <c r="E669" i="24"/>
  <c r="D669" i="24"/>
  <c r="E668" i="24"/>
  <c r="D668" i="24"/>
  <c r="E667" i="24"/>
  <c r="D667" i="24"/>
  <c r="E666" i="24"/>
  <c r="D666" i="24"/>
  <c r="E665" i="24"/>
  <c r="D665" i="24"/>
  <c r="E664" i="24"/>
  <c r="D664" i="24"/>
  <c r="E663" i="24"/>
  <c r="D663" i="24"/>
  <c r="E662" i="24"/>
  <c r="D662" i="24"/>
  <c r="E661" i="24"/>
  <c r="D661" i="24"/>
  <c r="E660" i="24"/>
  <c r="D660" i="24"/>
  <c r="E659" i="24"/>
  <c r="D659" i="24"/>
  <c r="E658" i="24"/>
  <c r="D658" i="24"/>
  <c r="E657" i="24"/>
  <c r="D657" i="24"/>
  <c r="E656" i="24"/>
  <c r="D656" i="24"/>
  <c r="E655" i="24"/>
  <c r="D655" i="24"/>
  <c r="E654" i="24"/>
  <c r="D654" i="24"/>
  <c r="E653" i="24"/>
  <c r="D653" i="24"/>
  <c r="E652" i="24"/>
  <c r="D652" i="24"/>
  <c r="E651" i="24"/>
  <c r="D651" i="24"/>
  <c r="E650" i="24"/>
  <c r="D650" i="24"/>
  <c r="E649" i="24"/>
  <c r="D649" i="24"/>
  <c r="E648" i="24"/>
  <c r="D648" i="24"/>
  <c r="E647" i="24"/>
  <c r="D647" i="24"/>
  <c r="E646" i="24"/>
  <c r="D646" i="24"/>
  <c r="E645" i="24"/>
  <c r="D645" i="24"/>
  <c r="E644" i="24"/>
  <c r="D644" i="24"/>
  <c r="E643" i="24"/>
  <c r="D643" i="24"/>
  <c r="E642" i="24"/>
  <c r="D642" i="24"/>
  <c r="E641" i="24"/>
  <c r="D641" i="24"/>
  <c r="E640" i="24"/>
  <c r="D640" i="24"/>
  <c r="E639" i="24"/>
  <c r="D639" i="24"/>
  <c r="E638" i="24"/>
  <c r="D638" i="24"/>
  <c r="E637" i="24"/>
  <c r="D637" i="24"/>
  <c r="E636" i="24"/>
  <c r="D636" i="24"/>
  <c r="E635" i="24"/>
  <c r="D635" i="24"/>
  <c r="E634" i="24"/>
  <c r="D634" i="24"/>
  <c r="E633" i="24"/>
  <c r="D633" i="24"/>
  <c r="E632" i="24"/>
  <c r="D632" i="24"/>
  <c r="E631" i="24"/>
  <c r="D631" i="24"/>
  <c r="E630" i="24"/>
  <c r="D630" i="24"/>
  <c r="E629" i="24"/>
  <c r="D629" i="24"/>
  <c r="E628" i="24"/>
  <c r="D628" i="24"/>
  <c r="E627" i="24"/>
  <c r="D627" i="24"/>
  <c r="E626" i="24"/>
  <c r="D626" i="24"/>
  <c r="E625" i="24"/>
  <c r="D625" i="24"/>
  <c r="E624" i="24"/>
  <c r="D624" i="24"/>
  <c r="E623" i="24"/>
  <c r="D623" i="24"/>
  <c r="E622" i="24"/>
  <c r="D622" i="24"/>
  <c r="E3194" i="24"/>
  <c r="D3194" i="24"/>
  <c r="E3193" i="24"/>
  <c r="D3193" i="24"/>
  <c r="E3192" i="24"/>
  <c r="D3192" i="24"/>
  <c r="E3191" i="24"/>
  <c r="D3191" i="24"/>
  <c r="E3190" i="24"/>
  <c r="D3190" i="24"/>
  <c r="E3189" i="24"/>
  <c r="D3189" i="24"/>
  <c r="E3188" i="24"/>
  <c r="D3188" i="24"/>
  <c r="E3187" i="24"/>
  <c r="D3187" i="24"/>
  <c r="E3186" i="24"/>
  <c r="D3186" i="24"/>
  <c r="E3185" i="24"/>
  <c r="D3185" i="24"/>
  <c r="E3184" i="24"/>
  <c r="D3184" i="24"/>
  <c r="E3183" i="24"/>
  <c r="D3183" i="24"/>
  <c r="E3182" i="24"/>
  <c r="D3182" i="24"/>
  <c r="E3181" i="24"/>
  <c r="D3181" i="24"/>
  <c r="E3180" i="24"/>
  <c r="D3180" i="24"/>
  <c r="E3179" i="24"/>
  <c r="D3179" i="24"/>
  <c r="E3178" i="24"/>
  <c r="D3178" i="24"/>
  <c r="E3177" i="24"/>
  <c r="D3177" i="24"/>
  <c r="E3176" i="24"/>
  <c r="D3176" i="24"/>
  <c r="E3175" i="24"/>
  <c r="D3175" i="24"/>
  <c r="E3174" i="24"/>
  <c r="D3174" i="24"/>
  <c r="E3173" i="24"/>
  <c r="D3173" i="24"/>
  <c r="E3172" i="24"/>
  <c r="D3172" i="24"/>
  <c r="E3171" i="24"/>
  <c r="D3171" i="24"/>
  <c r="E3170" i="24"/>
  <c r="D3170" i="24"/>
  <c r="E3169" i="24"/>
  <c r="D3169" i="24"/>
  <c r="E3168" i="24"/>
  <c r="D3168" i="24"/>
  <c r="E3167" i="24"/>
  <c r="D3167" i="24"/>
  <c r="E3166" i="24"/>
  <c r="D3166" i="24"/>
  <c r="E3165" i="24"/>
  <c r="D3165" i="24"/>
  <c r="E3164" i="24"/>
  <c r="D3164" i="24"/>
  <c r="E3163" i="24"/>
  <c r="D3163" i="24"/>
  <c r="E3162" i="24"/>
  <c r="D3162" i="24"/>
  <c r="E3161" i="24"/>
  <c r="D3161" i="24"/>
  <c r="E3160" i="24"/>
  <c r="D3160" i="24"/>
  <c r="E3159" i="24"/>
  <c r="D3159" i="24"/>
  <c r="E3158" i="24"/>
  <c r="D3158" i="24"/>
  <c r="E3157" i="24"/>
  <c r="D3157" i="24"/>
  <c r="E3156" i="24"/>
  <c r="D3156" i="24"/>
  <c r="E3155" i="24"/>
  <c r="D3155" i="24"/>
  <c r="E3154" i="24"/>
  <c r="D3154" i="24"/>
  <c r="E3153" i="24"/>
  <c r="D3153" i="24"/>
  <c r="E3152" i="24"/>
  <c r="D3152" i="24"/>
  <c r="E3151" i="24"/>
  <c r="D3151" i="24"/>
  <c r="E3150" i="24"/>
  <c r="D3150" i="24"/>
  <c r="E3149" i="24"/>
  <c r="D3149" i="24"/>
  <c r="E3148" i="24"/>
  <c r="D3148" i="24"/>
  <c r="E3147" i="24"/>
  <c r="D3147" i="24"/>
  <c r="E3146" i="24"/>
  <c r="D3146" i="24"/>
  <c r="E3145" i="24"/>
  <c r="D3145" i="24"/>
  <c r="E3144" i="24"/>
  <c r="D3144" i="24"/>
  <c r="E3143" i="24"/>
  <c r="D3143" i="24"/>
  <c r="E3142" i="24"/>
  <c r="D3142" i="24"/>
  <c r="E3141" i="24"/>
  <c r="D3141" i="24"/>
  <c r="E3140" i="24"/>
  <c r="D3140" i="24"/>
  <c r="E3139" i="24"/>
  <c r="D3139" i="24"/>
  <c r="E3138" i="24"/>
  <c r="D3138" i="24"/>
  <c r="E3137" i="24"/>
  <c r="D3137" i="24"/>
  <c r="E3136" i="24"/>
  <c r="D3136" i="24"/>
  <c r="E3135" i="24"/>
  <c r="D3135" i="24"/>
  <c r="E3134" i="24"/>
  <c r="D3134" i="24"/>
  <c r="E3133" i="24"/>
  <c r="D3133" i="24"/>
  <c r="E3132" i="24"/>
  <c r="D3132" i="24"/>
  <c r="E3131" i="24"/>
  <c r="D3131" i="24"/>
  <c r="E3130" i="24"/>
  <c r="D3130" i="24"/>
  <c r="E3129" i="24"/>
  <c r="D3129" i="24"/>
  <c r="E3128" i="24"/>
  <c r="D3128" i="24"/>
  <c r="E3127" i="24"/>
  <c r="D3127" i="24"/>
  <c r="E3126" i="24"/>
  <c r="D3126" i="24"/>
  <c r="E3125" i="24"/>
  <c r="D3125" i="24"/>
  <c r="E3124" i="24"/>
  <c r="D3124" i="24"/>
  <c r="E3123" i="24"/>
  <c r="D3123" i="24"/>
  <c r="E3122" i="24"/>
  <c r="D3122" i="24"/>
  <c r="E3121" i="24"/>
  <c r="D3121" i="24"/>
  <c r="E3120" i="24"/>
  <c r="D3120" i="24"/>
  <c r="E3119" i="24"/>
  <c r="D3119" i="24"/>
  <c r="E3118" i="24"/>
  <c r="D3118" i="24"/>
  <c r="E3117" i="24"/>
  <c r="D3117" i="24"/>
  <c r="E3116" i="24"/>
  <c r="D3116" i="24"/>
  <c r="E3115" i="24"/>
  <c r="D3115" i="24"/>
  <c r="E3114" i="24"/>
  <c r="D3114" i="24"/>
  <c r="E3113" i="24"/>
  <c r="D3113" i="24"/>
  <c r="E3112" i="24"/>
  <c r="D3112" i="24"/>
  <c r="E3111" i="24"/>
  <c r="D3111" i="24"/>
  <c r="E3110" i="24"/>
  <c r="D3110" i="24"/>
  <c r="E3109" i="24"/>
  <c r="D3109" i="24"/>
  <c r="E3108" i="24"/>
  <c r="D3108" i="24"/>
  <c r="E3107" i="24"/>
  <c r="D3107" i="24"/>
  <c r="E3106" i="24"/>
  <c r="D3106" i="24"/>
  <c r="E3105" i="24"/>
  <c r="D3105" i="24"/>
  <c r="E3104" i="24"/>
  <c r="D3104" i="24"/>
  <c r="E3103" i="24"/>
  <c r="D3103" i="24"/>
  <c r="E3102" i="24"/>
  <c r="D3102" i="24"/>
  <c r="E3101" i="24"/>
  <c r="D3101" i="24"/>
  <c r="E3100" i="24"/>
  <c r="D3100" i="24"/>
  <c r="E3099" i="24"/>
  <c r="D3099" i="24"/>
  <c r="E3098" i="24"/>
  <c r="D3098" i="24"/>
  <c r="E3097" i="24"/>
  <c r="D3097" i="24"/>
  <c r="E3096" i="24"/>
  <c r="D3096" i="24"/>
  <c r="E3095" i="24"/>
  <c r="D3095" i="24"/>
  <c r="E3094" i="24"/>
  <c r="D3094" i="24"/>
  <c r="E3093" i="24"/>
  <c r="D3093" i="24"/>
  <c r="E3092" i="24"/>
  <c r="D3092" i="24"/>
  <c r="E3091" i="24"/>
  <c r="D3091" i="24"/>
  <c r="E3090" i="24"/>
  <c r="D3090" i="24"/>
  <c r="E3089" i="24"/>
  <c r="D3089" i="24"/>
  <c r="E3088" i="24"/>
  <c r="D3088" i="24"/>
  <c r="E3087" i="24"/>
  <c r="D3087" i="24"/>
  <c r="E3086" i="24"/>
  <c r="D3086" i="24"/>
  <c r="E3085" i="24"/>
  <c r="D3085" i="24"/>
  <c r="E3084" i="24"/>
  <c r="D3084" i="24"/>
  <c r="E3083" i="24"/>
  <c r="D3083" i="24"/>
  <c r="E3082" i="24"/>
  <c r="D3082" i="24"/>
  <c r="E3081" i="24"/>
  <c r="D3081" i="24"/>
  <c r="E3080" i="24"/>
  <c r="D3080" i="24"/>
  <c r="E3079" i="24"/>
  <c r="D3079" i="24"/>
  <c r="E3078" i="24"/>
  <c r="D3078" i="24"/>
  <c r="E3077" i="24"/>
  <c r="D3077" i="24"/>
  <c r="E3076" i="24"/>
  <c r="D3076" i="24"/>
  <c r="E3075" i="24"/>
  <c r="D3075" i="24"/>
  <c r="E3074" i="24"/>
  <c r="D3074" i="24"/>
  <c r="E3073" i="24"/>
  <c r="D3073" i="24"/>
  <c r="E3072" i="24"/>
  <c r="D3072" i="24"/>
  <c r="E3071" i="24"/>
  <c r="D3071" i="24"/>
  <c r="E3070" i="24"/>
  <c r="D3070" i="24"/>
  <c r="E3069" i="24"/>
  <c r="D3069" i="24"/>
  <c r="E3068" i="24"/>
  <c r="D3068" i="24"/>
  <c r="E3067" i="24"/>
  <c r="D3067" i="24"/>
  <c r="E3066" i="24"/>
  <c r="D3066" i="24"/>
  <c r="E3065" i="24"/>
  <c r="D3065" i="24"/>
  <c r="E3064" i="24"/>
  <c r="D3064" i="24"/>
  <c r="E3063" i="24"/>
  <c r="D3063" i="24"/>
  <c r="E3062" i="24"/>
  <c r="D3062" i="24"/>
  <c r="E3061" i="24"/>
  <c r="D3061" i="24"/>
  <c r="E3060" i="24"/>
  <c r="D3060" i="24"/>
  <c r="E3059" i="24"/>
  <c r="D3059" i="24"/>
  <c r="E3058" i="24"/>
  <c r="D3058" i="24"/>
  <c r="E3057" i="24"/>
  <c r="D3057" i="24"/>
  <c r="E3056" i="24"/>
  <c r="D3056" i="24"/>
  <c r="E3055" i="24"/>
  <c r="D3055" i="24"/>
  <c r="E3054" i="24"/>
  <c r="D3054" i="24"/>
  <c r="E3053" i="24"/>
  <c r="D3053" i="24"/>
  <c r="E3052" i="24"/>
  <c r="D3052" i="24"/>
  <c r="E3051" i="24"/>
  <c r="D3051" i="24"/>
  <c r="E3050" i="24"/>
  <c r="D3050" i="24"/>
  <c r="E3049" i="24"/>
  <c r="D3049" i="24"/>
  <c r="E3048" i="24"/>
  <c r="D3048" i="24"/>
  <c r="E3047" i="24"/>
  <c r="D3047" i="24"/>
  <c r="E3046" i="24"/>
  <c r="D3046" i="24"/>
  <c r="E3045" i="24"/>
  <c r="D3045" i="24"/>
  <c r="E3044" i="24"/>
  <c r="D3044" i="24"/>
  <c r="E3043" i="24"/>
  <c r="D3043" i="24"/>
  <c r="E3042" i="24"/>
  <c r="D3042" i="24"/>
  <c r="E3041" i="24"/>
  <c r="D3041" i="24"/>
  <c r="E3040" i="24"/>
  <c r="D3040" i="24"/>
  <c r="E3039" i="24"/>
  <c r="D3039" i="24"/>
  <c r="E3038" i="24"/>
  <c r="D3038" i="24"/>
  <c r="E3037" i="24"/>
  <c r="D3037" i="24"/>
  <c r="E3036" i="24"/>
  <c r="D3036" i="24"/>
  <c r="E3035" i="24"/>
  <c r="D3035" i="24"/>
  <c r="E3034" i="24"/>
  <c r="D3034" i="24"/>
  <c r="E3033" i="24"/>
  <c r="D3033" i="24"/>
  <c r="E3032" i="24"/>
  <c r="D3032" i="24"/>
  <c r="E3031" i="24"/>
  <c r="D3031" i="24"/>
  <c r="E3030" i="24"/>
  <c r="D3030" i="24"/>
  <c r="E3029" i="24"/>
  <c r="D3029" i="24"/>
  <c r="E3028" i="24"/>
  <c r="D3028" i="24"/>
  <c r="E3027" i="24"/>
  <c r="D3027" i="24"/>
  <c r="E3026" i="24"/>
  <c r="D3026" i="24"/>
  <c r="E3025" i="24"/>
  <c r="D3025" i="24"/>
  <c r="E3024" i="24"/>
  <c r="D3024" i="24"/>
  <c r="E3023" i="24"/>
  <c r="D3023" i="24"/>
  <c r="E3022" i="24"/>
  <c r="D3022" i="24"/>
  <c r="E3021" i="24"/>
  <c r="D3021" i="24"/>
  <c r="E3020" i="24"/>
  <c r="D3020" i="24"/>
  <c r="E3019" i="24"/>
  <c r="D3019" i="24"/>
  <c r="E3018" i="24"/>
  <c r="D3018" i="24"/>
  <c r="E3017" i="24"/>
  <c r="D3017" i="24"/>
  <c r="E3016" i="24"/>
  <c r="D3016" i="24"/>
  <c r="E3015" i="24"/>
  <c r="D3015" i="24"/>
  <c r="E3014" i="24"/>
  <c r="D3014" i="24"/>
  <c r="E3013" i="24"/>
  <c r="D3013" i="24"/>
  <c r="E3012" i="24"/>
  <c r="D3012" i="24"/>
  <c r="E3011" i="24"/>
  <c r="D3011" i="24"/>
  <c r="E3010" i="24"/>
  <c r="D3010" i="24"/>
  <c r="E3009" i="24"/>
  <c r="D3009" i="24"/>
  <c r="E3008" i="24"/>
  <c r="D3008" i="24"/>
  <c r="E3007" i="24"/>
  <c r="D3007" i="24"/>
  <c r="E3006" i="24"/>
  <c r="D3006" i="24"/>
  <c r="E3005" i="24"/>
  <c r="D3005" i="24"/>
  <c r="E3004" i="24"/>
  <c r="D3004" i="24"/>
  <c r="E3003" i="24"/>
  <c r="D3003" i="24"/>
  <c r="E3002" i="24"/>
  <c r="D3002" i="24"/>
  <c r="E3001" i="24"/>
  <c r="D3001" i="24"/>
  <c r="E3000" i="24"/>
  <c r="D3000" i="24"/>
  <c r="E2999" i="24"/>
  <c r="D2999" i="24"/>
  <c r="E2998" i="24"/>
  <c r="D2998" i="24"/>
  <c r="E2997" i="24"/>
  <c r="D2997" i="24"/>
  <c r="E2996" i="24"/>
  <c r="D2996" i="24"/>
  <c r="E2995" i="24"/>
  <c r="D2995" i="24"/>
  <c r="E2994" i="24"/>
  <c r="D2994" i="24"/>
  <c r="E2993" i="24"/>
  <c r="D2993" i="24"/>
  <c r="E2992" i="24"/>
  <c r="D2992" i="24"/>
  <c r="E2991" i="24"/>
  <c r="D2991" i="24"/>
  <c r="E2990" i="24"/>
  <c r="D2990" i="24"/>
  <c r="E2989" i="24"/>
  <c r="D2989" i="24"/>
  <c r="E2988" i="24"/>
  <c r="D2988" i="24"/>
  <c r="E2987" i="24"/>
  <c r="D2987" i="24"/>
  <c r="E2986" i="24"/>
  <c r="D2986" i="24"/>
  <c r="E2985" i="24"/>
  <c r="D2985" i="24"/>
  <c r="E2984" i="24"/>
  <c r="D2984" i="24"/>
  <c r="E2983" i="24"/>
  <c r="D2983" i="24"/>
  <c r="E2982" i="24"/>
  <c r="D2982" i="24"/>
  <c r="E2981" i="24"/>
  <c r="D2981" i="24"/>
  <c r="E2980" i="24"/>
  <c r="D2980" i="24"/>
  <c r="E2979" i="24"/>
  <c r="D2979" i="24"/>
  <c r="E2978" i="24"/>
  <c r="D2978" i="24"/>
  <c r="E2977" i="24"/>
  <c r="D2977" i="24"/>
  <c r="E2976" i="24"/>
  <c r="D2976" i="24"/>
  <c r="E2975" i="24"/>
  <c r="D2975" i="24"/>
  <c r="E2974" i="24"/>
  <c r="D2974" i="24"/>
  <c r="E2973" i="24"/>
  <c r="D2973" i="24"/>
  <c r="E2972" i="24"/>
  <c r="D2972" i="24"/>
  <c r="E2971" i="24"/>
  <c r="D2971" i="24"/>
  <c r="E1347" i="24"/>
  <c r="D1347" i="24"/>
  <c r="E1346" i="24"/>
  <c r="D1346" i="24"/>
  <c r="E1345" i="24"/>
  <c r="D1345" i="24"/>
  <c r="E1344" i="24"/>
  <c r="D1344" i="24"/>
  <c r="E1343" i="24"/>
  <c r="D1343" i="24"/>
  <c r="E1342" i="24"/>
  <c r="D1342" i="24"/>
  <c r="E1341" i="24"/>
  <c r="D1341" i="24"/>
  <c r="E1340" i="24"/>
  <c r="D1340" i="24"/>
  <c r="E1339" i="24"/>
  <c r="D1339" i="24"/>
  <c r="E1338" i="24"/>
  <c r="D1338" i="24"/>
  <c r="E1337" i="24"/>
  <c r="D1337" i="24"/>
  <c r="E1336" i="24"/>
  <c r="D1336" i="24"/>
  <c r="E1335" i="24"/>
  <c r="D1335" i="24"/>
  <c r="E1334" i="24"/>
  <c r="D1334" i="24"/>
  <c r="E1333" i="24"/>
  <c r="D1333" i="24"/>
  <c r="E1332" i="24"/>
  <c r="D1332" i="24"/>
  <c r="E1331" i="24"/>
  <c r="D1331" i="24"/>
  <c r="E1330" i="24"/>
  <c r="D1330" i="24"/>
  <c r="E1329" i="24"/>
  <c r="D1329" i="24"/>
  <c r="E1328" i="24"/>
  <c r="D1328" i="24"/>
  <c r="E1327" i="24"/>
  <c r="D1327" i="24"/>
  <c r="E1326" i="24"/>
  <c r="D1326" i="24"/>
  <c r="E1325" i="24"/>
  <c r="D1325" i="24"/>
  <c r="E1324" i="24"/>
  <c r="D1324" i="24"/>
  <c r="E1323" i="24"/>
  <c r="D1323" i="24"/>
  <c r="E1322" i="24"/>
  <c r="D1322" i="24"/>
  <c r="E1321" i="24"/>
  <c r="D1321" i="24"/>
  <c r="E1320" i="24"/>
  <c r="D1320" i="24"/>
  <c r="E1319" i="24"/>
  <c r="D1319" i="24"/>
  <c r="E1318" i="24"/>
  <c r="D1318" i="24"/>
  <c r="E1317" i="24"/>
  <c r="D1317" i="24"/>
  <c r="E1316" i="24"/>
  <c r="D1316" i="24"/>
  <c r="E1315" i="24"/>
  <c r="D1315" i="24"/>
  <c r="E1314" i="24"/>
  <c r="D1314" i="24"/>
  <c r="E1313" i="24"/>
  <c r="D1313" i="24"/>
  <c r="E1312" i="24"/>
  <c r="D1312" i="24"/>
  <c r="E1311" i="24"/>
  <c r="D1311" i="24"/>
  <c r="E1310" i="24"/>
  <c r="D1310" i="24"/>
  <c r="E1309" i="24"/>
  <c r="D1309" i="24"/>
  <c r="E1308" i="24"/>
  <c r="D1308" i="24"/>
  <c r="E1307" i="24"/>
  <c r="D1307" i="24"/>
  <c r="E1306" i="24"/>
  <c r="D1306" i="24"/>
  <c r="E1305" i="24"/>
  <c r="D1305" i="24"/>
  <c r="E1304" i="24"/>
  <c r="D1304" i="24"/>
  <c r="E1303" i="24"/>
  <c r="D1303" i="24"/>
  <c r="E1302" i="24"/>
  <c r="D1302" i="24"/>
  <c r="E1301" i="24"/>
  <c r="D1301" i="24"/>
  <c r="E1300" i="24"/>
  <c r="D1300" i="24"/>
  <c r="E1299" i="24"/>
  <c r="D1299" i="24"/>
  <c r="E1298" i="24"/>
  <c r="D1298" i="24"/>
  <c r="E1297" i="24"/>
  <c r="D1297" i="24"/>
  <c r="E1296" i="24"/>
  <c r="D1296" i="24"/>
  <c r="E1295" i="24"/>
  <c r="D1295" i="24"/>
  <c r="E1294" i="24"/>
  <c r="D1294" i="24"/>
  <c r="E1293" i="24"/>
  <c r="D1293" i="24"/>
  <c r="E1292" i="24"/>
  <c r="D1292" i="24"/>
  <c r="E1291" i="24"/>
  <c r="D1291" i="24"/>
  <c r="E1290" i="24"/>
  <c r="D1290" i="24"/>
  <c r="E1289" i="24"/>
  <c r="D1289" i="24"/>
  <c r="E1288" i="24"/>
  <c r="D1288" i="24"/>
  <c r="E1287" i="24"/>
  <c r="D1287" i="24"/>
  <c r="E1286" i="24"/>
  <c r="D1286" i="24"/>
  <c r="E1285" i="24"/>
  <c r="D1285" i="24"/>
  <c r="E1284" i="24"/>
  <c r="D1284" i="24"/>
  <c r="E1283" i="24"/>
  <c r="D1283" i="24"/>
  <c r="E1282" i="24"/>
  <c r="D1282" i="24"/>
  <c r="E1281" i="24"/>
  <c r="D1281" i="24"/>
  <c r="E1280" i="24"/>
  <c r="D1280" i="24"/>
  <c r="E1279" i="24"/>
  <c r="D1279" i="24"/>
  <c r="E1278" i="24"/>
  <c r="D1278" i="24"/>
  <c r="E1277" i="24"/>
  <c r="D1277" i="24"/>
  <c r="E1276" i="24"/>
  <c r="D1276" i="24"/>
  <c r="E1275" i="24"/>
  <c r="D1275" i="24"/>
  <c r="E1274" i="24"/>
  <c r="D1274" i="24"/>
  <c r="E1273" i="24"/>
  <c r="D1273" i="24"/>
  <c r="E1272" i="24"/>
  <c r="D1272" i="24"/>
  <c r="E1271" i="24"/>
  <c r="D1271" i="24"/>
  <c r="E1270" i="24"/>
  <c r="D1270" i="24"/>
  <c r="E1269" i="24"/>
  <c r="D1269" i="24"/>
  <c r="E1268" i="24"/>
  <c r="D1268" i="24"/>
  <c r="E1267" i="24"/>
  <c r="D1267" i="24"/>
  <c r="E1266" i="24"/>
  <c r="D1266" i="24"/>
  <c r="E1265" i="24"/>
  <c r="D1265" i="24"/>
  <c r="E1264" i="24"/>
  <c r="D1264" i="24"/>
  <c r="E1263" i="24"/>
  <c r="D1263" i="24"/>
  <c r="E1262" i="24"/>
  <c r="D1262" i="24"/>
  <c r="E1261" i="24"/>
  <c r="D1261" i="24"/>
  <c r="E1260" i="24"/>
  <c r="D1260" i="24"/>
  <c r="E1259" i="24"/>
  <c r="D1259" i="24"/>
  <c r="E1258" i="24"/>
  <c r="D1258" i="24"/>
  <c r="E1257" i="24"/>
  <c r="D1257" i="24"/>
  <c r="E1256" i="24"/>
  <c r="D1256" i="24"/>
  <c r="E1255" i="24"/>
  <c r="D1255" i="24"/>
  <c r="E1254" i="24"/>
  <c r="D1254" i="24"/>
  <c r="E1253" i="24"/>
  <c r="D1253" i="24"/>
  <c r="E1252" i="24"/>
  <c r="D1252" i="24"/>
  <c r="E1251" i="24"/>
  <c r="D1251" i="24"/>
  <c r="E1250" i="24"/>
  <c r="D1250" i="24"/>
  <c r="E1249" i="24"/>
  <c r="D1249" i="24"/>
  <c r="E1248" i="24"/>
  <c r="D1248" i="24"/>
  <c r="E1247" i="24"/>
  <c r="D1247" i="24"/>
  <c r="E1246" i="24"/>
  <c r="D1246" i="24"/>
  <c r="E1245" i="24"/>
  <c r="D1245" i="24"/>
  <c r="E1244" i="24"/>
  <c r="D1244" i="24"/>
  <c r="E1243" i="24"/>
  <c r="D1243" i="24"/>
  <c r="E1242" i="24"/>
  <c r="D1242" i="24"/>
  <c r="E1241" i="24"/>
  <c r="D1241" i="24"/>
  <c r="E1240" i="24"/>
  <c r="D1240" i="24"/>
  <c r="E1239" i="24"/>
  <c r="D1239" i="24"/>
  <c r="E1238" i="24"/>
  <c r="D1238" i="24"/>
  <c r="E1237" i="24"/>
  <c r="D1237" i="24"/>
  <c r="E1236" i="24"/>
  <c r="D1236" i="24"/>
  <c r="E1235" i="24"/>
  <c r="D1235" i="24"/>
  <c r="E1234" i="24"/>
  <c r="D1234" i="24"/>
  <c r="E1233" i="24"/>
  <c r="D1233" i="24"/>
  <c r="E1232" i="24"/>
  <c r="D1232" i="24"/>
  <c r="E1231" i="24"/>
  <c r="D1231" i="24"/>
  <c r="E1230" i="24"/>
  <c r="D1230" i="24"/>
  <c r="E1229" i="24"/>
  <c r="D1229" i="24"/>
  <c r="E1228" i="24"/>
  <c r="D1228" i="24"/>
  <c r="E1227" i="24"/>
  <c r="D1227" i="24"/>
  <c r="E1226" i="24"/>
  <c r="D1226" i="24"/>
  <c r="E1225" i="24"/>
  <c r="D1225" i="24"/>
  <c r="E1224" i="24"/>
  <c r="D1224" i="24"/>
  <c r="E1223" i="24"/>
  <c r="D1223" i="24"/>
  <c r="E1222" i="24"/>
  <c r="D1222" i="24"/>
  <c r="E1221" i="24"/>
  <c r="D1221" i="24"/>
  <c r="E1220" i="24"/>
  <c r="D1220" i="24"/>
  <c r="E1219" i="24"/>
  <c r="D1219" i="24"/>
  <c r="E1218" i="24"/>
  <c r="D1218" i="24"/>
  <c r="E1217" i="24"/>
  <c r="D1217" i="24"/>
  <c r="E1216" i="24"/>
  <c r="D1216" i="24"/>
  <c r="E1215" i="24"/>
  <c r="D1215" i="24"/>
  <c r="E1214" i="24"/>
  <c r="D1214" i="24"/>
  <c r="E1213" i="24"/>
  <c r="D1213" i="24"/>
  <c r="E1212" i="24"/>
  <c r="D1212" i="24"/>
  <c r="E1211" i="24"/>
  <c r="D1211" i="24"/>
  <c r="E1210" i="24"/>
  <c r="D1210" i="24"/>
  <c r="E1209" i="24"/>
  <c r="D1209" i="24"/>
  <c r="E1208" i="24"/>
  <c r="D1208" i="24"/>
  <c r="E1207" i="24"/>
  <c r="D1207" i="24"/>
  <c r="E1206" i="24"/>
  <c r="D1206" i="24"/>
  <c r="E1205" i="24"/>
  <c r="D1205" i="24"/>
  <c r="E1204" i="24"/>
  <c r="D1204" i="24"/>
  <c r="E1203" i="24"/>
  <c r="D1203" i="24"/>
  <c r="E1202" i="24"/>
  <c r="D1202" i="24"/>
  <c r="E1201" i="24"/>
  <c r="D1201" i="24"/>
  <c r="E1200" i="24"/>
  <c r="D1200" i="24"/>
  <c r="E1199" i="24"/>
  <c r="D1199" i="24"/>
  <c r="E1198" i="24"/>
  <c r="D1198" i="24"/>
  <c r="E1197" i="24"/>
  <c r="D1197" i="24"/>
  <c r="E1196" i="24"/>
  <c r="D1196" i="24"/>
  <c r="E1195" i="24"/>
  <c r="D1195" i="24"/>
  <c r="E1194" i="24"/>
  <c r="D1194" i="24"/>
  <c r="E1193" i="24"/>
  <c r="D1193" i="24"/>
  <c r="E1192" i="24"/>
  <c r="D1192" i="24"/>
  <c r="E1191" i="24"/>
  <c r="D1191" i="24"/>
  <c r="E1190" i="24"/>
  <c r="D1190" i="24"/>
  <c r="E1189" i="24"/>
  <c r="D1189" i="24"/>
  <c r="E1188" i="24"/>
  <c r="D1188" i="24"/>
  <c r="E1187" i="24"/>
  <c r="D1187" i="24"/>
  <c r="E1186" i="24"/>
  <c r="D1186" i="24"/>
  <c r="E1185" i="24"/>
  <c r="D1185" i="24"/>
  <c r="E1184" i="24"/>
  <c r="D1184" i="24"/>
  <c r="E1183" i="24"/>
  <c r="D1183" i="24"/>
  <c r="E1182" i="24"/>
  <c r="D1182" i="24"/>
  <c r="E1181" i="24"/>
  <c r="D1181" i="24"/>
  <c r="E1180" i="24"/>
  <c r="D1180" i="24"/>
  <c r="E1179" i="24"/>
  <c r="D1179" i="24"/>
  <c r="E1178" i="24"/>
  <c r="D1178" i="24"/>
  <c r="E1177" i="24"/>
  <c r="D1177" i="24"/>
  <c r="E1176" i="24"/>
  <c r="D1176" i="24"/>
  <c r="E1175" i="24"/>
  <c r="D1175" i="24"/>
  <c r="E1174" i="24"/>
  <c r="D1174" i="24"/>
  <c r="E1173" i="24"/>
  <c r="D1173" i="24"/>
  <c r="E1172" i="24"/>
  <c r="D1172" i="24"/>
  <c r="E1171" i="24"/>
  <c r="D1171" i="24"/>
  <c r="E1170" i="24"/>
  <c r="D1170" i="24"/>
  <c r="E1169" i="24"/>
  <c r="D1169" i="24"/>
  <c r="E1168" i="24"/>
  <c r="D1168" i="24"/>
  <c r="E1167" i="24"/>
  <c r="D1167" i="24"/>
  <c r="E1166" i="24"/>
  <c r="D1166" i="24"/>
  <c r="E1165" i="24"/>
  <c r="D1165" i="24"/>
  <c r="E1164" i="24"/>
  <c r="D1164" i="24"/>
  <c r="E1163" i="24"/>
  <c r="D1163" i="24"/>
  <c r="E1162" i="24"/>
  <c r="D1162" i="24"/>
  <c r="E1161" i="24"/>
  <c r="D1161" i="24"/>
  <c r="E1160" i="24"/>
  <c r="D1160" i="24"/>
  <c r="E1159" i="24"/>
  <c r="D1159" i="24"/>
  <c r="E1158" i="24"/>
  <c r="D1158" i="24"/>
  <c r="E1157" i="24"/>
  <c r="D1157" i="24"/>
  <c r="E1156" i="24"/>
  <c r="D1156" i="24"/>
  <c r="E1155" i="24"/>
  <c r="D1155" i="24"/>
  <c r="E1154" i="24"/>
  <c r="D1154" i="24"/>
  <c r="E1153" i="24"/>
  <c r="D1153" i="24"/>
  <c r="E1152" i="24"/>
  <c r="D1152" i="24"/>
  <c r="E1151" i="24"/>
  <c r="D1151" i="24"/>
  <c r="E1150" i="24"/>
  <c r="D1150" i="24"/>
  <c r="E1149" i="24"/>
  <c r="D1149" i="24"/>
  <c r="E1148" i="24"/>
  <c r="D1148" i="24"/>
  <c r="E1147" i="24"/>
  <c r="D1147" i="24"/>
  <c r="E1146" i="24"/>
  <c r="D1146" i="24"/>
  <c r="E1145" i="24"/>
  <c r="D1145" i="24"/>
  <c r="E1144" i="24"/>
  <c r="D1144" i="24"/>
  <c r="E1143" i="24"/>
  <c r="D1143" i="24"/>
  <c r="E1142" i="24"/>
  <c r="D1142" i="24"/>
  <c r="E1141" i="24"/>
  <c r="D1141" i="24"/>
  <c r="E1140" i="24"/>
  <c r="D1140" i="24"/>
  <c r="E1139" i="24"/>
  <c r="D1139" i="24"/>
  <c r="E1138" i="24"/>
  <c r="D1138" i="24"/>
  <c r="E1137" i="24"/>
  <c r="D1137" i="24"/>
  <c r="E1136" i="24"/>
  <c r="D1136" i="24"/>
  <c r="E1135" i="24"/>
  <c r="D1135" i="24"/>
  <c r="E1134" i="24"/>
  <c r="D1134" i="24"/>
  <c r="E1133" i="24"/>
  <c r="D1133" i="24"/>
  <c r="E1132" i="24"/>
  <c r="D1132" i="24"/>
  <c r="E1131" i="24"/>
  <c r="D1131" i="24"/>
  <c r="E5567" i="24"/>
  <c r="D5567" i="24"/>
  <c r="E5566" i="24"/>
  <c r="D5566" i="24"/>
  <c r="E5565" i="24"/>
  <c r="D5565" i="24"/>
  <c r="E5564" i="24"/>
  <c r="D5564" i="24"/>
  <c r="E5563" i="24"/>
  <c r="D5563" i="24"/>
  <c r="E5562" i="24"/>
  <c r="D5562" i="24"/>
  <c r="E5561" i="24"/>
  <c r="D5561" i="24"/>
  <c r="E5560" i="24"/>
  <c r="D5560" i="24"/>
  <c r="E5559" i="24"/>
  <c r="D5559" i="24"/>
  <c r="E5558" i="24"/>
  <c r="D5558" i="24"/>
  <c r="E5557" i="24"/>
  <c r="D5557" i="24"/>
  <c r="E5556" i="24"/>
  <c r="D5556" i="24"/>
  <c r="E5555" i="24"/>
  <c r="D5555" i="24"/>
  <c r="E5554" i="24"/>
  <c r="D5554" i="24"/>
  <c r="E5553" i="24"/>
  <c r="D5553" i="24"/>
  <c r="E5552" i="24"/>
  <c r="D5552" i="24"/>
  <c r="E5551" i="24"/>
  <c r="D5551" i="24"/>
  <c r="E5550" i="24"/>
  <c r="D5550" i="24"/>
  <c r="E5549" i="24"/>
  <c r="D5549" i="24"/>
  <c r="E5548" i="24"/>
  <c r="D5548" i="24"/>
  <c r="E5547" i="24"/>
  <c r="D5547" i="24"/>
  <c r="E5546" i="24"/>
  <c r="D5546" i="24"/>
  <c r="E5545" i="24"/>
  <c r="D5545" i="24"/>
  <c r="E5544" i="24"/>
  <c r="D5544" i="24"/>
  <c r="E5543" i="24"/>
  <c r="D5543" i="24"/>
  <c r="E5542" i="24"/>
  <c r="D5542" i="24"/>
  <c r="E5541" i="24"/>
  <c r="D5541" i="24"/>
  <c r="E5540" i="24"/>
  <c r="D5540" i="24"/>
  <c r="E5539" i="24"/>
  <c r="D5539" i="24"/>
  <c r="E5538" i="24"/>
  <c r="D5538" i="24"/>
  <c r="E5537" i="24"/>
  <c r="D5537" i="24"/>
  <c r="E5536" i="24"/>
  <c r="D5536" i="24"/>
  <c r="E5535" i="24"/>
  <c r="D5535" i="24"/>
  <c r="E5534" i="24"/>
  <c r="D5534" i="24"/>
  <c r="E5533" i="24"/>
  <c r="D5533" i="24"/>
  <c r="E5532" i="24"/>
  <c r="D5532" i="24"/>
  <c r="E5531" i="24"/>
  <c r="D5531" i="24"/>
  <c r="E5530" i="24"/>
  <c r="D5530" i="24"/>
  <c r="E5529" i="24"/>
  <c r="D5529" i="24"/>
  <c r="E5528" i="24"/>
  <c r="D5528" i="24"/>
  <c r="E5527" i="24"/>
  <c r="D5527" i="24"/>
  <c r="E5526" i="24"/>
  <c r="D5526" i="24"/>
  <c r="E5525" i="24"/>
  <c r="D5525" i="24"/>
  <c r="E5524" i="24"/>
  <c r="D5524" i="24"/>
  <c r="E5523" i="24"/>
  <c r="D5523" i="24"/>
  <c r="E5522" i="24"/>
  <c r="D5522" i="24"/>
  <c r="E5521" i="24"/>
  <c r="D5521" i="24"/>
  <c r="E5520" i="24"/>
  <c r="D5520" i="24"/>
  <c r="E5519" i="24"/>
  <c r="D5519" i="24"/>
  <c r="E5518" i="24"/>
  <c r="D5518" i="24"/>
  <c r="E5517" i="24"/>
  <c r="D5517" i="24"/>
  <c r="E5516" i="24"/>
  <c r="D5516" i="24"/>
  <c r="E5515" i="24"/>
  <c r="D5515" i="24"/>
  <c r="E5514" i="24"/>
  <c r="D5514" i="24"/>
  <c r="E5513" i="24"/>
  <c r="D5513" i="24"/>
  <c r="E5512" i="24"/>
  <c r="D5512" i="24"/>
  <c r="E5511" i="24"/>
  <c r="D5511" i="24"/>
  <c r="E5510" i="24"/>
  <c r="D5510" i="24"/>
  <c r="E5509" i="24"/>
  <c r="D5509" i="24"/>
  <c r="E5508" i="24"/>
  <c r="D5508" i="24"/>
  <c r="E5507" i="24"/>
  <c r="D5507" i="24"/>
  <c r="E5506" i="24"/>
  <c r="D5506" i="24"/>
  <c r="E5505" i="24"/>
  <c r="D5505" i="24"/>
  <c r="E5504" i="24"/>
  <c r="D5504" i="24"/>
  <c r="E5503" i="24"/>
  <c r="D5503" i="24"/>
  <c r="E5502" i="24"/>
  <c r="D5502" i="24"/>
  <c r="E5501" i="24"/>
  <c r="D5501" i="24"/>
  <c r="E5500" i="24"/>
  <c r="D5500" i="24"/>
  <c r="E5499" i="24"/>
  <c r="D5499" i="24"/>
  <c r="E5498" i="24"/>
  <c r="D5498" i="24"/>
  <c r="E5497" i="24"/>
  <c r="D5497" i="24"/>
  <c r="E5496" i="24"/>
  <c r="D5496" i="24"/>
  <c r="E5495" i="24"/>
  <c r="D5495" i="24"/>
  <c r="E5494" i="24"/>
  <c r="D5494" i="24"/>
  <c r="E5493" i="24"/>
  <c r="D5493" i="24"/>
  <c r="E5492" i="24"/>
  <c r="D5492" i="24"/>
  <c r="E5491" i="24"/>
  <c r="D5491" i="24"/>
  <c r="E5490" i="24"/>
  <c r="D5490" i="24"/>
  <c r="E5489" i="24"/>
  <c r="D5489" i="24"/>
  <c r="E5488" i="24"/>
  <c r="D5488" i="24"/>
  <c r="E5487" i="24"/>
  <c r="D5487" i="24"/>
  <c r="E5486" i="24"/>
  <c r="D5486" i="24"/>
  <c r="E5485" i="24"/>
  <c r="D5485" i="24"/>
  <c r="E5484" i="24"/>
  <c r="D5484" i="24"/>
  <c r="E5483" i="24"/>
  <c r="D5483" i="24"/>
  <c r="E5482" i="24"/>
  <c r="D5482" i="24"/>
  <c r="E5481" i="24"/>
  <c r="D5481" i="24"/>
  <c r="E5480" i="24"/>
  <c r="D5480" i="24"/>
  <c r="E5479" i="24"/>
  <c r="D5479" i="24"/>
  <c r="E5478" i="24"/>
  <c r="D5478" i="24"/>
  <c r="E5477" i="24"/>
  <c r="D5477" i="24"/>
  <c r="E5476" i="24"/>
  <c r="D5476" i="24"/>
  <c r="E5475" i="24"/>
  <c r="D5475" i="24"/>
  <c r="E5474" i="24"/>
  <c r="D5474" i="24"/>
  <c r="E5473" i="24"/>
  <c r="D5473" i="24"/>
  <c r="E5472" i="24"/>
  <c r="D5472" i="24"/>
  <c r="E5471" i="24"/>
  <c r="D5471" i="24"/>
  <c r="E5470" i="24"/>
  <c r="D5470" i="24"/>
  <c r="E5469" i="24"/>
  <c r="D5469" i="24"/>
  <c r="E5468" i="24"/>
  <c r="D5468" i="24"/>
  <c r="E5467" i="24"/>
  <c r="D5467" i="24"/>
  <c r="E5466" i="24"/>
  <c r="D5466" i="24"/>
  <c r="E5465" i="24"/>
  <c r="D5465" i="24"/>
  <c r="E5464" i="24"/>
  <c r="D5464" i="24"/>
  <c r="E5463" i="24"/>
  <c r="D5463" i="24"/>
  <c r="E5462" i="24"/>
  <c r="D5462" i="24"/>
  <c r="E5461" i="24"/>
  <c r="D5461" i="24"/>
  <c r="E5460" i="24"/>
  <c r="D5460" i="24"/>
  <c r="E5459" i="24"/>
  <c r="D5459" i="24"/>
  <c r="E5458" i="24"/>
  <c r="D5458" i="24"/>
  <c r="E5457" i="24"/>
  <c r="D5457" i="24"/>
  <c r="E5456" i="24"/>
  <c r="D5456" i="24"/>
  <c r="E5455" i="24"/>
  <c r="D5455" i="24"/>
  <c r="E5454" i="24"/>
  <c r="D5454" i="24"/>
  <c r="E5453" i="24"/>
  <c r="D5453" i="24"/>
  <c r="E5452" i="24"/>
  <c r="D5452" i="24"/>
  <c r="E5451" i="24"/>
  <c r="D5451" i="24"/>
  <c r="E5450" i="24"/>
  <c r="D5450" i="24"/>
  <c r="E5449" i="24"/>
  <c r="D5449" i="24"/>
  <c r="E5448" i="24"/>
  <c r="D5448" i="24"/>
  <c r="E5447" i="24"/>
  <c r="D5447" i="24"/>
  <c r="E5446" i="24"/>
  <c r="D5446" i="24"/>
  <c r="E5445" i="24"/>
  <c r="D5445" i="24"/>
  <c r="E5444" i="24"/>
  <c r="D5444" i="24"/>
  <c r="E5443" i="24"/>
  <c r="D5443" i="24"/>
  <c r="E5442" i="24"/>
  <c r="D5442" i="24"/>
  <c r="E5441" i="24"/>
  <c r="D5441" i="24"/>
  <c r="E5440" i="24"/>
  <c r="D5440" i="24"/>
  <c r="E5439" i="24"/>
  <c r="D5439" i="24"/>
  <c r="E5438" i="24"/>
  <c r="D5438" i="24"/>
  <c r="E5437" i="24"/>
  <c r="D5437" i="24"/>
  <c r="E5436" i="24"/>
  <c r="D5436" i="24"/>
  <c r="E5435" i="24"/>
  <c r="D5435" i="24"/>
  <c r="E5434" i="24"/>
  <c r="D5434" i="24"/>
  <c r="E5433" i="24"/>
  <c r="D5433" i="24"/>
  <c r="E5432" i="24"/>
  <c r="D5432" i="24"/>
  <c r="E5431" i="24"/>
  <c r="D5431" i="24"/>
  <c r="E5430" i="24"/>
  <c r="D5430" i="24"/>
  <c r="E5429" i="24"/>
  <c r="D5429" i="24"/>
  <c r="E204" i="24"/>
  <c r="D204" i="24"/>
  <c r="E203" i="24"/>
  <c r="D203" i="24"/>
  <c r="E202" i="24"/>
  <c r="D202" i="24"/>
  <c r="E201" i="24"/>
  <c r="D201" i="24"/>
  <c r="E200" i="24"/>
  <c r="D200" i="24"/>
  <c r="E199" i="24"/>
  <c r="D199" i="24"/>
  <c r="E198" i="24"/>
  <c r="D198" i="24"/>
  <c r="E197" i="24"/>
  <c r="D197" i="24"/>
  <c r="E196" i="24"/>
  <c r="D196" i="24"/>
  <c r="E195" i="24"/>
  <c r="D195" i="24"/>
  <c r="E194" i="24"/>
  <c r="D194" i="24"/>
  <c r="E193" i="24"/>
  <c r="D193" i="24"/>
  <c r="E192" i="24"/>
  <c r="D192" i="24"/>
  <c r="E191" i="24"/>
  <c r="D191" i="24"/>
  <c r="E190" i="24"/>
  <c r="D190" i="24"/>
  <c r="E189" i="24"/>
  <c r="D189" i="24"/>
  <c r="E2562" i="24"/>
  <c r="D2562" i="24"/>
  <c r="E2561" i="24"/>
  <c r="D2561" i="24"/>
  <c r="E2560" i="24"/>
  <c r="D2560" i="24"/>
  <c r="E2559" i="24"/>
  <c r="D2559" i="24"/>
  <c r="E2558" i="24"/>
  <c r="D2558" i="24"/>
  <c r="E2557" i="24"/>
  <c r="D2557" i="24"/>
  <c r="E2556" i="24"/>
  <c r="D2556" i="24"/>
  <c r="E2555" i="24"/>
  <c r="D2555" i="24"/>
  <c r="E2554" i="24"/>
  <c r="D2554" i="24"/>
  <c r="E2553" i="24"/>
  <c r="D2553" i="24"/>
  <c r="E2552" i="24"/>
  <c r="D2552" i="24"/>
  <c r="E2551" i="24"/>
  <c r="D2551" i="24"/>
  <c r="E2550" i="24"/>
  <c r="D2550" i="24"/>
  <c r="E2549" i="24"/>
  <c r="D2549" i="24"/>
  <c r="E2548" i="24"/>
  <c r="D2548" i="24"/>
  <c r="E2547" i="24"/>
  <c r="D2547" i="24"/>
  <c r="E2546" i="24"/>
  <c r="D2546" i="24"/>
  <c r="E2545" i="24"/>
  <c r="D2545" i="24"/>
  <c r="E2544" i="24"/>
  <c r="D2544" i="24"/>
  <c r="E2543" i="24"/>
  <c r="D2543" i="24"/>
  <c r="E2542" i="24"/>
  <c r="D2542" i="24"/>
  <c r="E2541" i="24"/>
  <c r="D2541" i="24"/>
  <c r="E2540" i="24"/>
  <c r="D2540" i="24"/>
  <c r="E2539" i="24"/>
  <c r="D2539" i="24"/>
  <c r="E2538" i="24"/>
  <c r="D2538" i="24"/>
  <c r="E2537" i="24"/>
  <c r="D2537" i="24"/>
  <c r="E2536" i="24"/>
  <c r="D2536" i="24"/>
  <c r="E2535" i="24"/>
  <c r="D2535" i="24"/>
  <c r="E2534" i="24"/>
  <c r="D2534" i="24"/>
  <c r="E2533" i="24"/>
  <c r="D2533" i="24"/>
  <c r="E2532" i="24"/>
  <c r="D2532" i="24"/>
  <c r="E2531" i="24"/>
  <c r="D2531" i="24"/>
  <c r="E2530" i="24"/>
  <c r="D2530" i="24"/>
  <c r="E2529" i="24"/>
  <c r="D2529" i="24"/>
  <c r="E2528" i="24"/>
  <c r="D2528" i="24"/>
  <c r="E2527" i="24"/>
  <c r="D2527" i="24"/>
  <c r="E2526" i="24"/>
  <c r="D2526" i="24"/>
  <c r="E2525" i="24"/>
  <c r="D2525" i="24"/>
  <c r="E2524" i="24"/>
  <c r="D2524" i="24"/>
  <c r="E2523" i="24"/>
  <c r="D2523" i="24"/>
  <c r="E2522" i="24"/>
  <c r="D2522" i="24"/>
  <c r="E2521" i="24"/>
  <c r="D2521" i="24"/>
  <c r="E2520" i="24"/>
  <c r="D2520" i="24"/>
  <c r="E2519" i="24"/>
  <c r="D2519" i="24"/>
  <c r="E2518" i="24"/>
  <c r="D2518" i="24"/>
  <c r="E2517" i="24"/>
  <c r="D2517" i="24"/>
  <c r="E2516" i="24"/>
  <c r="D2516" i="24"/>
  <c r="E2515" i="24"/>
  <c r="D2515" i="24"/>
  <c r="E2514" i="24"/>
  <c r="D2514" i="24"/>
  <c r="E2513" i="24"/>
  <c r="D2513" i="24"/>
  <c r="E2512" i="24"/>
  <c r="D2512" i="24"/>
  <c r="E2511" i="24"/>
  <c r="D2511" i="24"/>
  <c r="E2510" i="24"/>
  <c r="D2510" i="24"/>
  <c r="E2509" i="24"/>
  <c r="D2509" i="24"/>
  <c r="E2508" i="24"/>
  <c r="D2508" i="24"/>
  <c r="E2507" i="24"/>
  <c r="D2507" i="24"/>
  <c r="E2506" i="24"/>
  <c r="D2506" i="24"/>
  <c r="E2505" i="24"/>
  <c r="D2505" i="24"/>
  <c r="E2504" i="24"/>
  <c r="D2504" i="24"/>
  <c r="E2503" i="24"/>
  <c r="D2503" i="24"/>
  <c r="E2502" i="24"/>
  <c r="D2502" i="24"/>
  <c r="E2501" i="24"/>
  <c r="D2501" i="24"/>
  <c r="E2500" i="24"/>
  <c r="D2500" i="24"/>
  <c r="E2499" i="24"/>
  <c r="D2499" i="24"/>
  <c r="E2498" i="24"/>
  <c r="D2498" i="24"/>
  <c r="E2497" i="24"/>
  <c r="D2497" i="24"/>
  <c r="E2496" i="24"/>
  <c r="D2496" i="24"/>
  <c r="E2495" i="24"/>
  <c r="D2495" i="24"/>
  <c r="E2494" i="24"/>
  <c r="D2494" i="24"/>
  <c r="E2493" i="24"/>
  <c r="D2493" i="24"/>
  <c r="E2492" i="24"/>
  <c r="D2492" i="24"/>
  <c r="E2491" i="24"/>
  <c r="D2491" i="24"/>
  <c r="E2490" i="24"/>
  <c r="D2490" i="24"/>
  <c r="E2489" i="24"/>
  <c r="D2489" i="24"/>
  <c r="E2488" i="24"/>
  <c r="D2488" i="24"/>
  <c r="E2487" i="24"/>
  <c r="D2487" i="24"/>
  <c r="E2486" i="24"/>
  <c r="D2486" i="24"/>
  <c r="E2485" i="24"/>
  <c r="D2485" i="24"/>
  <c r="E2484" i="24"/>
  <c r="D2484" i="24"/>
  <c r="E2483" i="24"/>
  <c r="D2483" i="24"/>
  <c r="E2482" i="24"/>
  <c r="D2482" i="24"/>
  <c r="E2481" i="24"/>
  <c r="D2481" i="24"/>
  <c r="E2480" i="24"/>
  <c r="D2480" i="24"/>
  <c r="E2479" i="24"/>
  <c r="D2479" i="24"/>
  <c r="E2478" i="24"/>
  <c r="D2478" i="24"/>
  <c r="E2477" i="24"/>
  <c r="D2477" i="24"/>
  <c r="E2476" i="24"/>
  <c r="D2476" i="24"/>
  <c r="E2475" i="24"/>
  <c r="D2475" i="24"/>
  <c r="E2474" i="24"/>
  <c r="D2474" i="24"/>
  <c r="E2473" i="24"/>
  <c r="D2473" i="24"/>
  <c r="E2472" i="24"/>
  <c r="D2472" i="24"/>
  <c r="E2471" i="24"/>
  <c r="D2471" i="24"/>
  <c r="E2470" i="24"/>
  <c r="D2470" i="24"/>
  <c r="E2469" i="24"/>
  <c r="D2469" i="24"/>
  <c r="E2468" i="24"/>
  <c r="D2468" i="24"/>
  <c r="E2467" i="24"/>
  <c r="D2467" i="24"/>
  <c r="E2466" i="24"/>
  <c r="D2466" i="24"/>
  <c r="E2465" i="24"/>
  <c r="D2465" i="24"/>
  <c r="E2464" i="24"/>
  <c r="D2464" i="24"/>
  <c r="E2463" i="24"/>
  <c r="D2463" i="24"/>
  <c r="E2462" i="24"/>
  <c r="D2462" i="24"/>
  <c r="E2461" i="24"/>
  <c r="D2461" i="24"/>
  <c r="E2460" i="24"/>
  <c r="D2460" i="24"/>
  <c r="E2459" i="24"/>
  <c r="D2459" i="24"/>
  <c r="E2458" i="24"/>
  <c r="D2458" i="24"/>
  <c r="E2457" i="24"/>
  <c r="D2457" i="24"/>
  <c r="E2456" i="24"/>
  <c r="D2456" i="24"/>
  <c r="E2455" i="24"/>
  <c r="D2455" i="24"/>
  <c r="E2454" i="24"/>
  <c r="D2454" i="24"/>
  <c r="E2453" i="24"/>
  <c r="D2453" i="24"/>
  <c r="E2452" i="24"/>
  <c r="D2452" i="24"/>
  <c r="E2451" i="24"/>
  <c r="D2451" i="24"/>
  <c r="E2450" i="24"/>
  <c r="D2450" i="24"/>
  <c r="E2449" i="24"/>
  <c r="D2449" i="24"/>
  <c r="E2448" i="24"/>
  <c r="D2448" i="24"/>
  <c r="E2447" i="24"/>
  <c r="D2447" i="24"/>
  <c r="E2446" i="24"/>
  <c r="D2446" i="24"/>
  <c r="E2445" i="24"/>
  <c r="D2445" i="24"/>
  <c r="E2444" i="24"/>
  <c r="D2444" i="24"/>
  <c r="E2443" i="24"/>
  <c r="D2443" i="24"/>
  <c r="E2442" i="24"/>
  <c r="D2442" i="24"/>
  <c r="E2441" i="24"/>
  <c r="D2441" i="24"/>
  <c r="E2440" i="24"/>
  <c r="D2440" i="24"/>
  <c r="E2439" i="24"/>
  <c r="D2439" i="24"/>
  <c r="E2438" i="24"/>
  <c r="D2438" i="24"/>
  <c r="E2437" i="24"/>
  <c r="D2437" i="24"/>
  <c r="E2436" i="24"/>
  <c r="D2436" i="24"/>
  <c r="E2435" i="24"/>
  <c r="D2435" i="24"/>
  <c r="E2434" i="24"/>
  <c r="D2434" i="24"/>
  <c r="E2433" i="24"/>
  <c r="D2433" i="24"/>
  <c r="E2432" i="24"/>
  <c r="D2432" i="24"/>
  <c r="E2431" i="24"/>
  <c r="D2431" i="24"/>
  <c r="E2430" i="24"/>
  <c r="D2430" i="24"/>
  <c r="E2429" i="24"/>
  <c r="D2429" i="24"/>
  <c r="E2428" i="24"/>
  <c r="D2428" i="24"/>
  <c r="E2427" i="24"/>
  <c r="D2427" i="24"/>
  <c r="E2426" i="24"/>
  <c r="D2426" i="24"/>
  <c r="E2425" i="24"/>
  <c r="D2425" i="24"/>
  <c r="E2424" i="24"/>
  <c r="D2424" i="24"/>
  <c r="E2423" i="24"/>
  <c r="D2423" i="24"/>
  <c r="E2422" i="24"/>
  <c r="D2422" i="24"/>
  <c r="E2421" i="24"/>
  <c r="D2421" i="24"/>
  <c r="E2420" i="24"/>
  <c r="D2420" i="24"/>
  <c r="E3919" i="24"/>
  <c r="D3919" i="24"/>
  <c r="E3918" i="24"/>
  <c r="D3918" i="24"/>
  <c r="E3917" i="24"/>
  <c r="D3917" i="24"/>
  <c r="E3916" i="24"/>
  <c r="D3916" i="24"/>
  <c r="E3915" i="24"/>
  <c r="D3915" i="24"/>
  <c r="E3914" i="24"/>
  <c r="D3914" i="24"/>
  <c r="E3913" i="24"/>
  <c r="D3913" i="24"/>
  <c r="E3912" i="24"/>
  <c r="D3912" i="24"/>
  <c r="E3911" i="24"/>
  <c r="D3911" i="24"/>
  <c r="E3910" i="24"/>
  <c r="D3910" i="24"/>
  <c r="E3909" i="24"/>
  <c r="D3909" i="24"/>
  <c r="E3908" i="24"/>
  <c r="D3908" i="24"/>
  <c r="E3907" i="24"/>
  <c r="D3907" i="24"/>
  <c r="E3906" i="24"/>
  <c r="D3906" i="24"/>
  <c r="E3905" i="24"/>
  <c r="D3905" i="24"/>
  <c r="E188" i="24"/>
  <c r="D188" i="24"/>
  <c r="E187" i="24"/>
  <c r="D187" i="24"/>
  <c r="E186" i="24"/>
  <c r="D186" i="24"/>
  <c r="E185" i="24"/>
  <c r="D185" i="24"/>
  <c r="E184" i="24"/>
  <c r="D184" i="24"/>
  <c r="E183" i="24"/>
  <c r="D183" i="24"/>
  <c r="E182" i="24"/>
  <c r="D182" i="24"/>
  <c r="E181" i="24"/>
  <c r="D181" i="24"/>
  <c r="E180" i="24"/>
  <c r="D180" i="24"/>
  <c r="E179" i="24"/>
  <c r="D179" i="24"/>
  <c r="E178" i="24"/>
  <c r="D178" i="24"/>
  <c r="E177" i="24"/>
  <c r="D177" i="24"/>
  <c r="E176" i="24"/>
  <c r="D176" i="24"/>
  <c r="E175" i="24"/>
  <c r="D175" i="24"/>
  <c r="E174" i="24"/>
  <c r="D174" i="24"/>
  <c r="E173" i="24"/>
  <c r="D173" i="24"/>
  <c r="E172" i="24"/>
  <c r="D172" i="24"/>
  <c r="E171" i="24"/>
  <c r="D171" i="24"/>
  <c r="E170" i="24"/>
  <c r="D170" i="24"/>
  <c r="E169" i="24"/>
  <c r="D169" i="24"/>
  <c r="E168" i="24"/>
  <c r="D168" i="24"/>
  <c r="E167" i="24"/>
  <c r="D167" i="24"/>
  <c r="E166" i="24"/>
  <c r="D166" i="24"/>
  <c r="E165" i="24"/>
  <c r="D165" i="24"/>
  <c r="E164" i="24"/>
  <c r="D164" i="24"/>
  <c r="E163" i="24"/>
  <c r="D163" i="24"/>
  <c r="E162" i="24"/>
  <c r="D162" i="24"/>
  <c r="E161" i="24"/>
  <c r="D161" i="24"/>
  <c r="E160" i="24"/>
  <c r="D160" i="24"/>
  <c r="E159" i="24"/>
  <c r="D159" i="24"/>
  <c r="E158" i="24"/>
  <c r="D158" i="24"/>
  <c r="E157" i="24"/>
  <c r="D157" i="24"/>
  <c r="E156" i="24"/>
  <c r="D156" i="24"/>
  <c r="E155" i="24"/>
  <c r="D155" i="24"/>
  <c r="E154" i="24"/>
  <c r="D154" i="24"/>
  <c r="E153" i="24"/>
  <c r="D153" i="24"/>
  <c r="E152" i="24"/>
  <c r="D152" i="24"/>
  <c r="E151" i="24"/>
  <c r="D151" i="24"/>
  <c r="E150" i="24"/>
  <c r="D150" i="24"/>
  <c r="E149" i="24"/>
  <c r="D149" i="24"/>
  <c r="E148" i="24"/>
  <c r="D148" i="24"/>
  <c r="E147" i="24"/>
  <c r="D147" i="24"/>
  <c r="E146" i="24"/>
  <c r="D146" i="24"/>
  <c r="E145" i="24"/>
  <c r="D145" i="24"/>
  <c r="E144" i="24"/>
  <c r="D144" i="24"/>
  <c r="E143" i="24"/>
  <c r="D143" i="24"/>
  <c r="E142" i="24"/>
  <c r="D142" i="24"/>
  <c r="E141" i="24"/>
  <c r="D141" i="24"/>
  <c r="E140" i="24"/>
  <c r="D140" i="24"/>
  <c r="E139" i="24"/>
  <c r="D139" i="24"/>
  <c r="E138" i="24"/>
  <c r="D138" i="24"/>
  <c r="E137" i="24"/>
  <c r="D137" i="24"/>
  <c r="E136" i="24"/>
  <c r="D136" i="24"/>
  <c r="E135" i="24"/>
  <c r="D135" i="24"/>
  <c r="E134" i="24"/>
  <c r="D134" i="24"/>
  <c r="E133" i="24"/>
  <c r="D133" i="24"/>
  <c r="E132" i="24"/>
  <c r="D132" i="24"/>
  <c r="E131" i="24"/>
  <c r="D131" i="24"/>
  <c r="E130" i="24"/>
  <c r="D130" i="24"/>
  <c r="E129" i="24"/>
  <c r="D129" i="24"/>
  <c r="E128" i="24"/>
  <c r="D128" i="24"/>
  <c r="E127" i="24"/>
  <c r="D127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E3" i="24"/>
  <c r="D3" i="24"/>
  <c r="E3904" i="24"/>
  <c r="D3904" i="24"/>
  <c r="E3903" i="24"/>
  <c r="D3903" i="24"/>
  <c r="E3902" i="24"/>
  <c r="D3902" i="24"/>
  <c r="E3901" i="24"/>
  <c r="D3901" i="24"/>
  <c r="E3900" i="24"/>
  <c r="D3900" i="24"/>
  <c r="E3899" i="24"/>
  <c r="D3899" i="24"/>
  <c r="E3898" i="24"/>
  <c r="D3898" i="24"/>
  <c r="E3897" i="24"/>
  <c r="D3897" i="24"/>
  <c r="E3896" i="24"/>
  <c r="D3896" i="24"/>
  <c r="E3895" i="24"/>
  <c r="D3895" i="24"/>
  <c r="E3894" i="24"/>
  <c r="D3894" i="24"/>
  <c r="E3893" i="24"/>
  <c r="D3893" i="24"/>
  <c r="E3892" i="24"/>
  <c r="D3892" i="24"/>
  <c r="E3891" i="24"/>
  <c r="D3891" i="24"/>
  <c r="E3890" i="24"/>
  <c r="D3890" i="24"/>
  <c r="E3889" i="24"/>
  <c r="D3889" i="24"/>
  <c r="E3888" i="24"/>
  <c r="D3888" i="24"/>
  <c r="E3887" i="24"/>
  <c r="D3887" i="24"/>
  <c r="E3886" i="24"/>
  <c r="D3886" i="24"/>
  <c r="E3885" i="24"/>
  <c r="D3885" i="24"/>
  <c r="E3884" i="24"/>
  <c r="D3884" i="24"/>
  <c r="E3883" i="24"/>
  <c r="D3883" i="24"/>
  <c r="E3882" i="24"/>
  <c r="D3882" i="24"/>
  <c r="E3881" i="24"/>
  <c r="D3881" i="24"/>
  <c r="E3880" i="24"/>
  <c r="D3880" i="24"/>
  <c r="E3879" i="24"/>
  <c r="D3879" i="24"/>
  <c r="E3878" i="24"/>
  <c r="D3878" i="24"/>
  <c r="E3877" i="24"/>
  <c r="D3877" i="24"/>
  <c r="E3876" i="24"/>
  <c r="D3876" i="24"/>
  <c r="E3875" i="24"/>
  <c r="D3875" i="24"/>
  <c r="E3874" i="24"/>
  <c r="D3874" i="24"/>
  <c r="E3873" i="24"/>
  <c r="D3873" i="24"/>
  <c r="E3872" i="24"/>
  <c r="D3872" i="24"/>
  <c r="E3871" i="24"/>
  <c r="D3871" i="24"/>
  <c r="E3870" i="24"/>
  <c r="D3870" i="24"/>
  <c r="E3869" i="24"/>
  <c r="D3869" i="24"/>
  <c r="E3868" i="24"/>
  <c r="D3868" i="24"/>
  <c r="E3867" i="24"/>
  <c r="D3867" i="24"/>
  <c r="E3866" i="24"/>
  <c r="D3866" i="24"/>
  <c r="E3865" i="24"/>
  <c r="D3865" i="24"/>
  <c r="E3864" i="24"/>
  <c r="D3864" i="24"/>
  <c r="E3863" i="24"/>
  <c r="D3863" i="24"/>
  <c r="E3862" i="24"/>
  <c r="D3862" i="24"/>
  <c r="E3861" i="24"/>
  <c r="D3861" i="24"/>
  <c r="E3860" i="24"/>
  <c r="D3860" i="24"/>
  <c r="E3859" i="24"/>
  <c r="D3859" i="24"/>
  <c r="E3858" i="24"/>
  <c r="D3858" i="24"/>
  <c r="E3857" i="24"/>
  <c r="D3857" i="24"/>
  <c r="E3856" i="24"/>
  <c r="D3856" i="24"/>
  <c r="E3855" i="24"/>
  <c r="D3855" i="24"/>
  <c r="E3854" i="24"/>
  <c r="D3854" i="24"/>
  <c r="E3853" i="24"/>
  <c r="D3853" i="24"/>
  <c r="P72" i="21"/>
  <c r="N72" i="21"/>
  <c r="P90" i="21"/>
  <c r="N90" i="21"/>
  <c r="P35" i="21"/>
  <c r="N35" i="21"/>
  <c r="P99" i="21"/>
  <c r="N99" i="21"/>
  <c r="P85" i="21"/>
  <c r="N85" i="21"/>
  <c r="P86" i="21"/>
  <c r="N86" i="21"/>
  <c r="P77" i="21"/>
  <c r="N77" i="21"/>
  <c r="P87" i="21"/>
  <c r="N87" i="21"/>
  <c r="P15" i="21"/>
  <c r="N15" i="21"/>
  <c r="P50" i="21"/>
  <c r="N50" i="21"/>
  <c r="P40" i="21"/>
  <c r="N40" i="21"/>
  <c r="P386" i="21"/>
  <c r="N386" i="21"/>
  <c r="P385" i="21"/>
  <c r="N385" i="21"/>
  <c r="P384" i="21"/>
  <c r="N384" i="21"/>
  <c r="P383" i="21"/>
  <c r="N383" i="21"/>
  <c r="P382" i="21"/>
  <c r="N382" i="21"/>
  <c r="P381" i="21"/>
  <c r="N381" i="21"/>
  <c r="P380" i="21"/>
  <c r="N380" i="21"/>
  <c r="P379" i="21"/>
  <c r="N379" i="21"/>
  <c r="P378" i="21"/>
  <c r="N378" i="21"/>
  <c r="P377" i="21"/>
  <c r="N377" i="21"/>
  <c r="P376" i="21"/>
  <c r="N376" i="21"/>
  <c r="P375" i="21"/>
  <c r="N375" i="21"/>
  <c r="P374" i="21"/>
  <c r="N374" i="21"/>
  <c r="P373" i="21"/>
  <c r="N373" i="21"/>
  <c r="P372" i="21"/>
  <c r="N372" i="21"/>
  <c r="P371" i="21"/>
  <c r="N371" i="21"/>
  <c r="P370" i="21"/>
  <c r="N370" i="21"/>
  <c r="P369" i="21"/>
  <c r="N369" i="21"/>
  <c r="P368" i="21"/>
  <c r="N368" i="21"/>
  <c r="P367" i="21"/>
  <c r="N367" i="21"/>
  <c r="P366" i="21"/>
  <c r="N366" i="21"/>
  <c r="P365" i="21"/>
  <c r="N365" i="21"/>
  <c r="P364" i="21"/>
  <c r="N364" i="21"/>
  <c r="P363" i="21"/>
  <c r="N363" i="21"/>
  <c r="P362" i="21"/>
  <c r="N362" i="21"/>
  <c r="P361" i="21"/>
  <c r="N361" i="21"/>
  <c r="P360" i="21"/>
  <c r="N360" i="21"/>
  <c r="P359" i="21"/>
  <c r="N359" i="21"/>
  <c r="P358" i="21"/>
  <c r="N358" i="21"/>
  <c r="P357" i="21"/>
  <c r="N357" i="21"/>
  <c r="P356" i="21"/>
  <c r="N356" i="21"/>
  <c r="P355" i="21"/>
  <c r="N355" i="21"/>
  <c r="P354" i="21"/>
  <c r="N354" i="21"/>
  <c r="P353" i="21"/>
  <c r="N353" i="21"/>
  <c r="P352" i="21"/>
  <c r="N352" i="21"/>
  <c r="P351" i="21"/>
  <c r="N351" i="21"/>
  <c r="P350" i="21"/>
  <c r="N350" i="21"/>
  <c r="P349" i="21"/>
  <c r="N349" i="21"/>
  <c r="P348" i="21"/>
  <c r="N348" i="21"/>
  <c r="P347" i="21"/>
  <c r="N347" i="21"/>
  <c r="P346" i="21"/>
  <c r="N346" i="21"/>
  <c r="P345" i="21"/>
  <c r="N345" i="21"/>
  <c r="P344" i="21"/>
  <c r="N344" i="21"/>
  <c r="P343" i="21"/>
  <c r="N343" i="21"/>
  <c r="P342" i="21"/>
  <c r="N342" i="21"/>
  <c r="P341" i="21"/>
  <c r="N341" i="21"/>
  <c r="P340" i="21"/>
  <c r="N340" i="21"/>
  <c r="P84" i="21"/>
  <c r="N84" i="21"/>
  <c r="P339" i="21"/>
  <c r="N339" i="21"/>
  <c r="P338" i="21"/>
  <c r="N338" i="21"/>
  <c r="P337" i="21"/>
  <c r="N337" i="21"/>
  <c r="P336" i="21"/>
  <c r="N336" i="21"/>
  <c r="P335" i="21"/>
  <c r="N335" i="21"/>
  <c r="P334" i="21"/>
  <c r="N334" i="21"/>
  <c r="P333" i="21"/>
  <c r="N333" i="21"/>
  <c r="P332" i="21"/>
  <c r="N332" i="21"/>
  <c r="P331" i="21"/>
  <c r="N331" i="21"/>
  <c r="P330" i="21"/>
  <c r="N330" i="21"/>
  <c r="P329" i="21"/>
  <c r="N329" i="21"/>
  <c r="P328" i="21"/>
  <c r="N328" i="21"/>
  <c r="P327" i="21"/>
  <c r="N327" i="21"/>
  <c r="P326" i="21"/>
  <c r="N326" i="21"/>
  <c r="P325" i="21"/>
  <c r="N325" i="21"/>
  <c r="P324" i="21"/>
  <c r="N324" i="21"/>
  <c r="P323" i="21"/>
  <c r="N323" i="21"/>
  <c r="P322" i="21"/>
  <c r="N322" i="21"/>
  <c r="P321" i="21"/>
  <c r="N321" i="21"/>
  <c r="P320" i="21"/>
  <c r="N320" i="21"/>
  <c r="P319" i="21"/>
  <c r="N319" i="21"/>
  <c r="P318" i="21"/>
  <c r="N318" i="21"/>
  <c r="P317" i="21"/>
  <c r="N317" i="21"/>
  <c r="P316" i="21"/>
  <c r="N316" i="21"/>
  <c r="P315" i="21"/>
  <c r="N315" i="21"/>
  <c r="P314" i="21"/>
  <c r="N314" i="21"/>
  <c r="P313" i="21"/>
  <c r="N313" i="21"/>
  <c r="P312" i="21"/>
  <c r="N312" i="21"/>
  <c r="P311" i="21"/>
  <c r="N311" i="21"/>
  <c r="P310" i="21"/>
  <c r="N310" i="21"/>
  <c r="P309" i="21"/>
  <c r="N309" i="21"/>
  <c r="P308" i="21"/>
  <c r="N308" i="21"/>
  <c r="P307" i="21"/>
  <c r="N307" i="21"/>
  <c r="P306" i="21"/>
  <c r="N306" i="21"/>
  <c r="P305" i="21"/>
  <c r="N305" i="21"/>
  <c r="P83" i="21"/>
  <c r="N83" i="21"/>
  <c r="P53" i="21"/>
  <c r="N53" i="21"/>
  <c r="P45" i="21"/>
  <c r="N45" i="21"/>
  <c r="P391" i="21"/>
  <c r="N391" i="21"/>
  <c r="P27" i="21"/>
  <c r="N27" i="21"/>
  <c r="P3" i="21"/>
  <c r="N3" i="21"/>
  <c r="P4" i="21"/>
  <c r="N4" i="21"/>
  <c r="P264" i="21"/>
  <c r="N264" i="21"/>
  <c r="P263" i="21"/>
  <c r="N263" i="21"/>
  <c r="P262" i="21"/>
  <c r="N262" i="21"/>
  <c r="P261" i="21"/>
  <c r="N261" i="21"/>
  <c r="P260" i="21"/>
  <c r="N260" i="21"/>
  <c r="P259" i="21"/>
  <c r="N259" i="21"/>
  <c r="P258" i="21"/>
  <c r="N258" i="21"/>
  <c r="P256" i="21"/>
  <c r="N256" i="21"/>
  <c r="P255" i="21"/>
  <c r="N255" i="21"/>
  <c r="P254" i="21"/>
  <c r="N254" i="21"/>
  <c r="P253" i="21"/>
  <c r="N253" i="21"/>
  <c r="P252" i="21"/>
  <c r="N252" i="21"/>
  <c r="P251" i="21"/>
  <c r="N251" i="21"/>
  <c r="P247" i="21"/>
  <c r="N247" i="21"/>
  <c r="P250" i="21"/>
  <c r="N250" i="21"/>
  <c r="P249" i="21"/>
  <c r="N249" i="21"/>
  <c r="P248" i="21"/>
  <c r="N248" i="21"/>
  <c r="P246" i="21"/>
  <c r="N246" i="21"/>
  <c r="P245" i="21"/>
  <c r="N245" i="21"/>
  <c r="P244" i="21"/>
  <c r="N244" i="21"/>
  <c r="P243" i="21"/>
  <c r="N243" i="21"/>
  <c r="P242" i="21"/>
  <c r="N242" i="21"/>
  <c r="P241" i="21"/>
  <c r="N241" i="21"/>
  <c r="P240" i="21"/>
  <c r="N240" i="21"/>
  <c r="P239" i="21"/>
  <c r="N239" i="21"/>
  <c r="P237" i="21"/>
  <c r="N237" i="21"/>
  <c r="P236" i="21"/>
  <c r="N236" i="21"/>
  <c r="P235" i="21"/>
  <c r="N235" i="21"/>
  <c r="P234" i="21"/>
  <c r="N234" i="21"/>
  <c r="P232" i="21"/>
  <c r="N232" i="21"/>
  <c r="P231" i="21"/>
  <c r="N231" i="21"/>
  <c r="P230" i="21"/>
  <c r="N230" i="21"/>
  <c r="P229" i="21"/>
  <c r="N229" i="21"/>
  <c r="P228" i="21"/>
  <c r="N228" i="21"/>
  <c r="P227" i="21"/>
  <c r="N227" i="21"/>
  <c r="P226" i="21"/>
  <c r="N226" i="21"/>
  <c r="P225" i="21"/>
  <c r="N225" i="21"/>
  <c r="P222" i="21"/>
  <c r="N222" i="21"/>
  <c r="P221" i="21"/>
  <c r="N221" i="21"/>
  <c r="P220" i="21"/>
  <c r="N220" i="21"/>
  <c r="P218" i="21"/>
  <c r="N218" i="21"/>
  <c r="P217" i="21"/>
  <c r="N217" i="21"/>
  <c r="P216" i="21"/>
  <c r="N216" i="21"/>
  <c r="P215" i="21"/>
  <c r="N215" i="21"/>
  <c r="P214" i="21"/>
  <c r="N214" i="21"/>
  <c r="P213" i="21"/>
  <c r="N213" i="21"/>
  <c r="P212" i="21"/>
  <c r="N212" i="21"/>
  <c r="P211" i="21"/>
  <c r="N211" i="21"/>
  <c r="P210" i="21"/>
  <c r="N210" i="21"/>
  <c r="P209" i="21"/>
  <c r="N209" i="21"/>
  <c r="P208" i="21"/>
  <c r="N208" i="21"/>
  <c r="P207" i="21"/>
  <c r="N207" i="21"/>
  <c r="P206" i="21"/>
  <c r="N206" i="21"/>
  <c r="P205" i="21"/>
  <c r="N205" i="21"/>
  <c r="P201" i="21"/>
  <c r="N201" i="21"/>
  <c r="P200" i="21"/>
  <c r="N200" i="21"/>
  <c r="P199" i="21"/>
  <c r="N199" i="21"/>
  <c r="P198" i="21"/>
  <c r="N198" i="21"/>
  <c r="P197" i="21"/>
  <c r="N197" i="21"/>
  <c r="P196" i="21"/>
  <c r="N196" i="21"/>
  <c r="P195" i="21"/>
  <c r="N195" i="21"/>
  <c r="P194" i="21"/>
  <c r="N194" i="21"/>
  <c r="P193" i="21"/>
  <c r="N193" i="21"/>
  <c r="P192" i="21"/>
  <c r="N192" i="21"/>
  <c r="P191" i="21"/>
  <c r="N191" i="21"/>
  <c r="P190" i="21"/>
  <c r="N190" i="21"/>
  <c r="P189" i="21"/>
  <c r="N189" i="21"/>
  <c r="P188" i="21"/>
  <c r="N188" i="21"/>
  <c r="P187" i="21"/>
  <c r="N187" i="21"/>
  <c r="P186" i="21"/>
  <c r="N186" i="21"/>
  <c r="P185" i="21"/>
  <c r="N185" i="21"/>
  <c r="P184" i="21"/>
  <c r="N184" i="21"/>
  <c r="P182" i="21"/>
  <c r="N182" i="21"/>
  <c r="P179" i="21"/>
  <c r="N179" i="21"/>
  <c r="P177" i="21"/>
  <c r="N177" i="21"/>
  <c r="P175" i="21"/>
  <c r="N175" i="21"/>
  <c r="P174" i="21"/>
  <c r="N174" i="21"/>
  <c r="P172" i="21"/>
  <c r="N172" i="21"/>
  <c r="P171" i="21"/>
  <c r="N171" i="21"/>
  <c r="P170" i="21"/>
  <c r="N170" i="21"/>
  <c r="P169" i="21"/>
  <c r="N169" i="21"/>
  <c r="P168" i="21"/>
  <c r="N168" i="21"/>
  <c r="P167" i="21"/>
  <c r="N167" i="21"/>
  <c r="P166" i="21"/>
  <c r="N166" i="21"/>
  <c r="P165" i="21"/>
  <c r="N165" i="21"/>
  <c r="P164" i="21"/>
  <c r="N164" i="21"/>
  <c r="P163" i="21"/>
  <c r="N163" i="21"/>
  <c r="P162" i="21"/>
  <c r="N162" i="21"/>
  <c r="P161" i="21"/>
  <c r="N161" i="21"/>
  <c r="P157" i="21"/>
  <c r="N157" i="21"/>
  <c r="P156" i="21"/>
  <c r="N156" i="21"/>
  <c r="P155" i="21"/>
  <c r="N155" i="21"/>
  <c r="P154" i="21"/>
  <c r="N154" i="21"/>
  <c r="P152" i="21"/>
  <c r="N152" i="21"/>
  <c r="P150" i="21"/>
  <c r="N150" i="21"/>
  <c r="P148" i="21"/>
  <c r="N148" i="21"/>
  <c r="P147" i="21"/>
  <c r="N147" i="21"/>
  <c r="P146" i="21"/>
  <c r="N146" i="21"/>
  <c r="P145" i="21"/>
  <c r="N145" i="21"/>
  <c r="P144" i="21"/>
  <c r="N144" i="21"/>
  <c r="P143" i="21"/>
  <c r="N143" i="21"/>
  <c r="P141" i="21"/>
  <c r="N141" i="21"/>
  <c r="P140" i="21"/>
  <c r="N140" i="21"/>
  <c r="P139" i="21"/>
  <c r="N139" i="21"/>
  <c r="P137" i="21"/>
  <c r="N137" i="21"/>
  <c r="P135" i="21"/>
  <c r="N135" i="21"/>
  <c r="P134" i="21"/>
  <c r="N134" i="21"/>
  <c r="P133" i="21"/>
  <c r="N133" i="21"/>
  <c r="P132" i="21"/>
  <c r="N132" i="21"/>
  <c r="P131" i="21"/>
  <c r="N131" i="21"/>
  <c r="P130" i="21"/>
  <c r="N130" i="21"/>
  <c r="P128" i="21"/>
  <c r="N128" i="21"/>
  <c r="P126" i="21"/>
  <c r="N126" i="21"/>
  <c r="P124" i="21"/>
  <c r="N124" i="21"/>
  <c r="P123" i="21"/>
  <c r="N123" i="21"/>
  <c r="P121" i="21"/>
  <c r="N121" i="21"/>
  <c r="P119" i="21"/>
  <c r="N119" i="21"/>
  <c r="P118" i="21"/>
  <c r="N118" i="21"/>
  <c r="P116" i="21"/>
  <c r="N116" i="21"/>
  <c r="P114" i="21"/>
  <c r="N114" i="21"/>
  <c r="P113" i="21"/>
  <c r="N113" i="21"/>
  <c r="P112" i="21"/>
  <c r="N112" i="21"/>
  <c r="P111" i="21"/>
  <c r="N111" i="21"/>
  <c r="P110" i="21"/>
  <c r="N110" i="21"/>
  <c r="P109" i="21"/>
  <c r="N109" i="21"/>
  <c r="P108" i="21"/>
  <c r="N108" i="21"/>
  <c r="P107" i="21"/>
  <c r="N107" i="21"/>
  <c r="P106" i="21"/>
  <c r="N106" i="21"/>
  <c r="P104" i="21"/>
  <c r="N104" i="21"/>
  <c r="P103" i="21"/>
  <c r="N103" i="21"/>
  <c r="P102" i="21"/>
  <c r="N102" i="21"/>
  <c r="P101" i="21"/>
  <c r="N101" i="21"/>
  <c r="P100" i="21"/>
  <c r="N100" i="21"/>
  <c r="P98" i="21"/>
  <c r="N98" i="21"/>
  <c r="P97" i="21"/>
  <c r="N97" i="21"/>
  <c r="P96" i="21"/>
  <c r="N96" i="21"/>
  <c r="P94" i="21"/>
  <c r="N94" i="21"/>
  <c r="P93" i="21"/>
  <c r="N93" i="21"/>
  <c r="P91" i="21"/>
  <c r="N91" i="21"/>
  <c r="P89" i="21"/>
  <c r="N89" i="21"/>
  <c r="P88" i="21"/>
  <c r="N88" i="21"/>
  <c r="P82" i="21"/>
  <c r="N82" i="21"/>
  <c r="P81" i="21"/>
  <c r="N81" i="21"/>
  <c r="P80" i="21"/>
  <c r="N80" i="21"/>
  <c r="P79" i="21"/>
  <c r="N79" i="21"/>
  <c r="P78" i="21"/>
  <c r="N78" i="21"/>
  <c r="P76" i="21"/>
  <c r="N76" i="21"/>
  <c r="P75" i="21"/>
  <c r="N75" i="21"/>
  <c r="P74" i="21"/>
  <c r="N74" i="21"/>
  <c r="P73" i="21"/>
  <c r="N73" i="21"/>
  <c r="P71" i="21"/>
  <c r="N71" i="21"/>
  <c r="P70" i="21"/>
  <c r="N70" i="21"/>
  <c r="P69" i="21"/>
  <c r="N69" i="21"/>
  <c r="P105" i="21"/>
  <c r="N105" i="21"/>
  <c r="P68" i="21"/>
  <c r="N68" i="21"/>
  <c r="P67" i="21"/>
  <c r="N67" i="21"/>
  <c r="P66" i="21"/>
  <c r="N66" i="21"/>
  <c r="P65" i="21"/>
  <c r="N65" i="21"/>
  <c r="P64" i="21"/>
  <c r="N64" i="21"/>
  <c r="P63" i="21"/>
  <c r="N63" i="21"/>
  <c r="P62" i="21"/>
  <c r="N62" i="21"/>
  <c r="P61" i="21"/>
  <c r="N61" i="21"/>
  <c r="P60" i="21"/>
  <c r="N60" i="21"/>
  <c r="P59" i="21"/>
  <c r="N59" i="21"/>
  <c r="P58" i="21"/>
  <c r="N58" i="21"/>
  <c r="P57" i="21"/>
  <c r="N57" i="21"/>
  <c r="P56" i="21"/>
  <c r="N56" i="21"/>
  <c r="P54" i="21"/>
  <c r="N54" i="21"/>
  <c r="P52" i="21"/>
  <c r="N52" i="21"/>
  <c r="P51" i="21"/>
  <c r="N51" i="21"/>
  <c r="P49" i="21"/>
  <c r="N49" i="21"/>
  <c r="P48" i="21"/>
  <c r="N48" i="21"/>
  <c r="P47" i="21"/>
  <c r="N47" i="21"/>
  <c r="P46" i="21"/>
  <c r="N46" i="21"/>
  <c r="P44" i="21"/>
  <c r="N44" i="21"/>
  <c r="P43" i="21"/>
  <c r="N43" i="21"/>
  <c r="P42" i="21"/>
  <c r="N42" i="21"/>
  <c r="P41" i="21"/>
  <c r="N41" i="21"/>
  <c r="P39" i="21"/>
  <c r="N39" i="21"/>
  <c r="P38" i="21"/>
  <c r="N38" i="21"/>
  <c r="P37" i="21"/>
  <c r="N37" i="21"/>
  <c r="P36" i="21"/>
  <c r="N36" i="21"/>
  <c r="P34" i="21"/>
  <c r="N34" i="21"/>
  <c r="P33" i="21"/>
  <c r="N33" i="21"/>
  <c r="P32" i="21"/>
  <c r="N32" i="21"/>
  <c r="P31" i="21"/>
  <c r="N31" i="21"/>
  <c r="P30" i="21"/>
  <c r="N30" i="21"/>
  <c r="P29" i="21"/>
  <c r="N29" i="21"/>
  <c r="P28" i="21"/>
  <c r="N28" i="21"/>
  <c r="P26" i="21"/>
  <c r="N26" i="21"/>
  <c r="P25" i="21"/>
  <c r="N25" i="21"/>
  <c r="P24" i="21"/>
  <c r="N24" i="21"/>
  <c r="P23" i="21"/>
  <c r="N23" i="21"/>
  <c r="P22" i="21"/>
  <c r="N22" i="21"/>
  <c r="P21" i="21"/>
  <c r="N21" i="21"/>
  <c r="P20" i="21"/>
  <c r="N20" i="21"/>
  <c r="P19" i="21"/>
  <c r="N19" i="21"/>
  <c r="P18" i="21"/>
  <c r="N18" i="21"/>
  <c r="P17" i="21"/>
  <c r="N17" i="21"/>
  <c r="P16" i="21"/>
  <c r="N16" i="21"/>
  <c r="P14" i="21"/>
  <c r="N14" i="21"/>
  <c r="P387" i="21"/>
  <c r="N387" i="21"/>
  <c r="P388" i="21"/>
  <c r="N388" i="21"/>
  <c r="P389" i="21"/>
  <c r="N389" i="21"/>
  <c r="P92" i="21"/>
  <c r="N92" i="21"/>
  <c r="P55" i="21"/>
  <c r="N55" i="21"/>
  <c r="P294" i="21"/>
  <c r="N294" i="21"/>
  <c r="P283" i="21"/>
  <c r="N283" i="21"/>
  <c r="P13" i="21"/>
  <c r="N13" i="21"/>
  <c r="P268" i="21"/>
  <c r="N268" i="21"/>
  <c r="P269" i="21"/>
  <c r="N269" i="21"/>
  <c r="P270" i="21"/>
  <c r="N270" i="21"/>
  <c r="P271" i="21"/>
  <c r="N271" i="21"/>
  <c r="P279" i="21"/>
  <c r="N279" i="21"/>
  <c r="P276" i="21"/>
  <c r="N276" i="21"/>
  <c r="P281" i="21"/>
  <c r="N281" i="21"/>
  <c r="P298" i="21"/>
  <c r="N298" i="21"/>
  <c r="P142" i="21"/>
  <c r="N142" i="21"/>
  <c r="P181" i="21"/>
  <c r="N181" i="21"/>
  <c r="P273" i="21"/>
  <c r="N273" i="21"/>
  <c r="P149" i="21"/>
  <c r="N149" i="21"/>
  <c r="P122" i="21"/>
  <c r="N122" i="21"/>
  <c r="P120" i="21"/>
  <c r="N120" i="21"/>
  <c r="P158" i="21"/>
  <c r="N158" i="21"/>
  <c r="P180" i="21"/>
  <c r="N180" i="21"/>
  <c r="P95" i="21"/>
  <c r="N95" i="21"/>
  <c r="P266" i="21"/>
  <c r="N266" i="21"/>
  <c r="P176" i="21"/>
  <c r="N176" i="21"/>
  <c r="P151" i="21"/>
  <c r="N151" i="21"/>
  <c r="P219" i="21"/>
  <c r="N219" i="21"/>
  <c r="P224" i="21"/>
  <c r="N224" i="21"/>
  <c r="P117" i="21"/>
  <c r="N117" i="21"/>
  <c r="P257" i="21"/>
  <c r="N257" i="21"/>
  <c r="P272" i="21"/>
  <c r="N272" i="21"/>
  <c r="P12" i="21"/>
  <c r="N12" i="21"/>
  <c r="P274" i="21"/>
  <c r="N274" i="21"/>
  <c r="P295" i="21"/>
  <c r="N295" i="21"/>
  <c r="P300" i="21"/>
  <c r="N300" i="21"/>
  <c r="P299" i="21"/>
  <c r="N299" i="21"/>
  <c r="P280" i="21"/>
  <c r="N280" i="21"/>
  <c r="P288" i="21"/>
  <c r="N288" i="21"/>
  <c r="P287" i="21"/>
  <c r="N287" i="21"/>
  <c r="P303" i="21"/>
  <c r="N303" i="21"/>
  <c r="P302" i="21"/>
  <c r="N302" i="21"/>
  <c r="P301" i="21"/>
  <c r="N301" i="21"/>
  <c r="P289" i="21"/>
  <c r="N289" i="21"/>
  <c r="P290" i="21"/>
  <c r="N290" i="21"/>
  <c r="P285" i="21"/>
  <c r="N285" i="21"/>
  <c r="P284" i="21"/>
  <c r="N284" i="21"/>
  <c r="P173" i="21"/>
  <c r="N173" i="21"/>
  <c r="P223" i="21"/>
  <c r="N223" i="21"/>
  <c r="P203" i="21"/>
  <c r="N203" i="21"/>
  <c r="P265" i="21"/>
  <c r="N265" i="21"/>
  <c r="P282" i="21"/>
  <c r="N282" i="21"/>
  <c r="P291" i="21"/>
  <c r="N291" i="21"/>
  <c r="P275" i="21"/>
  <c r="N275" i="21"/>
  <c r="P11" i="21"/>
  <c r="N11" i="21"/>
  <c r="P10" i="21"/>
  <c r="N10" i="21"/>
  <c r="P9" i="21"/>
  <c r="N9" i="21"/>
  <c r="P8" i="21"/>
  <c r="N8" i="21"/>
  <c r="P7" i="21"/>
  <c r="N7" i="21"/>
  <c r="P390" i="21"/>
  <c r="N390" i="21"/>
  <c r="P127" i="21"/>
  <c r="N127" i="21"/>
  <c r="P159" i="21"/>
  <c r="N159" i="21"/>
  <c r="P115" i="21"/>
  <c r="N115" i="21"/>
  <c r="P160" i="21"/>
  <c r="N160" i="21"/>
  <c r="P153" i="21"/>
  <c r="N153" i="21"/>
  <c r="P233" i="21"/>
  <c r="N233" i="21"/>
  <c r="P238" i="21"/>
  <c r="N238" i="21"/>
  <c r="P178" i="21"/>
  <c r="N178" i="21"/>
  <c r="P138" i="21"/>
  <c r="N138" i="21"/>
  <c r="P286" i="21"/>
  <c r="N286" i="21"/>
  <c r="P6" i="21"/>
  <c r="N6" i="21"/>
  <c r="P5" i="21"/>
  <c r="N5" i="21"/>
  <c r="P296" i="21"/>
  <c r="N296" i="21"/>
  <c r="P304" i="21"/>
  <c r="N304" i="21"/>
  <c r="P277" i="21"/>
  <c r="N277" i="21"/>
  <c r="P267" i="21"/>
  <c r="N267" i="21"/>
  <c r="P278" i="21"/>
  <c r="N278" i="21"/>
  <c r="P293" i="21"/>
  <c r="N293" i="21"/>
  <c r="P297" i="21"/>
  <c r="N297" i="21"/>
  <c r="P292" i="21"/>
  <c r="N292" i="21"/>
  <c r="P136" i="21"/>
  <c r="N136" i="21"/>
  <c r="P129" i="21"/>
  <c r="N129" i="21"/>
  <c r="P125" i="21"/>
  <c r="N125" i="21"/>
  <c r="P204" i="21"/>
  <c r="N204" i="21"/>
  <c r="P202" i="21"/>
  <c r="N202" i="21"/>
  <c r="P183" i="21"/>
  <c r="N183" i="21"/>
  <c r="C41" i="11" l="1"/>
  <c r="A698" i="12"/>
  <c r="B698" i="12" s="1"/>
  <c r="A697" i="12"/>
  <c r="B696" i="12"/>
  <c r="A696" i="12"/>
  <c r="C696" i="12" s="1"/>
  <c r="A695" i="12"/>
  <c r="B695" i="12" s="1"/>
  <c r="A694" i="12"/>
  <c r="B694" i="12" s="1"/>
  <c r="A693" i="12"/>
  <c r="B693" i="12" s="1"/>
  <c r="A692" i="12"/>
  <c r="B692" i="12" s="1"/>
  <c r="A691" i="12"/>
  <c r="B691" i="12" s="1"/>
  <c r="A690" i="12"/>
  <c r="B690" i="12" s="1"/>
  <c r="A689" i="12"/>
  <c r="B689" i="12" s="1"/>
  <c r="A688" i="12"/>
  <c r="B688" i="12" s="1"/>
  <c r="A687" i="12"/>
  <c r="B687" i="12" s="1"/>
  <c r="A686" i="12"/>
  <c r="B686" i="12" s="1"/>
  <c r="A685" i="12"/>
  <c r="B685" i="12" s="1"/>
  <c r="A684" i="12"/>
  <c r="B684" i="12" s="1"/>
  <c r="A683" i="12"/>
  <c r="B683" i="12" s="1"/>
  <c r="A682" i="12"/>
  <c r="B682" i="12" s="1"/>
  <c r="A681" i="12"/>
  <c r="B681" i="12" s="1"/>
  <c r="A680" i="12"/>
  <c r="B680" i="12" s="1"/>
  <c r="A679" i="12"/>
  <c r="B679" i="12" s="1"/>
  <c r="A678" i="12"/>
  <c r="B678" i="12" s="1"/>
  <c r="A677" i="12"/>
  <c r="B677" i="12" s="1"/>
  <c r="A676" i="12"/>
  <c r="B676" i="12" s="1"/>
  <c r="A675" i="12"/>
  <c r="B675" i="12" s="1"/>
  <c r="B674" i="12"/>
  <c r="A674" i="12"/>
  <c r="A673" i="12"/>
  <c r="B673" i="12" s="1"/>
  <c r="A672" i="12"/>
  <c r="B672" i="12" s="1"/>
  <c r="A671" i="12"/>
  <c r="B671" i="12" s="1"/>
  <c r="A670" i="12"/>
  <c r="B670" i="12" s="1"/>
  <c r="A669" i="12"/>
  <c r="B669" i="12" s="1"/>
  <c r="A668" i="12"/>
  <c r="B668" i="12" s="1"/>
  <c r="A667" i="12"/>
  <c r="B667" i="12" s="1"/>
  <c r="A666" i="12"/>
  <c r="B666" i="12" s="1"/>
  <c r="A665" i="12"/>
  <c r="B665" i="12" s="1"/>
  <c r="A664" i="12"/>
  <c r="B664" i="12" s="1"/>
  <c r="A663" i="12"/>
  <c r="B663" i="12" s="1"/>
  <c r="A662" i="12"/>
  <c r="B662" i="12" s="1"/>
  <c r="A661" i="12"/>
  <c r="B661" i="12" s="1"/>
  <c r="A660" i="12"/>
  <c r="B660" i="12" s="1"/>
  <c r="A659" i="12"/>
  <c r="B659" i="12" s="1"/>
  <c r="B658" i="12"/>
  <c r="A658" i="12"/>
  <c r="A657" i="12"/>
  <c r="B657" i="12" s="1"/>
  <c r="A656" i="12"/>
  <c r="B656" i="12" s="1"/>
  <c r="A655" i="12"/>
  <c r="B655" i="12" s="1"/>
  <c r="A654" i="12"/>
  <c r="B654" i="12" s="1"/>
  <c r="A653" i="12"/>
  <c r="B653" i="12" s="1"/>
  <c r="A652" i="12"/>
  <c r="B652" i="12" s="1"/>
  <c r="A651" i="12"/>
  <c r="B651" i="12" s="1"/>
  <c r="A650" i="12"/>
  <c r="B650" i="12" s="1"/>
  <c r="A649" i="12"/>
  <c r="B649" i="12" s="1"/>
  <c r="A648" i="12"/>
  <c r="B648" i="12" s="1"/>
  <c r="A647" i="12"/>
  <c r="B647" i="12" s="1"/>
  <c r="A646" i="12"/>
  <c r="B646" i="12" s="1"/>
  <c r="A645" i="12"/>
  <c r="B645" i="12" s="1"/>
  <c r="A644" i="12"/>
  <c r="B644" i="12" s="1"/>
  <c r="A643" i="12"/>
  <c r="B643" i="12" s="1"/>
  <c r="B642" i="12"/>
  <c r="A642" i="12"/>
  <c r="A641" i="12"/>
  <c r="B641" i="12" s="1"/>
  <c r="A640" i="12"/>
  <c r="B640" i="12" s="1"/>
  <c r="A639" i="12"/>
  <c r="B639" i="12" s="1"/>
  <c r="A638" i="12"/>
  <c r="B638" i="12" s="1"/>
  <c r="A637" i="12"/>
  <c r="B637" i="12" s="1"/>
  <c r="A636" i="12"/>
  <c r="B636" i="12" s="1"/>
  <c r="A635" i="12"/>
  <c r="B635" i="12" s="1"/>
  <c r="A634" i="12"/>
  <c r="B634" i="12" s="1"/>
  <c r="A633" i="12"/>
  <c r="B633" i="12" s="1"/>
  <c r="A632" i="12"/>
  <c r="C632" i="12" s="1"/>
  <c r="A631" i="12"/>
  <c r="B631" i="12" s="1"/>
  <c r="A630" i="12"/>
  <c r="B630" i="12" s="1"/>
  <c r="A629" i="12"/>
  <c r="B629" i="12" s="1"/>
  <c r="A628" i="12"/>
  <c r="B628" i="12" s="1"/>
  <c r="A627" i="12"/>
  <c r="B627" i="12" s="1"/>
  <c r="B626" i="12"/>
  <c r="A626" i="12"/>
  <c r="A625" i="12"/>
  <c r="B625" i="12" s="1"/>
  <c r="A624" i="12"/>
  <c r="B624" i="12" s="1"/>
  <c r="A623" i="12"/>
  <c r="B623" i="12" s="1"/>
  <c r="A622" i="12"/>
  <c r="B622" i="12" s="1"/>
  <c r="A621" i="12"/>
  <c r="B621" i="12" s="1"/>
  <c r="A620" i="12"/>
  <c r="B620" i="12" s="1"/>
  <c r="A619" i="12"/>
  <c r="B619" i="12" s="1"/>
  <c r="A618" i="12"/>
  <c r="B618" i="12" s="1"/>
  <c r="A617" i="12"/>
  <c r="B617" i="12" s="1"/>
  <c r="A616" i="12"/>
  <c r="B616" i="12" s="1"/>
  <c r="A615" i="12"/>
  <c r="B615" i="12" s="1"/>
  <c r="A614" i="12"/>
  <c r="B614" i="12" s="1"/>
  <c r="A613" i="12"/>
  <c r="B613" i="12" s="1"/>
  <c r="A612" i="12"/>
  <c r="B612" i="12" s="1"/>
  <c r="A611" i="12"/>
  <c r="B611" i="12" s="1"/>
  <c r="B610" i="12"/>
  <c r="A610" i="12"/>
  <c r="A609" i="12"/>
  <c r="B609" i="12" s="1"/>
  <c r="A608" i="12"/>
  <c r="B608" i="12" s="1"/>
  <c r="A607" i="12"/>
  <c r="B607" i="12" s="1"/>
  <c r="A606" i="12"/>
  <c r="B606" i="12" s="1"/>
  <c r="A605" i="12"/>
  <c r="B605" i="12" s="1"/>
  <c r="A604" i="12"/>
  <c r="B604" i="12" s="1"/>
  <c r="A603" i="12"/>
  <c r="B603" i="12" s="1"/>
  <c r="A602" i="12"/>
  <c r="B602" i="12" s="1"/>
  <c r="A601" i="12"/>
  <c r="B601" i="12" s="1"/>
  <c r="A600" i="12"/>
  <c r="B600" i="12" s="1"/>
  <c r="A599" i="12"/>
  <c r="B599" i="12" s="1"/>
  <c r="A598" i="12"/>
  <c r="B598" i="12" s="1"/>
  <c r="A597" i="12"/>
  <c r="B597" i="12" s="1"/>
  <c r="A596" i="12"/>
  <c r="B596" i="12" s="1"/>
  <c r="A595" i="12"/>
  <c r="B595" i="12" s="1"/>
  <c r="B594" i="12"/>
  <c r="A594" i="12"/>
  <c r="A593" i="12"/>
  <c r="B593" i="12" s="1"/>
  <c r="A592" i="12"/>
  <c r="B592" i="12" s="1"/>
  <c r="A591" i="12"/>
  <c r="B591" i="12" s="1"/>
  <c r="A590" i="12"/>
  <c r="B590" i="12" s="1"/>
  <c r="A589" i="12"/>
  <c r="B589" i="12" s="1"/>
  <c r="A588" i="12"/>
  <c r="B588" i="12" s="1"/>
  <c r="A587" i="12"/>
  <c r="B587" i="12" s="1"/>
  <c r="A586" i="12"/>
  <c r="B586" i="12" s="1"/>
  <c r="A585" i="12"/>
  <c r="B585" i="12" s="1"/>
  <c r="A584" i="12"/>
  <c r="B584" i="12" s="1"/>
  <c r="A583" i="12"/>
  <c r="B583" i="12" s="1"/>
  <c r="A582" i="12"/>
  <c r="B582" i="12" s="1"/>
  <c r="A581" i="12"/>
  <c r="B581" i="12" s="1"/>
  <c r="A580" i="12"/>
  <c r="B580" i="12" s="1"/>
  <c r="A579" i="12"/>
  <c r="B579" i="12" s="1"/>
  <c r="B578" i="12"/>
  <c r="A578" i="12"/>
  <c r="A577" i="12"/>
  <c r="B577" i="12" s="1"/>
  <c r="A576" i="12"/>
  <c r="B576" i="12" s="1"/>
  <c r="A575" i="12"/>
  <c r="B575" i="12" s="1"/>
  <c r="A574" i="12"/>
  <c r="B574" i="12" s="1"/>
  <c r="A573" i="12"/>
  <c r="B573" i="12" s="1"/>
  <c r="A572" i="12"/>
  <c r="B572" i="12" s="1"/>
  <c r="A571" i="12"/>
  <c r="B571" i="12" s="1"/>
  <c r="A570" i="12"/>
  <c r="B570" i="12" s="1"/>
  <c r="A569" i="12"/>
  <c r="B569" i="12" s="1"/>
  <c r="B568" i="12"/>
  <c r="A568" i="12"/>
  <c r="A567" i="12"/>
  <c r="B567" i="12" s="1"/>
  <c r="A566" i="12"/>
  <c r="B566" i="12" s="1"/>
  <c r="A565" i="12"/>
  <c r="B565" i="12" s="1"/>
  <c r="A564" i="12"/>
  <c r="B564" i="12" s="1"/>
  <c r="A563" i="12"/>
  <c r="B563" i="12" s="1"/>
  <c r="A562" i="12"/>
  <c r="B562" i="12" s="1"/>
  <c r="A561" i="12"/>
  <c r="B561" i="12" s="1"/>
  <c r="A560" i="12"/>
  <c r="B560" i="12" s="1"/>
  <c r="A559" i="12"/>
  <c r="B559" i="12" s="1"/>
  <c r="A558" i="12"/>
  <c r="B558" i="12" s="1"/>
  <c r="A557" i="12"/>
  <c r="B557" i="12" s="1"/>
  <c r="A556" i="12"/>
  <c r="B556" i="12" s="1"/>
  <c r="A555" i="12"/>
  <c r="B555" i="12" s="1"/>
  <c r="B554" i="12"/>
  <c r="A554" i="12"/>
  <c r="A553" i="12"/>
  <c r="B553" i="12" s="1"/>
  <c r="A552" i="12"/>
  <c r="B552" i="12" s="1"/>
  <c r="A551" i="12"/>
  <c r="B551" i="12" s="1"/>
  <c r="A550" i="12"/>
  <c r="B550" i="12" s="1"/>
  <c r="A549" i="12"/>
  <c r="B549" i="12" s="1"/>
  <c r="A548" i="12"/>
  <c r="B548" i="12" s="1"/>
  <c r="A547" i="12"/>
  <c r="B547" i="12" s="1"/>
  <c r="A546" i="12"/>
  <c r="B546" i="12" s="1"/>
  <c r="A545" i="12"/>
  <c r="B545" i="12" s="1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C524" i="12" s="1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B450" i="12" s="1"/>
  <c r="A449" i="12"/>
  <c r="B449" i="12" s="1"/>
  <c r="A448" i="12"/>
  <c r="B448" i="12" s="1"/>
  <c r="A447" i="12"/>
  <c r="B447" i="12" s="1"/>
  <c r="A446" i="12"/>
  <c r="B446" i="12" s="1"/>
  <c r="A445" i="12"/>
  <c r="B445" i="12" s="1"/>
  <c r="A444" i="12"/>
  <c r="B444" i="12" s="1"/>
  <c r="A443" i="12"/>
  <c r="C443" i="12" s="1"/>
  <c r="A442" i="12"/>
  <c r="B442" i="12" s="1"/>
  <c r="A441" i="12"/>
  <c r="B441" i="12" s="1"/>
  <c r="A440" i="12"/>
  <c r="B440" i="12" s="1"/>
  <c r="A439" i="12"/>
  <c r="B439" i="12" s="1"/>
  <c r="A438" i="12"/>
  <c r="B438" i="12" s="1"/>
  <c r="A437" i="12"/>
  <c r="B437" i="12" s="1"/>
  <c r="A436" i="12"/>
  <c r="B436" i="12" s="1"/>
  <c r="A435" i="12"/>
  <c r="B435" i="12" s="1"/>
  <c r="A434" i="12"/>
  <c r="B434" i="12" s="1"/>
  <c r="A433" i="12"/>
  <c r="B433" i="12" s="1"/>
  <c r="A432" i="12"/>
  <c r="B432" i="12" s="1"/>
  <c r="A431" i="12"/>
  <c r="B431" i="12" s="1"/>
  <c r="A430" i="12"/>
  <c r="B430" i="12" s="1"/>
  <c r="A429" i="12"/>
  <c r="B429" i="12" s="1"/>
  <c r="B428" i="12"/>
  <c r="A428" i="12"/>
  <c r="A427" i="12"/>
  <c r="B427" i="12" s="1"/>
  <c r="A426" i="12"/>
  <c r="B426" i="12" s="1"/>
  <c r="A425" i="12"/>
  <c r="B425" i="12" s="1"/>
  <c r="A424" i="12"/>
  <c r="B424" i="12" s="1"/>
  <c r="A423" i="12"/>
  <c r="B423" i="12" s="1"/>
  <c r="A422" i="12"/>
  <c r="B422" i="12" s="1"/>
  <c r="A421" i="12"/>
  <c r="B421" i="12" s="1"/>
  <c r="B420" i="12"/>
  <c r="A420" i="12"/>
  <c r="A419" i="12"/>
  <c r="B419" i="12" s="1"/>
  <c r="A418" i="12"/>
  <c r="C418" i="12" s="1"/>
  <c r="A417" i="12"/>
  <c r="B417" i="12" s="1"/>
  <c r="A416" i="12"/>
  <c r="B416" i="12" s="1"/>
  <c r="A415" i="12"/>
  <c r="B415" i="12" s="1"/>
  <c r="A414" i="12"/>
  <c r="B414" i="12" s="1"/>
  <c r="A413" i="12"/>
  <c r="B413" i="12" s="1"/>
  <c r="B412" i="12"/>
  <c r="A412" i="12"/>
  <c r="A411" i="12"/>
  <c r="B411" i="12" s="1"/>
  <c r="A410" i="12"/>
  <c r="B410" i="12" s="1"/>
  <c r="A409" i="12"/>
  <c r="B409" i="12" s="1"/>
  <c r="A408" i="12"/>
  <c r="B408" i="12" s="1"/>
  <c r="A407" i="12"/>
  <c r="B407" i="12" s="1"/>
  <c r="A406" i="12"/>
  <c r="B406" i="12" s="1"/>
  <c r="A405" i="12"/>
  <c r="B405" i="12" s="1"/>
  <c r="B404" i="12"/>
  <c r="A404" i="12"/>
  <c r="A403" i="12"/>
  <c r="B403" i="12" s="1"/>
  <c r="A402" i="12"/>
  <c r="C402" i="12" s="1"/>
  <c r="A401" i="12"/>
  <c r="B401" i="12" s="1"/>
  <c r="A400" i="12"/>
  <c r="B400" i="12" s="1"/>
  <c r="A399" i="12"/>
  <c r="B399" i="12" s="1"/>
  <c r="A398" i="12"/>
  <c r="B398" i="12" s="1"/>
  <c r="A397" i="12"/>
  <c r="B397" i="12" s="1"/>
  <c r="B396" i="12"/>
  <c r="A396" i="12"/>
  <c r="A395" i="12"/>
  <c r="B395" i="12" s="1"/>
  <c r="A394" i="12"/>
  <c r="C394" i="12" s="1"/>
  <c r="A393" i="12"/>
  <c r="B393" i="12" s="1"/>
  <c r="A392" i="12"/>
  <c r="B392" i="12" s="1"/>
  <c r="A391" i="12"/>
  <c r="B391" i="12" s="1"/>
  <c r="A390" i="12"/>
  <c r="B390" i="12" s="1"/>
  <c r="A389" i="12"/>
  <c r="B389" i="12" s="1"/>
  <c r="A388" i="12"/>
  <c r="B388" i="12" s="1"/>
  <c r="A387" i="12"/>
  <c r="B387" i="12" s="1"/>
  <c r="A386" i="12"/>
  <c r="B386" i="12" s="1"/>
  <c r="A385" i="12"/>
  <c r="B385" i="12" s="1"/>
  <c r="A384" i="12"/>
  <c r="B384" i="12" s="1"/>
  <c r="A383" i="12"/>
  <c r="B383" i="12" s="1"/>
  <c r="A382" i="12"/>
  <c r="B382" i="12" s="1"/>
  <c r="A381" i="12"/>
  <c r="B381" i="12" s="1"/>
  <c r="B380" i="12"/>
  <c r="A380" i="12"/>
  <c r="A379" i="12"/>
  <c r="B379" i="12" s="1"/>
  <c r="A378" i="12"/>
  <c r="C378" i="12" s="1"/>
  <c r="A377" i="12"/>
  <c r="B377" i="12" s="1"/>
  <c r="A376" i="12"/>
  <c r="B376" i="12" s="1"/>
  <c r="A375" i="12"/>
  <c r="B375" i="12" s="1"/>
  <c r="A374" i="12"/>
  <c r="B374" i="12" s="1"/>
  <c r="A373" i="12"/>
  <c r="B373" i="12" s="1"/>
  <c r="A372" i="12"/>
  <c r="B372" i="12" s="1"/>
  <c r="A371" i="12"/>
  <c r="B371" i="12" s="1"/>
  <c r="A370" i="12"/>
  <c r="B370" i="12" s="1"/>
  <c r="A369" i="12"/>
  <c r="B369" i="12" s="1"/>
  <c r="A368" i="12"/>
  <c r="B368" i="12" s="1"/>
  <c r="A367" i="12"/>
  <c r="B367" i="12" s="1"/>
  <c r="A366" i="12"/>
  <c r="B366" i="12" s="1"/>
  <c r="A365" i="12"/>
  <c r="B365" i="12" s="1"/>
  <c r="B364" i="12"/>
  <c r="A364" i="12"/>
  <c r="A363" i="12"/>
  <c r="B363" i="12" s="1"/>
  <c r="A362" i="12"/>
  <c r="B362" i="12" s="1"/>
  <c r="A361" i="12"/>
  <c r="B361" i="12" s="1"/>
  <c r="A360" i="12"/>
  <c r="B360" i="12" s="1"/>
  <c r="A359" i="12"/>
  <c r="B359" i="12" s="1"/>
  <c r="A358" i="12"/>
  <c r="B358" i="12" s="1"/>
  <c r="A357" i="12"/>
  <c r="B357" i="12" s="1"/>
  <c r="A356" i="12"/>
  <c r="B356" i="12" s="1"/>
  <c r="A355" i="12"/>
  <c r="B355" i="12" s="1"/>
  <c r="A354" i="12"/>
  <c r="B354" i="12" s="1"/>
  <c r="A353" i="12"/>
  <c r="B353" i="12" s="1"/>
  <c r="A352" i="12"/>
  <c r="B352" i="12" s="1"/>
  <c r="A351" i="12"/>
  <c r="B351" i="12" s="1"/>
  <c r="A350" i="12"/>
  <c r="B350" i="12" s="1"/>
  <c r="A349" i="12"/>
  <c r="B349" i="12" s="1"/>
  <c r="A348" i="12"/>
  <c r="B348" i="12" s="1"/>
  <c r="A347" i="12"/>
  <c r="B347" i="12" s="1"/>
  <c r="A346" i="12"/>
  <c r="B346" i="12" s="1"/>
  <c r="A345" i="12"/>
  <c r="B345" i="12" s="1"/>
  <c r="B344" i="12"/>
  <c r="A344" i="12"/>
  <c r="A343" i="12"/>
  <c r="B343" i="12" s="1"/>
  <c r="A342" i="12"/>
  <c r="B342" i="12" s="1"/>
  <c r="A341" i="12"/>
  <c r="B341" i="12" s="1"/>
  <c r="A340" i="12"/>
  <c r="B340" i="12" s="1"/>
  <c r="A339" i="12"/>
  <c r="B339" i="12" s="1"/>
  <c r="A338" i="12"/>
  <c r="B338" i="12" s="1"/>
  <c r="A337" i="12"/>
  <c r="B337" i="12" s="1"/>
  <c r="A336" i="12"/>
  <c r="B336" i="12" s="1"/>
  <c r="A335" i="12"/>
  <c r="B335" i="12" s="1"/>
  <c r="B334" i="12"/>
  <c r="A334" i="12"/>
  <c r="A333" i="12"/>
  <c r="B333" i="12" s="1"/>
  <c r="A332" i="12"/>
  <c r="B332" i="12" s="1"/>
  <c r="A331" i="12"/>
  <c r="B331" i="12" s="1"/>
  <c r="A330" i="12"/>
  <c r="B330" i="12" s="1"/>
  <c r="A329" i="12"/>
  <c r="B329" i="12" s="1"/>
  <c r="A328" i="12"/>
  <c r="B328" i="12" s="1"/>
  <c r="A327" i="12"/>
  <c r="B327" i="12" s="1"/>
  <c r="A326" i="12"/>
  <c r="B326" i="12" s="1"/>
  <c r="A325" i="12"/>
  <c r="B325" i="12" s="1"/>
  <c r="B324" i="12"/>
  <c r="A324" i="12"/>
  <c r="A323" i="12"/>
  <c r="B323" i="12" s="1"/>
  <c r="A322" i="12"/>
  <c r="B322" i="12" s="1"/>
  <c r="A321" i="12"/>
  <c r="B321" i="12" s="1"/>
  <c r="A320" i="12"/>
  <c r="B320" i="12" s="1"/>
  <c r="A319" i="12"/>
  <c r="B319" i="12" s="1"/>
  <c r="A318" i="12"/>
  <c r="B318" i="12" s="1"/>
  <c r="A317" i="12"/>
  <c r="B317" i="12" s="1"/>
  <c r="A316" i="12"/>
  <c r="B316" i="12" s="1"/>
  <c r="A315" i="12"/>
  <c r="B315" i="12" s="1"/>
  <c r="A314" i="12"/>
  <c r="B314" i="12" s="1"/>
  <c r="A313" i="12"/>
  <c r="B313" i="12" s="1"/>
  <c r="A312" i="12"/>
  <c r="B312" i="12" s="1"/>
  <c r="A311" i="12"/>
  <c r="B311" i="12" s="1"/>
  <c r="A310" i="12"/>
  <c r="B310" i="12" s="1"/>
  <c r="A309" i="12"/>
  <c r="B309" i="12" s="1"/>
  <c r="A308" i="12"/>
  <c r="B308" i="12" s="1"/>
  <c r="A307" i="12"/>
  <c r="B307" i="12" s="1"/>
  <c r="A306" i="12"/>
  <c r="B306" i="12" s="1"/>
  <c r="A305" i="12"/>
  <c r="B305" i="12" s="1"/>
  <c r="A304" i="12"/>
  <c r="B304" i="12" s="1"/>
  <c r="A303" i="12"/>
  <c r="B303" i="12" s="1"/>
  <c r="A302" i="12"/>
  <c r="B302" i="12" s="1"/>
  <c r="A301" i="12"/>
  <c r="B301" i="12" s="1"/>
  <c r="A300" i="12"/>
  <c r="B300" i="12" s="1"/>
  <c r="A299" i="12"/>
  <c r="B299" i="12" s="1"/>
  <c r="A298" i="12"/>
  <c r="B298" i="12" s="1"/>
  <c r="A297" i="12"/>
  <c r="B297" i="12" s="1"/>
  <c r="A296" i="12"/>
  <c r="B296" i="12" s="1"/>
  <c r="A295" i="12"/>
  <c r="B295" i="12" s="1"/>
  <c r="A294" i="12"/>
  <c r="B294" i="12" s="1"/>
  <c r="A293" i="12"/>
  <c r="B293" i="12" s="1"/>
  <c r="A292" i="12"/>
  <c r="B292" i="12" s="1"/>
  <c r="A291" i="12"/>
  <c r="B291" i="12" s="1"/>
  <c r="A290" i="12"/>
  <c r="B290" i="12" s="1"/>
  <c r="A289" i="12"/>
  <c r="B289" i="12" s="1"/>
  <c r="A288" i="12"/>
  <c r="B288" i="12" s="1"/>
  <c r="A287" i="12"/>
  <c r="B287" i="12" s="1"/>
  <c r="A286" i="12"/>
  <c r="B286" i="12" s="1"/>
  <c r="A285" i="12"/>
  <c r="B285" i="12" s="1"/>
  <c r="A284" i="12"/>
  <c r="B284" i="12" s="1"/>
  <c r="A283" i="12"/>
  <c r="B283" i="12" s="1"/>
  <c r="A282" i="12"/>
  <c r="B282" i="12" s="1"/>
  <c r="A281" i="12"/>
  <c r="B281" i="12" s="1"/>
  <c r="A280" i="12"/>
  <c r="B280" i="12" s="1"/>
  <c r="A279" i="12"/>
  <c r="B279" i="12" s="1"/>
  <c r="A278" i="12"/>
  <c r="B278" i="12" s="1"/>
  <c r="A277" i="12"/>
  <c r="B277" i="12" s="1"/>
  <c r="A276" i="12"/>
  <c r="B276" i="12" s="1"/>
  <c r="A275" i="12"/>
  <c r="B275" i="12" s="1"/>
  <c r="A274" i="12"/>
  <c r="B274" i="12" s="1"/>
  <c r="A273" i="12"/>
  <c r="B273" i="12" s="1"/>
  <c r="A272" i="12"/>
  <c r="B272" i="12" s="1"/>
  <c r="A271" i="12"/>
  <c r="B271" i="12" s="1"/>
  <c r="A270" i="12"/>
  <c r="B270" i="12" s="1"/>
  <c r="A269" i="12"/>
  <c r="B269" i="12" s="1"/>
  <c r="A268" i="12"/>
  <c r="B268" i="12" s="1"/>
  <c r="A267" i="12"/>
  <c r="B267" i="12" s="1"/>
  <c r="A266" i="12"/>
  <c r="B266" i="12" s="1"/>
  <c r="A265" i="12"/>
  <c r="B265" i="12" s="1"/>
  <c r="A264" i="12"/>
  <c r="B264" i="12" s="1"/>
  <c r="A263" i="12"/>
  <c r="B263" i="12" s="1"/>
  <c r="A262" i="12"/>
  <c r="B262" i="12" s="1"/>
  <c r="A261" i="12"/>
  <c r="B261" i="12" s="1"/>
  <c r="A260" i="12"/>
  <c r="B260" i="12" s="1"/>
  <c r="A259" i="12"/>
  <c r="B259" i="12" s="1"/>
  <c r="A258" i="12"/>
  <c r="B258" i="12" s="1"/>
  <c r="A257" i="12"/>
  <c r="B257" i="12" s="1"/>
  <c r="A256" i="12"/>
  <c r="B256" i="12" s="1"/>
  <c r="A255" i="12"/>
  <c r="B255" i="12" s="1"/>
  <c r="A254" i="12"/>
  <c r="B254" i="12" s="1"/>
  <c r="A253" i="12"/>
  <c r="B253" i="12" s="1"/>
  <c r="A252" i="12"/>
  <c r="B252" i="12" s="1"/>
  <c r="A251" i="12"/>
  <c r="B251" i="12" s="1"/>
  <c r="A250" i="12"/>
  <c r="B250" i="12" s="1"/>
  <c r="A249" i="12"/>
  <c r="B249" i="12" s="1"/>
  <c r="A248" i="12"/>
  <c r="B248" i="12" s="1"/>
  <c r="A247" i="12"/>
  <c r="B247" i="12" s="1"/>
  <c r="A246" i="12"/>
  <c r="B246" i="12" s="1"/>
  <c r="A245" i="12"/>
  <c r="B245" i="12" s="1"/>
  <c r="A244" i="12"/>
  <c r="B244" i="12" s="1"/>
  <c r="A243" i="12"/>
  <c r="B243" i="12" s="1"/>
  <c r="A242" i="12"/>
  <c r="B242" i="12" s="1"/>
  <c r="A241" i="12"/>
  <c r="B241" i="12" s="1"/>
  <c r="A240" i="12"/>
  <c r="B240" i="12" s="1"/>
  <c r="A239" i="12"/>
  <c r="B239" i="12" s="1"/>
  <c r="A238" i="12"/>
  <c r="B238" i="12" s="1"/>
  <c r="A237" i="12"/>
  <c r="B237" i="12" s="1"/>
  <c r="A236" i="12"/>
  <c r="B236" i="12" s="1"/>
  <c r="A235" i="12"/>
  <c r="B235" i="12" s="1"/>
  <c r="A234" i="12"/>
  <c r="B234" i="12" s="1"/>
  <c r="A233" i="12"/>
  <c r="B233" i="12" s="1"/>
  <c r="A232" i="12"/>
  <c r="B232" i="12" s="1"/>
  <c r="A231" i="12"/>
  <c r="B231" i="12" s="1"/>
  <c r="A230" i="12"/>
  <c r="B230" i="12" s="1"/>
  <c r="A229" i="12"/>
  <c r="B229" i="12" s="1"/>
  <c r="A228" i="12"/>
  <c r="B228" i="12" s="1"/>
  <c r="A227" i="12"/>
  <c r="B227" i="12" s="1"/>
  <c r="A226" i="12"/>
  <c r="B226" i="12" s="1"/>
  <c r="A225" i="12"/>
  <c r="B225" i="12" s="1"/>
  <c r="A224" i="12"/>
  <c r="B224" i="12" s="1"/>
  <c r="A223" i="12"/>
  <c r="B223" i="12" s="1"/>
  <c r="A222" i="12"/>
  <c r="B222" i="12" s="1"/>
  <c r="A221" i="12"/>
  <c r="B221" i="12" s="1"/>
  <c r="A220" i="12"/>
  <c r="B220" i="12" s="1"/>
  <c r="A219" i="12"/>
  <c r="B219" i="12" s="1"/>
  <c r="A218" i="12"/>
  <c r="B218" i="12" s="1"/>
  <c r="A217" i="12"/>
  <c r="B217" i="12" s="1"/>
  <c r="A216" i="12"/>
  <c r="B216" i="12" s="1"/>
  <c r="A215" i="12"/>
  <c r="B215" i="12" s="1"/>
  <c r="A214" i="12"/>
  <c r="B214" i="12" s="1"/>
  <c r="A213" i="12"/>
  <c r="B213" i="12" s="1"/>
  <c r="A212" i="12"/>
  <c r="B212" i="12" s="1"/>
  <c r="A211" i="12"/>
  <c r="B211" i="12" s="1"/>
  <c r="A210" i="12"/>
  <c r="B210" i="12" s="1"/>
  <c r="A209" i="12"/>
  <c r="B209" i="12" s="1"/>
  <c r="A208" i="12"/>
  <c r="B208" i="12" s="1"/>
  <c r="A207" i="12"/>
  <c r="B207" i="12" s="1"/>
  <c r="A206" i="12"/>
  <c r="B206" i="12" s="1"/>
  <c r="A205" i="12"/>
  <c r="B205" i="12" s="1"/>
  <c r="A204" i="12"/>
  <c r="B204" i="12" s="1"/>
  <c r="B203" i="12"/>
  <c r="A203" i="12"/>
  <c r="A202" i="12"/>
  <c r="B202" i="12" s="1"/>
  <c r="A201" i="12"/>
  <c r="B201" i="12" s="1"/>
  <c r="A200" i="12"/>
  <c r="B200" i="12" s="1"/>
  <c r="A199" i="12"/>
  <c r="B199" i="12" s="1"/>
  <c r="A198" i="12"/>
  <c r="B198" i="12" s="1"/>
  <c r="A197" i="12"/>
  <c r="B197" i="12" s="1"/>
  <c r="A196" i="12"/>
  <c r="B196" i="12" s="1"/>
  <c r="A195" i="12"/>
  <c r="B195" i="12" s="1"/>
  <c r="A194" i="12"/>
  <c r="B194" i="12" s="1"/>
  <c r="A193" i="12"/>
  <c r="B193" i="12" s="1"/>
  <c r="A192" i="12"/>
  <c r="B192" i="12" s="1"/>
  <c r="A191" i="12"/>
  <c r="B191" i="12" s="1"/>
  <c r="A190" i="12"/>
  <c r="B190" i="12" s="1"/>
  <c r="A189" i="12"/>
  <c r="B189" i="12" s="1"/>
  <c r="A188" i="12"/>
  <c r="B188" i="12" s="1"/>
  <c r="A187" i="12"/>
  <c r="B187" i="12" s="1"/>
  <c r="A186" i="12"/>
  <c r="B186" i="12" s="1"/>
  <c r="A185" i="12"/>
  <c r="B185" i="12" s="1"/>
  <c r="A184" i="12"/>
  <c r="B184" i="12" s="1"/>
  <c r="A183" i="12"/>
  <c r="B183" i="12" s="1"/>
  <c r="A182" i="12"/>
  <c r="B182" i="12" s="1"/>
  <c r="A181" i="12"/>
  <c r="B181" i="12" s="1"/>
  <c r="A180" i="12"/>
  <c r="B180" i="12" s="1"/>
  <c r="A179" i="12"/>
  <c r="B179" i="12" s="1"/>
  <c r="A178" i="12"/>
  <c r="B178" i="12" s="1"/>
  <c r="A177" i="12"/>
  <c r="B177" i="12" s="1"/>
  <c r="A176" i="12"/>
  <c r="B176" i="12" s="1"/>
  <c r="A175" i="12"/>
  <c r="B175" i="12" s="1"/>
  <c r="A174" i="12"/>
  <c r="B174" i="12" s="1"/>
  <c r="A173" i="12"/>
  <c r="B173" i="12" s="1"/>
  <c r="A172" i="12"/>
  <c r="B172" i="12" s="1"/>
  <c r="B171" i="12"/>
  <c r="A171" i="12"/>
  <c r="A170" i="12"/>
  <c r="B170" i="12" s="1"/>
  <c r="A169" i="12"/>
  <c r="B169" i="12" s="1"/>
  <c r="A168" i="12"/>
  <c r="B168" i="12" s="1"/>
  <c r="A167" i="12"/>
  <c r="B167" i="12" s="1"/>
  <c r="A166" i="12"/>
  <c r="B166" i="12" s="1"/>
  <c r="A165" i="12"/>
  <c r="B165" i="12" s="1"/>
  <c r="A164" i="12"/>
  <c r="B164" i="12" s="1"/>
  <c r="A163" i="12"/>
  <c r="B163" i="12" s="1"/>
  <c r="A162" i="12"/>
  <c r="B162" i="12" s="1"/>
  <c r="A161" i="12"/>
  <c r="B161" i="12" s="1"/>
  <c r="A160" i="12"/>
  <c r="B160" i="12" s="1"/>
  <c r="A159" i="12"/>
  <c r="B159" i="12" s="1"/>
  <c r="A158" i="12"/>
  <c r="B158" i="12" s="1"/>
  <c r="A157" i="12"/>
  <c r="B157" i="12" s="1"/>
  <c r="A156" i="12"/>
  <c r="B156" i="12" s="1"/>
  <c r="A155" i="12"/>
  <c r="B155" i="12" s="1"/>
  <c r="A154" i="12"/>
  <c r="B154" i="12" s="1"/>
  <c r="B153" i="12"/>
  <c r="A153" i="12"/>
  <c r="A152" i="12"/>
  <c r="B152" i="12" s="1"/>
  <c r="A151" i="12"/>
  <c r="B151" i="12" s="1"/>
  <c r="A150" i="12"/>
  <c r="B150" i="12" s="1"/>
  <c r="A149" i="12"/>
  <c r="B149" i="12" s="1"/>
  <c r="A148" i="12"/>
  <c r="B148" i="12" s="1"/>
  <c r="A147" i="12"/>
  <c r="B147" i="12" s="1"/>
  <c r="A146" i="12"/>
  <c r="B146" i="12" s="1"/>
  <c r="A145" i="12"/>
  <c r="B145" i="12" s="1"/>
  <c r="A144" i="12"/>
  <c r="B144" i="12" s="1"/>
  <c r="A143" i="12"/>
  <c r="B143" i="12" s="1"/>
  <c r="A142" i="12"/>
  <c r="B142" i="12" s="1"/>
  <c r="A141" i="12"/>
  <c r="B141" i="12" s="1"/>
  <c r="B140" i="12"/>
  <c r="A140" i="12"/>
  <c r="A139" i="12"/>
  <c r="B139" i="12" s="1"/>
  <c r="A138" i="12"/>
  <c r="B138" i="12" s="1"/>
  <c r="A137" i="12"/>
  <c r="B137" i="12" s="1"/>
  <c r="A136" i="12"/>
  <c r="B136" i="12" s="1"/>
  <c r="A135" i="12"/>
  <c r="B135" i="12" s="1"/>
  <c r="A134" i="12"/>
  <c r="B134" i="12" s="1"/>
  <c r="A133" i="12"/>
  <c r="B133" i="12" s="1"/>
  <c r="A132" i="12"/>
  <c r="B132" i="12" s="1"/>
  <c r="A131" i="12"/>
  <c r="B131" i="12" s="1"/>
  <c r="A130" i="12"/>
  <c r="B130" i="12" s="1"/>
  <c r="A129" i="12"/>
  <c r="B129" i="12" s="1"/>
  <c r="A128" i="12"/>
  <c r="B128" i="12" s="1"/>
  <c r="A127" i="12"/>
  <c r="B127" i="12" s="1"/>
  <c r="A126" i="12"/>
  <c r="B126" i="12" s="1"/>
  <c r="A125" i="12"/>
  <c r="B125" i="12" s="1"/>
  <c r="B124" i="12"/>
  <c r="A124" i="12"/>
  <c r="A123" i="12"/>
  <c r="B123" i="12" s="1"/>
  <c r="A122" i="12"/>
  <c r="B122" i="12" s="1"/>
  <c r="A121" i="12"/>
  <c r="B121" i="12" s="1"/>
  <c r="A120" i="12"/>
  <c r="B120" i="12" s="1"/>
  <c r="A119" i="12"/>
  <c r="B119" i="12" s="1"/>
  <c r="A118" i="12"/>
  <c r="B118" i="12" s="1"/>
  <c r="A117" i="12"/>
  <c r="B117" i="12" s="1"/>
  <c r="A116" i="12"/>
  <c r="B116" i="12" s="1"/>
  <c r="A115" i="12"/>
  <c r="B115" i="12" s="1"/>
  <c r="A114" i="12"/>
  <c r="B114" i="12" s="1"/>
  <c r="A113" i="12"/>
  <c r="B113" i="12" s="1"/>
  <c r="A112" i="12"/>
  <c r="B112" i="12" s="1"/>
  <c r="A111" i="12"/>
  <c r="B111" i="12" s="1"/>
  <c r="A110" i="12"/>
  <c r="B110" i="12" s="1"/>
  <c r="A109" i="12"/>
  <c r="B109" i="12" s="1"/>
  <c r="B108" i="12"/>
  <c r="A108" i="12"/>
  <c r="A107" i="12"/>
  <c r="B107" i="12" s="1"/>
  <c r="A106" i="12"/>
  <c r="B106" i="12" s="1"/>
  <c r="A105" i="12"/>
  <c r="B105" i="12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B99" i="12" s="1"/>
  <c r="A98" i="12"/>
  <c r="B98" i="12" s="1"/>
  <c r="A97" i="12"/>
  <c r="B97" i="12" s="1"/>
  <c r="A96" i="12"/>
  <c r="B96" i="12" s="1"/>
  <c r="A95" i="12"/>
  <c r="B95" i="12" s="1"/>
  <c r="A94" i="12"/>
  <c r="B94" i="12" s="1"/>
  <c r="A93" i="12"/>
  <c r="B93" i="12" s="1"/>
  <c r="B92" i="12"/>
  <c r="A92" i="12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B76" i="12"/>
  <c r="A76" i="12"/>
  <c r="A75" i="12"/>
  <c r="C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B60" i="12"/>
  <c r="A60" i="12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C44" i="12" s="1"/>
  <c r="A43" i="12"/>
  <c r="A42" i="12"/>
  <c r="A41" i="12"/>
  <c r="C41" i="12" s="1"/>
  <c r="A40" i="12"/>
  <c r="C40" i="12" s="1"/>
  <c r="A39" i="12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C25" i="12" s="1"/>
  <c r="A24" i="12"/>
  <c r="B24" i="12" s="1"/>
  <c r="B23" i="12"/>
  <c r="A23" i="12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C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C10" i="12" s="1"/>
  <c r="A9" i="12"/>
  <c r="C9" i="12" s="1"/>
  <c r="A8" i="12"/>
  <c r="B8" i="12" s="1"/>
  <c r="B7" i="12"/>
  <c r="A7" i="12"/>
  <c r="A6" i="12"/>
  <c r="C6" i="12" s="1"/>
  <c r="A5" i="12"/>
  <c r="B5" i="12" s="1"/>
  <c r="A4" i="12"/>
  <c r="B4" i="12" s="1"/>
  <c r="A3" i="12"/>
  <c r="C3" i="12" s="1"/>
  <c r="D78" i="11"/>
  <c r="B78" i="11"/>
  <c r="D77" i="11"/>
  <c r="C77" i="11"/>
  <c r="B77" i="11"/>
  <c r="D76" i="11"/>
  <c r="B76" i="11"/>
  <c r="D75" i="11"/>
  <c r="B75" i="11"/>
  <c r="D74" i="11"/>
  <c r="B74" i="11"/>
  <c r="D73" i="11"/>
  <c r="B73" i="11"/>
  <c r="D72" i="11"/>
  <c r="B72" i="11"/>
  <c r="D71" i="11"/>
  <c r="B71" i="11"/>
  <c r="D70" i="11"/>
  <c r="B70" i="11"/>
  <c r="D69" i="11"/>
  <c r="B69" i="11"/>
  <c r="D68" i="11"/>
  <c r="B68" i="11"/>
  <c r="D67" i="11"/>
  <c r="B67" i="11"/>
  <c r="D66" i="11"/>
  <c r="B66" i="11"/>
  <c r="D65" i="11"/>
  <c r="B65" i="11"/>
  <c r="D64" i="11"/>
  <c r="B64" i="11"/>
  <c r="D63" i="11"/>
  <c r="B63" i="11"/>
  <c r="D62" i="11"/>
  <c r="B62" i="11"/>
  <c r="D61" i="11"/>
  <c r="B61" i="11"/>
  <c r="D60" i="11"/>
  <c r="B60" i="11"/>
  <c r="D59" i="11"/>
  <c r="B59" i="11"/>
  <c r="D58" i="11"/>
  <c r="B58" i="11"/>
  <c r="D57" i="11"/>
  <c r="B57" i="11"/>
  <c r="D56" i="11"/>
  <c r="B56" i="11"/>
  <c r="D55" i="11"/>
  <c r="B55" i="11"/>
  <c r="D54" i="11"/>
  <c r="B54" i="11"/>
  <c r="D53" i="11"/>
  <c r="C53" i="11"/>
  <c r="B53" i="11"/>
  <c r="D52" i="11"/>
  <c r="B52" i="11"/>
  <c r="D51" i="11"/>
  <c r="B51" i="11"/>
  <c r="D50" i="11"/>
  <c r="B50" i="11"/>
  <c r="D49" i="11"/>
  <c r="B49" i="11"/>
  <c r="D48" i="11"/>
  <c r="B48" i="11"/>
  <c r="D47" i="11"/>
  <c r="C47" i="11"/>
  <c r="B47" i="11"/>
  <c r="D46" i="11"/>
  <c r="B46" i="11"/>
  <c r="D45" i="11"/>
  <c r="B45" i="11"/>
  <c r="D44" i="11"/>
  <c r="B44" i="11"/>
  <c r="D43" i="11"/>
  <c r="B43" i="11"/>
  <c r="D42" i="11"/>
  <c r="B42" i="11"/>
  <c r="D41" i="11"/>
  <c r="B41" i="11"/>
  <c r="D40" i="11"/>
  <c r="B40" i="11"/>
  <c r="D39" i="11"/>
  <c r="B39" i="11"/>
  <c r="D38" i="11"/>
  <c r="B38" i="11"/>
  <c r="D37" i="11"/>
  <c r="C37" i="11"/>
  <c r="B37" i="11"/>
  <c r="D36" i="11"/>
  <c r="B36" i="11"/>
  <c r="D35" i="11"/>
  <c r="B35" i="11"/>
  <c r="D34" i="11"/>
  <c r="B34" i="11"/>
  <c r="D33" i="11"/>
  <c r="B33" i="11"/>
  <c r="D32" i="11"/>
  <c r="B32" i="11"/>
  <c r="D31" i="11"/>
  <c r="B31" i="11"/>
  <c r="D30" i="11"/>
  <c r="B30" i="11"/>
  <c r="D29" i="11"/>
  <c r="B29" i="11"/>
  <c r="D28" i="11"/>
  <c r="B28" i="11"/>
  <c r="D27" i="11"/>
  <c r="B27" i="11"/>
  <c r="D26" i="11"/>
  <c r="B26" i="11"/>
  <c r="D25" i="11"/>
  <c r="C25" i="11"/>
  <c r="B25" i="11"/>
  <c r="D24" i="11"/>
  <c r="B24" i="11"/>
  <c r="D23" i="11"/>
  <c r="B23" i="11"/>
  <c r="D22" i="11"/>
  <c r="B22" i="11"/>
  <c r="D21" i="11"/>
  <c r="B21" i="11"/>
  <c r="D20" i="11"/>
  <c r="B20" i="11"/>
  <c r="D19" i="11"/>
  <c r="B19" i="11"/>
  <c r="D18" i="11"/>
  <c r="B18" i="11"/>
  <c r="D17" i="11"/>
  <c r="B17" i="11"/>
  <c r="D16" i="11"/>
  <c r="B16" i="11"/>
  <c r="D15" i="11"/>
  <c r="B15" i="11"/>
  <c r="D14" i="11"/>
  <c r="B14" i="11"/>
  <c r="D13" i="11"/>
  <c r="B13" i="11"/>
  <c r="D12" i="11"/>
  <c r="B12" i="11"/>
  <c r="D11" i="11"/>
  <c r="B11" i="11"/>
  <c r="D10" i="11"/>
  <c r="B10" i="11"/>
  <c r="D9" i="11"/>
  <c r="B9" i="11"/>
  <c r="D8" i="11"/>
  <c r="B8" i="11"/>
  <c r="D7" i="11"/>
  <c r="B7" i="11"/>
  <c r="D6" i="11"/>
  <c r="B6" i="11"/>
  <c r="AH5" i="11"/>
  <c r="C697" i="12"/>
  <c r="C695" i="12"/>
  <c r="C694" i="12"/>
  <c r="C449" i="12"/>
  <c r="C447" i="12"/>
  <c r="C351" i="12"/>
  <c r="C445" i="12"/>
  <c r="C444" i="12"/>
  <c r="C346" i="12"/>
  <c r="C441" i="12"/>
  <c r="C440" i="12"/>
  <c r="C439" i="12"/>
  <c r="C438" i="12"/>
  <c r="C437" i="12"/>
  <c r="C436" i="12"/>
  <c r="C435" i="12"/>
  <c r="C433" i="12"/>
  <c r="C230" i="12"/>
  <c r="C558" i="12"/>
  <c r="C428" i="12"/>
  <c r="C427" i="12"/>
  <c r="C177" i="12"/>
  <c r="C658" i="12"/>
  <c r="C517" i="12"/>
  <c r="C422" i="12"/>
  <c r="C319" i="12"/>
  <c r="C420" i="12"/>
  <c r="C419" i="12"/>
  <c r="C417" i="12"/>
  <c r="C644" i="12"/>
  <c r="C642" i="12"/>
  <c r="C414" i="12"/>
  <c r="C636" i="12"/>
  <c r="C634" i="12"/>
  <c r="C409" i="12"/>
  <c r="C295" i="12"/>
  <c r="C555" i="12"/>
  <c r="C406" i="12"/>
  <c r="C626" i="12"/>
  <c r="C624" i="12"/>
  <c r="C403" i="12"/>
  <c r="C401" i="12"/>
  <c r="C400" i="12"/>
  <c r="C398" i="12"/>
  <c r="C397" i="12"/>
  <c r="C219" i="12"/>
  <c r="C395" i="12"/>
  <c r="C552" i="12"/>
  <c r="C390" i="12"/>
  <c r="C389" i="12"/>
  <c r="C274" i="12"/>
  <c r="C214" i="12"/>
  <c r="C271" i="12"/>
  <c r="C268" i="12"/>
  <c r="C381" i="12"/>
  <c r="C380" i="12"/>
  <c r="C379" i="12"/>
  <c r="C377" i="12"/>
  <c r="C262" i="12"/>
  <c r="C259" i="12"/>
  <c r="C257" i="12"/>
  <c r="C371" i="12"/>
  <c r="C579" i="12"/>
  <c r="C578" i="12"/>
  <c r="C576" i="12"/>
  <c r="C365" i="12"/>
  <c r="C570" i="12"/>
  <c r="C361" i="12"/>
  <c r="C210" i="12"/>
  <c r="C359" i="12"/>
  <c r="C357" i="12"/>
  <c r="C43" i="12"/>
  <c r="C42" i="12"/>
  <c r="C39" i="12"/>
  <c r="C569" i="12"/>
  <c r="C363" i="12"/>
  <c r="C243" i="12"/>
  <c r="C76" i="12"/>
  <c r="C37" i="12"/>
  <c r="C36" i="12"/>
  <c r="C35" i="12"/>
  <c r="C31" i="12"/>
  <c r="C29" i="12"/>
  <c r="C27" i="12"/>
  <c r="C26" i="12"/>
  <c r="C23" i="12"/>
  <c r="C18" i="12"/>
  <c r="C13" i="12"/>
  <c r="C12" i="12"/>
  <c r="C11" i="12"/>
  <c r="C8" i="12"/>
  <c r="C7" i="12"/>
  <c r="C698" i="12" l="1"/>
  <c r="C584" i="12"/>
  <c r="C273" i="12"/>
  <c r="C553" i="12"/>
  <c r="C638" i="12"/>
  <c r="C434" i="12"/>
  <c r="B9" i="12"/>
  <c r="B17" i="12"/>
  <c r="B25" i="12"/>
  <c r="B378" i="12"/>
  <c r="B394" i="12"/>
  <c r="B402" i="12"/>
  <c r="B418" i="12"/>
  <c r="B443" i="12"/>
  <c r="B632" i="12"/>
  <c r="C229" i="12"/>
  <c r="C30" i="12"/>
  <c r="C574" i="12"/>
  <c r="C237" i="12"/>
  <c r="C547" i="12"/>
  <c r="C367" i="12"/>
  <c r="C375" i="12"/>
  <c r="C383" i="12"/>
  <c r="C550" i="12"/>
  <c r="C391" i="12"/>
  <c r="C399" i="12"/>
  <c r="C448" i="12"/>
  <c r="C5" i="12"/>
  <c r="C24" i="12"/>
  <c r="C28" i="12"/>
  <c r="C32" i="12"/>
  <c r="C38" i="12"/>
  <c r="C4" i="12"/>
  <c r="B6" i="12"/>
  <c r="B10" i="12"/>
  <c r="B75" i="12"/>
  <c r="B3" i="12"/>
  <c r="B44" i="12"/>
  <c r="C9" i="11"/>
  <c r="C13" i="11"/>
  <c r="C50" i="11"/>
  <c r="C65" i="11"/>
  <c r="C61" i="11"/>
  <c r="C33" i="11"/>
  <c r="C69" i="11"/>
  <c r="C20" i="11"/>
  <c r="C21" i="11"/>
  <c r="C17" i="11"/>
  <c r="C29" i="11"/>
  <c r="C45" i="11"/>
  <c r="C57" i="11"/>
  <c r="C73" i="11"/>
  <c r="C49" i="11"/>
  <c r="C51" i="11"/>
  <c r="C7" i="11"/>
  <c r="C11" i="11"/>
  <c r="C15" i="11"/>
  <c r="C19" i="11"/>
  <c r="C23" i="11"/>
  <c r="C27" i="11"/>
  <c r="C31" i="11"/>
  <c r="C35" i="11"/>
  <c r="C39" i="11"/>
  <c r="C43" i="11"/>
  <c r="C55" i="11"/>
  <c r="C59" i="11"/>
  <c r="C63" i="11"/>
  <c r="C67" i="11"/>
  <c r="C71" i="11"/>
  <c r="C75" i="11"/>
  <c r="C48" i="11"/>
  <c r="C6" i="11"/>
  <c r="C10" i="11"/>
  <c r="C14" i="11"/>
  <c r="C18" i="11"/>
  <c r="C22" i="11"/>
  <c r="C26" i="11"/>
  <c r="C30" i="11"/>
  <c r="C34" i="11"/>
  <c r="C38" i="11"/>
  <c r="C42" i="11"/>
  <c r="C46" i="11"/>
  <c r="C54" i="11"/>
  <c r="C58" i="11"/>
  <c r="C62" i="11"/>
  <c r="C66" i="11"/>
  <c r="C70" i="11"/>
  <c r="C74" i="11"/>
  <c r="C78" i="11"/>
  <c r="C8" i="11"/>
  <c r="C12" i="11"/>
  <c r="C16" i="11"/>
  <c r="C24" i="11"/>
  <c r="C28" i="11"/>
  <c r="C32" i="11"/>
  <c r="C36" i="11"/>
  <c r="C40" i="11"/>
  <c r="C44" i="11"/>
  <c r="C52" i="11"/>
  <c r="C56" i="11"/>
  <c r="C60" i="11"/>
  <c r="C64" i="11"/>
  <c r="C68" i="11"/>
  <c r="C72" i="11"/>
  <c r="C76" i="11"/>
  <c r="E16" i="18"/>
  <c r="D4" i="18"/>
  <c r="D13" i="18"/>
  <c r="F16" i="18"/>
  <c r="D16" i="18"/>
  <c r="D6" i="18"/>
  <c r="D7" i="18"/>
  <c r="E14" i="18"/>
  <c r="F15" i="18"/>
  <c r="D5" i="18"/>
  <c r="E13" i="18"/>
  <c r="F14" i="18"/>
  <c r="F13" i="18"/>
  <c r="D15" i="18"/>
  <c r="D14" i="18"/>
  <c r="E15" i="18"/>
  <c r="L72" i="21"/>
  <c r="H72" i="21"/>
  <c r="L90" i="21"/>
  <c r="H90" i="21"/>
  <c r="L35" i="21"/>
  <c r="H35" i="21"/>
  <c r="L99" i="21"/>
  <c r="H99" i="21"/>
  <c r="L85" i="21"/>
  <c r="H85" i="21"/>
  <c r="L86" i="21"/>
  <c r="H86" i="21"/>
  <c r="L77" i="21"/>
  <c r="H77" i="21"/>
  <c r="L87" i="21"/>
  <c r="H87" i="21"/>
  <c r="L15" i="21"/>
  <c r="H15" i="21"/>
  <c r="L50" i="21"/>
  <c r="H50" i="21"/>
  <c r="L40" i="21"/>
  <c r="H40" i="21"/>
  <c r="L386" i="21"/>
  <c r="H386" i="21"/>
  <c r="L385" i="21"/>
  <c r="H385" i="21"/>
  <c r="L384" i="21"/>
  <c r="H384" i="21"/>
  <c r="L383" i="21"/>
  <c r="H383" i="21"/>
  <c r="L382" i="21"/>
  <c r="H382" i="21"/>
  <c r="L381" i="21"/>
  <c r="H381" i="21"/>
  <c r="L380" i="21"/>
  <c r="H380" i="21"/>
  <c r="L379" i="21"/>
  <c r="H379" i="21"/>
  <c r="L378" i="21"/>
  <c r="H378" i="21"/>
  <c r="L377" i="21"/>
  <c r="H377" i="21"/>
  <c r="L376" i="21"/>
  <c r="H376" i="21"/>
  <c r="L375" i="21"/>
  <c r="H375" i="21"/>
  <c r="L374" i="21"/>
  <c r="H374" i="21"/>
  <c r="L373" i="21"/>
  <c r="H373" i="21"/>
  <c r="L372" i="21"/>
  <c r="H372" i="21"/>
  <c r="L371" i="21"/>
  <c r="H371" i="21"/>
  <c r="L370" i="21"/>
  <c r="H370" i="21"/>
  <c r="L369" i="21"/>
  <c r="H369" i="21"/>
  <c r="L368" i="21"/>
  <c r="H368" i="21"/>
  <c r="L367" i="21"/>
  <c r="H367" i="21"/>
  <c r="L366" i="21"/>
  <c r="H366" i="21"/>
  <c r="L365" i="21"/>
  <c r="H365" i="21"/>
  <c r="L364" i="21"/>
  <c r="H364" i="21"/>
  <c r="L363" i="21"/>
  <c r="H363" i="21"/>
  <c r="L362" i="21"/>
  <c r="H362" i="21"/>
  <c r="L361" i="21"/>
  <c r="H361" i="21"/>
  <c r="L360" i="21"/>
  <c r="H360" i="21"/>
  <c r="L359" i="21"/>
  <c r="H359" i="21"/>
  <c r="L358" i="21"/>
  <c r="H358" i="21"/>
  <c r="L357" i="21"/>
  <c r="H357" i="21"/>
  <c r="L356" i="21"/>
  <c r="H356" i="21"/>
  <c r="L355" i="21"/>
  <c r="K72" i="21"/>
  <c r="G72" i="21"/>
  <c r="K90" i="21"/>
  <c r="G90" i="21"/>
  <c r="K35" i="21"/>
  <c r="G35" i="21"/>
  <c r="K99" i="21"/>
  <c r="G99" i="21"/>
  <c r="K85" i="21"/>
  <c r="G85" i="21"/>
  <c r="K86" i="21"/>
  <c r="G86" i="21"/>
  <c r="K77" i="21"/>
  <c r="G77" i="21"/>
  <c r="K87" i="21"/>
  <c r="G87" i="21"/>
  <c r="K15" i="21"/>
  <c r="G15" i="21"/>
  <c r="K50" i="21"/>
  <c r="G50" i="21"/>
  <c r="K40" i="21"/>
  <c r="G40" i="21"/>
  <c r="K386" i="21"/>
  <c r="G386" i="21"/>
  <c r="K385" i="21"/>
  <c r="G385" i="21"/>
  <c r="K384" i="21"/>
  <c r="G384" i="21"/>
  <c r="K383" i="21"/>
  <c r="G383" i="21"/>
  <c r="K382" i="21"/>
  <c r="G382" i="21"/>
  <c r="K381" i="21"/>
  <c r="G381" i="21"/>
  <c r="K380" i="21"/>
  <c r="G380" i="21"/>
  <c r="K379" i="21"/>
  <c r="G379" i="21"/>
  <c r="K378" i="21"/>
  <c r="G378" i="21"/>
  <c r="K377" i="21"/>
  <c r="G377" i="21"/>
  <c r="K376" i="21"/>
  <c r="G376" i="21"/>
  <c r="K375" i="21"/>
  <c r="G375" i="21"/>
  <c r="K374" i="21"/>
  <c r="G374" i="21"/>
  <c r="K373" i="21"/>
  <c r="G373" i="21"/>
  <c r="K372" i="21"/>
  <c r="G372" i="21"/>
  <c r="K371" i="21"/>
  <c r="G371" i="21"/>
  <c r="K370" i="21"/>
  <c r="G370" i="21"/>
  <c r="K369" i="21"/>
  <c r="G369" i="21"/>
  <c r="K368" i="21"/>
  <c r="G368" i="21"/>
  <c r="K367" i="21"/>
  <c r="G367" i="21"/>
  <c r="K366" i="21"/>
  <c r="G366" i="21"/>
  <c r="K365" i="21"/>
  <c r="G365" i="21"/>
  <c r="K364" i="21"/>
  <c r="G364" i="21"/>
  <c r="K363" i="21"/>
  <c r="G363" i="21"/>
  <c r="K362" i="21"/>
  <c r="G362" i="21"/>
  <c r="K361" i="21"/>
  <c r="G361" i="21"/>
  <c r="K360" i="21"/>
  <c r="G360" i="21"/>
  <c r="K359" i="21"/>
  <c r="G359" i="21"/>
  <c r="K358" i="21"/>
  <c r="G358" i="21"/>
  <c r="K357" i="21"/>
  <c r="G357" i="21"/>
  <c r="K356" i="21"/>
  <c r="G356" i="21"/>
  <c r="J72" i="21"/>
  <c r="J90" i="21"/>
  <c r="J35" i="21"/>
  <c r="J99" i="21"/>
  <c r="J85" i="21"/>
  <c r="J86" i="21"/>
  <c r="J77" i="21"/>
  <c r="J87" i="21"/>
  <c r="J15" i="21"/>
  <c r="J50" i="21"/>
  <c r="J40" i="21"/>
  <c r="J386" i="21"/>
  <c r="J385" i="21"/>
  <c r="J384" i="21"/>
  <c r="J383" i="21"/>
  <c r="J382" i="21"/>
  <c r="J381" i="21"/>
  <c r="J380" i="21"/>
  <c r="J379" i="21"/>
  <c r="J378" i="21"/>
  <c r="J377" i="21"/>
  <c r="J376" i="21"/>
  <c r="J375" i="21"/>
  <c r="J374" i="21"/>
  <c r="J373" i="21"/>
  <c r="J372" i="21"/>
  <c r="J371" i="21"/>
  <c r="J370" i="21"/>
  <c r="J369" i="21"/>
  <c r="J368" i="21"/>
  <c r="J367" i="21"/>
  <c r="J366" i="21"/>
  <c r="J365" i="21"/>
  <c r="J364" i="21"/>
  <c r="J363" i="21"/>
  <c r="J362" i="21"/>
  <c r="J361" i="21"/>
  <c r="J360" i="21"/>
  <c r="J359" i="21"/>
  <c r="J358" i="2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84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I72" i="21"/>
  <c r="I90" i="21"/>
  <c r="I35" i="21"/>
  <c r="I99" i="21"/>
  <c r="I85" i="21"/>
  <c r="I86" i="21"/>
  <c r="I77" i="21"/>
  <c r="I87" i="21"/>
  <c r="I15" i="21"/>
  <c r="I50" i="21"/>
  <c r="I40" i="21"/>
  <c r="I386" i="21"/>
  <c r="I385" i="21"/>
  <c r="I384" i="21"/>
  <c r="I383" i="21"/>
  <c r="I382" i="21"/>
  <c r="I381" i="21"/>
  <c r="I380" i="21"/>
  <c r="I379" i="21"/>
  <c r="I378" i="21"/>
  <c r="I377" i="21"/>
  <c r="I376" i="21"/>
  <c r="I375" i="21"/>
  <c r="I374" i="21"/>
  <c r="I373" i="21"/>
  <c r="I372" i="21"/>
  <c r="I371" i="21"/>
  <c r="I370" i="21"/>
  <c r="I369" i="21"/>
  <c r="I368" i="21"/>
  <c r="I367" i="21"/>
  <c r="I366" i="21"/>
  <c r="I365" i="21"/>
  <c r="I364" i="21"/>
  <c r="I363" i="21"/>
  <c r="I362" i="21"/>
  <c r="I361" i="21"/>
  <c r="I360" i="21"/>
  <c r="I359" i="21"/>
  <c r="I358" i="21"/>
  <c r="I357" i="21"/>
  <c r="I356" i="21"/>
  <c r="I355" i="21"/>
  <c r="I354" i="21"/>
  <c r="I353" i="21"/>
  <c r="I352" i="21"/>
  <c r="I351" i="21"/>
  <c r="I350" i="21"/>
  <c r="I349" i="21"/>
  <c r="I348" i="21"/>
  <c r="I347" i="21"/>
  <c r="I346" i="21"/>
  <c r="I345" i="21"/>
  <c r="I344" i="21"/>
  <c r="I343" i="21"/>
  <c r="I342" i="21"/>
  <c r="I341" i="21"/>
  <c r="I340" i="21"/>
  <c r="I84" i="21"/>
  <c r="I339" i="21"/>
  <c r="I338" i="21"/>
  <c r="I337" i="21"/>
  <c r="I336" i="21"/>
  <c r="I335" i="21"/>
  <c r="I334" i="21"/>
  <c r="I333" i="21"/>
  <c r="I332" i="21"/>
  <c r="I331" i="21"/>
  <c r="I330" i="21"/>
  <c r="I329" i="21"/>
  <c r="I328" i="21"/>
  <c r="I327" i="21"/>
  <c r="I326" i="21"/>
  <c r="I325" i="21"/>
  <c r="I324" i="21"/>
  <c r="I323" i="21"/>
  <c r="I322" i="21"/>
  <c r="I321" i="21"/>
  <c r="I320" i="21"/>
  <c r="I319" i="21"/>
  <c r="I318" i="21"/>
  <c r="I317" i="21"/>
  <c r="I316" i="21"/>
  <c r="I315" i="21"/>
  <c r="I314" i="21"/>
  <c r="K355" i="21"/>
  <c r="G354" i="21"/>
  <c r="K353" i="21"/>
  <c r="G352" i="21"/>
  <c r="K351" i="21"/>
  <c r="G350" i="21"/>
  <c r="K349" i="21"/>
  <c r="G348" i="21"/>
  <c r="K347" i="21"/>
  <c r="G346" i="21"/>
  <c r="K345" i="21"/>
  <c r="G344" i="21"/>
  <c r="K343" i="21"/>
  <c r="G342" i="21"/>
  <c r="K341" i="21"/>
  <c r="G340" i="21"/>
  <c r="K84" i="21"/>
  <c r="G339" i="21"/>
  <c r="K338" i="21"/>
  <c r="G337" i="21"/>
  <c r="K336" i="21"/>
  <c r="G335" i="21"/>
  <c r="K334" i="21"/>
  <c r="G333" i="21"/>
  <c r="K332" i="21"/>
  <c r="G331" i="21"/>
  <c r="K330" i="21"/>
  <c r="G329" i="21"/>
  <c r="K328" i="21"/>
  <c r="G327" i="21"/>
  <c r="K326" i="21"/>
  <c r="G325" i="21"/>
  <c r="K324" i="21"/>
  <c r="G323" i="21"/>
  <c r="K322" i="21"/>
  <c r="G321" i="21"/>
  <c r="K320" i="21"/>
  <c r="G319" i="21"/>
  <c r="K318" i="21"/>
  <c r="G317" i="21"/>
  <c r="K316" i="21"/>
  <c r="G315" i="21"/>
  <c r="K314" i="21"/>
  <c r="I313" i="21"/>
  <c r="I312" i="21"/>
  <c r="I311" i="21"/>
  <c r="I310" i="21"/>
  <c r="I309" i="21"/>
  <c r="I308" i="21"/>
  <c r="I307" i="21"/>
  <c r="I306" i="21"/>
  <c r="I305" i="21"/>
  <c r="I83" i="21"/>
  <c r="I53" i="21"/>
  <c r="I45" i="21"/>
  <c r="I391" i="21"/>
  <c r="I27" i="21"/>
  <c r="I3" i="21"/>
  <c r="I4" i="21"/>
  <c r="I264" i="21"/>
  <c r="I263" i="21"/>
  <c r="I262" i="21"/>
  <c r="I261" i="21"/>
  <c r="I260" i="21"/>
  <c r="I259" i="21"/>
  <c r="I258" i="21"/>
  <c r="I256" i="21"/>
  <c r="I255" i="21"/>
  <c r="I254" i="21"/>
  <c r="I253" i="21"/>
  <c r="I252" i="21"/>
  <c r="I251" i="21"/>
  <c r="I247" i="21"/>
  <c r="I250" i="21"/>
  <c r="I249" i="21"/>
  <c r="I248" i="21"/>
  <c r="I246" i="21"/>
  <c r="I245" i="21"/>
  <c r="I244" i="21"/>
  <c r="I243" i="21"/>
  <c r="H355" i="21"/>
  <c r="L354" i="21"/>
  <c r="H353" i="21"/>
  <c r="L352" i="21"/>
  <c r="H351" i="21"/>
  <c r="L350" i="21"/>
  <c r="H349" i="21"/>
  <c r="L348" i="21"/>
  <c r="H347" i="21"/>
  <c r="L346" i="21"/>
  <c r="H345" i="21"/>
  <c r="L344" i="21"/>
  <c r="H343" i="21"/>
  <c r="L342" i="21"/>
  <c r="H341" i="21"/>
  <c r="L340" i="21"/>
  <c r="H84" i="21"/>
  <c r="L339" i="21"/>
  <c r="H338" i="21"/>
  <c r="L337" i="21"/>
  <c r="H336" i="21"/>
  <c r="L335" i="21"/>
  <c r="H334" i="21"/>
  <c r="L333" i="21"/>
  <c r="H332" i="21"/>
  <c r="L331" i="21"/>
  <c r="H330" i="21"/>
  <c r="L329" i="21"/>
  <c r="H328" i="21"/>
  <c r="L327" i="21"/>
  <c r="H326" i="21"/>
  <c r="L325" i="21"/>
  <c r="H324" i="21"/>
  <c r="L323" i="21"/>
  <c r="H322" i="21"/>
  <c r="L321" i="21"/>
  <c r="H320" i="21"/>
  <c r="L319" i="21"/>
  <c r="H318" i="21"/>
  <c r="L317" i="21"/>
  <c r="H316" i="21"/>
  <c r="L315" i="21"/>
  <c r="H314" i="21"/>
  <c r="L313" i="21"/>
  <c r="H313" i="21"/>
  <c r="L312" i="21"/>
  <c r="H312" i="21"/>
  <c r="L311" i="21"/>
  <c r="H311" i="21"/>
  <c r="L310" i="21"/>
  <c r="H310" i="21"/>
  <c r="L309" i="21"/>
  <c r="H309" i="21"/>
  <c r="L308" i="21"/>
  <c r="H308" i="21"/>
  <c r="L307" i="21"/>
  <c r="H307" i="21"/>
  <c r="L306" i="21"/>
  <c r="H306" i="21"/>
  <c r="L305" i="21"/>
  <c r="H305" i="21"/>
  <c r="L83" i="21"/>
  <c r="H83" i="21"/>
  <c r="L53" i="21"/>
  <c r="H53" i="21"/>
  <c r="L45" i="21"/>
  <c r="H45" i="21"/>
  <c r="L391" i="21"/>
  <c r="H391" i="21"/>
  <c r="L27" i="21"/>
  <c r="H27" i="21"/>
  <c r="L3" i="21"/>
  <c r="H3" i="21"/>
  <c r="L4" i="21"/>
  <c r="H4" i="21"/>
  <c r="L264" i="21"/>
  <c r="H264" i="21"/>
  <c r="L263" i="21"/>
  <c r="H263" i="21"/>
  <c r="L262" i="21"/>
  <c r="H262" i="21"/>
  <c r="G355" i="21"/>
  <c r="K354" i="21"/>
  <c r="G353" i="21"/>
  <c r="K352" i="21"/>
  <c r="G351" i="21"/>
  <c r="K350" i="21"/>
  <c r="G349" i="21"/>
  <c r="K348" i="21"/>
  <c r="G347" i="21"/>
  <c r="K346" i="21"/>
  <c r="G345" i="21"/>
  <c r="K344" i="21"/>
  <c r="G343" i="21"/>
  <c r="K342" i="21"/>
  <c r="G341" i="21"/>
  <c r="K340" i="21"/>
  <c r="G84" i="21"/>
  <c r="K339" i="21"/>
  <c r="G338" i="21"/>
  <c r="K337" i="21"/>
  <c r="G336" i="21"/>
  <c r="K335" i="21"/>
  <c r="G334" i="21"/>
  <c r="K333" i="21"/>
  <c r="G332" i="21"/>
  <c r="K331" i="21"/>
  <c r="G330" i="21"/>
  <c r="K329" i="21"/>
  <c r="G328" i="21"/>
  <c r="K327" i="21"/>
  <c r="G326" i="21"/>
  <c r="K325" i="21"/>
  <c r="G324" i="21"/>
  <c r="K323" i="21"/>
  <c r="G322" i="21"/>
  <c r="K321" i="21"/>
  <c r="G320" i="21"/>
  <c r="K319" i="21"/>
  <c r="G318" i="21"/>
  <c r="K317" i="21"/>
  <c r="G316" i="21"/>
  <c r="K315" i="21"/>
  <c r="G314" i="21"/>
  <c r="K313" i="21"/>
  <c r="G313" i="21"/>
  <c r="K312" i="21"/>
  <c r="G312" i="21"/>
  <c r="K311" i="21"/>
  <c r="G311" i="21"/>
  <c r="K310" i="21"/>
  <c r="G310" i="21"/>
  <c r="K309" i="21"/>
  <c r="G309" i="21"/>
  <c r="K308" i="21"/>
  <c r="G308" i="21"/>
  <c r="K307" i="21"/>
  <c r="G307" i="21"/>
  <c r="K306" i="21"/>
  <c r="G306" i="21"/>
  <c r="K305" i="21"/>
  <c r="G305" i="21"/>
  <c r="K83" i="21"/>
  <c r="G83" i="21"/>
  <c r="K53" i="21"/>
  <c r="G53" i="21"/>
  <c r="K45" i="21"/>
  <c r="G45" i="21"/>
  <c r="K391" i="21"/>
  <c r="G391" i="21"/>
  <c r="K27" i="21"/>
  <c r="G27" i="21"/>
  <c r="K3" i="21"/>
  <c r="G3" i="21"/>
  <c r="K4" i="21"/>
  <c r="G4" i="21"/>
  <c r="K264" i="21"/>
  <c r="G264" i="21"/>
  <c r="K263" i="21"/>
  <c r="G263" i="21"/>
  <c r="K262" i="21"/>
  <c r="G262" i="21"/>
  <c r="K261" i="21"/>
  <c r="G261" i="21"/>
  <c r="K260" i="21"/>
  <c r="G260" i="21"/>
  <c r="H354" i="21"/>
  <c r="L353" i="21"/>
  <c r="H352" i="21"/>
  <c r="L351" i="21"/>
  <c r="H350" i="21"/>
  <c r="L349" i="21"/>
  <c r="H348" i="21"/>
  <c r="L347" i="21"/>
  <c r="H346" i="21"/>
  <c r="L345" i="21"/>
  <c r="H344" i="21"/>
  <c r="L343" i="21"/>
  <c r="H342" i="21"/>
  <c r="L341" i="21"/>
  <c r="H340" i="21"/>
  <c r="L84" i="21"/>
  <c r="H339" i="21"/>
  <c r="L338" i="21"/>
  <c r="H337" i="21"/>
  <c r="L336" i="21"/>
  <c r="H335" i="21"/>
  <c r="L334" i="21"/>
  <c r="H333" i="21"/>
  <c r="L332" i="21"/>
  <c r="H331" i="21"/>
  <c r="L330" i="21"/>
  <c r="H329" i="21"/>
  <c r="L328" i="21"/>
  <c r="H327" i="21"/>
  <c r="L326" i="21"/>
  <c r="H325" i="21"/>
  <c r="L324" i="21"/>
  <c r="H323" i="21"/>
  <c r="L322" i="21"/>
  <c r="H321" i="21"/>
  <c r="L320" i="21"/>
  <c r="H319" i="21"/>
  <c r="L318" i="21"/>
  <c r="H317" i="21"/>
  <c r="L316" i="21"/>
  <c r="H315" i="21"/>
  <c r="L314" i="21"/>
  <c r="J313" i="21"/>
  <c r="J312" i="21"/>
  <c r="J311" i="21"/>
  <c r="J310" i="21"/>
  <c r="J309" i="21"/>
  <c r="J308" i="21"/>
  <c r="J307" i="21"/>
  <c r="J306" i="21"/>
  <c r="J305" i="21"/>
  <c r="J83" i="21"/>
  <c r="J53" i="21"/>
  <c r="J45" i="21"/>
  <c r="J391" i="21"/>
  <c r="J27" i="21"/>
  <c r="J3" i="21"/>
  <c r="J4" i="21"/>
  <c r="J264" i="21"/>
  <c r="J263" i="21"/>
  <c r="J262" i="21"/>
  <c r="J261" i="21"/>
  <c r="J260" i="21"/>
  <c r="J259" i="21"/>
  <c r="J258" i="21"/>
  <c r="J256" i="21"/>
  <c r="J255" i="21"/>
  <c r="J254" i="21"/>
  <c r="J253" i="21"/>
  <c r="J252" i="21"/>
  <c r="J251" i="21"/>
  <c r="J247" i="21"/>
  <c r="J250" i="21"/>
  <c r="J249" i="21"/>
  <c r="J248" i="21"/>
  <c r="J246" i="21"/>
  <c r="J245" i="21"/>
  <c r="J244" i="21"/>
  <c r="J243" i="21"/>
  <c r="J242" i="21"/>
  <c r="J241" i="21"/>
  <c r="J240" i="21"/>
  <c r="J239" i="21"/>
  <c r="J237" i="21"/>
  <c r="L261" i="21"/>
  <c r="L260" i="21"/>
  <c r="L259" i="21"/>
  <c r="H258" i="21"/>
  <c r="L256" i="21"/>
  <c r="H255" i="21"/>
  <c r="L254" i="21"/>
  <c r="H253" i="21"/>
  <c r="L252" i="21"/>
  <c r="H251" i="21"/>
  <c r="L247" i="21"/>
  <c r="H250" i="21"/>
  <c r="L249" i="21"/>
  <c r="H248" i="21"/>
  <c r="L246" i="21"/>
  <c r="H245" i="21"/>
  <c r="L244" i="21"/>
  <c r="H243" i="21"/>
  <c r="L242" i="21"/>
  <c r="G242" i="21"/>
  <c r="K241" i="21"/>
  <c r="I240" i="21"/>
  <c r="H239" i="21"/>
  <c r="L237" i="21"/>
  <c r="G237" i="21"/>
  <c r="K236" i="21"/>
  <c r="G236" i="21"/>
  <c r="K235" i="21"/>
  <c r="G235" i="21"/>
  <c r="K234" i="21"/>
  <c r="G234" i="21"/>
  <c r="K232" i="21"/>
  <c r="G232" i="21"/>
  <c r="K231" i="21"/>
  <c r="G231" i="21"/>
  <c r="K230" i="21"/>
  <c r="G230" i="21"/>
  <c r="K229" i="21"/>
  <c r="G229" i="21"/>
  <c r="K228" i="21"/>
  <c r="G228" i="21"/>
  <c r="K227" i="21"/>
  <c r="G227" i="21"/>
  <c r="K226" i="21"/>
  <c r="G226" i="21"/>
  <c r="K225" i="21"/>
  <c r="G225" i="21"/>
  <c r="K222" i="21"/>
  <c r="G222" i="21"/>
  <c r="K221" i="21"/>
  <c r="G221" i="21"/>
  <c r="K220" i="21"/>
  <c r="G220" i="21"/>
  <c r="K218" i="21"/>
  <c r="G218" i="21"/>
  <c r="K217" i="21"/>
  <c r="G217" i="21"/>
  <c r="K216" i="21"/>
  <c r="G216" i="21"/>
  <c r="K215" i="21"/>
  <c r="G215" i="21"/>
  <c r="K214" i="21"/>
  <c r="G214" i="21"/>
  <c r="K213" i="21"/>
  <c r="G213" i="21"/>
  <c r="K212" i="21"/>
  <c r="G212" i="21"/>
  <c r="K211" i="21"/>
  <c r="G211" i="21"/>
  <c r="K210" i="21"/>
  <c r="G210" i="21"/>
  <c r="K209" i="21"/>
  <c r="G209" i="21"/>
  <c r="K208" i="21"/>
  <c r="G208" i="21"/>
  <c r="K207" i="21"/>
  <c r="G207" i="21"/>
  <c r="K206" i="21"/>
  <c r="G206" i="21"/>
  <c r="K205" i="21"/>
  <c r="G205" i="21"/>
  <c r="K201" i="21"/>
  <c r="G201" i="21"/>
  <c r="K200" i="21"/>
  <c r="H261" i="21"/>
  <c r="H260" i="21"/>
  <c r="K259" i="21"/>
  <c r="G258" i="21"/>
  <c r="K256" i="21"/>
  <c r="G255" i="21"/>
  <c r="K254" i="21"/>
  <c r="G253" i="21"/>
  <c r="K252" i="21"/>
  <c r="G251" i="21"/>
  <c r="K247" i="21"/>
  <c r="G250" i="21"/>
  <c r="K249" i="21"/>
  <c r="G248" i="21"/>
  <c r="K246" i="21"/>
  <c r="G245" i="21"/>
  <c r="K244" i="21"/>
  <c r="G243" i="21"/>
  <c r="K242" i="21"/>
  <c r="I241" i="21"/>
  <c r="H240" i="21"/>
  <c r="L239" i="21"/>
  <c r="G239" i="21"/>
  <c r="K237" i="21"/>
  <c r="J236" i="21"/>
  <c r="J235" i="21"/>
  <c r="J234" i="21"/>
  <c r="J232" i="21"/>
  <c r="J231" i="21"/>
  <c r="J230" i="21"/>
  <c r="J229" i="21"/>
  <c r="J228" i="21"/>
  <c r="J227" i="21"/>
  <c r="J226" i="21"/>
  <c r="J225" i="21"/>
  <c r="J222" i="21"/>
  <c r="J221" i="21"/>
  <c r="J220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2" i="21"/>
  <c r="J179" i="21"/>
  <c r="J177" i="21"/>
  <c r="J175" i="21"/>
  <c r="J174" i="21"/>
  <c r="J172" i="21"/>
  <c r="J171" i="21"/>
  <c r="J170" i="21"/>
  <c r="J169" i="21"/>
  <c r="J168" i="21"/>
  <c r="J167" i="21"/>
  <c r="J166" i="21"/>
  <c r="J165" i="21"/>
  <c r="J164" i="21"/>
  <c r="J163" i="21"/>
  <c r="H259" i="21"/>
  <c r="L258" i="21"/>
  <c r="H256" i="21"/>
  <c r="L255" i="21"/>
  <c r="H254" i="21"/>
  <c r="L253" i="21"/>
  <c r="H252" i="21"/>
  <c r="L251" i="21"/>
  <c r="H247" i="21"/>
  <c r="L250" i="21"/>
  <c r="H249" i="21"/>
  <c r="L248" i="21"/>
  <c r="H246" i="21"/>
  <c r="L245" i="21"/>
  <c r="H244" i="21"/>
  <c r="L243" i="21"/>
  <c r="I242" i="21"/>
  <c r="H241" i="21"/>
  <c r="L240" i="21"/>
  <c r="G240" i="21"/>
  <c r="K239" i="21"/>
  <c r="I237" i="21"/>
  <c r="I236" i="21"/>
  <c r="I235" i="21"/>
  <c r="I234" i="21"/>
  <c r="I232" i="21"/>
  <c r="I231" i="21"/>
  <c r="I230" i="21"/>
  <c r="I229" i="21"/>
  <c r="I228" i="21"/>
  <c r="I227" i="21"/>
  <c r="I226" i="21"/>
  <c r="I225" i="21"/>
  <c r="I222" i="21"/>
  <c r="I221" i="21"/>
  <c r="I220" i="21"/>
  <c r="I218" i="21"/>
  <c r="I217" i="21"/>
  <c r="I216" i="21"/>
  <c r="I215" i="21"/>
  <c r="I214" i="21"/>
  <c r="I213" i="21"/>
  <c r="I212" i="21"/>
  <c r="I211" i="21"/>
  <c r="I210" i="21"/>
  <c r="I209" i="21"/>
  <c r="I208" i="21"/>
  <c r="I207" i="21"/>
  <c r="I206" i="21"/>
  <c r="I205" i="21"/>
  <c r="I201" i="21"/>
  <c r="I200" i="21"/>
  <c r="I199" i="21"/>
  <c r="I198" i="21"/>
  <c r="I197" i="21"/>
  <c r="I196" i="21"/>
  <c r="I195" i="21"/>
  <c r="I194" i="21"/>
  <c r="I193" i="21"/>
  <c r="I192" i="21"/>
  <c r="I191" i="21"/>
  <c r="I190" i="21"/>
  <c r="I189" i="21"/>
  <c r="I188" i="21"/>
  <c r="I187" i="21"/>
  <c r="I186" i="21"/>
  <c r="I185" i="21"/>
  <c r="I184" i="21"/>
  <c r="I182" i="21"/>
  <c r="I179" i="21"/>
  <c r="I177" i="21"/>
  <c r="I175" i="21"/>
  <c r="I174" i="21"/>
  <c r="I172" i="21"/>
  <c r="I171" i="21"/>
  <c r="I170" i="21"/>
  <c r="I169" i="21"/>
  <c r="I168" i="21"/>
  <c r="I167" i="21"/>
  <c r="I166" i="21"/>
  <c r="I165" i="21"/>
  <c r="I164" i="21"/>
  <c r="G259" i="21"/>
  <c r="K258" i="21"/>
  <c r="G256" i="21"/>
  <c r="K255" i="21"/>
  <c r="G254" i="21"/>
  <c r="K253" i="21"/>
  <c r="G252" i="21"/>
  <c r="K251" i="21"/>
  <c r="G247" i="21"/>
  <c r="K250" i="21"/>
  <c r="G249" i="21"/>
  <c r="K248" i="21"/>
  <c r="G246" i="21"/>
  <c r="K245" i="21"/>
  <c r="G244" i="21"/>
  <c r="K243" i="21"/>
  <c r="H242" i="21"/>
  <c r="L241" i="21"/>
  <c r="G241" i="21"/>
  <c r="K240" i="21"/>
  <c r="I239" i="21"/>
  <c r="H237" i="21"/>
  <c r="L236" i="21"/>
  <c r="H236" i="21"/>
  <c r="L235" i="21"/>
  <c r="H235" i="21"/>
  <c r="L234" i="21"/>
  <c r="H234" i="21"/>
  <c r="L232" i="21"/>
  <c r="H232" i="21"/>
  <c r="L231" i="21"/>
  <c r="H231" i="21"/>
  <c r="L230" i="21"/>
  <c r="H230" i="21"/>
  <c r="L229" i="21"/>
  <c r="H229" i="21"/>
  <c r="L228" i="21"/>
  <c r="H228" i="21"/>
  <c r="L227" i="21"/>
  <c r="H227" i="21"/>
  <c r="L226" i="21"/>
  <c r="H226" i="21"/>
  <c r="L225" i="21"/>
  <c r="H225" i="21"/>
  <c r="L222" i="21"/>
  <c r="H222" i="21"/>
  <c r="L221" i="21"/>
  <c r="H221" i="21"/>
  <c r="L220" i="21"/>
  <c r="H220" i="21"/>
  <c r="L218" i="21"/>
  <c r="H218" i="21"/>
  <c r="L217" i="21"/>
  <c r="H217" i="21"/>
  <c r="L216" i="21"/>
  <c r="H216" i="21"/>
  <c r="L215" i="21"/>
  <c r="H215" i="21"/>
  <c r="L214" i="21"/>
  <c r="H214" i="21"/>
  <c r="L213" i="21"/>
  <c r="H213" i="21"/>
  <c r="L212" i="21"/>
  <c r="H212" i="21"/>
  <c r="L211" i="21"/>
  <c r="H211" i="21"/>
  <c r="L210" i="21"/>
  <c r="H210" i="21"/>
  <c r="L209" i="21"/>
  <c r="H209" i="21"/>
  <c r="L208" i="21"/>
  <c r="H208" i="21"/>
  <c r="L207" i="21"/>
  <c r="H207" i="21"/>
  <c r="L206" i="21"/>
  <c r="H206" i="21"/>
  <c r="L205" i="21"/>
  <c r="H205" i="21"/>
  <c r="L201" i="21"/>
  <c r="H201" i="21"/>
  <c r="L200" i="21"/>
  <c r="H200" i="21"/>
  <c r="L199" i="21"/>
  <c r="H199" i="21"/>
  <c r="L198" i="21"/>
  <c r="H198" i="21"/>
  <c r="L197" i="21"/>
  <c r="H197" i="21"/>
  <c r="L196" i="21"/>
  <c r="H196" i="21"/>
  <c r="L195" i="21"/>
  <c r="H195" i="21"/>
  <c r="L194" i="21"/>
  <c r="G200" i="21"/>
  <c r="G199" i="21"/>
  <c r="G198" i="21"/>
  <c r="G197" i="21"/>
  <c r="G196" i="21"/>
  <c r="G195" i="21"/>
  <c r="H194" i="21"/>
  <c r="L193" i="21"/>
  <c r="H192" i="21"/>
  <c r="L191" i="21"/>
  <c r="H190" i="21"/>
  <c r="L189" i="21"/>
  <c r="H188" i="21"/>
  <c r="L187" i="21"/>
  <c r="H186" i="21"/>
  <c r="L185" i="21"/>
  <c r="H184" i="21"/>
  <c r="L182" i="21"/>
  <c r="H179" i="21"/>
  <c r="L177" i="21"/>
  <c r="H175" i="21"/>
  <c r="L174" i="21"/>
  <c r="H172" i="21"/>
  <c r="L171" i="21"/>
  <c r="H170" i="21"/>
  <c r="L169" i="21"/>
  <c r="H168" i="21"/>
  <c r="L167" i="21"/>
  <c r="H166" i="21"/>
  <c r="L165" i="21"/>
  <c r="H164" i="21"/>
  <c r="L163" i="21"/>
  <c r="G163" i="21"/>
  <c r="K162" i="21"/>
  <c r="G162" i="21"/>
  <c r="K161" i="21"/>
  <c r="G161" i="21"/>
  <c r="K157" i="21"/>
  <c r="G157" i="21"/>
  <c r="K156" i="21"/>
  <c r="G156" i="21"/>
  <c r="K155" i="21"/>
  <c r="G155" i="21"/>
  <c r="K154" i="21"/>
  <c r="G154" i="21"/>
  <c r="K152" i="21"/>
  <c r="G152" i="21"/>
  <c r="K150" i="21"/>
  <c r="G150" i="21"/>
  <c r="K148" i="21"/>
  <c r="G148" i="21"/>
  <c r="K147" i="21"/>
  <c r="G147" i="21"/>
  <c r="K146" i="21"/>
  <c r="G146" i="21"/>
  <c r="K145" i="21"/>
  <c r="G145" i="21"/>
  <c r="K144" i="21"/>
  <c r="G144" i="21"/>
  <c r="K143" i="21"/>
  <c r="G143" i="21"/>
  <c r="K141" i="21"/>
  <c r="G141" i="21"/>
  <c r="K140" i="21"/>
  <c r="G140" i="21"/>
  <c r="K139" i="21"/>
  <c r="G139" i="21"/>
  <c r="K137" i="21"/>
  <c r="G137" i="21"/>
  <c r="K135" i="21"/>
  <c r="G135" i="21"/>
  <c r="K134" i="21"/>
  <c r="G134" i="21"/>
  <c r="K133" i="21"/>
  <c r="G133" i="21"/>
  <c r="K132" i="21"/>
  <c r="G132" i="21"/>
  <c r="K131" i="21"/>
  <c r="G131" i="21"/>
  <c r="K130" i="21"/>
  <c r="G130" i="21"/>
  <c r="K128" i="21"/>
  <c r="G128" i="21"/>
  <c r="K126" i="21"/>
  <c r="G126" i="21"/>
  <c r="G194" i="21"/>
  <c r="K193" i="21"/>
  <c r="G192" i="21"/>
  <c r="K191" i="21"/>
  <c r="G190" i="21"/>
  <c r="K189" i="21"/>
  <c r="G188" i="21"/>
  <c r="K187" i="21"/>
  <c r="G186" i="21"/>
  <c r="K185" i="21"/>
  <c r="G184" i="21"/>
  <c r="K182" i="21"/>
  <c r="G179" i="21"/>
  <c r="K177" i="21"/>
  <c r="G175" i="21"/>
  <c r="K174" i="21"/>
  <c r="G172" i="21"/>
  <c r="K171" i="21"/>
  <c r="G170" i="21"/>
  <c r="K169" i="21"/>
  <c r="G168" i="21"/>
  <c r="K167" i="21"/>
  <c r="G166" i="21"/>
  <c r="K165" i="21"/>
  <c r="G164" i="21"/>
  <c r="K163" i="21"/>
  <c r="J162" i="21"/>
  <c r="J161" i="21"/>
  <c r="J157" i="21"/>
  <c r="J156" i="21"/>
  <c r="J155" i="21"/>
  <c r="J154" i="21"/>
  <c r="J152" i="21"/>
  <c r="J150" i="21"/>
  <c r="J148" i="21"/>
  <c r="J147" i="21"/>
  <c r="J146" i="21"/>
  <c r="J145" i="21"/>
  <c r="J144" i="21"/>
  <c r="J143" i="21"/>
  <c r="J141" i="21"/>
  <c r="J140" i="21"/>
  <c r="J139" i="21"/>
  <c r="J137" i="21"/>
  <c r="J135" i="21"/>
  <c r="J134" i="21"/>
  <c r="J133" i="21"/>
  <c r="J132" i="21"/>
  <c r="J131" i="21"/>
  <c r="J130" i="21"/>
  <c r="J128" i="21"/>
  <c r="J126" i="21"/>
  <c r="J124" i="21"/>
  <c r="J123" i="21"/>
  <c r="J121" i="21"/>
  <c r="J119" i="21"/>
  <c r="J118" i="21"/>
  <c r="J116" i="21"/>
  <c r="J114" i="21"/>
  <c r="J113" i="21"/>
  <c r="J112" i="21"/>
  <c r="J111" i="21"/>
  <c r="J110" i="21"/>
  <c r="J109" i="21"/>
  <c r="J108" i="21"/>
  <c r="J107" i="21"/>
  <c r="J106" i="21"/>
  <c r="J104" i="21"/>
  <c r="J103" i="21"/>
  <c r="J102" i="21"/>
  <c r="J101" i="21"/>
  <c r="J100" i="21"/>
  <c r="J98" i="21"/>
  <c r="J97" i="21"/>
  <c r="J96" i="21"/>
  <c r="J94" i="21"/>
  <c r="J93" i="21"/>
  <c r="J91" i="21"/>
  <c r="J89" i="21"/>
  <c r="J88" i="21"/>
  <c r="J82" i="21"/>
  <c r="J81" i="21"/>
  <c r="J80" i="21"/>
  <c r="J79" i="21"/>
  <c r="J78" i="21"/>
  <c r="J76" i="21"/>
  <c r="J75" i="21"/>
  <c r="H193" i="21"/>
  <c r="L192" i="21"/>
  <c r="H191" i="21"/>
  <c r="L190" i="21"/>
  <c r="H189" i="21"/>
  <c r="L188" i="21"/>
  <c r="H187" i="21"/>
  <c r="L186" i="21"/>
  <c r="H185" i="21"/>
  <c r="L184" i="21"/>
  <c r="H182" i="21"/>
  <c r="L179" i="21"/>
  <c r="H177" i="21"/>
  <c r="L175" i="21"/>
  <c r="H174" i="21"/>
  <c r="L172" i="21"/>
  <c r="H171" i="21"/>
  <c r="L170" i="21"/>
  <c r="H169" i="21"/>
  <c r="L168" i="21"/>
  <c r="H167" i="21"/>
  <c r="L166" i="21"/>
  <c r="H165" i="21"/>
  <c r="L164" i="21"/>
  <c r="I163" i="21"/>
  <c r="I162" i="21"/>
  <c r="I161" i="21"/>
  <c r="I157" i="21"/>
  <c r="I156" i="21"/>
  <c r="I155" i="21"/>
  <c r="I154" i="21"/>
  <c r="I152" i="21"/>
  <c r="I150" i="21"/>
  <c r="I148" i="21"/>
  <c r="I147" i="21"/>
  <c r="I146" i="21"/>
  <c r="I145" i="21"/>
  <c r="I144" i="21"/>
  <c r="I143" i="21"/>
  <c r="I141" i="21"/>
  <c r="I140" i="21"/>
  <c r="I139" i="21"/>
  <c r="I137" i="21"/>
  <c r="I135" i="21"/>
  <c r="I134" i="21"/>
  <c r="I133" i="21"/>
  <c r="I132" i="21"/>
  <c r="I131" i="21"/>
  <c r="I130" i="21"/>
  <c r="I128" i="21"/>
  <c r="I126" i="21"/>
  <c r="I124" i="21"/>
  <c r="I123" i="21"/>
  <c r="I121" i="21"/>
  <c r="I119" i="21"/>
  <c r="I118" i="21"/>
  <c r="I116" i="21"/>
  <c r="I114" i="21"/>
  <c r="I113" i="21"/>
  <c r="I112" i="21"/>
  <c r="I111" i="21"/>
  <c r="I110" i="21"/>
  <c r="I109" i="21"/>
  <c r="I108" i="21"/>
  <c r="I107" i="21"/>
  <c r="I106" i="21"/>
  <c r="I104" i="21"/>
  <c r="I103" i="21"/>
  <c r="I102" i="21"/>
  <c r="I101" i="21"/>
  <c r="I100" i="21"/>
  <c r="I98" i="21"/>
  <c r="I97" i="21"/>
  <c r="I96" i="21"/>
  <c r="I94" i="21"/>
  <c r="I93" i="21"/>
  <c r="I91" i="21"/>
  <c r="I89" i="21"/>
  <c r="I88" i="21"/>
  <c r="I82" i="21"/>
  <c r="I81" i="21"/>
  <c r="I80" i="21"/>
  <c r="I79" i="21"/>
  <c r="I78" i="21"/>
  <c r="I76" i="21"/>
  <c r="I75" i="21"/>
  <c r="I74" i="21"/>
  <c r="K199" i="21"/>
  <c r="K198" i="21"/>
  <c r="K197" i="21"/>
  <c r="K196" i="21"/>
  <c r="K195" i="21"/>
  <c r="K194" i="21"/>
  <c r="G193" i="21"/>
  <c r="K192" i="21"/>
  <c r="G191" i="21"/>
  <c r="K190" i="21"/>
  <c r="G189" i="21"/>
  <c r="K188" i="21"/>
  <c r="G187" i="21"/>
  <c r="K186" i="21"/>
  <c r="G185" i="21"/>
  <c r="K184" i="21"/>
  <c r="G182" i="21"/>
  <c r="K179" i="21"/>
  <c r="G177" i="21"/>
  <c r="K175" i="21"/>
  <c r="G174" i="21"/>
  <c r="K172" i="21"/>
  <c r="G171" i="21"/>
  <c r="K170" i="21"/>
  <c r="G169" i="21"/>
  <c r="K168" i="21"/>
  <c r="G167" i="21"/>
  <c r="K166" i="21"/>
  <c r="G165" i="21"/>
  <c r="K164" i="21"/>
  <c r="H163" i="21"/>
  <c r="L162" i="21"/>
  <c r="H162" i="21"/>
  <c r="L161" i="21"/>
  <c r="H161" i="21"/>
  <c r="L157" i="21"/>
  <c r="H157" i="21"/>
  <c r="L156" i="21"/>
  <c r="H156" i="21"/>
  <c r="L155" i="21"/>
  <c r="H155" i="21"/>
  <c r="L154" i="21"/>
  <c r="H154" i="21"/>
  <c r="L152" i="21"/>
  <c r="H152" i="21"/>
  <c r="L150" i="21"/>
  <c r="H150" i="21"/>
  <c r="L148" i="21"/>
  <c r="H148" i="21"/>
  <c r="L147" i="21"/>
  <c r="H147" i="21"/>
  <c r="L146" i="21"/>
  <c r="H146" i="21"/>
  <c r="L145" i="21"/>
  <c r="H145" i="21"/>
  <c r="L144" i="21"/>
  <c r="H144" i="21"/>
  <c r="L143" i="21"/>
  <c r="H143" i="21"/>
  <c r="L141" i="21"/>
  <c r="H141" i="21"/>
  <c r="L140" i="21"/>
  <c r="H140" i="21"/>
  <c r="L139" i="21"/>
  <c r="H139" i="21"/>
  <c r="L137" i="21"/>
  <c r="H137" i="21"/>
  <c r="L135" i="21"/>
  <c r="H135" i="21"/>
  <c r="L134" i="21"/>
  <c r="H134" i="21"/>
  <c r="L133" i="21"/>
  <c r="H133" i="21"/>
  <c r="L132" i="21"/>
  <c r="H132" i="21"/>
  <c r="L131" i="21"/>
  <c r="H131" i="21"/>
  <c r="L130" i="21"/>
  <c r="H130" i="21"/>
  <c r="L128" i="21"/>
  <c r="H128" i="21"/>
  <c r="L126" i="21"/>
  <c r="H126" i="21"/>
  <c r="L124" i="21"/>
  <c r="H124" i="21"/>
  <c r="L123" i="21"/>
  <c r="H123" i="21"/>
  <c r="L121" i="21"/>
  <c r="H121" i="21"/>
  <c r="L119" i="21"/>
  <c r="H119" i="21"/>
  <c r="L118" i="21"/>
  <c r="H118" i="21"/>
  <c r="L116" i="21"/>
  <c r="H116" i="21"/>
  <c r="K124" i="21"/>
  <c r="K123" i="21"/>
  <c r="K121" i="21"/>
  <c r="K119" i="21"/>
  <c r="K118" i="21"/>
  <c r="K116" i="21"/>
  <c r="L114" i="21"/>
  <c r="H113" i="21"/>
  <c r="L112" i="21"/>
  <c r="H111" i="21"/>
  <c r="L110" i="21"/>
  <c r="H109" i="21"/>
  <c r="L108" i="21"/>
  <c r="H107" i="21"/>
  <c r="L106" i="21"/>
  <c r="H104" i="21"/>
  <c r="L103" i="21"/>
  <c r="H102" i="21"/>
  <c r="L101" i="21"/>
  <c r="H100" i="21"/>
  <c r="L98" i="21"/>
  <c r="H97" i="21"/>
  <c r="L96" i="21"/>
  <c r="H94" i="21"/>
  <c r="L93" i="21"/>
  <c r="H91" i="21"/>
  <c r="L89" i="21"/>
  <c r="H88" i="21"/>
  <c r="L82" i="21"/>
  <c r="H81" i="21"/>
  <c r="L80" i="21"/>
  <c r="H79" i="21"/>
  <c r="L78" i="21"/>
  <c r="H76" i="21"/>
  <c r="L75" i="21"/>
  <c r="J74" i="21"/>
  <c r="I73" i="21"/>
  <c r="I71" i="21"/>
  <c r="I70" i="21"/>
  <c r="I69" i="21"/>
  <c r="I105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4" i="21"/>
  <c r="I52" i="21"/>
  <c r="I51" i="21"/>
  <c r="I49" i="21"/>
  <c r="I48" i="21"/>
  <c r="I47" i="21"/>
  <c r="I46" i="21"/>
  <c r="I44" i="21"/>
  <c r="I43" i="21"/>
  <c r="I42" i="21"/>
  <c r="I41" i="21"/>
  <c r="I39" i="21"/>
  <c r="I38" i="21"/>
  <c r="I37" i="21"/>
  <c r="I36" i="21"/>
  <c r="I34" i="21"/>
  <c r="I33" i="21"/>
  <c r="I32" i="21"/>
  <c r="I31" i="21"/>
  <c r="I30" i="21"/>
  <c r="I29" i="21"/>
  <c r="I28" i="21"/>
  <c r="I26" i="21"/>
  <c r="I25" i="21"/>
  <c r="I24" i="21"/>
  <c r="I23" i="21"/>
  <c r="I22" i="21"/>
  <c r="I21" i="21"/>
  <c r="I20" i="21"/>
  <c r="I19" i="21"/>
  <c r="I18" i="21"/>
  <c r="I17" i="21"/>
  <c r="I16" i="21"/>
  <c r="I14" i="21"/>
  <c r="I387" i="21"/>
  <c r="I388" i="21"/>
  <c r="I389" i="21"/>
  <c r="I92" i="21"/>
  <c r="I55" i="21"/>
  <c r="I294" i="21"/>
  <c r="I283" i="21"/>
  <c r="I13" i="21"/>
  <c r="I268" i="21"/>
  <c r="I269" i="21"/>
  <c r="I270" i="21"/>
  <c r="I271" i="21"/>
  <c r="I279" i="21"/>
  <c r="I276" i="21"/>
  <c r="I281" i="21"/>
  <c r="I298" i="21"/>
  <c r="I142" i="21"/>
  <c r="I181" i="21"/>
  <c r="I273" i="21"/>
  <c r="I149" i="21"/>
  <c r="I122" i="21"/>
  <c r="I120" i="21"/>
  <c r="I158" i="21"/>
  <c r="I180" i="21"/>
  <c r="I95" i="21"/>
  <c r="I266" i="21"/>
  <c r="I176" i="21"/>
  <c r="I151" i="21"/>
  <c r="I219" i="21"/>
  <c r="I224" i="21"/>
  <c r="I117" i="21"/>
  <c r="I257" i="21"/>
  <c r="I272" i="21"/>
  <c r="I12" i="21"/>
  <c r="I274" i="21"/>
  <c r="I295" i="21"/>
  <c r="I300" i="21"/>
  <c r="I299" i="21"/>
  <c r="I280" i="21"/>
  <c r="I288" i="21"/>
  <c r="I287" i="21"/>
  <c r="I303" i="21"/>
  <c r="I302" i="21"/>
  <c r="I301" i="21"/>
  <c r="I289" i="21"/>
  <c r="I290" i="21"/>
  <c r="I285" i="21"/>
  <c r="I284" i="21"/>
  <c r="I173" i="21"/>
  <c r="I223" i="21"/>
  <c r="I203" i="21"/>
  <c r="I265" i="21"/>
  <c r="I282" i="21"/>
  <c r="I291" i="21"/>
  <c r="I275" i="21"/>
  <c r="I11" i="21"/>
  <c r="I10" i="21"/>
  <c r="I9" i="21"/>
  <c r="I8" i="21"/>
  <c r="I7" i="21"/>
  <c r="I390" i="21"/>
  <c r="I127" i="21"/>
  <c r="I159" i="21"/>
  <c r="I115" i="21"/>
  <c r="I160" i="21"/>
  <c r="I153" i="21"/>
  <c r="I233" i="21"/>
  <c r="I238" i="21"/>
  <c r="I178" i="21"/>
  <c r="I138" i="21"/>
  <c r="I286" i="21"/>
  <c r="I5" i="21"/>
  <c r="G124" i="21"/>
  <c r="G123" i="21"/>
  <c r="G121" i="21"/>
  <c r="G119" i="21"/>
  <c r="G118" i="21"/>
  <c r="G116" i="21"/>
  <c r="K114" i="21"/>
  <c r="G113" i="21"/>
  <c r="K112" i="21"/>
  <c r="G111" i="21"/>
  <c r="K110" i="21"/>
  <c r="G109" i="21"/>
  <c r="K108" i="21"/>
  <c r="G107" i="21"/>
  <c r="K106" i="21"/>
  <c r="G104" i="21"/>
  <c r="K103" i="21"/>
  <c r="G102" i="21"/>
  <c r="K101" i="21"/>
  <c r="G100" i="21"/>
  <c r="K98" i="21"/>
  <c r="G97" i="21"/>
  <c r="K96" i="21"/>
  <c r="G94" i="21"/>
  <c r="K93" i="21"/>
  <c r="G91" i="21"/>
  <c r="K89" i="21"/>
  <c r="G88" i="21"/>
  <c r="K82" i="21"/>
  <c r="G81" i="21"/>
  <c r="K80" i="21"/>
  <c r="G79" i="21"/>
  <c r="K78" i="21"/>
  <c r="G76" i="21"/>
  <c r="K75" i="21"/>
  <c r="H74" i="21"/>
  <c r="L73" i="21"/>
  <c r="H73" i="21"/>
  <c r="L71" i="21"/>
  <c r="H71" i="21"/>
  <c r="L70" i="21"/>
  <c r="H70" i="21"/>
  <c r="L69" i="21"/>
  <c r="H69" i="21"/>
  <c r="L105" i="21"/>
  <c r="H105" i="21"/>
  <c r="L68" i="21"/>
  <c r="H68" i="21"/>
  <c r="L67" i="21"/>
  <c r="H67" i="21"/>
  <c r="L66" i="21"/>
  <c r="H66" i="21"/>
  <c r="L65" i="21"/>
  <c r="H65" i="21"/>
  <c r="L64" i="21"/>
  <c r="H64" i="21"/>
  <c r="L63" i="21"/>
  <c r="H63" i="21"/>
  <c r="L62" i="21"/>
  <c r="H62" i="21"/>
  <c r="L61" i="21"/>
  <c r="H61" i="21"/>
  <c r="L60" i="21"/>
  <c r="H60" i="21"/>
  <c r="L59" i="21"/>
  <c r="H59" i="21"/>
  <c r="L58" i="21"/>
  <c r="H58" i="21"/>
  <c r="L57" i="21"/>
  <c r="H57" i="21"/>
  <c r="L56" i="21"/>
  <c r="H56" i="21"/>
  <c r="L54" i="21"/>
  <c r="H54" i="21"/>
  <c r="L52" i="21"/>
  <c r="H52" i="21"/>
  <c r="L51" i="21"/>
  <c r="H51" i="21"/>
  <c r="L49" i="21"/>
  <c r="H49" i="21"/>
  <c r="L48" i="21"/>
  <c r="H48" i="21"/>
  <c r="L47" i="21"/>
  <c r="H47" i="21"/>
  <c r="L46" i="21"/>
  <c r="H46" i="21"/>
  <c r="L44" i="21"/>
  <c r="H44" i="21"/>
  <c r="L43" i="21"/>
  <c r="H43" i="21"/>
  <c r="L42" i="21"/>
  <c r="H42" i="21"/>
  <c r="L41" i="21"/>
  <c r="H41" i="21"/>
  <c r="L39" i="21"/>
  <c r="H39" i="21"/>
  <c r="L38" i="21"/>
  <c r="H38" i="21"/>
  <c r="L37" i="21"/>
  <c r="H37" i="21"/>
  <c r="L36" i="21"/>
  <c r="H36" i="21"/>
  <c r="L34" i="21"/>
  <c r="H34" i="21"/>
  <c r="L33" i="21"/>
  <c r="H33" i="21"/>
  <c r="L32" i="21"/>
  <c r="H32" i="21"/>
  <c r="L31" i="21"/>
  <c r="H31" i="21"/>
  <c r="L30" i="21"/>
  <c r="H30" i="21"/>
  <c r="L29" i="21"/>
  <c r="H29" i="21"/>
  <c r="L28" i="21"/>
  <c r="H28" i="21"/>
  <c r="L26" i="21"/>
  <c r="H26" i="21"/>
  <c r="L25" i="21"/>
  <c r="H25" i="21"/>
  <c r="L24" i="21"/>
  <c r="H24" i="21"/>
  <c r="L23" i="21"/>
  <c r="H23" i="21"/>
  <c r="L22" i="21"/>
  <c r="H22" i="21"/>
  <c r="L21" i="21"/>
  <c r="H21" i="21"/>
  <c r="L20" i="21"/>
  <c r="H20" i="21"/>
  <c r="L19" i="21"/>
  <c r="H19" i="21"/>
  <c r="L18" i="21"/>
  <c r="H18" i="21"/>
  <c r="L17" i="21"/>
  <c r="H17" i="21"/>
  <c r="L16" i="21"/>
  <c r="H16" i="21"/>
  <c r="L14" i="21"/>
  <c r="H14" i="21"/>
  <c r="L387" i="21"/>
  <c r="H387" i="21"/>
  <c r="L388" i="21"/>
  <c r="H388" i="21"/>
  <c r="L389" i="21"/>
  <c r="H389" i="21"/>
  <c r="L92" i="21"/>
  <c r="H92" i="21"/>
  <c r="L55" i="21"/>
  <c r="H55" i="21"/>
  <c r="L294" i="21"/>
  <c r="H294" i="21"/>
  <c r="L283" i="21"/>
  <c r="H283" i="21"/>
  <c r="L13" i="21"/>
  <c r="H13" i="21"/>
  <c r="L268" i="21"/>
  <c r="H268" i="21"/>
  <c r="L269" i="21"/>
  <c r="H269" i="21"/>
  <c r="L270" i="21"/>
  <c r="H270" i="21"/>
  <c r="L271" i="21"/>
  <c r="H271" i="21"/>
  <c r="H114" i="21"/>
  <c r="L113" i="21"/>
  <c r="H112" i="21"/>
  <c r="L111" i="21"/>
  <c r="H110" i="21"/>
  <c r="L109" i="21"/>
  <c r="H108" i="21"/>
  <c r="L107" i="21"/>
  <c r="H106" i="21"/>
  <c r="L104" i="21"/>
  <c r="H103" i="21"/>
  <c r="L102" i="21"/>
  <c r="H101" i="21"/>
  <c r="L100" i="21"/>
  <c r="H98" i="21"/>
  <c r="L97" i="21"/>
  <c r="H96" i="21"/>
  <c r="L94" i="21"/>
  <c r="H93" i="21"/>
  <c r="L91" i="21"/>
  <c r="H89" i="21"/>
  <c r="L88" i="21"/>
  <c r="H82" i="21"/>
  <c r="L81" i="21"/>
  <c r="H80" i="21"/>
  <c r="L79" i="21"/>
  <c r="H78" i="21"/>
  <c r="L76" i="21"/>
  <c r="H75" i="21"/>
  <c r="L74" i="21"/>
  <c r="G74" i="21"/>
  <c r="K73" i="21"/>
  <c r="G73" i="21"/>
  <c r="K71" i="21"/>
  <c r="G71" i="21"/>
  <c r="K70" i="21"/>
  <c r="G70" i="21"/>
  <c r="K69" i="21"/>
  <c r="G69" i="21"/>
  <c r="K105" i="21"/>
  <c r="G105" i="21"/>
  <c r="K68" i="21"/>
  <c r="G68" i="21"/>
  <c r="K67" i="21"/>
  <c r="G67" i="21"/>
  <c r="K66" i="21"/>
  <c r="G66" i="21"/>
  <c r="K65" i="21"/>
  <c r="G65" i="21"/>
  <c r="K64" i="21"/>
  <c r="G64" i="21"/>
  <c r="K63" i="21"/>
  <c r="G63" i="21"/>
  <c r="K62" i="21"/>
  <c r="G62" i="21"/>
  <c r="K61" i="21"/>
  <c r="G61" i="21"/>
  <c r="K60" i="21"/>
  <c r="G60" i="21"/>
  <c r="K59" i="21"/>
  <c r="G59" i="21"/>
  <c r="K58" i="21"/>
  <c r="G58" i="21"/>
  <c r="K57" i="21"/>
  <c r="G57" i="21"/>
  <c r="K56" i="21"/>
  <c r="G56" i="21"/>
  <c r="K54" i="21"/>
  <c r="G54" i="21"/>
  <c r="K52" i="21"/>
  <c r="G52" i="21"/>
  <c r="K51" i="21"/>
  <c r="G51" i="21"/>
  <c r="K49" i="21"/>
  <c r="G49" i="21"/>
  <c r="K48" i="21"/>
  <c r="G48" i="21"/>
  <c r="K47" i="21"/>
  <c r="G47" i="21"/>
  <c r="K46" i="21"/>
  <c r="G46" i="21"/>
  <c r="K44" i="21"/>
  <c r="G44" i="21"/>
  <c r="K43" i="21"/>
  <c r="G43" i="21"/>
  <c r="K42" i="21"/>
  <c r="G42" i="21"/>
  <c r="K41" i="21"/>
  <c r="G41" i="21"/>
  <c r="K39" i="21"/>
  <c r="G39" i="21"/>
  <c r="K38" i="21"/>
  <c r="G38" i="21"/>
  <c r="K37" i="21"/>
  <c r="G37" i="21"/>
  <c r="K36" i="21"/>
  <c r="G36" i="21"/>
  <c r="K34" i="21"/>
  <c r="G34" i="21"/>
  <c r="K33" i="21"/>
  <c r="G33" i="21"/>
  <c r="K32" i="21"/>
  <c r="G32" i="21"/>
  <c r="K31" i="21"/>
  <c r="G31" i="21"/>
  <c r="K30" i="21"/>
  <c r="G30" i="21"/>
  <c r="K29" i="21"/>
  <c r="G29" i="21"/>
  <c r="K28" i="21"/>
  <c r="G28" i="21"/>
  <c r="K26" i="21"/>
  <c r="G26" i="21"/>
  <c r="K25" i="21"/>
  <c r="G25" i="21"/>
  <c r="K24" i="21"/>
  <c r="G24" i="21"/>
  <c r="K23" i="21"/>
  <c r="G23" i="21"/>
  <c r="K22" i="21"/>
  <c r="G22" i="21"/>
  <c r="K21" i="21"/>
  <c r="G21" i="21"/>
  <c r="K20" i="21"/>
  <c r="G20" i="21"/>
  <c r="K19" i="21"/>
  <c r="G19" i="21"/>
  <c r="K18" i="21"/>
  <c r="G18" i="21"/>
  <c r="K17" i="21"/>
  <c r="G17" i="21"/>
  <c r="K16" i="21"/>
  <c r="G16" i="21"/>
  <c r="K14" i="21"/>
  <c r="G14" i="21"/>
  <c r="K387" i="21"/>
  <c r="G387" i="21"/>
  <c r="K388" i="21"/>
  <c r="G388" i="21"/>
  <c r="K389" i="21"/>
  <c r="G389" i="21"/>
  <c r="K92" i="21"/>
  <c r="G92" i="21"/>
  <c r="K55" i="21"/>
  <c r="G55" i="21"/>
  <c r="K294" i="21"/>
  <c r="G294" i="21"/>
  <c r="K283" i="21"/>
  <c r="G283" i="21"/>
  <c r="K13" i="21"/>
  <c r="G13" i="21"/>
  <c r="K268" i="21"/>
  <c r="G268" i="21"/>
  <c r="K269" i="21"/>
  <c r="G269" i="21"/>
  <c r="K270" i="21"/>
  <c r="G270" i="21"/>
  <c r="K271" i="21"/>
  <c r="G271" i="21"/>
  <c r="K279" i="21"/>
  <c r="G279" i="21"/>
  <c r="K276" i="21"/>
  <c r="G276" i="21"/>
  <c r="K281" i="21"/>
  <c r="G281" i="21"/>
  <c r="K298" i="21"/>
  <c r="G298" i="21"/>
  <c r="K142" i="21"/>
  <c r="G142" i="21"/>
  <c r="K181" i="21"/>
  <c r="G114" i="21"/>
  <c r="K113" i="21"/>
  <c r="G112" i="21"/>
  <c r="K111" i="21"/>
  <c r="G110" i="21"/>
  <c r="K109" i="21"/>
  <c r="G108" i="21"/>
  <c r="K107" i="21"/>
  <c r="G106" i="21"/>
  <c r="K104" i="21"/>
  <c r="G103" i="21"/>
  <c r="K102" i="21"/>
  <c r="G101" i="21"/>
  <c r="K100" i="21"/>
  <c r="G98" i="21"/>
  <c r="K97" i="21"/>
  <c r="G96" i="21"/>
  <c r="K94" i="21"/>
  <c r="G93" i="21"/>
  <c r="K91" i="21"/>
  <c r="G89" i="21"/>
  <c r="K88" i="21"/>
  <c r="G82" i="21"/>
  <c r="K81" i="21"/>
  <c r="G80" i="21"/>
  <c r="K79" i="21"/>
  <c r="G78" i="21"/>
  <c r="K76" i="21"/>
  <c r="G75" i="21"/>
  <c r="K74" i="21"/>
  <c r="J73" i="21"/>
  <c r="J71" i="21"/>
  <c r="J70" i="21"/>
  <c r="J69" i="21"/>
  <c r="J105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4" i="21"/>
  <c r="J52" i="21"/>
  <c r="J51" i="21"/>
  <c r="J49" i="21"/>
  <c r="J48" i="21"/>
  <c r="J47" i="21"/>
  <c r="J46" i="21"/>
  <c r="J44" i="21"/>
  <c r="J43" i="21"/>
  <c r="J42" i="21"/>
  <c r="J41" i="21"/>
  <c r="J39" i="21"/>
  <c r="J38" i="21"/>
  <c r="J37" i="21"/>
  <c r="J36" i="21"/>
  <c r="J34" i="21"/>
  <c r="J33" i="21"/>
  <c r="J32" i="21"/>
  <c r="J31" i="21"/>
  <c r="J30" i="21"/>
  <c r="J29" i="21"/>
  <c r="J28" i="21"/>
  <c r="J26" i="21"/>
  <c r="J25" i="21"/>
  <c r="J24" i="21"/>
  <c r="J23" i="21"/>
  <c r="J22" i="21"/>
  <c r="J21" i="21"/>
  <c r="J20" i="21"/>
  <c r="J19" i="21"/>
  <c r="J18" i="21"/>
  <c r="J17" i="21"/>
  <c r="J16" i="21"/>
  <c r="J14" i="21"/>
  <c r="J387" i="21"/>
  <c r="J388" i="21"/>
  <c r="J389" i="21"/>
  <c r="J92" i="21"/>
  <c r="J55" i="21"/>
  <c r="J294" i="21"/>
  <c r="J283" i="21"/>
  <c r="J13" i="21"/>
  <c r="J268" i="21"/>
  <c r="J269" i="21"/>
  <c r="J270" i="21"/>
  <c r="J271" i="21"/>
  <c r="J279" i="21"/>
  <c r="J276" i="21"/>
  <c r="J281" i="21"/>
  <c r="J298" i="21"/>
  <c r="J142" i="21"/>
  <c r="J181" i="21"/>
  <c r="J273" i="21"/>
  <c r="J149" i="21"/>
  <c r="J122" i="21"/>
  <c r="J120" i="21"/>
  <c r="J158" i="21"/>
  <c r="J180" i="21"/>
  <c r="J95" i="21"/>
  <c r="J266" i="21"/>
  <c r="J176" i="21"/>
  <c r="J151" i="21"/>
  <c r="J219" i="21"/>
  <c r="J224" i="21"/>
  <c r="J117" i="21"/>
  <c r="J257" i="21"/>
  <c r="J272" i="21"/>
  <c r="J12" i="21"/>
  <c r="J274" i="21"/>
  <c r="J295" i="21"/>
  <c r="J300" i="21"/>
  <c r="J299" i="21"/>
  <c r="J280" i="21"/>
  <c r="J288" i="21"/>
  <c r="J287" i="21"/>
  <c r="J303" i="21"/>
  <c r="J302" i="21"/>
  <c r="J301" i="21"/>
  <c r="J289" i="21"/>
  <c r="J290" i="21"/>
  <c r="J285" i="21"/>
  <c r="J284" i="21"/>
  <c r="J173" i="21"/>
  <c r="J223" i="21"/>
  <c r="J203" i="21"/>
  <c r="J265" i="21"/>
  <c r="J282" i="21"/>
  <c r="J291" i="21"/>
  <c r="J275" i="21"/>
  <c r="J11" i="21"/>
  <c r="J10" i="21"/>
  <c r="J9" i="21"/>
  <c r="J8" i="21"/>
  <c r="J7" i="21"/>
  <c r="J390" i="21"/>
  <c r="J127" i="21"/>
  <c r="J159" i="21"/>
  <c r="J115" i="21"/>
  <c r="J160" i="21"/>
  <c r="J153" i="21"/>
  <c r="J233" i="21"/>
  <c r="J238" i="21"/>
  <c r="J178" i="21"/>
  <c r="J138" i="21"/>
  <c r="J286" i="21"/>
  <c r="J6" i="21"/>
  <c r="J5" i="21"/>
  <c r="J296" i="21"/>
  <c r="J304" i="21"/>
  <c r="J277" i="21"/>
  <c r="J267" i="21"/>
  <c r="J278" i="21"/>
  <c r="J293" i="21"/>
  <c r="J297" i="21"/>
  <c r="J292" i="21"/>
  <c r="J136" i="21"/>
  <c r="J129" i="21"/>
  <c r="J125" i="21"/>
  <c r="J204" i="21"/>
  <c r="J202" i="21"/>
  <c r="J183" i="21"/>
  <c r="I6" i="21"/>
  <c r="L279" i="21"/>
  <c r="L276" i="21"/>
  <c r="L281" i="21"/>
  <c r="L298" i="21"/>
  <c r="L142" i="21"/>
  <c r="L181" i="21"/>
  <c r="G273" i="21"/>
  <c r="K149" i="21"/>
  <c r="G122" i="21"/>
  <c r="K120" i="21"/>
  <c r="G158" i="21"/>
  <c r="K180" i="21"/>
  <c r="G95" i="21"/>
  <c r="K266" i="21"/>
  <c r="G176" i="21"/>
  <c r="K151" i="21"/>
  <c r="G219" i="21"/>
  <c r="K224" i="21"/>
  <c r="G117" i="21"/>
  <c r="K257" i="21"/>
  <c r="G272" i="21"/>
  <c r="K12" i="21"/>
  <c r="G274" i="21"/>
  <c r="K295" i="21"/>
  <c r="G300" i="21"/>
  <c r="K299" i="21"/>
  <c r="G280" i="21"/>
  <c r="K288" i="21"/>
  <c r="G287" i="21"/>
  <c r="K303" i="21"/>
  <c r="G302" i="21"/>
  <c r="K301" i="21"/>
  <c r="G289" i="21"/>
  <c r="K290" i="21"/>
  <c r="G285" i="21"/>
  <c r="K284" i="21"/>
  <c r="G173" i="21"/>
  <c r="K223" i="21"/>
  <c r="G203" i="21"/>
  <c r="K265" i="21"/>
  <c r="G282" i="21"/>
  <c r="K291" i="21"/>
  <c r="G275" i="21"/>
  <c r="K11" i="21"/>
  <c r="G10" i="21"/>
  <c r="K9" i="21"/>
  <c r="G8" i="21"/>
  <c r="K7" i="21"/>
  <c r="G390" i="21"/>
  <c r="K127" i="21"/>
  <c r="G159" i="21"/>
  <c r="K115" i="21"/>
  <c r="G160" i="21"/>
  <c r="K153" i="21"/>
  <c r="G233" i="21"/>
  <c r="K238" i="21"/>
  <c r="G178" i="21"/>
  <c r="K138" i="21"/>
  <c r="G286" i="21"/>
  <c r="K6" i="21"/>
  <c r="G5" i="21"/>
  <c r="K296" i="21"/>
  <c r="I304" i="21"/>
  <c r="H277" i="21"/>
  <c r="L267" i="21"/>
  <c r="G267" i="21"/>
  <c r="K278" i="21"/>
  <c r="H297" i="21"/>
  <c r="G292" i="21"/>
  <c r="I129" i="21"/>
  <c r="G204" i="21"/>
  <c r="I183" i="21"/>
  <c r="H279" i="21"/>
  <c r="H276" i="21"/>
  <c r="H281" i="21"/>
  <c r="H298" i="21"/>
  <c r="H142" i="21"/>
  <c r="H181" i="21"/>
  <c r="L273" i="21"/>
  <c r="H149" i="21"/>
  <c r="L122" i="21"/>
  <c r="H120" i="21"/>
  <c r="L158" i="21"/>
  <c r="H180" i="21"/>
  <c r="L95" i="21"/>
  <c r="H266" i="21"/>
  <c r="L176" i="21"/>
  <c r="H151" i="21"/>
  <c r="L219" i="21"/>
  <c r="H224" i="21"/>
  <c r="L117" i="21"/>
  <c r="H257" i="21"/>
  <c r="L272" i="21"/>
  <c r="H12" i="21"/>
  <c r="L274" i="21"/>
  <c r="H295" i="21"/>
  <c r="L300" i="21"/>
  <c r="H299" i="21"/>
  <c r="L280" i="21"/>
  <c r="H288" i="21"/>
  <c r="L287" i="21"/>
  <c r="H303" i="21"/>
  <c r="L302" i="21"/>
  <c r="H301" i="21"/>
  <c r="L289" i="21"/>
  <c r="H290" i="21"/>
  <c r="L285" i="21"/>
  <c r="H284" i="21"/>
  <c r="L173" i="21"/>
  <c r="H223" i="21"/>
  <c r="L203" i="21"/>
  <c r="H265" i="21"/>
  <c r="L282" i="21"/>
  <c r="H291" i="21"/>
  <c r="L275" i="21"/>
  <c r="H11" i="21"/>
  <c r="L10" i="21"/>
  <c r="H9" i="21"/>
  <c r="L8" i="21"/>
  <c r="H7" i="21"/>
  <c r="L390" i="21"/>
  <c r="H127" i="21"/>
  <c r="L159" i="21"/>
  <c r="H115" i="21"/>
  <c r="L160" i="21"/>
  <c r="H153" i="21"/>
  <c r="L233" i="21"/>
  <c r="H238" i="21"/>
  <c r="L178" i="21"/>
  <c r="H138" i="21"/>
  <c r="L286" i="21"/>
  <c r="H6" i="21"/>
  <c r="L5" i="21"/>
  <c r="I296" i="21"/>
  <c r="H304" i="21"/>
  <c r="L277" i="21"/>
  <c r="G277" i="21"/>
  <c r="K267" i="21"/>
  <c r="I278" i="21"/>
  <c r="H293" i="21"/>
  <c r="L297" i="21"/>
  <c r="G297" i="21"/>
  <c r="K292" i="21"/>
  <c r="I136" i="21"/>
  <c r="H129" i="21"/>
  <c r="L125" i="21"/>
  <c r="K204" i="21"/>
  <c r="G181" i="21"/>
  <c r="K273" i="21"/>
  <c r="G149" i="21"/>
  <c r="K122" i="21"/>
  <c r="G120" i="21"/>
  <c r="K158" i="21"/>
  <c r="G180" i="21"/>
  <c r="K95" i="21"/>
  <c r="G266" i="21"/>
  <c r="K176" i="21"/>
  <c r="G151" i="21"/>
  <c r="K219" i="21"/>
  <c r="G224" i="21"/>
  <c r="K117" i="21"/>
  <c r="G257" i="21"/>
  <c r="K272" i="21"/>
  <c r="G12" i="21"/>
  <c r="K274" i="21"/>
  <c r="G295" i="21"/>
  <c r="K300" i="21"/>
  <c r="G299" i="21"/>
  <c r="K280" i="21"/>
  <c r="G288" i="21"/>
  <c r="K287" i="21"/>
  <c r="G303" i="21"/>
  <c r="K302" i="21"/>
  <c r="G301" i="21"/>
  <c r="K289" i="21"/>
  <c r="G290" i="21"/>
  <c r="K285" i="21"/>
  <c r="G284" i="21"/>
  <c r="K173" i="21"/>
  <c r="G223" i="21"/>
  <c r="K203" i="21"/>
  <c r="G265" i="21"/>
  <c r="K282" i="21"/>
  <c r="G291" i="21"/>
  <c r="K275" i="21"/>
  <c r="G11" i="21"/>
  <c r="K10" i="21"/>
  <c r="G9" i="21"/>
  <c r="K8" i="21"/>
  <c r="G7" i="21"/>
  <c r="K390" i="21"/>
  <c r="G127" i="21"/>
  <c r="K159" i="21"/>
  <c r="G115" i="21"/>
  <c r="K160" i="21"/>
  <c r="G153" i="21"/>
  <c r="K233" i="21"/>
  <c r="G238" i="21"/>
  <c r="K178" i="21"/>
  <c r="G138" i="21"/>
  <c r="K286" i="21"/>
  <c r="G6" i="21"/>
  <c r="K5" i="21"/>
  <c r="H296" i="21"/>
  <c r="L304" i="21"/>
  <c r="G304" i="21"/>
  <c r="K277" i="21"/>
  <c r="I267" i="21"/>
  <c r="H278" i="21"/>
  <c r="L293" i="21"/>
  <c r="G293" i="21"/>
  <c r="K297" i="21"/>
  <c r="I292" i="21"/>
  <c r="H136" i="21"/>
  <c r="L129" i="21"/>
  <c r="G129" i="21"/>
  <c r="K125" i="21"/>
  <c r="I204" i="21"/>
  <c r="H202" i="21"/>
  <c r="L183" i="21"/>
  <c r="G183" i="21"/>
  <c r="G125" i="21"/>
  <c r="H183" i="21"/>
  <c r="H273" i="21"/>
  <c r="L149" i="21"/>
  <c r="H122" i="21"/>
  <c r="L120" i="21"/>
  <c r="H158" i="21"/>
  <c r="L180" i="21"/>
  <c r="H95" i="21"/>
  <c r="L266" i="21"/>
  <c r="H176" i="21"/>
  <c r="L151" i="21"/>
  <c r="H219" i="21"/>
  <c r="L224" i="21"/>
  <c r="H117" i="21"/>
  <c r="L257" i="21"/>
  <c r="H272" i="21"/>
  <c r="L12" i="21"/>
  <c r="H274" i="21"/>
  <c r="L295" i="21"/>
  <c r="H300" i="21"/>
  <c r="L299" i="21"/>
  <c r="H280" i="21"/>
  <c r="L288" i="21"/>
  <c r="H287" i="21"/>
  <c r="L303" i="21"/>
  <c r="H302" i="21"/>
  <c r="L301" i="21"/>
  <c r="H289" i="21"/>
  <c r="L290" i="21"/>
  <c r="H285" i="21"/>
  <c r="L284" i="21"/>
  <c r="H173" i="21"/>
  <c r="L223" i="21"/>
  <c r="H203" i="21"/>
  <c r="L265" i="21"/>
  <c r="H282" i="21"/>
  <c r="L291" i="21"/>
  <c r="H275" i="21"/>
  <c r="L11" i="21"/>
  <c r="H10" i="21"/>
  <c r="L9" i="21"/>
  <c r="H8" i="21"/>
  <c r="L7" i="21"/>
  <c r="H390" i="21"/>
  <c r="L127" i="21"/>
  <c r="H159" i="21"/>
  <c r="L115" i="21"/>
  <c r="H160" i="21"/>
  <c r="L153" i="21"/>
  <c r="H233" i="21"/>
  <c r="L238" i="21"/>
  <c r="H178" i="21"/>
  <c r="L138" i="21"/>
  <c r="H286" i="21"/>
  <c r="L6" i="21"/>
  <c r="H5" i="21"/>
  <c r="L296" i="21"/>
  <c r="G296" i="21"/>
  <c r="K304" i="21"/>
  <c r="I277" i="21"/>
  <c r="H267" i="21"/>
  <c r="L278" i="21"/>
  <c r="G278" i="21"/>
  <c r="K293" i="21"/>
  <c r="I297" i="21"/>
  <c r="H292" i="21"/>
  <c r="L136" i="21"/>
  <c r="G136" i="21"/>
  <c r="K129" i="21"/>
  <c r="I125" i="21"/>
  <c r="H204" i="21"/>
  <c r="L202" i="21"/>
  <c r="G202" i="21"/>
  <c r="K183" i="21"/>
  <c r="I293" i="21"/>
  <c r="L292" i="21"/>
  <c r="K136" i="21"/>
  <c r="H125" i="21"/>
  <c r="L204" i="21"/>
  <c r="K202" i="21"/>
  <c r="I202" i="21"/>
  <c r="C15" i="12"/>
  <c r="C77" i="12"/>
  <c r="C78" i="12"/>
  <c r="C244" i="12"/>
  <c r="C364" i="12"/>
  <c r="C209" i="12"/>
  <c r="C58" i="12"/>
  <c r="C59" i="12"/>
  <c r="C60" i="12"/>
  <c r="C56" i="12"/>
  <c r="C94" i="12"/>
  <c r="C258" i="12"/>
  <c r="C373" i="12"/>
  <c r="C186" i="12"/>
  <c r="C195" i="12"/>
  <c r="C200" i="12"/>
  <c r="C119" i="12"/>
  <c r="C99" i="12"/>
  <c r="C100" i="12"/>
  <c r="C101" i="12"/>
  <c r="C102" i="12"/>
  <c r="C103" i="12"/>
  <c r="C104" i="12"/>
  <c r="C105" i="12"/>
  <c r="C106" i="12"/>
  <c r="C107" i="12"/>
  <c r="C125" i="12"/>
  <c r="C188" i="12"/>
  <c r="C189" i="12"/>
  <c r="C45" i="12"/>
  <c r="C54" i="12"/>
  <c r="C96" i="12"/>
  <c r="C114" i="12"/>
  <c r="C115" i="12"/>
  <c r="C116" i="12"/>
  <c r="C117" i="12"/>
  <c r="C132" i="12"/>
  <c r="C133" i="12"/>
  <c r="C142" i="12"/>
  <c r="C163" i="12"/>
  <c r="C164" i="12"/>
  <c r="C201" i="12"/>
  <c r="C202" i="12"/>
  <c r="C203" i="12"/>
  <c r="C67" i="12"/>
  <c r="C74" i="12"/>
  <c r="C571" i="12"/>
  <c r="C572" i="12"/>
  <c r="C90" i="12"/>
  <c r="C91" i="12"/>
  <c r="C79" i="12"/>
  <c r="C80" i="12"/>
  <c r="C245" i="12"/>
  <c r="C246" i="12"/>
  <c r="C48" i="12"/>
  <c r="C49" i="12"/>
  <c r="C50" i="12"/>
  <c r="C70" i="12"/>
  <c r="C71" i="12"/>
  <c r="C83" i="12"/>
  <c r="C86" i="12"/>
  <c r="C122" i="12"/>
  <c r="C123" i="12"/>
  <c r="C144" i="12"/>
  <c r="C179" i="12"/>
  <c r="C180" i="12"/>
  <c r="C192" i="12"/>
  <c r="C205" i="12"/>
  <c r="C16" i="12"/>
  <c r="C19" i="12"/>
  <c r="C20" i="12"/>
  <c r="C21" i="12"/>
  <c r="C22" i="12"/>
  <c r="C95" i="12"/>
  <c r="C97" i="12"/>
  <c r="C113" i="12"/>
  <c r="C227" i="12"/>
  <c r="C228" i="12"/>
  <c r="C233" i="12"/>
  <c r="C14" i="12"/>
  <c r="C46" i="12"/>
  <c r="C47" i="12"/>
  <c r="C51" i="12"/>
  <c r="C52" i="12"/>
  <c r="C53" i="12"/>
  <c r="C55" i="12"/>
  <c r="C57" i="12"/>
  <c r="C61" i="12"/>
  <c r="C62" i="12"/>
  <c r="C63" i="12"/>
  <c r="C64" i="12"/>
  <c r="C65" i="12"/>
  <c r="C66" i="12"/>
  <c r="C184" i="12"/>
  <c r="C68" i="12"/>
  <c r="C69" i="12"/>
  <c r="C72" i="12"/>
  <c r="C73" i="12"/>
  <c r="C81" i="12"/>
  <c r="C82" i="12"/>
  <c r="C247" i="12"/>
  <c r="C248" i="12"/>
  <c r="C366" i="12"/>
  <c r="C573" i="12"/>
  <c r="C84" i="12"/>
  <c r="C85" i="12"/>
  <c r="C250" i="12"/>
  <c r="C368" i="12"/>
  <c r="C92" i="12"/>
  <c r="C109" i="12"/>
  <c r="C110" i="12"/>
  <c r="C128" i="12"/>
  <c r="C129" i="12"/>
  <c r="C136" i="12"/>
  <c r="C137" i="12"/>
  <c r="C87" i="12"/>
  <c r="C251" i="12"/>
  <c r="C252" i="12"/>
  <c r="C159" i="12"/>
  <c r="C139" i="12"/>
  <c r="C140" i="12"/>
  <c r="C223" i="12"/>
  <c r="C224" i="12"/>
  <c r="C405" i="12"/>
  <c r="C625" i="12"/>
  <c r="C183" i="12"/>
  <c r="C197" i="12"/>
  <c r="C198" i="12"/>
  <c r="C207" i="12"/>
  <c r="C369" i="12"/>
  <c r="C577" i="12"/>
  <c r="C275" i="12"/>
  <c r="C276" i="12"/>
  <c r="C277" i="12"/>
  <c r="C278" i="12"/>
  <c r="C154" i="12"/>
  <c r="C269" i="12"/>
  <c r="C281" i="12"/>
  <c r="C93" i="12"/>
  <c r="C98" i="12"/>
  <c r="C108" i="12"/>
  <c r="C111" i="12"/>
  <c r="C112" i="12"/>
  <c r="C118" i="12"/>
  <c r="C120" i="12"/>
  <c r="C121" i="12"/>
  <c r="C124" i="12"/>
  <c r="C126" i="12"/>
  <c r="C127" i="12"/>
  <c r="C130" i="12"/>
  <c r="C131" i="12"/>
  <c r="C134" i="12"/>
  <c r="C135" i="12"/>
  <c r="C141" i="12"/>
  <c r="C143" i="12"/>
  <c r="C88" i="12"/>
  <c r="C89" i="12"/>
  <c r="C253" i="12"/>
  <c r="C254" i="12"/>
  <c r="C370" i="12"/>
  <c r="C138" i="12"/>
  <c r="C160" i="12"/>
  <c r="C161" i="12"/>
  <c r="C162" i="12"/>
  <c r="C165" i="12"/>
  <c r="C166" i="12"/>
  <c r="C293" i="12"/>
  <c r="C404" i="12"/>
  <c r="C145" i="12"/>
  <c r="C146" i="12"/>
  <c r="C181" i="12"/>
  <c r="C182" i="12"/>
  <c r="C185" i="12"/>
  <c r="C334" i="12"/>
  <c r="C187" i="12"/>
  <c r="C190" i="12"/>
  <c r="C191" i="12"/>
  <c r="C193" i="12"/>
  <c r="C194" i="12"/>
  <c r="C196" i="12"/>
  <c r="C199" i="12"/>
  <c r="C335" i="12"/>
  <c r="C204" i="12"/>
  <c r="C206" i="12"/>
  <c r="C208" i="12"/>
  <c r="C226" i="12"/>
  <c r="C241" i="12"/>
  <c r="C310" i="12"/>
  <c r="C311" i="12"/>
  <c r="C312" i="12"/>
  <c r="C313" i="12"/>
  <c r="C314" i="12"/>
  <c r="C315" i="12"/>
  <c r="C316" i="12"/>
  <c r="C317" i="12"/>
  <c r="C641" i="12"/>
  <c r="C333" i="12"/>
  <c r="C347" i="12"/>
  <c r="C348" i="12"/>
  <c r="C349" i="12"/>
  <c r="C350" i="12"/>
  <c r="C260" i="12"/>
  <c r="C167" i="12"/>
  <c r="C168" i="12"/>
  <c r="C318" i="12"/>
  <c r="C330" i="12"/>
  <c r="C336" i="12"/>
  <c r="C151" i="12"/>
  <c r="C152" i="12"/>
  <c r="C302" i="12"/>
  <c r="C255" i="12"/>
  <c r="C256" i="12"/>
  <c r="C285" i="12"/>
  <c r="C286" i="12"/>
  <c r="C340" i="12"/>
  <c r="C545" i="12"/>
  <c r="C147" i="12"/>
  <c r="C148" i="12"/>
  <c r="C298" i="12"/>
  <c r="C299" i="12"/>
  <c r="C222" i="12"/>
  <c r="C411" i="12"/>
  <c r="C633" i="12"/>
  <c r="C249" i="12"/>
  <c r="C265" i="12"/>
  <c r="C289" i="12"/>
  <c r="C290" i="12"/>
  <c r="C639" i="12"/>
  <c r="C343" i="12"/>
  <c r="C296" i="12"/>
  <c r="C297" i="12"/>
  <c r="C410" i="12"/>
  <c r="C631" i="12"/>
  <c r="C238" i="12"/>
  <c r="C239" i="12"/>
  <c r="C267" i="12"/>
  <c r="C338" i="12"/>
  <c r="C345" i="12"/>
  <c r="C169" i="12"/>
  <c r="C170" i="12"/>
  <c r="C320" i="12"/>
  <c r="C321" i="12"/>
  <c r="C372" i="12"/>
  <c r="C374" i="12"/>
  <c r="C376" i="12"/>
  <c r="C384" i="12"/>
  <c r="C385" i="12"/>
  <c r="C386" i="12"/>
  <c r="C387" i="12"/>
  <c r="C388" i="12"/>
  <c r="C442" i="12"/>
  <c r="C549" i="12"/>
  <c r="C396" i="12"/>
  <c r="C408" i="12"/>
  <c r="C446" i="12"/>
  <c r="C556" i="12"/>
  <c r="C235" i="12"/>
  <c r="C303" i="12"/>
  <c r="C263" i="12"/>
  <c r="C272" i="12"/>
  <c r="C283" i="12"/>
  <c r="C292" i="12"/>
  <c r="C413" i="12"/>
  <c r="C637" i="12"/>
  <c r="C305" i="12"/>
  <c r="C156" i="12"/>
  <c r="C352" i="12"/>
  <c r="C355" i="12"/>
  <c r="C358" i="12"/>
  <c r="C360" i="12"/>
  <c r="C382" i="12"/>
  <c r="C173" i="12"/>
  <c r="C174" i="12"/>
  <c r="C324" i="12"/>
  <c r="C325" i="12"/>
  <c r="C424" i="12"/>
  <c r="C234" i="12"/>
  <c r="C236" i="12"/>
  <c r="C240" i="12"/>
  <c r="C242" i="12"/>
  <c r="C149" i="12"/>
  <c r="C150" i="12"/>
  <c r="C300" i="12"/>
  <c r="C301" i="12"/>
  <c r="C412" i="12"/>
  <c r="C635" i="12"/>
  <c r="C261" i="12"/>
  <c r="C266" i="12"/>
  <c r="C270" i="12"/>
  <c r="C279" i="12"/>
  <c r="C280" i="12"/>
  <c r="C282" i="12"/>
  <c r="C284" i="12"/>
  <c r="C287" i="12"/>
  <c r="C288" i="12"/>
  <c r="C291" i="12"/>
  <c r="C304" i="12"/>
  <c r="C640" i="12"/>
  <c r="C157" i="12"/>
  <c r="C158" i="12"/>
  <c r="C308" i="12"/>
  <c r="C309" i="12"/>
  <c r="C416" i="12"/>
  <c r="C643" i="12"/>
  <c r="C331" i="12"/>
  <c r="C332" i="12"/>
  <c r="C430" i="12"/>
  <c r="C669" i="12"/>
  <c r="C337" i="12"/>
  <c r="C339" i="12"/>
  <c r="C341" i="12"/>
  <c r="C342" i="12"/>
  <c r="C344" i="12"/>
  <c r="C362" i="12"/>
  <c r="C548" i="12"/>
  <c r="C546" i="12"/>
  <c r="C551" i="12"/>
  <c r="C554" i="12"/>
  <c r="C211" i="12"/>
  <c r="C212" i="12"/>
  <c r="C213" i="12"/>
  <c r="C215" i="12"/>
  <c r="C216" i="12"/>
  <c r="C217" i="12"/>
  <c r="C218" i="12"/>
  <c r="C220" i="12"/>
  <c r="C221" i="12"/>
  <c r="C225" i="12"/>
  <c r="C231" i="12"/>
  <c r="C232" i="12"/>
  <c r="C264" i="12"/>
  <c r="C153" i="12"/>
  <c r="C307" i="12"/>
  <c r="C354" i="12"/>
  <c r="C392" i="12"/>
  <c r="C353" i="12"/>
  <c r="C450" i="12"/>
  <c r="C356" i="12"/>
  <c r="C559" i="12"/>
  <c r="C431" i="12"/>
  <c r="C155" i="12"/>
  <c r="C415" i="12"/>
  <c r="C421" i="12"/>
  <c r="C652" i="12"/>
  <c r="C653" i="12"/>
  <c r="C393" i="12"/>
  <c r="C171" i="12"/>
  <c r="C172" i="12"/>
  <c r="C322" i="12"/>
  <c r="C323" i="12"/>
  <c r="C423" i="12"/>
  <c r="C656" i="12"/>
  <c r="C657" i="12"/>
  <c r="C429" i="12"/>
  <c r="C516" i="12"/>
  <c r="C655" i="12"/>
  <c r="C654" i="12"/>
  <c r="C560" i="12"/>
  <c r="C432" i="12"/>
  <c r="C538" i="12"/>
  <c r="C294" i="12"/>
  <c r="C306" i="12"/>
  <c r="C407" i="12"/>
  <c r="C557" i="12"/>
  <c r="C518" i="12"/>
  <c r="C659" i="12"/>
  <c r="C425" i="12"/>
  <c r="C327" i="12"/>
  <c r="C326" i="12"/>
  <c r="C176" i="12"/>
  <c r="C175" i="12"/>
  <c r="H15" i="18"/>
  <c r="D22" i="18"/>
  <c r="D23" i="18"/>
  <c r="D20" i="18"/>
  <c r="D24" i="18"/>
  <c r="D21" i="18"/>
  <c r="C519" i="12"/>
  <c r="C661" i="12"/>
  <c r="C660" i="12"/>
  <c r="H13" i="18"/>
  <c r="G15" i="18"/>
  <c r="C33" i="12"/>
  <c r="C34" i="12"/>
  <c r="C561" i="12"/>
  <c r="C451" i="12"/>
  <c r="C563" i="12"/>
  <c r="C452" i="12"/>
  <c r="C565" i="12"/>
  <c r="C453" i="12"/>
  <c r="C567" i="12"/>
  <c r="C454" i="12"/>
  <c r="C568" i="12"/>
  <c r="C455" i="12"/>
  <c r="C456" i="12"/>
  <c r="C457" i="12"/>
  <c r="C458" i="12"/>
  <c r="C459" i="12"/>
  <c r="C460" i="12"/>
  <c r="C575" i="12"/>
  <c r="C461" i="12"/>
  <c r="C462" i="12"/>
  <c r="C463" i="12"/>
  <c r="C464" i="12"/>
  <c r="C581" i="12"/>
  <c r="C465" i="12"/>
  <c r="C583" i="12"/>
  <c r="C466" i="12"/>
  <c r="C467" i="12"/>
  <c r="C585" i="12"/>
  <c r="C468" i="12"/>
  <c r="C586" i="12"/>
  <c r="C469" i="12"/>
  <c r="C588" i="12"/>
  <c r="C470" i="12"/>
  <c r="C589" i="12"/>
  <c r="C471" i="12"/>
  <c r="C590" i="12"/>
  <c r="C472" i="12"/>
  <c r="C592" i="12"/>
  <c r="C473" i="12"/>
  <c r="C593" i="12"/>
  <c r="C474" i="12"/>
  <c r="C594" i="12"/>
  <c r="C475" i="12"/>
  <c r="C595" i="12"/>
  <c r="C476" i="12"/>
  <c r="C596" i="12"/>
  <c r="C477" i="12"/>
  <c r="C598" i="12"/>
  <c r="C478" i="12"/>
  <c r="C600" i="12"/>
  <c r="C479" i="12"/>
  <c r="C601" i="12"/>
  <c r="C480" i="12"/>
  <c r="C481" i="12"/>
  <c r="C602" i="12"/>
  <c r="C482" i="12"/>
  <c r="C604" i="12"/>
  <c r="C483" i="12"/>
  <c r="C484" i="12"/>
  <c r="C606" i="12"/>
  <c r="C485" i="12"/>
  <c r="C607" i="12"/>
  <c r="C486" i="12"/>
  <c r="C487" i="12"/>
  <c r="C608" i="12"/>
  <c r="C488" i="12"/>
  <c r="C609" i="12"/>
  <c r="C489" i="12"/>
  <c r="C610" i="12"/>
  <c r="C490" i="12"/>
  <c r="C611" i="12"/>
  <c r="C491" i="12"/>
  <c r="C613" i="12"/>
  <c r="C492" i="12"/>
  <c r="C615" i="12"/>
  <c r="C493" i="12"/>
  <c r="C617" i="12"/>
  <c r="C494" i="12"/>
  <c r="C619" i="12"/>
  <c r="C495" i="12"/>
  <c r="C621" i="12"/>
  <c r="C496" i="12"/>
  <c r="C623" i="12"/>
  <c r="C497" i="12"/>
  <c r="C498" i="12"/>
  <c r="C499" i="12"/>
  <c r="C627" i="12"/>
  <c r="C500" i="12"/>
  <c r="C628" i="12"/>
  <c r="C501" i="12"/>
  <c r="C629" i="12"/>
  <c r="C502" i="12"/>
  <c r="C630" i="12"/>
  <c r="C503" i="12"/>
  <c r="C504" i="12"/>
  <c r="C505" i="12"/>
  <c r="C506" i="12"/>
  <c r="C507" i="12"/>
  <c r="C508" i="12"/>
  <c r="C509" i="12"/>
  <c r="C510" i="12"/>
  <c r="C645" i="12"/>
  <c r="C511" i="12"/>
  <c r="C647" i="12"/>
  <c r="C512" i="12"/>
  <c r="C649" i="12"/>
  <c r="C513" i="12"/>
  <c r="C651" i="12"/>
  <c r="C514" i="12"/>
  <c r="C515" i="12"/>
  <c r="C663" i="12"/>
  <c r="C520" i="12"/>
  <c r="C665" i="12"/>
  <c r="C521" i="12"/>
  <c r="C667" i="12"/>
  <c r="C522" i="12"/>
  <c r="C668" i="12"/>
  <c r="C523" i="12"/>
  <c r="C670" i="12"/>
  <c r="C525" i="12"/>
  <c r="C671" i="12"/>
  <c r="C526" i="12"/>
  <c r="C673" i="12"/>
  <c r="C527" i="12"/>
  <c r="C674" i="12"/>
  <c r="C528" i="12"/>
  <c r="C676" i="12"/>
  <c r="C529" i="12"/>
  <c r="C677" i="12"/>
  <c r="C530" i="12"/>
  <c r="C678" i="12"/>
  <c r="C531" i="12"/>
  <c r="C680" i="12"/>
  <c r="C532" i="12"/>
  <c r="C687" i="12"/>
  <c r="C533" i="12"/>
  <c r="C682" i="12"/>
  <c r="C534" i="12"/>
  <c r="C684" i="12"/>
  <c r="C535" i="12"/>
  <c r="C685" i="12"/>
  <c r="C536" i="12"/>
  <c r="C686" i="12"/>
  <c r="C537" i="12"/>
  <c r="C689" i="12"/>
  <c r="C539" i="12"/>
  <c r="C690" i="12"/>
  <c r="C540" i="12"/>
  <c r="C691" i="12"/>
  <c r="C541" i="12"/>
  <c r="C692" i="12"/>
  <c r="C542" i="12"/>
  <c r="C693" i="12"/>
  <c r="C543" i="12"/>
  <c r="C688" i="12"/>
  <c r="C544" i="12"/>
  <c r="B522" i="12"/>
  <c r="B523" i="12"/>
  <c r="C562" i="12"/>
  <c r="C564" i="12"/>
  <c r="C566" i="12"/>
  <c r="C178" i="12"/>
  <c r="C580" i="12"/>
  <c r="C582" i="12"/>
  <c r="C328" i="12"/>
  <c r="C587" i="12"/>
  <c r="C591" i="12"/>
  <c r="C597" i="12"/>
  <c r="C599" i="12"/>
  <c r="C603" i="12"/>
  <c r="C605" i="12"/>
  <c r="C612" i="12"/>
  <c r="C614" i="12"/>
  <c r="C616" i="12"/>
  <c r="C618" i="12"/>
  <c r="C620" i="12"/>
  <c r="C622" i="12"/>
  <c r="C329" i="12"/>
  <c r="C426" i="12"/>
  <c r="C662" i="12"/>
  <c r="C646" i="12"/>
  <c r="C648" i="12"/>
  <c r="C650" i="12"/>
  <c r="C664" i="12"/>
  <c r="C666" i="12"/>
  <c r="C672" i="12"/>
  <c r="C675" i="12"/>
  <c r="C679" i="12"/>
  <c r="C681" i="12"/>
  <c r="C683" i="12"/>
  <c r="D25" i="18"/>
  <c r="D8" i="18"/>
  <c r="D9" i="18"/>
  <c r="G13" i="18"/>
  <c r="H16" i="18"/>
  <c r="G14" i="18"/>
  <c r="H14" i="18"/>
  <c r="G16" i="18"/>
  <c r="B25" i="8"/>
  <c r="B33" i="8" s="1"/>
  <c r="O12" i="8" l="1"/>
  <c r="K19" i="8"/>
  <c r="K12" i="8"/>
  <c r="AI12" i="8"/>
  <c r="K23" i="8"/>
  <c r="K6" i="8"/>
  <c r="K8" i="8"/>
  <c r="J6" i="8"/>
  <c r="AI10" i="8"/>
  <c r="AH21" i="8"/>
  <c r="AI20" i="8"/>
  <c r="AD17" i="8"/>
  <c r="AE14" i="8"/>
  <c r="Z12" i="8"/>
  <c r="AA9" i="8"/>
  <c r="V7" i="8"/>
  <c r="V23" i="8"/>
  <c r="R19" i="8"/>
  <c r="N15" i="8"/>
  <c r="W11" i="8"/>
  <c r="S10" i="8"/>
  <c r="O9" i="8"/>
  <c r="J9" i="8"/>
  <c r="K17" i="8"/>
  <c r="AH18" i="8"/>
  <c r="AI17" i="8"/>
  <c r="AD14" i="8"/>
  <c r="AE11" i="8"/>
  <c r="Z9" i="8"/>
  <c r="AA6" i="8"/>
  <c r="AA23" i="8"/>
  <c r="V20" i="8"/>
  <c r="R16" i="8"/>
  <c r="N12" i="8"/>
  <c r="W8" i="8"/>
  <c r="S7" i="8"/>
  <c r="S24" i="8"/>
  <c r="O24" i="8"/>
  <c r="J22" i="8"/>
  <c r="AH15" i="8"/>
  <c r="AI14" i="8"/>
  <c r="AD11" i="8"/>
  <c r="AE8" i="8"/>
  <c r="Z6" i="8"/>
  <c r="Z22" i="8"/>
  <c r="AA20" i="8"/>
  <c r="V17" i="8"/>
  <c r="R13" i="8"/>
  <c r="N9" i="8"/>
  <c r="O6" i="8"/>
  <c r="W22" i="8"/>
  <c r="S20" i="8"/>
  <c r="O21" i="8"/>
  <c r="J19" i="8"/>
  <c r="AI23" i="8"/>
  <c r="AA12" i="8"/>
  <c r="N18" i="8"/>
  <c r="J12" i="8"/>
  <c r="AD24" i="8"/>
  <c r="V14" i="8"/>
  <c r="W19" i="8"/>
  <c r="AH16" i="8"/>
  <c r="Z7" i="8"/>
  <c r="R14" i="8"/>
  <c r="S22" i="8"/>
  <c r="AI19" i="8"/>
  <c r="AA8" i="8"/>
  <c r="N14" i="8"/>
  <c r="J8" i="8"/>
  <c r="K22" i="8"/>
  <c r="K18" i="8"/>
  <c r="K7" i="8"/>
  <c r="K13" i="8"/>
  <c r="AH9" i="8"/>
  <c r="AI6" i="8"/>
  <c r="AI24" i="8"/>
  <c r="AD21" i="8"/>
  <c r="AE19" i="8"/>
  <c r="Z16" i="8"/>
  <c r="AA13" i="8"/>
  <c r="V11" i="8"/>
  <c r="R7" i="8"/>
  <c r="R23" i="8"/>
  <c r="N19" i="8"/>
  <c r="W15" i="8"/>
  <c r="S14" i="8"/>
  <c r="O14" i="8"/>
  <c r="J13" i="8"/>
  <c r="AH6" i="8"/>
  <c r="AH22" i="8"/>
  <c r="AI21" i="8"/>
  <c r="AD18" i="8"/>
  <c r="AE15" i="8"/>
  <c r="Z13" i="8"/>
  <c r="AA10" i="8"/>
  <c r="V8" i="8"/>
  <c r="V24" i="8"/>
  <c r="R20" i="8"/>
  <c r="N16" i="8"/>
  <c r="W12" i="8"/>
  <c r="S11" i="8"/>
  <c r="O10" i="8"/>
  <c r="J10" i="8"/>
  <c r="K21" i="8"/>
  <c r="AH19" i="8"/>
  <c r="AI18" i="8"/>
  <c r="AD15" i="8"/>
  <c r="AE12" i="8"/>
  <c r="Z10" i="8"/>
  <c r="AA7" i="8"/>
  <c r="AA24" i="8"/>
  <c r="V21" i="8"/>
  <c r="R17" i="8"/>
  <c r="N13" i="8"/>
  <c r="W9" i="8"/>
  <c r="S8" i="8"/>
  <c r="O7" i="8"/>
  <c r="J7" i="8"/>
  <c r="J23" i="8"/>
  <c r="AD20" i="8"/>
  <c r="V10" i="8"/>
  <c r="W14" i="8"/>
  <c r="AH12" i="8"/>
  <c r="AE22" i="8"/>
  <c r="R10" i="8"/>
  <c r="S17" i="8"/>
  <c r="AI15" i="8"/>
  <c r="Z23" i="8"/>
  <c r="N10" i="8"/>
  <c r="O22" i="8"/>
  <c r="AD16" i="8"/>
  <c r="V6" i="8"/>
  <c r="W10" i="8"/>
  <c r="J24" i="8"/>
  <c r="K14" i="8"/>
  <c r="K20" i="8"/>
  <c r="K11" i="8"/>
  <c r="AH13" i="8"/>
  <c r="AI11" i="8"/>
  <c r="AD9" i="8"/>
  <c r="AE6" i="8"/>
  <c r="AE23" i="8"/>
  <c r="Z20" i="8"/>
  <c r="AA18" i="8"/>
  <c r="V15" i="8"/>
  <c r="R11" i="8"/>
  <c r="N7" i="8"/>
  <c r="N23" i="8"/>
  <c r="W20" i="8"/>
  <c r="S18" i="8"/>
  <c r="O19" i="8"/>
  <c r="J17" i="8"/>
  <c r="AH10" i="8"/>
  <c r="AI7" i="8"/>
  <c r="AD6" i="8"/>
  <c r="AD22" i="8"/>
  <c r="AE20" i="8"/>
  <c r="Z17" i="8"/>
  <c r="AA14" i="8"/>
  <c r="V12" i="8"/>
  <c r="R8" i="8"/>
  <c r="R24" i="8"/>
  <c r="N20" i="8"/>
  <c r="W16" i="8"/>
  <c r="S15" i="8"/>
  <c r="O15" i="8"/>
  <c r="J14" i="8"/>
  <c r="AH7" i="8"/>
  <c r="AH23" i="8"/>
  <c r="AI22" i="8"/>
  <c r="AD19" i="8"/>
  <c r="AE16" i="8"/>
  <c r="Z14" i="8"/>
  <c r="AA11" i="8"/>
  <c r="V9" i="8"/>
  <c r="W6" i="8"/>
  <c r="R21" i="8"/>
  <c r="N17" i="8"/>
  <c r="W13" i="8"/>
  <c r="S12" i="8"/>
  <c r="O11" i="8"/>
  <c r="J11" i="8"/>
  <c r="AH8" i="8"/>
  <c r="AE18" i="8"/>
  <c r="R6" i="8"/>
  <c r="S13" i="8"/>
  <c r="AI9" i="8"/>
  <c r="Z19" i="8"/>
  <c r="N6" i="8"/>
  <c r="O17" i="8"/>
  <c r="AD12" i="8"/>
  <c r="AA21" i="8"/>
  <c r="J20" i="8"/>
  <c r="AE13" i="8"/>
  <c r="V22" i="8"/>
  <c r="S9" i="8"/>
  <c r="AH17" i="8"/>
  <c r="AI16" i="8"/>
  <c r="AD13" i="8"/>
  <c r="AE10" i="8"/>
  <c r="Z8" i="8"/>
  <c r="Z24" i="8"/>
  <c r="AA22" i="8"/>
  <c r="V19" i="8"/>
  <c r="R15" i="8"/>
  <c r="N11" i="8"/>
  <c r="W7" i="8"/>
  <c r="W24" i="8"/>
  <c r="S23" i="8"/>
  <c r="O23" i="8"/>
  <c r="J21" i="8"/>
  <c r="AH14" i="8"/>
  <c r="AI13" i="8"/>
  <c r="AD10" i="8"/>
  <c r="AE7" i="8"/>
  <c r="AE24" i="8"/>
  <c r="Z21" i="8"/>
  <c r="AA19" i="8"/>
  <c r="V16" i="8"/>
  <c r="R12" i="8"/>
  <c r="N8" i="8"/>
  <c r="N24" i="8"/>
  <c r="W21" i="8"/>
  <c r="S19" i="8"/>
  <c r="O20" i="8"/>
  <c r="J18" i="8"/>
  <c r="AH11" i="8"/>
  <c r="AI8" i="8"/>
  <c r="AD7" i="8"/>
  <c r="AD23" i="8"/>
  <c r="AE21" i="8"/>
  <c r="Z18" i="8"/>
  <c r="AA15" i="8"/>
  <c r="V13" i="8"/>
  <c r="R9" i="8"/>
  <c r="S6" i="8"/>
  <c r="N21" i="8"/>
  <c r="W17" i="8"/>
  <c r="S16" i="8"/>
  <c r="O16" i="8"/>
  <c r="J15" i="8"/>
  <c r="AH24" i="8"/>
  <c r="Z15" i="8"/>
  <c r="R22" i="8"/>
  <c r="O13" i="8"/>
  <c r="AD8" i="8"/>
  <c r="AA16" i="8"/>
  <c r="N22" i="8"/>
  <c r="J16" i="8"/>
  <c r="AE9" i="8"/>
  <c r="V18" i="8"/>
  <c r="W23" i="8"/>
  <c r="AH20" i="8"/>
  <c r="Z11" i="8"/>
  <c r="R18" i="8"/>
  <c r="O8" i="8"/>
  <c r="AE17" i="8"/>
  <c r="K15" i="8"/>
  <c r="K24" i="8"/>
  <c r="S21" i="8"/>
  <c r="E51" i="11"/>
  <c r="K51" i="11" s="1"/>
  <c r="E49" i="11"/>
  <c r="U49" i="11" s="1"/>
  <c r="E78" i="11"/>
  <c r="W78" i="11" s="1"/>
  <c r="E70" i="11"/>
  <c r="L70" i="11" s="1"/>
  <c r="E62" i="11"/>
  <c r="F62" i="11" s="1"/>
  <c r="E54" i="11"/>
  <c r="V54" i="11" s="1"/>
  <c r="E46" i="11"/>
  <c r="U46" i="11" s="1"/>
  <c r="E38" i="11"/>
  <c r="Y38" i="11" s="1"/>
  <c r="E30" i="11"/>
  <c r="O30" i="11" s="1"/>
  <c r="E22" i="11"/>
  <c r="R22" i="11" s="1"/>
  <c r="E14" i="11"/>
  <c r="N14" i="11" s="1"/>
  <c r="E6" i="11"/>
  <c r="O6" i="11" s="1"/>
  <c r="E50" i="11"/>
  <c r="Q50" i="11" s="1"/>
  <c r="E73" i="11"/>
  <c r="Z73" i="11" s="1"/>
  <c r="E65" i="11"/>
  <c r="U65" i="11" s="1"/>
  <c r="E57" i="11"/>
  <c r="U57" i="11" s="1"/>
  <c r="E25" i="11"/>
  <c r="E17" i="11"/>
  <c r="J17" i="11" s="1"/>
  <c r="E9" i="11"/>
  <c r="E77" i="11"/>
  <c r="E20" i="11"/>
  <c r="W20" i="11" s="1"/>
  <c r="E76" i="11"/>
  <c r="Z76" i="11" s="1"/>
  <c r="E68" i="11"/>
  <c r="P68" i="11" s="1"/>
  <c r="E60" i="11"/>
  <c r="V60" i="11" s="1"/>
  <c r="E52" i="11"/>
  <c r="T52" i="11" s="1"/>
  <c r="E44" i="11"/>
  <c r="O44" i="11" s="1"/>
  <c r="E36" i="11"/>
  <c r="V36" i="11" s="1"/>
  <c r="E28" i="11"/>
  <c r="P28" i="11" s="1"/>
  <c r="E12" i="11"/>
  <c r="N12" i="11" s="1"/>
  <c r="E71" i="11"/>
  <c r="Y71" i="11" s="1"/>
  <c r="E63" i="11"/>
  <c r="U63" i="11" s="1"/>
  <c r="E55" i="11"/>
  <c r="V55" i="11" s="1"/>
  <c r="E39" i="11"/>
  <c r="F39" i="11" s="1"/>
  <c r="E31" i="11"/>
  <c r="I31" i="11" s="1"/>
  <c r="E23" i="11"/>
  <c r="O23" i="11" s="1"/>
  <c r="E15" i="11"/>
  <c r="E7" i="11"/>
  <c r="V7" i="11" s="1"/>
  <c r="E33" i="11"/>
  <c r="L33" i="11" s="1"/>
  <c r="E41" i="11"/>
  <c r="E74" i="11"/>
  <c r="F74" i="11" s="1"/>
  <c r="E58" i="11"/>
  <c r="J58" i="11" s="1"/>
  <c r="E42" i="11"/>
  <c r="V42" i="11" s="1"/>
  <c r="E34" i="11"/>
  <c r="W34" i="11" s="1"/>
  <c r="E26" i="11"/>
  <c r="R26" i="11" s="1"/>
  <c r="E18" i="11"/>
  <c r="Q18" i="11" s="1"/>
  <c r="E10" i="11"/>
  <c r="Q10" i="11" s="1"/>
  <c r="E47" i="11"/>
  <c r="E69" i="11"/>
  <c r="N69" i="11" s="1"/>
  <c r="E61" i="11"/>
  <c r="J61" i="11" s="1"/>
  <c r="E53" i="11"/>
  <c r="E45" i="11"/>
  <c r="N45" i="11" s="1"/>
  <c r="E37" i="11"/>
  <c r="E29" i="11"/>
  <c r="O29" i="11" s="1"/>
  <c r="E13" i="11"/>
  <c r="T13" i="11" s="1"/>
  <c r="E21" i="11"/>
  <c r="K21" i="11" s="1"/>
  <c r="E72" i="11"/>
  <c r="F72" i="11" s="1"/>
  <c r="E64" i="11"/>
  <c r="O64" i="11" s="1"/>
  <c r="E56" i="11"/>
  <c r="F56" i="11" s="1"/>
  <c r="E40" i="11"/>
  <c r="Y40" i="11" s="1"/>
  <c r="E32" i="11"/>
  <c r="V32" i="11" s="1"/>
  <c r="E24" i="11"/>
  <c r="T24" i="11" s="1"/>
  <c r="E16" i="11"/>
  <c r="I16" i="11" s="1"/>
  <c r="E8" i="11"/>
  <c r="T8" i="11" s="1"/>
  <c r="E48" i="11"/>
  <c r="H48" i="11" s="1"/>
  <c r="E75" i="11"/>
  <c r="R75" i="11" s="1"/>
  <c r="E67" i="11"/>
  <c r="Q67" i="11" s="1"/>
  <c r="E59" i="11"/>
  <c r="S59" i="11" s="1"/>
  <c r="E43" i="11"/>
  <c r="L43" i="11" s="1"/>
  <c r="E35" i="11"/>
  <c r="M35" i="11" s="1"/>
  <c r="E27" i="11"/>
  <c r="U27" i="11" s="1"/>
  <c r="E19" i="11"/>
  <c r="H19" i="11" s="1"/>
  <c r="E11" i="11"/>
  <c r="N11" i="11" s="1"/>
  <c r="E66" i="11"/>
  <c r="F66" i="11" s="1"/>
  <c r="B537" i="12"/>
  <c r="B503" i="12"/>
  <c r="B519" i="12"/>
  <c r="B41" i="12"/>
  <c r="B528" i="12"/>
  <c r="B530" i="12"/>
  <c r="M119" i="21"/>
  <c r="M116" i="21"/>
  <c r="M123" i="21"/>
  <c r="M246" i="21"/>
  <c r="M247" i="21"/>
  <c r="M254" i="21"/>
  <c r="M259" i="21"/>
  <c r="M355" i="21"/>
  <c r="B517" i="12"/>
  <c r="B39" i="12"/>
  <c r="M78" i="21"/>
  <c r="M82" i="21"/>
  <c r="M93" i="21"/>
  <c r="M98" i="21"/>
  <c r="M103" i="21"/>
  <c r="M108" i="21"/>
  <c r="M112" i="21"/>
  <c r="M118" i="21"/>
  <c r="M124" i="21"/>
  <c r="B526" i="12"/>
  <c r="M244" i="21"/>
  <c r="M249" i="21"/>
  <c r="M252" i="21"/>
  <c r="M256" i="21"/>
  <c r="B544" i="12"/>
  <c r="B505" i="12"/>
  <c r="B521" i="12"/>
  <c r="B43" i="12"/>
  <c r="B532" i="12"/>
  <c r="M270" i="21"/>
  <c r="M283" i="21"/>
  <c r="M389" i="21"/>
  <c r="M16" i="21"/>
  <c r="M20" i="21"/>
  <c r="M24" i="21"/>
  <c r="M29" i="21"/>
  <c r="M296" i="21"/>
  <c r="B542" i="12"/>
  <c r="B489" i="12"/>
  <c r="B497" i="12"/>
  <c r="M129" i="21"/>
  <c r="M167" i="21"/>
  <c r="M171" i="21"/>
  <c r="M177" i="21"/>
  <c r="M185" i="21"/>
  <c r="M189" i="21"/>
  <c r="M193" i="21"/>
  <c r="B534" i="12"/>
  <c r="B536" i="12"/>
  <c r="M75" i="21"/>
  <c r="M80" i="21"/>
  <c r="M89" i="21"/>
  <c r="M96" i="21"/>
  <c r="M101" i="21"/>
  <c r="M106" i="21"/>
  <c r="M110" i="21"/>
  <c r="M114" i="21"/>
  <c r="B540" i="12"/>
  <c r="B454" i="12"/>
  <c r="B518" i="12"/>
  <c r="B40" i="12"/>
  <c r="B529" i="12"/>
  <c r="M136" i="21"/>
  <c r="M125" i="21"/>
  <c r="M304" i="21"/>
  <c r="M6" i="21"/>
  <c r="M238" i="21"/>
  <c r="M115" i="21"/>
  <c r="M7" i="21"/>
  <c r="M11" i="21"/>
  <c r="M265" i="21"/>
  <c r="M284" i="21"/>
  <c r="M301" i="21"/>
  <c r="M288" i="21"/>
  <c r="M295" i="21"/>
  <c r="M257" i="21"/>
  <c r="M151" i="21"/>
  <c r="M180" i="21"/>
  <c r="M149" i="21"/>
  <c r="M297" i="21"/>
  <c r="M165" i="21"/>
  <c r="M169" i="21"/>
  <c r="M174" i="21"/>
  <c r="M182" i="21"/>
  <c r="M187" i="21"/>
  <c r="M191" i="21"/>
  <c r="B516" i="12"/>
  <c r="B524" i="12"/>
  <c r="B527" i="12"/>
  <c r="B525" i="12"/>
  <c r="B533" i="12"/>
  <c r="B535" i="12"/>
  <c r="B538" i="12"/>
  <c r="B539" i="12"/>
  <c r="B472" i="12"/>
  <c r="B488" i="12"/>
  <c r="B520" i="12"/>
  <c r="B42" i="12"/>
  <c r="B531" i="12"/>
  <c r="B541" i="12"/>
  <c r="B495" i="12"/>
  <c r="M278" i="21"/>
  <c r="M183" i="21"/>
  <c r="M277" i="21"/>
  <c r="M292" i="21"/>
  <c r="M5" i="21"/>
  <c r="M178" i="21"/>
  <c r="M160" i="21"/>
  <c r="M390" i="21"/>
  <c r="M10" i="21"/>
  <c r="M282" i="21"/>
  <c r="M173" i="21"/>
  <c r="M289" i="21"/>
  <c r="M287" i="21"/>
  <c r="M300" i="21"/>
  <c r="M272" i="21"/>
  <c r="M219" i="21"/>
  <c r="M95" i="21"/>
  <c r="M122" i="21"/>
  <c r="M142" i="21"/>
  <c r="M281" i="21"/>
  <c r="M279" i="21"/>
  <c r="M268" i="21"/>
  <c r="M55" i="21"/>
  <c r="M387" i="21"/>
  <c r="M18" i="21"/>
  <c r="M22" i="21"/>
  <c r="M26" i="21"/>
  <c r="M31" i="21"/>
  <c r="M33" i="21"/>
  <c r="M36" i="21"/>
  <c r="M38" i="21"/>
  <c r="M41" i="21"/>
  <c r="M43" i="21"/>
  <c r="M46" i="21"/>
  <c r="M48" i="21"/>
  <c r="M51" i="21"/>
  <c r="M54" i="21"/>
  <c r="M57" i="21"/>
  <c r="M59" i="21"/>
  <c r="M61" i="21"/>
  <c r="M63" i="21"/>
  <c r="M65" i="21"/>
  <c r="M67" i="21"/>
  <c r="M105" i="21"/>
  <c r="M70" i="21"/>
  <c r="M73" i="21"/>
  <c r="M128" i="21"/>
  <c r="M131" i="21"/>
  <c r="M133" i="21"/>
  <c r="M135" i="21"/>
  <c r="M139" i="21"/>
  <c r="M141" i="21"/>
  <c r="M144" i="21"/>
  <c r="M146" i="21"/>
  <c r="M148" i="21"/>
  <c r="M152" i="21"/>
  <c r="M155" i="21"/>
  <c r="M157" i="21"/>
  <c r="M162" i="21"/>
  <c r="M198" i="21"/>
  <c r="M239" i="21"/>
  <c r="M201" i="21"/>
  <c r="M206" i="21"/>
  <c r="M208" i="21"/>
  <c r="M210" i="21"/>
  <c r="M212" i="21"/>
  <c r="M214" i="21"/>
  <c r="M216" i="21"/>
  <c r="M218" i="21"/>
  <c r="M221" i="21"/>
  <c r="M225" i="21"/>
  <c r="M227" i="21"/>
  <c r="M229" i="21"/>
  <c r="M231" i="21"/>
  <c r="M234" i="21"/>
  <c r="M236" i="21"/>
  <c r="M138" i="21"/>
  <c r="M153" i="21"/>
  <c r="M127" i="21"/>
  <c r="M9" i="21"/>
  <c r="M291" i="21"/>
  <c r="M223" i="21"/>
  <c r="M290" i="21"/>
  <c r="M303" i="21"/>
  <c r="M299" i="21"/>
  <c r="M12" i="21"/>
  <c r="M224" i="21"/>
  <c r="M266" i="21"/>
  <c r="M120" i="21"/>
  <c r="M181" i="21"/>
  <c r="M79" i="21"/>
  <c r="M88" i="21"/>
  <c r="M94" i="21"/>
  <c r="M100" i="21"/>
  <c r="M104" i="21"/>
  <c r="M109" i="21"/>
  <c r="M113" i="21"/>
  <c r="M164" i="21"/>
  <c r="M168" i="21"/>
  <c r="M172" i="21"/>
  <c r="M179" i="21"/>
  <c r="M186" i="21"/>
  <c r="M190" i="21"/>
  <c r="M194" i="21"/>
  <c r="M195" i="21"/>
  <c r="M199" i="21"/>
  <c r="M241" i="21"/>
  <c r="M243" i="21"/>
  <c r="M248" i="21"/>
  <c r="M251" i="21"/>
  <c r="M255" i="21"/>
  <c r="M261" i="21"/>
  <c r="M263" i="21"/>
  <c r="M4" i="21"/>
  <c r="M27" i="21"/>
  <c r="M45" i="21"/>
  <c r="M83" i="21"/>
  <c r="M306" i="21"/>
  <c r="M308" i="21"/>
  <c r="M310" i="21"/>
  <c r="M312" i="21"/>
  <c r="M314" i="21"/>
  <c r="M318" i="21"/>
  <c r="M322" i="21"/>
  <c r="M326" i="21"/>
  <c r="M330" i="21"/>
  <c r="M334" i="21"/>
  <c r="M338" i="21"/>
  <c r="M341" i="21"/>
  <c r="M345" i="21"/>
  <c r="M349" i="21"/>
  <c r="M353" i="21"/>
  <c r="M317" i="21"/>
  <c r="M321" i="21"/>
  <c r="M325" i="21"/>
  <c r="M329" i="21"/>
  <c r="M333" i="21"/>
  <c r="M337" i="21"/>
  <c r="M340" i="21"/>
  <c r="M344" i="21"/>
  <c r="M348" i="21"/>
  <c r="M352" i="21"/>
  <c r="M357" i="21"/>
  <c r="M359" i="21"/>
  <c r="M361" i="21"/>
  <c r="M363" i="21"/>
  <c r="M365" i="21"/>
  <c r="M367" i="21"/>
  <c r="M369" i="21"/>
  <c r="M371" i="21"/>
  <c r="M373" i="21"/>
  <c r="M375" i="21"/>
  <c r="M377" i="21"/>
  <c r="M379" i="21"/>
  <c r="M381" i="21"/>
  <c r="M383" i="21"/>
  <c r="M385" i="21"/>
  <c r="M40" i="21"/>
  <c r="M15" i="21"/>
  <c r="M77" i="21"/>
  <c r="M85" i="21"/>
  <c r="M35" i="21"/>
  <c r="M72" i="21"/>
  <c r="B543" i="12"/>
  <c r="M202" i="21"/>
  <c r="M293" i="21"/>
  <c r="M204" i="21"/>
  <c r="M286" i="21"/>
  <c r="M233" i="21"/>
  <c r="M159" i="21"/>
  <c r="M8" i="21"/>
  <c r="M275" i="21"/>
  <c r="M203" i="21"/>
  <c r="M285" i="21"/>
  <c r="M302" i="21"/>
  <c r="M280" i="21"/>
  <c r="M274" i="21"/>
  <c r="M117" i="21"/>
  <c r="M176" i="21"/>
  <c r="M158" i="21"/>
  <c r="M273" i="21"/>
  <c r="M298" i="21"/>
  <c r="M276" i="21"/>
  <c r="M271" i="21"/>
  <c r="M269" i="21"/>
  <c r="M13" i="21"/>
  <c r="M294" i="21"/>
  <c r="M92" i="21"/>
  <c r="M388" i="21"/>
  <c r="M14" i="21"/>
  <c r="M17" i="21"/>
  <c r="M19" i="21"/>
  <c r="M21" i="21"/>
  <c r="M23" i="21"/>
  <c r="M25" i="21"/>
  <c r="M28" i="21"/>
  <c r="M30" i="21"/>
  <c r="M32" i="21"/>
  <c r="M34" i="21"/>
  <c r="M37" i="21"/>
  <c r="M39" i="21"/>
  <c r="M42" i="21"/>
  <c r="M44" i="21"/>
  <c r="M47" i="21"/>
  <c r="M49" i="21"/>
  <c r="M52" i="21"/>
  <c r="M56" i="21"/>
  <c r="M58" i="21"/>
  <c r="M60" i="21"/>
  <c r="M62" i="21"/>
  <c r="M64" i="21"/>
  <c r="M66" i="21"/>
  <c r="M68" i="21"/>
  <c r="M69" i="21"/>
  <c r="M71" i="21"/>
  <c r="M74" i="21"/>
  <c r="M121" i="21"/>
  <c r="M126" i="21"/>
  <c r="M130" i="21"/>
  <c r="M132" i="21"/>
  <c r="M134" i="21"/>
  <c r="M137" i="21"/>
  <c r="M140" i="21"/>
  <c r="M143" i="21"/>
  <c r="M145" i="21"/>
  <c r="M147" i="21"/>
  <c r="M150" i="21"/>
  <c r="M154" i="21"/>
  <c r="M156" i="21"/>
  <c r="M161" i="21"/>
  <c r="M163" i="21"/>
  <c r="M196" i="21"/>
  <c r="M200" i="21"/>
  <c r="M240" i="21"/>
  <c r="M205" i="21"/>
  <c r="M207" i="21"/>
  <c r="M209" i="21"/>
  <c r="M211" i="21"/>
  <c r="M213" i="21"/>
  <c r="M215" i="21"/>
  <c r="M217" i="21"/>
  <c r="M220" i="21"/>
  <c r="M222" i="21"/>
  <c r="M226" i="21"/>
  <c r="M228" i="21"/>
  <c r="M230" i="21"/>
  <c r="M232" i="21"/>
  <c r="M235" i="21"/>
  <c r="M237" i="21"/>
  <c r="M267" i="21"/>
  <c r="M76" i="21"/>
  <c r="M81" i="21"/>
  <c r="M91" i="21"/>
  <c r="M97" i="21"/>
  <c r="M102" i="21"/>
  <c r="M107" i="21"/>
  <c r="M111" i="21"/>
  <c r="M166" i="21"/>
  <c r="M170" i="21"/>
  <c r="M175" i="21"/>
  <c r="M184" i="21"/>
  <c r="M188" i="21"/>
  <c r="M192" i="21"/>
  <c r="M197" i="21"/>
  <c r="M245" i="21"/>
  <c r="M250" i="21"/>
  <c r="M253" i="21"/>
  <c r="M258" i="21"/>
  <c r="M242" i="21"/>
  <c r="M260" i="21"/>
  <c r="M262" i="21"/>
  <c r="M264" i="21"/>
  <c r="M3" i="21"/>
  <c r="M391" i="21"/>
  <c r="M53" i="21"/>
  <c r="M305" i="21"/>
  <c r="M307" i="21"/>
  <c r="M309" i="21"/>
  <c r="M311" i="21"/>
  <c r="M313" i="21"/>
  <c r="M316" i="21"/>
  <c r="M320" i="21"/>
  <c r="M324" i="21"/>
  <c r="M328" i="21"/>
  <c r="M332" i="21"/>
  <c r="M336" i="21"/>
  <c r="M84" i="21"/>
  <c r="M343" i="21"/>
  <c r="M347" i="21"/>
  <c r="M351" i="21"/>
  <c r="M315" i="21"/>
  <c r="M319" i="21"/>
  <c r="M323" i="21"/>
  <c r="M327" i="21"/>
  <c r="M331" i="21"/>
  <c r="M335" i="21"/>
  <c r="M339" i="21"/>
  <c r="M342" i="21"/>
  <c r="M346" i="21"/>
  <c r="M350" i="21"/>
  <c r="M354" i="21"/>
  <c r="M356" i="21"/>
  <c r="M358" i="21"/>
  <c r="M360" i="21"/>
  <c r="M362" i="21"/>
  <c r="M364" i="21"/>
  <c r="M366" i="21"/>
  <c r="M368" i="21"/>
  <c r="M370" i="21"/>
  <c r="M372" i="21"/>
  <c r="M374" i="21"/>
  <c r="M376" i="21"/>
  <c r="M378" i="21"/>
  <c r="M380" i="21"/>
  <c r="M382" i="21"/>
  <c r="M384" i="21"/>
  <c r="M386" i="21"/>
  <c r="M50" i="21"/>
  <c r="M87" i="21"/>
  <c r="M86" i="21"/>
  <c r="M99" i="21"/>
  <c r="M90" i="21"/>
  <c r="B460" i="12"/>
  <c r="B468" i="12"/>
  <c r="B476" i="12"/>
  <c r="B500" i="12"/>
  <c r="B508" i="12"/>
  <c r="B455" i="12"/>
  <c r="B463" i="12"/>
  <c r="B471" i="12"/>
  <c r="B479" i="12"/>
  <c r="B487" i="12"/>
  <c r="B511" i="12"/>
  <c r="B473" i="12"/>
  <c r="B481" i="12"/>
  <c r="B513" i="12"/>
  <c r="B466" i="12"/>
  <c r="B474" i="12"/>
  <c r="B482" i="12"/>
  <c r="B498" i="12"/>
  <c r="B506" i="12"/>
  <c r="B514" i="12"/>
  <c r="B456" i="12"/>
  <c r="B464" i="12"/>
  <c r="B697" i="12"/>
  <c r="B504" i="12"/>
  <c r="B496" i="12"/>
  <c r="B492" i="12"/>
  <c r="B451" i="12"/>
  <c r="B459" i="12"/>
  <c r="B467" i="12"/>
  <c r="B475" i="12"/>
  <c r="B483" i="12"/>
  <c r="B491" i="12"/>
  <c r="B499" i="12"/>
  <c r="B507" i="12"/>
  <c r="B515" i="12"/>
  <c r="B461" i="12"/>
  <c r="B469" i="12"/>
  <c r="B477" i="12"/>
  <c r="B485" i="12"/>
  <c r="B501" i="12"/>
  <c r="B509" i="12"/>
  <c r="B465" i="12"/>
  <c r="B462" i="12"/>
  <c r="B470" i="12"/>
  <c r="B502" i="12"/>
  <c r="B510" i="12"/>
  <c r="B494" i="12"/>
  <c r="B493" i="12"/>
  <c r="T8" i="8" l="1"/>
  <c r="AJ21" i="8"/>
  <c r="K9" i="8"/>
  <c r="G9" i="8" s="1"/>
  <c r="AB6" i="8"/>
  <c r="T19" i="8"/>
  <c r="X20" i="8"/>
  <c r="AJ16" i="8"/>
  <c r="AB20" i="8"/>
  <c r="X11" i="8"/>
  <c r="AF17" i="8"/>
  <c r="AJ17" i="8"/>
  <c r="T13" i="8"/>
  <c r="X10" i="8"/>
  <c r="AB12" i="8"/>
  <c r="O18" i="8"/>
  <c r="O25" i="8" s="1"/>
  <c r="X17" i="8"/>
  <c r="AF9" i="8"/>
  <c r="X14" i="8"/>
  <c r="T14" i="8"/>
  <c r="T7" i="8"/>
  <c r="K10" i="8"/>
  <c r="AF18" i="8"/>
  <c r="X6" i="8"/>
  <c r="X12" i="8"/>
  <c r="T15" i="8"/>
  <c r="AJ9" i="8"/>
  <c r="K16" i="8"/>
  <c r="G16" i="8" s="1"/>
  <c r="X13" i="8"/>
  <c r="AF16" i="8"/>
  <c r="T17" i="8"/>
  <c r="AB7" i="8"/>
  <c r="AJ18" i="8"/>
  <c r="X15" i="8"/>
  <c r="X23" i="8"/>
  <c r="T6" i="8"/>
  <c r="AF24" i="8"/>
  <c r="T11" i="8"/>
  <c r="T20" i="8"/>
  <c r="AF19" i="8"/>
  <c r="AJ19" i="8"/>
  <c r="AJ23" i="8"/>
  <c r="X8" i="8"/>
  <c r="AJ8" i="8"/>
  <c r="AJ22" i="8"/>
  <c r="X21" i="8"/>
  <c r="X7" i="8"/>
  <c r="AF20" i="8"/>
  <c r="AJ15" i="8"/>
  <c r="X9" i="8"/>
  <c r="T23" i="8"/>
  <c r="AA17" i="8"/>
  <c r="AB17" i="8" s="1"/>
  <c r="AB10" i="8"/>
  <c r="AB16" i="8"/>
  <c r="T16" i="8"/>
  <c r="AF21" i="8"/>
  <c r="AJ11" i="8"/>
  <c r="AB22" i="8"/>
  <c r="W18" i="8"/>
  <c r="W25" i="8" s="1"/>
  <c r="AJ24" i="8"/>
  <c r="X22" i="8"/>
  <c r="T9" i="8"/>
  <c r="F16" i="8"/>
  <c r="AJ12" i="8"/>
  <c r="X24" i="8"/>
  <c r="AF23" i="8"/>
  <c r="AB19" i="8"/>
  <c r="F15" i="8"/>
  <c r="AJ7" i="8"/>
  <c r="F6" i="8"/>
  <c r="T18" i="8"/>
  <c r="AJ13" i="8"/>
  <c r="X16" i="8"/>
  <c r="AJ6" i="8"/>
  <c r="AJ14" i="8"/>
  <c r="T24" i="8"/>
  <c r="T10" i="8"/>
  <c r="G24" i="8"/>
  <c r="T22" i="8"/>
  <c r="X19" i="8"/>
  <c r="Z25" i="8"/>
  <c r="AD25" i="8"/>
  <c r="AE25" i="8"/>
  <c r="T12" i="8"/>
  <c r="G15" i="8"/>
  <c r="R25" i="8"/>
  <c r="S25" i="8"/>
  <c r="V25" i="8"/>
  <c r="AI25" i="8"/>
  <c r="AH25" i="8"/>
  <c r="AF13" i="8"/>
  <c r="T21" i="8"/>
  <c r="AJ20" i="8"/>
  <c r="AF10" i="8"/>
  <c r="F14" i="8"/>
  <c r="AB14" i="8"/>
  <c r="G14" i="8"/>
  <c r="F24" i="8"/>
  <c r="F7" i="8"/>
  <c r="G7" i="8"/>
  <c r="AF11" i="8"/>
  <c r="AF7" i="8"/>
  <c r="F21" i="8"/>
  <c r="G6" i="8"/>
  <c r="G23" i="8"/>
  <c r="F20" i="8"/>
  <c r="F11" i="8"/>
  <c r="AB11" i="8"/>
  <c r="AF15" i="8"/>
  <c r="G12" i="8"/>
  <c r="AB8" i="8"/>
  <c r="AF8" i="8"/>
  <c r="F22" i="8"/>
  <c r="AB23" i="8"/>
  <c r="F9" i="8"/>
  <c r="AB9" i="8"/>
  <c r="F18" i="8"/>
  <c r="AF6" i="8"/>
  <c r="G11" i="8"/>
  <c r="G19" i="8"/>
  <c r="AF22" i="8"/>
  <c r="AF12" i="8"/>
  <c r="G21" i="8"/>
  <c r="F13" i="8"/>
  <c r="AB13" i="8"/>
  <c r="G13" i="8"/>
  <c r="G22" i="8"/>
  <c r="F12" i="8"/>
  <c r="F19" i="8"/>
  <c r="AB15" i="8"/>
  <c r="G8" i="8"/>
  <c r="AB21" i="8"/>
  <c r="F17" i="8"/>
  <c r="AB18" i="8"/>
  <c r="G20" i="8"/>
  <c r="F23" i="8"/>
  <c r="AB24" i="8"/>
  <c r="F10" i="8"/>
  <c r="F8" i="8"/>
  <c r="AF14" i="8"/>
  <c r="AJ10" i="8"/>
  <c r="Y62" i="11"/>
  <c r="M62" i="11"/>
  <c r="H62" i="11"/>
  <c r="U30" i="11"/>
  <c r="V62" i="11"/>
  <c r="N51" i="11"/>
  <c r="N54" i="11"/>
  <c r="L78" i="11"/>
  <c r="K78" i="11"/>
  <c r="K54" i="11"/>
  <c r="Q78" i="11"/>
  <c r="F78" i="11"/>
  <c r="M78" i="11"/>
  <c r="U78" i="11"/>
  <c r="G46" i="11"/>
  <c r="L38" i="11"/>
  <c r="Y14" i="11"/>
  <c r="I66" i="11"/>
  <c r="J62" i="11"/>
  <c r="P78" i="11"/>
  <c r="W30" i="11"/>
  <c r="L46" i="11"/>
  <c r="K70" i="11"/>
  <c r="W6" i="11"/>
  <c r="U39" i="11"/>
  <c r="M60" i="11"/>
  <c r="L74" i="11"/>
  <c r="Z62" i="11"/>
  <c r="I62" i="11"/>
  <c r="U62" i="11"/>
  <c r="J78" i="11"/>
  <c r="G78" i="11"/>
  <c r="Z14" i="11"/>
  <c r="W14" i="11"/>
  <c r="Q30" i="11"/>
  <c r="T51" i="11"/>
  <c r="P51" i="11"/>
  <c r="Z44" i="11"/>
  <c r="K62" i="11"/>
  <c r="N62" i="11"/>
  <c r="Q62" i="11"/>
  <c r="T78" i="11"/>
  <c r="H78" i="11"/>
  <c r="Z78" i="11"/>
  <c r="R14" i="11"/>
  <c r="V14" i="11"/>
  <c r="T46" i="11"/>
  <c r="U26" i="11"/>
  <c r="O45" i="11"/>
  <c r="U76" i="11"/>
  <c r="N17" i="11"/>
  <c r="I60" i="11"/>
  <c r="L76" i="11"/>
  <c r="K17" i="11"/>
  <c r="Y26" i="11"/>
  <c r="G76" i="11"/>
  <c r="S28" i="11"/>
  <c r="W16" i="11"/>
  <c r="P42" i="11"/>
  <c r="H60" i="11"/>
  <c r="T17" i="11"/>
  <c r="G67" i="11"/>
  <c r="Z54" i="11"/>
  <c r="Z45" i="11"/>
  <c r="Z26" i="11"/>
  <c r="J60" i="11"/>
  <c r="H76" i="11"/>
  <c r="V17" i="11"/>
  <c r="J49" i="11"/>
  <c r="H42" i="11"/>
  <c r="J10" i="11"/>
  <c r="W42" i="11"/>
  <c r="Z70" i="11"/>
  <c r="K60" i="11"/>
  <c r="H68" i="11"/>
  <c r="Y76" i="11"/>
  <c r="F17" i="11"/>
  <c r="U17" i="11"/>
  <c r="Y12" i="11"/>
  <c r="F45" i="11"/>
  <c r="T10" i="11"/>
  <c r="V26" i="11"/>
  <c r="U60" i="11"/>
  <c r="Q60" i="11"/>
  <c r="K76" i="11"/>
  <c r="P17" i="11"/>
  <c r="O17" i="11"/>
  <c r="I6" i="11"/>
  <c r="N22" i="11"/>
  <c r="Z67" i="11"/>
  <c r="Y18" i="11"/>
  <c r="M45" i="11"/>
  <c r="O10" i="11"/>
  <c r="R45" i="11"/>
  <c r="P67" i="11"/>
  <c r="Y10" i="11"/>
  <c r="M26" i="11"/>
  <c r="S26" i="11"/>
  <c r="Q42" i="11"/>
  <c r="I45" i="11"/>
  <c r="M43" i="11"/>
  <c r="V10" i="11"/>
  <c r="P10" i="11"/>
  <c r="F26" i="11"/>
  <c r="H34" i="11"/>
  <c r="R42" i="11"/>
  <c r="U32" i="11"/>
  <c r="Z32" i="11"/>
  <c r="J45" i="11"/>
  <c r="Y45" i="11"/>
  <c r="Q45" i="11"/>
  <c r="P43" i="11"/>
  <c r="M67" i="11"/>
  <c r="S10" i="11"/>
  <c r="W10" i="11"/>
  <c r="K10" i="11"/>
  <c r="L26" i="11"/>
  <c r="T26" i="11"/>
  <c r="Q26" i="11"/>
  <c r="S42" i="11"/>
  <c r="U42" i="11"/>
  <c r="Y42" i="11"/>
  <c r="T12" i="11"/>
  <c r="V63" i="11"/>
  <c r="Y32" i="11"/>
  <c r="Z68" i="11"/>
  <c r="G45" i="11"/>
  <c r="S45" i="11"/>
  <c r="Y43" i="11"/>
  <c r="N67" i="11"/>
  <c r="H10" i="11"/>
  <c r="N10" i="11"/>
  <c r="Z10" i="11"/>
  <c r="T18" i="11"/>
  <c r="K26" i="11"/>
  <c r="H26" i="11"/>
  <c r="T34" i="11"/>
  <c r="Z42" i="11"/>
  <c r="M42" i="11"/>
  <c r="Y52" i="11"/>
  <c r="Y60" i="11"/>
  <c r="Z60" i="11"/>
  <c r="W76" i="11"/>
  <c r="J76" i="11"/>
  <c r="U6" i="11"/>
  <c r="G17" i="11"/>
  <c r="R17" i="11"/>
  <c r="G49" i="11"/>
  <c r="Y22" i="11"/>
  <c r="F38" i="11"/>
  <c r="J74" i="11"/>
  <c r="O43" i="11"/>
  <c r="T43" i="11"/>
  <c r="T67" i="11"/>
  <c r="H67" i="11"/>
  <c r="L48" i="11"/>
  <c r="Z36" i="11"/>
  <c r="L17" i="11"/>
  <c r="H43" i="11"/>
  <c r="G43" i="11"/>
  <c r="F67" i="11"/>
  <c r="R67" i="11"/>
  <c r="J75" i="11"/>
  <c r="F32" i="11"/>
  <c r="F55" i="11"/>
  <c r="K74" i="11"/>
  <c r="I23" i="11"/>
  <c r="W32" i="11"/>
  <c r="T39" i="11"/>
  <c r="H63" i="11"/>
  <c r="V28" i="11"/>
  <c r="L7" i="11"/>
  <c r="F20" i="11"/>
  <c r="R76" i="11"/>
  <c r="L10" i="11"/>
  <c r="W26" i="11"/>
  <c r="Q43" i="11"/>
  <c r="K45" i="11"/>
  <c r="V45" i="11"/>
  <c r="U45" i="11"/>
  <c r="S43" i="11"/>
  <c r="K43" i="11"/>
  <c r="Z43" i="11"/>
  <c r="J67" i="11"/>
  <c r="V67" i="11"/>
  <c r="Y67" i="11"/>
  <c r="U10" i="11"/>
  <c r="M10" i="11"/>
  <c r="I10" i="11"/>
  <c r="G10" i="11"/>
  <c r="J26" i="11"/>
  <c r="I26" i="11"/>
  <c r="O26" i="11"/>
  <c r="N26" i="11"/>
  <c r="L42" i="11"/>
  <c r="T42" i="11"/>
  <c r="J42" i="11"/>
  <c r="L32" i="11"/>
  <c r="S32" i="11"/>
  <c r="W28" i="11"/>
  <c r="Z39" i="11"/>
  <c r="J16" i="11"/>
  <c r="M73" i="11"/>
  <c r="K39" i="11"/>
  <c r="K48" i="11"/>
  <c r="H74" i="11"/>
  <c r="K44" i="11"/>
  <c r="V74" i="11"/>
  <c r="N74" i="11"/>
  <c r="P76" i="11"/>
  <c r="F16" i="11"/>
  <c r="N48" i="11"/>
  <c r="O16" i="11"/>
  <c r="I74" i="11"/>
  <c r="Y23" i="11"/>
  <c r="T7" i="11"/>
  <c r="R32" i="11"/>
  <c r="Y16" i="11"/>
  <c r="Z48" i="11"/>
  <c r="M74" i="11"/>
  <c r="G16" i="11"/>
  <c r="Q74" i="11"/>
  <c r="N39" i="11"/>
  <c r="L61" i="11"/>
  <c r="H32" i="11"/>
  <c r="P32" i="11"/>
  <c r="Q32" i="11"/>
  <c r="M16" i="11"/>
  <c r="T16" i="11"/>
  <c r="R16" i="11"/>
  <c r="S39" i="11"/>
  <c r="G39" i="11"/>
  <c r="F63" i="11"/>
  <c r="V48" i="11"/>
  <c r="O74" i="11"/>
  <c r="Z74" i="11"/>
  <c r="O28" i="11"/>
  <c r="G36" i="11"/>
  <c r="T44" i="11"/>
  <c r="V20" i="11"/>
  <c r="T74" i="11"/>
  <c r="Z20" i="11"/>
  <c r="K57" i="11"/>
  <c r="S74" i="11"/>
  <c r="K7" i="11"/>
  <c r="K30" i="11"/>
  <c r="O32" i="11"/>
  <c r="K32" i="11"/>
  <c r="U16" i="11"/>
  <c r="V39" i="11"/>
  <c r="M63" i="11"/>
  <c r="O71" i="11"/>
  <c r="S48" i="11"/>
  <c r="G74" i="11"/>
  <c r="R74" i="11"/>
  <c r="Y74" i="11"/>
  <c r="W44" i="11"/>
  <c r="Q63" i="11"/>
  <c r="N63" i="11"/>
  <c r="J44" i="11"/>
  <c r="Y24" i="11"/>
  <c r="M59" i="11"/>
  <c r="R48" i="11"/>
  <c r="W48" i="11"/>
  <c r="K16" i="11"/>
  <c r="W72" i="11"/>
  <c r="O75" i="11"/>
  <c r="F12" i="11"/>
  <c r="R59" i="11"/>
  <c r="Z59" i="11"/>
  <c r="V18" i="11"/>
  <c r="W18" i="11"/>
  <c r="R34" i="11"/>
  <c r="Z34" i="11"/>
  <c r="G54" i="11"/>
  <c r="O70" i="11"/>
  <c r="W12" i="11"/>
  <c r="U12" i="11"/>
  <c r="K52" i="11"/>
  <c r="N52" i="11"/>
  <c r="Y36" i="11"/>
  <c r="T73" i="11"/>
  <c r="F49" i="11"/>
  <c r="G71" i="11"/>
  <c r="H6" i="11"/>
  <c r="I22" i="11"/>
  <c r="S22" i="11"/>
  <c r="R38" i="11"/>
  <c r="N38" i="11"/>
  <c r="L36" i="11"/>
  <c r="J36" i="11"/>
  <c r="J68" i="11"/>
  <c r="F18" i="11"/>
  <c r="Z52" i="11"/>
  <c r="Q52" i="11"/>
  <c r="S40" i="11"/>
  <c r="Y68" i="11"/>
  <c r="J18" i="11"/>
  <c r="G59" i="11"/>
  <c r="Y75" i="11"/>
  <c r="O18" i="11"/>
  <c r="L18" i="11"/>
  <c r="R18" i="11"/>
  <c r="M34" i="11"/>
  <c r="P34" i="11"/>
  <c r="M54" i="11"/>
  <c r="S54" i="11"/>
  <c r="U70" i="11"/>
  <c r="Y70" i="11"/>
  <c r="O12" i="11"/>
  <c r="M12" i="11"/>
  <c r="Z24" i="11"/>
  <c r="K40" i="11"/>
  <c r="V52" i="11"/>
  <c r="Q6" i="11"/>
  <c r="G6" i="11"/>
  <c r="M6" i="11"/>
  <c r="K73" i="11"/>
  <c r="M49" i="11"/>
  <c r="Y49" i="11"/>
  <c r="K55" i="11"/>
  <c r="H71" i="11"/>
  <c r="R6" i="11"/>
  <c r="W22" i="11"/>
  <c r="T38" i="11"/>
  <c r="S16" i="11"/>
  <c r="R36" i="11"/>
  <c r="H36" i="11"/>
  <c r="Z50" i="11"/>
  <c r="L73" i="11"/>
  <c r="V73" i="11"/>
  <c r="U24" i="11"/>
  <c r="S12" i="11"/>
  <c r="G12" i="11"/>
  <c r="P59" i="11"/>
  <c r="H59" i="11"/>
  <c r="M18" i="11"/>
  <c r="U34" i="11"/>
  <c r="T70" i="11"/>
  <c r="I70" i="11"/>
  <c r="R12" i="11"/>
  <c r="P6" i="11"/>
  <c r="I49" i="11"/>
  <c r="J6" i="11"/>
  <c r="V22" i="11"/>
  <c r="F22" i="11"/>
  <c r="W36" i="11"/>
  <c r="G57" i="11"/>
  <c r="R70" i="11"/>
  <c r="G56" i="11"/>
  <c r="I56" i="11"/>
  <c r="M32" i="11"/>
  <c r="J56" i="11"/>
  <c r="L16" i="11"/>
  <c r="R56" i="11"/>
  <c r="M56" i="11"/>
  <c r="T72" i="11"/>
  <c r="N43" i="11"/>
  <c r="U72" i="11"/>
  <c r="Z16" i="11"/>
  <c r="Y56" i="11"/>
  <c r="M72" i="11"/>
  <c r="I72" i="11"/>
  <c r="F10" i="11"/>
  <c r="H56" i="11"/>
  <c r="O72" i="11"/>
  <c r="J32" i="11"/>
  <c r="Y27" i="11"/>
  <c r="M48" i="11"/>
  <c r="V43" i="11"/>
  <c r="O48" i="11"/>
  <c r="O11" i="11"/>
  <c r="Q16" i="11"/>
  <c r="P16" i="11"/>
  <c r="Q56" i="11"/>
  <c r="O56" i="11"/>
  <c r="U56" i="11"/>
  <c r="Z72" i="11"/>
  <c r="F11" i="11"/>
  <c r="V56" i="11"/>
  <c r="W27" i="11"/>
  <c r="U33" i="11"/>
  <c r="F48" i="11"/>
  <c r="P27" i="11"/>
  <c r="I27" i="11"/>
  <c r="I32" i="11"/>
  <c r="R11" i="11"/>
  <c r="P45" i="11"/>
  <c r="K56" i="11"/>
  <c r="S67" i="11"/>
  <c r="N72" i="11"/>
  <c r="T32" i="11"/>
  <c r="N42" i="11"/>
  <c r="U69" i="11"/>
  <c r="T57" i="11"/>
  <c r="T50" i="11"/>
  <c r="N8" i="11"/>
  <c r="H8" i="11"/>
  <c r="O8" i="11"/>
  <c r="W8" i="11"/>
  <c r="O24" i="11"/>
  <c r="F24" i="11"/>
  <c r="L24" i="11"/>
  <c r="U40" i="11"/>
  <c r="G40" i="11"/>
  <c r="T40" i="11"/>
  <c r="Q64" i="11"/>
  <c r="H64" i="11"/>
  <c r="H21" i="11"/>
  <c r="I21" i="11"/>
  <c r="G21" i="11"/>
  <c r="Z18" i="11"/>
  <c r="S18" i="11"/>
  <c r="H18" i="11"/>
  <c r="S34" i="11"/>
  <c r="G34" i="11"/>
  <c r="J34" i="11"/>
  <c r="V34" i="11"/>
  <c r="N58" i="11"/>
  <c r="R58" i="11"/>
  <c r="O58" i="11"/>
  <c r="Z58" i="11"/>
  <c r="O15" i="11"/>
  <c r="R15" i="11"/>
  <c r="O55" i="11"/>
  <c r="G55" i="11"/>
  <c r="Z55" i="11"/>
  <c r="Y55" i="11"/>
  <c r="N71" i="11"/>
  <c r="L71" i="11"/>
  <c r="J71" i="11"/>
  <c r="Q71" i="11"/>
  <c r="R71" i="11"/>
  <c r="Z71" i="11"/>
  <c r="M71" i="11"/>
  <c r="L12" i="11"/>
  <c r="H12" i="11"/>
  <c r="V12" i="11"/>
  <c r="Q12" i="11"/>
  <c r="Z12" i="11"/>
  <c r="K12" i="11"/>
  <c r="P12" i="11"/>
  <c r="J12" i="11"/>
  <c r="I36" i="11"/>
  <c r="Q36" i="11"/>
  <c r="N36" i="11"/>
  <c r="K36" i="11"/>
  <c r="S36" i="11"/>
  <c r="U36" i="11"/>
  <c r="P36" i="11"/>
  <c r="T36" i="11"/>
  <c r="F36" i="11"/>
  <c r="O36" i="11"/>
  <c r="W52" i="11"/>
  <c r="U52" i="11"/>
  <c r="H52" i="11"/>
  <c r="M52" i="11"/>
  <c r="I52" i="11"/>
  <c r="G52" i="11"/>
  <c r="P52" i="11"/>
  <c r="F52" i="11"/>
  <c r="F68" i="11"/>
  <c r="O68" i="11"/>
  <c r="R68" i="11"/>
  <c r="U68" i="11"/>
  <c r="K68" i="11"/>
  <c r="M68" i="11"/>
  <c r="G68" i="11"/>
  <c r="S68" i="11"/>
  <c r="F9" i="11"/>
  <c r="M9" i="11"/>
  <c r="Z9" i="11"/>
  <c r="L9" i="11"/>
  <c r="J9" i="11"/>
  <c r="G9" i="11"/>
  <c r="U9" i="11"/>
  <c r="I57" i="11"/>
  <c r="V57" i="11"/>
  <c r="M57" i="11"/>
  <c r="H57" i="11"/>
  <c r="R57" i="11"/>
  <c r="W57" i="11"/>
  <c r="Q57" i="11"/>
  <c r="N57" i="11"/>
  <c r="Z57" i="11"/>
  <c r="F73" i="11"/>
  <c r="S73" i="11"/>
  <c r="P73" i="11"/>
  <c r="Q73" i="11"/>
  <c r="W73" i="11"/>
  <c r="I73" i="11"/>
  <c r="H73" i="11"/>
  <c r="J73" i="11"/>
  <c r="O73" i="11"/>
  <c r="Y73" i="11"/>
  <c r="G73" i="11"/>
  <c r="S50" i="11"/>
  <c r="G50" i="11"/>
  <c r="V50" i="11"/>
  <c r="M50" i="11"/>
  <c r="K50" i="11"/>
  <c r="H50" i="11"/>
  <c r="J50" i="11"/>
  <c r="U50" i="11"/>
  <c r="Y50" i="11"/>
  <c r="P50" i="11"/>
  <c r="O50" i="11"/>
  <c r="N6" i="11"/>
  <c r="V6" i="11"/>
  <c r="F6" i="11"/>
  <c r="L6" i="11"/>
  <c r="Y6" i="11"/>
  <c r="T6" i="11"/>
  <c r="Z6" i="11"/>
  <c r="S6" i="11"/>
  <c r="K6" i="11"/>
  <c r="G22" i="11"/>
  <c r="U22" i="11"/>
  <c r="H22" i="11"/>
  <c r="K22" i="11"/>
  <c r="T22" i="11"/>
  <c r="O22" i="11"/>
  <c r="Z22" i="11"/>
  <c r="L22" i="11"/>
  <c r="P22" i="11"/>
  <c r="J22" i="11"/>
  <c r="Q22" i="11"/>
  <c r="M22" i="11"/>
  <c r="U38" i="11"/>
  <c r="G38" i="11"/>
  <c r="M38" i="11"/>
  <c r="Q38" i="11"/>
  <c r="P38" i="11"/>
  <c r="V38" i="11"/>
  <c r="I38" i="11"/>
  <c r="Z38" i="11"/>
  <c r="O38" i="11"/>
  <c r="H38" i="11"/>
  <c r="S38" i="11"/>
  <c r="J38" i="11"/>
  <c r="Q54" i="11"/>
  <c r="U54" i="11"/>
  <c r="P54" i="11"/>
  <c r="I54" i="11"/>
  <c r="R54" i="11"/>
  <c r="L54" i="11"/>
  <c r="H54" i="11"/>
  <c r="F54" i="11"/>
  <c r="O54" i="11"/>
  <c r="W54" i="11"/>
  <c r="V70" i="11"/>
  <c r="Q70" i="11"/>
  <c r="S70" i="11"/>
  <c r="W70" i="11"/>
  <c r="H70" i="11"/>
  <c r="P70" i="11"/>
  <c r="G70" i="11"/>
  <c r="H49" i="11"/>
  <c r="P49" i="11"/>
  <c r="L49" i="11"/>
  <c r="Z49" i="11"/>
  <c r="R49" i="11"/>
  <c r="V49" i="11"/>
  <c r="W49" i="11"/>
  <c r="T49" i="11"/>
  <c r="O49" i="11"/>
  <c r="Q49" i="11"/>
  <c r="S49" i="11"/>
  <c r="K49" i="11"/>
  <c r="O52" i="11"/>
  <c r="U73" i="11"/>
  <c r="Y57" i="11"/>
  <c r="Q31" i="11"/>
  <c r="I12" i="11"/>
  <c r="N68" i="11"/>
  <c r="W38" i="11"/>
  <c r="G48" i="11"/>
  <c r="J48" i="11"/>
  <c r="N16" i="11"/>
  <c r="H16" i="11"/>
  <c r="V16" i="11"/>
  <c r="N56" i="11"/>
  <c r="W56" i="11"/>
  <c r="Z56" i="11"/>
  <c r="G72" i="11"/>
  <c r="Y72" i="11"/>
  <c r="U43" i="11"/>
  <c r="S72" i="11"/>
  <c r="O67" i="11"/>
  <c r="U67" i="11"/>
  <c r="P56" i="11"/>
  <c r="H72" i="11"/>
  <c r="G32" i="11"/>
  <c r="Q48" i="11"/>
  <c r="F43" i="11"/>
  <c r="P72" i="11"/>
  <c r="Q59" i="11"/>
  <c r="J59" i="11"/>
  <c r="H75" i="11"/>
  <c r="T75" i="11"/>
  <c r="Y59" i="11"/>
  <c r="O59" i="11"/>
  <c r="T59" i="11"/>
  <c r="Z75" i="11"/>
  <c r="P75" i="11"/>
  <c r="V61" i="11"/>
  <c r="P31" i="11"/>
  <c r="K71" i="11"/>
  <c r="I55" i="11"/>
  <c r="I29" i="11"/>
  <c r="W43" i="11"/>
  <c r="U55" i="11"/>
  <c r="P61" i="11"/>
  <c r="M29" i="11"/>
  <c r="M15" i="11"/>
  <c r="L29" i="11"/>
  <c r="K29" i="11"/>
  <c r="R43" i="11"/>
  <c r="W29" i="11"/>
  <c r="G61" i="11"/>
  <c r="K42" i="11"/>
  <c r="K31" i="11"/>
  <c r="V31" i="11"/>
  <c r="J29" i="11"/>
  <c r="W55" i="11"/>
  <c r="V71" i="11"/>
  <c r="N32" i="11"/>
  <c r="G29" i="11"/>
  <c r="V72" i="11"/>
  <c r="F42" i="11"/>
  <c r="T56" i="11"/>
  <c r="L72" i="11"/>
  <c r="G15" i="11"/>
  <c r="R29" i="11"/>
  <c r="N31" i="11"/>
  <c r="S55" i="11"/>
  <c r="K61" i="11"/>
  <c r="G31" i="11"/>
  <c r="R31" i="11"/>
  <c r="F31" i="11"/>
  <c r="Z61" i="11"/>
  <c r="Q29" i="11"/>
  <c r="T45" i="11"/>
  <c r="K18" i="11"/>
  <c r="K72" i="11"/>
  <c r="M36" i="11"/>
  <c r="S56" i="11"/>
  <c r="P15" i="11"/>
  <c r="V29" i="11"/>
  <c r="Y61" i="11"/>
  <c r="T68" i="11"/>
  <c r="Y31" i="11"/>
  <c r="T15" i="11"/>
  <c r="H55" i="11"/>
  <c r="S29" i="11"/>
  <c r="N61" i="11"/>
  <c r="W61" i="11"/>
  <c r="P48" i="11"/>
  <c r="F61" i="11"/>
  <c r="T29" i="11"/>
  <c r="S31" i="11"/>
  <c r="W45" i="11"/>
  <c r="J43" i="11"/>
  <c r="T48" i="11"/>
  <c r="L58" i="11"/>
  <c r="Q72" i="11"/>
  <c r="U29" i="11"/>
  <c r="L15" i="11"/>
  <c r="L31" i="11"/>
  <c r="U15" i="11"/>
  <c r="U31" i="11"/>
  <c r="M31" i="11"/>
  <c r="T31" i="11"/>
  <c r="H15" i="11"/>
  <c r="G26" i="11"/>
  <c r="R55" i="11"/>
  <c r="I15" i="11"/>
  <c r="N29" i="11"/>
  <c r="P29" i="11"/>
  <c r="Z29" i="11"/>
  <c r="I44" i="11"/>
  <c r="P55" i="11"/>
  <c r="N60" i="11"/>
  <c r="N34" i="11"/>
  <c r="S13" i="11"/>
  <c r="Q13" i="11"/>
  <c r="W15" i="11"/>
  <c r="T71" i="11"/>
  <c r="T9" i="11"/>
  <c r="N49" i="11"/>
  <c r="Y34" i="11"/>
  <c r="P58" i="11"/>
  <c r="J69" i="11"/>
  <c r="H69" i="11"/>
  <c r="I13" i="11"/>
  <c r="N64" i="11"/>
  <c r="M40" i="11"/>
  <c r="Y69" i="11"/>
  <c r="S8" i="11"/>
  <c r="R24" i="11"/>
  <c r="O69" i="11"/>
  <c r="I19" i="11"/>
  <c r="I65" i="11"/>
  <c r="S78" i="11"/>
  <c r="Y19" i="11"/>
  <c r="K66" i="11"/>
  <c r="P66" i="11"/>
  <c r="Z66" i="11"/>
  <c r="H66" i="11"/>
  <c r="T66" i="11"/>
  <c r="L66" i="11"/>
  <c r="Q66" i="11"/>
  <c r="J66" i="11"/>
  <c r="U66" i="11"/>
  <c r="P19" i="11"/>
  <c r="M19" i="11"/>
  <c r="F19" i="11"/>
  <c r="Z19" i="11"/>
  <c r="Z35" i="11"/>
  <c r="T35" i="11"/>
  <c r="V35" i="11"/>
  <c r="L35" i="11"/>
  <c r="W35" i="11"/>
  <c r="H35" i="11"/>
  <c r="O35" i="11"/>
  <c r="U35" i="11"/>
  <c r="S35" i="11"/>
  <c r="Y33" i="11"/>
  <c r="V33" i="11"/>
  <c r="M33" i="11"/>
  <c r="H33" i="11"/>
  <c r="N33" i="11"/>
  <c r="O33" i="11"/>
  <c r="Z33" i="11"/>
  <c r="S33" i="11"/>
  <c r="R33" i="11"/>
  <c r="W33" i="11"/>
  <c r="P33" i="11"/>
  <c r="F33" i="11"/>
  <c r="N7" i="11"/>
  <c r="J7" i="11"/>
  <c r="H7" i="11"/>
  <c r="U7" i="11"/>
  <c r="Y7" i="11"/>
  <c r="Z7" i="11"/>
  <c r="P7" i="11"/>
  <c r="Q7" i="11"/>
  <c r="I7" i="11"/>
  <c r="S7" i="11"/>
  <c r="W7" i="11"/>
  <c r="M7" i="11"/>
  <c r="O7" i="11"/>
  <c r="F7" i="11"/>
  <c r="G7" i="11"/>
  <c r="R7" i="11"/>
  <c r="J23" i="11"/>
  <c r="Q23" i="11"/>
  <c r="M23" i="11"/>
  <c r="Z23" i="11"/>
  <c r="W23" i="11"/>
  <c r="R23" i="11"/>
  <c r="V23" i="11"/>
  <c r="S23" i="11"/>
  <c r="G23" i="11"/>
  <c r="P23" i="11"/>
  <c r="U23" i="11"/>
  <c r="L23" i="11"/>
  <c r="H23" i="11"/>
  <c r="K23" i="11"/>
  <c r="T23" i="11"/>
  <c r="N23" i="11"/>
  <c r="R39" i="11"/>
  <c r="W39" i="11"/>
  <c r="J39" i="11"/>
  <c r="Q39" i="11"/>
  <c r="M39" i="11"/>
  <c r="O39" i="11"/>
  <c r="L39" i="11"/>
  <c r="I39" i="11"/>
  <c r="Y39" i="11"/>
  <c r="H39" i="11"/>
  <c r="P39" i="11"/>
  <c r="O63" i="11"/>
  <c r="S63" i="11"/>
  <c r="T63" i="11"/>
  <c r="G63" i="11"/>
  <c r="Y63" i="11"/>
  <c r="K63" i="11"/>
  <c r="L63" i="11"/>
  <c r="P63" i="11"/>
  <c r="I63" i="11"/>
  <c r="W63" i="11"/>
  <c r="R63" i="11"/>
  <c r="Z63" i="11"/>
  <c r="J63" i="11"/>
  <c r="Q28" i="11"/>
  <c r="M28" i="11"/>
  <c r="L28" i="11"/>
  <c r="T28" i="11"/>
  <c r="N28" i="11"/>
  <c r="I28" i="11"/>
  <c r="G28" i="11"/>
  <c r="Z28" i="11"/>
  <c r="K28" i="11"/>
  <c r="J28" i="11"/>
  <c r="H28" i="11"/>
  <c r="F28" i="11"/>
  <c r="Y28" i="11"/>
  <c r="R28" i="11"/>
  <c r="U28" i="11"/>
  <c r="M44" i="11"/>
  <c r="Q44" i="11"/>
  <c r="P44" i="11"/>
  <c r="H44" i="11"/>
  <c r="G44" i="11"/>
  <c r="F44" i="11"/>
  <c r="L44" i="11"/>
  <c r="Y44" i="11"/>
  <c r="N44" i="11"/>
  <c r="S44" i="11"/>
  <c r="U44" i="11"/>
  <c r="R44" i="11"/>
  <c r="T60" i="11"/>
  <c r="W60" i="11"/>
  <c r="O60" i="11"/>
  <c r="G60" i="11"/>
  <c r="P60" i="11"/>
  <c r="F60" i="11"/>
  <c r="S60" i="11"/>
  <c r="R60" i="11"/>
  <c r="Q76" i="11"/>
  <c r="S76" i="11"/>
  <c r="O76" i="11"/>
  <c r="V76" i="11"/>
  <c r="F76" i="11"/>
  <c r="I76" i="11"/>
  <c r="N76" i="11"/>
  <c r="T76" i="11"/>
  <c r="H20" i="11"/>
  <c r="R20" i="11"/>
  <c r="K20" i="11"/>
  <c r="U20" i="11"/>
  <c r="S20" i="11"/>
  <c r="L20" i="11"/>
  <c r="N20" i="11"/>
  <c r="P20" i="11"/>
  <c r="O20" i="11"/>
  <c r="J20" i="11"/>
  <c r="M20" i="11"/>
  <c r="S17" i="11"/>
  <c r="M17" i="11"/>
  <c r="W17" i="11"/>
  <c r="Y17" i="11"/>
  <c r="Z17" i="11"/>
  <c r="I17" i="11"/>
  <c r="Q17" i="11"/>
  <c r="H17" i="11"/>
  <c r="J65" i="11"/>
  <c r="K65" i="11"/>
  <c r="H65" i="11"/>
  <c r="V65" i="11"/>
  <c r="N65" i="11"/>
  <c r="Z65" i="11"/>
  <c r="R65" i="11"/>
  <c r="Y65" i="11"/>
  <c r="T65" i="11"/>
  <c r="O65" i="11"/>
  <c r="L65" i="11"/>
  <c r="F65" i="11"/>
  <c r="G65" i="11"/>
  <c r="W65" i="11"/>
  <c r="S14" i="11"/>
  <c r="Q14" i="11"/>
  <c r="M14" i="11"/>
  <c r="O14" i="11"/>
  <c r="U14" i="11"/>
  <c r="T14" i="11"/>
  <c r="F14" i="11"/>
  <c r="P14" i="11"/>
  <c r="H14" i="11"/>
  <c r="G14" i="11"/>
  <c r="L14" i="11"/>
  <c r="J14" i="11"/>
  <c r="I14" i="11"/>
  <c r="T30" i="11"/>
  <c r="G30" i="11"/>
  <c r="V30" i="11"/>
  <c r="S30" i="11"/>
  <c r="J30" i="11"/>
  <c r="P30" i="11"/>
  <c r="L30" i="11"/>
  <c r="F30" i="11"/>
  <c r="Z30" i="11"/>
  <c r="Y30" i="11"/>
  <c r="H30" i="11"/>
  <c r="M30" i="11"/>
  <c r="R30" i="11"/>
  <c r="N30" i="11"/>
  <c r="I30" i="11"/>
  <c r="O46" i="11"/>
  <c r="K46" i="11"/>
  <c r="Y46" i="11"/>
  <c r="H46" i="11"/>
  <c r="P46" i="11"/>
  <c r="Q46" i="11"/>
  <c r="Z46" i="11"/>
  <c r="M46" i="11"/>
  <c r="N46" i="11"/>
  <c r="F46" i="11"/>
  <c r="J46" i="11"/>
  <c r="S46" i="11"/>
  <c r="V46" i="11"/>
  <c r="W46" i="11"/>
  <c r="R46" i="11"/>
  <c r="I46" i="11"/>
  <c r="P62" i="11"/>
  <c r="R62" i="11"/>
  <c r="T62" i="11"/>
  <c r="S62" i="11"/>
  <c r="O62" i="11"/>
  <c r="W62" i="11"/>
  <c r="L62" i="11"/>
  <c r="G62" i="11"/>
  <c r="Y78" i="11"/>
  <c r="V78" i="11"/>
  <c r="O78" i="11"/>
  <c r="R78" i="11"/>
  <c r="N78" i="11"/>
  <c r="I78" i="11"/>
  <c r="Z51" i="11"/>
  <c r="F51" i="11"/>
  <c r="W51" i="11"/>
  <c r="M51" i="11"/>
  <c r="J51" i="11"/>
  <c r="L51" i="11"/>
  <c r="G51" i="11"/>
  <c r="Y51" i="11"/>
  <c r="H51" i="11"/>
  <c r="R51" i="11"/>
  <c r="Q51" i="11"/>
  <c r="I51" i="11"/>
  <c r="S51" i="11"/>
  <c r="V51" i="11"/>
  <c r="O51" i="11"/>
  <c r="M66" i="11"/>
  <c r="R64" i="11"/>
  <c r="K19" i="11"/>
  <c r="N66" i="11"/>
  <c r="N35" i="11"/>
  <c r="Q19" i="11"/>
  <c r="G19" i="11"/>
  <c r="R35" i="11"/>
  <c r="I35" i="11"/>
  <c r="F13" i="11"/>
  <c r="I24" i="11"/>
  <c r="Q15" i="11"/>
  <c r="S9" i="11"/>
  <c r="O31" i="11"/>
  <c r="M55" i="11"/>
  <c r="H31" i="11"/>
  <c r="Y54" i="11"/>
  <c r="Y15" i="11"/>
  <c r="Z31" i="11"/>
  <c r="L52" i="11"/>
  <c r="K38" i="11"/>
  <c r="S15" i="11"/>
  <c r="L55" i="11"/>
  <c r="Q9" i="11"/>
  <c r="T55" i="11"/>
  <c r="J15" i="11"/>
  <c r="V15" i="11"/>
  <c r="U48" i="11"/>
  <c r="P71" i="11"/>
  <c r="F15" i="11"/>
  <c r="S71" i="11"/>
  <c r="K24" i="11"/>
  <c r="S24" i="11"/>
  <c r="J24" i="11"/>
  <c r="N24" i="11"/>
  <c r="P40" i="11"/>
  <c r="Z40" i="11"/>
  <c r="H40" i="11"/>
  <c r="Z8" i="11"/>
  <c r="R21" i="11"/>
  <c r="Z21" i="11"/>
  <c r="J21" i="11"/>
  <c r="U21" i="11"/>
  <c r="Q58" i="11"/>
  <c r="K58" i="11"/>
  <c r="F8" i="11"/>
  <c r="U8" i="11"/>
  <c r="W64" i="11"/>
  <c r="Y64" i="11"/>
  <c r="Z64" i="11"/>
  <c r="T11" i="11"/>
  <c r="G11" i="11"/>
  <c r="V69" i="11"/>
  <c r="O34" i="11"/>
  <c r="J11" i="11"/>
  <c r="V27" i="11"/>
  <c r="Z27" i="11"/>
  <c r="T58" i="11"/>
  <c r="Z11" i="11"/>
  <c r="T27" i="11"/>
  <c r="M69" i="11"/>
  <c r="P11" i="11"/>
  <c r="S27" i="11"/>
  <c r="G18" i="11"/>
  <c r="L69" i="11"/>
  <c r="T69" i="11"/>
  <c r="Q34" i="11"/>
  <c r="N13" i="11"/>
  <c r="J8" i="11"/>
  <c r="I64" i="11"/>
  <c r="J13" i="11"/>
  <c r="V13" i="11"/>
  <c r="Y21" i="11"/>
  <c r="Q24" i="11"/>
  <c r="M24" i="11"/>
  <c r="H24" i="11"/>
  <c r="F40" i="11"/>
  <c r="N40" i="11"/>
  <c r="R40" i="11"/>
  <c r="Q8" i="11"/>
  <c r="G8" i="11"/>
  <c r="Y8" i="11"/>
  <c r="Q21" i="11"/>
  <c r="W21" i="11"/>
  <c r="N21" i="11"/>
  <c r="I58" i="11"/>
  <c r="G58" i="11"/>
  <c r="P8" i="11"/>
  <c r="P64" i="11"/>
  <c r="S64" i="11"/>
  <c r="K27" i="11"/>
  <c r="Y11" i="11"/>
  <c r="M11" i="11"/>
  <c r="O27" i="11"/>
  <c r="L27" i="11"/>
  <c r="M58" i="11"/>
  <c r="S69" i="11"/>
  <c r="K11" i="11"/>
  <c r="F27" i="11"/>
  <c r="G27" i="11"/>
  <c r="U58" i="11"/>
  <c r="P69" i="11"/>
  <c r="H27" i="11"/>
  <c r="J27" i="11"/>
  <c r="F58" i="11"/>
  <c r="K69" i="11"/>
  <c r="U11" i="11"/>
  <c r="V58" i="11"/>
  <c r="K34" i="11"/>
  <c r="F69" i="11"/>
  <c r="T21" i="11"/>
  <c r="P13" i="11"/>
  <c r="M27" i="11"/>
  <c r="Q69" i="11"/>
  <c r="F64" i="11"/>
  <c r="U64" i="11"/>
  <c r="M13" i="11"/>
  <c r="W13" i="11"/>
  <c r="L13" i="11"/>
  <c r="O13" i="11"/>
  <c r="P18" i="11"/>
  <c r="I18" i="11"/>
  <c r="N18" i="11"/>
  <c r="U18" i="11"/>
  <c r="L34" i="11"/>
  <c r="I34" i="11"/>
  <c r="F34" i="11"/>
  <c r="W24" i="11"/>
  <c r="G24" i="11"/>
  <c r="V24" i="11"/>
  <c r="W40" i="11"/>
  <c r="J40" i="11"/>
  <c r="V40" i="11"/>
  <c r="K8" i="11"/>
  <c r="R8" i="11"/>
  <c r="M8" i="11"/>
  <c r="M21" i="11"/>
  <c r="P21" i="11"/>
  <c r="S21" i="11"/>
  <c r="H58" i="11"/>
  <c r="S58" i="11"/>
  <c r="Y58" i="11"/>
  <c r="V8" i="11"/>
  <c r="J64" i="11"/>
  <c r="K64" i="11"/>
  <c r="V11" i="11"/>
  <c r="N27" i="11"/>
  <c r="I11" i="11"/>
  <c r="R27" i="11"/>
  <c r="Q27" i="11"/>
  <c r="L11" i="11"/>
  <c r="W69" i="11"/>
  <c r="Z69" i="11"/>
  <c r="S11" i="11"/>
  <c r="H11" i="11"/>
  <c r="W11" i="11"/>
  <c r="G69" i="11"/>
  <c r="R69" i="11"/>
  <c r="I69" i="11"/>
  <c r="K13" i="11"/>
  <c r="H13" i="11"/>
  <c r="R13" i="11"/>
  <c r="U13" i="11"/>
  <c r="L59" i="11"/>
  <c r="Q75" i="11"/>
  <c r="Q33" i="11"/>
  <c r="Q35" i="11"/>
  <c r="J19" i="11"/>
  <c r="Y35" i="11"/>
  <c r="V66" i="11"/>
  <c r="T64" i="11"/>
  <c r="Q61" i="11"/>
  <c r="O40" i="11"/>
  <c r="Q40" i="11"/>
  <c r="K33" i="11"/>
  <c r="F23" i="11"/>
  <c r="F21" i="11"/>
  <c r="I59" i="11"/>
  <c r="K59" i="11"/>
  <c r="V59" i="11"/>
  <c r="G64" i="11"/>
  <c r="I8" i="11"/>
  <c r="M64" i="11"/>
  <c r="H29" i="11"/>
  <c r="V21" i="11"/>
  <c r="I40" i="11"/>
  <c r="Y13" i="11"/>
  <c r="N15" i="11"/>
  <c r="J31" i="11"/>
  <c r="J55" i="11"/>
  <c r="W31" i="11"/>
  <c r="Q68" i="11"/>
  <c r="J52" i="11"/>
  <c r="I68" i="11"/>
  <c r="M70" i="11"/>
  <c r="N70" i="11"/>
  <c r="W68" i="11"/>
  <c r="I9" i="11"/>
  <c r="W9" i="11"/>
  <c r="L68" i="11"/>
  <c r="J54" i="11"/>
  <c r="I50" i="11"/>
  <c r="R52" i="11"/>
  <c r="H9" i="11"/>
  <c r="L50" i="11"/>
  <c r="F50" i="11"/>
  <c r="Y48" i="11"/>
  <c r="I43" i="11"/>
  <c r="K67" i="11"/>
  <c r="V68" i="11"/>
  <c r="W50" i="11"/>
  <c r="N9" i="11"/>
  <c r="T54" i="11"/>
  <c r="I48" i="11"/>
  <c r="J57" i="11"/>
  <c r="O57" i="11"/>
  <c r="S57" i="11"/>
  <c r="P9" i="11"/>
  <c r="R50" i="11"/>
  <c r="I67" i="11"/>
  <c r="N50" i="11"/>
  <c r="K9" i="11"/>
  <c r="F70" i="11"/>
  <c r="P57" i="11"/>
  <c r="S52" i="11"/>
  <c r="N73" i="11"/>
  <c r="V9" i="11"/>
  <c r="L67" i="11"/>
  <c r="J70" i="11"/>
  <c r="F57" i="11"/>
  <c r="L57" i="11"/>
  <c r="O9" i="11"/>
  <c r="Y9" i="11"/>
  <c r="R73" i="11"/>
  <c r="R9" i="11"/>
  <c r="R66" i="11"/>
  <c r="L64" i="11"/>
  <c r="N19" i="11"/>
  <c r="M65" i="11"/>
  <c r="W19" i="11"/>
  <c r="L8" i="11"/>
  <c r="Z13" i="11"/>
  <c r="N55" i="11"/>
  <c r="W66" i="11"/>
  <c r="U71" i="11"/>
  <c r="H45" i="11"/>
  <c r="F35" i="11"/>
  <c r="Z15" i="11"/>
  <c r="P26" i="11"/>
  <c r="U74" i="11"/>
  <c r="Q11" i="11"/>
  <c r="F71" i="11"/>
  <c r="G35" i="11"/>
  <c r="P35" i="11"/>
  <c r="O66" i="11"/>
  <c r="J35" i="11"/>
  <c r="I71" i="11"/>
  <c r="V64" i="11"/>
  <c r="V44" i="11"/>
  <c r="G13" i="11"/>
  <c r="O19" i="11"/>
  <c r="W71" i="11"/>
  <c r="Q55" i="11"/>
  <c r="K15" i="11"/>
  <c r="I75" i="11"/>
  <c r="V75" i="11"/>
  <c r="F75" i="11"/>
  <c r="M61" i="11"/>
  <c r="S61" i="11"/>
  <c r="I61" i="11"/>
  <c r="M76" i="11"/>
  <c r="G42" i="11"/>
  <c r="M75" i="11"/>
  <c r="G75" i="11"/>
  <c r="G33" i="11"/>
  <c r="F29" i="11"/>
  <c r="O42" i="11"/>
  <c r="L60" i="11"/>
  <c r="R72" i="11"/>
  <c r="U51" i="11"/>
  <c r="Y20" i="11"/>
  <c r="K14" i="11"/>
  <c r="L45" i="11"/>
  <c r="S75" i="11"/>
  <c r="W59" i="11"/>
  <c r="U59" i="11"/>
  <c r="Y29" i="11"/>
  <c r="W74" i="11"/>
  <c r="I42" i="11"/>
  <c r="T33" i="11"/>
  <c r="R10" i="11"/>
  <c r="I33" i="11"/>
  <c r="H61" i="11"/>
  <c r="G20" i="11"/>
  <c r="O21" i="11"/>
  <c r="N59" i="11"/>
  <c r="U61" i="11"/>
  <c r="T61" i="11"/>
  <c r="N75" i="11"/>
  <c r="L75" i="11"/>
  <c r="L21" i="11"/>
  <c r="P24" i="11"/>
  <c r="W75" i="11"/>
  <c r="R61" i="11"/>
  <c r="O61" i="11"/>
  <c r="J33" i="11"/>
  <c r="R19" i="11"/>
  <c r="U19" i="11"/>
  <c r="V19" i="11"/>
  <c r="S66" i="11"/>
  <c r="S19" i="11"/>
  <c r="G66" i="11"/>
  <c r="Y66" i="11"/>
  <c r="L19" i="11"/>
  <c r="L56" i="11"/>
  <c r="K75" i="11"/>
  <c r="T19" i="11"/>
  <c r="L40" i="11"/>
  <c r="Y41" i="11"/>
  <c r="O41" i="11"/>
  <c r="T41" i="11"/>
  <c r="N41" i="11"/>
  <c r="H41" i="11"/>
  <c r="R41" i="11"/>
  <c r="G41" i="11"/>
  <c r="L41" i="11"/>
  <c r="W41" i="11"/>
  <c r="Q41" i="11"/>
  <c r="I41" i="11"/>
  <c r="U41" i="11"/>
  <c r="K41" i="11"/>
  <c r="Z41" i="11"/>
  <c r="M41" i="11"/>
  <c r="S41" i="11"/>
  <c r="F41" i="11"/>
  <c r="P41" i="11"/>
  <c r="V41" i="11"/>
  <c r="J41" i="11"/>
  <c r="W67" i="11"/>
  <c r="W58" i="11"/>
  <c r="Q20" i="11"/>
  <c r="T20" i="11"/>
  <c r="I20" i="11"/>
  <c r="Q65" i="11"/>
  <c r="S65" i="11"/>
  <c r="P65" i="11"/>
  <c r="K35" i="11"/>
  <c r="U75" i="11"/>
  <c r="P74" i="11"/>
  <c r="J72" i="11"/>
  <c r="F59" i="11"/>
  <c r="Z37" i="11"/>
  <c r="M37" i="11"/>
  <c r="V37" i="11"/>
  <c r="I37" i="11"/>
  <c r="R37" i="11"/>
  <c r="W37" i="11"/>
  <c r="J37" i="11"/>
  <c r="G37" i="11"/>
  <c r="T37" i="11"/>
  <c r="N37" i="11"/>
  <c r="H37" i="11"/>
  <c r="Y37" i="11"/>
  <c r="U37" i="11"/>
  <c r="L37" i="11"/>
  <c r="K37" i="11"/>
  <c r="F37" i="11"/>
  <c r="P37" i="11"/>
  <c r="Q37" i="11"/>
  <c r="S37" i="11"/>
  <c r="O37" i="11"/>
  <c r="R53" i="11"/>
  <c r="Z53" i="11"/>
  <c r="G53" i="11"/>
  <c r="Q53" i="11"/>
  <c r="H53" i="11"/>
  <c r="N53" i="11"/>
  <c r="L53" i="11"/>
  <c r="M53" i="11"/>
  <c r="P53" i="11"/>
  <c r="S53" i="11"/>
  <c r="V53" i="11"/>
  <c r="J53" i="11"/>
  <c r="I53" i="11"/>
  <c r="K53" i="11"/>
  <c r="U53" i="11"/>
  <c r="Y53" i="11"/>
  <c r="T53" i="11"/>
  <c r="F53" i="11"/>
  <c r="O53" i="11"/>
  <c r="W53" i="11"/>
  <c r="I47" i="11"/>
  <c r="Q47" i="11"/>
  <c r="U47" i="11"/>
  <c r="T47" i="11"/>
  <c r="J47" i="11"/>
  <c r="M47" i="11"/>
  <c r="W47" i="11"/>
  <c r="H47" i="11"/>
  <c r="N47" i="11"/>
  <c r="G47" i="11"/>
  <c r="L47" i="11"/>
  <c r="R47" i="11"/>
  <c r="Y47" i="11"/>
  <c r="S47" i="11"/>
  <c r="K47" i="11"/>
  <c r="P47" i="11"/>
  <c r="V47" i="11"/>
  <c r="O47" i="11"/>
  <c r="Z47" i="11"/>
  <c r="F47" i="11"/>
  <c r="M77" i="11"/>
  <c r="P77" i="11"/>
  <c r="U77" i="11"/>
  <c r="S77" i="11"/>
  <c r="H77" i="11"/>
  <c r="V77" i="11"/>
  <c r="I77" i="11"/>
  <c r="L77" i="11"/>
  <c r="N77" i="11"/>
  <c r="O77" i="11"/>
  <c r="F77" i="11"/>
  <c r="K77" i="11"/>
  <c r="T77" i="11"/>
  <c r="Q77" i="11"/>
  <c r="Y77" i="11"/>
  <c r="J77" i="11"/>
  <c r="Z77" i="11"/>
  <c r="W77" i="11"/>
  <c r="R77" i="11"/>
  <c r="G77" i="11"/>
  <c r="Z25" i="11"/>
  <c r="Y25" i="11"/>
  <c r="V25" i="11"/>
  <c r="F25" i="11"/>
  <c r="L25" i="11"/>
  <c r="O25" i="11"/>
  <c r="I25" i="11"/>
  <c r="U25" i="11"/>
  <c r="J25" i="11"/>
  <c r="M25" i="11"/>
  <c r="Q25" i="11"/>
  <c r="K25" i="11"/>
  <c r="S25" i="11"/>
  <c r="H25" i="11"/>
  <c r="N25" i="11"/>
  <c r="T25" i="11"/>
  <c r="P25" i="11"/>
  <c r="R25" i="11"/>
  <c r="G25" i="11"/>
  <c r="W25" i="11"/>
  <c r="D19" i="8"/>
  <c r="B486" i="12"/>
  <c r="B478" i="12"/>
  <c r="B452" i="12"/>
  <c r="B484" i="12"/>
  <c r="B453" i="12"/>
  <c r="B490" i="12"/>
  <c r="B457" i="12"/>
  <c r="B458" i="12"/>
  <c r="B512" i="12"/>
  <c r="B480" i="12"/>
  <c r="K25" i="8" l="1"/>
  <c r="G10" i="8"/>
  <c r="G18" i="8"/>
  <c r="G17" i="8"/>
  <c r="AA25" i="8"/>
  <c r="AB25" i="8" s="1"/>
  <c r="X18" i="8"/>
  <c r="X25" i="8"/>
  <c r="T25" i="8"/>
  <c r="AJ25" i="8"/>
  <c r="AF25" i="8"/>
  <c r="G79" i="11"/>
  <c r="Q79" i="11"/>
  <c r="Z79" i="11"/>
  <c r="N79" i="11"/>
  <c r="V79" i="11"/>
  <c r="M79" i="11"/>
  <c r="I79" i="11"/>
  <c r="Y79" i="11"/>
  <c r="F79" i="11"/>
  <c r="T79" i="11"/>
  <c r="H79" i="11"/>
  <c r="P79" i="11"/>
  <c r="R79" i="11"/>
  <c r="L79" i="11"/>
  <c r="W79" i="11"/>
  <c r="U79" i="11"/>
  <c r="O79" i="11"/>
  <c r="K79" i="11"/>
  <c r="J79" i="11"/>
  <c r="S79" i="11"/>
  <c r="X36" i="11"/>
  <c r="AA36" i="11" s="1"/>
  <c r="X30" i="11"/>
  <c r="AA30" i="11" s="1"/>
  <c r="X26" i="11"/>
  <c r="AA26" i="11" s="1"/>
  <c r="X58" i="11"/>
  <c r="AA58" i="11" s="1"/>
  <c r="X71" i="11"/>
  <c r="AA71" i="11" s="1"/>
  <c r="X38" i="11"/>
  <c r="AA38" i="11" s="1"/>
  <c r="X15" i="11"/>
  <c r="AA15" i="11" s="1"/>
  <c r="X22" i="11"/>
  <c r="AA22" i="11" s="1"/>
  <c r="X59" i="11"/>
  <c r="AA59" i="11" s="1"/>
  <c r="X64" i="11"/>
  <c r="AA64" i="11" s="1"/>
  <c r="X55" i="11"/>
  <c r="AA55" i="11" s="1"/>
  <c r="X53" i="11"/>
  <c r="AA53" i="11" s="1"/>
  <c r="X9" i="11"/>
  <c r="AA9" i="11" s="1"/>
  <c r="X62" i="11"/>
  <c r="AA62" i="11" s="1"/>
  <c r="X29" i="11"/>
  <c r="AA29" i="11" s="1"/>
  <c r="X57" i="11"/>
  <c r="AA57" i="11" s="1"/>
  <c r="X44" i="11"/>
  <c r="AA44" i="11" s="1"/>
  <c r="X35" i="11"/>
  <c r="AA35" i="11" s="1"/>
  <c r="X7" i="11"/>
  <c r="AA7" i="11" s="1"/>
  <c r="X46" i="11"/>
  <c r="AA46" i="11" s="1"/>
  <c r="X74" i="11"/>
  <c r="AA74" i="11" s="1"/>
  <c r="X11" i="11"/>
  <c r="AA11" i="11" s="1"/>
  <c r="X75" i="11"/>
  <c r="AA75" i="11" s="1"/>
  <c r="X47" i="11"/>
  <c r="AA47" i="11" s="1"/>
  <c r="X54" i="11"/>
  <c r="AA54" i="11" s="1"/>
  <c r="X31" i="11"/>
  <c r="AA31" i="11" s="1"/>
  <c r="X24" i="11"/>
  <c r="AA24" i="11" s="1"/>
  <c r="X72" i="11"/>
  <c r="AA72" i="11" s="1"/>
  <c r="X51" i="11"/>
  <c r="AA51" i="11" s="1"/>
  <c r="X28" i="11"/>
  <c r="AA28" i="11" s="1"/>
  <c r="X14" i="11"/>
  <c r="AA14" i="11" s="1"/>
  <c r="X41" i="11"/>
  <c r="AA41" i="11" s="1"/>
  <c r="X60" i="11"/>
  <c r="AA60" i="11" s="1"/>
  <c r="X43" i="11"/>
  <c r="AA43" i="11" s="1"/>
  <c r="X32" i="11"/>
  <c r="AA32" i="11" s="1"/>
  <c r="X49" i="11"/>
  <c r="AA49" i="11" s="1"/>
  <c r="X12" i="11"/>
  <c r="AA12" i="11" s="1"/>
  <c r="X34" i="11"/>
  <c r="AA34" i="11" s="1"/>
  <c r="X52" i="11"/>
  <c r="AA52" i="11" s="1"/>
  <c r="X66" i="11"/>
  <c r="AA66" i="11" s="1"/>
  <c r="X45" i="11"/>
  <c r="AA45" i="11" s="1"/>
  <c r="X42" i="11"/>
  <c r="AA42" i="11" s="1"/>
  <c r="X63" i="11"/>
  <c r="AA63" i="11" s="1"/>
  <c r="X56" i="11"/>
  <c r="AA56" i="11" s="1"/>
  <c r="X70" i="11"/>
  <c r="AA70" i="11" s="1"/>
  <c r="X76" i="11"/>
  <c r="AA76" i="11" s="1"/>
  <c r="X77" i="11"/>
  <c r="AA77" i="11" s="1"/>
  <c r="X78" i="11"/>
  <c r="AA78" i="11" s="1"/>
  <c r="X68" i="11"/>
  <c r="AA68" i="11" s="1"/>
  <c r="X67" i="11"/>
  <c r="AA67" i="11" s="1"/>
  <c r="X61" i="11"/>
  <c r="AA61" i="11" s="1"/>
  <c r="X27" i="11"/>
  <c r="AA27" i="11" s="1"/>
  <c r="X39" i="11"/>
  <c r="AA39" i="11" s="1"/>
  <c r="X48" i="11"/>
  <c r="AA48" i="11" s="1"/>
  <c r="X20" i="11"/>
  <c r="AA20" i="11" s="1"/>
  <c r="X40" i="11"/>
  <c r="AA40" i="11" s="1"/>
  <c r="X50" i="11"/>
  <c r="AA50" i="11" s="1"/>
  <c r="X17" i="11"/>
  <c r="AA17" i="11" s="1"/>
  <c r="X21" i="11"/>
  <c r="AA21" i="11" s="1"/>
  <c r="X25" i="11"/>
  <c r="AA25" i="11" s="1"/>
  <c r="X16" i="11"/>
  <c r="AA16" i="11" s="1"/>
  <c r="X18" i="11"/>
  <c r="AA18" i="11" s="1"/>
  <c r="X10" i="11"/>
  <c r="AA10" i="11" s="1"/>
  <c r="X6" i="11"/>
  <c r="AA6" i="11" s="1"/>
  <c r="X73" i="11"/>
  <c r="AA73" i="11" s="1"/>
  <c r="X23" i="11"/>
  <c r="AA23" i="11" s="1"/>
  <c r="X65" i="11"/>
  <c r="AA65" i="11" s="1"/>
  <c r="X8" i="11"/>
  <c r="AA8" i="11" s="1"/>
  <c r="X69" i="11"/>
  <c r="AA69" i="11" s="1"/>
  <c r="X37" i="11"/>
  <c r="AA37" i="11" s="1"/>
  <c r="X19" i="11"/>
  <c r="AA19" i="11" s="1"/>
  <c r="X33" i="11"/>
  <c r="AA33" i="11" s="1"/>
  <c r="X13" i="11"/>
  <c r="AA13" i="11" s="1"/>
  <c r="G25" i="8" l="1"/>
  <c r="C34" i="8" s="1"/>
  <c r="AA79" i="11"/>
  <c r="X79" i="11"/>
  <c r="D7" i="8" l="1"/>
  <c r="D18" i="8"/>
  <c r="D9" i="8"/>
  <c r="D11" i="8"/>
  <c r="D17" i="8"/>
  <c r="D8" i="8"/>
  <c r="D12" i="8"/>
  <c r="D23" i="8"/>
  <c r="D15" i="8"/>
  <c r="D20" i="8"/>
  <c r="D6" i="8"/>
  <c r="D10" i="8"/>
  <c r="D13" i="8"/>
  <c r="D21" i="8"/>
  <c r="D22" i="8"/>
  <c r="D14" i="8"/>
  <c r="D24" i="8"/>
  <c r="D16" i="8"/>
  <c r="C25" i="8" l="1"/>
  <c r="C33" i="8" s="1"/>
  <c r="D33" i="8" s="1"/>
  <c r="L6" i="8"/>
  <c r="L22" i="8"/>
  <c r="L19" i="8"/>
  <c r="L21" i="8"/>
  <c r="L20" i="8"/>
  <c r="L18" i="8"/>
  <c r="L15" i="8"/>
  <c r="L17" i="8"/>
  <c r="L9" i="8"/>
  <c r="L16" i="8"/>
  <c r="L24" i="8"/>
  <c r="L23" i="8"/>
  <c r="L14" i="8"/>
  <c r="L11" i="8"/>
  <c r="L12" i="8"/>
  <c r="L8" i="8"/>
  <c r="L10" i="8"/>
  <c r="L7" i="8"/>
  <c r="J25" i="8"/>
  <c r="L25" i="8" s="1"/>
  <c r="L13" i="8"/>
  <c r="P6" i="8"/>
  <c r="P10" i="8"/>
  <c r="P14" i="8"/>
  <c r="P7" i="8"/>
  <c r="P11" i="8"/>
  <c r="P15" i="8"/>
  <c r="P19" i="8"/>
  <c r="P23" i="8"/>
  <c r="P13" i="8"/>
  <c r="P8" i="8"/>
  <c r="P12" i="8"/>
  <c r="P16" i="8"/>
  <c r="P20" i="8"/>
  <c r="P24" i="8"/>
  <c r="P9" i="8"/>
  <c r="P22" i="8"/>
  <c r="P18" i="8"/>
  <c r="H20" i="8"/>
  <c r="H17" i="8"/>
  <c r="P17" i="8"/>
  <c r="H21" i="8"/>
  <c r="P21" i="8"/>
  <c r="H6" i="8"/>
  <c r="H7" i="8"/>
  <c r="N25" i="8"/>
  <c r="P25" i="8" s="1"/>
  <c r="H11" i="8"/>
  <c r="H10" i="8"/>
  <c r="H14" i="8"/>
  <c r="H15" i="8"/>
  <c r="H19" i="8"/>
  <c r="H23" i="8"/>
  <c r="H13" i="8"/>
  <c r="H24" i="8"/>
  <c r="H9" i="8"/>
  <c r="H8" i="8"/>
  <c r="H12" i="8"/>
  <c r="H16" i="8"/>
  <c r="H22" i="8"/>
  <c r="H18" i="8"/>
  <c r="D25" i="8" l="1"/>
  <c r="F25" i="8"/>
  <c r="B34" i="8" l="1"/>
  <c r="D34" i="8" s="1"/>
  <c r="H25" i="8"/>
</calcChain>
</file>

<file path=xl/comments1.xml><?xml version="1.0" encoding="utf-8"?>
<comments xmlns="http://schemas.openxmlformats.org/spreadsheetml/2006/main">
  <authors>
    <author>José Alberico Pereira</author>
  </authors>
  <commentList>
    <comment ref="A291" authorId="0" shapeId="0">
      <text>
        <r>
          <rPr>
            <b/>
            <sz val="9"/>
            <color indexed="81"/>
            <rFont val="Segoe UI"/>
            <family val="2"/>
          </rPr>
          <t>José Alberico 
Deve Modificar na planta gráfica a eta cachoeira de murici por novo lino.</t>
        </r>
      </text>
    </comment>
  </commentList>
</comments>
</file>

<file path=xl/connections.xml><?xml version="1.0" encoding="utf-8"?>
<connections xmlns="http://schemas.openxmlformats.org/spreadsheetml/2006/main">
  <connection id="1" keepAlive="1" name="Consulta - dST4-ServicoManutencao" description="Conexão com a consulta 'dST4-ServicoManutencao' na pasta de trabalho." type="5" refreshedVersion="5" background="1" saveData="1">
    <dbPr connection="provider=Microsoft.Mashup.OleDb.1;data source=$EmbeddedMashup(d4552554-85c8-4c9e-815d-ec7fc6c0457c)$;location=dST4-ServicoManutencao;extended properties=&quot;UEsDBBQAAgAIAE8sXUnftkyTqwAAAPsAAAASABwAQ29uZmlnL1BhY2thZ2UueG1sIKIYACigFAAAAAAAAAAAAAAAAAAAAAAAAAAAAIWPwQqCQBiEX0X27r/qmpT8rlDXhCiIrrJtuqSruGv6bh16pF4hoYxu3WaGb2DmeX9gOtaVc5OdUY1OiA8ecaQWzVnpIiG9vbhLknLc5eKaF9KZYG3i0aiElNa2MaXDMMDAoOkKGnieT0/Z9iBKWeeu0sbmWkjybZ3/twjH43sMD4BFEIYsBH9CkM45ZkrP2ocFsGAVgYf0J8ZNX9m+k7y17nqPdLZIP0f4C1BLAwQUAAIACABPLF1J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yxdScjAElbPAQAAEwQAABMAHABGb3JtdWxhcy9TZWN0aW9uMS5tIKIYACigFAAAAAAAAAAAAAAAAAAAAAAAAAAAAHWTz26bQBDG75b8DqPNBUsEFdfpP9eVXEzSSIntAMkl+LCGSbwV7KTsQhtFeZoe8iB+sa5NWtoquxfQb4aZ72NmFWZakIS4ffrjfq/fUxteYQ4HLI+T0WGMVSMyOuey1igzTgwmUKDu98CcY5IaDQhU480oq0uU2jkWBXrBLiK1cljwIb1UWKn0hq8FeWuSQvL0hOi2QJhVosF0WdFX1ASH8Nxn+7T9SZAjTLVoKM15Tip9WY+XqYYN3OsZFqIUGqsJGzMXAirqUqqJP3IhlBnlQt5O/OHR0IWLmjTG+r7ASffqzUniauC2vg5YIu4IpoWpZ3rvPCd8bbKSikt1Q1XZ1k/u71A5+7/gPjywFvqmvTYB0PhDP7rwmw8t/LWFjyz8yMLfWPhbC39n4e8t3H9lC9gc+zbLvs2z/6/px24gZ0JuuAKzXNqMhKtuJjEWZn8j+q6c/+fmAvJsA8718wRW8PETMDboygZ8jdsnXmxIgVnDkhphdq0rvmcavyDPzQ47L+iwS/QtGi09/4j9XNC32jSklfmezc2dGwCXuYnMqcTWQ7CIojA5vVpAeHF5upyeh/NkwfZpf2Uto/DKBHZpJ2E0PTPO+z0h7YLHvwBQSwECLQAUAAIACABPLF1J37ZMk6sAAAD7AAAAEgAAAAAAAAAAAAAAAAAAAAAAQ29uZmlnL1BhY2thZ2UueG1sUEsBAi0AFAACAAgATyxdSQ/K6aukAAAA6QAAABMAAAAAAAAAAAAAAAAA9wAAAFtDb250ZW50X1R5cGVzXS54bWxQSwECLQAUAAIACABPLF1JyMASVs8BAAATBAAAEwAAAAAAAAAAAAAAAADoAQAARm9ybXVsYXMvU2VjdGlvbjEubVBLBQYAAAAAAwADAMIAAAAEBAAAAAA=&quot;" command="SELECT * FROM [dST4-ServicoManutencao]"/>
  </connection>
  <connection id="2" keepAlive="1" name="Consulta - dTagFamiliaBens" description="Conexão com a consulta 'dTagFamiliaBens' na pasta de trabalho." type="5" refreshedVersion="5" background="1" saveData="1">
    <dbPr connection="provider=Microsoft.Mashup.OleDb.1;data source=$EmbeddedMashup(d4552554-85c8-4c9e-815d-ec7fc6c0457c)$;location=dTagFamiliaBens;extended properties=&quot;UEsDBBQAAgAIAE8sXUnftkyTqwAAAPsAAAASABwAQ29uZmlnL1BhY2thZ2UueG1sIKIYACigFAAAAAAAAAAAAAAAAAAAAAAAAAAAAIWPwQqCQBiEX0X27r/qmpT8rlDXhCiIrrJtuqSruGv6bh16pF4hoYxu3WaGb2DmeX9gOtaVc5OdUY1OiA8ecaQWzVnpIiG9vbhLknLc5eKaF9KZYG3i0aiElNa2MaXDMMDAoOkKGnieT0/Z9iBKWeeu0sbmWkjybZ3/twjH43sMD4BFEIYsBH9CkM45ZkrP2ocFsGAVgYf0J8ZNX9m+k7y17nqPdLZIP0f4C1BLAwQUAAIACABPLF1J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yxdSbQvXbPLAQAAvwMAABMAHABGb3JtdWxhcy9TZWN0aW9uMS5tIKIYACigFAAAAAAAAAAAAAAAAAAAAAAAAAAAAJVRwW7aQBC9I/EPI/cCkmsJpF6KOCy2IVYxTrEjRYpzWOwJbLXeod6FNopy6qEf0kM+xD+WBRRBI6U0vth+M++9eTMaCyNIQXp49wbtVrulV7zGEsqML8e8ElLwESoNQ5Bo2i2wz5iUQQv4eusFVGwqVKYzFhI9f1dRRncc/3N+pbHW+R1fCPIWpITi+YRoKRGCWmwxv6zpGxqCjxBztbG85qn5Q1AiMCO2lJe8JJ2/msMr9NbpujcBSlEJg/XQGTgu+CQ3ldLDvguhKqgUajns9T/Z368bMpiae4nD46c3I4W3XfeQ54OTiTUBk1bOejo2WsYXtiurudJ3VFcH+ex+jbqzT+8+PDgHsGfdjS2AwZ/m0YUXvP8X/nj08vkCmycuV6TBrqCirbA5j6Z7zOAF8tLur/N6uKPQVKgV12AXb2yFn0ikKO1F5/RjR3/DzwXkxQo6N+H3jVjz3Q0pQF3UYn+GWyvmjJJ4xCAIIUhSNgljB6iGfxG+RNmuPYzD+SSc+REDf5rMk7O8mKU+mzNgV1kyS2J2lpBGaRbG+9l2Dqz53fw6b3PC+t9EJ5RL5r+vPc2i6cU7skTJdRQkL5kSp9ttt4R689yDZ1BLAQItABQAAgAIAE8sXUnftkyTqwAAAPsAAAASAAAAAAAAAAAAAAAAAAAAAABDb25maWcvUGFja2FnZS54bWxQSwECLQAUAAIACABPLF1JD8rpq6QAAADpAAAAEwAAAAAAAAAAAAAAAAD3AAAAW0NvbnRlbnRfVHlwZXNdLnhtbFBLAQItABQAAgAIAE8sXUm0L12zywEAAL8DAAATAAAAAAAAAAAAAAAAAOgBAABGb3JtdWxhcy9TZWN0aW9uMS5tUEsFBgAAAAADAAMAwgAAAAAEAAAAAA==&quot;" command="SELECT * FROM [dTagFamiliaBens]"/>
  </connection>
  <connection id="3" keepAlive="1" name="Consulta - EtaCliente" description="Conexão com a consulta 'EtaCliente' na pasta de trabalho." type="5" refreshedVersion="5" background="1" saveData="1">
    <dbPr connection="provider=Microsoft.Mashup.OleDb.1;data source=$EmbeddedMashup(d4552554-85c8-4c9e-815d-ec7fc6c0457c)$;location=EtaCliente;extended properties=&quot;UEsDBBQAAgAIAE8sXUnftkyTqwAAAPsAAAASABwAQ29uZmlnL1BhY2thZ2UueG1sIKIYACigFAAAAAAAAAAAAAAAAAAAAAAAAAAAAIWPwQqCQBiEX0X27r/qmpT8rlDXhCiIrrJtuqSruGv6bh16pF4hoYxu3WaGb2DmeX9gOtaVc5OdUY1OiA8ecaQWzVnpIiG9vbhLknLc5eKaF9KZYG3i0aiElNa2MaXDMMDAoOkKGnieT0/Z9iBKWeeu0sbmWkjybZ3/twjH43sMD4BFEIYsBH9CkM45ZkrP2ocFsGAVgYf0J8ZNX9m+k7y17nqPdLZIP0f4C1BLAwQUAAIACABPLF1J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yxdSTatFvovAQAACAIAABMAHABGb3JtdWxhcy9TZWN0aW9uMS5tIKIYACigFAAAAAAAAAAAAAAAAAAAAAAAAAAAAIWQsU7DMBCG90h5h5O7JFIakSIGCEFCSQsDIKCw0HRw4qMxcnxS7ATxPAx9kL4Yph3KQFUvts73333/b7C2kjTMd3eS+p7vmYZ3KGBqea4kaouQgULre+DOjHaF3AxxQXXfuoZgJhXG+e+PtiZg+UX5arAz5TuvJMUVaal5eUO0UghFJwcsHzv6QEswhnuue6fbrDffBALh2sqBSsEFmVK8nZyP9xxxbQYWRosClWylxS5jKYsgJ9W32mTJaQRTXZOQepUlk7NJBE89WZzbL4XZ/hk/kMZlGO0MjVjOK9ysuWrIgONqaZBuOXMmX3jl2rc1i7fIhTMVbBPYq++kbrgBF4HtuOB/dHNULtZn+jTBwSURIK8bCBYjxpZweQWMhcfIkoNo/9CEvif1sXnpD1BLAQItABQAAgAIAE8sXUnftkyTqwAAAPsAAAASAAAAAAAAAAAAAAAAAAAAAABDb25maWcvUGFja2FnZS54bWxQSwECLQAUAAIACABPLF1JD8rpq6QAAADpAAAAEwAAAAAAAAAAAAAAAAD3AAAAW0NvbnRlbnRfVHlwZXNdLnhtbFBLAQItABQAAgAIAE8sXUk2rRb6LwEAAAgCAAATAAAAAAAAAAAAAAAAAOgBAABGb3JtdWxhcy9TZWN0aW9uMS5tUEsFBgAAAAADAAMAwgAAAGQDAAAAAA==&quot;" command="SELECT * FROM [EtaCliente]"/>
  </connection>
</connections>
</file>

<file path=xl/sharedStrings.xml><?xml version="1.0" encoding="utf-8"?>
<sst xmlns="http://schemas.openxmlformats.org/spreadsheetml/2006/main" count="49821" uniqueCount="8851">
  <si>
    <t>Status</t>
  </si>
  <si>
    <t>MANIFOLD</t>
  </si>
  <si>
    <t>SISTEMA DE CLORAÇÃO</t>
  </si>
  <si>
    <t>INJETOR</t>
  </si>
  <si>
    <t>CLORO</t>
  </si>
  <si>
    <t>000001</t>
  </si>
  <si>
    <t>000002</t>
  </si>
  <si>
    <t>000004</t>
  </si>
  <si>
    <t>000005</t>
  </si>
  <si>
    <t>000007</t>
  </si>
  <si>
    <t>000008</t>
  </si>
  <si>
    <t>000009</t>
  </si>
  <si>
    <t>000011</t>
  </si>
  <si>
    <t>000014</t>
  </si>
  <si>
    <t>Listagem do Browse</t>
  </si>
  <si>
    <t>CLORADOR 240KG/DIA</t>
  </si>
  <si>
    <t>Modelo</t>
  </si>
  <si>
    <t>Tipo Modelo</t>
  </si>
  <si>
    <t/>
  </si>
  <si>
    <t>Bem</t>
  </si>
  <si>
    <t>Nome do Bem</t>
  </si>
  <si>
    <t>Centro Custo</t>
  </si>
  <si>
    <t>0060005</t>
  </si>
  <si>
    <t>DRIPLEG EM TUBO DE ACO CARB. SCH80 DE 1"</t>
  </si>
  <si>
    <t>Família</t>
  </si>
  <si>
    <t>MANIF01P</t>
  </si>
  <si>
    <t>MANIF02P</t>
  </si>
  <si>
    <t>MANIF03P</t>
  </si>
  <si>
    <t>MANIF04P</t>
  </si>
  <si>
    <t>MANIF05P</t>
  </si>
  <si>
    <t>MANIF06P</t>
  </si>
  <si>
    <t>Cliente</t>
  </si>
  <si>
    <t>CAGEPA</t>
  </si>
  <si>
    <t>CAEMA</t>
  </si>
  <si>
    <t>Codigo</t>
  </si>
  <si>
    <t>BOMBA BOOSTER</t>
  </si>
  <si>
    <t>BOMBA DE DOSAGEM</t>
  </si>
  <si>
    <t>MASCARA AUTONOMA</t>
  </si>
  <si>
    <t>MS</t>
  </si>
  <si>
    <t>Manifold</t>
  </si>
  <si>
    <t>Sistema de Cloração</t>
  </si>
  <si>
    <t>Mascara Autonoma</t>
  </si>
  <si>
    <t>CASAL</t>
  </si>
  <si>
    <t>SBGCL-GCLFF00009</t>
  </si>
  <si>
    <t>SBGCL-GCLFF00010</t>
  </si>
  <si>
    <t>SBGCL-GCLFF00011</t>
  </si>
  <si>
    <t>SBGCL-GCLFF00012</t>
  </si>
  <si>
    <t>SBGCL-GCLFF00013</t>
  </si>
  <si>
    <t>SBGCL-GCLFF00014</t>
  </si>
  <si>
    <t>SBGCL-INJFF00009</t>
  </si>
  <si>
    <t>SBGCL-INJFF00010</t>
  </si>
  <si>
    <t>SBGCL-INJFF00011</t>
  </si>
  <si>
    <t>SBGCL-INJFF00012</t>
  </si>
  <si>
    <t>SBGCL-VRVFF00009</t>
  </si>
  <si>
    <t>SBGCL-VRVFF00010</t>
  </si>
  <si>
    <t>SBGCL-VRVFF00011</t>
  </si>
  <si>
    <t>SBGCL-VRVFF00012</t>
  </si>
  <si>
    <t>SBGCL-MNFOU00007</t>
  </si>
  <si>
    <t>SBGCL-MNFOU00008</t>
  </si>
  <si>
    <t>SBGCL-MNFOU00009</t>
  </si>
  <si>
    <t>SERTAO</t>
  </si>
  <si>
    <t>SERRANA</t>
  </si>
  <si>
    <t>SBGCL-SCLSB00007</t>
  </si>
  <si>
    <t>SBGCL-SCLSB00008</t>
  </si>
  <si>
    <t>SBGCL-SCLSB00009</t>
  </si>
  <si>
    <t>Regional</t>
  </si>
  <si>
    <t>SBGCL-SCLSB00010</t>
  </si>
  <si>
    <t>SBGCL-MNFOU00010</t>
  </si>
  <si>
    <t>SBGCL-VRVFF00013</t>
  </si>
  <si>
    <t>SBGCL-VRVFF00014</t>
  </si>
  <si>
    <t>SBGCL-INJFF00013</t>
  </si>
  <si>
    <t>SBGCL-INJFF00014</t>
  </si>
  <si>
    <t>LESTE</t>
  </si>
  <si>
    <t>SBGCL-GCLFF00015</t>
  </si>
  <si>
    <t>SBGCL-GCLFF00016</t>
  </si>
  <si>
    <t>SBGCL-GCLFF00001</t>
  </si>
  <si>
    <t>SBGCL-GCLFF00002</t>
  </si>
  <si>
    <t>SBGCL-GCLFF00003</t>
  </si>
  <si>
    <t>SBGCL-GCLFF00004</t>
  </si>
  <si>
    <t>SBGCL-GCLFF00005</t>
  </si>
  <si>
    <t>SBGCL-GCLFF00006</t>
  </si>
  <si>
    <t>SBGCL-GCLFF00007</t>
  </si>
  <si>
    <t>SBGCL-GCLFF00008</t>
  </si>
  <si>
    <t>SBGCL-VRVFF00004</t>
  </si>
  <si>
    <t>SBGCL-VRVFF00005</t>
  </si>
  <si>
    <t>SBGCL-VRVFF00006</t>
  </si>
  <si>
    <t>SBGCL-VRVFF00007</t>
  </si>
  <si>
    <t>SBGCL-VRVFF00008</t>
  </si>
  <si>
    <t>SBGCL-VRVFF00001</t>
  </si>
  <si>
    <t>SBGCL-VRVFF00002</t>
  </si>
  <si>
    <t>SBGCL-VRVFF00003</t>
  </si>
  <si>
    <t>SBGCL-SCLSB00001</t>
  </si>
  <si>
    <t>SBGCL-SCLSB00002</t>
  </si>
  <si>
    <t>SBGCL-SCLSB00003</t>
  </si>
  <si>
    <t>SBGCL-SCLSB00004</t>
  </si>
  <si>
    <t>SBGCL-SCLSB00005</t>
  </si>
  <si>
    <t>SBGCL-SCLSB00006</t>
  </si>
  <si>
    <t>SBGCL-MNFOU00001</t>
  </si>
  <si>
    <t>SBGCL-MNFOU00002</t>
  </si>
  <si>
    <t>SBGCL-MNFOU00003</t>
  </si>
  <si>
    <t>SBGCL-MNFOU00004</t>
  </si>
  <si>
    <t>SBGCL-MNFOU00005</t>
  </si>
  <si>
    <t>SBGCL-MNFOU00006</t>
  </si>
  <si>
    <t>SBGCL-INJFF00001</t>
  </si>
  <si>
    <t>SBGCL-INJFF00002</t>
  </si>
  <si>
    <t>SBGCL-INJFF00003</t>
  </si>
  <si>
    <t>SBGCL-INJFF00004</t>
  </si>
  <si>
    <t>SBGCL-INJFF00005</t>
  </si>
  <si>
    <t>SBGCL-INJFF00006</t>
  </si>
  <si>
    <t>SBGCL-INJFF00007</t>
  </si>
  <si>
    <t>SBGCL-INJFF00008</t>
  </si>
  <si>
    <t>SBGCL-GCL</t>
  </si>
  <si>
    <t>SBGCL-INJ</t>
  </si>
  <si>
    <t>SBGCL-MNF</t>
  </si>
  <si>
    <t>SBGCL-SCL</t>
  </si>
  <si>
    <t>SBGCL-VRV</t>
  </si>
  <si>
    <t>SBBBO-BMBGD00001</t>
  </si>
  <si>
    <t>SBBBO-BMBGD00002</t>
  </si>
  <si>
    <t>SBBBO-BMB</t>
  </si>
  <si>
    <t>Subcomponentes</t>
  </si>
  <si>
    <t>Tipo do Bem</t>
  </si>
  <si>
    <t>BAMBA MULTIESTAGIO</t>
  </si>
  <si>
    <t>MODULO DO CLORADOR</t>
  </si>
  <si>
    <t>VÁLVULA REG. VÁCUO</t>
  </si>
  <si>
    <t>ITAPISSUMA</t>
  </si>
  <si>
    <t>GUARABIRA</t>
  </si>
  <si>
    <t>CAMPINA GRANDE</t>
  </si>
  <si>
    <t>PATOS</t>
  </si>
  <si>
    <t>SOUSA</t>
  </si>
  <si>
    <t>MONTEIRO</t>
  </si>
  <si>
    <t>TAPEROA</t>
  </si>
  <si>
    <t>PIRANHAS</t>
  </si>
  <si>
    <t>OLHO DAGUA DO CASADO</t>
  </si>
  <si>
    <t>CAERN</t>
  </si>
  <si>
    <t>SBGCL-GCLFF00017</t>
  </si>
  <si>
    <t>SBGCL-GCLFF00018</t>
  </si>
  <si>
    <t>ESPINHARAS</t>
  </si>
  <si>
    <t>SBGCL-GCLFF00019</t>
  </si>
  <si>
    <t>SBGCL-GCLFF00020</t>
  </si>
  <si>
    <t>SBGCL-GCLFF00021</t>
  </si>
  <si>
    <t>SBGCL-GCLFF00022</t>
  </si>
  <si>
    <t>SBGCL-GCLFF00023</t>
  </si>
  <si>
    <t>SBGCL-GCLFF00024</t>
  </si>
  <si>
    <t>SBGCL-GCLFF00025</t>
  </si>
  <si>
    <t>SBGCL-GCLFF00026</t>
  </si>
  <si>
    <t>SBGCL-GCLFF00027</t>
  </si>
  <si>
    <t>SBGCL-INJFF00015</t>
  </si>
  <si>
    <t>SBGCL-INJFF00016</t>
  </si>
  <si>
    <t>SBGCL-INJFF00017</t>
  </si>
  <si>
    <t>SBGCL-INJFF00018</t>
  </si>
  <si>
    <t>SBGCL-INJFF00019</t>
  </si>
  <si>
    <t>SBGCL-INJFF00020</t>
  </si>
  <si>
    <t>SBGCL-INJFF00021</t>
  </si>
  <si>
    <t>SBGCL-INJFF00022</t>
  </si>
  <si>
    <t>SBGCL-INJFF00023</t>
  </si>
  <si>
    <t>SBGCL-MNFOU00011</t>
  </si>
  <si>
    <t>SBGCL-MNFOU00012</t>
  </si>
  <si>
    <t>SBGCL-MNFOU00013</t>
  </si>
  <si>
    <t>SBGCL-MNFOU00014</t>
  </si>
  <si>
    <t>SBGCL-MNFOU00015</t>
  </si>
  <si>
    <t>SBGCL-MNFOU00016</t>
  </si>
  <si>
    <t>BORBOREMA</t>
  </si>
  <si>
    <t>SBGCL-SCLSB00011</t>
  </si>
  <si>
    <t>SBGCL-SCLSB00012</t>
  </si>
  <si>
    <t>SBGCL-SCLSB00013</t>
  </si>
  <si>
    <t>SBGCL-SCLSB00014</t>
  </si>
  <si>
    <t>SBGCL-SCLSB00015</t>
  </si>
  <si>
    <t>SBGCL-SCLSB00016</t>
  </si>
  <si>
    <t>SBGCL-INJEV00001</t>
  </si>
  <si>
    <t>SBGCL-GCLEV00001</t>
  </si>
  <si>
    <t>SBGCL-GCLEV00002</t>
  </si>
  <si>
    <t>SBGCL-GCLEV00003</t>
  </si>
  <si>
    <t>SBGCL-VRVEV00001</t>
  </si>
  <si>
    <t>SBGCL-VRVEV00002</t>
  </si>
  <si>
    <t>SBGCL-VRVEV00003</t>
  </si>
  <si>
    <t>Centro Trab.</t>
  </si>
  <si>
    <t>BBBOGD0001</t>
  </si>
  <si>
    <t>CLORADOR E10K 0 A 250KG(0 - 500PPD)</t>
  </si>
  <si>
    <t>CLEVE10K01</t>
  </si>
  <si>
    <t>CLORADOR FFCL 0 ATE 104KG</t>
  </si>
  <si>
    <t>CLFF010026</t>
  </si>
  <si>
    <t>CLFF020240</t>
  </si>
  <si>
    <t>CLFF020100</t>
  </si>
  <si>
    <t>INJETOR 3/4" EVOQUA</t>
  </si>
  <si>
    <t>INJEV00001</t>
  </si>
  <si>
    <t>INJETOR 3/4" FFCL</t>
  </si>
  <si>
    <t>INJFF01</t>
  </si>
  <si>
    <t>000019</t>
  </si>
  <si>
    <t>MANIFOLD DE CLORO</t>
  </si>
  <si>
    <t>000020</t>
  </si>
  <si>
    <t>SCSB000000</t>
  </si>
  <si>
    <t>VALVULA REG DE PRESSAO 240KG/DIA</t>
  </si>
  <si>
    <t>VRVEVE350</t>
  </si>
  <si>
    <t>VALVULA REGUL. PRESSAO VACUO 0 A 24OKG</t>
  </si>
  <si>
    <t>VRVFF01</t>
  </si>
  <si>
    <t>SBBBO-BMBGD00003</t>
  </si>
  <si>
    <t>SBGCL-GCLEV00004</t>
  </si>
  <si>
    <t>SBGCL-VRVFF00015</t>
  </si>
  <si>
    <t>SBGCL-VRVFF00016</t>
  </si>
  <si>
    <t>SBGCL-VRVFF00017</t>
  </si>
  <si>
    <t>SBGCL-VRVFF00018</t>
  </si>
  <si>
    <t>SBGCL-VRVFF00019</t>
  </si>
  <si>
    <t>SBGCL-VRVFF00020</t>
  </si>
  <si>
    <t>SBGCL-VRVFF00021</t>
  </si>
  <si>
    <t>SBGCL-VRVFF00022</t>
  </si>
  <si>
    <t>SBGCL-VRVFF00023</t>
  </si>
  <si>
    <t>ANADIA</t>
  </si>
  <si>
    <t>PIAÇABUÇU</t>
  </si>
  <si>
    <t>TRAIPU</t>
  </si>
  <si>
    <t>AGRESTE</t>
  </si>
  <si>
    <t>PENDENCIAS</t>
  </si>
  <si>
    <t>ASSU</t>
  </si>
  <si>
    <t>CAICO</t>
  </si>
  <si>
    <t>LITORAL SUL</t>
  </si>
  <si>
    <t>Total</t>
  </si>
  <si>
    <t>Sitio</t>
  </si>
  <si>
    <t>Localidade</t>
  </si>
  <si>
    <t>Cloração Fluid Feeder</t>
  </si>
  <si>
    <t>Cloração Evoqua</t>
  </si>
  <si>
    <t>CLFF010050</t>
  </si>
  <si>
    <t>CodBem</t>
  </si>
  <si>
    <t>CLSBPECGPB0001</t>
  </si>
  <si>
    <t>SBDRP00000000001</t>
  </si>
  <si>
    <t>000018</t>
  </si>
  <si>
    <t>SBINJ00000000001</t>
  </si>
  <si>
    <t>SBVRV00000000001</t>
  </si>
  <si>
    <t>JUNQUEIRO</t>
  </si>
  <si>
    <t>SBGCL-SCLSB00017</t>
  </si>
  <si>
    <t>ANAPOLIS</t>
  </si>
  <si>
    <t>DEDREIRAS</t>
  </si>
  <si>
    <t>TRIZIDELA DO VALE</t>
  </si>
  <si>
    <t>CHAPADINHA</t>
  </si>
  <si>
    <t>METROPOLITANA</t>
  </si>
  <si>
    <t>SACAVEM</t>
  </si>
  <si>
    <t>IMPERATRIZ</t>
  </si>
  <si>
    <t>RIACHAO</t>
  </si>
  <si>
    <t>LORETO</t>
  </si>
  <si>
    <t>BARAO DE GRAJAU</t>
  </si>
  <si>
    <t>AGESPISA</t>
  </si>
  <si>
    <t>FLORIANO</t>
  </si>
  <si>
    <t>PARNAIBA</t>
  </si>
  <si>
    <t>COSANPA</t>
  </si>
  <si>
    <t>BAIXO AMAZONAS</t>
  </si>
  <si>
    <t>SBGCL-SCLSB00018</t>
  </si>
  <si>
    <t>SBGCL-SCLSB00019</t>
  </si>
  <si>
    <t>SBGCL-SCLSB00020</t>
  </si>
  <si>
    <t>SBGCL-SCLSB00021</t>
  </si>
  <si>
    <t>SBGCL-SCLSB00022</t>
  </si>
  <si>
    <t>SBGCL-SCLSB00023</t>
  </si>
  <si>
    <t>SBGCL-SCLSB00024</t>
  </si>
  <si>
    <t>SBGCL-SCLSB00025</t>
  </si>
  <si>
    <t>SBGCL-SCLSB00026</t>
  </si>
  <si>
    <t>SBGCL-SCLSB00027</t>
  </si>
  <si>
    <t>SBGCL-SCLSB00028</t>
  </si>
  <si>
    <t>SBGCL-SCLSB00029</t>
  </si>
  <si>
    <t>SBGCL-SCLSB00030</t>
  </si>
  <si>
    <t>SBGCL-SCLSB00031</t>
  </si>
  <si>
    <t>SBGCL-GCLFF00028</t>
  </si>
  <si>
    <t>SBGCL-GCLFF00029</t>
  </si>
  <si>
    <t>SBGCL-GCLFF00030</t>
  </si>
  <si>
    <t>SBGCL-GCLFF00031</t>
  </si>
  <si>
    <t>SBGCL-GCLFF00032</t>
  </si>
  <si>
    <t>SBGCL-GCLFF00033</t>
  </si>
  <si>
    <t>SBGCL-GCLFF00034</t>
  </si>
  <si>
    <t>SBGCL-GCLFF00035</t>
  </si>
  <si>
    <t>SBGCL-GCLFF00036</t>
  </si>
  <si>
    <t>SBGCL-GCLFF00037</t>
  </si>
  <si>
    <t>SBGCL-GCLFF00038</t>
  </si>
  <si>
    <t>SBGCL-GCLFF00039</t>
  </si>
  <si>
    <t>SBGCL-GCLFF00040</t>
  </si>
  <si>
    <t>SBGCL-GCLFF00041</t>
  </si>
  <si>
    <t>SBGCL-GCLFF00042</t>
  </si>
  <si>
    <t>SBGCL-GCLFF00043</t>
  </si>
  <si>
    <t>SBGCL-GCLFF00044</t>
  </si>
  <si>
    <t>SBGCL-GCLFF00045</t>
  </si>
  <si>
    <t>SBGCL-GCLFF00046</t>
  </si>
  <si>
    <t>SBGCL-GCLEV00005</t>
  </si>
  <si>
    <t>SBGCL-GCLEV00006</t>
  </si>
  <si>
    <t>SBGCL-INJEV00002</t>
  </si>
  <si>
    <t>SBGCL-INJEV00003</t>
  </si>
  <si>
    <t>SBGCL-INJFF00024</t>
  </si>
  <si>
    <t>SBGCL-INJFF00025</t>
  </si>
  <si>
    <t>SBGCL-INJFF00026</t>
  </si>
  <si>
    <t>SBGCL-INJFF00027</t>
  </si>
  <si>
    <t>SBGCL-INJFF00028</t>
  </si>
  <si>
    <t>SBGCL-INJFF00029</t>
  </si>
  <si>
    <t>SBGCL-INJFF00030</t>
  </si>
  <si>
    <t>SBGCL-INJFF00031</t>
  </si>
  <si>
    <t>SBGCL-INJFF00032</t>
  </si>
  <si>
    <t>SBGCL-INJFF00033</t>
  </si>
  <si>
    <t>SBGCL-INJFF00034</t>
  </si>
  <si>
    <t>SBGCL-INJFF00035</t>
  </si>
  <si>
    <t>SBGCL-INJFF00036</t>
  </si>
  <si>
    <t>SBGCL-INJFF00037</t>
  </si>
  <si>
    <t>SBGCL-INJFF00038</t>
  </si>
  <si>
    <t>SBGCL-INJFF00039</t>
  </si>
  <si>
    <t>SBGCL-VRVFF00024</t>
  </si>
  <si>
    <t>SBGCL-VRVFF00025</t>
  </si>
  <si>
    <t>SBGCL-VRVFF00026</t>
  </si>
  <si>
    <t>SBGCL-VRVFF00027</t>
  </si>
  <si>
    <t>SBGCL-VRVFF00028</t>
  </si>
  <si>
    <t>SBGCL-VRVFF00029</t>
  </si>
  <si>
    <t>SBGCL-VRVFF00030</t>
  </si>
  <si>
    <t>SBGCL-VRVFF00031</t>
  </si>
  <si>
    <t>SBGCL-VRVFF00032</t>
  </si>
  <si>
    <t>SBGCL-VRVFF00033</t>
  </si>
  <si>
    <t>SBGCL-VRVFF00034</t>
  </si>
  <si>
    <t>SBGCL-VRVFF00035</t>
  </si>
  <si>
    <t>SBGCL-VRVFF00036</t>
  </si>
  <si>
    <t>SBGCL-VRVFF00037</t>
  </si>
  <si>
    <t>SBGCL-VRVFF00038</t>
  </si>
  <si>
    <t>SBGCL-VRVFF00039</t>
  </si>
  <si>
    <t>SBGCL-VRVFF00040</t>
  </si>
  <si>
    <t>SBGCL-VRVFF00041</t>
  </si>
  <si>
    <t>SBGCL-VRVEV00004</t>
  </si>
  <si>
    <t>SBGCL-VRVEV00005</t>
  </si>
  <si>
    <t>SBGCL-VRVEV00006</t>
  </si>
  <si>
    <t>SBGCL-INJEV00004</t>
  </si>
  <si>
    <t>SBGCL-INJEV00005</t>
  </si>
  <si>
    <t>SBGCL-MNFOU00017</t>
  </si>
  <si>
    <t>SBGCL-MNFOU00018</t>
  </si>
  <si>
    <t>SBGCL-MNFOU00019</t>
  </si>
  <si>
    <t>SBGCL-MNFOU00020</t>
  </si>
  <si>
    <t>SBGCL-MNFOU00021</t>
  </si>
  <si>
    <t>SBGCL-MNFOU00022</t>
  </si>
  <si>
    <t>SBGCL-MNFOU00023</t>
  </si>
  <si>
    <t>SBGCL-MNFOU00024</t>
  </si>
  <si>
    <t>SBGCL-MNFOU00025</t>
  </si>
  <si>
    <t>SBGCL-MNFOU00026</t>
  </si>
  <si>
    <t>SBGCL-MNFOU00027</t>
  </si>
  <si>
    <t>SBGCL-MNFOU00028</t>
  </si>
  <si>
    <t>SBGCL-MNFOU00029</t>
  </si>
  <si>
    <t>SBGCL-MNFOU00030</t>
  </si>
  <si>
    <t>SBGCL-MNFOU00031</t>
  </si>
  <si>
    <t>SBBBO-BMBGD00004</t>
  </si>
  <si>
    <t>SBBBO-BMBGD00005</t>
  </si>
  <si>
    <t>CAB AGRESTE</t>
  </si>
  <si>
    <t>CAER</t>
  </si>
  <si>
    <t>COMPESA</t>
  </si>
  <si>
    <t>DESO</t>
  </si>
  <si>
    <t>ACARI</t>
  </si>
  <si>
    <t>ALTO RODRIGUES</t>
  </si>
  <si>
    <t>APODI</t>
  </si>
  <si>
    <t>AREIA BRANCA</t>
  </si>
  <si>
    <t>BOM JESUS</t>
  </si>
  <si>
    <t>CAMPO REDONDO</t>
  </si>
  <si>
    <t>CANGUARETAMA</t>
  </si>
  <si>
    <t>CARNAUBAIS</t>
  </si>
  <si>
    <t>CERRO CORA</t>
  </si>
  <si>
    <t>CRUZETA</t>
  </si>
  <si>
    <t>CURRAIS NOVOS</t>
  </si>
  <si>
    <t>Dr. SEVERIANO</t>
  </si>
  <si>
    <t>DUNAS</t>
  </si>
  <si>
    <t>ENTRONCAMENTO</t>
  </si>
  <si>
    <t>EQUADOR</t>
  </si>
  <si>
    <t>ESPIRITO SANTO I</t>
  </si>
  <si>
    <t>EXTREMOZ</t>
  </si>
  <si>
    <t>FRANCISCO DANTAS</t>
  </si>
  <si>
    <t>GARGALHEIRAS</t>
  </si>
  <si>
    <t>GUARAPES</t>
  </si>
  <si>
    <t>IPUEIRA</t>
  </si>
  <si>
    <t>JARDIM DE ANGICOS</t>
  </si>
  <si>
    <t>JARDIM DE PIRANHAS</t>
  </si>
  <si>
    <t>JIQUI</t>
  </si>
  <si>
    <t>JUCURUTU</t>
  </si>
  <si>
    <t>LAGOA NOVA I</t>
  </si>
  <si>
    <t>LAGOA NOVA II</t>
  </si>
  <si>
    <t>MACAU</t>
  </si>
  <si>
    <t>MARCELINO VIEIRA</t>
  </si>
  <si>
    <t>MARTINS</t>
  </si>
  <si>
    <t>GRAVATA - CAMPINA GRANDE</t>
  </si>
  <si>
    <t>MONTANHAS</t>
  </si>
  <si>
    <t>MONTE ALEGRE</t>
  </si>
  <si>
    <t>NOVA CRUZ</t>
  </si>
  <si>
    <t>OURO BRANCO</t>
  </si>
  <si>
    <t>PARELHAS</t>
  </si>
  <si>
    <t>PARNAMIRIM I</t>
  </si>
  <si>
    <t>PARNAMIRIM II - RIACHO VERMELHO</t>
  </si>
  <si>
    <t>PAU DOS FERROS</t>
  </si>
  <si>
    <t>PEDRO VELHO</t>
  </si>
  <si>
    <t>PLANALTO</t>
  </si>
  <si>
    <t>RIACHUELO</t>
  </si>
  <si>
    <t>RODOLFO FERNANDES</t>
  </si>
  <si>
    <t>SANTANA DO MATOS</t>
  </si>
  <si>
    <t>SERRA DE SANTANA</t>
  </si>
  <si>
    <t>SERRINHA DOS PINTOS</t>
  </si>
  <si>
    <t>UMARIZAL</t>
  </si>
  <si>
    <t>ZONA-16</t>
  </si>
  <si>
    <t>SANTANA DE MANGUEIRA</t>
  </si>
  <si>
    <t>UIRAUNA CAPIVARA</t>
  </si>
  <si>
    <t>CODIGO</t>
  </si>
  <si>
    <t>001760</t>
  </si>
  <si>
    <t>APERAM</t>
  </si>
  <si>
    <t>002310</t>
  </si>
  <si>
    <t>009293</t>
  </si>
  <si>
    <t>CAB CUIABA</t>
  </si>
  <si>
    <t>009116</t>
  </si>
  <si>
    <t>001750</t>
  </si>
  <si>
    <t>001739</t>
  </si>
  <si>
    <t>001827</t>
  </si>
  <si>
    <t>001840</t>
  </si>
  <si>
    <t>001917</t>
  </si>
  <si>
    <t>002202</t>
  </si>
  <si>
    <t>001852</t>
  </si>
  <si>
    <t>001574</t>
  </si>
  <si>
    <t>DEPASA</t>
  </si>
  <si>
    <t>009302</t>
  </si>
  <si>
    <t>006277</t>
  </si>
  <si>
    <t>GIASA</t>
  </si>
  <si>
    <t>006240</t>
  </si>
  <si>
    <t>MUNICIPIO DE SERRA NEGRA DO NORTE-RN</t>
  </si>
  <si>
    <t>007377</t>
  </si>
  <si>
    <t>001747</t>
  </si>
  <si>
    <t>UFRN</t>
  </si>
  <si>
    <t>002107</t>
  </si>
  <si>
    <t>BATERIAS MOURA</t>
  </si>
  <si>
    <t>BATALHA</t>
  </si>
  <si>
    <t>CAPELA</t>
  </si>
  <si>
    <t>ESTRELA DE ALAGOAS</t>
  </si>
  <si>
    <t>FLEXEIRAS</t>
  </si>
  <si>
    <t>JOAQUIM GOMES</t>
  </si>
  <si>
    <t>PALMEIRA DOS INDIOS</t>
  </si>
  <si>
    <t>PAULO JACINTO</t>
  </si>
  <si>
    <t>QUEBRANGULO</t>
  </si>
  <si>
    <t>SATUBA</t>
  </si>
  <si>
    <t>PILAR</t>
  </si>
  <si>
    <t>ALAGOA GRANDE</t>
  </si>
  <si>
    <t>ALAGOA NOVA</t>
  </si>
  <si>
    <t>APARECIDA</t>
  </si>
  <si>
    <t>ARARA</t>
  </si>
  <si>
    <t>AREIA</t>
  </si>
  <si>
    <t>AREIAL</t>
  </si>
  <si>
    <t>AROEIRAS</t>
  </si>
  <si>
    <t>BANANEIRAS</t>
  </si>
  <si>
    <t>BARRA DE SANTA ROSA</t>
  </si>
  <si>
    <t>BOA VISTA</t>
  </si>
  <si>
    <t>BREJO DO CRUZ</t>
  </si>
  <si>
    <t>BREJO DOS SANTOS</t>
  </si>
  <si>
    <t>CABAÇEIRAS</t>
  </si>
  <si>
    <t>CACHOEIRA DOS INDIOS</t>
  </si>
  <si>
    <t>CACIMBA DE DENTRO</t>
  </si>
  <si>
    <t>CACIMBAS</t>
  </si>
  <si>
    <t>CAJAZEIRINHAS</t>
  </si>
  <si>
    <t>CAPIM</t>
  </si>
  <si>
    <t>CARRAPATEIRA</t>
  </si>
  <si>
    <t>CASSERENGUE</t>
  </si>
  <si>
    <t>CATINGUEIRA</t>
  </si>
  <si>
    <t>CEPILHO</t>
  </si>
  <si>
    <t>CONDE</t>
  </si>
  <si>
    <t>CONGO</t>
  </si>
  <si>
    <t>COXIXOLA</t>
  </si>
  <si>
    <t>CUBATI</t>
  </si>
  <si>
    <t>DESTERRO</t>
  </si>
  <si>
    <t>DIAMANTE</t>
  </si>
  <si>
    <t>DUAS ESTRADAS</t>
  </si>
  <si>
    <t>EMAS</t>
  </si>
  <si>
    <t>ESPERANÇA</t>
  </si>
  <si>
    <t>FAGUNDES</t>
  </si>
  <si>
    <t>FREI MARTINHO</t>
  </si>
  <si>
    <t>GADO BRAVO</t>
  </si>
  <si>
    <t>IBIARA</t>
  </si>
  <si>
    <t>IGARACY</t>
  </si>
  <si>
    <t>IMACULADA</t>
  </si>
  <si>
    <t>ITAPORANGA</t>
  </si>
  <si>
    <t>ITATUBA</t>
  </si>
  <si>
    <t>JUAZEIRINHO</t>
  </si>
  <si>
    <t>JURIPIRANGA</t>
  </si>
  <si>
    <t>LAGOA DO MATO</t>
  </si>
  <si>
    <t>LIVRAMENTO</t>
  </si>
  <si>
    <t>LUCENA</t>
  </si>
  <si>
    <t>MALTA</t>
  </si>
  <si>
    <t>MALTA-CONDADO</t>
  </si>
  <si>
    <t>MAMANGUAPE</t>
  </si>
  <si>
    <t>MARI</t>
  </si>
  <si>
    <t>MASSARANDUBA</t>
  </si>
  <si>
    <t>MATINHAS</t>
  </si>
  <si>
    <t>MATO GROSSO</t>
  </si>
  <si>
    <t>MOGEIRO</t>
  </si>
  <si>
    <t>MONTADAS</t>
  </si>
  <si>
    <t>MONTE HOREBE</t>
  </si>
  <si>
    <t>MULUNGU</t>
  </si>
  <si>
    <t>NATUBA</t>
  </si>
  <si>
    <t>NAZAREZINHO</t>
  </si>
  <si>
    <t>NOVA FLORESTA</t>
  </si>
  <si>
    <t>NOVA OLINDA</t>
  </si>
  <si>
    <t>NOVA PALMEIRA</t>
  </si>
  <si>
    <t>OLHO DAGUA</t>
  </si>
  <si>
    <t>OURO VELHO</t>
  </si>
  <si>
    <t>P.NOVO</t>
  </si>
  <si>
    <t>PAULISTA</t>
  </si>
  <si>
    <t>PEDRAS DE FOGO</t>
  </si>
  <si>
    <t>PIANCO</t>
  </si>
  <si>
    <t>PIRPIRITUBA</t>
  </si>
  <si>
    <t>POCINHOS</t>
  </si>
  <si>
    <t>POMBAL</t>
  </si>
  <si>
    <t>PRATA</t>
  </si>
  <si>
    <t>PRINCESA ISABEL</t>
  </si>
  <si>
    <t>RIACHO DOS CAVALOS</t>
  </si>
  <si>
    <t>RIACHO STO. ANTONIO</t>
  </si>
  <si>
    <t>RIO TINTO</t>
  </si>
  <si>
    <t>SANTA CRUZ</t>
  </si>
  <si>
    <t>SANTA GERTRUDES</t>
  </si>
  <si>
    <t>SANTA HELENA</t>
  </si>
  <si>
    <t>SANTA LUZIA</t>
  </si>
  <si>
    <t>SANTA RITA</t>
  </si>
  <si>
    <t>SANTA TEREZINHA</t>
  </si>
  <si>
    <t>SANTANA DOS GARROTES</t>
  </si>
  <si>
    <t>SERRA BRANCA</t>
  </si>
  <si>
    <t>SERRA GRANDE</t>
  </si>
  <si>
    <t>SERRA REDONDA</t>
  </si>
  <si>
    <t>SERRARIA</t>
  </si>
  <si>
    <t>TAVARES</t>
  </si>
  <si>
    <t>TEIXEIRA</t>
  </si>
  <si>
    <t>TRIUNFO</t>
  </si>
  <si>
    <t>UIRAUNA</t>
  </si>
  <si>
    <t>UMBUZEIRO</t>
  </si>
  <si>
    <t>VISTA SERRANA</t>
  </si>
  <si>
    <t>CUITEGI</t>
  </si>
  <si>
    <t>Localidades</t>
  </si>
  <si>
    <t>Ordem</t>
  </si>
  <si>
    <t>00001</t>
  </si>
  <si>
    <t>00002</t>
  </si>
  <si>
    <t>00003</t>
  </si>
  <si>
    <t>00004</t>
  </si>
  <si>
    <t>00005</t>
  </si>
  <si>
    <t>00016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</si>
  <si>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</si>
  <si>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</si>
  <si>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</si>
  <si>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</si>
  <si>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</si>
  <si>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</si>
  <si>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</si>
  <si>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</si>
  <si>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</si>
  <si>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</si>
  <si>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</si>
  <si>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</si>
  <si>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</si>
  <si>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</si>
  <si>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</si>
  <si>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</si>
  <si>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</si>
  <si>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</si>
  <si>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</si>
  <si>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</si>
  <si>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</si>
  <si>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</si>
  <si>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</si>
  <si>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</si>
  <si>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</si>
  <si>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</si>
  <si>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</si>
  <si>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</si>
  <si>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</si>
  <si>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</si>
  <si>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</si>
  <si>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</si>
  <si>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</si>
  <si>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</si>
  <si>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</si>
  <si>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</si>
  <si>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</si>
  <si>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</si>
  <si>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</si>
  <si>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</si>
  <si>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</si>
  <si>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</si>
  <si>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</si>
  <si>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</si>
  <si>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</si>
  <si>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</si>
  <si>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</si>
  <si>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</si>
  <si>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</si>
  <si>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</si>
  <si>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</si>
  <si>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</si>
  <si>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</si>
  <si>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EquipamentoDescrição</t>
  </si>
  <si>
    <t>DOSADOR PRESSURIZADO</t>
  </si>
  <si>
    <t>INJETOR 1"</t>
  </si>
  <si>
    <t>INJFF02</t>
  </si>
  <si>
    <t>ETA-3 DUAS BOCAS</t>
  </si>
  <si>
    <t>ETA-11 SANTA MARIA</t>
  </si>
  <si>
    <t>ETA-9 JUCU/ARACATIBA</t>
  </si>
  <si>
    <t>VIANA</t>
  </si>
  <si>
    <t>ETA-5 CARAPINA</t>
  </si>
  <si>
    <t>ETA-1 VALE ESPERANÇA</t>
  </si>
  <si>
    <t>ETA-2 COBI</t>
  </si>
  <si>
    <t>BOM JESUS DO NORTE</t>
  </si>
  <si>
    <t>IBATIBA</t>
  </si>
  <si>
    <t>IUNA</t>
  </si>
  <si>
    <t>ATILIO VIVACQUA</t>
  </si>
  <si>
    <t>MUQUI</t>
  </si>
  <si>
    <t>SANTA TEREZA</t>
  </si>
  <si>
    <t>VENDA NOVA DO IMIGRANTE</t>
  </si>
  <si>
    <t>IRIRI</t>
  </si>
  <si>
    <t>RIO NOVO DO SUL</t>
  </si>
  <si>
    <t>PRESIDENTE KENNEDY</t>
  </si>
  <si>
    <t>AFONSO CLAUDIO</t>
  </si>
  <si>
    <t>APIACA</t>
  </si>
  <si>
    <t>CASTELO</t>
  </si>
  <si>
    <t>ECOPORANGA</t>
  </si>
  <si>
    <t>BOA ESPERANCA</t>
  </si>
  <si>
    <t>MANTENOPOLIS</t>
  </si>
  <si>
    <t>PINHEIROS</t>
  </si>
  <si>
    <t>PIUMA</t>
  </si>
  <si>
    <t>GUARAPARI</t>
  </si>
  <si>
    <t>ETA-12 CACAROCA</t>
  </si>
  <si>
    <t>PEDRO CANARIO</t>
  </si>
  <si>
    <t>Evolução%</t>
  </si>
  <si>
    <t>TOTAL</t>
  </si>
  <si>
    <t>SBDPT-DSPSB00001</t>
  </si>
  <si>
    <t>DELMIRO GOUVEIA - BARRAGEM</t>
  </si>
  <si>
    <t>DELMIRO GOUVEIA - EE3</t>
  </si>
  <si>
    <t>LITORAL</t>
  </si>
  <si>
    <t>BREJO</t>
  </si>
  <si>
    <t>RIO DO PEIXE</t>
  </si>
  <si>
    <t>NORTE</t>
  </si>
  <si>
    <t>SBGCL-SCLSB00032</t>
  </si>
  <si>
    <t>SBGCL-SCLSB00033</t>
  </si>
  <si>
    <t>SBGCL-SCLSB00034</t>
  </si>
  <si>
    <t>SBGCL-SCLSB00035</t>
  </si>
  <si>
    <t>SBGCL-SCLSB00036</t>
  </si>
  <si>
    <t>SBGCL-SCLSB00037</t>
  </si>
  <si>
    <t>SBGCL-SCLSB00038</t>
  </si>
  <si>
    <t>SBGCL-SCLSB00039</t>
  </si>
  <si>
    <t>SBGCL-SCLSB00040</t>
  </si>
  <si>
    <t>SBGCL-SCLSB00041</t>
  </si>
  <si>
    <t>SBGCL-SCLSB00042</t>
  </si>
  <si>
    <t>SBGCL-SCLSB00043</t>
  </si>
  <si>
    <t>SBGCL-SCLSB00044</t>
  </si>
  <si>
    <t>SBGCL-SCLSB00045</t>
  </si>
  <si>
    <t>SBGCL-SCLSB00046</t>
  </si>
  <si>
    <t>SBGCL-SCLSB00047</t>
  </si>
  <si>
    <t>SBGCL-SCLSB00048</t>
  </si>
  <si>
    <t>SBGCL-SCLSB00049</t>
  </si>
  <si>
    <t>SBGCL-SCLSB00050</t>
  </si>
  <si>
    <t>SBBBO-BMBGD00006</t>
  </si>
  <si>
    <t>SBBBO-BMBGD00007</t>
  </si>
  <si>
    <t>SBBBO-BMBGD00008</t>
  </si>
  <si>
    <t>SBBBO-BMBGD00009</t>
  </si>
  <si>
    <t>SBGCL-GCLEV00007</t>
  </si>
  <si>
    <t>SBGCL-GCLEV00008</t>
  </si>
  <si>
    <t>SBGCL-GCLEV00009</t>
  </si>
  <si>
    <t>SBGCL-GCLEV00010</t>
  </si>
  <si>
    <t>SBGCL-GCLEV00011</t>
  </si>
  <si>
    <t>SBGCL-GCLEV00012</t>
  </si>
  <si>
    <t>SBGCL-GCLFF00047</t>
  </si>
  <si>
    <t>SBGCL-GCLFF00048</t>
  </si>
  <si>
    <t>SBGCL-GCLFF00049</t>
  </si>
  <si>
    <t>SBGCL-GCLFF00050</t>
  </si>
  <si>
    <t>SBGCL-GCLFF00051</t>
  </si>
  <si>
    <t>SBGCL-GCLFF00052</t>
  </si>
  <si>
    <t>SBGCL-GCLFF00053</t>
  </si>
  <si>
    <t>SBGCL-GCLFF00054</t>
  </si>
  <si>
    <t>SBGCL-GCLFF00055</t>
  </si>
  <si>
    <t>SBGCL-GCLFF00056</t>
  </si>
  <si>
    <t>SBGCL-GCLFF00057</t>
  </si>
  <si>
    <t>SBGCL-GCLFF00058</t>
  </si>
  <si>
    <t>SBGCL-GCLFF00059</t>
  </si>
  <si>
    <t>SBGCL-GCLFF00060</t>
  </si>
  <si>
    <t>SBGCL-GCLFF00061</t>
  </si>
  <si>
    <t>SBGCL-GCLFF00062</t>
  </si>
  <si>
    <t>SBGCL-GCLFF00063</t>
  </si>
  <si>
    <t>SBGCL-GCLFF00064</t>
  </si>
  <si>
    <t>SBGCL-GCLFF00065</t>
  </si>
  <si>
    <t>SBGCL-GCLFF00066</t>
  </si>
  <si>
    <t>SBGCL-GCLFF00067</t>
  </si>
  <si>
    <t>SBGCL-GCLFF00068</t>
  </si>
  <si>
    <t>SBGCL-GCLFF00069</t>
  </si>
  <si>
    <t>SBGCL-GCLFF00070</t>
  </si>
  <si>
    <t>SBGCL-GCLFF00071</t>
  </si>
  <si>
    <t>SBGCL-GCLFF00072</t>
  </si>
  <si>
    <t>SBGCL-GCLFF00073</t>
  </si>
  <si>
    <t>SBGCL-GCLFF00074</t>
  </si>
  <si>
    <t>SBGCL-GCLFF00075</t>
  </si>
  <si>
    <t>SBGCL-INJEV00006</t>
  </si>
  <si>
    <t>SBGCL-INJEV00007</t>
  </si>
  <si>
    <t>SBGCL-INJEV00008</t>
  </si>
  <si>
    <t>SBGCL-INJEV00009</t>
  </si>
  <si>
    <t>SBGCL-INJFF00040</t>
  </si>
  <si>
    <t>SBGCL-INJFF00041</t>
  </si>
  <si>
    <t>SBGCL-INJFF00042</t>
  </si>
  <si>
    <t>SBGCL-INJFF00043</t>
  </si>
  <si>
    <t>SBGCL-INJFF00044</t>
  </si>
  <si>
    <t>SBGCL-INJFF00045</t>
  </si>
  <si>
    <t>SBGCL-INJFF00046</t>
  </si>
  <si>
    <t>SBGCL-INJFF00047</t>
  </si>
  <si>
    <t>SBGCL-INJFF00048</t>
  </si>
  <si>
    <t>SBGCL-INJFF00049</t>
  </si>
  <si>
    <t>SBGCL-INJFF00050</t>
  </si>
  <si>
    <t>SBGCL-INJFF00051</t>
  </si>
  <si>
    <t>SBGCL-INJFF00052</t>
  </si>
  <si>
    <t>SBGCL-MNFOU00032</t>
  </si>
  <si>
    <t>SBGCL-MNFOU00033</t>
  </si>
  <si>
    <t>SBGCL-MNFOU00034</t>
  </si>
  <si>
    <t>SBGCL-MNFOU00035</t>
  </si>
  <si>
    <t>SBGCL-MNFOU00036</t>
  </si>
  <si>
    <t>SBGCL-MNFOU00037</t>
  </si>
  <si>
    <t>SBGCL-MNFOU00038</t>
  </si>
  <si>
    <t>SBGCL-MNFOU00039</t>
  </si>
  <si>
    <t>SBGCL-MNFOU00040</t>
  </si>
  <si>
    <t>SBGCL-MNFOU00041</t>
  </si>
  <si>
    <t>SBGCL-MNFOU00042</t>
  </si>
  <si>
    <t>SBGCL-MNFOU00043</t>
  </si>
  <si>
    <t>SBGCL-MNFOU00044</t>
  </si>
  <si>
    <t>SBGCL-MNFOU00045</t>
  </si>
  <si>
    <t>SBGCL-MNFOU00046</t>
  </si>
  <si>
    <t>SBGCL-MNFOU00047</t>
  </si>
  <si>
    <t>SBGCL-MNFOU00048</t>
  </si>
  <si>
    <t>SBGCL-MNFOU00049</t>
  </si>
  <si>
    <t>SBGCL-MNFOU00050</t>
  </si>
  <si>
    <t>SBGCL-VRVEV00007</t>
  </si>
  <si>
    <t>SBGCL-VRVEV00008</t>
  </si>
  <si>
    <t>SBGCL-VRVEV00009</t>
  </si>
  <si>
    <t>SBGCL-VRVEV00010</t>
  </si>
  <si>
    <t>SBGCL-VRVEV00011</t>
  </si>
  <si>
    <t>SBGCL-VRVEV00012</t>
  </si>
  <si>
    <t>SBGCL-VRVEV00013</t>
  </si>
  <si>
    <t>SBGCL-VRVFF00042</t>
  </si>
  <si>
    <t>SBGCL-VRVFF00043</t>
  </si>
  <si>
    <t>SBGCL-VRVFF00044</t>
  </si>
  <si>
    <t>SBGCL-VRVFF00045</t>
  </si>
  <si>
    <t>SBGCL-VRVFF00046</t>
  </si>
  <si>
    <t>SBGCL-VRVFF00047</t>
  </si>
  <si>
    <t>SBGCL-VRVFF00048</t>
  </si>
  <si>
    <t>SBGCL-VRVFF00049</t>
  </si>
  <si>
    <t>SBGCL-VRVFF00050</t>
  </si>
  <si>
    <t>SBGCL-VRVFF00051</t>
  </si>
  <si>
    <t>SBGCL-VRVFF00052</t>
  </si>
  <si>
    <t>SBGCL-VRVFF00053</t>
  </si>
  <si>
    <t>SBGCL-VRVFF00054</t>
  </si>
  <si>
    <t>SBGCL-VRVFF00055</t>
  </si>
  <si>
    <t>SBGCL-VRVFF00056</t>
  </si>
  <si>
    <t>SBGCL-VRVFF00057</t>
  </si>
  <si>
    <t>SBGCL-VRVFF00058</t>
  </si>
  <si>
    <t>SBGCL-VRVFF00059</t>
  </si>
  <si>
    <t>SBGCL-INJFF00053</t>
  </si>
  <si>
    <t>SBGCL-INJFF00054</t>
  </si>
  <si>
    <t>SBGCL-INJFF00055</t>
  </si>
  <si>
    <t>SBGCL-INJFF00056</t>
  </si>
  <si>
    <t>SBGCL-INJFF00057</t>
  </si>
  <si>
    <t>SBGCL-INJFF00058</t>
  </si>
  <si>
    <t>SBGCL-INJFF00059</t>
  </si>
  <si>
    <t>SBGCL-INJFF00060</t>
  </si>
  <si>
    <t>SBGCL-INJFF00061</t>
  </si>
  <si>
    <t>SBGCL-INJFF00062</t>
  </si>
  <si>
    <t>SBGCL-INJFF00063</t>
  </si>
  <si>
    <t>SBGCL-INJFF00064</t>
  </si>
  <si>
    <t>SBGCL-INJFF00065</t>
  </si>
  <si>
    <t>SBGCL-INJFF00066</t>
  </si>
  <si>
    <t>Evolução</t>
  </si>
  <si>
    <t>CAGECE</t>
  </si>
  <si>
    <t>CUIABA ETA I</t>
  </si>
  <si>
    <t>CUIABA ETA II</t>
  </si>
  <si>
    <t>ETA OESTE</t>
  </si>
  <si>
    <t>Unidade</t>
  </si>
  <si>
    <t>04</t>
  </si>
  <si>
    <t>01</t>
  </si>
  <si>
    <t>05</t>
  </si>
  <si>
    <t>03</t>
  </si>
  <si>
    <t>001763</t>
  </si>
  <si>
    <t>SBGCL-GCLEV00013</t>
  </si>
  <si>
    <t>SBGCL-GCLEV00014</t>
  </si>
  <si>
    <t>SBGCL-GCLEV00015</t>
  </si>
  <si>
    <t>SBGCL-GCLEV00016</t>
  </si>
  <si>
    <t>SBGCL-GCLEV00017</t>
  </si>
  <si>
    <t>SBGCL-GCLEV00018</t>
  </si>
  <si>
    <t>SBGCL-GCLEV00019</t>
  </si>
  <si>
    <t>SBGCL-INJEV00010</t>
  </si>
  <si>
    <t>SBGCL-INJEV00011</t>
  </si>
  <si>
    <t>SBGCL-INJEV00012</t>
  </si>
  <si>
    <t>SBGCL-INJEV00013</t>
  </si>
  <si>
    <t>SBGCL-INJEV00014</t>
  </si>
  <si>
    <t>SBGCL-INJEV00015</t>
  </si>
  <si>
    <t>SBGCL-INJEV00016</t>
  </si>
  <si>
    <t>SBGCL-VRVFF00060</t>
  </si>
  <si>
    <t>SBGCL-VRVFF00061</t>
  </si>
  <si>
    <t>SBGCL-VRVFF00062</t>
  </si>
  <si>
    <t>SBGCL-VRVFF00063</t>
  </si>
  <si>
    <t>SBGCL-VRVFF00064</t>
  </si>
  <si>
    <t>SBGCL-VRVFF00065</t>
  </si>
  <si>
    <t>SBGCL-VRVFF00066</t>
  </si>
  <si>
    <t>SBGCL-VRVFF00067</t>
  </si>
  <si>
    <t>SBGCL-VRVFF00068</t>
  </si>
  <si>
    <t>SBGCL-GCLFF00076</t>
  </si>
  <si>
    <t>SBGCL-GCLFF00077</t>
  </si>
  <si>
    <t>SBGCL-GCLFF00078</t>
  </si>
  <si>
    <t>SBGCL-GCLFF00079</t>
  </si>
  <si>
    <t>SBGCL-GCLFF00080</t>
  </si>
  <si>
    <t>SBGCL-GCLFF00081</t>
  </si>
  <si>
    <t>SBGCL-GCLFF00082</t>
  </si>
  <si>
    <t>SBGCL-GCLFF00083</t>
  </si>
  <si>
    <t>SBGCL-GCLFF00084</t>
  </si>
  <si>
    <t>SBGCL-GCLFF00085</t>
  </si>
  <si>
    <t>SBGCL-INJFF00067</t>
  </si>
  <si>
    <t>SBGCL-MNFOU00051</t>
  </si>
  <si>
    <t>SBGCL-MNFOU00052</t>
  </si>
  <si>
    <t>SBGCL-MNFOU00053</t>
  </si>
  <si>
    <t>SBGCL-INJEV00017</t>
  </si>
  <si>
    <t>SBGCL-INJEV00018</t>
  </si>
  <si>
    <t>SBGCL-INJEV00019</t>
  </si>
  <si>
    <t>SBGCL-INJEV00020</t>
  </si>
  <si>
    <t>SBGCL-INJEV00021</t>
  </si>
  <si>
    <t>SBGCL-INJEV00022</t>
  </si>
  <si>
    <t>SBGCL-INJEV00023</t>
  </si>
  <si>
    <t>SBGCL-INJFF00068</t>
  </si>
  <si>
    <t>SBGCL-INJFF00069</t>
  </si>
  <si>
    <t>SBGCL-INJFF00070</t>
  </si>
  <si>
    <t>SBGCL-INJFF00071</t>
  </si>
  <si>
    <t>SBGCL-INJFF00072</t>
  </si>
  <si>
    <t>SBGCL-INJFF00073</t>
  </si>
  <si>
    <t>SBGCL-MNFOU00054</t>
  </si>
  <si>
    <t>SBGCL-MNFOU00055</t>
  </si>
  <si>
    <t>SBGCL-VRVEV00014</t>
  </si>
  <si>
    <t>SBGCL-VRVEV00015</t>
  </si>
  <si>
    <t>SBGCL-VRVEV00016</t>
  </si>
  <si>
    <t>SBBBO-BMBGD00010</t>
  </si>
  <si>
    <t>SBGCL-SCLSB00051</t>
  </si>
  <si>
    <t>SBGCL-SCLSB00052</t>
  </si>
  <si>
    <t>SBGCL-SCLSB00053</t>
  </si>
  <si>
    <t>SBGCL-SCLSB00054</t>
  </si>
  <si>
    <t>SBGCL-SCLSB00055</t>
  </si>
  <si>
    <t>SBGCL-SCLSB00056</t>
  </si>
  <si>
    <t>SBGCL-SCLSB00057</t>
  </si>
  <si>
    <t>SBGCL-SCLSB00058</t>
  </si>
  <si>
    <t>SBGCL-SCLSB00059</t>
  </si>
  <si>
    <t>SBGCL-SCLSB00060</t>
  </si>
  <si>
    <t>SBGCL-SCLSB00061</t>
  </si>
  <si>
    <t>SBGCL-SCLSB00062</t>
  </si>
  <si>
    <t>SBGCL-SCLSB00063</t>
  </si>
  <si>
    <t>SBGCL-SCLSB00064</t>
  </si>
  <si>
    <t>SBGCL-SCLSB00065</t>
  </si>
  <si>
    <t>SBGCL-SCLSB00066</t>
  </si>
  <si>
    <t>SBGCL-VRVFF00069</t>
  </si>
  <si>
    <t>SBGCL-VRVFF00070</t>
  </si>
  <si>
    <t>SBGCL-VRVFF00071</t>
  </si>
  <si>
    <t>SBGCL-VRVFF00072</t>
  </si>
  <si>
    <t>SBGCL-VRVFF00073</t>
  </si>
  <si>
    <t>SBGCL-VRVFF00074</t>
  </si>
  <si>
    <t>SBGCL-VRVFF00075</t>
  </si>
  <si>
    <t>SISTEMA DE PAC</t>
  </si>
  <si>
    <t>PAC</t>
  </si>
  <si>
    <t>SISTEMA DE PASTINHA</t>
  </si>
  <si>
    <t>SBDPT-SPTSB00001</t>
  </si>
  <si>
    <t>SBDPT-SPT</t>
  </si>
  <si>
    <t>SBPAC-SPC</t>
  </si>
  <si>
    <t>MONTEIRO - EB3</t>
  </si>
  <si>
    <t>ITABAIANA - ETA I</t>
  </si>
  <si>
    <t>SUME - ADUTORA CONGO EB II</t>
  </si>
  <si>
    <t>ITABAIANA - ETA VELHA</t>
  </si>
  <si>
    <t>ITABAIANA - ETA FORUM</t>
  </si>
  <si>
    <t>MURICI - CACHOEIRA</t>
  </si>
  <si>
    <t>RIO LARGO - MATA DO ROLO</t>
  </si>
  <si>
    <t>RIO LARGO - TABULEIRO DO PINTO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</si>
  <si>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</si>
  <si>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</si>
  <si>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</si>
  <si>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</si>
  <si>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</si>
  <si>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</si>
  <si>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</si>
  <si>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</si>
  <si>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</si>
  <si>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</si>
  <si>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</si>
  <si>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</si>
  <si>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</si>
  <si>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</si>
  <si>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SBGCL-VRVFF00076</t>
  </si>
  <si>
    <t>SBGCL-VRVFF00077</t>
  </si>
  <si>
    <t>SBGCL-VRVFF00078</t>
  </si>
  <si>
    <t>SBGCL-VRVFF00079</t>
  </si>
  <si>
    <t>SBGCL-MNFOU00056</t>
  </si>
  <si>
    <t>SBGCL-MNFOU00057</t>
  </si>
  <si>
    <t>SBGCL-MNFOU00058</t>
  </si>
  <si>
    <t>SBGCL-MNFOU00059</t>
  </si>
  <si>
    <t>SBGCL-MNFOU00060</t>
  </si>
  <si>
    <t>SBGCL-MNFOU00061</t>
  </si>
  <si>
    <t>SBGCL-MNFOU00062</t>
  </si>
  <si>
    <t>SBGCL-MNFOU00063</t>
  </si>
  <si>
    <t>SBGCL-MNFOU00064</t>
  </si>
  <si>
    <t>SBGCL-MNFOU00065</t>
  </si>
  <si>
    <t>SBGCL-MNFOU00066</t>
  </si>
  <si>
    <t>SBGCL-MNFOU00067</t>
  </si>
  <si>
    <t>SBGCL-MNFOU00068</t>
  </si>
  <si>
    <t>SBGCL-MNFOU00069</t>
  </si>
  <si>
    <t>SBGCL-MNFOU00070</t>
  </si>
  <si>
    <t>SBGCL-INJFF00074</t>
  </si>
  <si>
    <t>SBGCL-INJFF00075</t>
  </si>
  <si>
    <t>SBGCL-INJFF00076</t>
  </si>
  <si>
    <t>SBGCL-INJFF00077</t>
  </si>
  <si>
    <t>SBGCL-INJFF00078</t>
  </si>
  <si>
    <t>SBGCL-INJFF00079</t>
  </si>
  <si>
    <t>SBGCL-INJFF00080</t>
  </si>
  <si>
    <t>SBGCL-INJEV00024</t>
  </si>
  <si>
    <t>SBGCL-INJEV00025</t>
  </si>
  <si>
    <t>SBGCL-GCLFF00086</t>
  </si>
  <si>
    <t>SBGCL-GCLFF00087</t>
  </si>
  <si>
    <t>SBGCL-GCLFF00088</t>
  </si>
  <si>
    <t>SBGCL-GCLFF00089</t>
  </si>
  <si>
    <t>SBGCL-GCLFF00090</t>
  </si>
  <si>
    <t>SBGCL-GCLFF00091</t>
  </si>
  <si>
    <t>SBGCL-GCLFF00092</t>
  </si>
  <si>
    <t>SBGCL-VRVFF00080</t>
  </si>
  <si>
    <t>SBGCL-VRVFF00081</t>
  </si>
  <si>
    <t>SBGCL-VRVFF00082</t>
  </si>
  <si>
    <t>SBGCL-VRVFF00083</t>
  </si>
  <si>
    <t>SBGCL-VRVFF00084</t>
  </si>
  <si>
    <t>SBGCL-VRVFF00085</t>
  </si>
  <si>
    <t>NINA RODRIGUES</t>
  </si>
  <si>
    <t>BACABEIRA</t>
  </si>
  <si>
    <t>SBGCL-VRVFF00086</t>
  </si>
  <si>
    <t>SBGCL-VRVFF00087</t>
  </si>
  <si>
    <t>SBGCL-VRVFF00089</t>
  </si>
  <si>
    <t>SBGCL-VRVFF00090</t>
  </si>
  <si>
    <t>SBGCL-GCLFF00093</t>
  </si>
  <si>
    <t>SBGCL-GCLFF00094</t>
  </si>
  <si>
    <t>SBGCL-GCLFF00095</t>
  </si>
  <si>
    <t>SBGCL-GCLFF00096</t>
  </si>
  <si>
    <t>SBGCL-GCLFF00097</t>
  </si>
  <si>
    <t>SBGCL-GCLFF00098</t>
  </si>
  <si>
    <t>CAXIAS</t>
  </si>
  <si>
    <t>SBGCL-GCLFF00099</t>
  </si>
  <si>
    <t>SBGCL-INJFF00081</t>
  </si>
  <si>
    <t>SBGCL-INJFF00082</t>
  </si>
  <si>
    <t>SBGCL-INJFF00083</t>
  </si>
  <si>
    <t>SBGCL-INJFF00084</t>
  </si>
  <si>
    <t>SBGCL-INJFF00085</t>
  </si>
  <si>
    <t>SBGCL-INJFF00086</t>
  </si>
  <si>
    <t>SBGCL-INJFF00087</t>
  </si>
  <si>
    <t>SBGCL-VRVFF00091</t>
  </si>
  <si>
    <t>SBGCL-VRVFF00092</t>
  </si>
  <si>
    <t>SBGCL-VRVFF00093</t>
  </si>
  <si>
    <t>SBGCL-VRVFF00094</t>
  </si>
  <si>
    <t>SBGCL-VRVFF00095</t>
  </si>
  <si>
    <t>SBGCL-VRVFF00096</t>
  </si>
  <si>
    <t>SBGCL-VRVFF00097</t>
  </si>
  <si>
    <t>SBGCL-VRVFF00098</t>
  </si>
  <si>
    <t>SBGCL-GCLFF00100</t>
  </si>
  <si>
    <t>Bens</t>
  </si>
  <si>
    <t>Tatal</t>
  </si>
  <si>
    <t>Quantidade</t>
  </si>
  <si>
    <t>CSBGCL-GCLFF0005</t>
  </si>
  <si>
    <t>000012</t>
  </si>
  <si>
    <t>INJETOR 1" EVOQUA</t>
  </si>
  <si>
    <t>INJEV00002</t>
  </si>
  <si>
    <t>000006</t>
  </si>
  <si>
    <t>INJETOR 2" FFCL</t>
  </si>
  <si>
    <t>INJFF03</t>
  </si>
  <si>
    <t>MANIF07P</t>
  </si>
  <si>
    <t>Colunas1</t>
  </si>
  <si>
    <t>CONTENTORES</t>
  </si>
  <si>
    <t>LITORAL NORTE</t>
  </si>
  <si>
    <t>SBGCL-SCLSB00067</t>
  </si>
  <si>
    <t>SBGCL-SCLSB00068</t>
  </si>
  <si>
    <t>SBGCL-SCLSB00069</t>
  </si>
  <si>
    <t>SBGCL-SCLSB00070</t>
  </si>
  <si>
    <t>SBGCL-SCLSB00071</t>
  </si>
  <si>
    <t>SBGCL-SCLSB00072</t>
  </si>
  <si>
    <t>SBGCL-SCLSB00073</t>
  </si>
  <si>
    <t>SBGCL-SCLSB00074</t>
  </si>
  <si>
    <t>SBGCL-GCLFF00101</t>
  </si>
  <si>
    <t>SBGCL-GCLFF00102</t>
  </si>
  <si>
    <t>SBGCL-GCLFF00103</t>
  </si>
  <si>
    <t>SBGCL-GCLFF00104</t>
  </si>
  <si>
    <t>SBGCL-GCLFF00105</t>
  </si>
  <si>
    <t>SBGCL-GCLFF00106</t>
  </si>
  <si>
    <t>SBGCL-GCLFF00107</t>
  </si>
  <si>
    <t>SBGCL-GCLFF00108</t>
  </si>
  <si>
    <t>SBGCL-GCLFF00109</t>
  </si>
  <si>
    <t>SBGCL-GCLFF00110</t>
  </si>
  <si>
    <t>SBGCL-GCLFF00111</t>
  </si>
  <si>
    <t>SBGCL-GCLFF00112</t>
  </si>
  <si>
    <t>SBGCL-GCLFF00113</t>
  </si>
  <si>
    <t>SBGCL-GCLFF00114</t>
  </si>
  <si>
    <t>SBGCL-GCLFF00115</t>
  </si>
  <si>
    <t>SBGCL-GCLFF00116</t>
  </si>
  <si>
    <t>SBGCL-GCLFF00117</t>
  </si>
  <si>
    <t>SBGCL-GCLFF00118</t>
  </si>
  <si>
    <t>SBGCL-GCLFF00119</t>
  </si>
  <si>
    <t>SBGCL-GCLFF00120</t>
  </si>
  <si>
    <t>SBGCL-GCLFF00121</t>
  </si>
  <si>
    <t>SBGCL-INJFF00088</t>
  </si>
  <si>
    <t>SBGCL-INJFF00089</t>
  </si>
  <si>
    <t>SBGCL-INJFF00090</t>
  </si>
  <si>
    <t>SBGCL-INJFF00091</t>
  </si>
  <si>
    <t>SBGCL-INJFF00092</t>
  </si>
  <si>
    <t>SBGCL-INJFF00093</t>
  </si>
  <si>
    <t>SBGCL-INJFF00094</t>
  </si>
  <si>
    <t>SBGCL-INJFF00095</t>
  </si>
  <si>
    <t>SBGCL-INJFF00096</t>
  </si>
  <si>
    <t>SBGCL-INJFF00097</t>
  </si>
  <si>
    <t>SBGCL-INJFF00098</t>
  </si>
  <si>
    <t>SBGCL-INJFF00099</t>
  </si>
  <si>
    <t>SBGCL-INJFF00100</t>
  </si>
  <si>
    <t>SBGCL-INJFF00101</t>
  </si>
  <si>
    <t>SBGCL-INJFF00102</t>
  </si>
  <si>
    <t>SBGCL-INJFF00103</t>
  </si>
  <si>
    <t>SBGCL-INJFF00104</t>
  </si>
  <si>
    <t>SBGCL-INJFF00105</t>
  </si>
  <si>
    <t>SBGCL-INJFF00106</t>
  </si>
  <si>
    <t>SBGCL-INJFF00107</t>
  </si>
  <si>
    <t>SBGCL-MNFOU00071</t>
  </si>
  <si>
    <t>SBGCL-MNFOU00072</t>
  </si>
  <si>
    <t>SBGCL-MNFOU00073</t>
  </si>
  <si>
    <t>SBGCL-MNFOU00074</t>
  </si>
  <si>
    <t>SBGCL-MNFOU00075</t>
  </si>
  <si>
    <t>SBGCL-MNFOU00076</t>
  </si>
  <si>
    <t>SBGCL-MNFOU00077</t>
  </si>
  <si>
    <t>SBGCL-MNFOU00078</t>
  </si>
  <si>
    <t>SBGCL-MNFOU00079</t>
  </si>
  <si>
    <t>SBGCL-MNFOU00080</t>
  </si>
  <si>
    <t>SBGCL-MNFOU00081</t>
  </si>
  <si>
    <t>SBGCL-MNFOU00082</t>
  </si>
  <si>
    <t>SBGCL-MNFOU00083</t>
  </si>
  <si>
    <t>SBGCL-MNFOU00084</t>
  </si>
  <si>
    <t>SBGCL-MNFOU00085</t>
  </si>
  <si>
    <t>SBGCL-VRVFF00099</t>
  </si>
  <si>
    <t>SBGCL-VRVFF00100</t>
  </si>
  <si>
    <t>SBGCL-VRVFF00101</t>
  </si>
  <si>
    <t>SBGCL-VRVFF00102</t>
  </si>
  <si>
    <t>SBGCL-VRVFF00103</t>
  </si>
  <si>
    <t>SBGCL-VRVFF00104</t>
  </si>
  <si>
    <t>SBGCL-VRVFF00105</t>
  </si>
  <si>
    <t>SBGCL-VRVFF00106</t>
  </si>
  <si>
    <t>SBGCL-VRVFF00107</t>
  </si>
  <si>
    <t>SBGCL-VRVFF00108</t>
  </si>
  <si>
    <t>SBGCL-VRVFF00109</t>
  </si>
  <si>
    <t>SBGCL-VRVFF00110</t>
  </si>
  <si>
    <t>SBGCL-VRVFF00111</t>
  </si>
  <si>
    <t>SBGCL-VRVFF00112</t>
  </si>
  <si>
    <t>SBGCL-VRVFF00113</t>
  </si>
  <si>
    <t>SBGCL-VRVFF00114</t>
  </si>
  <si>
    <t>SBGCL-VRVFF00115</t>
  </si>
  <si>
    <t>SBGCL-VRVFF00116</t>
  </si>
  <si>
    <t>SBGCL-VRVFF00117</t>
  </si>
  <si>
    <t>SBGCL-VRVFF00118</t>
  </si>
  <si>
    <t>SBGCL-GCLEV00020</t>
  </si>
  <si>
    <t>BOLONHA</t>
  </si>
  <si>
    <t>CORDEIRO DE FARIAS I</t>
  </si>
  <si>
    <t>COQUEIRO</t>
  </si>
  <si>
    <t>VERDEJANTE</t>
  </si>
  <si>
    <t>PAAR</t>
  </si>
  <si>
    <t>SATELITE</t>
  </si>
  <si>
    <t>BRAGANÇA</t>
  </si>
  <si>
    <t>CAPANEMA</t>
  </si>
  <si>
    <t>NOVA TIMBOTEUA</t>
  </si>
  <si>
    <t>PEIXE BOI</t>
  </si>
  <si>
    <t>VISEU</t>
  </si>
  <si>
    <t>BREU BRANCO</t>
  </si>
  <si>
    <t>DOM ELISEU</t>
  </si>
  <si>
    <t>NOVO REPARTIMENTO</t>
  </si>
  <si>
    <t>ALTAMIRA</t>
  </si>
  <si>
    <t>ITAITUBA</t>
  </si>
  <si>
    <t>ALENQUER</t>
  </si>
  <si>
    <t>BREVES</t>
  </si>
  <si>
    <t>ABAETETUBA</t>
  </si>
  <si>
    <t>MOCAJUBA</t>
  </si>
  <si>
    <t>CASTANHAL - CAIÇARA</t>
  </si>
  <si>
    <t>SBDPT-SPTSB00002</t>
  </si>
  <si>
    <t>SBDPT-SPTSB00003</t>
  </si>
  <si>
    <t>SBDPT-SPTSB00004</t>
  </si>
  <si>
    <t>SBDPT-SPTSB00005</t>
  </si>
  <si>
    <t>SBBDO-BMBNZ00001</t>
  </si>
  <si>
    <t>SBDPT-DSPSB00002</t>
  </si>
  <si>
    <t>SBDPT-DSPSB00003</t>
  </si>
  <si>
    <t>CONTROLADOR</t>
  </si>
  <si>
    <t>SONDA ANALITICA</t>
  </si>
  <si>
    <t>AL</t>
  </si>
  <si>
    <t>SBARM-COTAL00001</t>
  </si>
  <si>
    <t>PR</t>
  </si>
  <si>
    <t>SBBDO-BMBJZ00001</t>
  </si>
  <si>
    <t>SBBDO-BMBJZ00002</t>
  </si>
  <si>
    <t>SBBDO-BMBJZ00003</t>
  </si>
  <si>
    <t>SBBDO-BMBJZ00004</t>
  </si>
  <si>
    <t>SBAUT-CTLPY00001</t>
  </si>
  <si>
    <t>SBAUT-CTLPY00002</t>
  </si>
  <si>
    <t>SBAUT-CTLPY00003</t>
  </si>
  <si>
    <t>SBAUT-SODDI00001</t>
  </si>
  <si>
    <t>SBAUT-SODDI00002</t>
  </si>
  <si>
    <t>SBAUT-SODDI00003</t>
  </si>
  <si>
    <t>MACEIO - CARDOSO</t>
  </si>
  <si>
    <t>QUEBRANGULO - CAÇAMBAS</t>
  </si>
  <si>
    <t>PARNAMIRIM - LAGOA DO BONFIM</t>
  </si>
  <si>
    <t>LAJES - CABUGI</t>
  </si>
  <si>
    <t xml:space="preserve">SANTA CRUZ - EB - 16 </t>
  </si>
  <si>
    <t>BOM JESUS - EB - 8</t>
  </si>
  <si>
    <t>NATAL - PONTA NEGRA</t>
  </si>
  <si>
    <t>MACAIBA - GRANJA RECREIO</t>
  </si>
  <si>
    <t>MACEIO</t>
  </si>
  <si>
    <t>SBGCL-SCLSB00075</t>
  </si>
  <si>
    <t>SBGCL-SCLSB00076</t>
  </si>
  <si>
    <t>SBPAC-SPCSB00001</t>
  </si>
  <si>
    <t>SBGCL-GCLFF00122</t>
  </si>
  <si>
    <t>SBGCL-GCLFF00123</t>
  </si>
  <si>
    <t>SBGCL-GCLFF00124</t>
  </si>
  <si>
    <t>SBGCL-GCLFF00125</t>
  </si>
  <si>
    <t>SBGCL-GCLFF00126</t>
  </si>
  <si>
    <t>SBGCL-GCLFF00127</t>
  </si>
  <si>
    <t>SBGCL-GCLFF00128</t>
  </si>
  <si>
    <t>SBGCL-GCLFF00129</t>
  </si>
  <si>
    <t>SBGCL-GCLFF00130</t>
  </si>
  <si>
    <t>SBGCL-GCLFF00131</t>
  </si>
  <si>
    <t>SBGCL-GCLFF00132</t>
  </si>
  <si>
    <t>SBGCL-GCLFF00133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</si>
  <si>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</si>
  <si>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</si>
  <si>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</si>
  <si>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</si>
  <si>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</si>
  <si>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</si>
  <si>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</si>
  <si>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</si>
  <si>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</si>
  <si>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</si>
  <si>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PICUI</t>
  </si>
  <si>
    <t>AREIAS</t>
  </si>
  <si>
    <t>SBGCL-SCLSB00077</t>
  </si>
  <si>
    <t>SBGCL-SCLSB00078</t>
  </si>
  <si>
    <t>SBGCL-SCLSB00079</t>
  </si>
  <si>
    <t>SBGCL-SCLSB00080</t>
  </si>
  <si>
    <t>SBGCL-SCLSB00081</t>
  </si>
  <si>
    <t>SBGCL-SCLSB00082</t>
  </si>
  <si>
    <t>SBGCL-SCLSB00083</t>
  </si>
  <si>
    <t>SBGCL-SCLSB00084</t>
  </si>
  <si>
    <t>SBGCL-SCLSB00085</t>
  </si>
  <si>
    <t>SBGCL-SCLSB00086</t>
  </si>
  <si>
    <t>SBGCL-VRVFF00119</t>
  </si>
  <si>
    <t>SBGCL-VRVFF00120</t>
  </si>
  <si>
    <t>SBGCL-VRVFF00121</t>
  </si>
  <si>
    <t>SBGCL-VRVFF00122</t>
  </si>
  <si>
    <t>SBGCL-VRVFF00123</t>
  </si>
  <si>
    <t>SBGCL-VRVFF00124</t>
  </si>
  <si>
    <t>SBGCL-VRVFF00125</t>
  </si>
  <si>
    <t>SBGCL-VRVFF00126</t>
  </si>
  <si>
    <t>SBGCL-VRVFF00127</t>
  </si>
  <si>
    <t>SBGCL-VRVFF00128</t>
  </si>
  <si>
    <t>SBGCL-GCLFF00134</t>
  </si>
  <si>
    <t>SBGCL-GCLEV00021</t>
  </si>
  <si>
    <t>SBGCL-GCLEV00022</t>
  </si>
  <si>
    <t>SBGCL-INJFF00108</t>
  </si>
  <si>
    <t>SBGCL-INJFF00109</t>
  </si>
  <si>
    <t>SBGCL-INJFF00110</t>
  </si>
  <si>
    <t>SBGCL-INJFF00111</t>
  </si>
  <si>
    <t>SBGCL-INJFF00112</t>
  </si>
  <si>
    <t>SBGCL-INJFF00113</t>
  </si>
  <si>
    <t>SBGCL-INJFF00121</t>
  </si>
  <si>
    <t>SBGCL-INJFF00122</t>
  </si>
  <si>
    <t>SBGCL-MNFOU00086</t>
  </si>
  <si>
    <t>SBGCL-MNFOU00087</t>
  </si>
  <si>
    <t>SBGCL-MNFOU00088</t>
  </si>
  <si>
    <t>SBGCL-MNFOU00089</t>
  </si>
  <si>
    <t>SBGCL-MNFOU00090</t>
  </si>
  <si>
    <t>SBGCL-MNFOU00091</t>
  </si>
  <si>
    <t>SBGCL-MNFOU00092</t>
  </si>
  <si>
    <t>SBGCL-MNFOU00093</t>
  </si>
  <si>
    <t>SBGCL-MNFOU00094</t>
  </si>
  <si>
    <t>SBDPT-DSPEP00001</t>
  </si>
  <si>
    <t>SBDPT-DSPEP00002</t>
  </si>
  <si>
    <t>SBDPT-DSPEP00003</t>
  </si>
  <si>
    <t>SBDPT-DSPEP00004</t>
  </si>
  <si>
    <t>SBDPT-DSPEP00005</t>
  </si>
  <si>
    <t>SBDPT-DSPEP00006</t>
  </si>
  <si>
    <t>SBDPT-DSPEP00007</t>
  </si>
  <si>
    <t>SBDPT-DSPEP00008</t>
  </si>
  <si>
    <t>00093</t>
  </si>
  <si>
    <t>00099</t>
  </si>
  <si>
    <t>ITAPECURU MIRIM</t>
  </si>
  <si>
    <t>VARGEM GRANDE</t>
  </si>
  <si>
    <t>MORROS</t>
  </si>
  <si>
    <t>BARREIRINHAS</t>
  </si>
  <si>
    <t>SBGCL-SCLSB00087</t>
  </si>
  <si>
    <t>SBGCL-SCLSB00088</t>
  </si>
  <si>
    <t>SBGCL-SCLSB00089</t>
  </si>
  <si>
    <t>SBGCL-SCLSB00090</t>
  </si>
  <si>
    <t>SBGCL-SCLSB00091</t>
  </si>
  <si>
    <t>SBGCL-SCLSB00092</t>
  </si>
  <si>
    <t>SBGCL-SCLSB00093</t>
  </si>
  <si>
    <t>SBGCL-SCLSB00094</t>
  </si>
  <si>
    <t>SBGCL-GCLFF00142</t>
  </si>
  <si>
    <t>SBGCL-GCLFF00143</t>
  </si>
  <si>
    <t>SBGCL-GCLFF00144</t>
  </si>
  <si>
    <t>SBGCL-GCLFF00145</t>
  </si>
  <si>
    <t>SBGCL-GCLFF00146</t>
  </si>
  <si>
    <t>SBGCL-GCLFF00147</t>
  </si>
  <si>
    <t>SBGCL-GCLFF00148</t>
  </si>
  <si>
    <t>SBGCL-GCLFF00149</t>
  </si>
  <si>
    <t>SBGCL-GCLFF00150</t>
  </si>
  <si>
    <t>SBGCL-INJFF00123</t>
  </si>
  <si>
    <t>SBGCL-INJFF00124</t>
  </si>
  <si>
    <t>SBGCL-INJFF00125</t>
  </si>
  <si>
    <t>SBGCL-INJFF00126</t>
  </si>
  <si>
    <t>SBGCL-INJFF00127</t>
  </si>
  <si>
    <t>SBGCL-INJFF00128</t>
  </si>
  <si>
    <t>SBGCL-INJFF00129</t>
  </si>
  <si>
    <t>SBGCL-VRVFF00129</t>
  </si>
  <si>
    <t>SBGCL-VRVFF00130</t>
  </si>
  <si>
    <t>SBGCL-VRVFF00131</t>
  </si>
  <si>
    <t>SBGCL-VRVFF00132</t>
  </si>
  <si>
    <t>SBGCL-VRVFF00133</t>
  </si>
  <si>
    <t>SBGCL-VRVFF00134</t>
  </si>
  <si>
    <t>SBGCL-VRVFF00135</t>
  </si>
  <si>
    <t>SBGCL-VRVFF00136</t>
  </si>
  <si>
    <t>CSBGCL-INJFF0010</t>
  </si>
  <si>
    <t>BAMBA BOOSTER</t>
  </si>
  <si>
    <t>INJETOR 1" FFCL</t>
  </si>
  <si>
    <t>VALVULA REGUL. PRESSAO VACUO 0 A 24OKSBG</t>
  </si>
  <si>
    <t>000028</t>
  </si>
  <si>
    <t>0060007</t>
  </si>
  <si>
    <t>CONTE001T</t>
  </si>
  <si>
    <t>000026</t>
  </si>
  <si>
    <t>000003</t>
  </si>
  <si>
    <t>CPDCY2051</t>
  </si>
  <si>
    <t>000027</t>
  </si>
  <si>
    <t>SONDCL002</t>
  </si>
  <si>
    <t>000015</t>
  </si>
  <si>
    <t>BMJAC00001</t>
  </si>
  <si>
    <t>BNM008</t>
  </si>
  <si>
    <t>000025</t>
  </si>
  <si>
    <t>EPEXT020</t>
  </si>
  <si>
    <t>000024</t>
  </si>
  <si>
    <t>DOSADOR POR GRAVIDADE</t>
  </si>
  <si>
    <t>G300400</t>
  </si>
  <si>
    <t>MANIF08P</t>
  </si>
  <si>
    <t>000023</t>
  </si>
  <si>
    <t>VALVULA REDUTORA TIPO CHEK UNIT 3000PPD</t>
  </si>
  <si>
    <t>VRVFF02</t>
  </si>
  <si>
    <t>VALVULA REG CHEK UNIT 3000PPD</t>
  </si>
  <si>
    <t>000021</t>
  </si>
  <si>
    <t>000022</t>
  </si>
  <si>
    <t>Nome</t>
  </si>
  <si>
    <t>SISTEMA DE PASTILHA</t>
  </si>
  <si>
    <t>Ccusto</t>
  </si>
  <si>
    <t>0065001</t>
  </si>
  <si>
    <t>0065003</t>
  </si>
  <si>
    <t>0065004</t>
  </si>
  <si>
    <t>0065002</t>
  </si>
  <si>
    <t>Centro de custo</t>
  </si>
  <si>
    <t>PACATUBA</t>
  </si>
  <si>
    <t>STA BARB.D´OESTE</t>
  </si>
  <si>
    <t>UF</t>
  </si>
  <si>
    <t>PE</t>
  </si>
  <si>
    <t>CE</t>
  </si>
  <si>
    <t>GO</t>
  </si>
  <si>
    <t>SP</t>
  </si>
  <si>
    <t>Código</t>
  </si>
  <si>
    <t>Reg</t>
  </si>
  <si>
    <t>SUME - ETA VELHA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</si>
  <si>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</si>
  <si>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</si>
  <si>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</si>
  <si>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</si>
  <si>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</si>
  <si>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</si>
  <si>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</si>
  <si>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</si>
  <si>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</si>
  <si>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00110</t>
  </si>
  <si>
    <t>00111</t>
  </si>
  <si>
    <t>00112</t>
  </si>
  <si>
    <t>PRATAGY</t>
  </si>
  <si>
    <t>00113</t>
  </si>
  <si>
    <t>00118</t>
  </si>
  <si>
    <t>00119</t>
  </si>
  <si>
    <t>00120</t>
  </si>
  <si>
    <t>00121</t>
  </si>
  <si>
    <t>00122</t>
  </si>
  <si>
    <t>00123</t>
  </si>
  <si>
    <t>PRESIDENTE DUTRA</t>
  </si>
  <si>
    <t>BARRA DO CORDA</t>
  </si>
  <si>
    <t>TIMBIRAS</t>
  </si>
  <si>
    <t>AGUA BRANCA - EE5</t>
  </si>
  <si>
    <t>NISIA FLORESTA - ETA BOMFIM - ADUT. MONSEN. EXP.</t>
  </si>
  <si>
    <t>00124</t>
  </si>
  <si>
    <t>00125</t>
  </si>
  <si>
    <t>00126</t>
  </si>
  <si>
    <t>00127</t>
  </si>
  <si>
    <t>00128</t>
  </si>
  <si>
    <t>00129</t>
  </si>
  <si>
    <t>NOVO LINO</t>
  </si>
  <si>
    <t>ITABAIANA</t>
  </si>
  <si>
    <t>LAGARTO</t>
  </si>
  <si>
    <t>TOBIAS BARRETO</t>
  </si>
  <si>
    <t>SISTEMA DIOXIDO DE CLORO</t>
  </si>
  <si>
    <t>00130</t>
  </si>
  <si>
    <t>00131</t>
  </si>
  <si>
    <t>00132</t>
  </si>
  <si>
    <t>00133</t>
  </si>
  <si>
    <t>00135</t>
  </si>
  <si>
    <t>00136</t>
  </si>
  <si>
    <t>00138</t>
  </si>
  <si>
    <t>00139</t>
  </si>
  <si>
    <t>00140</t>
  </si>
  <si>
    <t>00141</t>
  </si>
  <si>
    <t>00142</t>
  </si>
  <si>
    <t>00143</t>
  </si>
  <si>
    <t>00144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</si>
  <si>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</si>
  <si>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</si>
  <si>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</si>
  <si>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</si>
  <si>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</si>
  <si>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</si>
  <si>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</si>
  <si>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</si>
  <si>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</si>
  <si>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</si>
  <si>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</si>
  <si>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</si>
  <si>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</si>
  <si>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</si>
  <si>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</si>
  <si>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</si>
  <si>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</si>
  <si>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</si>
  <si>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</si>
  <si>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</si>
  <si>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</si>
  <si>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</si>
  <si>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</si>
  <si>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00172</t>
  </si>
  <si>
    <t>00173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</si>
  <si>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</si>
  <si>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</si>
  <si>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</si>
  <si>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</si>
  <si>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</si>
  <si>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</si>
  <si>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</si>
  <si>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</si>
  <si>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</si>
  <si>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</si>
  <si>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</si>
  <si>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</si>
  <si>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</si>
  <si>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</si>
  <si>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</si>
  <si>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</si>
  <si>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</si>
  <si>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</si>
  <si>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</si>
  <si>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</si>
  <si>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</si>
  <si>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</si>
  <si>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</si>
  <si>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</si>
  <si>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</si>
  <si>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</si>
  <si>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</si>
  <si>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00204</t>
  </si>
  <si>
    <t>00205</t>
  </si>
  <si>
    <t>00206</t>
  </si>
  <si>
    <t>00209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</si>
  <si>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</si>
  <si>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</si>
  <si>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</si>
  <si>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</si>
  <si>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</si>
  <si>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</si>
  <si>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</si>
  <si>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</si>
  <si>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</si>
  <si>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</si>
  <si>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</si>
  <si>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</si>
  <si>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</si>
  <si>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</si>
  <si>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</si>
  <si>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</si>
  <si>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</si>
  <si>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</si>
  <si>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</si>
  <si>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</si>
  <si>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</si>
  <si>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</si>
  <si>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</si>
  <si>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</si>
  <si>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</si>
  <si>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</si>
  <si>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</si>
  <si>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</si>
  <si>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</si>
  <si>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</si>
  <si>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</si>
  <si>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</si>
  <si>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</si>
  <si>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</si>
  <si>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</si>
  <si>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</si>
  <si>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</si>
  <si>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</si>
  <si>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</si>
  <si>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</si>
  <si>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</si>
  <si>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</si>
  <si>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</si>
  <si>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</si>
  <si>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</si>
  <si>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</si>
  <si>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</si>
  <si>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</si>
  <si>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</si>
  <si>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</si>
  <si>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</si>
  <si>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</si>
  <si>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</si>
  <si>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</si>
  <si>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</si>
  <si>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</si>
  <si>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</si>
  <si>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</si>
  <si>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</si>
  <si>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</si>
  <si>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</si>
  <si>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</si>
  <si>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</si>
  <si>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</si>
  <si>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</si>
  <si>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</si>
  <si>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</si>
  <si>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</si>
  <si>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</si>
  <si>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</si>
  <si>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</si>
  <si>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</si>
  <si>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</si>
  <si>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</si>
  <si>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</si>
  <si>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</si>
  <si>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</si>
  <si>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</si>
  <si>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</si>
  <si>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</si>
  <si>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</si>
  <si>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</si>
  <si>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</si>
  <si>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</si>
  <si>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</si>
  <si>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</si>
  <si>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</si>
  <si>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</si>
  <si>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</si>
  <si>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</si>
  <si>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</si>
  <si>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</si>
  <si>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</si>
  <si>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</si>
  <si>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</si>
  <si>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</si>
  <si>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</si>
  <si>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</si>
  <si>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</si>
  <si>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</si>
  <si>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</si>
  <si>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</si>
  <si>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</si>
  <si>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</si>
  <si>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</si>
  <si>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</si>
  <si>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</si>
  <si>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</si>
  <si>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</si>
  <si>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</si>
  <si>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</si>
  <si>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</si>
  <si>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</si>
  <si>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</si>
  <si>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</si>
  <si>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</si>
  <si>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</si>
  <si>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</si>
  <si>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</si>
  <si>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</si>
  <si>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</si>
  <si>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</si>
  <si>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</si>
  <si>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</si>
  <si>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</si>
  <si>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</si>
  <si>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</si>
  <si>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Manutenção</t>
  </si>
  <si>
    <t>Estrutura</t>
  </si>
  <si>
    <t>Bens Pai</t>
  </si>
  <si>
    <t>Bens Filho</t>
  </si>
  <si>
    <t>SBDXC-SDX</t>
  </si>
  <si>
    <t>BACIA</t>
  </si>
  <si>
    <t>ManutFilho</t>
  </si>
  <si>
    <t>ADUTORA DO BOQUEIRAO</t>
  </si>
  <si>
    <t>BARRA DE SAO MIGUEL</t>
  </si>
  <si>
    <t>ANGICO - ADUTORA SERTAO CENTRAL</t>
  </si>
  <si>
    <t>ALHANDRA CLORAÇAO</t>
  </si>
  <si>
    <t>ALHANDRA PRE-CLORAÇAO</t>
  </si>
  <si>
    <t>MACEIO - AVIAÇAO</t>
  </si>
  <si>
    <t>BARRA SAO MIGUEL</t>
  </si>
  <si>
    <t>MURICI - CANSANÇAO</t>
  </si>
  <si>
    <t>BOQUEIRAO</t>
  </si>
  <si>
    <t>PAO DE AÇUCAR</t>
  </si>
  <si>
    <t>CAAPORA</t>
  </si>
  <si>
    <t>SAO ROQUE DO CANAA</t>
  </si>
  <si>
    <t>FUNDAO</t>
  </si>
  <si>
    <t>ITAJA - ADUTORA SERTAO CENTRAL</t>
  </si>
  <si>
    <t>CHA DOS PEREIRAS</t>
  </si>
  <si>
    <t>CONCEIÇAO</t>
  </si>
  <si>
    <t>LAJES - ADUTORA SERTAO CENTRAL</t>
  </si>
  <si>
    <t>GRAMAME - JOAO PESSOA</t>
  </si>
  <si>
    <t>GURJAO</t>
  </si>
  <si>
    <t>JACUMA</t>
  </si>
  <si>
    <t>SAO JOAO DO SABUGI</t>
  </si>
  <si>
    <t>SAO JOSE DO MIPIBU</t>
  </si>
  <si>
    <t>SAO MIGUEL</t>
  </si>
  <si>
    <t>TOUROS - BOQUEIRAO</t>
  </si>
  <si>
    <t>MARES - JOAO PESSOA</t>
  </si>
  <si>
    <t>SAO BRAZ</t>
  </si>
  <si>
    <t>PUXINANA</t>
  </si>
  <si>
    <t>SALGADO DE SAO FELIX</t>
  </si>
  <si>
    <t>SAO BENTINHO</t>
  </si>
  <si>
    <t>SAO BENTO</t>
  </si>
  <si>
    <t>SAO DOMINGOS</t>
  </si>
  <si>
    <t>SAO GONÇALO</t>
  </si>
  <si>
    <t>SAO JOAO DO CARIRI</t>
  </si>
  <si>
    <t>SAO JOSE DE CAIANA</t>
  </si>
  <si>
    <t>SAO MAMEDE</t>
  </si>
  <si>
    <t>SAO SEBASTIAO DE LAGOA DE ROÇA</t>
  </si>
  <si>
    <t>BELEM - BEJAMIM SODRE P5/ P8</t>
  </si>
  <si>
    <t>BELEM</t>
  </si>
  <si>
    <t>BONITO DE SANTA FE</t>
  </si>
  <si>
    <t>CIDADE SATELITE</t>
  </si>
  <si>
    <t>CATOLE DA ROCHA</t>
  </si>
  <si>
    <t>CUITE</t>
  </si>
  <si>
    <t>MEDIO OESTE</t>
  </si>
  <si>
    <t>GURINHEM</t>
  </si>
  <si>
    <t>SANTAREM</t>
  </si>
  <si>
    <t>MATUREIA</t>
  </si>
  <si>
    <t>MONTEIRO - BARRAGEM DE SAO JOSE</t>
  </si>
  <si>
    <t>SAO JOSE DE ESPINHARAS</t>
  </si>
  <si>
    <t>SAO JOSE DO BONFIM</t>
  </si>
  <si>
    <t>SAO JOSE DO SABUGI</t>
  </si>
  <si>
    <t>SAO JOSE DOS CORDEIROS</t>
  </si>
  <si>
    <t>SAO JOSE LAGOA TAPADA</t>
  </si>
  <si>
    <t>SAO JOSE PIRANHAS</t>
  </si>
  <si>
    <t>SAPE</t>
  </si>
  <si>
    <t>PILOES</t>
  </si>
  <si>
    <t>LAGOA SECA</t>
  </si>
  <si>
    <t>CAICO ZONA NORTE</t>
  </si>
  <si>
    <t>ELOI DE SOUSA - EB - 10</t>
  </si>
  <si>
    <t>JARDIM DO SERIDO</t>
  </si>
  <si>
    <t>MOSSORO</t>
  </si>
  <si>
    <t>OBIDOS</t>
  </si>
  <si>
    <t>JERICO</t>
  </si>
  <si>
    <t>SANTANA DO SERIDO</t>
  </si>
  <si>
    <t>MARIZOPOLIS</t>
  </si>
  <si>
    <t>SAO BRAS/AL (ETA-MORRO DO GAIA)</t>
  </si>
  <si>
    <t>AGUA BRANCA</t>
  </si>
  <si>
    <t>40 HORAS SABIA</t>
  </si>
  <si>
    <t>AFUA</t>
  </si>
  <si>
    <t>CANDELARIA</t>
  </si>
  <si>
    <t>CAJA</t>
  </si>
  <si>
    <t>INGA</t>
  </si>
  <si>
    <t>ORIXIMINA</t>
  </si>
  <si>
    <t>JUAREZ TAVORA</t>
  </si>
  <si>
    <t>TANGARAS</t>
  </si>
  <si>
    <t>VARZEA</t>
  </si>
  <si>
    <t>BOA SAUDE</t>
  </si>
  <si>
    <t>CARAUBAS</t>
  </si>
  <si>
    <t>CAMALAU</t>
  </si>
  <si>
    <t>JACARAU</t>
  </si>
  <si>
    <t>JURU</t>
  </si>
  <si>
    <t>PITIMBU</t>
  </si>
  <si>
    <t>ALGODAO DE JANDAIRA</t>
  </si>
  <si>
    <t>ESPIRITO SANTO II VARZEA</t>
  </si>
  <si>
    <t>JANDAIRA</t>
  </si>
  <si>
    <t>CRUZ DO ESPIRITO SANTO SANTO</t>
  </si>
  <si>
    <t>MANAIRA</t>
  </si>
  <si>
    <t>REMIGIO</t>
  </si>
  <si>
    <t>FELIPE CAMARA</t>
  </si>
  <si>
    <t>FLORANEA</t>
  </si>
  <si>
    <t>SOLANEA</t>
  </si>
  <si>
    <t xml:space="preserve">ASSU - JERONIMO ROSADO - EB - 1 </t>
  </si>
  <si>
    <t xml:space="preserve">JERONIMO ROSADO - EB - 2 </t>
  </si>
  <si>
    <t>Sistema de Cloro</t>
  </si>
  <si>
    <t>Sistema de PAC</t>
  </si>
  <si>
    <t>Sistema de Dioxido</t>
  </si>
  <si>
    <t>Sistema do Bem</t>
  </si>
  <si>
    <t>Sistema de Pastinha</t>
  </si>
  <si>
    <t>Sistema Dioxido de Cloro</t>
  </si>
  <si>
    <t>Bens Pai - Estrutura</t>
  </si>
  <si>
    <t>Sistemas</t>
  </si>
  <si>
    <t>CAJAZEIRAS (ENG. AVIDOS)</t>
  </si>
  <si>
    <t>ALTO PIRANHAS</t>
  </si>
  <si>
    <t>EvoluçAo</t>
  </si>
  <si>
    <t>SAO JOAO DOS PATOS</t>
  </si>
  <si>
    <t>SAO RAIMUNDO DAS MANGABEIRAS</t>
  </si>
  <si>
    <t>COROATA</t>
  </si>
  <si>
    <t>VITORIA DO MEARIM</t>
  </si>
  <si>
    <t>SANTA INES</t>
  </si>
  <si>
    <t>SAO FERNANDO</t>
  </si>
  <si>
    <t>CHEGUEVARA</t>
  </si>
  <si>
    <t>ANANINDEUA - CENTRO</t>
  </si>
  <si>
    <t>UIRAPURU</t>
  </si>
  <si>
    <t>CANARINHO</t>
  </si>
  <si>
    <t>ALCANTARA</t>
  </si>
  <si>
    <t>ARAIOSES</t>
  </si>
  <si>
    <t>AXIXA</t>
  </si>
  <si>
    <t>BURITI DE INACIA VAZ</t>
  </si>
  <si>
    <t>CANTANHEDE</t>
  </si>
  <si>
    <t>COLINAS</t>
  </si>
  <si>
    <t>DUQUE BACELAR</t>
  </si>
  <si>
    <t>PACIENCIA</t>
  </si>
  <si>
    <t>PEDREIRAS</t>
  </si>
  <si>
    <t>PINHEIRO</t>
  </si>
  <si>
    <t>PIRAPEMAS</t>
  </si>
  <si>
    <t>SAO BENEDITO DO RIO PRETO</t>
  </si>
  <si>
    <t>SANTA QUITERIA</t>
  </si>
  <si>
    <t>TUTOIA</t>
  </si>
  <si>
    <t>URBANO SANTOS</t>
  </si>
  <si>
    <t>ITALUIS</t>
  </si>
  <si>
    <t>MIRANDA DO NORTE</t>
  </si>
  <si>
    <t>BOM JESUS DAS SELVAS</t>
  </si>
  <si>
    <t>SAO BERNARDO</t>
  </si>
  <si>
    <t>ETA SANTA MARIA</t>
  </si>
  <si>
    <t>CAROEBE</t>
  </si>
  <si>
    <t>00424</t>
  </si>
  <si>
    <t>00425</t>
  </si>
  <si>
    <t>DO BAUDO</t>
  </si>
  <si>
    <t>00426</t>
  </si>
  <si>
    <t>ETA I</t>
  </si>
  <si>
    <t>ETA II</t>
  </si>
  <si>
    <t>00428</t>
  </si>
  <si>
    <t>CAMPUS - NATAL</t>
  </si>
  <si>
    <t>AGRESTINA NOVA</t>
  </si>
  <si>
    <t>AGRESTINA VELHA</t>
  </si>
  <si>
    <t>AGUAS BELAS</t>
  </si>
  <si>
    <t>ALIANCA</t>
  </si>
  <si>
    <t>ALTINHO</t>
  </si>
  <si>
    <t>ALTO BONITO</t>
  </si>
  <si>
    <t>ALTO DO CEU</t>
  </si>
  <si>
    <t>ARCOVERDE</t>
  </si>
  <si>
    <t>BARRA DE GUABIRABA</t>
  </si>
  <si>
    <t>BARREIROS</t>
  </si>
  <si>
    <t>BELO JARDIM BITURY</t>
  </si>
  <si>
    <t>BELO JARDIM M. LONGO</t>
  </si>
  <si>
    <t>BEZERROS</t>
  </si>
  <si>
    <t>BOM CONSELHO</t>
  </si>
  <si>
    <t>BONITO</t>
  </si>
  <si>
    <t>BOTAFOGO</t>
  </si>
  <si>
    <t>BREJO DA MADRE DEUS</t>
  </si>
  <si>
    <t>BUIQUE</t>
  </si>
  <si>
    <t>BURACO DO TATU</t>
  </si>
  <si>
    <t>CAIXA D'AGUA</t>
  </si>
  <si>
    <t>CAMOCIM DE SAO FELIX</t>
  </si>
  <si>
    <t>CARUARU PETROPOLIS</t>
  </si>
  <si>
    <t>CIMBRES IPANEMINHA</t>
  </si>
  <si>
    <t>CUMARU</t>
  </si>
  <si>
    <t>CUPIRA</t>
  </si>
  <si>
    <t>CUSTODIA</t>
  </si>
  <si>
    <t>EE TAQUARA</t>
  </si>
  <si>
    <t>ESCADA</t>
  </si>
  <si>
    <t>FEIRA NOVA</t>
  </si>
  <si>
    <t>GARANHUNS</t>
  </si>
  <si>
    <t>GOIANA</t>
  </si>
  <si>
    <t>GRAVATA</t>
  </si>
  <si>
    <t>GUABIRABA</t>
  </si>
  <si>
    <t>GURJAU</t>
  </si>
  <si>
    <t>JATAUBA - POCO FUNDO II</t>
  </si>
  <si>
    <t>JOAO ALFREDO</t>
  </si>
  <si>
    <t>JUCAZINHO</t>
  </si>
  <si>
    <t>LAGOA DE ITAENGA</t>
  </si>
  <si>
    <t>LAJEDO</t>
  </si>
  <si>
    <t>LIMOEIRO</t>
  </si>
  <si>
    <t>MANOEL DE SENA</t>
  </si>
  <si>
    <t>MARCOS FREIRE</t>
  </si>
  <si>
    <t>MARCOS FREIRE CAP</t>
  </si>
  <si>
    <t>MATHEUS VIEIRA</t>
  </si>
  <si>
    <t>MORENO</t>
  </si>
  <si>
    <t>NAZARE DA MATA</t>
  </si>
  <si>
    <t>PANELAS</t>
  </si>
  <si>
    <t>PAUDALHO</t>
  </si>
  <si>
    <t>PEDRA</t>
  </si>
  <si>
    <t>PESQUEIRA AFETO</t>
  </si>
  <si>
    <t>PINDOBA</t>
  </si>
  <si>
    <t>PIRAPAMA</t>
  </si>
  <si>
    <t>POCAO</t>
  </si>
  <si>
    <t>POMBOS</t>
  </si>
  <si>
    <t>PORTO DE GALINHAS</t>
  </si>
  <si>
    <t>RIACHO DAS ALMAS</t>
  </si>
  <si>
    <t>RIBEIRAO</t>
  </si>
  <si>
    <t>RIO FORMOSO</t>
  </si>
  <si>
    <t>SALGADO</t>
  </si>
  <si>
    <t>SANTA CRUZ DO CAPIBARIBE MACHADOS</t>
  </si>
  <si>
    <t>SANTA CRUZ DO CAPIBARIBE POCO FUNDO I</t>
  </si>
  <si>
    <t>SAO CAETANO</t>
  </si>
  <si>
    <t>SAO JOAQUIM DO MONTE</t>
  </si>
  <si>
    <t>SAO JOSE DA COROA GRANDE</t>
  </si>
  <si>
    <t>SERTANIA</t>
  </si>
  <si>
    <t>SIRINHAEM</t>
  </si>
  <si>
    <t>SIRINHAEM CAP</t>
  </si>
  <si>
    <t>STA CRUZ MACHADOS</t>
  </si>
  <si>
    <t>STA CRUZ POCO FUNDO I</t>
  </si>
  <si>
    <t>SUAPE</t>
  </si>
  <si>
    <t>SURUBIM</t>
  </si>
  <si>
    <t>SURUBIM EE8</t>
  </si>
  <si>
    <t>TAMANDARE NOVA</t>
  </si>
  <si>
    <t>TAPACURA</t>
  </si>
  <si>
    <t>TAQUARA</t>
  </si>
  <si>
    <t>TIMBAUBA</t>
  </si>
  <si>
    <t>TORITAMA</t>
  </si>
  <si>
    <t>VARZEA DO UNA</t>
  </si>
  <si>
    <t>VENTUROSA</t>
  </si>
  <si>
    <t>VERTENTES EE 9</t>
  </si>
  <si>
    <t>VERTENTES EE8</t>
  </si>
  <si>
    <t>VITORIA</t>
  </si>
  <si>
    <t>TIMOTEO</t>
  </si>
  <si>
    <t>JUNDIA</t>
  </si>
  <si>
    <t>SANTA FE</t>
  </si>
  <si>
    <t>ITAU</t>
  </si>
  <si>
    <t>JOSE DA PENHA</t>
  </si>
  <si>
    <t>PORTALEGRE</t>
  </si>
  <si>
    <t>00431</t>
  </si>
  <si>
    <t>00432</t>
  </si>
  <si>
    <t>00433</t>
  </si>
  <si>
    <t>Bens Pai - Planta Gráfica</t>
  </si>
  <si>
    <t>Bens Pai - Plano de Manutenção</t>
  </si>
  <si>
    <t>Bens Filho - Plano de Manutenção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</si>
  <si>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</si>
  <si>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</si>
  <si>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</si>
  <si>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</si>
  <si>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</si>
  <si>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</si>
  <si>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</si>
  <si>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</si>
  <si>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</si>
  <si>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</si>
  <si>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</si>
  <si>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</si>
  <si>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</si>
  <si>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</si>
  <si>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</si>
  <si>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</si>
  <si>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</si>
  <si>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</si>
  <si>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</si>
  <si>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</si>
  <si>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</si>
  <si>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</si>
  <si>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</si>
  <si>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</si>
  <si>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</si>
  <si>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</si>
  <si>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</si>
  <si>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</si>
  <si>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</si>
  <si>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</si>
  <si>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</si>
  <si>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</si>
  <si>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</si>
  <si>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</si>
  <si>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</si>
  <si>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</si>
  <si>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</si>
  <si>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</si>
  <si>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</si>
  <si>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</si>
  <si>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</si>
  <si>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</si>
  <si>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</si>
  <si>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</si>
  <si>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</si>
  <si>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</si>
  <si>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</si>
  <si>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</si>
  <si>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</si>
  <si>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</si>
  <si>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</si>
  <si>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</si>
  <si>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</si>
  <si>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</si>
  <si>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</si>
  <si>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</si>
  <si>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</si>
  <si>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</si>
  <si>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</si>
  <si>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</si>
  <si>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</si>
  <si>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</si>
  <si>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</si>
  <si>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</si>
  <si>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</si>
  <si>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</si>
  <si>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</si>
  <si>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</si>
  <si>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</si>
  <si>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</si>
  <si>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</si>
  <si>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</si>
  <si>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</si>
  <si>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</si>
  <si>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</si>
  <si>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</si>
  <si>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</si>
  <si>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</si>
  <si>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</si>
  <si>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</si>
  <si>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</si>
  <si>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</si>
  <si>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</si>
  <si>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SISTEMA DE DOSAGEM</t>
  </si>
  <si>
    <t>GAMORE</t>
  </si>
  <si>
    <t>00517</t>
  </si>
  <si>
    <t>JARDIM PROGRESSO</t>
  </si>
  <si>
    <t>00518</t>
  </si>
  <si>
    <t>BRASIL NOVO</t>
  </si>
  <si>
    <t>00519</t>
  </si>
  <si>
    <t>REDINHA</t>
  </si>
  <si>
    <t>00520</t>
  </si>
  <si>
    <t>PARQUE DAS DUNAS</t>
  </si>
  <si>
    <t>00521</t>
  </si>
  <si>
    <t>POTENGI - ALTO DA TORRE</t>
  </si>
  <si>
    <t>POTENGI - POCO 44</t>
  </si>
  <si>
    <t>POTENGI - POCO 35</t>
  </si>
  <si>
    <t>00522</t>
  </si>
  <si>
    <t>00523</t>
  </si>
  <si>
    <t>ZONA NORTE - POCO 37</t>
  </si>
  <si>
    <t>SBSEG-MCA</t>
  </si>
  <si>
    <t>SBDSD-SDS</t>
  </si>
  <si>
    <t>ANAJAS</t>
  </si>
  <si>
    <t>AUGUSTO CORREIA</t>
  </si>
  <si>
    <t>BENGUI</t>
  </si>
  <si>
    <t>CACHOEIRA DOA ARARI</t>
  </si>
  <si>
    <t>CASTANHAL</t>
  </si>
  <si>
    <t>CATALINA</t>
  </si>
  <si>
    <t>CIDADE NOVA ( ANANINDEUA )</t>
  </si>
  <si>
    <t>COHAB</t>
  </si>
  <si>
    <t>COMANDANTE ASSIS</t>
  </si>
  <si>
    <t>CONJUNTO MAGUARI</t>
  </si>
  <si>
    <t>CORDEIRO DE FARIAS II</t>
  </si>
  <si>
    <t>FARO</t>
  </si>
  <si>
    <t>GUANABARA I</t>
  </si>
  <si>
    <t>GUANABARA II</t>
  </si>
  <si>
    <t>INHANGAPI</t>
  </si>
  <si>
    <t>ITUPIRANGA</t>
  </si>
  <si>
    <t>JACUNDA</t>
  </si>
  <si>
    <t>JURUTI</t>
  </si>
  <si>
    <t>LIMOEIRO DO AJURU</t>
  </si>
  <si>
    <t>MAGALHAES BARATA</t>
  </si>
  <si>
    <t>MAGUARI</t>
  </si>
  <si>
    <t>MARABA</t>
  </si>
  <si>
    <t>MARAPANIN</t>
  </si>
  <si>
    <t>MARITUBA BEIJA FLOR</t>
  </si>
  <si>
    <t>MARITUBA CENTRO</t>
  </si>
  <si>
    <t>MARUDA</t>
  </si>
  <si>
    <t>MILAGRE</t>
  </si>
  <si>
    <t>MOJU</t>
  </si>
  <si>
    <t>MOSQUEIRO</t>
  </si>
  <si>
    <t>OEIRA DO PARA</t>
  </si>
  <si>
    <t>OUREM</t>
  </si>
  <si>
    <t>PANORAMA XXI</t>
  </si>
  <si>
    <t>PONTA DE PEDRAS</t>
  </si>
  <si>
    <t>PORTEL</t>
  </si>
  <si>
    <t>PRAINHA</t>
  </si>
  <si>
    <t>PRATINHA</t>
  </si>
  <si>
    <t>SALGADO GRANDE</t>
  </si>
  <si>
    <t>SALINOPOLIS</t>
  </si>
  <si>
    <t>SALVA TERRA</t>
  </si>
  <si>
    <t>SAO CAETANO DE ODOVELAS</t>
  </si>
  <si>
    <t>SAO FELIX DO XINGU</t>
  </si>
  <si>
    <t>SAO FRANCISCO DO PARA</t>
  </si>
  <si>
    <t>SIDERAL</t>
  </si>
  <si>
    <t>SOURE</t>
  </si>
  <si>
    <t>SANTA CRUZ DO ARARI</t>
  </si>
  <si>
    <t>SANTA LUZIA DO PARA</t>
  </si>
  <si>
    <t>SANTA MARIA DAS BARREIRAS</t>
  </si>
  <si>
    <t>SANTA MARIA DO PARA</t>
  </si>
  <si>
    <t>TAILANDIA</t>
  </si>
  <si>
    <t>TENONE</t>
  </si>
  <si>
    <t>TERRA SANTA</t>
  </si>
  <si>
    <t>TRACUATEUA</t>
  </si>
  <si>
    <t>USINA</t>
  </si>
  <si>
    <t>VIGIA DE NAZARE</t>
  </si>
  <si>
    <t>VILA CAFEZAL</t>
  </si>
  <si>
    <t>VILA CUIARANA</t>
  </si>
  <si>
    <t>VILA DE BEJA</t>
  </si>
  <si>
    <t>VILA DO APEU</t>
  </si>
  <si>
    <t>VILA FATIMA</t>
  </si>
  <si>
    <t>VILA MAUIATA</t>
  </si>
  <si>
    <t>SÃO RAFAEL</t>
  </si>
  <si>
    <t>00600</t>
  </si>
  <si>
    <t>ETE-PARNAMIRIM</t>
  </si>
  <si>
    <t>00601</t>
  </si>
  <si>
    <t>SAN VALE</t>
  </si>
  <si>
    <t>00602</t>
  </si>
  <si>
    <t>FLORANIA</t>
  </si>
  <si>
    <t>SAO JOAO DO RIO DO PEIXE</t>
  </si>
  <si>
    <t>PALMA</t>
  </si>
  <si>
    <t>00603</t>
  </si>
  <si>
    <t>NORMANDIA</t>
  </si>
  <si>
    <t>Sistema de Pastilha</t>
  </si>
  <si>
    <t>Sistema de Dosagem</t>
  </si>
  <si>
    <t>Municípios  (posição vigente em 01.01.2009)</t>
  </si>
  <si>
    <t>CÓDIGO</t>
  </si>
  <si>
    <t>NOME</t>
  </si>
  <si>
    <t>IDUF</t>
  </si>
  <si>
    <t>IDMun</t>
  </si>
  <si>
    <t>RO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</si>
  <si>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</si>
  <si>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</si>
  <si>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</si>
  <si>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</si>
  <si>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</si>
  <si>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</si>
  <si>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</si>
  <si>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</si>
  <si>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</si>
  <si>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</si>
  <si>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</si>
  <si>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</si>
  <si>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</si>
  <si>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</si>
  <si>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</si>
  <si>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</si>
  <si>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</si>
  <si>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</si>
  <si>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</si>
  <si>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</si>
  <si>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</si>
  <si>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</si>
  <si>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</si>
  <si>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</si>
  <si>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</si>
  <si>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</si>
  <si>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</si>
  <si>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</si>
  <si>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</si>
  <si>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</si>
  <si>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</si>
  <si>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</si>
  <si>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</si>
  <si>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</si>
  <si>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</si>
  <si>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</si>
  <si>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</si>
  <si>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</si>
  <si>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</si>
  <si>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</si>
  <si>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</si>
  <si>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</si>
  <si>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</si>
  <si>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</si>
  <si>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</si>
  <si>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</si>
  <si>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</si>
  <si>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</si>
  <si>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</si>
  <si>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</si>
  <si>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</si>
  <si>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</si>
  <si>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</si>
  <si>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</si>
  <si>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</si>
  <si>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</si>
  <si>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</si>
  <si>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</si>
  <si>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</si>
  <si>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</si>
  <si>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</si>
  <si>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</si>
  <si>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</si>
  <si>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</si>
  <si>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</si>
  <si>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</si>
  <si>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</si>
  <si>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</si>
  <si>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</si>
  <si>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</si>
  <si>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</si>
  <si>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</si>
  <si>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</si>
  <si>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</si>
  <si>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</si>
  <si>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</si>
  <si>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</si>
  <si>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</si>
  <si>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</si>
  <si>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</si>
  <si>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</si>
  <si>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</si>
  <si>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</si>
  <si>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</si>
  <si>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</si>
  <si>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</si>
  <si>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</si>
  <si>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</si>
  <si>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</si>
  <si>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</si>
  <si>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</si>
  <si>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</si>
  <si>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</si>
  <si>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</si>
  <si>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</si>
  <si>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</si>
  <si>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</si>
  <si>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</si>
  <si>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</si>
  <si>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</si>
  <si>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</si>
  <si>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</si>
  <si>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</si>
  <si>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</si>
  <si>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</si>
  <si>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</si>
  <si>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</si>
  <si>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</si>
  <si>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</si>
  <si>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</si>
  <si>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</si>
  <si>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</si>
  <si>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</si>
  <si>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</si>
  <si>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</si>
  <si>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</si>
  <si>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</si>
  <si>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</si>
  <si>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</si>
  <si>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</si>
  <si>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</si>
  <si>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</si>
  <si>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</si>
  <si>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</si>
  <si>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</si>
  <si>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</si>
  <si>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</si>
  <si>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</si>
  <si>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</si>
  <si>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</si>
  <si>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</si>
  <si>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</si>
  <si>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</si>
  <si>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</si>
  <si>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</si>
  <si>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</si>
  <si>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</si>
  <si>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</si>
  <si>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</si>
  <si>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</si>
  <si>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</si>
  <si>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</si>
  <si>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</si>
  <si>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</si>
  <si>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</si>
  <si>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</si>
  <si>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</si>
  <si>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</si>
  <si>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</si>
  <si>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</si>
  <si>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</si>
  <si>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</si>
  <si>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</si>
  <si>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</si>
  <si>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</si>
  <si>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</si>
  <si>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</si>
  <si>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</si>
  <si>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</si>
  <si>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</si>
  <si>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</si>
  <si>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</si>
  <si>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</si>
  <si>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</si>
  <si>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</si>
  <si>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</si>
  <si>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</si>
  <si>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</si>
  <si>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</si>
  <si>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</si>
  <si>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</si>
  <si>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</si>
  <si>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</si>
  <si>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</si>
  <si>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</si>
  <si>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</si>
  <si>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</si>
  <si>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</si>
  <si>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</si>
  <si>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</si>
  <si>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</si>
  <si>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</si>
  <si>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</si>
  <si>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</si>
  <si>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</si>
  <si>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</si>
  <si>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</si>
  <si>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</si>
  <si>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</si>
  <si>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</si>
  <si>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</si>
  <si>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</si>
  <si>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</si>
  <si>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</si>
  <si>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</si>
  <si>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</si>
  <si>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</si>
  <si>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</si>
  <si>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</si>
  <si>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</si>
  <si>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</si>
  <si>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</si>
  <si>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</si>
  <si>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</si>
  <si>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</si>
  <si>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</si>
  <si>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</si>
  <si>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</si>
  <si>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</si>
  <si>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</si>
  <si>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</si>
  <si>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</si>
  <si>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</si>
  <si>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</si>
  <si>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</si>
  <si>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</si>
  <si>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</si>
  <si>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</si>
  <si>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</si>
  <si>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</si>
  <si>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</si>
  <si>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</si>
  <si>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</si>
  <si>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</si>
  <si>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</si>
  <si>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</si>
  <si>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</si>
  <si>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</si>
  <si>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</si>
  <si>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</si>
  <si>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</si>
  <si>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</si>
  <si>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</si>
  <si>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</si>
  <si>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</si>
  <si>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</si>
  <si>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</si>
  <si>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</si>
  <si>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</si>
  <si>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</si>
  <si>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</si>
  <si>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</si>
  <si>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</si>
  <si>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</si>
  <si>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</si>
  <si>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</si>
  <si>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</si>
  <si>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</si>
  <si>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</si>
  <si>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</si>
  <si>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</si>
  <si>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</si>
  <si>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</si>
  <si>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</si>
  <si>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</si>
  <si>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</si>
  <si>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</si>
  <si>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</si>
  <si>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</si>
  <si>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</si>
  <si>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</si>
  <si>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</si>
  <si>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</si>
  <si>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</si>
  <si>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</si>
  <si>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</si>
  <si>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</si>
  <si>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</si>
  <si>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</si>
  <si>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</si>
  <si>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</si>
  <si>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</si>
  <si>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</si>
  <si>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</si>
  <si>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</si>
  <si>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</si>
  <si>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</si>
  <si>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</si>
  <si>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</si>
  <si>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</si>
  <si>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</si>
  <si>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</si>
  <si>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</si>
  <si>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</si>
  <si>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</si>
  <si>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</si>
  <si>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</si>
  <si>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</si>
  <si>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</si>
  <si>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</si>
  <si>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</si>
  <si>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</si>
  <si>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</si>
  <si>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</si>
  <si>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</si>
  <si>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</si>
  <si>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</si>
  <si>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</si>
  <si>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</si>
  <si>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</si>
  <si>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</si>
  <si>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</si>
  <si>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</si>
  <si>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</si>
  <si>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</si>
  <si>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</si>
  <si>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</si>
  <si>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</si>
  <si>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</si>
  <si>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</si>
  <si>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</si>
  <si>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</si>
  <si>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</si>
  <si>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</si>
  <si>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</si>
  <si>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</si>
  <si>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</si>
  <si>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</si>
  <si>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</si>
  <si>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</si>
  <si>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</si>
  <si>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</si>
  <si>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</si>
  <si>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</si>
  <si>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</si>
  <si>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</si>
  <si>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</si>
  <si>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</si>
  <si>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</si>
  <si>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</si>
  <si>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</si>
  <si>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</si>
  <si>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</si>
  <si>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</si>
  <si>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</si>
  <si>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</si>
  <si>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</si>
  <si>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</si>
  <si>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</si>
  <si>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</si>
  <si>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</si>
  <si>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</si>
  <si>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</si>
  <si>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</si>
  <si>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</si>
  <si>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</si>
  <si>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</si>
  <si>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</si>
  <si>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</si>
  <si>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</si>
  <si>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</si>
  <si>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</si>
  <si>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</si>
  <si>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</si>
  <si>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</si>
  <si>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</si>
  <si>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</si>
  <si>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</si>
  <si>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</si>
  <si>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</si>
  <si>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</si>
  <si>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</si>
  <si>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</si>
  <si>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</si>
  <si>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</si>
  <si>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</si>
  <si>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</si>
  <si>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</si>
  <si>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</si>
  <si>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</si>
  <si>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</si>
  <si>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</si>
  <si>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</si>
  <si>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</si>
  <si>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</si>
  <si>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</si>
  <si>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</si>
  <si>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</si>
  <si>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</si>
  <si>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</si>
  <si>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</si>
  <si>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</si>
  <si>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</si>
  <si>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</si>
  <si>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</si>
  <si>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</si>
  <si>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</si>
  <si>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</si>
  <si>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</si>
  <si>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</si>
  <si>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</si>
  <si>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</si>
  <si>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</si>
  <si>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</si>
  <si>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</si>
  <si>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</si>
  <si>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</si>
  <si>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</si>
  <si>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</si>
  <si>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</si>
  <si>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</si>
  <si>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</si>
  <si>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</si>
  <si>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</si>
  <si>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</si>
  <si>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</si>
  <si>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</si>
  <si>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</si>
  <si>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</si>
  <si>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</si>
  <si>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</si>
  <si>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</si>
  <si>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</si>
  <si>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</si>
  <si>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</si>
  <si>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</si>
  <si>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</si>
  <si>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</si>
  <si>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</si>
  <si>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</si>
  <si>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</si>
  <si>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</si>
  <si>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</si>
  <si>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</si>
  <si>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</si>
  <si>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</si>
  <si>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</si>
  <si>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</si>
  <si>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</si>
  <si>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</si>
  <si>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</si>
  <si>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</si>
  <si>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</si>
  <si>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</si>
  <si>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</si>
  <si>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</si>
  <si>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</si>
  <si>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</si>
  <si>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</si>
  <si>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</si>
  <si>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</si>
  <si>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</si>
  <si>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</si>
  <si>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</si>
  <si>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</si>
  <si>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</si>
  <si>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</si>
  <si>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</si>
  <si>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</si>
  <si>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</si>
  <si>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</si>
  <si>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</si>
  <si>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</si>
  <si>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</si>
  <si>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</si>
  <si>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</si>
  <si>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</si>
  <si>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</si>
  <si>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</si>
  <si>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</si>
  <si>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</si>
  <si>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</si>
  <si>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</si>
  <si>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</si>
  <si>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</si>
  <si>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</si>
  <si>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</si>
  <si>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</si>
  <si>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</si>
  <si>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</si>
  <si>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</si>
  <si>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</si>
  <si>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</si>
  <si>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</si>
  <si>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</si>
  <si>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</si>
  <si>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</si>
  <si>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</si>
  <si>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</si>
  <si>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</si>
  <si>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</si>
  <si>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</si>
  <si>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</si>
  <si>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</si>
  <si>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</si>
  <si>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</si>
  <si>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</si>
  <si>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</si>
  <si>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</si>
  <si>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</si>
  <si>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</si>
  <si>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</si>
  <si>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</si>
  <si>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</si>
  <si>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</si>
  <si>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</si>
  <si>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</si>
  <si>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</si>
  <si>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</si>
  <si>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</si>
  <si>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</si>
  <si>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</si>
  <si>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</si>
  <si>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</si>
  <si>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</si>
  <si>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</si>
  <si>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</si>
  <si>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</si>
  <si>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</si>
  <si>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</si>
  <si>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</si>
  <si>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</si>
  <si>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</si>
  <si>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</si>
  <si>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</si>
  <si>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</si>
  <si>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</si>
  <si>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</si>
  <si>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</si>
  <si>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</si>
  <si>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</si>
  <si>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</si>
  <si>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</si>
  <si>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</si>
  <si>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</si>
  <si>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</si>
  <si>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</si>
  <si>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</si>
  <si>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</si>
  <si>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</si>
  <si>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</si>
  <si>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</si>
  <si>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</si>
  <si>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</si>
  <si>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</si>
  <si>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</si>
  <si>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</si>
  <si>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</si>
  <si>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</si>
  <si>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</si>
  <si>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</si>
  <si>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</si>
  <si>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</si>
  <si>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</si>
  <si>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</si>
  <si>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</si>
  <si>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</si>
  <si>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</si>
  <si>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</si>
  <si>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</si>
  <si>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</si>
  <si>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</si>
  <si>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</si>
  <si>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</si>
  <si>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</si>
  <si>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</si>
  <si>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</si>
  <si>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</si>
  <si>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</si>
  <si>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</si>
  <si>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</si>
  <si>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</si>
  <si>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</si>
  <si>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</si>
  <si>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</si>
  <si>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</si>
  <si>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</si>
  <si>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</si>
  <si>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</si>
  <si>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</si>
  <si>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</si>
  <si>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</si>
  <si>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</si>
  <si>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</si>
  <si>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</si>
  <si>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</si>
  <si>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</si>
  <si>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</si>
  <si>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</si>
  <si>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</si>
  <si>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</si>
  <si>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</si>
  <si>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</si>
  <si>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</si>
  <si>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</si>
  <si>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</si>
  <si>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</si>
  <si>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</si>
  <si>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</si>
  <si>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</si>
  <si>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</si>
  <si>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</si>
  <si>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</si>
  <si>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</si>
  <si>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</si>
  <si>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</si>
  <si>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</si>
  <si>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</si>
  <si>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</si>
  <si>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</si>
  <si>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</si>
  <si>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</si>
  <si>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</si>
  <si>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</si>
  <si>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</si>
  <si>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</si>
  <si>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</si>
  <si>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</si>
  <si>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</si>
  <si>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</si>
  <si>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</si>
  <si>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</si>
  <si>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</si>
  <si>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</si>
  <si>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</si>
  <si>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</si>
  <si>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</si>
  <si>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</si>
  <si>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</si>
  <si>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</si>
  <si>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</si>
  <si>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</si>
  <si>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</si>
  <si>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</si>
  <si>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</si>
  <si>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</si>
  <si>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</si>
  <si>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</si>
  <si>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</si>
  <si>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</si>
  <si>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</si>
  <si>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</si>
  <si>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</si>
  <si>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</si>
  <si>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</si>
  <si>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</si>
  <si>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</si>
  <si>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</si>
  <si>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</si>
  <si>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</si>
  <si>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</si>
  <si>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</si>
  <si>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</si>
  <si>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</si>
  <si>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</si>
  <si>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</si>
  <si>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</si>
  <si>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</si>
  <si>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</si>
  <si>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</si>
  <si>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</si>
  <si>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</si>
  <si>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</si>
  <si>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</si>
  <si>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</si>
  <si>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</si>
  <si>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</si>
  <si>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</si>
  <si>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</si>
  <si>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</si>
  <si>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</si>
  <si>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</si>
  <si>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</si>
  <si>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</si>
  <si>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</si>
  <si>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</si>
  <si>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</si>
  <si>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</si>
  <si>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</si>
  <si>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</si>
  <si>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</si>
  <si>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</si>
  <si>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</si>
  <si>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</si>
  <si>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</si>
  <si>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</si>
  <si>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</si>
  <si>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</si>
  <si>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</si>
  <si>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</si>
  <si>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</si>
  <si>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</si>
  <si>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</si>
  <si>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</si>
  <si>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</si>
  <si>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</si>
  <si>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</si>
  <si>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</si>
  <si>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</si>
  <si>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</si>
  <si>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</si>
  <si>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</si>
  <si>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</si>
  <si>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</si>
  <si>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</si>
  <si>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</si>
  <si>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</si>
  <si>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</si>
  <si>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</si>
  <si>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</si>
  <si>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</si>
  <si>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</si>
  <si>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</si>
  <si>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</si>
  <si>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</si>
  <si>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</si>
  <si>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</si>
  <si>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</si>
  <si>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</si>
  <si>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</si>
  <si>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</si>
  <si>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</si>
  <si>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</si>
  <si>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</si>
  <si>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</si>
  <si>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</si>
  <si>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</si>
  <si>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</si>
  <si>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</si>
  <si>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</si>
  <si>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</si>
  <si>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</si>
  <si>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</si>
  <si>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</si>
  <si>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</si>
  <si>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</si>
  <si>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</si>
  <si>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</si>
  <si>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</si>
  <si>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</si>
  <si>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</si>
  <si>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</si>
  <si>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</si>
  <si>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</si>
  <si>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</si>
  <si>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</si>
  <si>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</si>
  <si>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</si>
  <si>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</si>
  <si>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</si>
  <si>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</si>
  <si>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</si>
  <si>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</si>
  <si>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</si>
  <si>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</si>
  <si>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</si>
  <si>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</si>
  <si>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</si>
  <si>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</si>
  <si>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</si>
  <si>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</si>
  <si>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</si>
  <si>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</si>
  <si>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</si>
  <si>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</si>
  <si>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</si>
  <si>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</si>
  <si>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</si>
  <si>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</si>
  <si>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</si>
  <si>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</si>
  <si>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</si>
  <si>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</si>
  <si>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</si>
  <si>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</si>
  <si>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</si>
  <si>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</si>
  <si>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</si>
  <si>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</si>
  <si>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</si>
  <si>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</si>
  <si>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</si>
  <si>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</si>
  <si>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</si>
  <si>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</si>
  <si>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</si>
  <si>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</si>
  <si>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</si>
  <si>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</si>
  <si>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</si>
  <si>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</si>
  <si>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</si>
  <si>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</si>
  <si>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</si>
  <si>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</si>
  <si>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</si>
  <si>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</si>
  <si>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</si>
  <si>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</si>
  <si>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</si>
  <si>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</si>
  <si>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</si>
  <si>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</si>
  <si>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</si>
  <si>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</si>
  <si>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</si>
  <si>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</si>
  <si>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</si>
  <si>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</si>
  <si>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</si>
  <si>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</si>
  <si>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</si>
  <si>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</si>
  <si>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</si>
  <si>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</si>
  <si>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 xml:space="preserve">Nazária 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</si>
  <si>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</si>
  <si>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</si>
  <si>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</si>
  <si>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</si>
  <si>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</si>
  <si>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</si>
  <si>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</si>
  <si>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</si>
  <si>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</si>
  <si>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</si>
  <si>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</si>
  <si>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</si>
  <si>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</si>
  <si>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</si>
  <si>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</si>
  <si>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</si>
  <si>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</si>
  <si>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</si>
  <si>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</si>
  <si>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</si>
  <si>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</si>
  <si>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</si>
  <si>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</si>
  <si>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</si>
  <si>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</si>
  <si>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</si>
  <si>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</si>
  <si>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</si>
  <si>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</si>
  <si>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</si>
  <si>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</si>
  <si>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</si>
  <si>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</si>
  <si>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</si>
  <si>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</si>
  <si>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</si>
  <si>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</si>
  <si>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</si>
  <si>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</si>
  <si>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</si>
  <si>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</si>
  <si>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</si>
  <si>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</si>
  <si>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</si>
  <si>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</si>
  <si>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</si>
  <si>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</si>
  <si>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</si>
  <si>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</si>
  <si>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</si>
  <si>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</si>
  <si>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</si>
  <si>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</si>
  <si>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</si>
  <si>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</si>
  <si>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</si>
  <si>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</si>
  <si>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</si>
  <si>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</si>
  <si>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</si>
  <si>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</si>
  <si>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</si>
  <si>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</si>
  <si>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</si>
  <si>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</si>
  <si>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</si>
  <si>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</si>
  <si>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</si>
  <si>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</si>
  <si>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</si>
  <si>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</si>
  <si>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</si>
  <si>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</si>
  <si>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</si>
  <si>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</si>
  <si>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</si>
  <si>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</si>
  <si>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</si>
  <si>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</si>
  <si>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</si>
  <si>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</si>
  <si>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</si>
  <si>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</si>
  <si>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</si>
  <si>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</si>
  <si>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</si>
  <si>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</si>
  <si>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</si>
  <si>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</si>
  <si>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</si>
  <si>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</si>
  <si>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</si>
  <si>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</si>
  <si>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</si>
  <si>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</si>
  <si>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</si>
  <si>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</si>
  <si>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</si>
  <si>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</si>
  <si>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</si>
  <si>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</si>
  <si>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</si>
  <si>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</si>
  <si>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</si>
  <si>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</si>
  <si>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</si>
  <si>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</si>
  <si>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</si>
  <si>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</si>
  <si>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</si>
  <si>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</si>
  <si>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</si>
  <si>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</si>
  <si>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</si>
  <si>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</si>
  <si>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</si>
  <si>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</si>
  <si>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</si>
  <si>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</si>
  <si>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</si>
  <si>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</si>
  <si>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</si>
  <si>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</si>
  <si>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</si>
  <si>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</si>
  <si>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</si>
  <si>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</si>
  <si>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</si>
  <si>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</si>
  <si>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</si>
  <si>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</si>
  <si>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</si>
  <si>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</si>
  <si>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</si>
  <si>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</si>
  <si>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</si>
  <si>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</si>
  <si>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</si>
  <si>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</si>
  <si>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</si>
  <si>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</si>
  <si>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</si>
  <si>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</si>
  <si>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</si>
  <si>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</si>
  <si>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</si>
  <si>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</si>
  <si>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</si>
  <si>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</si>
  <si>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</si>
  <si>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</si>
  <si>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</si>
  <si>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</si>
  <si>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</si>
  <si>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</si>
  <si>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</si>
  <si>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</si>
  <si>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</si>
  <si>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</si>
  <si>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</si>
  <si>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</si>
  <si>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</si>
  <si>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</si>
  <si>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</si>
  <si>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</si>
  <si>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</si>
  <si>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</si>
  <si>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</si>
  <si>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</si>
  <si>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</si>
  <si>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</si>
  <si>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</si>
  <si>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</si>
  <si>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</si>
  <si>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</si>
  <si>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</si>
  <si>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</si>
  <si>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</si>
  <si>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</si>
  <si>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</si>
  <si>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</si>
  <si>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</si>
  <si>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</si>
  <si>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</si>
  <si>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</si>
  <si>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</si>
  <si>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</si>
  <si>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</si>
  <si>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</si>
  <si>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</si>
  <si>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</si>
  <si>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</si>
  <si>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</si>
  <si>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</si>
  <si>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</si>
  <si>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</si>
  <si>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</si>
  <si>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</si>
  <si>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</si>
  <si>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</si>
  <si>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</si>
  <si>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</si>
  <si>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</si>
  <si>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</si>
  <si>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</si>
  <si>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</si>
  <si>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</si>
  <si>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</si>
  <si>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</si>
  <si>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</si>
  <si>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</si>
  <si>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</si>
  <si>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</si>
  <si>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</si>
  <si>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</si>
  <si>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</si>
  <si>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</si>
  <si>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</si>
  <si>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</si>
  <si>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</si>
  <si>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</si>
  <si>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</si>
  <si>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</si>
  <si>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</si>
  <si>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</si>
  <si>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</si>
  <si>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</si>
  <si>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</si>
  <si>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</si>
  <si>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</si>
  <si>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</si>
  <si>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</si>
  <si>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</si>
  <si>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</si>
  <si>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</si>
  <si>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</si>
  <si>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</si>
  <si>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</si>
  <si>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</si>
  <si>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</si>
  <si>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</si>
  <si>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</si>
  <si>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</si>
  <si>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</si>
  <si>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</si>
  <si>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</si>
  <si>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</si>
  <si>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</si>
  <si>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</si>
  <si>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</si>
  <si>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</si>
  <si>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</si>
  <si>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</si>
  <si>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</si>
  <si>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</si>
  <si>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</si>
  <si>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</si>
  <si>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</si>
  <si>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</si>
  <si>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</si>
  <si>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</si>
  <si>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</si>
  <si>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</si>
  <si>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</si>
  <si>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</si>
  <si>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</si>
  <si>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</si>
  <si>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</si>
  <si>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</si>
  <si>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</si>
  <si>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</si>
  <si>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</si>
  <si>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</si>
  <si>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</si>
  <si>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</si>
  <si>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</si>
  <si>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</si>
  <si>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</si>
  <si>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</si>
  <si>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</si>
  <si>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</si>
  <si>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</si>
  <si>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</si>
  <si>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</si>
  <si>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</si>
  <si>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</si>
  <si>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</si>
  <si>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</si>
  <si>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</si>
  <si>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</si>
  <si>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</si>
  <si>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</si>
  <si>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</si>
  <si>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</si>
  <si>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</si>
  <si>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</si>
  <si>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</si>
  <si>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</si>
  <si>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</si>
  <si>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</si>
  <si>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</si>
  <si>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</si>
  <si>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</si>
  <si>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</si>
  <si>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</si>
  <si>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</si>
  <si>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</si>
  <si>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</si>
  <si>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</si>
  <si>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</si>
  <si>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</si>
  <si>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</si>
  <si>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</si>
  <si>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</si>
  <si>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</si>
  <si>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</si>
  <si>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</si>
  <si>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</si>
  <si>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</si>
  <si>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</si>
  <si>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</si>
  <si>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</si>
  <si>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</si>
  <si>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</si>
  <si>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</si>
  <si>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</si>
  <si>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</si>
  <si>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</si>
  <si>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</si>
  <si>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</si>
  <si>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</si>
  <si>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</si>
  <si>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</si>
  <si>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</si>
  <si>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</si>
  <si>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</si>
  <si>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</si>
  <si>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</si>
  <si>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</si>
  <si>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</si>
  <si>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</si>
  <si>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</si>
  <si>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</si>
  <si>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</si>
  <si>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</si>
  <si>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</si>
  <si>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</si>
  <si>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</si>
  <si>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</si>
  <si>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</si>
  <si>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</si>
  <si>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</si>
  <si>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</si>
  <si>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</si>
  <si>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</si>
  <si>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</si>
  <si>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</si>
  <si>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</si>
  <si>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</si>
  <si>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</si>
  <si>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</si>
  <si>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</si>
  <si>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</si>
  <si>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</si>
  <si>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</si>
  <si>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</si>
  <si>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</si>
  <si>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</si>
  <si>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</si>
  <si>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</si>
  <si>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</si>
  <si>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</si>
  <si>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</si>
  <si>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</si>
  <si>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</si>
  <si>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</si>
  <si>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</si>
  <si>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</si>
  <si>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</si>
  <si>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</si>
  <si>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</si>
  <si>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</si>
  <si>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</si>
  <si>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</si>
  <si>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</si>
  <si>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</si>
  <si>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</si>
  <si>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</si>
  <si>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</si>
  <si>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</si>
  <si>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</si>
  <si>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</si>
  <si>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</si>
  <si>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</si>
  <si>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</si>
  <si>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</si>
  <si>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</si>
  <si>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</si>
  <si>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</si>
  <si>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</si>
  <si>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</si>
  <si>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</si>
  <si>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</si>
  <si>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</si>
  <si>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</si>
  <si>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</si>
  <si>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</si>
  <si>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</si>
  <si>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</si>
  <si>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</si>
  <si>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</si>
  <si>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</si>
  <si>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</si>
  <si>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</si>
  <si>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</si>
  <si>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</si>
  <si>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</si>
  <si>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</si>
  <si>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</si>
  <si>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</si>
  <si>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</si>
  <si>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</si>
  <si>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</si>
  <si>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</si>
  <si>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</si>
  <si>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</si>
  <si>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</si>
  <si>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</si>
  <si>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</si>
  <si>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</si>
  <si>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</si>
  <si>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</si>
  <si>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</si>
  <si>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</si>
  <si>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</si>
  <si>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</si>
  <si>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</si>
  <si>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</si>
  <si>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</si>
  <si>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</si>
  <si>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</si>
  <si>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</si>
  <si>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</si>
  <si>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</si>
  <si>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</si>
  <si>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</si>
  <si>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</si>
  <si>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</si>
  <si>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</si>
  <si>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</si>
  <si>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</si>
  <si>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</si>
  <si>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</si>
  <si>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</si>
  <si>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</si>
  <si>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</si>
  <si>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</si>
  <si>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</si>
  <si>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</si>
  <si>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</si>
  <si>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</si>
  <si>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</si>
  <si>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</si>
  <si>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</si>
  <si>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</si>
  <si>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</si>
  <si>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</si>
  <si>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</si>
  <si>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</si>
  <si>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</si>
  <si>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</si>
  <si>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</si>
  <si>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</si>
  <si>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</si>
  <si>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</si>
  <si>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</si>
  <si>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Tacima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</si>
  <si>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</si>
  <si>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</si>
  <si>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</si>
  <si>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</si>
  <si>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</si>
  <si>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</si>
  <si>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</si>
  <si>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</si>
  <si>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</si>
  <si>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</si>
  <si>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</si>
  <si>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</si>
  <si>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</si>
  <si>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</si>
  <si>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</si>
  <si>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</si>
  <si>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</si>
  <si>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</si>
  <si>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</si>
  <si>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</si>
  <si>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</si>
  <si>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</si>
  <si>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</si>
  <si>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</si>
  <si>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</si>
  <si>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</si>
  <si>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</si>
  <si>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</si>
  <si>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</si>
  <si>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</si>
  <si>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</si>
  <si>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</si>
  <si>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</si>
  <si>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</si>
  <si>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</si>
  <si>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</si>
  <si>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</si>
  <si>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</si>
  <si>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</si>
  <si>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</si>
  <si>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</si>
  <si>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</si>
  <si>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</si>
  <si>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</si>
  <si>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</si>
  <si>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</si>
  <si>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</si>
  <si>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</si>
  <si>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</si>
  <si>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</si>
  <si>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</si>
  <si>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</si>
  <si>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</si>
  <si>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</si>
  <si>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</si>
  <si>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</si>
  <si>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</si>
  <si>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</si>
  <si>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</si>
  <si>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</si>
  <si>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</si>
  <si>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</si>
  <si>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</si>
  <si>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</si>
  <si>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</si>
  <si>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</si>
  <si>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</si>
  <si>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</si>
  <si>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</si>
  <si>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</si>
  <si>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</si>
  <si>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</si>
  <si>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</si>
  <si>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</si>
  <si>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</si>
  <si>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</si>
  <si>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</si>
  <si>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</si>
  <si>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</si>
  <si>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</si>
  <si>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</si>
  <si>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</si>
  <si>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</si>
  <si>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</si>
  <si>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</si>
  <si>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</si>
  <si>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</si>
  <si>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</si>
  <si>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</si>
  <si>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</si>
  <si>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</si>
  <si>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</si>
  <si>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</si>
  <si>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</si>
  <si>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</si>
  <si>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</si>
  <si>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</si>
  <si>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</si>
  <si>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</si>
  <si>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</si>
  <si>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</si>
  <si>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</si>
  <si>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</si>
  <si>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</si>
  <si>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</si>
  <si>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</si>
  <si>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</si>
  <si>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</si>
  <si>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</si>
  <si>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</si>
  <si>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</si>
  <si>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Joca Claudino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</si>
  <si>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</si>
  <si>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</si>
  <si>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</si>
  <si>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</si>
  <si>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</si>
  <si>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</si>
  <si>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</si>
  <si>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</si>
  <si>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</si>
  <si>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</si>
  <si>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</si>
  <si>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</si>
  <si>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</si>
  <si>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</si>
  <si>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</si>
  <si>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</si>
  <si>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</si>
  <si>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</si>
  <si>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</si>
  <si>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</si>
  <si>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</si>
  <si>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</si>
  <si>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</si>
  <si>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</si>
  <si>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</si>
  <si>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</si>
  <si>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</si>
  <si>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</si>
  <si>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</si>
  <si>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</si>
  <si>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</si>
  <si>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</si>
  <si>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</si>
  <si>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</si>
  <si>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</si>
  <si>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</si>
  <si>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</si>
  <si>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</si>
  <si>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</si>
  <si>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</si>
  <si>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</si>
  <si>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</si>
  <si>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</si>
  <si>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</si>
  <si>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</si>
  <si>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</si>
  <si>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</si>
  <si>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</si>
  <si>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</si>
  <si>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</si>
  <si>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</si>
  <si>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</si>
  <si>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</si>
  <si>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</si>
  <si>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</si>
  <si>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</si>
  <si>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</si>
  <si>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</si>
  <si>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</si>
  <si>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</si>
  <si>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</si>
  <si>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</si>
  <si>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</si>
  <si>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</si>
  <si>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</si>
  <si>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</si>
  <si>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</si>
  <si>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</si>
  <si>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</si>
  <si>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</si>
  <si>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</si>
  <si>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</si>
  <si>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</si>
  <si>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</si>
  <si>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</si>
  <si>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</si>
  <si>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</si>
  <si>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</si>
  <si>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</si>
  <si>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</si>
  <si>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</si>
  <si>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</si>
  <si>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</si>
  <si>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</si>
  <si>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</si>
  <si>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</si>
  <si>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</si>
  <si>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</si>
  <si>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</si>
  <si>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</si>
  <si>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</si>
  <si>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</si>
  <si>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</si>
  <si>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</si>
  <si>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</si>
  <si>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</si>
  <si>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</si>
  <si>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</si>
  <si>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</si>
  <si>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</si>
  <si>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</si>
  <si>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</si>
  <si>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</si>
  <si>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</si>
  <si>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</si>
  <si>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</si>
  <si>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</si>
  <si>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</si>
  <si>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</si>
  <si>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</si>
  <si>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</si>
  <si>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</si>
  <si>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</si>
  <si>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</si>
  <si>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</si>
  <si>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</si>
  <si>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</si>
  <si>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</si>
  <si>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</si>
  <si>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</si>
  <si>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</si>
  <si>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</si>
  <si>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</si>
  <si>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</si>
  <si>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</si>
  <si>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</si>
  <si>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</si>
  <si>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</si>
  <si>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</si>
  <si>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</si>
  <si>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</si>
  <si>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</si>
  <si>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</si>
  <si>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</si>
  <si>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</si>
  <si>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</si>
  <si>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</si>
  <si>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</si>
  <si>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</si>
  <si>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</si>
  <si>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</si>
  <si>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</si>
  <si>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</si>
  <si>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</si>
  <si>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</si>
  <si>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</si>
  <si>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</si>
  <si>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</si>
  <si>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</si>
  <si>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</si>
  <si>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</si>
  <si>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</si>
  <si>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</si>
  <si>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</si>
  <si>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</si>
  <si>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</si>
  <si>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</si>
  <si>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</si>
  <si>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</si>
  <si>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</si>
  <si>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</si>
  <si>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</si>
  <si>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</si>
  <si>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</si>
  <si>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</si>
  <si>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</si>
  <si>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</si>
  <si>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</si>
  <si>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</si>
  <si>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</si>
  <si>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</si>
  <si>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</si>
  <si>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</si>
  <si>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</si>
  <si>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</si>
  <si>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</si>
  <si>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</si>
  <si>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</si>
  <si>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</si>
  <si>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</si>
  <si>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</si>
  <si>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</si>
  <si>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</si>
  <si>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</si>
  <si>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</si>
  <si>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</si>
  <si>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</si>
  <si>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</si>
  <si>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</si>
  <si>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</si>
  <si>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</si>
  <si>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</si>
  <si>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</si>
  <si>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</si>
  <si>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</si>
  <si>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</si>
  <si>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</si>
  <si>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</si>
  <si>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</si>
  <si>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</si>
  <si>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</si>
  <si>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</si>
  <si>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</si>
  <si>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</si>
  <si>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</si>
  <si>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</si>
  <si>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</si>
  <si>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</si>
  <si>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</si>
  <si>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</si>
  <si>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</si>
  <si>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</si>
  <si>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</si>
  <si>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</si>
  <si>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</si>
  <si>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</si>
  <si>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</si>
  <si>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</si>
  <si>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</si>
  <si>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</si>
  <si>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</si>
  <si>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</si>
  <si>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</si>
  <si>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</si>
  <si>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</si>
  <si>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</si>
  <si>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</si>
  <si>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</si>
  <si>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</si>
  <si>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</si>
  <si>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</si>
  <si>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</si>
  <si>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</si>
  <si>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</si>
  <si>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</si>
  <si>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</si>
  <si>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</si>
  <si>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</si>
  <si>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</si>
  <si>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</si>
  <si>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</si>
  <si>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</si>
  <si>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</si>
  <si>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</si>
  <si>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</si>
  <si>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</si>
  <si>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</si>
  <si>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</si>
  <si>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</si>
  <si>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</si>
  <si>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</si>
  <si>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</si>
  <si>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</si>
  <si>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</si>
  <si>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</si>
  <si>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</si>
  <si>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</si>
  <si>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</si>
  <si>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</si>
  <si>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</si>
  <si>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</si>
  <si>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</si>
  <si>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</si>
  <si>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</si>
  <si>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</si>
  <si>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</si>
  <si>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</si>
  <si>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</si>
  <si>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</si>
  <si>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</si>
  <si>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</si>
  <si>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</si>
  <si>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</si>
  <si>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</si>
  <si>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</si>
  <si>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</si>
  <si>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</si>
  <si>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</si>
  <si>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</si>
  <si>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</si>
  <si>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</si>
  <si>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</si>
  <si>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</si>
  <si>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</si>
  <si>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</si>
  <si>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</si>
  <si>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</si>
  <si>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</si>
  <si>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</si>
  <si>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</si>
  <si>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</si>
  <si>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</si>
  <si>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</si>
  <si>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</si>
  <si>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</si>
  <si>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</si>
  <si>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</si>
  <si>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</si>
  <si>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</si>
  <si>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</si>
  <si>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</si>
  <si>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</si>
  <si>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</si>
  <si>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</si>
  <si>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</si>
  <si>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</si>
  <si>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</si>
  <si>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</si>
  <si>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</si>
  <si>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</si>
  <si>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</si>
  <si>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</si>
  <si>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</si>
  <si>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</si>
  <si>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</si>
  <si>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</si>
  <si>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</si>
  <si>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</si>
  <si>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</si>
  <si>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</si>
  <si>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</si>
  <si>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</si>
  <si>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</si>
  <si>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</si>
  <si>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</si>
  <si>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</si>
  <si>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</si>
  <si>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</si>
  <si>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</si>
  <si>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</si>
  <si>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</si>
  <si>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</si>
  <si>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</si>
  <si>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</si>
  <si>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</si>
  <si>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</si>
  <si>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</si>
  <si>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</si>
  <si>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</si>
  <si>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</si>
  <si>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</si>
  <si>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</si>
  <si>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</si>
  <si>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</si>
  <si>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</si>
  <si>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</si>
  <si>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</si>
  <si>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</si>
  <si>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</si>
  <si>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</si>
  <si>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</si>
  <si>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</si>
  <si>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</si>
  <si>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</si>
  <si>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</si>
  <si>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</si>
  <si>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</si>
  <si>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</si>
  <si>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</si>
  <si>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</si>
  <si>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</si>
  <si>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</si>
  <si>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</si>
  <si>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</si>
  <si>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</si>
  <si>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</si>
  <si>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</si>
  <si>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</si>
  <si>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</si>
  <si>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</si>
  <si>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</si>
  <si>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</si>
  <si>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</si>
  <si>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</si>
  <si>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</si>
  <si>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</si>
  <si>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</si>
  <si>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</si>
  <si>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</si>
  <si>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</si>
  <si>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</si>
  <si>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</si>
  <si>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</si>
  <si>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</si>
  <si>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</si>
  <si>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</si>
  <si>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</si>
  <si>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</si>
  <si>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</si>
  <si>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</si>
  <si>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</si>
  <si>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</si>
  <si>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</si>
  <si>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</si>
  <si>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</si>
  <si>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</si>
  <si>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</si>
  <si>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</si>
  <si>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</si>
  <si>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</si>
  <si>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</si>
  <si>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</si>
  <si>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</si>
  <si>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</si>
  <si>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</si>
  <si>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</si>
  <si>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</si>
  <si>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</si>
  <si>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</si>
  <si>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</si>
  <si>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</si>
  <si>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</si>
  <si>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</si>
  <si>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</si>
  <si>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</si>
  <si>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</si>
  <si>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</si>
  <si>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</si>
  <si>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</si>
  <si>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</si>
  <si>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</si>
  <si>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</si>
  <si>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</si>
  <si>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</si>
  <si>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</si>
  <si>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</si>
  <si>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</si>
  <si>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</si>
  <si>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</si>
  <si>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</si>
  <si>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</si>
  <si>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</si>
  <si>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</si>
  <si>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</si>
  <si>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</si>
  <si>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</si>
  <si>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</si>
  <si>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</si>
  <si>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</si>
  <si>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</si>
  <si>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</si>
  <si>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</si>
  <si>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</si>
  <si>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</si>
  <si>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</si>
  <si>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</si>
  <si>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</si>
  <si>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</si>
  <si>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</si>
  <si>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</si>
  <si>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</si>
  <si>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</si>
  <si>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</si>
  <si>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</si>
  <si>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</si>
  <si>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</si>
  <si>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</si>
  <si>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</si>
  <si>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</si>
  <si>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</si>
  <si>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</si>
  <si>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</si>
  <si>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</si>
  <si>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</si>
  <si>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</si>
  <si>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</si>
  <si>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</si>
  <si>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</si>
  <si>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</si>
  <si>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</si>
  <si>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</si>
  <si>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</si>
  <si>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</si>
  <si>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</si>
  <si>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</si>
  <si>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</si>
  <si>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</si>
  <si>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</si>
  <si>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</si>
  <si>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</si>
  <si>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</si>
  <si>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</si>
  <si>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</si>
  <si>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</si>
  <si>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</si>
  <si>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</si>
  <si>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</si>
  <si>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</si>
  <si>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</si>
  <si>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</si>
  <si>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</si>
  <si>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</si>
  <si>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</si>
  <si>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</si>
  <si>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</si>
  <si>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</si>
  <si>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</si>
  <si>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</si>
  <si>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</si>
  <si>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</si>
  <si>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</si>
  <si>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</si>
  <si>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</si>
  <si>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</si>
  <si>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</si>
  <si>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</si>
  <si>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</si>
  <si>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</si>
  <si>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</si>
  <si>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</si>
  <si>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</si>
  <si>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</si>
  <si>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</si>
  <si>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</si>
  <si>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</si>
  <si>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</si>
  <si>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</si>
  <si>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</si>
  <si>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</si>
  <si>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</si>
  <si>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</si>
  <si>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</si>
  <si>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</si>
  <si>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</si>
  <si>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</si>
  <si>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</si>
  <si>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</si>
  <si>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</si>
  <si>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</si>
  <si>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</si>
  <si>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</si>
  <si>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</si>
  <si>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</si>
  <si>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</si>
  <si>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</si>
  <si>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</si>
  <si>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</si>
  <si>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</si>
  <si>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</si>
  <si>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</si>
  <si>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</si>
  <si>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</si>
  <si>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</si>
  <si>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</si>
  <si>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</si>
  <si>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</si>
  <si>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</si>
  <si>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</si>
  <si>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</si>
  <si>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</si>
  <si>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</si>
  <si>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</si>
  <si>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</si>
  <si>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</si>
  <si>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</si>
  <si>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</si>
  <si>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</si>
  <si>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</si>
  <si>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</si>
  <si>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</si>
  <si>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</si>
  <si>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</si>
  <si>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</si>
  <si>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</si>
  <si>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</si>
  <si>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</si>
  <si>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</si>
  <si>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</si>
  <si>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</si>
  <si>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</si>
  <si>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</si>
  <si>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</si>
  <si>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</si>
  <si>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</si>
  <si>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</si>
  <si>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</si>
  <si>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</si>
  <si>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</si>
  <si>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</si>
  <si>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</si>
  <si>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</si>
  <si>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</si>
  <si>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</si>
  <si>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</si>
  <si>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</si>
  <si>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</si>
  <si>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</si>
  <si>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</si>
  <si>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</si>
  <si>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</si>
  <si>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</si>
  <si>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</si>
  <si>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</si>
  <si>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</si>
  <si>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</si>
  <si>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</si>
  <si>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</si>
  <si>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</si>
  <si>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</si>
  <si>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</si>
  <si>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</si>
  <si>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</si>
  <si>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</si>
  <si>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</si>
  <si>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</si>
  <si>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</si>
  <si>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</si>
  <si>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</si>
  <si>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</si>
  <si>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</si>
  <si>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</si>
  <si>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</si>
  <si>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</si>
  <si>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</si>
  <si>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</si>
  <si>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</si>
  <si>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</si>
  <si>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</si>
  <si>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</si>
  <si>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</si>
  <si>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</si>
  <si>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</si>
  <si>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</si>
  <si>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</si>
  <si>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</si>
  <si>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</si>
  <si>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</si>
  <si>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</si>
  <si>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</si>
  <si>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</si>
  <si>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</si>
  <si>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</si>
  <si>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</si>
  <si>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</si>
  <si>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</si>
  <si>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</si>
  <si>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</si>
  <si>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</si>
  <si>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</si>
  <si>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</si>
  <si>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</si>
  <si>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</si>
  <si>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</si>
  <si>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</si>
  <si>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</si>
  <si>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</si>
  <si>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</si>
  <si>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</si>
  <si>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</si>
  <si>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</si>
  <si>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</si>
  <si>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</si>
  <si>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</si>
  <si>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</si>
  <si>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</si>
  <si>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</si>
  <si>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</si>
  <si>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</si>
  <si>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</si>
  <si>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</si>
  <si>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</si>
  <si>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</si>
  <si>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</si>
  <si>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</si>
  <si>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</si>
  <si>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</si>
  <si>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</si>
  <si>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</si>
  <si>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</si>
  <si>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</si>
  <si>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</si>
  <si>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</si>
  <si>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</si>
  <si>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</si>
  <si>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</si>
  <si>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</si>
  <si>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</si>
  <si>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</si>
  <si>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</si>
  <si>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</si>
  <si>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</si>
  <si>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</si>
  <si>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</si>
  <si>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</si>
  <si>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</si>
  <si>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</si>
  <si>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</si>
  <si>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</si>
  <si>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</si>
  <si>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</si>
  <si>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</si>
  <si>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</si>
  <si>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</si>
  <si>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</si>
  <si>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</si>
  <si>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</si>
  <si>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</si>
  <si>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</si>
  <si>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</si>
  <si>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</si>
  <si>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</si>
  <si>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</si>
  <si>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</si>
  <si>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</si>
  <si>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</si>
  <si>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</si>
  <si>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</si>
  <si>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</si>
  <si>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</si>
  <si>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</si>
  <si>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</si>
  <si>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</si>
  <si>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</si>
  <si>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</si>
  <si>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</si>
  <si>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</si>
  <si>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</si>
  <si>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</si>
  <si>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</si>
  <si>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</si>
  <si>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</si>
  <si>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</si>
  <si>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</si>
  <si>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</si>
  <si>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</si>
  <si>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</si>
  <si>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</si>
  <si>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</si>
  <si>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</si>
  <si>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</si>
  <si>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</si>
  <si>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</si>
  <si>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</si>
  <si>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</si>
  <si>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</si>
  <si>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</si>
  <si>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</si>
  <si>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</si>
  <si>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</si>
  <si>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</si>
  <si>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</si>
  <si>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</si>
  <si>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</si>
  <si>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</si>
  <si>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</si>
  <si>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</si>
  <si>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</si>
  <si>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</si>
  <si>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</si>
  <si>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</si>
  <si>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</si>
  <si>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</si>
  <si>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</si>
  <si>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</si>
  <si>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</si>
  <si>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</si>
  <si>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</si>
  <si>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</si>
  <si>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</si>
  <si>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</si>
  <si>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</si>
  <si>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</si>
  <si>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</si>
  <si>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</si>
  <si>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</si>
  <si>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</si>
  <si>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</si>
  <si>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</si>
  <si>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</si>
  <si>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</si>
  <si>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</si>
  <si>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</si>
  <si>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</si>
  <si>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</si>
  <si>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</si>
  <si>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</si>
  <si>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</si>
  <si>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</si>
  <si>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</si>
  <si>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</si>
  <si>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</si>
  <si>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</si>
  <si>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</si>
  <si>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</si>
  <si>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</si>
  <si>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</si>
  <si>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</si>
  <si>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</si>
  <si>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</si>
  <si>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</si>
  <si>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</si>
  <si>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</si>
  <si>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</si>
  <si>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</si>
  <si>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</si>
  <si>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</si>
  <si>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</si>
  <si>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</si>
  <si>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</si>
  <si>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</si>
  <si>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</si>
  <si>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</si>
  <si>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</si>
  <si>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</si>
  <si>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</si>
  <si>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</si>
  <si>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</si>
  <si>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</si>
  <si>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</si>
  <si>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</si>
  <si>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</si>
  <si>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</si>
  <si>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</si>
  <si>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</si>
  <si>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</si>
  <si>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</si>
  <si>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</si>
  <si>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</si>
  <si>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</si>
  <si>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</si>
  <si>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</si>
  <si>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</si>
  <si>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</si>
  <si>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</si>
  <si>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</si>
  <si>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</si>
  <si>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</si>
  <si>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</si>
  <si>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</si>
  <si>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</si>
  <si>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</si>
  <si>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</si>
  <si>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</si>
  <si>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</si>
  <si>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</si>
  <si>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</si>
  <si>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</si>
  <si>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</si>
  <si>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</si>
  <si>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</si>
  <si>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</si>
  <si>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</si>
  <si>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</si>
  <si>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</si>
  <si>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</si>
  <si>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</si>
  <si>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</si>
  <si>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</si>
  <si>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</si>
  <si>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</si>
  <si>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</si>
  <si>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</si>
  <si>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</si>
  <si>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</si>
  <si>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</si>
  <si>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</si>
  <si>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</si>
  <si>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</si>
  <si>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</si>
  <si>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</si>
  <si>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</si>
  <si>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</si>
  <si>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</si>
  <si>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</si>
  <si>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</si>
  <si>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</si>
  <si>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</si>
  <si>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</si>
  <si>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</si>
  <si>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</si>
  <si>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</si>
  <si>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</si>
  <si>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</si>
  <si>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</si>
  <si>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</si>
  <si>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</si>
  <si>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</si>
  <si>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</si>
  <si>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</si>
  <si>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</si>
  <si>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</si>
  <si>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</si>
  <si>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</si>
  <si>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</si>
  <si>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</si>
  <si>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</si>
  <si>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</si>
  <si>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</si>
  <si>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</si>
  <si>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</si>
  <si>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</si>
  <si>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</si>
  <si>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</si>
  <si>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</si>
  <si>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</si>
  <si>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</si>
  <si>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</si>
  <si>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</si>
  <si>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</si>
  <si>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</si>
  <si>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</si>
  <si>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</si>
  <si>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</si>
  <si>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</si>
  <si>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</si>
  <si>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</si>
  <si>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</si>
  <si>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</si>
  <si>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</si>
  <si>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</si>
  <si>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</si>
  <si>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</si>
  <si>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</si>
  <si>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</si>
  <si>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</si>
  <si>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</si>
  <si>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</si>
  <si>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</si>
  <si>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</si>
  <si>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</si>
  <si>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</si>
  <si>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</si>
  <si>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</si>
  <si>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</si>
  <si>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</si>
  <si>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</si>
  <si>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</si>
  <si>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</si>
  <si>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</si>
  <si>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</si>
  <si>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</si>
  <si>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</si>
  <si>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</si>
  <si>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</si>
  <si>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</si>
  <si>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</si>
  <si>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</si>
  <si>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</si>
  <si>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</si>
  <si>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</si>
  <si>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</si>
  <si>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</si>
  <si>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</si>
  <si>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</si>
  <si>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</si>
  <si>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</si>
  <si>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</si>
  <si>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</si>
  <si>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</si>
  <si>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</si>
  <si>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</si>
  <si>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</si>
  <si>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</si>
  <si>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</si>
  <si>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</si>
  <si>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</si>
  <si>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</si>
  <si>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</si>
  <si>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</si>
  <si>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</si>
  <si>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</si>
  <si>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</si>
  <si>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</si>
  <si>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</si>
  <si>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</si>
  <si>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</si>
  <si>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</si>
  <si>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</si>
  <si>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</si>
  <si>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</si>
  <si>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</si>
  <si>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</si>
  <si>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</si>
  <si>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</si>
  <si>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</si>
  <si>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</si>
  <si>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</si>
  <si>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</si>
  <si>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</si>
  <si>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</si>
  <si>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</si>
  <si>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</si>
  <si>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</si>
  <si>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</si>
  <si>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</si>
  <si>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</si>
  <si>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</si>
  <si>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</si>
  <si>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</si>
  <si>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</si>
  <si>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</si>
  <si>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</si>
  <si>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</si>
  <si>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</si>
  <si>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</si>
  <si>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</si>
  <si>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</si>
  <si>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</si>
  <si>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</si>
  <si>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</si>
  <si>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</si>
  <si>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</si>
  <si>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</si>
  <si>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</si>
  <si>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</si>
  <si>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</si>
  <si>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</si>
  <si>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</si>
  <si>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</si>
  <si>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</si>
  <si>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</si>
  <si>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</si>
  <si>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</si>
  <si>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</si>
  <si>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</si>
  <si>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</si>
  <si>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</si>
  <si>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</si>
  <si>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</si>
  <si>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</si>
  <si>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</si>
  <si>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</si>
  <si>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</si>
  <si>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</si>
  <si>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</si>
  <si>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</si>
  <si>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</si>
  <si>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</si>
  <si>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</si>
  <si>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</si>
  <si>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</si>
  <si>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</si>
  <si>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</si>
  <si>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</si>
  <si>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</si>
  <si>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</si>
  <si>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</si>
  <si>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</si>
  <si>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</si>
  <si>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</si>
  <si>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</si>
  <si>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</si>
  <si>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</si>
  <si>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</si>
  <si>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</si>
  <si>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</si>
  <si>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</si>
  <si>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</si>
  <si>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</si>
  <si>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</si>
  <si>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</si>
  <si>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</si>
  <si>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</si>
  <si>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</si>
  <si>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</si>
  <si>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</si>
  <si>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</si>
  <si>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</si>
  <si>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</si>
  <si>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</si>
  <si>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</si>
  <si>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</si>
  <si>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</si>
  <si>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</si>
  <si>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</si>
  <si>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</si>
  <si>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</si>
  <si>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</si>
  <si>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</si>
  <si>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</si>
  <si>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</si>
  <si>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</si>
  <si>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</si>
  <si>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</si>
  <si>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</si>
  <si>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</si>
  <si>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</si>
  <si>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</si>
  <si>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</si>
  <si>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</si>
  <si>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</si>
  <si>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</si>
  <si>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</si>
  <si>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</si>
  <si>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</si>
  <si>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</si>
  <si>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</si>
  <si>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</si>
  <si>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</si>
  <si>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</si>
  <si>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</si>
  <si>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</si>
  <si>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</si>
  <si>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</si>
  <si>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</si>
  <si>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</si>
  <si>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</si>
  <si>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</si>
  <si>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</si>
  <si>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</si>
  <si>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</si>
  <si>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</si>
  <si>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</si>
  <si>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</si>
  <si>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</si>
  <si>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</si>
  <si>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</si>
  <si>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</si>
  <si>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</si>
  <si>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</si>
  <si>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</si>
  <si>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</si>
  <si>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</si>
  <si>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</si>
  <si>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</si>
  <si>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</si>
  <si>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</si>
  <si>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</si>
  <si>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</si>
  <si>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</si>
  <si>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</si>
  <si>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</si>
  <si>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</si>
  <si>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</si>
  <si>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</si>
  <si>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</si>
  <si>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</si>
  <si>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</si>
  <si>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</si>
  <si>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</si>
  <si>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</si>
  <si>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</si>
  <si>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</si>
  <si>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</si>
  <si>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</si>
  <si>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</si>
  <si>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</si>
  <si>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</si>
  <si>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</si>
  <si>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</si>
  <si>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</si>
  <si>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</si>
  <si>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</si>
  <si>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</si>
  <si>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</si>
  <si>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</si>
  <si>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</si>
  <si>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</si>
  <si>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</si>
  <si>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</si>
  <si>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</si>
  <si>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</si>
  <si>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</si>
  <si>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</si>
  <si>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</si>
  <si>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</si>
  <si>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</si>
  <si>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</si>
  <si>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</si>
  <si>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</si>
  <si>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</si>
  <si>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</si>
  <si>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</si>
  <si>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</si>
  <si>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</si>
  <si>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</si>
  <si>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</si>
  <si>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</si>
  <si>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</si>
  <si>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</si>
  <si>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</si>
  <si>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</si>
  <si>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</si>
  <si>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</si>
  <si>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</si>
  <si>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</si>
  <si>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</si>
  <si>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</si>
  <si>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</si>
  <si>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</si>
  <si>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</si>
  <si>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</si>
  <si>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</si>
  <si>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</si>
  <si>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</si>
  <si>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</si>
  <si>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</si>
  <si>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</si>
  <si>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</si>
  <si>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</si>
  <si>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</si>
  <si>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</si>
  <si>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</si>
  <si>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</si>
  <si>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</si>
  <si>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</si>
  <si>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</si>
  <si>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</si>
  <si>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</si>
  <si>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</si>
  <si>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</si>
  <si>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</si>
  <si>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</si>
  <si>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</si>
  <si>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</si>
  <si>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</si>
  <si>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</si>
  <si>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</si>
  <si>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</si>
  <si>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</si>
  <si>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</si>
  <si>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</si>
  <si>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</si>
  <si>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</si>
  <si>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</si>
  <si>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</si>
  <si>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</si>
  <si>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</si>
  <si>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</si>
  <si>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</si>
  <si>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</si>
  <si>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</si>
  <si>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</si>
  <si>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</si>
  <si>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</si>
  <si>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</si>
  <si>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</si>
  <si>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</si>
  <si>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</si>
  <si>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</si>
  <si>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</si>
  <si>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</si>
  <si>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</si>
  <si>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</si>
  <si>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</si>
  <si>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</si>
  <si>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</si>
  <si>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</si>
  <si>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</si>
  <si>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</si>
  <si>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</si>
  <si>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</si>
  <si>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</si>
  <si>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</si>
  <si>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</si>
  <si>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</si>
  <si>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</si>
  <si>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</si>
  <si>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</si>
  <si>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</si>
  <si>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</si>
  <si>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</si>
  <si>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</si>
  <si>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</si>
  <si>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</si>
  <si>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</si>
  <si>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</si>
  <si>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</si>
  <si>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</si>
  <si>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</si>
  <si>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</si>
  <si>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</si>
  <si>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</si>
  <si>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</si>
  <si>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</si>
  <si>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</si>
  <si>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</si>
  <si>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</si>
  <si>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</si>
  <si>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</si>
  <si>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</si>
  <si>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</si>
  <si>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</si>
  <si>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</si>
  <si>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</si>
  <si>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</si>
  <si>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</si>
  <si>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</si>
  <si>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</si>
  <si>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</si>
  <si>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</si>
  <si>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</si>
  <si>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</si>
  <si>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</si>
  <si>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</si>
  <si>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</si>
  <si>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</si>
  <si>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</si>
  <si>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</si>
  <si>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</si>
  <si>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</si>
  <si>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</si>
  <si>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</si>
  <si>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</si>
  <si>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</si>
  <si>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</si>
  <si>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</si>
  <si>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</si>
  <si>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</si>
  <si>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</si>
  <si>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</si>
  <si>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</si>
  <si>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</si>
  <si>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</si>
  <si>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</si>
  <si>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</si>
  <si>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</si>
  <si>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</si>
  <si>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</si>
  <si>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</si>
  <si>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</si>
  <si>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</si>
  <si>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</si>
  <si>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</si>
  <si>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</si>
  <si>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</si>
  <si>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</si>
  <si>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</si>
  <si>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</si>
  <si>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</si>
  <si>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</si>
  <si>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</si>
  <si>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</si>
  <si>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</si>
  <si>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</si>
  <si>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</si>
  <si>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</si>
  <si>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</si>
  <si>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</si>
  <si>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</si>
  <si>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</si>
  <si>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</si>
  <si>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</si>
  <si>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</si>
  <si>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</si>
  <si>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</si>
  <si>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</si>
  <si>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</si>
  <si>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</si>
  <si>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</si>
  <si>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</si>
  <si>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</si>
  <si>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</si>
  <si>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</si>
  <si>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</si>
  <si>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</si>
  <si>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</si>
  <si>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</si>
  <si>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</si>
  <si>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</si>
  <si>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</si>
  <si>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</si>
  <si>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</si>
  <si>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</si>
  <si>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</si>
  <si>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</si>
  <si>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</si>
  <si>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</si>
  <si>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</si>
  <si>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</si>
  <si>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</si>
  <si>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</si>
  <si>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</si>
  <si>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</si>
  <si>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</si>
  <si>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</si>
  <si>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</si>
  <si>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</si>
  <si>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</si>
  <si>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</si>
  <si>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</si>
  <si>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</si>
  <si>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</si>
  <si>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</si>
  <si>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</si>
  <si>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</si>
  <si>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</si>
  <si>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</si>
  <si>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</si>
  <si>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</si>
  <si>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</si>
  <si>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</si>
  <si>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</si>
  <si>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</si>
  <si>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</si>
  <si>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</si>
  <si>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</si>
  <si>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</si>
  <si>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</si>
  <si>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</si>
  <si>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</si>
  <si>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</si>
  <si>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</si>
  <si>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</si>
  <si>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</si>
  <si>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</si>
  <si>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</si>
  <si>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</si>
  <si>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</si>
  <si>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</si>
  <si>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</si>
  <si>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</si>
  <si>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</si>
  <si>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</si>
  <si>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</si>
  <si>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</si>
  <si>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</si>
  <si>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</si>
  <si>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</si>
  <si>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</si>
  <si>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</si>
  <si>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</si>
  <si>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</si>
  <si>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</si>
  <si>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</si>
  <si>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</si>
  <si>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</si>
  <si>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</si>
  <si>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</si>
  <si>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</si>
  <si>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</si>
  <si>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</si>
  <si>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</si>
  <si>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</si>
  <si>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</si>
  <si>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</si>
  <si>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</si>
  <si>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</si>
  <si>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</si>
  <si>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</si>
  <si>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</si>
  <si>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</si>
  <si>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</si>
  <si>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</si>
  <si>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</si>
  <si>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</si>
  <si>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</si>
  <si>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</si>
  <si>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</si>
  <si>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</si>
  <si>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</si>
  <si>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</si>
  <si>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</si>
  <si>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</si>
  <si>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</si>
  <si>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</si>
  <si>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</si>
  <si>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</si>
  <si>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</si>
  <si>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</si>
  <si>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</si>
  <si>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</si>
  <si>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</si>
  <si>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</si>
  <si>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</si>
  <si>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</si>
  <si>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</si>
  <si>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</si>
  <si>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</si>
  <si>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</si>
  <si>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</si>
  <si>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</si>
  <si>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</si>
  <si>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</si>
  <si>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</si>
  <si>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</si>
  <si>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</si>
  <si>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</si>
  <si>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</si>
  <si>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</si>
  <si>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</si>
  <si>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</si>
  <si>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</si>
  <si>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</si>
  <si>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</si>
  <si>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</si>
  <si>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</si>
  <si>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</si>
  <si>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</si>
  <si>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</si>
  <si>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</si>
  <si>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</si>
  <si>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</si>
  <si>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</si>
  <si>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</si>
  <si>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</si>
  <si>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</si>
  <si>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</si>
  <si>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</si>
  <si>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</si>
  <si>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</si>
  <si>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</si>
  <si>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</si>
  <si>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</si>
  <si>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</si>
  <si>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</si>
  <si>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</si>
  <si>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</si>
  <si>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</si>
  <si>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</si>
  <si>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</si>
  <si>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</si>
  <si>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</si>
  <si>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</si>
  <si>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</si>
  <si>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</si>
  <si>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</si>
  <si>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</si>
  <si>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</si>
  <si>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</si>
  <si>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</si>
  <si>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</si>
  <si>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</si>
  <si>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</si>
  <si>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</si>
  <si>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</si>
  <si>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</si>
  <si>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</si>
  <si>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</si>
  <si>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</si>
  <si>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</si>
  <si>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</si>
  <si>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</si>
  <si>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</si>
  <si>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</si>
  <si>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</si>
  <si>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</si>
  <si>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</si>
  <si>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</si>
  <si>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</si>
  <si>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</si>
  <si>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</si>
  <si>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</si>
  <si>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</si>
  <si>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</si>
  <si>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</si>
  <si>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</si>
  <si>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</si>
  <si>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</si>
  <si>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</si>
  <si>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</si>
  <si>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</si>
  <si>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</si>
  <si>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</si>
  <si>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</si>
  <si>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</si>
  <si>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</si>
  <si>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</si>
  <si>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</si>
  <si>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</si>
  <si>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</si>
  <si>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</si>
  <si>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</si>
  <si>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</si>
  <si>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</si>
  <si>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</si>
  <si>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</si>
  <si>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</si>
  <si>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</si>
  <si>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</si>
  <si>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</si>
  <si>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</si>
  <si>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</si>
  <si>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</si>
  <si>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</si>
  <si>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</si>
  <si>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</si>
  <si>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</si>
  <si>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</si>
  <si>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</si>
  <si>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</si>
  <si>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</si>
  <si>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</si>
  <si>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</si>
  <si>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</si>
  <si>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</si>
  <si>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</si>
  <si>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</si>
  <si>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</si>
  <si>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</si>
  <si>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</si>
  <si>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</si>
  <si>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</si>
  <si>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</si>
  <si>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</si>
  <si>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</si>
  <si>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</si>
  <si>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</si>
  <si>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</si>
  <si>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</si>
  <si>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</si>
  <si>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</si>
  <si>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</si>
  <si>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</si>
  <si>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</si>
  <si>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</si>
  <si>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</si>
  <si>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</si>
  <si>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</si>
  <si>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</si>
  <si>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</si>
  <si>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</si>
  <si>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</si>
  <si>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</si>
  <si>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</si>
  <si>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</si>
  <si>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</si>
  <si>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</si>
  <si>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</si>
  <si>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</si>
  <si>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</si>
  <si>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</si>
  <si>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</si>
  <si>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</si>
  <si>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</si>
  <si>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</si>
  <si>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</si>
  <si>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</si>
  <si>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</si>
  <si>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</si>
  <si>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</si>
  <si>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</si>
  <si>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</si>
  <si>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</si>
  <si>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</si>
  <si>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</si>
  <si>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</si>
  <si>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</si>
  <si>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</si>
  <si>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</si>
  <si>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</si>
  <si>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</si>
  <si>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</si>
  <si>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</si>
  <si>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</si>
  <si>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</si>
  <si>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</si>
  <si>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</si>
  <si>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</si>
  <si>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</si>
  <si>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</si>
  <si>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</si>
  <si>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</si>
  <si>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</si>
  <si>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</si>
  <si>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</si>
  <si>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</si>
  <si>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</si>
  <si>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</si>
  <si>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</si>
  <si>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</si>
  <si>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</si>
  <si>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</si>
  <si>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</si>
  <si>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</si>
  <si>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</si>
  <si>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</si>
  <si>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</si>
  <si>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</si>
  <si>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</si>
  <si>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</si>
  <si>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</si>
  <si>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</si>
  <si>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</si>
  <si>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</si>
  <si>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</si>
  <si>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</si>
  <si>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</si>
  <si>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</si>
  <si>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</si>
  <si>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</si>
  <si>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</si>
  <si>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</si>
  <si>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</si>
  <si>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</si>
  <si>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</si>
  <si>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</si>
  <si>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</si>
  <si>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</si>
  <si>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</si>
  <si>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</si>
  <si>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</si>
  <si>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</si>
  <si>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</si>
  <si>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</si>
  <si>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</si>
  <si>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</si>
  <si>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</si>
  <si>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</si>
  <si>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</si>
  <si>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</si>
  <si>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</si>
  <si>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</si>
  <si>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</si>
  <si>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</si>
  <si>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</si>
  <si>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</si>
  <si>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</si>
  <si>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</si>
  <si>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</si>
  <si>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</si>
  <si>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</si>
  <si>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</si>
  <si>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</si>
  <si>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</si>
  <si>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</si>
  <si>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</si>
  <si>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</si>
  <si>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</si>
  <si>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</si>
  <si>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</si>
  <si>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</si>
  <si>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</si>
  <si>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</si>
  <si>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</si>
  <si>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</si>
  <si>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</si>
  <si>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</si>
  <si>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</si>
  <si>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</si>
  <si>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</si>
  <si>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</si>
  <si>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</si>
  <si>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</si>
  <si>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</si>
  <si>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</si>
  <si>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</si>
  <si>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</si>
  <si>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</si>
  <si>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</si>
  <si>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</si>
  <si>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</si>
  <si>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</si>
  <si>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</si>
  <si>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</si>
  <si>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</si>
  <si>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</si>
  <si>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</si>
  <si>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</si>
  <si>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</si>
  <si>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</si>
  <si>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</si>
  <si>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</si>
  <si>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</si>
  <si>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</si>
  <si>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</si>
  <si>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</si>
  <si>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</si>
  <si>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</si>
  <si>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</si>
  <si>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</si>
  <si>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</si>
  <si>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</si>
  <si>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</si>
  <si>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</si>
  <si>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</si>
  <si>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</si>
  <si>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</si>
  <si>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</si>
  <si>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</si>
  <si>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</si>
  <si>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</si>
  <si>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</si>
  <si>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</si>
  <si>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</si>
  <si>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</si>
  <si>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</si>
  <si>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</si>
  <si>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</si>
  <si>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</si>
  <si>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</si>
  <si>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</si>
  <si>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</si>
  <si>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</si>
  <si>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</si>
  <si>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</si>
  <si>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</si>
  <si>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</si>
  <si>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</si>
  <si>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</si>
  <si>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</si>
  <si>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</si>
  <si>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</si>
  <si>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</si>
  <si>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</si>
  <si>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</si>
  <si>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</si>
  <si>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</si>
  <si>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</si>
  <si>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</si>
  <si>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</si>
  <si>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</si>
  <si>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</si>
  <si>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</si>
  <si>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</si>
  <si>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</si>
  <si>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</si>
  <si>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</si>
  <si>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</si>
  <si>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</si>
  <si>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</si>
  <si>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</si>
  <si>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</si>
  <si>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</si>
  <si>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</si>
  <si>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</si>
  <si>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</si>
  <si>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</si>
  <si>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</si>
  <si>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</si>
  <si>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</si>
  <si>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</si>
  <si>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</si>
  <si>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</si>
  <si>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</si>
  <si>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</si>
  <si>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</si>
  <si>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</si>
  <si>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</si>
  <si>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</si>
  <si>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</si>
  <si>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</si>
  <si>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</si>
  <si>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</si>
  <si>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</si>
  <si>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</si>
  <si>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</si>
  <si>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</si>
  <si>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</si>
  <si>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</si>
  <si>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</si>
  <si>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</si>
  <si>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</si>
  <si>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</si>
  <si>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</si>
  <si>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</si>
  <si>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</si>
  <si>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</si>
  <si>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</si>
  <si>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</si>
  <si>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</si>
  <si>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</si>
  <si>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</si>
  <si>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</si>
  <si>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</si>
  <si>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</si>
  <si>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</si>
  <si>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</si>
  <si>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</si>
  <si>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</si>
  <si>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</si>
  <si>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</si>
  <si>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</si>
  <si>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</si>
  <si>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</si>
  <si>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</si>
  <si>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</si>
  <si>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</si>
  <si>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</si>
  <si>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</si>
  <si>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</si>
  <si>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</si>
  <si>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</si>
  <si>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</si>
  <si>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</si>
  <si>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</si>
  <si>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</si>
  <si>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</si>
  <si>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</si>
  <si>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</si>
  <si>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</si>
  <si>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</si>
  <si>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</si>
  <si>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</si>
  <si>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</si>
  <si>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</si>
  <si>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</si>
  <si>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</si>
  <si>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</si>
  <si>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</si>
  <si>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</si>
  <si>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</si>
  <si>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</si>
  <si>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</si>
  <si>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</si>
  <si>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</si>
  <si>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</si>
  <si>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</si>
  <si>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</si>
  <si>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</si>
  <si>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</si>
  <si>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</si>
  <si>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</si>
  <si>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</si>
  <si>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</si>
  <si>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</si>
  <si>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</si>
  <si>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</si>
  <si>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</si>
  <si>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</si>
  <si>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</si>
  <si>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</si>
  <si>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</si>
  <si>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</si>
  <si>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</si>
  <si>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</si>
  <si>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</si>
  <si>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</si>
  <si>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</si>
  <si>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</si>
  <si>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</si>
  <si>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</si>
  <si>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</si>
  <si>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</si>
  <si>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</si>
  <si>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</si>
  <si>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</si>
  <si>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</si>
  <si>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</si>
  <si>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</si>
  <si>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</si>
  <si>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</si>
  <si>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</si>
  <si>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</si>
  <si>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</si>
  <si>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</si>
  <si>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</si>
  <si>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</si>
  <si>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</si>
  <si>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</si>
  <si>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</si>
  <si>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</si>
  <si>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</si>
  <si>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</si>
  <si>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</si>
  <si>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</si>
  <si>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</si>
  <si>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</si>
  <si>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</si>
  <si>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</si>
  <si>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</si>
  <si>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</si>
  <si>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</si>
  <si>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</si>
  <si>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</si>
  <si>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</si>
  <si>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</si>
  <si>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</si>
  <si>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</si>
  <si>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</si>
  <si>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</si>
  <si>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</si>
  <si>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</si>
  <si>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</si>
  <si>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</si>
  <si>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</si>
  <si>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</si>
  <si>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</si>
  <si>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</si>
  <si>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</si>
  <si>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</si>
  <si>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</si>
  <si>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</si>
  <si>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</si>
  <si>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</si>
  <si>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</si>
  <si>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</si>
  <si>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</si>
  <si>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</si>
  <si>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</si>
  <si>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</si>
  <si>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</si>
  <si>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</si>
  <si>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</si>
  <si>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</si>
  <si>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</si>
  <si>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</si>
  <si>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</si>
  <si>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</si>
  <si>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</si>
  <si>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</si>
  <si>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</si>
  <si>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</si>
  <si>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</si>
  <si>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</si>
  <si>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</si>
  <si>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</si>
  <si>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</si>
  <si>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</si>
  <si>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</si>
  <si>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</si>
  <si>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</si>
  <si>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</si>
  <si>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</si>
  <si>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</si>
  <si>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</si>
  <si>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</si>
  <si>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</si>
  <si>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</si>
  <si>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</si>
  <si>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</si>
  <si>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</si>
  <si>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</si>
  <si>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</si>
  <si>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</si>
  <si>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</si>
  <si>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</si>
  <si>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</si>
  <si>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</si>
  <si>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</si>
  <si>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</si>
  <si>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</si>
  <si>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</si>
  <si>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</si>
  <si>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</si>
  <si>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</si>
  <si>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</si>
  <si>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</si>
  <si>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</si>
  <si>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</si>
  <si>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</si>
  <si>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</si>
  <si>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</si>
  <si>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</si>
  <si>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</si>
  <si>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</si>
  <si>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</si>
  <si>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</si>
  <si>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</si>
  <si>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</si>
  <si>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</si>
  <si>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</si>
  <si>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</si>
  <si>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</si>
  <si>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</si>
  <si>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</si>
  <si>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</si>
  <si>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</si>
  <si>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</si>
  <si>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</si>
  <si>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</si>
  <si>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</si>
  <si>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</si>
  <si>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</si>
  <si>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</si>
  <si>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</si>
  <si>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</si>
  <si>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</si>
  <si>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</si>
  <si>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</si>
  <si>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</si>
  <si>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</si>
  <si>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</si>
  <si>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</si>
  <si>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</si>
  <si>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</si>
  <si>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</si>
  <si>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</si>
  <si>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</si>
  <si>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</si>
  <si>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</si>
  <si>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</si>
  <si>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</si>
  <si>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</si>
  <si>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</si>
  <si>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</si>
  <si>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</si>
  <si>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</si>
  <si>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</si>
  <si>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</si>
  <si>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</si>
  <si>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</si>
  <si>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</si>
  <si>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</si>
  <si>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</si>
  <si>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</si>
  <si>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</si>
  <si>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</si>
  <si>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</si>
  <si>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</si>
  <si>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</si>
  <si>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</si>
  <si>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</si>
  <si>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</si>
  <si>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</si>
  <si>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</si>
  <si>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</si>
  <si>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</si>
  <si>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</si>
  <si>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</si>
  <si>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</si>
  <si>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</si>
  <si>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</si>
  <si>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</si>
  <si>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</si>
  <si>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</si>
  <si>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</si>
  <si>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</si>
  <si>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</si>
  <si>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</si>
  <si>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</si>
  <si>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</si>
  <si>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</si>
  <si>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</si>
  <si>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</si>
  <si>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</si>
  <si>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</si>
  <si>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</si>
  <si>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</si>
  <si>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</si>
  <si>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</si>
  <si>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</si>
  <si>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</si>
  <si>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</si>
  <si>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</si>
  <si>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</si>
  <si>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</si>
  <si>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</si>
  <si>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</si>
  <si>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</si>
  <si>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</si>
  <si>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</si>
  <si>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</si>
  <si>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</si>
  <si>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</si>
  <si>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</si>
  <si>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</si>
  <si>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</si>
  <si>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</si>
  <si>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</si>
  <si>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</si>
  <si>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</si>
  <si>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</si>
  <si>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</si>
  <si>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</si>
  <si>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</si>
  <si>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</si>
  <si>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</si>
  <si>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</si>
  <si>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</si>
  <si>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</si>
  <si>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</si>
  <si>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</si>
  <si>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</si>
  <si>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</si>
  <si>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</si>
  <si>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</si>
  <si>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</si>
  <si>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</si>
  <si>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</si>
  <si>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</si>
  <si>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</si>
  <si>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</si>
  <si>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</si>
  <si>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</si>
  <si>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</si>
  <si>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</si>
  <si>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</si>
  <si>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</si>
  <si>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</si>
  <si>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</si>
  <si>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</si>
  <si>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</si>
  <si>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</si>
  <si>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</si>
  <si>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</si>
  <si>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</si>
  <si>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</si>
  <si>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</si>
  <si>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</si>
  <si>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</si>
  <si>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</si>
  <si>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</si>
  <si>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</si>
  <si>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</si>
  <si>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</si>
  <si>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</si>
  <si>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</si>
  <si>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</si>
  <si>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</si>
  <si>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</si>
  <si>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</si>
  <si>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</si>
  <si>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</si>
  <si>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</si>
  <si>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</si>
  <si>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</si>
  <si>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</si>
  <si>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</si>
  <si>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</si>
  <si>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</si>
  <si>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</si>
  <si>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</si>
  <si>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</si>
  <si>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</si>
  <si>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</si>
  <si>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</si>
  <si>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</si>
  <si>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</si>
  <si>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</si>
  <si>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</si>
  <si>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</si>
  <si>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</si>
  <si>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</si>
  <si>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</si>
  <si>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</si>
  <si>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</si>
  <si>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</si>
  <si>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</si>
  <si>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</si>
  <si>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</si>
  <si>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</si>
  <si>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</si>
  <si>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</si>
  <si>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</si>
  <si>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</si>
  <si>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</si>
  <si>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</si>
  <si>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</si>
  <si>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</si>
  <si>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</si>
  <si>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</si>
  <si>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</si>
  <si>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</si>
  <si>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</si>
  <si>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</si>
  <si>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</si>
  <si>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</si>
  <si>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</si>
  <si>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</si>
  <si>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</si>
  <si>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</si>
  <si>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</si>
  <si>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</si>
  <si>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</si>
  <si>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</si>
  <si>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</si>
  <si>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</si>
  <si>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</si>
  <si>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</si>
  <si>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</si>
  <si>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</si>
  <si>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</si>
  <si>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</si>
  <si>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</si>
  <si>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</si>
  <si>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</si>
  <si>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</si>
  <si>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</si>
  <si>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</si>
  <si>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</si>
  <si>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</si>
  <si>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</si>
  <si>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</si>
  <si>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</si>
  <si>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</si>
  <si>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</si>
  <si>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</si>
  <si>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</si>
  <si>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</si>
  <si>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</si>
  <si>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</si>
  <si>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</si>
  <si>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</si>
  <si>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</si>
  <si>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</si>
  <si>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</si>
  <si>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</si>
  <si>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</si>
  <si>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</si>
  <si>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</si>
  <si>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</si>
  <si>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</si>
  <si>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</si>
  <si>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</si>
  <si>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</si>
  <si>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</si>
  <si>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</si>
  <si>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</si>
  <si>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</si>
  <si>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</si>
  <si>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</si>
  <si>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</si>
  <si>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</si>
  <si>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</si>
  <si>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</si>
  <si>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</si>
  <si>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</si>
  <si>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</si>
  <si>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</si>
  <si>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</si>
  <si>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</si>
  <si>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</si>
  <si>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</si>
  <si>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</si>
  <si>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</si>
  <si>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</si>
  <si>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</si>
  <si>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</si>
  <si>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</si>
  <si>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</si>
  <si>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</si>
  <si>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</si>
  <si>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</si>
  <si>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</si>
  <si>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</si>
  <si>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</si>
  <si>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</si>
  <si>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</si>
  <si>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</si>
  <si>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</si>
  <si>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</si>
  <si>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</si>
  <si>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</si>
  <si>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</si>
  <si>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</si>
  <si>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</si>
  <si>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</si>
  <si>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</si>
  <si>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</si>
  <si>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</si>
  <si>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</si>
  <si>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</si>
  <si>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</si>
  <si>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</si>
  <si>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</si>
  <si>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</si>
  <si>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</si>
  <si>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</si>
  <si>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</si>
  <si>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</si>
  <si>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</si>
  <si>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</si>
  <si>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</si>
  <si>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</si>
  <si>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</si>
  <si>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</si>
  <si>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</si>
  <si>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</si>
  <si>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</si>
  <si>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</si>
  <si>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</si>
  <si>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</si>
  <si>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</si>
  <si>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</si>
  <si>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</si>
  <si>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</si>
  <si>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</si>
  <si>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</si>
  <si>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</si>
  <si>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</si>
  <si>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</si>
  <si>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</si>
  <si>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</si>
  <si>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</si>
  <si>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</si>
  <si>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</si>
  <si>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</si>
  <si>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</si>
  <si>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</si>
  <si>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</si>
  <si>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</si>
  <si>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</si>
  <si>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</si>
  <si>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</si>
  <si>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</si>
  <si>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</si>
  <si>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</si>
  <si>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</si>
  <si>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</si>
  <si>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</si>
  <si>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</si>
  <si>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</si>
  <si>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</si>
  <si>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</si>
  <si>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</si>
  <si>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</si>
  <si>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</si>
  <si>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</si>
  <si>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</si>
  <si>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</si>
  <si>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</si>
  <si>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</si>
  <si>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</si>
  <si>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</si>
  <si>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</si>
  <si>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</si>
  <si>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</si>
  <si>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</si>
  <si>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</si>
  <si>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</si>
  <si>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</si>
  <si>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</si>
  <si>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</si>
  <si>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</si>
  <si>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</si>
  <si>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</si>
  <si>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</si>
  <si>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</si>
  <si>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</si>
  <si>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</si>
  <si>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</si>
  <si>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</si>
  <si>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</si>
  <si>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</si>
  <si>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</si>
  <si>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</si>
  <si>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</si>
  <si>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</si>
  <si>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</si>
  <si>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</si>
  <si>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</si>
  <si>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</si>
  <si>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</si>
  <si>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</si>
  <si>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</si>
  <si>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</si>
  <si>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</si>
  <si>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</si>
  <si>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</si>
  <si>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</si>
  <si>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</si>
  <si>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</si>
  <si>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</si>
  <si>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</si>
  <si>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</si>
  <si>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</si>
  <si>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</si>
  <si>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</si>
  <si>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</si>
  <si>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</si>
  <si>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</si>
  <si>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</si>
  <si>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</si>
  <si>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</si>
  <si>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</si>
  <si>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</si>
  <si>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</si>
  <si>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</si>
  <si>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</si>
  <si>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</si>
  <si>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</si>
  <si>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</si>
  <si>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</si>
  <si>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</si>
  <si>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</si>
  <si>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</si>
  <si>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</si>
  <si>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</si>
  <si>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</si>
  <si>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</si>
  <si>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</si>
  <si>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</si>
  <si>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</si>
  <si>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</si>
  <si>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</si>
  <si>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</si>
  <si>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</si>
  <si>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</si>
  <si>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</si>
  <si>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</si>
  <si>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</si>
  <si>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</si>
  <si>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</si>
  <si>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</si>
  <si>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</si>
  <si>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</si>
  <si>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</si>
  <si>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</si>
  <si>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</si>
  <si>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</si>
  <si>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</si>
  <si>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</si>
  <si>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</si>
  <si>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</si>
  <si>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</si>
  <si>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</si>
  <si>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</si>
  <si>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</si>
  <si>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</si>
  <si>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</si>
  <si>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</si>
  <si>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</si>
  <si>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</si>
  <si>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</si>
  <si>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</si>
  <si>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</si>
  <si>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</si>
  <si>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</si>
  <si>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</si>
  <si>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</si>
  <si>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</si>
  <si>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</si>
  <si>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</si>
  <si>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</si>
  <si>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</si>
  <si>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</si>
  <si>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</si>
  <si>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</si>
  <si>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</si>
  <si>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</si>
  <si>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</si>
  <si>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</si>
  <si>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</si>
  <si>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</si>
  <si>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</si>
  <si>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</si>
  <si>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</si>
  <si>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</si>
  <si>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</si>
  <si>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</si>
  <si>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</si>
  <si>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</si>
  <si>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</si>
  <si>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</si>
  <si>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</si>
  <si>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</si>
  <si>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</si>
  <si>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</si>
  <si>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</si>
  <si>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</si>
  <si>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</si>
  <si>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</si>
  <si>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</si>
  <si>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</si>
  <si>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</si>
  <si>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</si>
  <si>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</si>
  <si>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</si>
  <si>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</si>
  <si>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</si>
  <si>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</si>
  <si>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</si>
  <si>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</si>
  <si>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</si>
  <si>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</si>
  <si>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</si>
  <si>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</si>
  <si>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</si>
  <si>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</si>
  <si>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</si>
  <si>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</si>
  <si>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</si>
  <si>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</si>
  <si>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</si>
  <si>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</si>
  <si>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</si>
  <si>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</si>
  <si>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</si>
  <si>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</si>
  <si>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</si>
  <si>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</si>
  <si>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</si>
  <si>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</si>
  <si>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</si>
  <si>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</si>
  <si>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</si>
  <si>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</si>
  <si>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</si>
  <si>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</si>
  <si>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</si>
  <si>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</si>
  <si>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</si>
  <si>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</si>
  <si>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</si>
  <si>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</si>
  <si>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</si>
  <si>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</si>
  <si>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</si>
  <si>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</si>
  <si>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</si>
  <si>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</si>
  <si>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</si>
  <si>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</si>
  <si>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</si>
  <si>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</si>
  <si>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</si>
  <si>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</si>
  <si>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</si>
  <si>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</si>
  <si>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</si>
  <si>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</si>
  <si>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</si>
  <si>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</si>
  <si>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</si>
  <si>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</si>
  <si>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</si>
  <si>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</si>
  <si>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</si>
  <si>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</si>
  <si>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</si>
  <si>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</si>
  <si>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</si>
  <si>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</si>
  <si>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</si>
  <si>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</si>
  <si>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</si>
  <si>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</si>
  <si>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</si>
  <si>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</si>
  <si>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</si>
  <si>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</si>
  <si>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</si>
  <si>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</si>
  <si>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</si>
  <si>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</si>
  <si>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</si>
  <si>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</si>
  <si>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</si>
  <si>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</si>
  <si>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</si>
  <si>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</si>
  <si>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</si>
  <si>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</si>
  <si>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</si>
  <si>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</si>
  <si>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</si>
  <si>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</si>
  <si>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</si>
  <si>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</si>
  <si>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</si>
  <si>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</si>
  <si>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</si>
  <si>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</si>
  <si>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</si>
  <si>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</si>
  <si>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</si>
  <si>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</si>
  <si>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</si>
  <si>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</si>
  <si>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</si>
  <si>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</si>
  <si>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</si>
  <si>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</si>
  <si>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</si>
  <si>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</si>
  <si>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</si>
  <si>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</si>
  <si>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</si>
  <si>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</si>
  <si>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</si>
  <si>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</si>
  <si>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</si>
  <si>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</si>
  <si>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</si>
  <si>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</si>
  <si>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</si>
  <si>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</si>
  <si>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</si>
  <si>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</si>
  <si>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</si>
  <si>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</si>
  <si>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</si>
  <si>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</si>
  <si>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</si>
  <si>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</si>
  <si>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</si>
  <si>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</si>
  <si>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</si>
  <si>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</si>
  <si>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</si>
  <si>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</si>
  <si>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</si>
  <si>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</si>
  <si>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</si>
  <si>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</si>
  <si>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</si>
  <si>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</si>
  <si>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</si>
  <si>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</si>
  <si>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</si>
  <si>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</si>
  <si>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</si>
  <si>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</si>
  <si>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</si>
  <si>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</si>
  <si>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</si>
  <si>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</si>
  <si>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</si>
  <si>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</si>
  <si>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</si>
  <si>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</si>
  <si>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</si>
  <si>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</si>
  <si>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</si>
  <si>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</si>
  <si>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</si>
  <si>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</si>
  <si>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</si>
  <si>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</si>
  <si>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</si>
  <si>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</si>
  <si>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</si>
  <si>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</si>
  <si>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</si>
  <si>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</si>
  <si>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</si>
  <si>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</si>
  <si>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</si>
  <si>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</si>
  <si>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</si>
  <si>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</si>
  <si>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</si>
  <si>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</si>
  <si>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</si>
  <si>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</si>
  <si>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</si>
  <si>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</si>
  <si>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</si>
  <si>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</si>
  <si>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</si>
  <si>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</si>
  <si>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</si>
  <si>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</si>
  <si>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</si>
  <si>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</si>
  <si>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</si>
  <si>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</si>
  <si>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</si>
  <si>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</si>
  <si>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</si>
  <si>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</si>
  <si>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</si>
  <si>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</si>
  <si>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</si>
  <si>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</si>
  <si>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</si>
  <si>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</si>
  <si>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</si>
  <si>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</si>
  <si>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</si>
  <si>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</si>
  <si>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</si>
  <si>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</si>
  <si>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</si>
  <si>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</si>
  <si>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</si>
  <si>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</si>
  <si>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</si>
  <si>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</si>
  <si>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</si>
  <si>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</si>
  <si>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</si>
  <si>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</si>
  <si>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</si>
  <si>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</si>
  <si>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</si>
  <si>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</si>
  <si>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</si>
  <si>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</si>
  <si>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</si>
  <si>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</si>
  <si>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</si>
  <si>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</si>
  <si>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</si>
  <si>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</si>
  <si>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</si>
  <si>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</si>
  <si>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</si>
  <si>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</si>
  <si>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</si>
  <si>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</si>
  <si>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</si>
  <si>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</si>
  <si>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</si>
  <si>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</si>
  <si>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</si>
  <si>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</si>
  <si>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</si>
  <si>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</si>
  <si>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</si>
  <si>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</si>
  <si>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</si>
  <si>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</si>
  <si>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</si>
  <si>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</si>
  <si>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</si>
  <si>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</si>
  <si>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</si>
  <si>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</si>
  <si>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</si>
  <si>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</si>
  <si>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</si>
  <si>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</si>
  <si>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</si>
  <si>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</si>
  <si>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</si>
  <si>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</si>
  <si>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</si>
  <si>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</si>
  <si>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</si>
  <si>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</si>
  <si>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</si>
  <si>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</si>
  <si>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</si>
  <si>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</si>
  <si>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</si>
  <si>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</si>
  <si>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</si>
  <si>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</si>
  <si>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</si>
  <si>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</si>
  <si>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</si>
  <si>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</si>
  <si>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</si>
  <si>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</si>
  <si>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</si>
  <si>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</si>
  <si>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</si>
  <si>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</si>
  <si>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</si>
  <si>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</si>
  <si>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</si>
  <si>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</si>
  <si>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</si>
  <si>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</si>
  <si>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</si>
  <si>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</si>
  <si>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</si>
  <si>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</si>
  <si>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</si>
  <si>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</si>
  <si>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</si>
  <si>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</si>
  <si>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</si>
  <si>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</si>
  <si>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</si>
  <si>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</si>
  <si>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</si>
  <si>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</si>
  <si>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</si>
  <si>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</si>
  <si>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</si>
  <si>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</si>
  <si>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</si>
  <si>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</si>
  <si>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</si>
  <si>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</si>
  <si>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</si>
  <si>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</si>
  <si>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</si>
  <si>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</si>
  <si>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</si>
  <si>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</si>
  <si>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</si>
  <si>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</si>
  <si>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</si>
  <si>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</si>
  <si>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</si>
  <si>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</si>
  <si>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</si>
  <si>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</si>
  <si>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</si>
  <si>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</si>
  <si>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</si>
  <si>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</si>
  <si>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</si>
  <si>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</si>
  <si>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</si>
  <si>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</si>
  <si>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</si>
  <si>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</si>
  <si>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</si>
  <si>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</si>
  <si>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</si>
  <si>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</si>
  <si>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</si>
  <si>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</si>
  <si>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</si>
  <si>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</si>
  <si>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</si>
  <si>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</si>
  <si>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</si>
  <si>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</si>
  <si>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</si>
  <si>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</si>
  <si>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</si>
  <si>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</si>
  <si>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</si>
  <si>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</si>
  <si>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</si>
  <si>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</si>
  <si>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</si>
  <si>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</si>
  <si>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</si>
  <si>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</si>
  <si>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</si>
  <si>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</si>
  <si>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</si>
  <si>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</si>
  <si>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</si>
  <si>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</si>
  <si>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</si>
  <si>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</si>
  <si>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</si>
  <si>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</si>
  <si>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</si>
  <si>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</si>
  <si>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</si>
  <si>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</si>
  <si>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</si>
  <si>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</si>
  <si>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</si>
  <si>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</si>
  <si>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</si>
  <si>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</si>
  <si>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</si>
  <si>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</si>
  <si>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</si>
  <si>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</si>
  <si>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</si>
  <si>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</si>
  <si>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</si>
  <si>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</si>
  <si>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</si>
  <si>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</si>
  <si>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</si>
  <si>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</si>
  <si>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</si>
  <si>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</si>
  <si>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</si>
  <si>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</si>
  <si>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</si>
  <si>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</si>
  <si>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</si>
  <si>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</si>
  <si>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</si>
  <si>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</si>
  <si>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</si>
  <si>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</si>
  <si>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</si>
  <si>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</si>
  <si>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</si>
  <si>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</si>
  <si>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</si>
  <si>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</si>
  <si>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</si>
  <si>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</si>
  <si>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</si>
  <si>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</si>
  <si>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</si>
  <si>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</si>
  <si>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</si>
  <si>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</si>
  <si>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</si>
  <si>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</si>
  <si>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</si>
  <si>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</si>
  <si>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</si>
  <si>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</si>
  <si>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</si>
  <si>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</si>
  <si>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</si>
  <si>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</si>
  <si>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</si>
  <si>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</si>
  <si>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</si>
  <si>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</si>
  <si>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</si>
  <si>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</si>
  <si>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</si>
  <si>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</si>
  <si>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</si>
  <si>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</si>
  <si>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</si>
  <si>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</si>
  <si>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</si>
  <si>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</si>
  <si>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</si>
  <si>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</si>
  <si>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</si>
  <si>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</si>
  <si>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</si>
  <si>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</si>
  <si>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</si>
  <si>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</si>
  <si>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</si>
  <si>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</si>
  <si>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</si>
  <si>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</si>
  <si>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</si>
  <si>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</si>
  <si>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</si>
  <si>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</si>
  <si>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</si>
  <si>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</si>
  <si>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</si>
  <si>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</si>
  <si>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</si>
  <si>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</si>
  <si>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</si>
  <si>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</si>
  <si>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</si>
  <si>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</si>
  <si>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</si>
  <si>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</si>
  <si>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</si>
  <si>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</si>
  <si>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</si>
  <si>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</si>
  <si>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</si>
  <si>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</si>
  <si>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</si>
  <si>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</si>
  <si>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</si>
  <si>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</si>
  <si>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</si>
  <si>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</si>
  <si>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</si>
  <si>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</si>
  <si>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</si>
  <si>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</si>
  <si>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</si>
  <si>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</si>
  <si>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</si>
  <si>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</si>
  <si>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</si>
  <si>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</si>
  <si>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</si>
  <si>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</si>
  <si>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</si>
  <si>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</si>
  <si>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</si>
  <si>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</si>
  <si>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</si>
  <si>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</si>
  <si>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</si>
  <si>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</si>
  <si>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</si>
  <si>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</si>
  <si>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</si>
  <si>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</si>
  <si>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</si>
  <si>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</si>
  <si>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</si>
  <si>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</si>
  <si>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</si>
  <si>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</si>
  <si>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</si>
  <si>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</si>
  <si>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</si>
  <si>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</si>
  <si>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</si>
  <si>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</si>
  <si>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</si>
  <si>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</si>
  <si>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</si>
  <si>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</si>
  <si>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</si>
  <si>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</si>
  <si>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</si>
  <si>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</si>
  <si>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</si>
  <si>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</si>
  <si>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</si>
  <si>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</si>
  <si>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</si>
  <si>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</si>
  <si>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</si>
  <si>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</si>
  <si>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</si>
  <si>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</si>
  <si>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</si>
  <si>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</si>
  <si>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</si>
  <si>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</si>
  <si>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</si>
  <si>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</si>
  <si>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</si>
  <si>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</si>
  <si>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</si>
  <si>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</si>
  <si>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</si>
  <si>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</si>
  <si>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</si>
  <si>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</si>
  <si>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</si>
  <si>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</si>
  <si>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</si>
  <si>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</si>
  <si>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</si>
  <si>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</si>
  <si>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</si>
  <si>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</si>
  <si>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</si>
  <si>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</si>
  <si>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</si>
  <si>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</si>
  <si>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</si>
  <si>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</si>
  <si>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</si>
  <si>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</si>
  <si>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</si>
  <si>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</si>
  <si>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</si>
  <si>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</si>
  <si>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</si>
  <si>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</si>
  <si>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</si>
  <si>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</si>
  <si>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</si>
  <si>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</si>
  <si>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</si>
  <si>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</si>
  <si>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</si>
  <si>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</si>
  <si>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</si>
  <si>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</si>
  <si>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</si>
  <si>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</si>
  <si>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</si>
  <si>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</si>
  <si>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</si>
  <si>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</si>
  <si>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</si>
  <si>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</si>
  <si>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</si>
  <si>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</si>
  <si>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</si>
  <si>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</si>
  <si>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</si>
  <si>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</si>
  <si>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</si>
  <si>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</si>
  <si>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</si>
  <si>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</si>
  <si>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</si>
  <si>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</si>
  <si>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</si>
  <si>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</si>
  <si>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</si>
  <si>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</si>
  <si>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</si>
  <si>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</si>
  <si>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</si>
  <si>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</si>
  <si>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</si>
  <si>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</si>
  <si>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</si>
  <si>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</si>
  <si>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</si>
  <si>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</si>
  <si>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</si>
  <si>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</si>
  <si>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</si>
  <si>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</si>
  <si>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</si>
  <si>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</si>
  <si>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</si>
  <si>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</si>
  <si>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</si>
  <si>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</si>
  <si>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</si>
  <si>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</si>
  <si>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</si>
  <si>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</si>
  <si>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</si>
  <si>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</si>
  <si>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</si>
  <si>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</si>
  <si>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</si>
  <si>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</si>
  <si>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</si>
  <si>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</si>
  <si>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</si>
  <si>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</si>
  <si>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</si>
  <si>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</si>
  <si>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</si>
  <si>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</si>
  <si>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</si>
  <si>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</si>
  <si>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</si>
  <si>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</si>
  <si>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</si>
  <si>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</si>
  <si>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</si>
  <si>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</si>
  <si>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</si>
  <si>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</si>
  <si>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</si>
  <si>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</si>
  <si>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</si>
  <si>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</si>
  <si>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</si>
  <si>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</si>
  <si>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</si>
  <si>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</si>
  <si>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</si>
  <si>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</si>
  <si>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</si>
  <si>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</si>
  <si>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</si>
  <si>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</si>
  <si>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</si>
  <si>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</si>
  <si>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</si>
  <si>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</si>
  <si>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</si>
  <si>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</si>
  <si>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</si>
  <si>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</si>
  <si>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</si>
  <si>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</si>
  <si>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</si>
  <si>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</si>
  <si>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</si>
  <si>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</si>
  <si>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</si>
  <si>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</si>
  <si>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</si>
  <si>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</si>
  <si>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</si>
  <si>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</si>
  <si>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</si>
  <si>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</si>
  <si>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</si>
  <si>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</si>
  <si>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</si>
  <si>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</si>
  <si>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</si>
  <si>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</si>
  <si>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</si>
  <si>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</si>
  <si>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</si>
  <si>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</si>
  <si>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</si>
  <si>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</si>
  <si>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</si>
  <si>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</si>
  <si>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</si>
  <si>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</si>
  <si>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</si>
  <si>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</si>
  <si>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</si>
  <si>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</si>
  <si>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</si>
  <si>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</si>
  <si>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</si>
  <si>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</si>
  <si>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</si>
  <si>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</si>
  <si>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</si>
  <si>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</si>
  <si>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</si>
  <si>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</si>
  <si>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</si>
  <si>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</si>
  <si>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</si>
  <si>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</si>
  <si>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</si>
  <si>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</si>
  <si>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</si>
  <si>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</si>
  <si>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</si>
  <si>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</si>
  <si>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</si>
  <si>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</si>
  <si>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</si>
  <si>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</si>
  <si>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</si>
  <si>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</si>
  <si>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</si>
  <si>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</si>
  <si>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</si>
  <si>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</si>
  <si>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</si>
  <si>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</si>
  <si>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</si>
  <si>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</si>
  <si>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</si>
  <si>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</si>
  <si>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</si>
  <si>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</si>
  <si>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</si>
  <si>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</si>
  <si>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</si>
  <si>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</si>
  <si>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</si>
  <si>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</si>
  <si>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</si>
  <si>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</si>
  <si>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</si>
  <si>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</si>
  <si>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</si>
  <si>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</si>
  <si>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</si>
  <si>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</si>
  <si>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</si>
  <si>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</si>
  <si>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</si>
  <si>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</si>
  <si>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</si>
  <si>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</si>
  <si>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</si>
  <si>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</si>
  <si>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</si>
  <si>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</si>
  <si>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</si>
  <si>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</si>
  <si>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</si>
  <si>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</si>
  <si>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</si>
  <si>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</si>
  <si>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</si>
  <si>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</si>
  <si>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</si>
  <si>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</si>
  <si>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</si>
  <si>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</si>
  <si>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</si>
  <si>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</si>
  <si>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</si>
  <si>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</si>
  <si>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</si>
  <si>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</si>
  <si>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</si>
  <si>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</si>
  <si>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</si>
  <si>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</si>
  <si>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</si>
  <si>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</si>
  <si>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</si>
  <si>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</si>
  <si>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</si>
  <si>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</si>
  <si>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</si>
  <si>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</si>
  <si>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</si>
  <si>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</si>
  <si>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</si>
  <si>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</si>
  <si>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</si>
  <si>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</si>
  <si>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</si>
  <si>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</si>
  <si>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</si>
  <si>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</si>
  <si>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</si>
  <si>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</si>
  <si>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</si>
  <si>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</si>
  <si>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</si>
  <si>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</si>
  <si>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</si>
  <si>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</si>
  <si>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</si>
  <si>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</si>
  <si>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</si>
  <si>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</si>
  <si>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</si>
  <si>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</si>
  <si>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</si>
  <si>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</si>
  <si>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</si>
  <si>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</si>
  <si>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</si>
  <si>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</si>
  <si>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</si>
  <si>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</si>
  <si>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</si>
  <si>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</si>
  <si>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</si>
  <si>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</si>
  <si>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</si>
  <si>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</si>
  <si>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</si>
  <si>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</si>
  <si>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</si>
  <si>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</si>
  <si>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</si>
  <si>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</si>
  <si>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</si>
  <si>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</si>
  <si>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</si>
  <si>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</si>
  <si>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</si>
  <si>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</si>
  <si>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</si>
  <si>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</si>
  <si>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</si>
  <si>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</si>
  <si>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</si>
  <si>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</si>
  <si>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</si>
  <si>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</si>
  <si>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</si>
  <si>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</si>
  <si>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</si>
  <si>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</si>
  <si>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</si>
  <si>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</si>
  <si>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</si>
  <si>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</si>
  <si>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</si>
  <si>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</si>
  <si>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</si>
  <si>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</si>
  <si>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</si>
  <si>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</si>
  <si>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</si>
  <si>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</si>
  <si>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</si>
  <si>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</si>
  <si>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</si>
  <si>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</si>
  <si>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</si>
  <si>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</si>
  <si>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</si>
  <si>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</si>
  <si>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</si>
  <si>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</si>
  <si>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</si>
  <si>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</si>
  <si>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</si>
  <si>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</si>
  <si>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</si>
  <si>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</si>
  <si>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</si>
  <si>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</si>
  <si>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</si>
  <si>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</si>
  <si>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</si>
  <si>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</si>
  <si>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</si>
  <si>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</si>
  <si>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</si>
  <si>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</si>
  <si>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</si>
  <si>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</si>
  <si>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</si>
  <si>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</si>
  <si>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</si>
  <si>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</si>
  <si>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</si>
  <si>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</si>
  <si>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</si>
  <si>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</si>
  <si>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</si>
  <si>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</si>
  <si>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</si>
  <si>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</si>
  <si>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</si>
  <si>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</si>
  <si>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</si>
  <si>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</si>
  <si>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</si>
  <si>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</si>
  <si>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</si>
  <si>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</si>
  <si>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</si>
  <si>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</si>
  <si>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</si>
  <si>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</si>
  <si>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</si>
  <si>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</si>
  <si>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</si>
  <si>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</si>
  <si>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</si>
  <si>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</si>
  <si>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</si>
  <si>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</si>
  <si>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</si>
  <si>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</si>
  <si>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</si>
  <si>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</si>
  <si>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</si>
  <si>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</si>
  <si>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</si>
  <si>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</si>
  <si>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</si>
  <si>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</si>
  <si>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</si>
  <si>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</si>
  <si>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</si>
  <si>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</si>
  <si>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</si>
  <si>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</si>
  <si>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</si>
  <si>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</si>
  <si>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</si>
  <si>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</si>
  <si>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</si>
  <si>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</si>
  <si>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</si>
  <si>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</si>
  <si>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</si>
  <si>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</si>
  <si>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</si>
  <si>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</si>
  <si>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</si>
  <si>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</si>
  <si>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</si>
  <si>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</si>
  <si>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</si>
  <si>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</si>
  <si>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</si>
  <si>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</si>
  <si>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</si>
  <si>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</si>
  <si>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</si>
  <si>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</si>
  <si>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</si>
  <si>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</si>
  <si>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</si>
  <si>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</si>
  <si>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</si>
  <si>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</si>
  <si>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</si>
  <si>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</si>
  <si>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</si>
  <si>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</si>
  <si>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</si>
  <si>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</si>
  <si>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</si>
  <si>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</si>
  <si>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</si>
  <si>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</si>
  <si>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</si>
  <si>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</si>
  <si>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</si>
  <si>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</si>
  <si>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</si>
  <si>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</si>
  <si>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</si>
  <si>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</si>
  <si>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</si>
  <si>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</si>
  <si>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</si>
  <si>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</si>
  <si>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</si>
  <si>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</si>
  <si>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</si>
  <si>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</si>
  <si>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</si>
  <si>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</si>
  <si>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</si>
  <si>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</si>
  <si>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</si>
  <si>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</si>
  <si>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</si>
  <si>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</si>
  <si>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</si>
  <si>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</si>
  <si>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</si>
  <si>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</si>
  <si>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</si>
  <si>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</si>
  <si>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</si>
  <si>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</si>
  <si>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</si>
  <si>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</si>
  <si>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</si>
  <si>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</si>
  <si>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</si>
  <si>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</si>
  <si>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</si>
  <si>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</si>
  <si>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</si>
  <si>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</si>
  <si>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</si>
  <si>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</si>
  <si>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</si>
  <si>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</si>
  <si>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</si>
  <si>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</si>
  <si>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</si>
  <si>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</si>
  <si>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</si>
  <si>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</si>
  <si>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</si>
  <si>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</si>
  <si>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</si>
  <si>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</si>
  <si>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</si>
  <si>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</si>
  <si>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</si>
  <si>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</si>
  <si>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</si>
  <si>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</si>
  <si>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</si>
  <si>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</si>
  <si>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</si>
  <si>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</si>
  <si>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</si>
  <si>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</si>
  <si>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</si>
  <si>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</si>
  <si>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</si>
  <si>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</si>
  <si>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</si>
  <si>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</si>
  <si>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</si>
  <si>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</si>
  <si>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</si>
  <si>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</si>
  <si>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</si>
  <si>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</si>
  <si>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</si>
  <si>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</si>
  <si>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</si>
  <si>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</si>
  <si>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</si>
  <si>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</si>
  <si>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</si>
  <si>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</si>
  <si>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</si>
  <si>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</si>
  <si>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</si>
  <si>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</si>
  <si>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</si>
  <si>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</si>
  <si>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</si>
  <si>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</si>
  <si>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</si>
  <si>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</si>
  <si>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</si>
  <si>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</si>
  <si>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</si>
  <si>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</si>
  <si>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</si>
  <si>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</si>
  <si>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</si>
  <si>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</si>
  <si>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</si>
  <si>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</si>
  <si>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</si>
  <si>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</si>
  <si>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</si>
  <si>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</si>
  <si>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</si>
  <si>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</si>
  <si>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</si>
  <si>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</si>
  <si>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</si>
  <si>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</si>
  <si>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</si>
  <si>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</si>
  <si>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</si>
  <si>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</si>
  <si>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</si>
  <si>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</si>
  <si>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</si>
  <si>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</si>
  <si>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</si>
  <si>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</si>
  <si>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</si>
  <si>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</si>
  <si>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</si>
  <si>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</si>
  <si>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</si>
  <si>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</si>
  <si>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</si>
  <si>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</si>
  <si>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</si>
  <si>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</si>
  <si>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</si>
  <si>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</si>
  <si>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</si>
  <si>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</si>
  <si>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</si>
  <si>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</si>
  <si>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</si>
  <si>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</si>
  <si>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</si>
  <si>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</si>
  <si>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</si>
  <si>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</si>
  <si>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</si>
  <si>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</si>
  <si>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</si>
  <si>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</si>
  <si>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</si>
  <si>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</si>
  <si>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</si>
  <si>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</si>
  <si>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</si>
  <si>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</si>
  <si>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</si>
  <si>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</si>
  <si>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</si>
  <si>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</si>
  <si>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</si>
  <si>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</si>
  <si>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</si>
  <si>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</si>
  <si>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</si>
  <si>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</si>
  <si>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</si>
  <si>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</si>
  <si>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</si>
  <si>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</si>
  <si>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</si>
  <si>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</si>
  <si>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</si>
  <si>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</si>
  <si>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</si>
  <si>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</si>
  <si>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</si>
  <si>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</si>
  <si>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</si>
  <si>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</si>
  <si>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</si>
  <si>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</si>
  <si>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</si>
  <si>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</si>
  <si>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</si>
  <si>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</si>
  <si>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</si>
  <si>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</si>
  <si>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</si>
  <si>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</si>
  <si>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</si>
  <si>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</si>
  <si>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</si>
  <si>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</si>
  <si>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</si>
  <si>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</si>
  <si>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</si>
  <si>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</si>
  <si>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</si>
  <si>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</si>
  <si>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</si>
  <si>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</si>
  <si>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</si>
  <si>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</si>
  <si>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</si>
  <si>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</si>
  <si>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</si>
  <si>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</si>
  <si>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</si>
  <si>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</si>
  <si>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</si>
  <si>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</si>
  <si>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</si>
  <si>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</si>
  <si>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</si>
  <si>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</si>
  <si>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</si>
  <si>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</si>
  <si>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</si>
  <si>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</si>
  <si>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</si>
  <si>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</si>
  <si>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</si>
  <si>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</si>
  <si>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</si>
  <si>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</si>
  <si>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</si>
  <si>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</si>
  <si>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</si>
  <si>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</si>
  <si>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</si>
  <si>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</si>
  <si>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</si>
  <si>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</si>
  <si>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</si>
  <si>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</si>
  <si>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</si>
  <si>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</si>
  <si>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</si>
  <si>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</si>
  <si>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</si>
  <si>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</si>
  <si>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</si>
  <si>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</si>
  <si>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</si>
  <si>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</si>
  <si>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</si>
  <si>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</si>
  <si>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</si>
  <si>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</si>
  <si>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</si>
  <si>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</si>
  <si>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</si>
  <si>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</si>
  <si>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</si>
  <si>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</si>
  <si>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</si>
  <si>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</si>
  <si>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</si>
  <si>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</si>
  <si>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</si>
  <si>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</si>
  <si>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</si>
  <si>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</si>
  <si>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</si>
  <si>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</si>
  <si>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</si>
  <si>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</si>
  <si>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</si>
  <si>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</si>
  <si>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</si>
  <si>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</si>
  <si>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</si>
  <si>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</si>
  <si>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</si>
  <si>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</si>
  <si>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</si>
  <si>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</si>
  <si>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</si>
  <si>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</si>
  <si>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</si>
  <si>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</si>
  <si>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</si>
  <si>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</si>
  <si>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</si>
  <si>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</si>
  <si>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</si>
  <si>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</si>
  <si>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</si>
  <si>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</si>
  <si>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</si>
  <si>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</si>
  <si>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</si>
  <si>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</si>
  <si>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</si>
  <si>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</si>
  <si>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</si>
  <si>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</si>
  <si>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</si>
  <si>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</si>
  <si>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</si>
  <si>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</si>
  <si>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</si>
  <si>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</si>
  <si>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</si>
  <si>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</si>
  <si>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</si>
  <si>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</si>
  <si>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</si>
  <si>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</si>
  <si>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</si>
  <si>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</si>
  <si>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</si>
  <si>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</si>
  <si>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</si>
  <si>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</si>
  <si>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</si>
  <si>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</si>
  <si>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</si>
  <si>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</si>
  <si>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</si>
  <si>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</si>
  <si>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</si>
  <si>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</si>
  <si>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</si>
  <si>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</si>
  <si>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</si>
  <si>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</si>
  <si>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</si>
  <si>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</si>
  <si>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</si>
  <si>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</si>
  <si>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</si>
  <si>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</si>
  <si>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</si>
  <si>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</si>
  <si>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</si>
  <si>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</si>
  <si>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</si>
  <si>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</si>
  <si>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</si>
  <si>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</si>
  <si>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</si>
  <si>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</si>
  <si>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</si>
  <si>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</si>
  <si>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</si>
  <si>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</si>
  <si>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</si>
  <si>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</si>
  <si>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</si>
  <si>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</si>
  <si>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</si>
  <si>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</si>
  <si>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</si>
  <si>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</si>
  <si>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</si>
  <si>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</si>
  <si>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</si>
  <si>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</si>
  <si>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</si>
  <si>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</si>
  <si>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</si>
  <si>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</si>
  <si>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</si>
  <si>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</si>
  <si>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</si>
  <si>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</si>
  <si>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</si>
  <si>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</si>
  <si>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</si>
  <si>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</si>
  <si>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</si>
  <si>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</si>
  <si>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</si>
  <si>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</si>
  <si>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</si>
  <si>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</si>
  <si>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</si>
  <si>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</si>
  <si>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</si>
  <si>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</si>
  <si>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</si>
  <si>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</si>
  <si>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</si>
  <si>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</si>
  <si>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</si>
  <si>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</si>
  <si>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</si>
  <si>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</si>
  <si>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</si>
  <si>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DF</t>
  </si>
  <si>
    <t>Brasília</t>
  </si>
  <si>
    <t>01-PE | Itapissuma</t>
  </si>
  <si>
    <t>Colunas2</t>
  </si>
  <si>
    <t>UP</t>
  </si>
  <si>
    <t>UF-AC</t>
  </si>
  <si>
    <t>COD-AC</t>
  </si>
  <si>
    <t>UF-AL</t>
  </si>
  <si>
    <t>COD-AL</t>
  </si>
  <si>
    <t>UF-AM</t>
  </si>
  <si>
    <t>COD-AM</t>
  </si>
  <si>
    <t>UF-AP</t>
  </si>
  <si>
    <t>COD-AP</t>
  </si>
  <si>
    <t>UF-BA</t>
  </si>
  <si>
    <t>COD-BA</t>
  </si>
  <si>
    <t>UF-CE</t>
  </si>
  <si>
    <t>COD-CE</t>
  </si>
  <si>
    <t>UF-DF</t>
  </si>
  <si>
    <t>COD-DF</t>
  </si>
  <si>
    <t>UF-ES</t>
  </si>
  <si>
    <t>COD-ES</t>
  </si>
  <si>
    <t>UF-GO</t>
  </si>
  <si>
    <t>COD-GO</t>
  </si>
  <si>
    <t>UF-MA</t>
  </si>
  <si>
    <t>COD-MA</t>
  </si>
  <si>
    <t>UF-MG</t>
  </si>
  <si>
    <t>COD-MG</t>
  </si>
  <si>
    <t>UF-MS</t>
  </si>
  <si>
    <t>COD-MS</t>
  </si>
  <si>
    <t>UF-MT</t>
  </si>
  <si>
    <t>COD-MT</t>
  </si>
  <si>
    <t>UF-PA</t>
  </si>
  <si>
    <t>COD-PA</t>
  </si>
  <si>
    <t>UF-PB</t>
  </si>
  <si>
    <t>COD-PB</t>
  </si>
  <si>
    <t>UF-PE</t>
  </si>
  <si>
    <t>COD-PE</t>
  </si>
  <si>
    <t>UF-PI</t>
  </si>
  <si>
    <t>COD-PI</t>
  </si>
  <si>
    <t>UF-PR</t>
  </si>
  <si>
    <t>COD-PR</t>
  </si>
  <si>
    <t>UF-RJ</t>
  </si>
  <si>
    <t>COD-RJ</t>
  </si>
  <si>
    <t>UF-RN</t>
  </si>
  <si>
    <t>COD-RN</t>
  </si>
  <si>
    <t>UF-RO</t>
  </si>
  <si>
    <t>COD-RO</t>
  </si>
  <si>
    <t>UF-RR</t>
  </si>
  <si>
    <t>COD-RR</t>
  </si>
  <si>
    <t>UF-RS</t>
  </si>
  <si>
    <t>COD-RS</t>
  </si>
  <si>
    <t>UF-SC</t>
  </si>
  <si>
    <t>COD-SC</t>
  </si>
  <si>
    <t>UF-SE</t>
  </si>
  <si>
    <t>COD-SE</t>
  </si>
  <si>
    <t>UF-SP</t>
  </si>
  <si>
    <t>COD-SP</t>
  </si>
  <si>
    <t>UF-TO</t>
  </si>
  <si>
    <t>COD-TO</t>
  </si>
  <si>
    <t>Chave</t>
  </si>
  <si>
    <t>Municipio</t>
  </si>
  <si>
    <t>EB3 - MONTEIRO</t>
  </si>
  <si>
    <t>ÁGUA BRANCA</t>
  </si>
  <si>
    <t>BARRA DE SÃO MIGUEL</t>
  </si>
  <si>
    <t>BARRAGEM SÃO JOSÉ</t>
  </si>
  <si>
    <t>PIANCÓ</t>
  </si>
  <si>
    <t>PILÕES</t>
  </si>
  <si>
    <t>PUXINANÃ</t>
  </si>
  <si>
    <t>RIACHO STO. ANTÔNIO</t>
  </si>
  <si>
    <t>SALGADO DE SÃO FELIX</t>
  </si>
  <si>
    <t>SÃO BENTINHO</t>
  </si>
  <si>
    <t>SÃO BENTO</t>
  </si>
  <si>
    <t>SÃO DOMINGOS</t>
  </si>
  <si>
    <t>SÃO GONÇALO</t>
  </si>
  <si>
    <t>SÃO JOAO DO CARIRI</t>
  </si>
  <si>
    <t>SÃO JOSE DE CAIANA</t>
  </si>
  <si>
    <t>SÃO JOSE DE ESPINHARAS</t>
  </si>
  <si>
    <t>SÃO JOSE DOS CORDEIROS</t>
  </si>
  <si>
    <t>SÃO JOSE PIRANHAS</t>
  </si>
  <si>
    <t>SÃO MAMEDE</t>
  </si>
  <si>
    <t>SÃO MIGUEL</t>
  </si>
  <si>
    <t>SOLÂNEA</t>
  </si>
  <si>
    <t>SUMÉ - ETA VELHA</t>
  </si>
  <si>
    <t>TAPEROÁ</t>
  </si>
  <si>
    <t>VÁRZEA</t>
  </si>
  <si>
    <t>SERTÃO</t>
  </si>
  <si>
    <t>MACEIÓ</t>
  </si>
  <si>
    <t>BOA ESPERANÇA</t>
  </si>
  <si>
    <t>BRAÇO DO RIO</t>
  </si>
  <si>
    <t>CONCEIÇÃO DA BARRA</t>
  </si>
  <si>
    <t>FUNDÃO</t>
  </si>
  <si>
    <t>MANTENÓPOLIS</t>
  </si>
  <si>
    <t>PEDRO CANÁRIO</t>
  </si>
  <si>
    <t>SANTA MARIA DO JETIBÁ</t>
  </si>
  <si>
    <t>SÃO ROQUE DO CANAÃ</t>
  </si>
  <si>
    <t>CARUARU PETRÓPOLIS</t>
  </si>
  <si>
    <t>JATAUBA - POÇO FUNDO II</t>
  </si>
  <si>
    <t>SANTA CRUZ DO CAPIBARIBE POÇO FUNDO I</t>
  </si>
  <si>
    <t>AFUÁ</t>
  </si>
  <si>
    <t>ANAJÁS</t>
  </si>
  <si>
    <t>CONCEIÇÃO DO ARAGUAIA</t>
  </si>
  <si>
    <t>IGARAPÉ - MIRI C. NOVA</t>
  </si>
  <si>
    <t>IGARAPÉ - MIRI ESCRITÓRIO</t>
  </si>
  <si>
    <t>IGARAPÉ - MIRI ESTAÇAO</t>
  </si>
  <si>
    <t>JACUNDÁ</t>
  </si>
  <si>
    <t>MARABÁ CIDADE NOVA</t>
  </si>
  <si>
    <t>MARABÁ NOVA</t>
  </si>
  <si>
    <t>MARABÁ PIONEIRA</t>
  </si>
  <si>
    <t>NORDESTE</t>
  </si>
  <si>
    <t>ÓBIDOS</t>
  </si>
  <si>
    <t>ORIXIMINÁ</t>
  </si>
  <si>
    <t>BONITO DE SANTA FÉ</t>
  </si>
  <si>
    <t>BOQUEIRÃO</t>
  </si>
  <si>
    <t>CAAPORÃ</t>
  </si>
  <si>
    <t>CATOLÉ DO ROCHA</t>
  </si>
  <si>
    <t>GRAMAME</t>
  </si>
  <si>
    <t>ETA FORUM - ITABAIANA</t>
  </si>
  <si>
    <t>ETA 1 - ITABAIANA</t>
  </si>
  <si>
    <t>ETA VELHA - ITABAIANA</t>
  </si>
  <si>
    <t>JACUMÃ</t>
  </si>
  <si>
    <t>JERICÓ</t>
  </si>
  <si>
    <t>JUAREZ TÁVORA</t>
  </si>
  <si>
    <t>OLHO D´ÁGUA</t>
  </si>
  <si>
    <t>SÃO JOÃO DO RIO DO PEIXE</t>
  </si>
  <si>
    <t>SÃO JOSÉ DO BOMFIM</t>
  </si>
  <si>
    <t>SÃO JOSÉ DO SABUGI</t>
  </si>
  <si>
    <t>SÃO SEBASTIÃO DE LAGOA DE ROÇA</t>
  </si>
  <si>
    <t>SUMÉ-ADUTORA DO CONGO EB II</t>
  </si>
  <si>
    <t>UIRAUNA - CAPIVARA</t>
  </si>
  <si>
    <t>Validação</t>
  </si>
  <si>
    <t>Filial</t>
  </si>
  <si>
    <t>Loja</t>
  </si>
  <si>
    <t>Nome ETA</t>
  </si>
  <si>
    <t>REGIONAL NATAL NORTE - RNN</t>
  </si>
  <si>
    <t>GRAMORE</t>
  </si>
  <si>
    <t>REGIONAL LITORAL SUL - RLS</t>
  </si>
  <si>
    <t>CARNAUBAS-PALMA</t>
  </si>
  <si>
    <t>NATAL OESTE</t>
  </si>
  <si>
    <t>TORRES</t>
  </si>
  <si>
    <t>RIO BAHIA</t>
  </si>
  <si>
    <t>IPANGUAÇU</t>
  </si>
  <si>
    <t>PLANALTO P7</t>
  </si>
  <si>
    <t>PLANALTO P9</t>
  </si>
  <si>
    <t>BOBOREMA</t>
  </si>
  <si>
    <t>REGIONAL BORBOREMA</t>
  </si>
  <si>
    <t>JERONIMO ROSADO - EB - 1</t>
  </si>
  <si>
    <t>REGIONAL RIO DO PEIXE</t>
  </si>
  <si>
    <t>ANGICOS- ADUTORA CENTAL</t>
  </si>
  <si>
    <t>REGIONAL PAU DOS FERROS - RPF</t>
  </si>
  <si>
    <t>DR. SEVERIANO</t>
  </si>
  <si>
    <t>NATAL2</t>
  </si>
  <si>
    <t>JERONIMO ROSADO - EB - 2</t>
  </si>
  <si>
    <t>PONTA NEGRA</t>
  </si>
  <si>
    <t>SANTA CRUZ - EB - 16</t>
  </si>
  <si>
    <t>REGIONAL DO BREJO</t>
  </si>
  <si>
    <t>REGIONAL LITORAL</t>
  </si>
  <si>
    <t>REGIONAL ALTO PIRANHAS</t>
  </si>
  <si>
    <t>CHA DOS PEREIROS</t>
  </si>
  <si>
    <t>REGIONAL ESPINHARAS</t>
  </si>
  <si>
    <t>SÃO JOSE DA LAGOA TAPADA</t>
  </si>
  <si>
    <t>NATAL</t>
  </si>
  <si>
    <t>ETE - DO BALDO</t>
  </si>
  <si>
    <t>5º SETOR</t>
  </si>
  <si>
    <t>ARIRI 1</t>
  </si>
  <si>
    <t>ARIRI 2</t>
  </si>
  <si>
    <t>CDP</t>
  </si>
  <si>
    <t>CAPITÃO POCO</t>
  </si>
  <si>
    <t>JADERLANDIA</t>
  </si>
  <si>
    <t>MARITUBA COHAB</t>
  </si>
  <si>
    <t>R6</t>
  </si>
  <si>
    <t>ACAILANDIA ELEVATORIA</t>
  </si>
  <si>
    <t>TOCANTINS</t>
  </si>
  <si>
    <t>ALTO ALEGRE</t>
  </si>
  <si>
    <t>SAO PEDRO</t>
  </si>
  <si>
    <t>CARACARAI</t>
  </si>
  <si>
    <t>MUCAJAI</t>
  </si>
  <si>
    <t>PACARAIMA</t>
  </si>
  <si>
    <t>RORAINOPOLIS</t>
  </si>
  <si>
    <t>S. JOAO DA BALIZA</t>
  </si>
  <si>
    <t>SAO LUIZ DO ANAUA</t>
  </si>
  <si>
    <t>TagID</t>
  </si>
  <si>
    <t>Nome Cliente</t>
  </si>
  <si>
    <t>Observacao</t>
  </si>
  <si>
    <t>Estado</t>
  </si>
  <si>
    <t>Cod. Municip</t>
  </si>
  <si>
    <t>ILHAS</t>
  </si>
  <si>
    <t>IGARAPE-MIRI</t>
  </si>
  <si>
    <t>CONCEICAO DO ARAGUAIA</t>
  </si>
  <si>
    <t>CAPITAO POCO</t>
  </si>
  <si>
    <t>MARITUBA</t>
  </si>
  <si>
    <t>VIGIA</t>
  </si>
  <si>
    <t>ACAILANDIA</t>
  </si>
  <si>
    <t>SAO JOSE DA LAGOA TAPADA</t>
  </si>
  <si>
    <t>IGARASSU</t>
  </si>
  <si>
    <t>BRAGANCA</t>
  </si>
  <si>
    <t>ANANINDEUA</t>
  </si>
  <si>
    <t>AUGUSTO CORREA</t>
  </si>
  <si>
    <t>CACHOEIRA DO ARARI</t>
  </si>
  <si>
    <t>MARAPANIM</t>
  </si>
  <si>
    <t>OEIRAS DO PARA</t>
  </si>
  <si>
    <t>PEIXE-BOI</t>
  </si>
  <si>
    <t>SALVATERRA</t>
  </si>
  <si>
    <t>SAO JOAO DA BALIZA</t>
  </si>
  <si>
    <t>ROSARIO</t>
  </si>
  <si>
    <t>SAO LUIS</t>
  </si>
  <si>
    <t>SANTA QUITERIA DO MARANHAO</t>
  </si>
  <si>
    <t>CAUCAIA</t>
  </si>
  <si>
    <t>ALTO DO RODRIGUES</t>
  </si>
  <si>
    <t>ANGICOS</t>
  </si>
  <si>
    <t>ACU</t>
  </si>
  <si>
    <t>DOUTOR SEVERIANO</t>
  </si>
  <si>
    <t>SENADOR ELOI DE SOUZA</t>
  </si>
  <si>
    <t>ESPIRITO SANTO</t>
  </si>
  <si>
    <t>PARNAMIRIM</t>
  </si>
  <si>
    <t>ITAJA</t>
  </si>
  <si>
    <t>LAGOA NOVA</t>
  </si>
  <si>
    <t>LAJES</t>
  </si>
  <si>
    <t>MACAIBA</t>
  </si>
  <si>
    <t>NISIA FLORESTA</t>
  </si>
  <si>
    <t>SAO JOSE DE MIPIBU</t>
  </si>
  <si>
    <t>SAO RAFAEL</t>
  </si>
  <si>
    <t>IPANGUACU</t>
  </si>
  <si>
    <t>RIACHO DA CRUZ</t>
  </si>
  <si>
    <t>CAJAZEIRAS</t>
  </si>
  <si>
    <t>CABACEIRAS</t>
  </si>
  <si>
    <t>CATOLE DO ROCHA</t>
  </si>
  <si>
    <t>CRUZ DO ESPIRITO SANTO</t>
  </si>
  <si>
    <t>ESPERANCA</t>
  </si>
  <si>
    <t>JOAO PESSOA</t>
  </si>
  <si>
    <t>SAO SEBASTIAO DE LAGOA DE ROCA</t>
  </si>
  <si>
    <t>SUME</t>
  </si>
  <si>
    <t>ALHANDRA</t>
  </si>
  <si>
    <t>CONCEICAO</t>
  </si>
  <si>
    <t>CONDADO</t>
  </si>
  <si>
    <t>RIACHO DE SANTO ANTONIO</t>
  </si>
  <si>
    <t>SANTA TERESINHA</t>
  </si>
  <si>
    <t>SAO DOMINGOS DO CARIRI</t>
  </si>
  <si>
    <t>SAO MIGUEL DE TAIPU</t>
  </si>
  <si>
    <t>AGRESTINA</t>
  </si>
  <si>
    <t>CARUARU</t>
  </si>
  <si>
    <t>JATAUBA</t>
  </si>
  <si>
    <t>SANTA CRUZ DO CAPIBARIBE</t>
  </si>
  <si>
    <t>TAMANDARE</t>
  </si>
  <si>
    <t>VERTENTES</t>
  </si>
  <si>
    <t>VITORIA DE SANTO ANTAO</t>
  </si>
  <si>
    <t>RECIFE</t>
  </si>
  <si>
    <t>BELO JARDIM</t>
  </si>
  <si>
    <t>PESQUEIRA</t>
  </si>
  <si>
    <t>PIACABUCU</t>
  </si>
  <si>
    <t>CAJUEIRO</t>
  </si>
  <si>
    <t>PAO DE ACUCAR</t>
  </si>
  <si>
    <t>MURICI</t>
  </si>
  <si>
    <t>RIO LARGO</t>
  </si>
  <si>
    <t>DELMIRO GOUVEIA</t>
  </si>
  <si>
    <t>BIOSEV - GIASA</t>
  </si>
  <si>
    <t>CUIABA</t>
  </si>
  <si>
    <t>CODIGO2</t>
  </si>
  <si>
    <t>Sts</t>
  </si>
  <si>
    <t>SAO BRAS (ETA-MORRO DO GAIA)</t>
  </si>
  <si>
    <t>ABAETETUBA ALGODOAL</t>
  </si>
  <si>
    <t>BREJO DA MADRE DE DEUS</t>
  </si>
  <si>
    <t>BOM JARDIM</t>
  </si>
  <si>
    <t>CABO DE SANTO AGOSTINHO</t>
  </si>
  <si>
    <t>JABOATAO DOS GUARARAPES</t>
  </si>
  <si>
    <t>TAQUARITINGA DO NORTE</t>
  </si>
  <si>
    <t>SAO CAITANO</t>
  </si>
  <si>
    <t>SAO LOURENCO DA MATA</t>
  </si>
  <si>
    <t>RIO BRANCO</t>
  </si>
  <si>
    <t>POÇAO</t>
  </si>
  <si>
    <t>P6 - MOSSORO</t>
  </si>
  <si>
    <t>VERTENTES EE9</t>
  </si>
  <si>
    <t>Evolução2</t>
  </si>
  <si>
    <t>TAG</t>
  </si>
  <si>
    <t>Cloro</t>
  </si>
  <si>
    <t>Evolução3</t>
  </si>
  <si>
    <t>Evolução%4</t>
  </si>
  <si>
    <t>TAG5</t>
  </si>
  <si>
    <t>Evolução6</t>
  </si>
  <si>
    <t>Evolução%7</t>
  </si>
  <si>
    <t>TAG8</t>
  </si>
  <si>
    <t>Evolução9</t>
  </si>
  <si>
    <t>Evolução%10</t>
  </si>
  <si>
    <t>TAG11</t>
  </si>
  <si>
    <t>Evolução12</t>
  </si>
  <si>
    <t>Evolução%13</t>
  </si>
  <si>
    <t>TAG14</t>
  </si>
  <si>
    <t>Evolução15</t>
  </si>
  <si>
    <t>Evolução%16</t>
  </si>
  <si>
    <t>TAG17</t>
  </si>
  <si>
    <t>Evolução18</t>
  </si>
  <si>
    <t>Evolução%19</t>
  </si>
  <si>
    <t>DIOXIDO</t>
  </si>
  <si>
    <t>PASTILHA</t>
  </si>
  <si>
    <t>MASCARA</t>
  </si>
  <si>
    <t>DOSAGEM</t>
  </si>
  <si>
    <t>KIT DE EMERGENCIA CLORO</t>
  </si>
  <si>
    <t>Colunas12</t>
  </si>
  <si>
    <t>1</t>
  </si>
  <si>
    <t>2</t>
  </si>
  <si>
    <t>7</t>
  </si>
  <si>
    <t>1827</t>
  </si>
  <si>
    <t>96</t>
  </si>
  <si>
    <t>76</t>
  </si>
  <si>
    <t>106</t>
  </si>
  <si>
    <t>42</t>
  </si>
  <si>
    <t>105</t>
  </si>
  <si>
    <t>79</t>
  </si>
  <si>
    <t>69</t>
  </si>
  <si>
    <t>78</t>
  </si>
  <si>
    <t>77</t>
  </si>
  <si>
    <t>4</t>
  </si>
  <si>
    <t>44</t>
  </si>
  <si>
    <t>82</t>
  </si>
  <si>
    <t>64</t>
  </si>
  <si>
    <t>15</t>
  </si>
  <si>
    <t>29</t>
  </si>
  <si>
    <t>34</t>
  </si>
  <si>
    <t>99</t>
  </si>
  <si>
    <t>100</t>
  </si>
  <si>
    <t>103</t>
  </si>
  <si>
    <t>107</t>
  </si>
  <si>
    <t>108</t>
  </si>
  <si>
    <t>33</t>
  </si>
  <si>
    <t>109</t>
  </si>
  <si>
    <t>6</t>
  </si>
  <si>
    <t>6277</t>
  </si>
  <si>
    <t>3</t>
  </si>
  <si>
    <t>1840</t>
  </si>
  <si>
    <t>38</t>
  </si>
  <si>
    <t>39</t>
  </si>
  <si>
    <t>41</t>
  </si>
  <si>
    <t>9</t>
  </si>
  <si>
    <t>12</t>
  </si>
  <si>
    <t>16</t>
  </si>
  <si>
    <t>1917</t>
  </si>
  <si>
    <t>25</t>
  </si>
  <si>
    <t>26</t>
  </si>
  <si>
    <t>18</t>
  </si>
  <si>
    <t>60</t>
  </si>
  <si>
    <t>19</t>
  </si>
  <si>
    <t>72</t>
  </si>
  <si>
    <t>31</t>
  </si>
  <si>
    <t>17</t>
  </si>
  <si>
    <t>50</t>
  </si>
  <si>
    <t>49</t>
  </si>
  <si>
    <t>92</t>
  </si>
  <si>
    <t>27</t>
  </si>
  <si>
    <t>10</t>
  </si>
  <si>
    <t>6240</t>
  </si>
  <si>
    <t>48</t>
  </si>
  <si>
    <t>52</t>
  </si>
  <si>
    <t>97</t>
  </si>
  <si>
    <t>68</t>
  </si>
  <si>
    <t>58</t>
  </si>
  <si>
    <t>40</t>
  </si>
  <si>
    <t>45</t>
  </si>
  <si>
    <t>30</t>
  </si>
  <si>
    <t>8</t>
  </si>
  <si>
    <t>11</t>
  </si>
  <si>
    <t>13</t>
  </si>
  <si>
    <t>14</t>
  </si>
  <si>
    <t>20</t>
  </si>
  <si>
    <t>21</t>
  </si>
  <si>
    <t>22</t>
  </si>
  <si>
    <t>23</t>
  </si>
  <si>
    <t>67</t>
  </si>
  <si>
    <t>94</t>
  </si>
  <si>
    <t>65</t>
  </si>
  <si>
    <t>55</t>
  </si>
  <si>
    <t>5</t>
  </si>
  <si>
    <t>46</t>
  </si>
  <si>
    <t>32</t>
  </si>
  <si>
    <t>59</t>
  </si>
  <si>
    <t>86</t>
  </si>
  <si>
    <t>36</t>
  </si>
  <si>
    <t>66</t>
  </si>
  <si>
    <t>37</t>
  </si>
  <si>
    <t>28</t>
  </si>
  <si>
    <t>63</t>
  </si>
  <si>
    <t>62</t>
  </si>
  <si>
    <t>61</t>
  </si>
  <si>
    <t>168</t>
  </si>
  <si>
    <t>24</t>
  </si>
  <si>
    <t>104</t>
  </si>
  <si>
    <t>101</t>
  </si>
  <si>
    <t>98</t>
  </si>
  <si>
    <t>35</t>
  </si>
  <si>
    <t>43</t>
  </si>
  <si>
    <t>51</t>
  </si>
  <si>
    <t>53</t>
  </si>
  <si>
    <t>54</t>
  </si>
  <si>
    <t>56</t>
  </si>
  <si>
    <t>57</t>
  </si>
  <si>
    <t>70</t>
  </si>
  <si>
    <t>71</t>
  </si>
  <si>
    <t>73</t>
  </si>
  <si>
    <t>74</t>
  </si>
  <si>
    <t>80</t>
  </si>
  <si>
    <t>81</t>
  </si>
  <si>
    <t>83</t>
  </si>
  <si>
    <t>84</t>
  </si>
  <si>
    <t>85</t>
  </si>
  <si>
    <t>87</t>
  </si>
  <si>
    <t>88</t>
  </si>
  <si>
    <t>89</t>
  </si>
  <si>
    <t>91</t>
  </si>
  <si>
    <t>93</t>
  </si>
  <si>
    <t>95</t>
  </si>
  <si>
    <t>75</t>
  </si>
  <si>
    <t>90</t>
  </si>
  <si>
    <t>102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</si>
  <si>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</si>
  <si>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</si>
  <si>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</si>
  <si>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</si>
  <si>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</si>
  <si>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</si>
  <si>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</si>
  <si>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</si>
  <si>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</si>
  <si>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</si>
  <si>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</si>
  <si>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</si>
  <si>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</si>
  <si>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125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</si>
  <si>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</si>
  <si>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</si>
  <si>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</si>
  <si>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</si>
  <si>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</si>
  <si>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</si>
  <si>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</si>
  <si>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</si>
  <si>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</si>
  <si>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</si>
  <si>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</si>
  <si>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</si>
  <si>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</si>
  <si>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</si>
  <si>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</si>
  <si>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</si>
  <si>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47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</si>
  <si>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</si>
  <si>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</si>
  <si>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</si>
  <si>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</si>
  <si>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</si>
  <si>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</si>
  <si>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</si>
  <si>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</si>
  <si>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</si>
  <si>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</si>
  <si>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</si>
  <si>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</si>
  <si>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</si>
  <si>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</si>
  <si>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</si>
  <si>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</si>
  <si>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</si>
  <si>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</si>
  <si>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</si>
  <si>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</si>
  <si>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</si>
  <si>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</si>
  <si>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</si>
  <si>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</si>
  <si>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</si>
  <si>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</si>
  <si>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</si>
  <si>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</si>
  <si>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1574</t>
  </si>
  <si>
    <t>1852</t>
  </si>
  <si>
    <t>1750</t>
  </si>
  <si>
    <t>1760</t>
  </si>
  <si>
    <t>1747</t>
  </si>
  <si>
    <t>ETA POINT</t>
  </si>
  <si>
    <t>ETA VOLTA REDONDA</t>
  </si>
  <si>
    <t>1739</t>
  </si>
  <si>
    <t>Latitude</t>
  </si>
  <si>
    <t>Longitude</t>
  </si>
  <si>
    <t>8308</t>
  </si>
  <si>
    <t>4604</t>
  </si>
  <si>
    <t>3606</t>
  </si>
  <si>
    <t>3309</t>
  </si>
  <si>
    <t>2939</t>
  </si>
  <si>
    <t>1782</t>
  </si>
  <si>
    <t>1709</t>
  </si>
  <si>
    <t>1402</t>
  </si>
  <si>
    <t>602</t>
  </si>
  <si>
    <t>305</t>
  </si>
  <si>
    <t>5064</t>
  </si>
  <si>
    <t>5304</t>
  </si>
  <si>
    <t>2400</t>
  </si>
  <si>
    <t>404</t>
  </si>
  <si>
    <t>701</t>
  </si>
  <si>
    <t>800</t>
  </si>
  <si>
    <t>909</t>
  </si>
  <si>
    <t>1808</t>
  </si>
  <si>
    <t>2004</t>
  </si>
  <si>
    <t>2202</t>
  </si>
  <si>
    <t>2301</t>
  </si>
  <si>
    <t>2707</t>
  </si>
  <si>
    <t>3002</t>
  </si>
  <si>
    <t>3408</t>
  </si>
  <si>
    <t>3705</t>
  </si>
  <si>
    <t>3804</t>
  </si>
  <si>
    <t>3903</t>
  </si>
  <si>
    <t>4000</t>
  </si>
  <si>
    <t>4109</t>
  </si>
  <si>
    <t>4208</t>
  </si>
  <si>
    <t>4406</t>
  </si>
  <si>
    <t>4422</t>
  </si>
  <si>
    <t>4703</t>
  </si>
  <si>
    <t>4802</t>
  </si>
  <si>
    <t>5007</t>
  </si>
  <si>
    <t>5106</t>
  </si>
  <si>
    <t>5205</t>
  </si>
  <si>
    <t>5403</t>
  </si>
  <si>
    <t>5700</t>
  </si>
  <si>
    <t>5809</t>
  </si>
  <si>
    <t>6005</t>
  </si>
  <si>
    <t>6401</t>
  </si>
  <si>
    <t>5601</t>
  </si>
  <si>
    <t>6203</t>
  </si>
  <si>
    <t>6302</t>
  </si>
  <si>
    <t>8209</t>
  </si>
  <si>
    <t>6807</t>
  </si>
  <si>
    <t>209</t>
  </si>
  <si>
    <t>233</t>
  </si>
  <si>
    <t>308</t>
  </si>
  <si>
    <t>407</t>
  </si>
  <si>
    <t>456</t>
  </si>
  <si>
    <t>472</t>
  </si>
  <si>
    <t>506</t>
  </si>
  <si>
    <t>SAAE - CAXIAS</t>
  </si>
  <si>
    <t>3000</t>
  </si>
  <si>
    <t>204</t>
  </si>
  <si>
    <t>907</t>
  </si>
  <si>
    <t>1103</t>
  </si>
  <si>
    <t>1509</t>
  </si>
  <si>
    <t>1608</t>
  </si>
  <si>
    <t>2036</t>
  </si>
  <si>
    <t>2101</t>
  </si>
  <si>
    <t>2705</t>
  </si>
  <si>
    <t>3208</t>
  </si>
  <si>
    <t>3505</t>
  </si>
  <si>
    <t>3901</t>
  </si>
  <si>
    <t>5302</t>
  </si>
  <si>
    <t>9601</t>
  </si>
  <si>
    <t>5401</t>
  </si>
  <si>
    <t>6102</t>
  </si>
  <si>
    <t>6755</t>
  </si>
  <si>
    <t>7100</t>
  </si>
  <si>
    <t>7209</t>
  </si>
  <si>
    <t>11300</t>
  </si>
  <si>
    <t>1707</t>
  </si>
  <si>
    <t>8207</t>
  </si>
  <si>
    <t>9502</t>
  </si>
  <si>
    <t>10104</t>
  </si>
  <si>
    <t>10609</t>
  </si>
  <si>
    <t>11607</t>
  </si>
  <si>
    <t>12100</t>
  </si>
  <si>
    <t>12233</t>
  </si>
  <si>
    <t>12506</t>
  </si>
  <si>
    <t>12605</t>
  </si>
  <si>
    <t>12704</t>
  </si>
  <si>
    <t>12902</t>
  </si>
  <si>
    <t>8603</t>
  </si>
  <si>
    <t>8801</t>
  </si>
  <si>
    <t>3909</t>
  </si>
  <si>
    <t>7702</t>
  </si>
  <si>
    <t>11001</t>
  </si>
  <si>
    <t>TERESINA</t>
  </si>
  <si>
    <t>ETA IV</t>
  </si>
  <si>
    <t>1763</t>
  </si>
  <si>
    <t>3709</t>
  </si>
  <si>
    <t>703</t>
  </si>
  <si>
    <t>802</t>
  </si>
  <si>
    <t>1008</t>
  </si>
  <si>
    <t>1107</t>
  </si>
  <si>
    <t>208</t>
  </si>
  <si>
    <t>5306</t>
  </si>
  <si>
    <t>1701</t>
  </si>
  <si>
    <t>2006</t>
  </si>
  <si>
    <t>2105</t>
  </si>
  <si>
    <t>2204</t>
  </si>
  <si>
    <t>2303</t>
  </si>
  <si>
    <t>2501</t>
  </si>
  <si>
    <t>2709</t>
  </si>
  <si>
    <t>8102</t>
  </si>
  <si>
    <t>3004</t>
  </si>
  <si>
    <t>3103</t>
  </si>
  <si>
    <t>3202</t>
  </si>
  <si>
    <t>13102</t>
  </si>
  <si>
    <t>3400</t>
  </si>
  <si>
    <t>3509</t>
  </si>
  <si>
    <t>3251</t>
  </si>
  <si>
    <t>3608</t>
  </si>
  <si>
    <t>3806</t>
  </si>
  <si>
    <t>3905</t>
  </si>
  <si>
    <t>4804</t>
  </si>
  <si>
    <t>4853</t>
  </si>
  <si>
    <t>4903</t>
  </si>
  <si>
    <t>5108</t>
  </si>
  <si>
    <t>5504</t>
  </si>
  <si>
    <t>5603</t>
  </si>
  <si>
    <t>5702</t>
  </si>
  <si>
    <t>8003</t>
  </si>
  <si>
    <t>6007</t>
  </si>
  <si>
    <t>6106</t>
  </si>
  <si>
    <t>6502</t>
  </si>
  <si>
    <t>6700</t>
  </si>
  <si>
    <t>7104</t>
  </si>
  <si>
    <t>7203</t>
  </si>
  <si>
    <t>7302</t>
  </si>
  <si>
    <t>7401</t>
  </si>
  <si>
    <t>7708</t>
  </si>
  <si>
    <t>7807</t>
  </si>
  <si>
    <t>8201</t>
  </si>
  <si>
    <t>8300</t>
  </si>
  <si>
    <t>8508</t>
  </si>
  <si>
    <t>8904</t>
  </si>
  <si>
    <t>9407</t>
  </si>
  <si>
    <t>9803</t>
  </si>
  <si>
    <t>9902</t>
  </si>
  <si>
    <t>10009</t>
  </si>
  <si>
    <t>10207</t>
  </si>
  <si>
    <t>10900</t>
  </si>
  <si>
    <t>11007</t>
  </si>
  <si>
    <t>11205</t>
  </si>
  <si>
    <t>11403</t>
  </si>
  <si>
    <t>11429</t>
  </si>
  <si>
    <t>11809</t>
  </si>
  <si>
    <t>12104</t>
  </si>
  <si>
    <t>12203</t>
  </si>
  <si>
    <t>12500</t>
  </si>
  <si>
    <t>12807</t>
  </si>
  <si>
    <t>13557</t>
  </si>
  <si>
    <t>14506</t>
  </si>
  <si>
    <t>4705</t>
  </si>
  <si>
    <t>10702</t>
  </si>
  <si>
    <t>3704</t>
  </si>
  <si>
    <t>775</t>
  </si>
  <si>
    <t>1104</t>
  </si>
  <si>
    <t>1302</t>
  </si>
  <si>
    <t>1708</t>
  </si>
  <si>
    <t>2151</t>
  </si>
  <si>
    <t>2409</t>
  </si>
  <si>
    <t>2508</t>
  </si>
  <si>
    <t>2904</t>
  </si>
  <si>
    <t>3001</t>
  </si>
  <si>
    <t>3100</t>
  </si>
  <si>
    <t>3506</t>
  </si>
  <si>
    <t>3555</t>
  </si>
  <si>
    <t>3753</t>
  </si>
  <si>
    <t>3902</t>
  </si>
  <si>
    <t>4033</t>
  </si>
  <si>
    <t>4207</t>
  </si>
  <si>
    <t>4306</t>
  </si>
  <si>
    <t>4850</t>
  </si>
  <si>
    <t>4900</t>
  </si>
  <si>
    <t>5006</t>
  </si>
  <si>
    <t>5204</t>
  </si>
  <si>
    <t>5402</t>
  </si>
  <si>
    <t>6004</t>
  </si>
  <si>
    <t>6103</t>
  </si>
  <si>
    <t>6202</t>
  </si>
  <si>
    <t>7507</t>
  </si>
  <si>
    <t>6905</t>
  </si>
  <si>
    <t>7002</t>
  </si>
  <si>
    <t>7200</t>
  </si>
  <si>
    <t>7309</t>
  </si>
  <si>
    <t>4603</t>
  </si>
  <si>
    <t>7408</t>
  </si>
  <si>
    <t>7606</t>
  </si>
  <si>
    <t>7705</t>
  </si>
  <si>
    <t>8000</t>
  </si>
  <si>
    <t>9701</t>
  </si>
  <si>
    <t>10402</t>
  </si>
  <si>
    <t>11301</t>
  </si>
  <si>
    <t>11400</t>
  </si>
  <si>
    <t>11905</t>
  </si>
  <si>
    <t>12002</t>
  </si>
  <si>
    <t>12101</t>
  </si>
  <si>
    <t>12804</t>
  </si>
  <si>
    <t>13109</t>
  </si>
  <si>
    <t>13703</t>
  </si>
  <si>
    <t>16201</t>
  </si>
  <si>
    <t>700</t>
  </si>
  <si>
    <t>14602</t>
  </si>
  <si>
    <t>14701</t>
  </si>
  <si>
    <t>15104</t>
  </si>
  <si>
    <t>15906</t>
  </si>
  <si>
    <t>16003</t>
  </si>
  <si>
    <t>16300</t>
  </si>
  <si>
    <t>16508</t>
  </si>
  <si>
    <t>16607</t>
  </si>
  <si>
    <t>16706</t>
  </si>
  <si>
    <t>16805</t>
  </si>
  <si>
    <t>16904</t>
  </si>
  <si>
    <t>17001</t>
  </si>
  <si>
    <t>17100</t>
  </si>
  <si>
    <t>5501</t>
  </si>
  <si>
    <t>304</t>
  </si>
  <si>
    <t>403</t>
  </si>
  <si>
    <t>577</t>
  </si>
  <si>
    <t>601</t>
  </si>
  <si>
    <t>908</t>
  </si>
  <si>
    <t>1203</t>
  </si>
  <si>
    <t>1500</t>
  </si>
  <si>
    <t>1609</t>
  </si>
  <si>
    <t>1906</t>
  </si>
  <si>
    <t>2201</t>
  </si>
  <si>
    <t>2805</t>
  </si>
  <si>
    <t>3308</t>
  </si>
  <si>
    <t>4009</t>
  </si>
  <si>
    <t>4074</t>
  </si>
  <si>
    <t>4157</t>
  </si>
  <si>
    <t>4108</t>
  </si>
  <si>
    <t>6806</t>
  </si>
  <si>
    <t>4405</t>
  </si>
  <si>
    <t>4702</t>
  </si>
  <si>
    <t>5105</t>
  </si>
  <si>
    <t>5600</t>
  </si>
  <si>
    <t>5808</t>
  </si>
  <si>
    <t>5907</t>
  </si>
  <si>
    <t>6251</t>
  </si>
  <si>
    <t>6301</t>
  </si>
  <si>
    <t>6400</t>
  </si>
  <si>
    <t>6509</t>
  </si>
  <si>
    <t>6608</t>
  </si>
  <si>
    <t>2607</t>
  </si>
  <si>
    <t>6707</t>
  </si>
  <si>
    <t>10907</t>
  </si>
  <si>
    <t>7903</t>
  </si>
  <si>
    <t>12705</t>
  </si>
  <si>
    <t>8307</t>
  </si>
  <si>
    <t>8505</t>
  </si>
  <si>
    <t>8604</t>
  </si>
  <si>
    <t>8802</t>
  </si>
  <si>
    <t>4504</t>
  </si>
  <si>
    <t>8901</t>
  </si>
  <si>
    <t>9008</t>
  </si>
  <si>
    <t>9107</t>
  </si>
  <si>
    <t>9156</t>
  </si>
  <si>
    <t>9206</t>
  </si>
  <si>
    <t>9339</t>
  </si>
  <si>
    <t>9370</t>
  </si>
  <si>
    <t>9396</t>
  </si>
  <si>
    <t>9503</t>
  </si>
  <si>
    <t>9602</t>
  </si>
  <si>
    <t>9404</t>
  </si>
  <si>
    <t>9800</t>
  </si>
  <si>
    <t>9909</t>
  </si>
  <si>
    <t>10006</t>
  </si>
  <si>
    <t>10105</t>
  </si>
  <si>
    <t>10204</t>
  </si>
  <si>
    <t>10303</t>
  </si>
  <si>
    <t>10600</t>
  </si>
  <si>
    <t>10808</t>
  </si>
  <si>
    <t>11202</t>
  </si>
  <si>
    <t>11509</t>
  </si>
  <si>
    <t>11608</t>
  </si>
  <si>
    <t>11806</t>
  </si>
  <si>
    <t>12200</t>
  </si>
  <si>
    <t>12309</t>
  </si>
  <si>
    <t>12408</t>
  </si>
  <si>
    <t>12788</t>
  </si>
  <si>
    <t>12903</t>
  </si>
  <si>
    <t>13208</t>
  </si>
  <si>
    <t>13307</t>
  </si>
  <si>
    <t>13406</t>
  </si>
  <si>
    <t>13802</t>
  </si>
  <si>
    <t>13505</t>
  </si>
  <si>
    <t>13604</t>
  </si>
  <si>
    <t>13927</t>
  </si>
  <si>
    <t>13901</t>
  </si>
  <si>
    <t>13943</t>
  </si>
  <si>
    <t>14008</t>
  </si>
  <si>
    <t>14305</t>
  </si>
  <si>
    <t>14404</t>
  </si>
  <si>
    <t>14800</t>
  </si>
  <si>
    <t>14206</t>
  </si>
  <si>
    <t>14909</t>
  </si>
  <si>
    <t>15005</t>
  </si>
  <si>
    <t>15302</t>
  </si>
  <si>
    <t>15500</t>
  </si>
  <si>
    <t>15708</t>
  </si>
  <si>
    <t>15807</t>
  </si>
  <si>
    <t>302</t>
  </si>
  <si>
    <t>500</t>
  </si>
  <si>
    <t>807</t>
  </si>
  <si>
    <t>1201</t>
  </si>
  <si>
    <t>1300</t>
  </si>
  <si>
    <t>1409</t>
  </si>
  <si>
    <t>1904</t>
  </si>
  <si>
    <t>2100</t>
  </si>
  <si>
    <t>2308</t>
  </si>
  <si>
    <t>4106</t>
  </si>
  <si>
    <t>4908</t>
  </si>
  <si>
    <t>5004</t>
  </si>
  <si>
    <t>5103</t>
  </si>
  <si>
    <t>5202</t>
  </si>
  <si>
    <t>5400</t>
  </si>
  <si>
    <t>6002</t>
  </si>
  <si>
    <t>6200</t>
  </si>
  <si>
    <t>6408</t>
  </si>
  <si>
    <t>8008</t>
  </si>
  <si>
    <t>8107</t>
  </si>
  <si>
    <t>8800</t>
  </si>
  <si>
    <t>8909</t>
  </si>
  <si>
    <t>9402</t>
  </si>
  <si>
    <t>9501</t>
  </si>
  <si>
    <t>10202</t>
  </si>
  <si>
    <t>10608</t>
  </si>
  <si>
    <t>10806</t>
  </si>
  <si>
    <t>11200</t>
  </si>
  <si>
    <t>11309</t>
  </si>
  <si>
    <t>11804</t>
  </si>
  <si>
    <t>11903</t>
  </si>
  <si>
    <t>12505</t>
  </si>
  <si>
    <t>13305</t>
  </si>
  <si>
    <t>13404</t>
  </si>
  <si>
    <t>14105</t>
  </si>
  <si>
    <t>14204</t>
  </si>
  <si>
    <t>14501</t>
  </si>
  <si>
    <t>14857</t>
  </si>
  <si>
    <t>15300</t>
  </si>
  <si>
    <t>15409</t>
  </si>
  <si>
    <t>16001</t>
  </si>
  <si>
    <t>16209</t>
  </si>
  <si>
    <t>16407</t>
  </si>
  <si>
    <t>6804</t>
  </si>
  <si>
    <t>11606</t>
  </si>
  <si>
    <t>3504</t>
  </si>
  <si>
    <t>1706</t>
  </si>
  <si>
    <t>708</t>
  </si>
  <si>
    <t>10905</t>
  </si>
  <si>
    <t>2605</t>
  </si>
  <si>
    <t>2803</t>
  </si>
  <si>
    <t>2209</t>
  </si>
  <si>
    <t>2902</t>
  </si>
  <si>
    <t>7901</t>
  </si>
  <si>
    <t>15003</t>
  </si>
  <si>
    <t>11705</t>
  </si>
  <si>
    <t>13107</t>
  </si>
  <si>
    <t>13701</t>
  </si>
  <si>
    <t>706</t>
  </si>
  <si>
    <t>9202</t>
  </si>
  <si>
    <t>6802</t>
  </si>
  <si>
    <t>1308</t>
  </si>
  <si>
    <t>6406</t>
  </si>
  <si>
    <t>607</t>
  </si>
  <si>
    <t>5606</t>
  </si>
  <si>
    <t>2801</t>
  </si>
  <si>
    <t>3809</t>
  </si>
  <si>
    <t>5507</t>
  </si>
  <si>
    <t>7701</t>
  </si>
  <si>
    <t>8907</t>
  </si>
  <si>
    <t>4302</t>
  </si>
  <si>
    <t>6307</t>
  </si>
  <si>
    <t>201</t>
  </si>
  <si>
    <t>1704</t>
  </si>
  <si>
    <t>7602</t>
  </si>
  <si>
    <t>6604</t>
  </si>
  <si>
    <t>2553</t>
  </si>
  <si>
    <t>5804</t>
  </si>
  <si>
    <t>7107</t>
  </si>
  <si>
    <t>2405</t>
  </si>
  <si>
    <t>2107</t>
  </si>
  <si>
    <t>2310</t>
  </si>
  <si>
    <t>68705</t>
  </si>
  <si>
    <t>7402</t>
  </si>
  <si>
    <t>3500</t>
  </si>
  <si>
    <t>2908</t>
  </si>
  <si>
    <t>9116</t>
  </si>
  <si>
    <t>3403</t>
  </si>
  <si>
    <t>ANGELIM</t>
  </si>
  <si>
    <t>BARRA DO FARIAS</t>
  </si>
  <si>
    <t>BESOURO</t>
  </si>
  <si>
    <t>BONANCA</t>
  </si>
  <si>
    <t>BREJAO</t>
  </si>
  <si>
    <t>BUIQUE - BREJO SAO JOSE</t>
  </si>
  <si>
    <t>CALCADAS</t>
  </si>
  <si>
    <t>CAMELA</t>
  </si>
  <si>
    <t>CAPOEIRA</t>
  </si>
  <si>
    <t>CHA DE ALEGRIA</t>
  </si>
  <si>
    <t>CHA GRANDE</t>
  </si>
  <si>
    <t>CHARNECA</t>
  </si>
  <si>
    <t>CORRENTES</t>
  </si>
  <si>
    <t>CUCAU</t>
  </si>
  <si>
    <t>FAZENDA NOVA</t>
  </si>
  <si>
    <t>FERREIROS</t>
  </si>
  <si>
    <t>GLORIA DO GOITA</t>
  </si>
  <si>
    <t>IBIMIRIM POCOS</t>
  </si>
  <si>
    <t>IPOJUCA</t>
  </si>
  <si>
    <t>ITAQUITINGA</t>
  </si>
  <si>
    <t>JANGADINHA</t>
  </si>
  <si>
    <t>JARDIM PAULISTA</t>
  </si>
  <si>
    <t>JOAQUIM NABUCO</t>
  </si>
  <si>
    <t>JUPI</t>
  </si>
  <si>
    <t>JUREMA</t>
  </si>
  <si>
    <t>LAGOA DO CARRO</t>
  </si>
  <si>
    <t>MACAPARAMA</t>
  </si>
  <si>
    <t>MACHADOS</t>
  </si>
  <si>
    <t>MATRIZ DA LUIZ</t>
  </si>
  <si>
    <t>MURIBEQUINHA</t>
  </si>
  <si>
    <t>OROBO</t>
  </si>
  <si>
    <t>PARQUE CAPIBARIBE</t>
  </si>
  <si>
    <t>PESQUEIRA EE</t>
  </si>
  <si>
    <t>POCO DA AREIA</t>
  </si>
  <si>
    <t>POCOS</t>
  </si>
  <si>
    <t>PRIMAVERA</t>
  </si>
  <si>
    <t>QUIPAPA</t>
  </si>
  <si>
    <t>SANHARO</t>
  </si>
  <si>
    <t>SANTO AMARO</t>
  </si>
  <si>
    <t>SAO JOAO</t>
  </si>
  <si>
    <t>SAO VICENTE FERREIRA</t>
  </si>
  <si>
    <t>SERTANIA EE MOXOTO POCOS</t>
  </si>
  <si>
    <t>TACAIMBO</t>
  </si>
  <si>
    <t>TAMANDARE VELHA</t>
  </si>
  <si>
    <t>VERA CRUZ</t>
  </si>
  <si>
    <t>VICENCIA</t>
  </si>
  <si>
    <t>VICENCIA VERTENTINHA</t>
  </si>
  <si>
    <t>TAQUARA EE</t>
  </si>
  <si>
    <t>SBSEG-KIT</t>
  </si>
  <si>
    <t>TAG142</t>
  </si>
  <si>
    <t>Evolução154</t>
  </si>
  <si>
    <t>Evolução%165</t>
  </si>
  <si>
    <t>801</t>
  </si>
  <si>
    <t>DAE-VARZEA GRANDE</t>
  </si>
  <si>
    <t>8402</t>
  </si>
  <si>
    <t>VARZEA GRANDE</t>
  </si>
  <si>
    <t>4007</t>
  </si>
  <si>
    <t>CARPINA</t>
  </si>
  <si>
    <t>CESAN - VITORIA</t>
  </si>
  <si>
    <t>508</t>
  </si>
  <si>
    <t>1001</t>
  </si>
  <si>
    <t>1100</t>
  </si>
  <si>
    <t>1605</t>
  </si>
  <si>
    <t>CONCEICAO DA BARRA</t>
  </si>
  <si>
    <t>1407</t>
  </si>
  <si>
    <t>2108</t>
  </si>
  <si>
    <t>CARIACICA</t>
  </si>
  <si>
    <t>4559</t>
  </si>
  <si>
    <t>SANTA MARIA DE JETIBA</t>
  </si>
  <si>
    <t>5200</t>
  </si>
  <si>
    <t>VILA VELHA</t>
  </si>
  <si>
    <t>5002</t>
  </si>
  <si>
    <t>SERRA</t>
  </si>
  <si>
    <t>5101</t>
  </si>
  <si>
    <t>2207</t>
  </si>
  <si>
    <t>2454</t>
  </si>
  <si>
    <t>409</t>
  </si>
  <si>
    <t>ANCHIETA</t>
  </si>
  <si>
    <t>3007</t>
  </si>
  <si>
    <t>3304</t>
  </si>
  <si>
    <t>4054</t>
  </si>
  <si>
    <t>4104</t>
  </si>
  <si>
    <t>4203</t>
  </si>
  <si>
    <t>4401</t>
  </si>
  <si>
    <t>4609</t>
  </si>
  <si>
    <t>SANTA TERESA</t>
  </si>
  <si>
    <t>4955</t>
  </si>
  <si>
    <t>5069</t>
  </si>
  <si>
    <t>000801</t>
  </si>
  <si>
    <t>1003</t>
  </si>
  <si>
    <t>3454</t>
  </si>
  <si>
    <t>CAMARAGIBE</t>
  </si>
  <si>
    <t>2407</t>
  </si>
  <si>
    <t>BUENOS AIRES</t>
  </si>
  <si>
    <t>2704</t>
  </si>
  <si>
    <t>7208</t>
  </si>
  <si>
    <t>3801</t>
  </si>
  <si>
    <t>CAPOEIRAS</t>
  </si>
  <si>
    <t>4403</t>
  </si>
  <si>
    <t>4502</t>
  </si>
  <si>
    <t>4601</t>
  </si>
  <si>
    <t>4700</t>
  </si>
  <si>
    <t>5509</t>
  </si>
  <si>
    <t>6101</t>
  </si>
  <si>
    <t>6606</t>
  </si>
  <si>
    <t>IBIMIRIM</t>
  </si>
  <si>
    <t>7802</t>
  </si>
  <si>
    <t>10707</t>
  </si>
  <si>
    <t>8206</t>
  </si>
  <si>
    <t>8305</t>
  </si>
  <si>
    <t>8404</t>
  </si>
  <si>
    <t>8453</t>
  </si>
  <si>
    <t>9006</t>
  </si>
  <si>
    <t>MACAPARANA</t>
  </si>
  <si>
    <t>9105</t>
  </si>
  <si>
    <t>11408</t>
  </si>
  <si>
    <t>11507</t>
  </si>
  <si>
    <t>12406</t>
  </si>
  <si>
    <t>13800</t>
  </si>
  <si>
    <t>SAO VICENTE FERRER</t>
  </si>
  <si>
    <t>13206</t>
  </si>
  <si>
    <t>STATUS</t>
  </si>
  <si>
    <t>%</t>
  </si>
  <si>
    <t>14709</t>
  </si>
  <si>
    <t>16308</t>
  </si>
  <si>
    <t>9709</t>
  </si>
  <si>
    <t>9293</t>
  </si>
  <si>
    <t>8204</t>
  </si>
  <si>
    <t>SAO BRAS</t>
  </si>
  <si>
    <t>6901</t>
  </si>
  <si>
    <t>9302</t>
  </si>
  <si>
    <t>401</t>
  </si>
  <si>
    <t>VILA TAUARI</t>
  </si>
  <si>
    <t>6559</t>
  </si>
  <si>
    <t>6583</t>
  </si>
  <si>
    <t>6609</t>
  </si>
  <si>
    <t>7904</t>
  </si>
  <si>
    <t>7953</t>
  </si>
  <si>
    <t>7979</t>
  </si>
  <si>
    <t>8035</t>
  </si>
  <si>
    <t>Kit Emergência</t>
  </si>
  <si>
    <t>SÃO TOMÉ</t>
  </si>
  <si>
    <t>MAIUATÁ</t>
  </si>
  <si>
    <t>JIQUI - P1</t>
  </si>
  <si>
    <t>Relação de OS's Lançadas / Finalizadas</t>
  </si>
  <si>
    <t>PIRANGI</t>
  </si>
  <si>
    <t>REGIONAL NATAL SUL - RNS</t>
  </si>
  <si>
    <t>NOVO CAMPO - P1</t>
  </si>
  <si>
    <t>DIX-SEPT ROSADO</t>
  </si>
  <si>
    <t>PLANALTO MARANATA - P7</t>
  </si>
  <si>
    <t>FRANCISCO CAMPOS - P9</t>
  </si>
  <si>
    <t>CAJAIBA</t>
  </si>
  <si>
    <t>ETA-ARAPIRACA</t>
  </si>
  <si>
    <t>12906</t>
  </si>
  <si>
    <t>SAO TOME</t>
  </si>
  <si>
    <t>4309</t>
  </si>
  <si>
    <t>GOVERNADOR DIX-SEPT ROSADO</t>
  </si>
  <si>
    <t>300</t>
  </si>
  <si>
    <t>ARAPIRACA</t>
  </si>
  <si>
    <t>KITEMER</t>
  </si>
  <si>
    <t>Log</t>
  </si>
  <si>
    <t>Lat</t>
  </si>
  <si>
    <t>GPS</t>
  </si>
  <si>
    <t>-5.917594,-35.188409</t>
  </si>
  <si>
    <t>-1.4495656,-48.4697113</t>
  </si>
  <si>
    <t>-6.9883029,-35.775616</t>
  </si>
  <si>
    <t>-1.427460, -48.456377</t>
  </si>
  <si>
    <t>-5.8756089,-35.3083509</t>
  </si>
  <si>
    <t>-6.8156965,-35.6393336</t>
  </si>
  <si>
    <t>-8.2835127,-49.2646675</t>
  </si>
  <si>
    <t>-1.3369897,-48.4568614</t>
  </si>
  <si>
    <t>-9.28035,-35.72167</t>
  </si>
  <si>
    <t>-5.7262265,-35.2827374</t>
  </si>
  <si>
    <t>-9.4816171,-35.8405074</t>
  </si>
  <si>
    <t>3.8787129,-59.6277189</t>
  </si>
  <si>
    <t>-9.5057836,-35.8123273</t>
  </si>
  <si>
    <t>-5.5784597,-36.9269303</t>
  </si>
  <si>
    <t>-5.3260604,-49.0770069</t>
  </si>
  <si>
    <t>-5.339151,-49.1243262</t>
  </si>
  <si>
    <t>-1.3501428,-48.4648128</t>
  </si>
  <si>
    <t>-5.8406585,-35.2740774</t>
  </si>
  <si>
    <t>P2 Guarapes/RN</t>
  </si>
  <si>
    <t>-5.8400069,-35.2764295</t>
  </si>
  <si>
    <t>-1.4028167,-48.481049</t>
  </si>
  <si>
    <t>-5.8354729,-35.2657719</t>
  </si>
  <si>
    <t>-5.8545031,-35.2173506</t>
  </si>
  <si>
    <t>-6.923389,-35.6676826</t>
  </si>
  <si>
    <t>Eta de areia( barragem)</t>
  </si>
  <si>
    <t>-9.3955447,-40.5296306</t>
  </si>
  <si>
    <t>NIAGRO</t>
  </si>
  <si>
    <t>PETROLINA</t>
  </si>
  <si>
    <t>-10.9199167,-37.6637167</t>
  </si>
  <si>
    <t>-5.8390889,-35.2209192</t>
  </si>
  <si>
    <t>-11.1830316,-37.998807</t>
  </si>
  <si>
    <t>0.876169,-59.6637819</t>
  </si>
  <si>
    <t>-6.4127049,-36.7881451</t>
  </si>
  <si>
    <t>-6.3762033,-37.185178</t>
  </si>
  <si>
    <t>-7.0349009,-35.8594426</t>
  </si>
  <si>
    <t>-6.2550992,-36.5234019</t>
  </si>
  <si>
    <t>-6.2471399,-35.9662557</t>
  </si>
  <si>
    <t>-9.4026743,-36.6294103</t>
  </si>
  <si>
    <t>TENONÉ</t>
  </si>
  <si>
    <t>ARIRI-BOLONHA</t>
  </si>
  <si>
    <t>ETA CALDEIROES</t>
  </si>
  <si>
    <t>REGIONAL CAICO - RCA</t>
  </si>
  <si>
    <t>FELIPE CAMARÃO - P10</t>
  </si>
  <si>
    <t>CIDADE SATÉLITE - P9</t>
  </si>
  <si>
    <t>PUREZA</t>
  </si>
  <si>
    <t>10405</t>
  </si>
  <si>
    <t>14803</t>
  </si>
  <si>
    <t>ANGICOS - EB2</t>
  </si>
  <si>
    <t>169</t>
  </si>
  <si>
    <t>AREIA - SAULO MAIA</t>
  </si>
  <si>
    <t>3306</t>
  </si>
  <si>
    <t>CALCADO</t>
  </si>
  <si>
    <t>-5.71815883,-35.2642355</t>
  </si>
  <si>
    <t>-5.7397868,-35.2259372</t>
  </si>
  <si>
    <t>Poço 23 Zona Norte/RN</t>
  </si>
  <si>
    <t>-5.7476151,-35.2303437</t>
  </si>
  <si>
    <t>Poço 57 Zona Norte/RN</t>
  </si>
  <si>
    <t>-5.7468708,-35.2333405</t>
  </si>
  <si>
    <t>Poço 36 Zona Norte/RN</t>
  </si>
  <si>
    <t>-5.7525378,-35.2564314</t>
  </si>
  <si>
    <t>-6.9778836,-38.4563083</t>
  </si>
  <si>
    <t>-1.99417205,-54.0553053</t>
  </si>
  <si>
    <t>-1.4188494,-48.4392531</t>
  </si>
  <si>
    <t>-6.8645092,-36.9175579</t>
  </si>
  <si>
    <t>-6.3340813,-35.3715599</t>
  </si>
  <si>
    <t>-4.276419,-55.986369</t>
  </si>
  <si>
    <t>ALUBAR</t>
  </si>
  <si>
    <t>-1.550120, -48.739784</t>
  </si>
  <si>
    <t>-2.4434211,-54.7312665</t>
  </si>
  <si>
    <t>-1.3532343,-48.3737187</t>
  </si>
  <si>
    <t>-2.948317,-48.9541687</t>
  </si>
  <si>
    <t>-1.7635721,-55.8660902</t>
  </si>
  <si>
    <t>-6.041006,-35.4475688</t>
  </si>
  <si>
    <t>-6.8376369,-35.1326896</t>
  </si>
  <si>
    <t>-3.3960432,-44.3587333</t>
  </si>
  <si>
    <t>-7.3500659,-35.7831476</t>
  </si>
  <si>
    <t>-5.5484567,-47.4763421</t>
  </si>
  <si>
    <t>-5.9356871,-35.2384063</t>
  </si>
  <si>
    <t>Localização</t>
  </si>
  <si>
    <t>-6.7582846,-35.6501485</t>
  </si>
  <si>
    <t>-5.7902664,-35.2116572</t>
  </si>
  <si>
    <t>-4.9517241,-47.4936336</t>
  </si>
  <si>
    <t>-7.19119734,-38.06715018</t>
  </si>
  <si>
    <t>-6.0417999,-35.2269105</t>
  </si>
  <si>
    <t>-6.7841145,-43.0203226</t>
  </si>
  <si>
    <t>-5.8805932,-35.1825798</t>
  </si>
  <si>
    <t>-5.1458199,-42.8043543</t>
  </si>
  <si>
    <t>ETA TERESINA III E IV</t>
  </si>
  <si>
    <t>-6.3449353,-37.7487229</t>
  </si>
  <si>
    <t>-3.78708227,-38.65626203</t>
  </si>
  <si>
    <t>PAVUNA</t>
  </si>
  <si>
    <t>-3.915401, -38.599784</t>
  </si>
  <si>
    <t>-1.3279864,-48.4000009</t>
  </si>
  <si>
    <t>-5.251721,-35.5326816</t>
  </si>
  <si>
    <t>-1.7214709,-48.8820381</t>
  </si>
  <si>
    <t>-1.2762927,-47.9547255</t>
  </si>
  <si>
    <t>2.8260786,-60.6586121</t>
  </si>
  <si>
    <t>-7.41563111,-35.63764784</t>
  </si>
  <si>
    <t>-2.9222576,-41.7599001</t>
  </si>
  <si>
    <t>-1.3364433,-48.3835683</t>
  </si>
  <si>
    <t>AMBEV</t>
  </si>
  <si>
    <t>JOAO PESSOAL</t>
  </si>
  <si>
    <t>-7.1888379,-34.9165993</t>
  </si>
  <si>
    <t>-7.1660167,-35.5938342</t>
  </si>
  <si>
    <t>-1.6863401,-50.4834653</t>
  </si>
  <si>
    <t>-3.0271855,-44.3093058</t>
  </si>
  <si>
    <t>SAAE - BACABAL</t>
  </si>
  <si>
    <t>BACABAL</t>
  </si>
  <si>
    <t>-4.2346173,-44.7783702</t>
  </si>
  <si>
    <t>-4.8835502,-43.3548287</t>
  </si>
  <si>
    <t>-7.2292688,-34.9206232</t>
  </si>
  <si>
    <t>-7.2475219,-35.9212396</t>
  </si>
  <si>
    <t>BARCAREMA</t>
  </si>
  <si>
    <t>CONJUNTO JIQUI - P2</t>
  </si>
  <si>
    <t>SERRA NEGRA DO NORTE</t>
  </si>
  <si>
    <t>13409</t>
  </si>
  <si>
    <t>CRUZETA-ESCRITÓRIO</t>
  </si>
  <si>
    <t>P20 - ZONA NORTE</t>
  </si>
  <si>
    <t>P36 - ZONA NORTE</t>
  </si>
  <si>
    <t>P56 - ZONA NORTE</t>
  </si>
  <si>
    <t>ANGICOS - CENTRO</t>
  </si>
  <si>
    <t>PLANALTO - P01</t>
  </si>
  <si>
    <t>PLANALTO - P02</t>
  </si>
  <si>
    <t>PLANALTO - P03</t>
  </si>
  <si>
    <t>PLANALTO - P05</t>
  </si>
  <si>
    <t>FELIPE CAMARAO - P01</t>
  </si>
  <si>
    <t>NOVA PARNAMIRIM - P11</t>
  </si>
  <si>
    <t>CIDADE DOS BOSQUES - P17</t>
  </si>
  <si>
    <t>NOVA PARNAMIRIM - P20</t>
  </si>
  <si>
    <t>SANTA TEREZA - P28</t>
  </si>
  <si>
    <t>NOVA PARNAMIRIM - P29</t>
  </si>
  <si>
    <t>CIDADE CAMPESTRE - P78</t>
  </si>
  <si>
    <t>6295</t>
  </si>
  <si>
    <t>SOLAR PETROLINA</t>
  </si>
  <si>
    <t>S O L A R - PETROLINA</t>
  </si>
  <si>
    <t>11101</t>
  </si>
  <si>
    <t>10827</t>
  </si>
  <si>
    <t>NIAGRO NICHIREI-PE</t>
  </si>
  <si>
    <t>N I A G R O - PETROLINA</t>
  </si>
  <si>
    <t>NICK</t>
  </si>
  <si>
    <t>(</t>
  </si>
  <si>
    <t>Ativo</t>
  </si>
  <si>
    <t>),</t>
  </si>
  <si>
    <t>);</t>
  </si>
  <si>
    <t xml:space="preserve">, </t>
  </si>
  <si>
    <t>ZONA NORTE - P23</t>
  </si>
  <si>
    <t>ZONA NORTE - P57</t>
  </si>
  <si>
    <t>Colunas13</t>
  </si>
  <si>
    <t>Serviço</t>
  </si>
  <si>
    <t>Área Manut.</t>
  </si>
  <si>
    <t>Tipo Manut.</t>
  </si>
  <si>
    <t>Vida Útil</t>
  </si>
  <si>
    <t>Gera Ativo</t>
  </si>
  <si>
    <t>Filial Proc.</t>
  </si>
  <si>
    <t>Procedimento</t>
  </si>
  <si>
    <t>Não Conform.</t>
  </si>
  <si>
    <t>Lubrificação</t>
  </si>
  <si>
    <t>Follow-up</t>
  </si>
  <si>
    <t>Bloq. Porta.</t>
  </si>
  <si>
    <t>Bloqueado</t>
  </si>
  <si>
    <t>CR0001</t>
  </si>
  <si>
    <t>CORRETIVO</t>
  </si>
  <si>
    <t>Nao</t>
  </si>
  <si>
    <t>OP0001</t>
  </si>
  <si>
    <t>REABASTECIMENTO DE PRODUTO</t>
  </si>
  <si>
    <t>OP0002</t>
  </si>
  <si>
    <t>ACOPLAMENTO DE CILINDRO</t>
  </si>
  <si>
    <t>PV0001</t>
  </si>
  <si>
    <t>PREVENTIVO</t>
  </si>
  <si>
    <t>VT0001</t>
  </si>
  <si>
    <t>VISITA TECNICA</t>
  </si>
  <si>
    <t>Tag</t>
  </si>
  <si>
    <t>SBBDO-BMB</t>
  </si>
  <si>
    <t>SBSEG-KITCL</t>
  </si>
  <si>
    <t>Cleinte</t>
  </si>
  <si>
    <t>Eta</t>
  </si>
  <si>
    <t>long</t>
  </si>
  <si>
    <t>ID</t>
  </si>
  <si>
    <t>aito</t>
  </si>
  <si>
    <t>Colunas14</t>
  </si>
  <si>
    <t>CONDADO (ZENITE)</t>
  </si>
  <si>
    <t>BARCARENA</t>
  </si>
  <si>
    <t>SABARA</t>
  </si>
  <si>
    <t>CIDADE SATELITE - P9</t>
  </si>
  <si>
    <t>SUME-ADUTORA DO CONGO EB II</t>
  </si>
  <si>
    <t>IGARAPE - MIRI C. NOVA</t>
  </si>
  <si>
    <t>MAIUATA</t>
  </si>
  <si>
    <t>MARABA CIDADE NOVA</t>
  </si>
  <si>
    <t>MARABA NOVA</t>
  </si>
  <si>
    <t>MARABA PIONEIRA</t>
  </si>
  <si>
    <t>SANTA MARIA DO JETIBA</t>
  </si>
  <si>
    <t>CRUZETA-ESCRITORIO</t>
  </si>
  <si>
    <t>IGARAPE - MIRI ESCRITORIO</t>
  </si>
  <si>
    <t>COd. ETA</t>
  </si>
  <si>
    <t>REGIONAL MOSSORO - RMO</t>
  </si>
  <si>
    <t>FELIPE CAMARAO - P10</t>
  </si>
  <si>
    <t>BARRAGEM SAO JOSE</t>
  </si>
  <si>
    <t>SAO JOSE DO BOMFIM</t>
  </si>
  <si>
    <t>VALE DO SAO FRANCISCO</t>
  </si>
  <si>
    <t>PoCo 36 Zona Norte/RN</t>
  </si>
  <si>
    <t>ALHANDRA CLORACAO</t>
  </si>
  <si>
    <t>ALHANDRA PRE-CLORACAO</t>
  </si>
  <si>
    <t>SAO GONCALO</t>
  </si>
  <si>
    <t>MACEIO - AVIACAO</t>
  </si>
  <si>
    <t>MURICI - CANSANCAO</t>
  </si>
  <si>
    <t>QUEBRANGULO - CACAMBAS</t>
  </si>
  <si>
    <t>CASTANHAL - CAICARA</t>
  </si>
  <si>
    <t>IGARAPE - MIRI ESTACAO</t>
  </si>
  <si>
    <t>ValidaCAo</t>
  </si>
  <si>
    <t>BRACO DO RIO</t>
  </si>
  <si>
    <t>ETA-1 VALE ESPERANCA</t>
  </si>
  <si>
    <t>JANDAIRA - P02</t>
  </si>
  <si>
    <t>JANDAIRA - P03</t>
  </si>
  <si>
    <t>JANDAIRA - P05</t>
  </si>
  <si>
    <t>REMIGIO (Cepilho)</t>
  </si>
  <si>
    <t>SISTEMA DE CLORACAO</t>
  </si>
  <si>
    <t>EMAUS - P90</t>
  </si>
  <si>
    <t>REGIONAL ASSU - RAS</t>
  </si>
  <si>
    <t>CAIXA DAGUA</t>
  </si>
  <si>
    <t>Colunas15</t>
  </si>
  <si>
    <t>CPR Norte</t>
  </si>
  <si>
    <t>CPR Leste</t>
  </si>
  <si>
    <t>CPR Oeste</t>
  </si>
  <si>
    <t>CPR Sul</t>
  </si>
  <si>
    <t>CPP</t>
  </si>
  <si>
    <t>MATA SUL</t>
  </si>
  <si>
    <t>MATA NORTE</t>
  </si>
  <si>
    <t>UNA</t>
  </si>
  <si>
    <t>RUSSAS</t>
  </si>
  <si>
    <t>MERIDIONAL</t>
  </si>
  <si>
    <t>ALTO CAPIBARIBE</t>
  </si>
  <si>
    <t>A. CENTRAL</t>
  </si>
  <si>
    <t>MOXOTO</t>
  </si>
  <si>
    <t>PAJEU</t>
  </si>
  <si>
    <t>ALTO PAJEU</t>
  </si>
  <si>
    <t>SERTAO CENTRAL</t>
  </si>
  <si>
    <t>ARARIPE</t>
  </si>
  <si>
    <t>SAO FCO.</t>
  </si>
  <si>
    <t>ARACOIABA</t>
  </si>
  <si>
    <t>GUABIRABA - POCOS</t>
  </si>
  <si>
    <t>DOIS IRMAOS EE</t>
  </si>
  <si>
    <t>MACACOS EE</t>
  </si>
  <si>
    <t>Parque CAPIBARIBE</t>
  </si>
  <si>
    <t>MATRIZ DA LUZ</t>
  </si>
  <si>
    <t>MARCOS FREIRE - CAPTACAO</t>
  </si>
  <si>
    <t>MARCOS FREIRE - CONV. E COMP.</t>
  </si>
  <si>
    <t>MURIBEQUINHA - CAPTACAO</t>
  </si>
  <si>
    <t>MURIBEQUINHA - ETA</t>
  </si>
  <si>
    <t>PIRAPAMA - CABO</t>
  </si>
  <si>
    <t>GURJAU / MATAPAGIPE</t>
  </si>
  <si>
    <t>TAMANDARE - VELHA</t>
  </si>
  <si>
    <t>TAMANDARE - NOVA - RIO FORMOSO</t>
  </si>
  <si>
    <t>SIRINHAEM - Captacao</t>
  </si>
  <si>
    <t>SIRINHAEM - ETA</t>
  </si>
  <si>
    <t>FREXEIRAS</t>
  </si>
  <si>
    <t>SAUE</t>
  </si>
  <si>
    <t>BIZARRA</t>
  </si>
  <si>
    <t>CONDADO - ZENITE</t>
  </si>
  <si>
    <t>VICENCIA - VERTENTINHA</t>
  </si>
  <si>
    <t>MURUPE</t>
  </si>
  <si>
    <t>CARPINA - ETA Pindoba</t>
  </si>
  <si>
    <t>BOM JARDIM - Buraco do Tatu</t>
  </si>
  <si>
    <t>AGRESTINA ETA VELHA</t>
  </si>
  <si>
    <t>BELEM DE MARIA</t>
  </si>
  <si>
    <t>CANHOTINHO</t>
  </si>
  <si>
    <t>PALMEIRINA</t>
  </si>
  <si>
    <t>POCO DE AREIA</t>
  </si>
  <si>
    <t>SAIRE</t>
  </si>
  <si>
    <t>BELO JARDIM MANOEL LONGO</t>
  </si>
  <si>
    <t>CIMBRES - IPANEMINHA</t>
  </si>
  <si>
    <t>LAJEDO - ETA Sao Jacques</t>
  </si>
  <si>
    <t>PESQUEIRA EE - Eta Rosas</t>
  </si>
  <si>
    <t>PESQUEIRA - ETA AFETOS 1 E 2</t>
  </si>
  <si>
    <t>SERRA DOS VENTOS</t>
  </si>
  <si>
    <t>LAGOA DO OURO</t>
  </si>
  <si>
    <t>TEREZINHA</t>
  </si>
  <si>
    <t>POCO COMPRIDO</t>
  </si>
  <si>
    <t>BARRA DE FARIAS</t>
  </si>
  <si>
    <t>BREJO DA MADRE DE DEUS - SAO JOSE</t>
  </si>
  <si>
    <t>SURUBIM - EE - 8</t>
  </si>
  <si>
    <t>JUCAZINHO EE - 9</t>
  </si>
  <si>
    <t>JUCAZINHO BARRAGEM</t>
  </si>
  <si>
    <t>SANTA CRUZ DO CAPIBARIBE - MACHADOS</t>
  </si>
  <si>
    <t>MATEUS VIEIRA - TAQUARITIGA</t>
  </si>
  <si>
    <t>SANTA CRUZ DO CAPIBARIBE - POCO FUNDO 1</t>
  </si>
  <si>
    <t>JATAUBA - POCO FUNDO 2</t>
  </si>
  <si>
    <t>AGRESTINA ETA NOVA</t>
  </si>
  <si>
    <t>CARUARU - PETROPOLIS</t>
  </si>
  <si>
    <t>AMEIXAS</t>
  </si>
  <si>
    <t>BARRA DO RIACHAO</t>
  </si>
  <si>
    <t>CRUZEIRO DO NORDESTE</t>
  </si>
  <si>
    <t>IBIMIRIM - POCOS</t>
  </si>
  <si>
    <t>SERTANIA - EE MOXOTO-POCOS</t>
  </si>
  <si>
    <t>BUIQUE - BREJO DE SAO JOSE</t>
  </si>
  <si>
    <t>SERTANIA - ETA</t>
  </si>
  <si>
    <t>SERRA TALHADA</t>
  </si>
  <si>
    <t>FLORESTA</t>
  </si>
  <si>
    <t>ITAPARICA</t>
  </si>
  <si>
    <t>ITACURUBA</t>
  </si>
  <si>
    <t>PETROLANDIA</t>
  </si>
  <si>
    <t>AFOGADOS DA INGAZEIRA</t>
  </si>
  <si>
    <t>BREJINHO</t>
  </si>
  <si>
    <t>CARNAIBA</t>
  </si>
  <si>
    <t>JABITACA - EE</t>
  </si>
  <si>
    <t>GIQUIRI - EE TABIRA</t>
  </si>
  <si>
    <t>CARNAIBA - POCOS CAROA E MANICOBA - EE</t>
  </si>
  <si>
    <t>ITAPETIM - ETA</t>
  </si>
  <si>
    <t>ITAPETIM - EE</t>
  </si>
  <si>
    <t>IGUARACI</t>
  </si>
  <si>
    <t>JABITACA</t>
  </si>
  <si>
    <t>QUIXABA</t>
  </si>
  <si>
    <t>SOLIDAO</t>
  </si>
  <si>
    <t>TUPARETAMA</t>
  </si>
  <si>
    <t>SAO JOSE DO EGITO</t>
  </si>
  <si>
    <t>VILA DE FATIMA EE</t>
  </si>
  <si>
    <t>SITIO DOS NUNES EE</t>
  </si>
  <si>
    <t>CABROBO</t>
  </si>
  <si>
    <t>OROCO</t>
  </si>
  <si>
    <t>SANTA MARIA DA BOA VISTA</t>
  </si>
  <si>
    <t>SALGUEIRO</t>
  </si>
  <si>
    <t>CEDRO</t>
  </si>
  <si>
    <t>SERRITA</t>
  </si>
  <si>
    <t>TERRA NOVA</t>
  </si>
  <si>
    <t>UMAS</t>
  </si>
  <si>
    <t>BELEM DE SAO FRANCISCO</t>
  </si>
  <si>
    <t>OURICURI  - VOLUNTARIOS DA PATRIA</t>
  </si>
  <si>
    <t>BODOCO - COMPACTA</t>
  </si>
  <si>
    <t>GERGELIM</t>
  </si>
  <si>
    <t>IPUBI</t>
  </si>
  <si>
    <t>SANTA CRUZ DE MALTA</t>
  </si>
  <si>
    <t>LAGOA DO BARRO</t>
  </si>
  <si>
    <t>TRINDADE</t>
  </si>
  <si>
    <t>BODOCO - ETA Luiz Gonzaga</t>
  </si>
  <si>
    <t>ARARIPINA</t>
  </si>
  <si>
    <t>SERROLANDIA</t>
  </si>
  <si>
    <t>PETROLINA ETA I CENTRO</t>
  </si>
  <si>
    <t>PETROLINA ETA II INDUSTRIAL</t>
  </si>
  <si>
    <t>LAGOA GRANDE</t>
  </si>
  <si>
    <t>PETROLINA - VITORIA</t>
  </si>
  <si>
    <t>SERRA DO VENTO, BELO JARDIM</t>
  </si>
  <si>
    <t>TAQUARITIGA</t>
  </si>
  <si>
    <t>JATOBA</t>
  </si>
  <si>
    <t>PASSAGEM DOS CAVALOS, IGUARACI</t>
  </si>
  <si>
    <t>TABIRA</t>
  </si>
  <si>
    <t>ITAPETIM</t>
  </si>
  <si>
    <t>FATIMA, FLORES</t>
  </si>
  <si>
    <t>SITIO DOS NUNES, FLORES</t>
  </si>
  <si>
    <t>BELEM DO SAO FRANCISCO</t>
  </si>
  <si>
    <t>OURICURI</t>
  </si>
  <si>
    <t>BODOCO</t>
  </si>
  <si>
    <t>GERGELIM, ARARIPINA</t>
  </si>
  <si>
    <t>LAGOA DO BARRO, ARARIPINA</t>
  </si>
  <si>
    <t>SERROLANDIA, IPUBI</t>
  </si>
  <si>
    <t>-7.852777</t>
  </si>
  <si>
    <t xml:space="preserve"> -34.938106</t>
  </si>
  <si>
    <t>-7.7884694</t>
  </si>
  <si>
    <t>-35.0922513</t>
  </si>
  <si>
    <t>-7.5314758</t>
  </si>
  <si>
    <t>-34.9962387</t>
  </si>
  <si>
    <t>-8.014139</t>
  </si>
  <si>
    <t xml:space="preserve"> -34.891076</t>
  </si>
  <si>
    <t>-7.995570</t>
  </si>
  <si>
    <t xml:space="preserve"> -34.906806</t>
  </si>
  <si>
    <t>-7.9547789</t>
  </si>
  <si>
    <t>-35.0089731</t>
  </si>
  <si>
    <t>-8.0150485</t>
  </si>
  <si>
    <t>-34.9446263</t>
  </si>
  <si>
    <t>-8.0150313</t>
  </si>
  <si>
    <t>-34.9474665</t>
  </si>
  <si>
    <t>-8.078891</t>
  </si>
  <si>
    <t xml:space="preserve"> -34.989313</t>
  </si>
  <si>
    <t>-7.9976742</t>
  </si>
  <si>
    <t>-35.0458955</t>
  </si>
  <si>
    <t>-8.1063008</t>
  </si>
  <si>
    <t>-35.0154394</t>
  </si>
  <si>
    <t>-8.1154835</t>
  </si>
  <si>
    <t>-35.1165249</t>
  </si>
  <si>
    <t>-8.112715</t>
  </si>
  <si>
    <t>-35.1889356</t>
  </si>
  <si>
    <t>-8.0379142</t>
  </si>
  <si>
    <t>-35.1006084</t>
  </si>
  <si>
    <t>-8.3674337</t>
  </si>
  <si>
    <t>-35.01863</t>
  </si>
  <si>
    <t>-8.5053531</t>
  </si>
  <si>
    <t>-35.0245357</t>
  </si>
  <si>
    <t>-8.3963235</t>
  </si>
  <si>
    <t>-35.0627919</t>
  </si>
  <si>
    <t>-8.5098322</t>
  </si>
  <si>
    <t>-35.1224096</t>
  </si>
  <si>
    <t>-8.1592854</t>
  </si>
  <si>
    <t>-34.9790225</t>
  </si>
  <si>
    <t>-8.1324548</t>
  </si>
  <si>
    <t>-34.9742716</t>
  </si>
  <si>
    <t>-8.2967842</t>
  </si>
  <si>
    <t>-35.0624423</t>
  </si>
  <si>
    <t>-8.1665639</t>
  </si>
  <si>
    <t>-35.0071762</t>
  </si>
  <si>
    <t>-8.1720795</t>
  </si>
  <si>
    <t>-34.99982</t>
  </si>
  <si>
    <t>-8.2674367</t>
  </si>
  <si>
    <t>-35.0504417</t>
  </si>
  <si>
    <t>-35.048253</t>
  </si>
  <si>
    <t>-8.1164778</t>
  </si>
  <si>
    <t>-35.301837</t>
  </si>
  <si>
    <t>-8.6311398</t>
  </si>
  <si>
    <t>-35.2664762</t>
  </si>
  <si>
    <t>-8.005189</t>
  </si>
  <si>
    <t>-35.2910741</t>
  </si>
  <si>
    <t>-8.6308237</t>
  </si>
  <si>
    <t>-35.5329622</t>
  </si>
  <si>
    <t>-8.5077505</t>
  </si>
  <si>
    <t>-35.3851794</t>
  </si>
  <si>
    <t>-8.7687481</t>
  </si>
  <si>
    <t>-35.3182007</t>
  </si>
  <si>
    <t>-7.8826126</t>
  </si>
  <si>
    <t>-35.1796115</t>
  </si>
  <si>
    <t>-7.7560481</t>
  </si>
  <si>
    <t>-35.4844099</t>
  </si>
  <si>
    <t>-7.9973653</t>
  </si>
  <si>
    <t>-35.2158</t>
  </si>
  <si>
    <t>-7.4602321</t>
  </si>
  <si>
    <t>-35.2609228</t>
  </si>
  <si>
    <t>-7.8440879</t>
  </si>
  <si>
    <t>-35.3006125</t>
  </si>
  <si>
    <t>-7.5586998</t>
  </si>
  <si>
    <t>-35.4527666</t>
  </si>
  <si>
    <t>-7.6888873</t>
  </si>
  <si>
    <t>-35.5088741</t>
  </si>
  <si>
    <t>-7.7379729</t>
  </si>
  <si>
    <t>-35.5991989</t>
  </si>
  <si>
    <t>-7.5901283</t>
  </si>
  <si>
    <t>-35.4902404</t>
  </si>
  <si>
    <t>-7.6455606</t>
  </si>
  <si>
    <t>-35.3253774</t>
  </si>
  <si>
    <t>-7.6691078</t>
  </si>
  <si>
    <t>-35.4128622</t>
  </si>
  <si>
    <t>-7.8350416</t>
  </si>
  <si>
    <t>-35.6017536</t>
  </si>
  <si>
    <t>-7.8786694</t>
  </si>
  <si>
    <t>-35.4514671</t>
  </si>
  <si>
    <t>-8.4888038</t>
  </si>
  <si>
    <t>-36.0572561</t>
  </si>
  <si>
    <t>-8.6205887</t>
  </si>
  <si>
    <t>-35.8415016</t>
  </si>
  <si>
    <t>-8.6196895</t>
  </si>
  <si>
    <t>-35.9519802</t>
  </si>
  <si>
    <t>-8.7138358</t>
  </si>
  <si>
    <t>-36.1402329</t>
  </si>
  <si>
    <t>-8.8811992</t>
  </si>
  <si>
    <t>-36.1956876</t>
  </si>
  <si>
    <t>-9.00099712</t>
  </si>
  <si>
    <t>-36.33421651</t>
  </si>
  <si>
    <t>-8.6625712</t>
  </si>
  <si>
    <t>-36.0057062</t>
  </si>
  <si>
    <t>-8.2136546</t>
  </si>
  <si>
    <t>-35.5715867</t>
  </si>
  <si>
    <t>-8.2512565</t>
  </si>
  <si>
    <t>-35.7471058</t>
  </si>
  <si>
    <t>-8.4238727</t>
  </si>
  <si>
    <t>-35.6555986</t>
  </si>
  <si>
    <t>-8.3608891</t>
  </si>
  <si>
    <t>-35.7672283</t>
  </si>
  <si>
    <t>-8.2454965</t>
  </si>
  <si>
    <t>-35.4593883</t>
  </si>
  <si>
    <t>-8.3290388</t>
  </si>
  <si>
    <t>-35.7109121</t>
  </si>
  <si>
    <t>-8.4326865</t>
  </si>
  <si>
    <t>-35.8048878</t>
  </si>
  <si>
    <t>-8.1805964</t>
  </si>
  <si>
    <t>-35.3967393</t>
  </si>
  <si>
    <t>-7.8007498</t>
  </si>
  <si>
    <t>-34.9246778</t>
  </si>
  <si>
    <t>-8.3132275</t>
  </si>
  <si>
    <t>-36.4287013</t>
  </si>
  <si>
    <t>-8.3682288</t>
  </si>
  <si>
    <t>-36.857701</t>
  </si>
  <si>
    <t>-8.356172</t>
  </si>
  <si>
    <t>-36.5586428</t>
  </si>
  <si>
    <t>-8.3167262</t>
  </si>
  <si>
    <t>-36.2921654</t>
  </si>
  <si>
    <t>-8.7919882</t>
  </si>
  <si>
    <t>-36.2040645</t>
  </si>
  <si>
    <t>-8.3658534</t>
  </si>
  <si>
    <t>-36.697489</t>
  </si>
  <si>
    <t>-8.3510823</t>
  </si>
  <si>
    <t>-36.6922911</t>
  </si>
  <si>
    <t>-8.1855662</t>
  </si>
  <si>
    <t>-36.7082326</t>
  </si>
  <si>
    <t>-8.3361453</t>
  </si>
  <si>
    <t>-36.1255654</t>
  </si>
  <si>
    <t>-8.7374679</t>
  </si>
  <si>
    <t>-36.3379731</t>
  </si>
  <si>
    <t>-8.7156486</t>
  </si>
  <si>
    <t>-36.414718</t>
  </si>
  <si>
    <t>-8.2270867</t>
  </si>
  <si>
    <t>-36.3599608</t>
  </si>
  <si>
    <t>-9.1031945</t>
  </si>
  <si>
    <t>-37.1068633</t>
  </si>
  <si>
    <t>-9.0243923</t>
  </si>
  <si>
    <t>-36.5666984</t>
  </si>
  <si>
    <t>-8.7389949</t>
  </si>
  <si>
    <t>-36.6286454</t>
  </si>
  <si>
    <t>-9.1227576</t>
  </si>
  <si>
    <t>-36.4608917</t>
  </si>
  <si>
    <t>-9.039769</t>
  </si>
  <si>
    <t>-36.3972537</t>
  </si>
  <si>
    <t>-8.8884299</t>
  </si>
  <si>
    <t>-36.4712695</t>
  </si>
  <si>
    <t>-8.1395416</t>
  </si>
  <si>
    <t>-36.3118976</t>
  </si>
  <si>
    <t>-8.1524746</t>
  </si>
  <si>
    <t>-36.3702541</t>
  </si>
  <si>
    <t>-8.0059886</t>
  </si>
  <si>
    <t>-35.7089312</t>
  </si>
  <si>
    <t>-7.8535741</t>
  </si>
  <si>
    <t>-35.7625039</t>
  </si>
  <si>
    <t>-7.8627652</t>
  </si>
  <si>
    <t>-35.8618248</t>
  </si>
  <si>
    <t>-8.1695972</t>
  </si>
  <si>
    <t>-36.2004569</t>
  </si>
  <si>
    <t>-7.9650704</t>
  </si>
  <si>
    <t>-35.7383265</t>
  </si>
  <si>
    <t>-7.9655002</t>
  </si>
  <si>
    <t>-36.1986959</t>
  </si>
  <si>
    <t>-7.9574833</t>
  </si>
  <si>
    <t>-36.2179165</t>
  </si>
  <si>
    <t>-7.958535</t>
  </si>
  <si>
    <t>-36.3485285</t>
  </si>
  <si>
    <t>-8.0089362</t>
  </si>
  <si>
    <t>-36.0630124</t>
  </si>
  <si>
    <t>-8.1386434</t>
  </si>
  <si>
    <t>-35.8595784</t>
  </si>
  <si>
    <t>-8.274841</t>
  </si>
  <si>
    <t>-35.9539954</t>
  </si>
  <si>
    <t>-8.3007361</t>
  </si>
  <si>
    <t>-35.9795274</t>
  </si>
  <si>
    <t>-8.1039905</t>
  </si>
  <si>
    <t>-35.7701911</t>
  </si>
  <si>
    <t>-8.424479</t>
  </si>
  <si>
    <t>-37.046631</t>
  </si>
  <si>
    <t>-8.615462</t>
  </si>
  <si>
    <t>-37.1552145</t>
  </si>
  <si>
    <t>-8.3640859</t>
  </si>
  <si>
    <t>-37.2754577</t>
  </si>
  <si>
    <t>-8.5404423</t>
  </si>
  <si>
    <t>-37.701382</t>
  </si>
  <si>
    <t>-8.5772388</t>
  </si>
  <si>
    <t>-36.86971</t>
  </si>
  <si>
    <t>-8.5450307</t>
  </si>
  <si>
    <t>-37.214614</t>
  </si>
  <si>
    <t>-8.4998843</t>
  </si>
  <si>
    <t>-36.9410707</t>
  </si>
  <si>
    <t>-8.080267</t>
  </si>
  <si>
    <t>-37.2658447</t>
  </si>
  <si>
    <t>-8.6087736</t>
  </si>
  <si>
    <t>-38.5704284</t>
  </si>
  <si>
    <t>-9.1706041</t>
  </si>
  <si>
    <t>-38.2695422</t>
  </si>
  <si>
    <t>-8.72646</t>
  </si>
  <si>
    <t>-38.6897842</t>
  </si>
  <si>
    <t>-8.9847672</t>
  </si>
  <si>
    <t>-38.2308818</t>
  </si>
  <si>
    <t>-7.7428493</t>
  </si>
  <si>
    <t>-37.6248681</t>
  </si>
  <si>
    <t>-7.3457097</t>
  </si>
  <si>
    <t>-37.2896994</t>
  </si>
  <si>
    <t>-7.6623559</t>
  </si>
  <si>
    <t>-37.5713183</t>
  </si>
  <si>
    <t>-7.3752704</t>
  </si>
  <si>
    <t>-37.1898506</t>
  </si>
  <si>
    <t>-7.832915</t>
  </si>
  <si>
    <t>-37.3728405</t>
  </si>
  <si>
    <t>-7.3748202</t>
  </si>
  <si>
    <t>-37.4771612</t>
  </si>
  <si>
    <t>-7.5990191</t>
  </si>
  <si>
    <t>-37.6529861</t>
  </si>
  <si>
    <t>-7.602373</t>
  </si>
  <si>
    <t>-37.3093933</t>
  </si>
  <si>
    <t>-7.4859556</t>
  </si>
  <si>
    <t>-37.283709</t>
  </si>
  <si>
    <t>-8.509192</t>
  </si>
  <si>
    <t>-39.3123649</t>
  </si>
  <si>
    <t>-8.6173217</t>
  </si>
  <si>
    <t>-39.6036572</t>
  </si>
  <si>
    <t>-8.8090895</t>
  </si>
  <si>
    <t>-39.8251548</t>
  </si>
  <si>
    <t>-8.755383</t>
  </si>
  <si>
    <t>-38.967619</t>
  </si>
  <si>
    <t>-9.3896393</t>
  </si>
  <si>
    <t>-40.5018555</t>
  </si>
  <si>
    <t>-9.4016429</t>
  </si>
  <si>
    <t>-40.5241241</t>
  </si>
  <si>
    <t>-9.0075229</t>
  </si>
  <si>
    <t>-40.2736454</t>
  </si>
  <si>
    <t>-9.4115814</t>
  </si>
  <si>
    <t>-40.5377206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</si>
</sst>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_-;\-* #,##0_-;_-* &quot;-&quot;_-;_-@"/>
  </numFmts>
  <fonts count="6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</font>
    <font>
      <sz val="11"/>
      <color theme="1"/>
      <name val="Calibri"/>
      <scheme val="minor"/>
    </font>
    <font>
      <u/>
      <sz val="10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A7C0DE"/>
        <bgColor rgb="FFA7C0DE"/>
      </patternFill>
    </fill>
    <fill>
      <patternFill patternType="solid">
        <fgColor rgb="FFDBE5F1"/>
        <bgColor rgb="FFDBE5F1"/>
      </patternFill>
    </fill>
    <fill>
      <patternFill patternType="solid">
        <fgColor rgb="FFDDD9C3"/>
        <bgColor rgb="FFDDD9C3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8CCE4"/>
      </left>
      <right/>
      <top style="thin">
        <color rgb="FFB8CCE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8CCE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26" fillId="0" borderId="0"/>
    <xf numFmtId="0" fontId="26" fillId="0" borderId="0"/>
    <xf numFmtId="0" fontId="3" fillId="0" borderId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Font="1" applyBorder="1"/>
    <xf numFmtId="0" fontId="20" fillId="0" borderId="0" xfId="0" applyFont="1" applyBorder="1"/>
    <xf numFmtId="0" fontId="0" fillId="0" borderId="0" xfId="0" applyFont="1"/>
    <xf numFmtId="0" fontId="0" fillId="0" borderId="0" xfId="0" applyFont="1" applyBorder="1" applyAlignment="1"/>
    <xf numFmtId="0" fontId="0" fillId="0" borderId="12" xfId="0" applyFont="1" applyBorder="1"/>
    <xf numFmtId="0" fontId="1" fillId="2" borderId="0" xfId="0" applyFont="1" applyFill="1" applyBorder="1" applyAlignment="1"/>
    <xf numFmtId="0" fontId="21" fillId="0" borderId="0" xfId="0" applyFont="1" applyFill="1" applyBorder="1"/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21" fillId="0" borderId="0" xfId="0" applyNumberFormat="1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4" fillId="0" borderId="0" xfId="0" applyNumberFormat="1" applyFont="1" applyFill="1" applyBorder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/>
    <xf numFmtId="49" fontId="23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left" vertical="center" textRotation="90"/>
    </xf>
    <xf numFmtId="0" fontId="28" fillId="0" borderId="12" xfId="0" applyFont="1" applyBorder="1"/>
    <xf numFmtId="49" fontId="21" fillId="0" borderId="0" xfId="0" applyNumberFormat="1" applyFont="1" applyFill="1" applyBorder="1" applyAlignment="1"/>
    <xf numFmtId="0" fontId="0" fillId="0" borderId="0" xfId="0" applyNumberFormat="1" applyFont="1"/>
    <xf numFmtId="0" fontId="0" fillId="0" borderId="0" xfId="0" applyFont="1" applyFill="1" applyBorder="1" applyAlignment="1"/>
    <xf numFmtId="0" fontId="29" fillId="0" borderId="0" xfId="0" applyFont="1" applyBorder="1" applyAlignment="1">
      <alignment vertical="center"/>
    </xf>
    <xf numFmtId="49" fontId="23" fillId="0" borderId="0" xfId="0" applyNumberFormat="1" applyFont="1" applyFill="1" applyBorder="1"/>
    <xf numFmtId="0" fontId="0" fillId="0" borderId="12" xfId="0" applyNumberFormat="1" applyFont="1" applyBorder="1"/>
    <xf numFmtId="0" fontId="0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0" fontId="30" fillId="0" borderId="0" xfId="0" applyNumberFormat="1" applyFont="1" applyFill="1" applyBorder="1"/>
    <xf numFmtId="0" fontId="31" fillId="0" borderId="0" xfId="0" applyFont="1"/>
    <xf numFmtId="0" fontId="31" fillId="0" borderId="0" xfId="0" applyNumberFormat="1" applyFont="1"/>
    <xf numFmtId="0" fontId="0" fillId="0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" xfId="0" applyFont="1" applyFill="1" applyBorder="1" applyAlignment="1">
      <alignment horizontal="center"/>
    </xf>
    <xf numFmtId="0" fontId="29" fillId="2" borderId="15" xfId="0" applyFont="1" applyFill="1" applyBorder="1" applyAlignment="1">
      <alignment vertical="center"/>
    </xf>
    <xf numFmtId="0" fontId="0" fillId="2" borderId="16" xfId="0" applyFont="1" applyFill="1" applyBorder="1"/>
    <xf numFmtId="0" fontId="0" fillId="36" borderId="23" xfId="0" applyFont="1" applyFill="1" applyBorder="1" applyAlignment="1">
      <alignment horizontal="left"/>
    </xf>
    <xf numFmtId="0" fontId="2" fillId="36" borderId="23" xfId="0" applyFont="1" applyFill="1" applyBorder="1" applyAlignment="1">
      <alignment horizontal="left" textRotation="90"/>
    </xf>
    <xf numFmtId="0" fontId="32" fillId="0" borderId="0" xfId="0" applyFont="1"/>
    <xf numFmtId="0" fontId="32" fillId="0" borderId="0" xfId="0" applyNumberFormat="1" applyFont="1"/>
    <xf numFmtId="2" fontId="0" fillId="0" borderId="0" xfId="0" applyNumberFormat="1"/>
    <xf numFmtId="0" fontId="0" fillId="36" borderId="25" xfId="0" applyFont="1" applyFill="1" applyBorder="1" applyAlignment="1">
      <alignment horizontal="left"/>
    </xf>
    <xf numFmtId="0" fontId="21" fillId="0" borderId="24" xfId="0" applyFont="1" applyFill="1" applyBorder="1"/>
    <xf numFmtId="0" fontId="33" fillId="0" borderId="0" xfId="0" applyNumberFormat="1" applyFont="1" applyFill="1" applyBorder="1"/>
    <xf numFmtId="0" fontId="34" fillId="36" borderId="23" xfId="0" applyFont="1" applyFill="1" applyBorder="1" applyAlignment="1">
      <alignment horizontal="left"/>
    </xf>
    <xf numFmtId="0" fontId="34" fillId="36" borderId="25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ont="1" applyFill="1" applyBorder="1"/>
    <xf numFmtId="0" fontId="0" fillId="2" borderId="21" xfId="0" applyFont="1" applyFill="1" applyBorder="1"/>
    <xf numFmtId="0" fontId="0" fillId="2" borderId="15" xfId="0" applyFont="1" applyFill="1" applyBorder="1"/>
    <xf numFmtId="0" fontId="0" fillId="2" borderId="20" xfId="0" applyFont="1" applyFill="1" applyBorder="1"/>
    <xf numFmtId="0" fontId="0" fillId="2" borderId="2" xfId="0" applyFont="1" applyFill="1" applyBorder="1"/>
    <xf numFmtId="49" fontId="23" fillId="38" borderId="0" xfId="0" applyNumberFormat="1" applyFont="1" applyFill="1" applyBorder="1"/>
    <xf numFmtId="49" fontId="23" fillId="39" borderId="0" xfId="0" applyNumberFormat="1" applyFont="1" applyFill="1" applyBorder="1"/>
    <xf numFmtId="0" fontId="37" fillId="0" borderId="0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left" vertical="center" wrapText="1"/>
    </xf>
    <xf numFmtId="0" fontId="38" fillId="0" borderId="0" xfId="0" applyNumberFormat="1" applyFont="1"/>
    <xf numFmtId="0" fontId="38" fillId="0" borderId="12" xfId="0" applyFont="1" applyBorder="1"/>
    <xf numFmtId="0" fontId="16" fillId="0" borderId="0" xfId="0" applyFont="1"/>
    <xf numFmtId="49" fontId="0" fillId="37" borderId="0" xfId="0" applyNumberFormat="1" applyFill="1"/>
    <xf numFmtId="49" fontId="16" fillId="37" borderId="0" xfId="0" applyNumberFormat="1" applyFont="1" applyFill="1"/>
    <xf numFmtId="0" fontId="38" fillId="0" borderId="0" xfId="0" applyFont="1"/>
    <xf numFmtId="49" fontId="1" fillId="37" borderId="0" xfId="0" applyNumberFormat="1" applyFont="1" applyFill="1"/>
    <xf numFmtId="49" fontId="1" fillId="0" borderId="0" xfId="0" applyNumberFormat="1" applyFont="1" applyFill="1"/>
    <xf numFmtId="0" fontId="0" fillId="0" borderId="0" xfId="0" applyFont="1" applyFill="1" applyBorder="1"/>
    <xf numFmtId="0" fontId="39" fillId="0" borderId="0" xfId="0" applyFont="1" applyBorder="1"/>
    <xf numFmtId="0" fontId="39" fillId="0" borderId="0" xfId="0" applyNumberFormat="1" applyFont="1" applyBorder="1"/>
    <xf numFmtId="0" fontId="39" fillId="0" borderId="0" xfId="0" applyFont="1" applyFill="1" applyBorder="1"/>
    <xf numFmtId="0" fontId="39" fillId="0" borderId="0" xfId="0" applyFont="1"/>
    <xf numFmtId="0" fontId="39" fillId="0" borderId="0" xfId="0" applyNumberFormat="1" applyFont="1"/>
    <xf numFmtId="0" fontId="1" fillId="0" borderId="0" xfId="0" applyFont="1" applyBorder="1"/>
    <xf numFmtId="49" fontId="16" fillId="34" borderId="0" xfId="0" applyNumberFormat="1" applyFont="1" applyFill="1"/>
    <xf numFmtId="0" fontId="16" fillId="34" borderId="0" xfId="0" applyFont="1" applyFill="1"/>
    <xf numFmtId="0" fontId="0" fillId="0" borderId="0" xfId="0" applyNumberFormat="1" applyFont="1" applyFill="1"/>
    <xf numFmtId="0" fontId="18" fillId="2" borderId="13" xfId="0" applyFont="1" applyFill="1" applyBorder="1"/>
    <xf numFmtId="0" fontId="18" fillId="2" borderId="29" xfId="0" applyFont="1" applyFill="1" applyBorder="1"/>
    <xf numFmtId="0" fontId="18" fillId="2" borderId="17" xfId="0" applyFont="1" applyFill="1" applyBorder="1"/>
    <xf numFmtId="0" fontId="29" fillId="2" borderId="0" xfId="0" applyFont="1" applyFill="1" applyBorder="1" applyAlignment="1">
      <alignment vertical="center"/>
    </xf>
    <xf numFmtId="0" fontId="0" fillId="2" borderId="13" xfId="0" applyFont="1" applyFill="1" applyBorder="1"/>
    <xf numFmtId="0" fontId="0" fillId="2" borderId="29" xfId="0" applyFill="1" applyBorder="1"/>
    <xf numFmtId="0" fontId="0" fillId="2" borderId="17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/>
    </xf>
    <xf numFmtId="0" fontId="29" fillId="2" borderId="16" xfId="0" applyFont="1" applyFill="1" applyBorder="1" applyAlignment="1">
      <alignment vertical="center"/>
    </xf>
    <xf numFmtId="0" fontId="18" fillId="0" borderId="19" xfId="0" applyFont="1" applyBorder="1"/>
    <xf numFmtId="0" fontId="41" fillId="2" borderId="22" xfId="0" applyFont="1" applyFill="1" applyBorder="1" applyAlignment="1"/>
    <xf numFmtId="0" fontId="41" fillId="2" borderId="22" xfId="0" applyFont="1" applyFill="1" applyBorder="1" applyAlignment="1">
      <alignment horizontal="center"/>
    </xf>
    <xf numFmtId="0" fontId="41" fillId="2" borderId="19" xfId="0" applyFont="1" applyFill="1" applyBorder="1" applyAlignment="1">
      <alignment horizontal="center"/>
    </xf>
    <xf numFmtId="0" fontId="29" fillId="2" borderId="21" xfId="0" applyFont="1" applyFill="1" applyBorder="1" applyAlignment="1">
      <alignment vertical="center"/>
    </xf>
    <xf numFmtId="0" fontId="41" fillId="2" borderId="18" xfId="0" applyFont="1" applyFill="1" applyBorder="1" applyAlignment="1">
      <alignment horizontal="center"/>
    </xf>
    <xf numFmtId="0" fontId="29" fillId="2" borderId="13" xfId="0" applyFont="1" applyFill="1" applyBorder="1" applyAlignment="1">
      <alignment vertical="center"/>
    </xf>
    <xf numFmtId="0" fontId="29" fillId="2" borderId="29" xfId="0" applyFont="1" applyFill="1" applyBorder="1" applyAlignment="1">
      <alignment vertical="center"/>
    </xf>
    <xf numFmtId="0" fontId="0" fillId="2" borderId="29" xfId="0" applyFont="1" applyFill="1" applyBorder="1"/>
    <xf numFmtId="0" fontId="0" fillId="2" borderId="17" xfId="0" applyFont="1" applyFill="1" applyBorder="1"/>
    <xf numFmtId="0" fontId="0" fillId="40" borderId="0" xfId="0" applyFill="1"/>
    <xf numFmtId="0" fontId="0" fillId="0" borderId="0" xfId="0" applyFill="1"/>
    <xf numFmtId="0" fontId="0" fillId="0" borderId="0" xfId="0" applyFont="1" applyAlignment="1"/>
    <xf numFmtId="41" fontId="0" fillId="0" borderId="0" xfId="47" applyFont="1" applyAlignment="1">
      <alignment horizontal="left" vertical="top" textRotation="90"/>
    </xf>
    <xf numFmtId="0" fontId="42" fillId="0" borderId="0" xfId="0" applyFont="1" applyBorder="1"/>
    <xf numFmtId="0" fontId="42" fillId="0" borderId="0" xfId="0" applyNumberFormat="1" applyFont="1" applyBorder="1"/>
    <xf numFmtId="0" fontId="42" fillId="0" borderId="0" xfId="0" applyFont="1" applyFill="1" applyBorder="1"/>
    <xf numFmtId="0" fontId="19" fillId="0" borderId="0" xfId="0" applyNumberFormat="1" applyFont="1" applyFill="1"/>
    <xf numFmtId="41" fontId="0" fillId="0" borderId="0" xfId="47" applyFont="1"/>
    <xf numFmtId="41" fontId="0" fillId="41" borderId="0" xfId="47" applyFont="1" applyFill="1"/>
    <xf numFmtId="41" fontId="0" fillId="41" borderId="0" xfId="47" applyFont="1" applyFill="1" applyAlignment="1">
      <alignment horizontal="left" vertical="top" textRotation="90"/>
    </xf>
    <xf numFmtId="41" fontId="0" fillId="35" borderId="0" xfId="47" applyFont="1" applyFill="1"/>
    <xf numFmtId="41" fontId="0" fillId="35" borderId="0" xfId="47" applyFont="1" applyFill="1" applyAlignment="1">
      <alignment horizontal="left" vertical="top" textRotation="90"/>
    </xf>
    <xf numFmtId="41" fontId="0" fillId="42" borderId="0" xfId="47" applyFont="1" applyFill="1"/>
    <xf numFmtId="41" fontId="0" fillId="42" borderId="0" xfId="47" applyFont="1" applyFill="1" applyAlignment="1">
      <alignment vertical="top" textRotation="90"/>
    </xf>
    <xf numFmtId="41" fontId="0" fillId="42" borderId="0" xfId="47" applyFont="1" applyFill="1" applyAlignment="1">
      <alignment horizontal="left" vertical="top" textRotation="90"/>
    </xf>
    <xf numFmtId="41" fontId="0" fillId="43" borderId="0" xfId="47" applyFont="1" applyFill="1"/>
    <xf numFmtId="41" fontId="0" fillId="43" borderId="0" xfId="47" applyFont="1" applyFill="1" applyAlignment="1">
      <alignment vertical="top" textRotation="90"/>
    </xf>
    <xf numFmtId="41" fontId="0" fillId="43" borderId="0" xfId="47" applyFont="1" applyFill="1" applyAlignment="1">
      <alignment horizontal="left" vertical="top" textRotation="90"/>
    </xf>
    <xf numFmtId="41" fontId="0" fillId="44" borderId="0" xfId="47" applyFont="1" applyFill="1"/>
    <xf numFmtId="41" fontId="0" fillId="44" borderId="0" xfId="47" applyFont="1" applyFill="1" applyAlignment="1">
      <alignment horizontal="left" vertical="top" textRotation="90"/>
    </xf>
    <xf numFmtId="41" fontId="0" fillId="45" borderId="0" xfId="47" applyFont="1" applyFill="1" applyAlignment="1">
      <alignment horizontal="left"/>
    </xf>
    <xf numFmtId="41" fontId="0" fillId="45" borderId="0" xfId="47" applyFont="1" applyFill="1" applyAlignment="1">
      <alignment horizontal="left" vertical="top" textRotation="90"/>
    </xf>
    <xf numFmtId="49" fontId="0" fillId="0" borderId="14" xfId="0" applyNumberFormat="1" applyFont="1" applyBorder="1"/>
    <xf numFmtId="0" fontId="25" fillId="0" borderId="22" xfId="0" applyFont="1" applyFill="1" applyBorder="1"/>
    <xf numFmtId="0" fontId="44" fillId="0" borderId="0" xfId="0" applyFont="1"/>
    <xf numFmtId="0" fontId="45" fillId="46" borderId="0" xfId="0" applyFont="1" applyFill="1"/>
    <xf numFmtId="49" fontId="45" fillId="46" borderId="0" xfId="0" applyNumberFormat="1" applyFont="1" applyFill="1"/>
    <xf numFmtId="0" fontId="46" fillId="47" borderId="0" xfId="0" applyFont="1" applyFill="1"/>
    <xf numFmtId="49" fontId="46" fillId="47" borderId="0" xfId="0" applyNumberFormat="1" applyFont="1" applyFill="1"/>
    <xf numFmtId="0" fontId="46" fillId="0" borderId="0" xfId="0" applyFont="1" applyAlignment="1"/>
    <xf numFmtId="0" fontId="46" fillId="48" borderId="0" xfId="0" applyFont="1" applyFill="1" applyAlignment="1">
      <alignment vertical="center"/>
    </xf>
    <xf numFmtId="49" fontId="46" fillId="48" borderId="0" xfId="0" applyNumberFormat="1" applyFont="1" applyFill="1"/>
    <xf numFmtId="0" fontId="46" fillId="48" borderId="0" xfId="0" applyFont="1" applyFill="1" applyAlignment="1"/>
    <xf numFmtId="0" fontId="46" fillId="48" borderId="0" xfId="0" applyFont="1" applyFill="1"/>
    <xf numFmtId="49" fontId="46" fillId="47" borderId="0" xfId="0" applyNumberFormat="1" applyFont="1" applyFill="1" applyAlignment="1">
      <alignment vertical="top" wrapText="1"/>
    </xf>
    <xf numFmtId="0" fontId="46" fillId="47" borderId="0" xfId="0" applyFont="1" applyFill="1" applyAlignment="1">
      <alignment horizontal="left" vertical="top"/>
    </xf>
    <xf numFmtId="49" fontId="45" fillId="46" borderId="21" xfId="0" applyNumberFormat="1" applyFont="1" applyFill="1" applyBorder="1"/>
    <xf numFmtId="0" fontId="36" fillId="0" borderId="0" xfId="0" applyFont="1" applyFill="1"/>
    <xf numFmtId="0" fontId="36" fillId="0" borderId="12" xfId="0" applyFont="1" applyFill="1" applyBorder="1"/>
    <xf numFmtId="0" fontId="36" fillId="0" borderId="0" xfId="0" applyFont="1" applyFill="1" applyBorder="1"/>
    <xf numFmtId="0" fontId="36" fillId="0" borderId="0" xfId="0" applyNumberFormat="1" applyFont="1" applyFill="1" applyBorder="1"/>
    <xf numFmtId="0" fontId="36" fillId="0" borderId="0" xfId="0" applyNumberFormat="1" applyFont="1" applyFill="1"/>
    <xf numFmtId="0" fontId="47" fillId="0" borderId="0" xfId="0" applyFont="1" applyFill="1"/>
    <xf numFmtId="0" fontId="36" fillId="0" borderId="0" xfId="0" applyFont="1" applyFill="1" applyBorder="1" applyAlignment="1"/>
    <xf numFmtId="0" fontId="36" fillId="0" borderId="0" xfId="0" applyFont="1" applyFill="1" applyBorder="1" applyAlignment="1">
      <alignment vertical="center"/>
    </xf>
    <xf numFmtId="0" fontId="36" fillId="0" borderId="22" xfId="0" applyFont="1" applyFill="1" applyBorder="1"/>
    <xf numFmtId="49" fontId="23" fillId="0" borderId="22" xfId="0" applyNumberFormat="1" applyFont="1" applyFill="1" applyBorder="1"/>
    <xf numFmtId="0" fontId="47" fillId="0" borderId="0" xfId="0" applyFont="1" applyFill="1" applyBorder="1"/>
    <xf numFmtId="0" fontId="36" fillId="0" borderId="0" xfId="0" applyFont="1" applyBorder="1"/>
    <xf numFmtId="0" fontId="23" fillId="0" borderId="22" xfId="0" applyFont="1" applyFill="1" applyBorder="1"/>
    <xf numFmtId="0" fontId="36" fillId="0" borderId="0" xfId="0" applyFont="1" applyAlignment="1"/>
    <xf numFmtId="0" fontId="36" fillId="0" borderId="0" xfId="0" applyNumberFormat="1" applyFont="1" applyAlignment="1"/>
    <xf numFmtId="41" fontId="0" fillId="0" borderId="0" xfId="47" applyFont="1" applyBorder="1"/>
    <xf numFmtId="9" fontId="0" fillId="0" borderId="0" xfId="46" applyFont="1" applyBorder="1"/>
    <xf numFmtId="3" fontId="0" fillId="0" borderId="0" xfId="46" applyNumberFormat="1" applyFont="1" applyBorder="1"/>
    <xf numFmtId="41" fontId="0" fillId="41" borderId="0" xfId="47" applyFont="1" applyFill="1" applyBorder="1"/>
    <xf numFmtId="164" fontId="0" fillId="0" borderId="0" xfId="0" applyNumberFormat="1" applyFont="1" applyBorder="1"/>
    <xf numFmtId="41" fontId="0" fillId="35" borderId="0" xfId="47" applyFont="1" applyFill="1" applyBorder="1"/>
    <xf numFmtId="164" fontId="48" fillId="0" borderId="0" xfId="0" applyNumberFormat="1" applyFont="1" applyBorder="1"/>
    <xf numFmtId="41" fontId="0" fillId="42" borderId="0" xfId="47" applyFont="1" applyFill="1" applyBorder="1"/>
    <xf numFmtId="41" fontId="0" fillId="43" borderId="0" xfId="47" applyFont="1" applyFill="1" applyBorder="1"/>
    <xf numFmtId="0" fontId="1" fillId="44" borderId="0" xfId="0" applyNumberFormat="1" applyFont="1" applyFill="1" applyBorder="1"/>
    <xf numFmtId="0" fontId="1" fillId="45" borderId="0" xfId="0" applyNumberFormat="1" applyFont="1" applyFill="1" applyBorder="1"/>
    <xf numFmtId="9" fontId="0" fillId="0" borderId="0" xfId="46" applyNumberFormat="1" applyFont="1" applyBorder="1"/>
    <xf numFmtId="9" fontId="0" fillId="0" borderId="0" xfId="47" applyNumberFormat="1" applyFont="1" applyBorder="1"/>
    <xf numFmtId="0" fontId="36" fillId="0" borderId="0" xfId="0" quotePrefix="1" applyNumberFormat="1" applyFont="1" applyAlignment="1"/>
    <xf numFmtId="0" fontId="51" fillId="0" borderId="0" xfId="0" quotePrefix="1" applyNumberFormat="1" applyFont="1" applyAlignment="1"/>
    <xf numFmtId="0" fontId="51" fillId="0" borderId="0" xfId="0" applyNumberFormat="1" applyFont="1" applyAlignment="1"/>
    <xf numFmtId="0" fontId="52" fillId="0" borderId="0" xfId="0" applyFont="1" applyFill="1" applyBorder="1"/>
    <xf numFmtId="0" fontId="52" fillId="0" borderId="0" xfId="0" applyFont="1" applyFill="1"/>
    <xf numFmtId="0" fontId="52" fillId="0" borderId="0" xfId="0" applyNumberFormat="1" applyFont="1" applyFill="1"/>
    <xf numFmtId="0" fontId="52" fillId="0" borderId="0" xfId="0" applyNumberFormat="1" applyFont="1" applyAlignment="1"/>
    <xf numFmtId="9" fontId="0" fillId="0" borderId="0" xfId="46" applyFont="1"/>
    <xf numFmtId="0" fontId="53" fillId="0" borderId="0" xfId="0" applyNumberFormat="1" applyFont="1" applyAlignment="1"/>
    <xf numFmtId="0" fontId="54" fillId="0" borderId="0" xfId="0" applyFont="1" applyFill="1" applyBorder="1"/>
    <xf numFmtId="0" fontId="54" fillId="0" borderId="0" xfId="0" applyNumberFormat="1" applyFont="1" applyFill="1"/>
    <xf numFmtId="0" fontId="54" fillId="0" borderId="0" xfId="0" applyNumberFormat="1" applyFont="1" applyFill="1" applyBorder="1"/>
    <xf numFmtId="0" fontId="54" fillId="0" borderId="0" xfId="0" applyNumberFormat="1" applyFont="1" applyAlignment="1"/>
    <xf numFmtId="0" fontId="54" fillId="0" borderId="0" xfId="0" quotePrefix="1" applyNumberFormat="1" applyFont="1" applyAlignment="1"/>
    <xf numFmtId="0" fontId="55" fillId="0" borderId="0" xfId="0" applyNumberFormat="1" applyFont="1" applyAlignment="1"/>
    <xf numFmtId="0" fontId="1" fillId="0" borderId="1" xfId="0" applyNumberFormat="1" applyFont="1" applyFill="1" applyBorder="1"/>
    <xf numFmtId="0" fontId="55" fillId="0" borderId="0" xfId="0" applyFont="1" applyFill="1" applyBorder="1"/>
    <xf numFmtId="0" fontId="55" fillId="0" borderId="0" xfId="0" applyFont="1" applyFill="1"/>
    <xf numFmtId="0" fontId="55" fillId="0" borderId="0" xfId="0" applyNumberFormat="1" applyFont="1" applyFill="1"/>
    <xf numFmtId="1" fontId="0" fillId="0" borderId="0" xfId="46" applyNumberFormat="1" applyFont="1"/>
    <xf numFmtId="0" fontId="56" fillId="0" borderId="0" xfId="0" applyNumberFormat="1" applyFont="1" applyFill="1"/>
    <xf numFmtId="0" fontId="56" fillId="0" borderId="12" xfId="0" applyFont="1" applyFill="1" applyBorder="1"/>
    <xf numFmtId="49" fontId="56" fillId="0" borderId="0" xfId="0" applyNumberFormat="1" applyFont="1" applyFill="1"/>
    <xf numFmtId="0" fontId="56" fillId="0" borderId="0" xfId="0" applyFont="1" applyFill="1"/>
    <xf numFmtId="0" fontId="55" fillId="37" borderId="0" xfId="0" applyFont="1" applyFill="1"/>
    <xf numFmtId="0" fontId="57" fillId="47" borderId="0" xfId="0" applyFont="1" applyFill="1" applyBorder="1"/>
    <xf numFmtId="49" fontId="57" fillId="47" borderId="0" xfId="0" applyNumberFormat="1" applyFont="1" applyFill="1" applyBorder="1" applyAlignment="1"/>
    <xf numFmtId="1" fontId="57" fillId="47" borderId="0" xfId="0" applyNumberFormat="1" applyFont="1" applyFill="1" applyBorder="1"/>
    <xf numFmtId="0" fontId="56" fillId="0" borderId="0" xfId="0" applyNumberFormat="1" applyFont="1" applyAlignment="1"/>
    <xf numFmtId="9" fontId="58" fillId="0" borderId="0" xfId="0" applyNumberFormat="1" applyFont="1" applyBorder="1"/>
    <xf numFmtId="41" fontId="58" fillId="0" borderId="0" xfId="0" applyNumberFormat="1" applyFont="1" applyBorder="1"/>
    <xf numFmtId="1" fontId="58" fillId="0" borderId="0" xfId="0" applyNumberFormat="1" applyFont="1" applyBorder="1"/>
    <xf numFmtId="41" fontId="58" fillId="41" borderId="0" xfId="0" applyNumberFormat="1" applyFont="1" applyFill="1" applyBorder="1"/>
    <xf numFmtId="41" fontId="58" fillId="35" borderId="0" xfId="0" applyNumberFormat="1" applyFont="1" applyFill="1" applyBorder="1"/>
    <xf numFmtId="41" fontId="58" fillId="42" borderId="0" xfId="0" applyNumberFormat="1" applyFont="1" applyFill="1" applyBorder="1"/>
    <xf numFmtId="41" fontId="58" fillId="43" borderId="0" xfId="0" applyNumberFormat="1" applyFont="1" applyFill="1" applyBorder="1"/>
    <xf numFmtId="41" fontId="58" fillId="44" borderId="0" xfId="0" applyNumberFormat="1" applyFont="1" applyFill="1" applyBorder="1"/>
    <xf numFmtId="41" fontId="58" fillId="45" borderId="0" xfId="0" applyNumberFormat="1" applyFont="1" applyFill="1" applyBorder="1"/>
    <xf numFmtId="41" fontId="0" fillId="0" borderId="0" xfId="46" applyNumberFormat="1" applyFont="1" applyBorder="1"/>
    <xf numFmtId="41" fontId="58" fillId="0" borderId="0" xfId="46" applyNumberFormat="1" applyFont="1"/>
    <xf numFmtId="41" fontId="58" fillId="0" borderId="0" xfId="47" applyFont="1"/>
    <xf numFmtId="9" fontId="58" fillId="0" borderId="0" xfId="46" applyFont="1"/>
    <xf numFmtId="0" fontId="23" fillId="0" borderId="0" xfId="0" quotePrefix="1" applyFont="1" applyFill="1" applyBorder="1"/>
    <xf numFmtId="0" fontId="56" fillId="0" borderId="0" xfId="0" applyNumberFormat="1" applyFont="1" applyFill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59" fillId="0" borderId="0" xfId="0" applyNumberFormat="1" applyFont="1" applyFill="1"/>
    <xf numFmtId="0" fontId="57" fillId="47" borderId="0" xfId="0" applyNumberFormat="1" applyFont="1" applyFill="1" applyAlignment="1"/>
    <xf numFmtId="0" fontId="56" fillId="0" borderId="22" xfId="0" applyFont="1" applyFill="1" applyBorder="1"/>
    <xf numFmtId="0" fontId="27" fillId="34" borderId="13" xfId="0" applyFont="1" applyFill="1" applyBorder="1" applyAlignment="1">
      <alignment horizontal="center" textRotation="90"/>
    </xf>
    <xf numFmtId="0" fontId="27" fillId="34" borderId="15" xfId="0" applyFont="1" applyFill="1" applyBorder="1" applyAlignment="1">
      <alignment horizontal="center" textRotation="90"/>
    </xf>
    <xf numFmtId="0" fontId="18" fillId="0" borderId="0" xfId="0" applyFont="1" applyBorder="1" applyAlignment="1">
      <alignment horizontal="center"/>
    </xf>
    <xf numFmtId="0" fontId="49" fillId="52" borderId="30" xfId="0" applyFont="1" applyFill="1" applyBorder="1" applyAlignment="1">
      <alignment horizontal="center"/>
    </xf>
    <xf numFmtId="0" fontId="50" fillId="0" borderId="31" xfId="0" applyFont="1" applyBorder="1"/>
    <xf numFmtId="0" fontId="50" fillId="0" borderId="32" xfId="0" applyFont="1" applyBorder="1"/>
    <xf numFmtId="0" fontId="49" fillId="49" borderId="30" xfId="0" applyFont="1" applyFill="1" applyBorder="1" applyAlignment="1">
      <alignment horizontal="center"/>
    </xf>
    <xf numFmtId="0" fontId="49" fillId="50" borderId="30" xfId="0" applyFont="1" applyFill="1" applyBorder="1" applyAlignment="1">
      <alignment horizontal="center"/>
    </xf>
    <xf numFmtId="0" fontId="49" fillId="51" borderId="30" xfId="0" applyFont="1" applyFill="1" applyBorder="1" applyAlignment="1">
      <alignment horizontal="center"/>
    </xf>
    <xf numFmtId="41" fontId="0" fillId="0" borderId="0" xfId="47" applyFont="1" applyAlignment="1">
      <alignment horizontal="center"/>
    </xf>
    <xf numFmtId="0" fontId="49" fillId="53" borderId="30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21" fillId="0" borderId="28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0" fontId="21" fillId="0" borderId="27" xfId="0" applyFont="1" applyFill="1" applyBorder="1" applyAlignment="1">
      <alignment horizontal="left"/>
    </xf>
    <xf numFmtId="0" fontId="21" fillId="0" borderId="28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48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15" xfId="44"/>
    <cellStyle name="Normal 153" xfId="42"/>
    <cellStyle name="Normal 2 3" xfId="43"/>
    <cellStyle name="Normal 50" xfId="45"/>
    <cellStyle name="Nota" xfId="15" builtinId="10" customBuiltin="1"/>
    <cellStyle name="Porcentagem" xfId="46" builtinId="5"/>
    <cellStyle name="Saída" xfId="10" builtinId="21" customBuiltin="1"/>
    <cellStyle name="Separador de milhares [0]" xfId="47" builtinId="6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A7C0DE"/>
          <bgColor rgb="FFA7C0D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0" formatCode="@"/>
      <fill>
        <patternFill patternType="solid">
          <fgColor rgb="FFA7C0DE"/>
          <bgColor rgb="FFA7C0DE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A7C0DE"/>
          <bgColor rgb="FFA7C0D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A7C0DE"/>
          <bgColor rgb="FFA7C0D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A7C0DE"/>
          <bgColor rgb="FFA7C0DE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rgb="FF4F81B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F81BD"/>
        </left>
        <right style="thin">
          <color rgb="FF4F81B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B8CCE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B8CCE4"/>
        </left>
        <right/>
        <top style="thin">
          <color rgb="FFB8CCE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B8CCE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B8CCE4"/>
        </left>
        <right/>
        <top style="thin">
          <color rgb="FFB8CCE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B8CCE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B8CCE4"/>
        </left>
        <right/>
        <top style="thin">
          <color rgb="FFB8CCE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B8CCE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B8CCE4"/>
        </left>
        <right/>
        <top style="thin">
          <color rgb="FFB8CCE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B8CCE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B8CCE4"/>
        </left>
        <right/>
        <top style="thin">
          <color rgb="FFB8CCE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B8CCE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B8CCE4"/>
        </left>
        <right/>
        <top style="thin">
          <color rgb="FFB8CCE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general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border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6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3" defaultTableStyle="Estilo de Tabela 1" defaultPivotStyle="PivotStyleLight16">
    <tableStyle name="Estilo de Tabela 1" pivot="0" count="5">
      <tableStyleElement type="wholeTable" dxfId="305"/>
      <tableStyleElement type="headerRow" dxfId="304"/>
      <tableStyleElement type="totalRow" dxfId="303"/>
      <tableStyleElement type="firstColumn" dxfId="302"/>
      <tableStyleElement type="lastTotalCell" dxfId="301"/>
    </tableStyle>
    <tableStyle name="TableStyleQueryPreview" pivot="0" count="3">
      <tableStyleElement type="wholeTable" dxfId="300"/>
      <tableStyleElement type="headerRow" dxfId="299"/>
      <tableStyleElement type="firstRowStripe" dxfId="298"/>
    </tableStyle>
    <tableStyle name="TableStyleQueryResult" pivot="0" count="3">
      <tableStyleElement type="wholeTable" dxfId="297"/>
      <tableStyleElement type="headerRow" dxfId="296"/>
      <tableStyleElement type="firstRowStripe" dxfId="295"/>
    </tableStyle>
  </tableStyles>
  <colors>
    <mruColors>
      <color rgb="FFFFC4CE"/>
      <color rgb="FFB7E2E1"/>
      <color rgb="FFB7E1CD"/>
      <color rgb="FFFFC7CE"/>
      <color rgb="FF01F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STATUS -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Status!$B$32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Status!$A$33:$A$34</c:f>
              <c:strCache>
                <c:ptCount val="2"/>
                <c:pt idx="0">
                  <c:v>Localidades</c:v>
                </c:pt>
                <c:pt idx="1">
                  <c:v>Sistemas</c:v>
                </c:pt>
              </c:strCache>
            </c:strRef>
          </c:cat>
          <c:val>
            <c:numRef>
              <c:f>Status!$B$33:$B$34</c:f>
              <c:numCache>
                <c:formatCode>General</c:formatCode>
                <c:ptCount val="2"/>
                <c:pt idx="0">
                  <c:v>688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FA-458A-BB83-849EBB71EF98}"/>
            </c:ext>
          </c:extLst>
        </c:ser>
        <c:ser>
          <c:idx val="1"/>
          <c:order val="1"/>
          <c:tx>
            <c:strRef>
              <c:f>Status!$C$32</c:f>
              <c:strCache>
                <c:ptCount val="1"/>
                <c:pt idx="0">
                  <c:v>Evolução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Status!$A$33:$A$34</c:f>
              <c:strCache>
                <c:ptCount val="2"/>
                <c:pt idx="0">
                  <c:v>Localidades</c:v>
                </c:pt>
                <c:pt idx="1">
                  <c:v>Sistemas</c:v>
                </c:pt>
              </c:strCache>
            </c:strRef>
          </c:cat>
          <c:val>
            <c:numRef>
              <c:f>Status!$C$33:$C$34</c:f>
              <c:numCache>
                <c:formatCode>0</c:formatCode>
                <c:ptCount val="2"/>
                <c:pt idx="0">
                  <c:v>601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FA-458A-BB83-849EBB71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85648"/>
        <c:axId val="553686040"/>
      </c:barChart>
      <c:catAx>
        <c:axId val="5536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686040"/>
        <c:crosses val="autoZero"/>
        <c:auto val="1"/>
        <c:lblAlgn val="ctr"/>
        <c:lblOffset val="100"/>
        <c:noMultiLvlLbl val="0"/>
      </c:catAx>
      <c:valAx>
        <c:axId val="553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685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Status!$A$49</c:f>
              <c:strCache>
                <c:ptCount val="1"/>
                <c:pt idx="0">
                  <c:v>AGESPISA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Status!$B$49:$D$49</c15:sqref>
                  </c15:fullRef>
                </c:ext>
              </c:extLst>
              <c:f>Status!$D$49</c:f>
              <c:numCache>
                <c:formatCode>_(* #,##0_);_(* \(#,##0\);_(* "-"_);_(@_)</c:formatCode>
                <c:ptCount val="1"/>
                <c:pt idx="0" formatCode="0%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39-4285-97AF-22E69888D8C5}"/>
            </c:ext>
          </c:extLst>
        </c:ser>
        <c:ser>
          <c:idx val="1"/>
          <c:order val="1"/>
          <c:tx>
            <c:strRef>
              <c:f>Status!$A$50</c:f>
              <c:strCache>
                <c:ptCount val="1"/>
                <c:pt idx="0">
                  <c:v>APERAM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Status!$B$50:$D$50</c15:sqref>
                  </c15:fullRef>
                </c:ext>
              </c:extLst>
              <c:f>Status!$D$50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39-4285-97AF-22E69888D8C5}"/>
            </c:ext>
          </c:extLst>
        </c:ser>
        <c:ser>
          <c:idx val="2"/>
          <c:order val="2"/>
          <c:tx>
            <c:strRef>
              <c:f>Status!$A$51</c:f>
              <c:strCache>
                <c:ptCount val="1"/>
                <c:pt idx="0">
                  <c:v>BATERIAS MOURA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Status!$B$51:$D$51</c15:sqref>
                  </c15:fullRef>
                </c:ext>
              </c:extLst>
              <c:f>Status!$D$51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39-4285-97AF-22E69888D8C5}"/>
            </c:ext>
          </c:extLst>
        </c:ser>
        <c:ser>
          <c:idx val="3"/>
          <c:order val="3"/>
          <c:tx>
            <c:strRef>
              <c:f>Status!$A$52</c:f>
              <c:strCache>
                <c:ptCount val="1"/>
                <c:pt idx="0">
                  <c:v>BIOSEV - GIASA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Status!$B$52:$D$52</c15:sqref>
                  </c15:fullRef>
                </c:ext>
              </c:extLst>
              <c:f>Status!$D$52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439-4285-97AF-22E69888D8C5}"/>
            </c:ext>
          </c:extLst>
        </c:ser>
        <c:ser>
          <c:idx val="4"/>
          <c:order val="4"/>
          <c:tx>
            <c:strRef>
              <c:f>Status!$A$53</c:f>
              <c:strCache>
                <c:ptCount val="1"/>
                <c:pt idx="0">
                  <c:v>CAB AGRESTE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Status!$B$53:$D$53</c15:sqref>
                  </c15:fullRef>
                </c:ext>
              </c:extLst>
              <c:f>Status!$D$53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39-4285-97AF-22E69888D8C5}"/>
            </c:ext>
          </c:extLst>
        </c:ser>
        <c:ser>
          <c:idx val="5"/>
          <c:order val="5"/>
          <c:tx>
            <c:strRef>
              <c:f>Status!$A$54</c:f>
              <c:strCache>
                <c:ptCount val="1"/>
                <c:pt idx="0">
                  <c:v>CAB CUIABA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Status!$B$54:$D$54</c15:sqref>
                  </c15:fullRef>
                </c:ext>
              </c:extLst>
              <c:f>Status!$D$54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439-4285-97AF-22E69888D8C5}"/>
            </c:ext>
          </c:extLst>
        </c:ser>
        <c:ser>
          <c:idx val="6"/>
          <c:order val="6"/>
          <c:tx>
            <c:strRef>
              <c:f>Status!$A$55</c:f>
              <c:strCache>
                <c:ptCount val="1"/>
                <c:pt idx="0">
                  <c:v>CAEMA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Status!$B$55:$D$55</c15:sqref>
                  </c15:fullRef>
                </c:ext>
              </c:extLst>
              <c:f>Status!$D$55</c:f>
              <c:numCache>
                <c:formatCode>_(* #,##0_);_(* \(#,##0\);_(* "-"_);_(@_)</c:formatCode>
                <c:ptCount val="1"/>
                <c:pt idx="0" formatCode="0%">
                  <c:v>0.10526315789473684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439-4285-97AF-22E69888D8C5}"/>
            </c:ext>
          </c:extLst>
        </c:ser>
        <c:ser>
          <c:idx val="7"/>
          <c:order val="7"/>
          <c:tx>
            <c:strRef>
              <c:f>Status!$A$56</c:f>
              <c:strCache>
                <c:ptCount val="1"/>
                <c:pt idx="0">
                  <c:v>CAER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Status!$B$56:$D$56</c15:sqref>
                  </c15:fullRef>
                </c:ext>
              </c:extLst>
              <c:f>Status!$D$56</c:f>
              <c:numCache>
                <c:formatCode>_(* #,##0_);_(* \(#,##0\);_(* "-"_);_(@_)</c:formatCode>
                <c:ptCount val="1"/>
                <c:pt idx="0" formatCode="0%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439-4285-97AF-22E69888D8C5}"/>
            </c:ext>
          </c:extLst>
        </c:ser>
        <c:ser>
          <c:idx val="8"/>
          <c:order val="8"/>
          <c:tx>
            <c:strRef>
              <c:f>Status!$A$57</c:f>
              <c:strCache>
                <c:ptCount val="1"/>
                <c:pt idx="0">
                  <c:v>CAERN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Status!$B$57:$D$57</c15:sqref>
                  </c15:fullRef>
                </c:ext>
              </c:extLst>
              <c:f>Status!$D$57</c:f>
              <c:numCache>
                <c:formatCode>_(* #,##0_);_(* \(#,##0\);_(* "-"_);_(@_)</c:formatCode>
                <c:ptCount val="1"/>
                <c:pt idx="0" formatCode="0%">
                  <c:v>0.17808219178082191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439-4285-97AF-22E69888D8C5}"/>
            </c:ext>
          </c:extLst>
        </c:ser>
        <c:ser>
          <c:idx val="9"/>
          <c:order val="9"/>
          <c:tx>
            <c:strRef>
              <c:f>Status!$A$58</c:f>
              <c:strCache>
                <c:ptCount val="1"/>
                <c:pt idx="0">
                  <c:v>CAGECE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Status!$B$58:$D$58</c15:sqref>
                  </c15:fullRef>
                </c:ext>
              </c:extLst>
              <c:f>Status!$D$58</c:f>
              <c:numCache>
                <c:formatCode>_(* #,##0_);_(* \(#,##0\);_(* "-"_);_(@_)</c:formatCode>
                <c:ptCount val="1"/>
                <c:pt idx="0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439-4285-97AF-22E69888D8C5}"/>
            </c:ext>
          </c:extLst>
        </c:ser>
        <c:ser>
          <c:idx val="10"/>
          <c:order val="10"/>
          <c:tx>
            <c:strRef>
              <c:f>Status!$A$59</c:f>
              <c:strCache>
                <c:ptCount val="1"/>
                <c:pt idx="0">
                  <c:v>CAGEPA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Status!$B$59:$D$59</c15:sqref>
                  </c15:fullRef>
                </c:ext>
              </c:extLst>
              <c:f>Status!$D$59</c:f>
              <c:numCache>
                <c:formatCode>_(* #,##0_);_(* \(#,##0\);_(* "-"_);_(@_)</c:formatCode>
                <c:ptCount val="1"/>
                <c:pt idx="0" formatCode="0%">
                  <c:v>8.2352941176470587E-2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439-4285-97AF-22E69888D8C5}"/>
            </c:ext>
          </c:extLst>
        </c:ser>
        <c:ser>
          <c:idx val="11"/>
          <c:order val="11"/>
          <c:tx>
            <c:strRef>
              <c:f>Status!$A$60</c:f>
              <c:strCache>
                <c:ptCount val="1"/>
                <c:pt idx="0">
                  <c:v>CASAL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Status!$B$60:$D$60</c15:sqref>
                  </c15:fullRef>
                </c:ext>
              </c:extLst>
              <c:f>Status!$D$60</c:f>
              <c:numCache>
                <c:formatCode>_(* #,##0_);_(* \(#,##0\);_(* "-"_);_(@_)</c:formatCode>
                <c:ptCount val="1"/>
                <c:pt idx="0" formatCode="0%">
                  <c:v>0.13793103448275862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439-4285-97AF-22E69888D8C5}"/>
            </c:ext>
          </c:extLst>
        </c:ser>
        <c:ser>
          <c:idx val="12"/>
          <c:order val="12"/>
          <c:tx>
            <c:strRef>
              <c:f>Status!$A$61</c:f>
              <c:strCache>
                <c:ptCount val="1"/>
                <c:pt idx="0">
                  <c:v>CESAN - VITORIA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Status!$B$61:$D$61</c15:sqref>
                  </c15:fullRef>
                </c:ext>
              </c:extLst>
              <c:f>Status!$D$61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439-4285-97AF-22E69888D8C5}"/>
            </c:ext>
          </c:extLst>
        </c:ser>
        <c:ser>
          <c:idx val="13"/>
          <c:order val="13"/>
          <c:tx>
            <c:strRef>
              <c:f>Status!$A$62</c:f>
              <c:strCache>
                <c:ptCount val="1"/>
                <c:pt idx="0">
                  <c:v>COMPESA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Status!$B$62:$D$62</c15:sqref>
                  </c15:fullRef>
                </c:ext>
              </c:extLst>
              <c:f>Status!$D$62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439-4285-97AF-22E69888D8C5}"/>
            </c:ext>
          </c:extLst>
        </c:ser>
        <c:ser>
          <c:idx val="14"/>
          <c:order val="14"/>
          <c:tx>
            <c:strRef>
              <c:f>Status!$A$63</c:f>
              <c:strCache>
                <c:ptCount val="1"/>
                <c:pt idx="0">
                  <c:v>COSANPA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Status!$B$63:$D$63</c15:sqref>
                  </c15:fullRef>
                </c:ext>
              </c:extLst>
              <c:f>Status!$D$63</c:f>
              <c:numCache>
                <c:formatCode>_(* #,##0_);_(* \(#,##0\);_(* "-"_);_(@_)</c:formatCode>
                <c:ptCount val="1"/>
                <c:pt idx="0" formatCode="0%">
                  <c:v>0.17699115044247787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439-4285-97AF-22E69888D8C5}"/>
            </c:ext>
          </c:extLst>
        </c:ser>
        <c:ser>
          <c:idx val="15"/>
          <c:order val="15"/>
          <c:tx>
            <c:strRef>
              <c:f>Status!$A$64</c:f>
              <c:strCache>
                <c:ptCount val="1"/>
                <c:pt idx="0">
                  <c:v>DAE-VARZEA GRANDE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Status!$B$64:$D$64</c15:sqref>
                  </c15:fullRef>
                </c:ext>
              </c:extLst>
              <c:f>Status!$D$64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439-4285-97AF-22E69888D8C5}"/>
            </c:ext>
          </c:extLst>
        </c:ser>
        <c:ser>
          <c:idx val="16"/>
          <c:order val="16"/>
          <c:tx>
            <c:strRef>
              <c:f>Status!$A$65</c:f>
              <c:strCache>
                <c:ptCount val="1"/>
                <c:pt idx="0">
                  <c:v>DEPASA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Status!$B$65:$D$65</c15:sqref>
                  </c15:fullRef>
                </c:ext>
              </c:extLst>
              <c:f>Status!$D$65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439-4285-97AF-22E69888D8C5}"/>
            </c:ext>
          </c:extLst>
        </c:ser>
        <c:ser>
          <c:idx val="17"/>
          <c:order val="17"/>
          <c:tx>
            <c:strRef>
              <c:f>Status!$A$66</c:f>
              <c:strCache>
                <c:ptCount val="1"/>
                <c:pt idx="0">
                  <c:v>DESO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Status!$B$66:$D$66</c15:sqref>
                  </c15:fullRef>
                </c:ext>
              </c:extLst>
              <c:f>Status!$D$66</c:f>
              <c:numCache>
                <c:formatCode>_(* #,##0_);_(* \(#,##0\);_(* "-"_);_(@_)</c:formatCode>
                <c:ptCount val="1"/>
                <c:pt idx="0" formatCode="0%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439-4285-97AF-22E69888D8C5}"/>
            </c:ext>
          </c:extLst>
        </c:ser>
        <c:ser>
          <c:idx val="18"/>
          <c:order val="18"/>
          <c:tx>
            <c:strRef>
              <c:f>Status!$A$67</c:f>
              <c:strCache>
                <c:ptCount val="1"/>
                <c:pt idx="0">
                  <c:v>MUNICIPIO DE SERRA NEGRA DO NORTE-RN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Status!$B$67:$D$67</c15:sqref>
                  </c15:fullRef>
                </c:ext>
              </c:extLst>
              <c:f>Status!$D$67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439-4285-97AF-22E69888D8C5}"/>
            </c:ext>
          </c:extLst>
        </c:ser>
        <c:ser>
          <c:idx val="19"/>
          <c:order val="19"/>
          <c:tx>
            <c:strRef>
              <c:f>Status!$A$68</c:f>
              <c:strCache>
                <c:ptCount val="1"/>
                <c:pt idx="0">
                  <c:v>SAAE - CAXIAS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Status!$B$68:$D$68</c15:sqref>
                  </c15:fullRef>
                </c:ext>
              </c:extLst>
              <c:f>Status!$D$68</c:f>
              <c:numCache>
                <c:formatCode>_(* #,##0_);_(* \(#,##0\);_(* "-"_);_(@_)</c:formatCode>
                <c:ptCount val="1"/>
                <c:pt idx="0" formatCode="0%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439-4285-97AF-22E69888D8C5}"/>
            </c:ext>
          </c:extLst>
        </c:ser>
        <c:ser>
          <c:idx val="20"/>
          <c:order val="20"/>
          <c:tx>
            <c:strRef>
              <c:f>Status!$A$69</c:f>
              <c:strCache>
                <c:ptCount val="1"/>
                <c:pt idx="0">
                  <c:v>UFRN</c:v>
                </c:pt>
              </c:strCache>
            </c:strRef>
          </c:tx>
          <c:spPr>
            <a:solidFill>
              <a:schemeClr val="accent3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Localidades</c:v>
                </c:pt>
                <c:pt idx="1">
                  <c:v>Localização</c:v>
                </c:pt>
                <c:pt idx="2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Status!$B$69:$D$69</c15:sqref>
                  </c15:fullRef>
                </c:ext>
              </c:extLst>
              <c:f>Status!$D$69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439-4285-97AF-22E69888D8C5}"/>
            </c:ext>
          </c:extLst>
        </c:ser>
        <c:ser>
          <c:idx val="21"/>
          <c:order val="21"/>
          <c:tx>
            <c:strRef>
              <c:f>Status!$A$70</c:f>
              <c:strCache>
                <c:ptCount val="1"/>
                <c:pt idx="0">
                  <c:v>NIAGRO</c:v>
                </c:pt>
              </c:strCache>
            </c:strRef>
          </c:tx>
          <c:spPr>
            <a:solidFill>
              <a:schemeClr val="accent4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Status!$B$70:$D$70</c15:sqref>
                  </c15:fullRef>
                </c:ext>
              </c:extLst>
              <c:f>Status!$D$70</c:f>
              <c:numCache>
                <c:formatCode>_(* #,##0_);_(* \(#,##0\);_(* "-"_);_(@_)</c:formatCode>
                <c:ptCount val="1"/>
                <c:pt idx="0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F439-4285-97AF-22E69888D8C5}"/>
            </c:ext>
          </c:extLst>
        </c:ser>
        <c:ser>
          <c:idx val="22"/>
          <c:order val="22"/>
          <c:tx>
            <c:strRef>
              <c:f>Status!$A$71</c:f>
              <c:strCache>
                <c:ptCount val="1"/>
                <c:pt idx="0">
                  <c:v>ALUBAR</c:v>
                </c:pt>
              </c:strCache>
            </c:strRef>
          </c:tx>
          <c:spPr>
            <a:solidFill>
              <a:schemeClr val="accent5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Status!$B$71:$D$71</c15:sqref>
                  </c15:fullRef>
                </c:ext>
              </c:extLst>
              <c:f>Status!$D$71</c:f>
              <c:numCache>
                <c:formatCode>_(* #,##0_);_(* \(#,##0\);_(* "-"_);_(@_)</c:formatCode>
                <c:ptCount val="1"/>
                <c:pt idx="0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F439-4285-97AF-22E69888D8C5}"/>
            </c:ext>
          </c:extLst>
        </c:ser>
        <c:ser>
          <c:idx val="23"/>
          <c:order val="23"/>
          <c:tx>
            <c:strRef>
              <c:f>Status!$A$72</c:f>
              <c:strCache>
                <c:ptCount val="1"/>
                <c:pt idx="0">
                  <c:v>AMBEV</c:v>
                </c:pt>
              </c:strCache>
            </c:strRef>
          </c:tx>
          <c:spPr>
            <a:solidFill>
              <a:schemeClr val="accent6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Status!$B$72:$D$72</c15:sqref>
                  </c15:fullRef>
                </c:ext>
              </c:extLst>
              <c:f>Status!$D$72</c:f>
              <c:numCache>
                <c:formatCode>_(* #,##0_);_(* \(#,##0\);_(* "-"_);_(@_)</c:formatCode>
                <c:ptCount val="1"/>
                <c:pt idx="0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F439-4285-97AF-22E69888D8C5}"/>
            </c:ext>
          </c:extLst>
        </c:ser>
        <c:ser>
          <c:idx val="24"/>
          <c:order val="24"/>
          <c:tx>
            <c:strRef>
              <c:f>Status!$A$73</c:f>
              <c:strCache>
                <c:ptCount val="1"/>
                <c:pt idx="0">
                  <c:v>SAAE - BACABAL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Status!$B$48:$D$48</c15:sqref>
                  </c15:fullRef>
                </c:ext>
              </c:extLst>
              <c:f>Status!$D$48</c:f>
              <c:strCache>
                <c:ptCount val="1"/>
                <c:pt idx="0">
                  <c:v>Evolução%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Status!$B$73:$D$73</c15:sqref>
                  </c15:fullRef>
                </c:ext>
              </c:extLst>
              <c:f>Status!$D$73</c:f>
              <c:numCache>
                <c:formatCode>_(* #,##0_);_(* \(#,##0\);_(* "-"_);_(@_)</c:formatCode>
                <c:ptCount val="1"/>
                <c:pt idx="0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F439-4285-97AF-22E69888D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3682512"/>
        <c:axId val="553686824"/>
      </c:barChart>
      <c:catAx>
        <c:axId val="5536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686824"/>
        <c:crosses val="autoZero"/>
        <c:auto val="1"/>
        <c:lblAlgn val="ctr"/>
        <c:lblOffset val="100"/>
        <c:noMultiLvlLbl val="0"/>
      </c:catAx>
      <c:valAx>
        <c:axId val="553686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crossAx val="5536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614188392612177E-3"/>
          <c:y val="0.89542102976343252"/>
          <c:w val="0.99813858116073884"/>
          <c:h val="7.714856229744425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302558</xdr:colOff>
      <xdr:row>29</xdr:row>
      <xdr:rowOff>23532</xdr:rowOff>
    </xdr:from>
    <xdr:to>
      <xdr:col>14</xdr:col>
      <xdr:colOff>235323</xdr:colOff>
      <xdr:row>43</xdr:row>
      <xdr:rowOff>99732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324970</xdr:colOff>
      <xdr:row>47</xdr:row>
      <xdr:rowOff>449354</xdr:rowOff>
    </xdr:from>
    <xdr:to>
      <xdr:col>33</xdr:col>
      <xdr:colOff>246530</xdr:colOff>
      <xdr:row>71</xdr:row>
      <xdr:rowOff>123264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io.bonina\Google%20Drive\Projeto%20-%20Manuten&#231;&#227;o%20de%20Ativo\Status%20Projeto%20-%20MNT%20-%202016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tatus"/>
      <sheetName val="Bens"/>
      <sheetName val="BensPrincipal"/>
      <sheetName val="Arvore"/>
      <sheetName val="ListaBens"/>
      <sheetName val="Estrutura"/>
      <sheetName val="ClienteLocalidade"/>
      <sheetName val="Localidades"/>
      <sheetName val="Tag"/>
      <sheetName val="Cliente"/>
      <sheetName val="Plano Manutenção"/>
      <sheetName val="Plan2"/>
      <sheetName val="Excluir"/>
      <sheetName val="Status Projeto - MNT - 2016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Filial" tableColumnId="28"/>
      <queryTableField id="2" name="Serviço" tableColumnId="29"/>
      <queryTableField id="3" name="Nome" tableColumnId="30"/>
      <queryTableField id="4" name="Área Manut." tableColumnId="31"/>
      <queryTableField id="5" name="Tipo Manut." tableColumnId="32"/>
      <queryTableField id="6" name="Vida Útil" tableColumnId="33"/>
      <queryTableField id="7" name="Gera Ativo" tableColumnId="34"/>
      <queryTableField id="8" name="Filial Proc." tableColumnId="35"/>
      <queryTableField id="9" name="Procedimento" tableColumnId="36"/>
      <queryTableField id="10" name="Não Conform." tableColumnId="37"/>
      <queryTableField id="11" name="Lubrificação" tableColumnId="38"/>
      <queryTableField id="12" name="Follow-up" tableColumnId="39"/>
      <queryTableField id="13" name="Bloq. Porta." tableColumnId="40"/>
      <queryTableField id="14" name="Bloqueado" tableColumnId="41"/>
    </queryTableFields>
  </queryTableRefresh>
</queryTable>
</file>

<file path=xl/queryTables/queryTable2.xml><?xml version="1.0" encoding="utf-8"?>
<queryTable xmlns="http://schemas.openxmlformats.org/spreadsheetml/2006/main" name="DadosExterno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ag" tableColumnId="6"/>
      <queryTableField id="2" name="EquipamentoDescrição" tableColumnId="7"/>
    </queryTableFields>
  </queryTableRefresh>
</queryTable>
</file>

<file path=xl/queryTables/queryTable3.xml><?xml version="1.0" encoding="utf-8"?>
<queryTable xmlns="http://schemas.openxmlformats.org/spreadsheetml/2006/main" name="DadosExternos_1" connectionId="3" autoFormatId="0" applyNumberFormats="0" applyBorderFormats="0" applyFontFormats="1" applyPatternFormats="1" applyAlignmentFormats="0" applyWidthHeightFormats="0">
  <queryTableRefresh preserveSortFilterLayout="0" nextId="16" unboundColumnsLeft="2">
    <queryTableFields count="15">
      <queryTableField id="15" dataBound="0" tableColumnId="1"/>
      <queryTableField id="14" dataBound="0" tableColumnId="2"/>
      <queryTableField id="1" name="Filial" tableColumnId="3"/>
      <queryTableField id="2" name="Cliente" tableColumnId="4"/>
      <queryTableField id="3" name="Loja" tableColumnId="5"/>
      <queryTableField id="4" name="Nome Cliente" tableColumnId="6"/>
      <queryTableField id="5" name="Cód. ETA" tableColumnId="7"/>
      <queryTableField id="6" name="Nome ETA" tableColumnId="8"/>
      <queryTableField id="7" name="Regional" tableColumnId="9"/>
      <queryTableField id="8" name="Observacao" tableColumnId="10"/>
      <queryTableField id="9" name="Estado" tableColumnId="11"/>
      <queryTableField id="10" name="Cod. Municip" tableColumnId="12"/>
      <queryTableField id="11" name="Municipio" tableColumnId="13"/>
      <queryTableField id="12" name="Latitude" tableColumnId="14"/>
      <queryTableField id="13" name="Longitude" tableColumnId="15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8" name="Tabela719" displayName="Tabela719" ref="B19:D25" totalsRowCount="1" headerRowDxfId="294" dataDxfId="293">
  <autoFilter ref="B19:D24"/>
  <tableColumns count="3">
    <tableColumn id="1" name="Tipo do Bem" totalsRowLabel="Bens" dataDxfId="292" totalsRowDxfId="291"/>
    <tableColumn id="3" name="Codigo" dataDxfId="290" totalsRowDxfId="289"/>
    <tableColumn id="8" name="Tatal" totalsRowFunction="sum" dataDxfId="288" totalsRowDxfId="287">
      <calculatedColumnFormula>COUNTIFS(#REF!,Tabela719[[#This Row],[Codigo]],#REF!,"OK")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5" name="TabClienteLocalidade" displayName="TabClienteLocalidade" ref="V2:AH699" totalsRowShown="0" headerRowDxfId="112" dataDxfId="110" headerRowBorderDxfId="111" tableBorderDxfId="109" totalsRowBorderDxfId="108">
  <autoFilter ref="V2:AH699"/>
  <sortState ref="V3:AK660">
    <sortCondition ref="AB2:AB660"/>
  </sortState>
  <tableColumns count="13">
    <tableColumn id="3" name="Cliente" dataDxfId="107"/>
    <tableColumn id="4" name="Regional" dataDxfId="106"/>
    <tableColumn id="2" name="Localidade" dataDxfId="105"/>
    <tableColumn id="19" name="UF" dataDxfId="104">
      <calculatedColumnFormula>IFERROR(INDEX(EtaCliente!K:K,MATCH(TabClienteLocalidade[[#This Row],[Validação]],EtaCliente!$B:$B,0)),TabClienteLocalidade[[#This Row],[Colunas14]])</calculatedColumnFormula>
    </tableColumn>
    <tableColumn id="18" name="Colunas2" dataDxfId="103">
      <calculatedColumnFormula>IFERROR(INDEX(EtaCliente!M:M,MATCH(TabClienteLocalidade[[#This Row],[Validação]],EtaCliente!$B:$B,0)),TabClienteLocalidade[[#This Row],[Colunas13]])</calculatedColumnFormula>
    </tableColumn>
    <tableColumn id="9" name="Sts" dataDxfId="102">
      <calculatedColumnFormula>COUNTIFS(EtaCliente!B:B,AB3,EtaCliente!B:B,"&gt;&amp;1")</calculatedColumnFormula>
    </tableColumn>
    <tableColumn id="14" name="Validação" dataDxfId="101">
      <calculatedColumnFormula>IF(TabClienteLocalidade[[#This Row],[Cliente]]="","",TabClienteLocalidade[[#This Row],[Cliente]]&amp;" - "&amp;TabClienteLocalidade[[#This Row],[Localidade]])</calculatedColumnFormula>
    </tableColumn>
    <tableColumn id="11" name="GPS" dataDxfId="100"/>
    <tableColumn id="12" name="Lat" dataDxfId="99">
      <calculatedColumnFormula>LEFT(AC3,SEARCH(",",AC3,1)-1)</calculatedColumnFormula>
    </tableColumn>
    <tableColumn id="13" name="Log" dataDxfId="98">
      <calculatedColumnFormula>RIGHT(AC3,LEN(AC3)-SEARCH(",",AC3,1))</calculatedColumnFormula>
    </tableColumn>
    <tableColumn id="21" name="Colunas12" dataDxfId="97"/>
    <tableColumn id="1" name="Colunas13" dataDxfId="96"/>
    <tableColumn id="5" name="Colunas14" dataDxfId="95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3" name="TabClienteLocalidade4" displayName="TabClienteLocalidade4" ref="V2:AH191" totalsRowShown="0" headerRowDxfId="94" dataDxfId="92" headerRowBorderDxfId="93" tableBorderDxfId="91" totalsRowBorderDxfId="90">
  <autoFilter ref="V2:AH191"/>
  <sortState ref="V3:AH536">
    <sortCondition ref="V2:V536"/>
  </sortState>
  <tableColumns count="13">
    <tableColumn id="3" name="Cliente" dataDxfId="89"/>
    <tableColumn id="4" name="Regional" dataDxfId="88"/>
    <tableColumn id="2" name="Localidade" dataDxfId="87"/>
    <tableColumn id="19" name="UF" dataDxfId="86"/>
    <tableColumn id="18" name="Colunas2" dataDxfId="85"/>
    <tableColumn id="9" name="Sts" dataDxfId="84">
      <calculatedColumnFormula>COUNTIFS(EtaCliente!B:B,AB3,EtaCliente!B:B,"&gt;&amp;1")</calculatedColumnFormula>
    </tableColumn>
    <tableColumn id="14" name="ValidaCAo" dataDxfId="83">
      <calculatedColumnFormula>IF(TabClienteLocalidade4[[#This Row],[Cliente]]="","",TabClienteLocalidade4[[#This Row],[Cliente]]&amp;" - "&amp;TabClienteLocalidade4[[#This Row],[Localidade]])</calculatedColumnFormula>
    </tableColumn>
    <tableColumn id="12" name="Lat" dataDxfId="82"/>
    <tableColumn id="13" name="Log" dataDxfId="81"/>
    <tableColumn id="21" name="Colunas12" dataDxfId="80"/>
    <tableColumn id="1" name="Colunas13" dataDxfId="79"/>
    <tableColumn id="5" name="Colunas14" dataDxfId="78"/>
    <tableColumn id="6" name="Colunas15" dataDxfId="77">
      <calculatedColumnFormula>TabClienteLocalidade4[[#This Row],[Cliente]]&amp;" | "&amp;TabClienteLocalidade4[[#This Row],[Localidade]]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7" name="TabClienteLocalidade18" displayName="TabClienteLocalidade18" ref="A2:P391" totalsRowShown="0" headerRowDxfId="76" headerRowBorderDxfId="75" tableBorderDxfId="74" totalsRowBorderDxfId="73">
  <autoFilter ref="A2:P391"/>
  <sortState ref="A3:P391">
    <sortCondition ref="B2:B391"/>
  </sortState>
  <tableColumns count="16">
    <tableColumn id="10" name="Ordem" dataDxfId="72"/>
    <tableColumn id="3" name="Cliente" dataDxfId="71"/>
    <tableColumn id="4" name="Regional" dataDxfId="70"/>
    <tableColumn id="2" name="Localidade" dataDxfId="69"/>
    <tableColumn id="5" name="UP" dataDxfId="68"/>
    <tableColumn id="11" name="Colunas2" dataDxfId="67"/>
    <tableColumn id="1" name="SBGCL-SCL" dataDxfId="66">
      <calculatedColumnFormula>COUNTIFS(#REF!,TabClienteLocalidade18[[#This Row],[Localidade]],#REF!,TabClienteLocalidade18[[#This Row],[Cliente]],#REF!,TabClienteLocalidade18[[#Headers],[SBGCL-SCL]],#REF!,"ok")</calculatedColumnFormula>
    </tableColumn>
    <tableColumn id="6" name="SBDPT-SPT" dataDxfId="65">
      <calculatedColumnFormula>COUNTIFS(#REF!,TabClienteLocalidade18[[#This Row],[Localidade]],#REF!,TabClienteLocalidade18[[#This Row],[Cliente]],#REF!,TabClienteLocalidade18[[#Headers],[SBDPT-SPT]],#REF!,"ok")</calculatedColumnFormula>
    </tableColumn>
    <tableColumn id="7" name="SBPAC-SPC" dataDxfId="64">
      <calculatedColumnFormula>COUNTIFS(#REF!,TabClienteLocalidade18[[#This Row],[Localidade]],#REF!,TabClienteLocalidade18[[#This Row],[Cliente]],#REF!,TabClienteLocalidade18[[#Headers],[SBPAC-SPC]],#REF!,"ok")</calculatedColumnFormula>
    </tableColumn>
    <tableColumn id="17" name="SBSEG-MCA" dataDxfId="63">
      <calculatedColumnFormula>COUNTIFS(#REF!,TabClienteLocalidade18[[#This Row],[Localidade]],#REF!,TabClienteLocalidade18[[#This Row],[Cliente]],#REF!,TabClienteLocalidade18[[#Headers],[SBSEG-MCA]],#REF!,"ok")</calculatedColumnFormula>
    </tableColumn>
    <tableColumn id="16" name="SBDSD-SDS" dataDxfId="62">
      <calculatedColumnFormula>COUNTIFS(#REF!,TabClienteLocalidade18[[#This Row],[Localidade]],#REF!,TabClienteLocalidade18[[#This Row],[Cliente]],#REF!,TabClienteLocalidade18[[#Headers],[SBDSD-SDS]],#REF!,"ok")</calculatedColumnFormula>
    </tableColumn>
    <tableColumn id="15" name="SBDXC-SDX" dataDxfId="61">
      <calculatedColumnFormula>COUNTIFS(#REF!,TabClienteLocalidade18[[#This Row],[Localidade]],#REF!,TabClienteLocalidade18[[#This Row],[Cliente]],#REF!,TabClienteLocalidade18[[#Headers],[SBDXC-SDX]],#REF!,"ok")</calculatedColumnFormula>
    </tableColumn>
    <tableColumn id="8" name="EvoluçAo" dataDxfId="60">
      <calculatedColumnFormula>SUM(TabClienteLocalidade18[[#This Row],[SBGCL-SCL]:[SBDXC-SDX]])</calculatedColumnFormula>
    </tableColumn>
    <tableColumn id="13" name="Ccusto" dataDxfId="59">
      <calculatedColumnFormula>VLOOKUP(#REF!,Tabela20[],4,FALSE)</calculatedColumnFormula>
    </tableColumn>
    <tableColumn id="9" name="Reg" dataDxfId="58"/>
    <tableColumn id="14" name="Colunas1" dataDxfId="57">
      <calculatedColumnFormula>IF(TabClienteLocalidade18[[#This Row],[Cliente]]="","",TabClienteLocalidade18[[#This Row],[Cliente]]&amp;"-"&amp;TabClienteLocalidade18[[#This Row],[Localidade]])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" name="dST4_ServicoManutencao" displayName="dST4_ServicoManutencao" ref="J1:W6" tableType="queryTable" totalsRowShown="0" headerRowDxfId="56" dataDxfId="55">
  <autoFilter ref="J1:W6"/>
  <tableColumns count="14">
    <tableColumn id="28" uniqueName="28" name="Filial" queryTableFieldId="1" dataDxfId="54"/>
    <tableColumn id="29" uniqueName="29" name="Serviço" queryTableFieldId="2" dataDxfId="53"/>
    <tableColumn id="30" uniqueName="30" name="Nome" queryTableFieldId="3" dataDxfId="52"/>
    <tableColumn id="31" uniqueName="31" name="Área Manut." queryTableFieldId="4" dataDxfId="51"/>
    <tableColumn id="32" uniqueName="32" name="Tipo Manut." queryTableFieldId="5" dataDxfId="50"/>
    <tableColumn id="33" uniqueName="33" name="Vida Útil" queryTableFieldId="6" dataDxfId="49"/>
    <tableColumn id="34" uniqueName="34" name="Gera Ativo" queryTableFieldId="7" dataDxfId="48"/>
    <tableColumn id="35" uniqueName="35" name="Filial Proc." queryTableFieldId="8" dataDxfId="47"/>
    <tableColumn id="36" uniqueName="36" name="Procedimento" queryTableFieldId="9" dataDxfId="46"/>
    <tableColumn id="37" uniqueName="37" name="Não Conform." queryTableFieldId="10" dataDxfId="45"/>
    <tableColumn id="38" uniqueName="38" name="Lubrificação" queryTableFieldId="11" dataDxfId="44"/>
    <tableColumn id="39" uniqueName="39" name="Follow-up" queryTableFieldId="12" dataDxfId="43"/>
    <tableColumn id="40" uniqueName="40" name="Bloq. Porta." queryTableFieldId="13" dataDxfId="42"/>
    <tableColumn id="41" uniqueName="41" name="Bloqueado" queryTableFieldId="14" dataDxfId="41"/>
  </tableColumns>
  <tableStyleInfo name="TableStyleQueryResult" showFirstColumn="0" showLastColumn="0" showRowStripes="1" showColumnStripes="0"/>
</table>
</file>

<file path=xl/tables/table14.xml><?xml version="1.0" encoding="utf-8"?>
<table xmlns="http://schemas.openxmlformats.org/spreadsheetml/2006/main" id="2" name="dTagFamiliaBens" displayName="dTagFamiliaBens" ref="J1:K9" tableType="queryTable" totalsRowShown="0" headerRowDxfId="40" dataDxfId="39">
  <autoFilter ref="J1:K9"/>
  <tableColumns count="2">
    <tableColumn id="6" uniqueName="6" name="Tag" queryTableFieldId="1" dataDxfId="38"/>
    <tableColumn id="7" uniqueName="7" name="EquipamentoDescrição" queryTableFieldId="2" dataDxfId="37"/>
  </tableColumns>
  <tableStyleInfo name="TableStyleQueryResult" showFirstColumn="0" showLastColumn="0" showRowStripes="1" showColumnStripes="0"/>
</table>
</file>

<file path=xl/tables/table15.xml><?xml version="1.0" encoding="utf-8"?>
<table xmlns="http://schemas.openxmlformats.org/spreadsheetml/2006/main" id="22" name="EtaCliente" displayName="EtaCliente" ref="A1:O689" tableType="queryTable" totalsRowShown="0" headerRowDxfId="36" dataDxfId="35">
  <autoFilter ref="A1:O689"/>
  <sortState ref="A2:O645">
    <sortCondition ref="F2:F645"/>
    <sortCondition ref="H2:H645"/>
  </sortState>
  <tableColumns count="15">
    <tableColumn id="1" uniqueName="1" name="ValidaCAo" queryTableFieldId="15" dataDxfId="34"/>
    <tableColumn id="2" uniqueName="2" name="TagID" queryTableFieldId="14" dataDxfId="33"/>
    <tableColumn id="3" uniqueName="3" name="Filial" queryTableFieldId="1" dataDxfId="32"/>
    <tableColumn id="4" uniqueName="4" name="Cliente" queryTableFieldId="2" dataDxfId="31"/>
    <tableColumn id="5" uniqueName="5" name="Loja" queryTableFieldId="3" dataDxfId="30"/>
    <tableColumn id="6" uniqueName="6" name="Nome Cliente" queryTableFieldId="4" dataDxfId="29"/>
    <tableColumn id="7" uniqueName="7" name="COd. ETA" queryTableFieldId="5" dataDxfId="28"/>
    <tableColumn id="8" uniqueName="8" name="Nome ETA" queryTableFieldId="6" dataDxfId="27"/>
    <tableColumn id="9" uniqueName="9" name="Regional" queryTableFieldId="7" dataDxfId="26"/>
    <tableColumn id="10" uniqueName="10" name="Observacao" queryTableFieldId="8" dataDxfId="25"/>
    <tableColumn id="11" uniqueName="11" name="Estado" queryTableFieldId="9" dataDxfId="24"/>
    <tableColumn id="12" uniqueName="12" name="Cod. Municip" queryTableFieldId="10" dataDxfId="23"/>
    <tableColumn id="13" uniqueName="13" name="Municipio" queryTableFieldId="11" dataDxfId="22"/>
    <tableColumn id="14" uniqueName="14" name="Latitude" queryTableFieldId="12" dataDxfId="21"/>
    <tableColumn id="15" uniqueName="15" name="Longitude" queryTableFieldId="13" dataDxfId="2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8" name="Tabela179" displayName="Tabela179" ref="A5:AJ25" totalsRowCount="1" headerRowDxfId="286" dataDxfId="285" totalsRowDxfId="284" headerRowCellStyle="Separador de milhares [0]" dataCellStyle="Separador de milhares [0]" totalsRowCellStyle="Separador de milhares [0]">
  <autoFilter ref="A5:AJ24"/>
  <sortState ref="A6:AG26">
    <sortCondition ref="A5:A26"/>
  </sortState>
  <tableColumns count="36">
    <tableColumn id="1" name="Cliente" totalsRowLabel="TOTAL" dataDxfId="283" totalsRowDxfId="282" dataCellStyle="Separador de milhares [0]"/>
    <tableColumn id="2" name="Localidades" totalsRowFunction="sum" dataDxfId="281" totalsRowDxfId="280" dataCellStyle="Separador de milhares [0]">
      <calculatedColumnFormula>COUNTIFS(ClienteLocalidade!$V:$V,Status!$A6,ClienteLocalidade!$X:$X,"&lt;&gt;")</calculatedColumnFormula>
    </tableColumn>
    <tableColumn id="12" name="Evolução" totalsRowFunction="sum" dataDxfId="279" totalsRowDxfId="278" dataCellStyle="Separador de milhares [0]">
      <calculatedColumnFormula>COUNTIFS(ClienteLocalidade!$V:$V,Status!$A6,ClienteLocalidade!$AA:$AA,"&gt;0")</calculatedColumnFormula>
    </tableColumn>
    <tableColumn id="13" name="Evolução%" totalsRowFunction="custom" dataDxfId="277" totalsRowDxfId="276" dataCellStyle="Porcentagem">
      <calculatedColumnFormula>SUM(Tabela179[[#This Row],[Evolução]]/Tabela179[[#This Row],[Localidades]])</calculatedColumnFormula>
      <totalsRowFormula>SUM(C25/B25)</totalsRowFormula>
    </tableColumn>
    <tableColumn id="20" name="Localização" dataDxfId="275" totalsRowDxfId="274" dataCellStyle="Porcentagem">
      <calculatedColumnFormula>COUNTIFS(ClienteLocalidade!$V:$V,Status!$A6,ClienteLocalidade!$AC:$AC,"&lt;&gt;")</calculatedColumnFormula>
    </tableColumn>
    <tableColumn id="3" name="Bens" totalsRowFunction="sum" dataDxfId="273" totalsRowDxfId="272" dataCellStyle="Porcentagem">
      <calculatedColumnFormula>SUM((Tabela179[[#This Row],[Cloro]]+Tabela179[[#This Row],[PAC]]+Tabela179[[#This Row],[DIOXIDO]]+Tabela179[[#This Row],[PASTILHA]]+Tabela179[[#This Row],[MASCARA]]+Tabela179[[#This Row],[KITEMER]]+Tabela179[[#This Row],[DOSAGEM]]))</calculatedColumnFormula>
    </tableColumn>
    <tableColumn id="4" name="Evolução2" totalsRowFunction="sum" dataDxfId="271" totalsRowDxfId="270" dataCellStyle="Porcentagem">
      <calculatedColumnFormula>SUM((Tabela179[[#This Row],[Evolução3]]+Tabela179[[#This Row],[Evolução6]]+Tabela179[[#This Row],[Evolução9]]+Tabela179[[#This Row],[Evolução12]]+Tabela179[[#This Row],[Evolução15]]+Tabela179[[#This Row],[Evolução154]]+Tabela179[[#This Row],[Evolução18]]))</calculatedColumnFormula>
    </tableColumn>
    <tableColumn id="35" name="ManutFilho" totalsRowFunction="custom" dataDxfId="269" totalsRowDxfId="268" dataCellStyle="Porcentagem">
      <calculatedColumnFormula>IFERROR(G6/F6,"-")</calculatedColumnFormula>
      <totalsRowFormula>SUM(G25/F25)</totalsRowFormula>
    </tableColumn>
    <tableColumn id="18" name="TAG" dataDxfId="267" totalsRowDxfId="266" dataCellStyle="Separador de milhares [0]">
      <calculatedColumnFormula>COUNTIFS('[1]Status Projeto - MNT - 2016.01'!#REF!,'[1]Status Projeto - MNT - 2016.01'!#REF!,'[1]Status Projeto - MNT - 2016.01'!#REF!,"&gt;0")</calculatedColumnFormula>
    </tableColumn>
    <tableColumn id="15" name="Cloro" totalsRowFunction="sum" dataDxfId="265" totalsRowDxfId="264" dataCellStyle="Separador de milhares [0]">
      <calculatedColumnFormula>COUNTIFS(#REF!,Status!$A6,#REF!,Status!I6)</calculatedColumnFormula>
    </tableColumn>
    <tableColumn id="16" name="Evolução3" totalsRowFunction="sum" dataDxfId="263" totalsRowDxfId="262" dataCellStyle="Separador de milhares [0]">
      <calculatedColumnFormula>SUMIFS(#REF!,#REF!,$A6,#REF!,I6)</calculatedColumnFormula>
    </tableColumn>
    <tableColumn id="21" name="Evolução%4" totalsRowFunction="custom" dataDxfId="261" totalsRowDxfId="260" dataCellStyle="Porcentagem">
      <calculatedColumnFormula>IFERROR(K6/J6,"-")</calculatedColumnFormula>
      <totalsRowFormula>SUM(K25/J25)</totalsRowFormula>
    </tableColumn>
    <tableColumn id="22" name="TAG5" dataDxfId="259" totalsRowDxfId="258" dataCellStyle="Separador de milhares [0]"/>
    <tableColumn id="23" name="PAC" totalsRowFunction="sum" dataDxfId="257" totalsRowDxfId="256" dataCellStyle="Separador de milhares [0]">
      <calculatedColumnFormula>COUNTIFS(#REF!,Status!$A6,#REF!,Status!M6)</calculatedColumnFormula>
    </tableColumn>
    <tableColumn id="24" name="Evolução6" totalsRowFunction="sum" dataDxfId="255" totalsRowDxfId="254" dataCellStyle="Separador de milhares [0]">
      <calculatedColumnFormula>SUMIFS(#REF!,#REF!,$A6,#REF!,M6)</calculatedColumnFormula>
    </tableColumn>
    <tableColumn id="27" name="Evolução%7" totalsRowFunction="custom" dataDxfId="253" totalsRowDxfId="252" dataCellStyle="Separador de milhares [0]">
      <calculatedColumnFormula>IFERROR(O6/N6,"-")</calculatedColumnFormula>
      <totalsRowFormula>SUM(O25/N25)</totalsRowFormula>
    </tableColumn>
    <tableColumn id="28" name="TAG8" dataDxfId="251" totalsRowDxfId="250" dataCellStyle="Separador de milhares [0]"/>
    <tableColumn id="29" name="DIOXIDO" totalsRowFunction="sum" dataDxfId="249" totalsRowDxfId="248" dataCellStyle="Separador de milhares [0]">
      <calculatedColumnFormula>COUNTIFS(#REF!,Status!$A6,#REF!,Status!Q6)</calculatedColumnFormula>
    </tableColumn>
    <tableColumn id="30" name="Evolução9" totalsRowFunction="sum" dataDxfId="247" totalsRowDxfId="246" dataCellStyle="Separador de milhares [0]">
      <calculatedColumnFormula>SUMIFS(#REF!,#REF!,$A6,#REF!,Q6)</calculatedColumnFormula>
    </tableColumn>
    <tableColumn id="33" name="Evolução%10" totalsRowFunction="custom" dataDxfId="245" totalsRowDxfId="244" dataCellStyle="Separador de milhares [0]">
      <calculatedColumnFormula>IFERROR(S6/R6,"-")</calculatedColumnFormula>
      <totalsRowFormula>SUM(S25/R25)</totalsRowFormula>
    </tableColumn>
    <tableColumn id="37" name="TAG11" dataDxfId="243" totalsRowDxfId="242" dataCellStyle="Separador de milhares [0]"/>
    <tableColumn id="38" name="PASTILHA" totalsRowFunction="sum" dataDxfId="241" totalsRowDxfId="240" dataCellStyle="Separador de milhares [0]">
      <calculatedColumnFormula>COUNTIFS(#REF!,Status!$A6,#REF!,Status!U6)</calculatedColumnFormula>
    </tableColumn>
    <tableColumn id="39" name="Evolução12" totalsRowFunction="sum" dataDxfId="239" totalsRowDxfId="238" dataCellStyle="Separador de milhares [0]">
      <calculatedColumnFormula>SUMIFS(#REF!,#REF!,$A6,#REF!,U6)</calculatedColumnFormula>
    </tableColumn>
    <tableColumn id="42" name="Evolução%13" totalsRowFunction="custom" dataDxfId="237" totalsRowDxfId="236" dataCellStyle="Separador de milhares [0]">
      <calculatedColumnFormula>IFERROR(W6/V6,"-")</calculatedColumnFormula>
      <totalsRowFormula>SUM(W25/V25)</totalsRowFormula>
    </tableColumn>
    <tableColumn id="5" name="TAG14" dataDxfId="235" totalsRowDxfId="234" dataCellStyle="Separador de milhares [0]">
      <calculatedColumnFormula>LEFT('[1]Status Projeto - MNT - 2016.01'!#REF!,9)</calculatedColumnFormula>
    </tableColumn>
    <tableColumn id="6" name="MASCARA" totalsRowFunction="sum" dataDxfId="233" totalsRowDxfId="232" dataCellStyle="Separador de milhares [0]">
      <calculatedColumnFormula>COUNTIFS(#REF!,Status!$A6,#REF!,Status!Y6)</calculatedColumnFormula>
    </tableColumn>
    <tableColumn id="7" name="Evolução15" totalsRowFunction="sum" dataDxfId="231" totalsRowDxfId="230" dataCellStyle="Separador de milhares [0]">
      <calculatedColumnFormula>SUMIFS(#REF!,#REF!,$A6,#REF!,Y6)</calculatedColumnFormula>
    </tableColumn>
    <tableColumn id="10" name="Evolução%16" totalsRowFunction="custom" dataDxfId="229" totalsRowDxfId="228" dataCellStyle="Separador de milhares [0]">
      <calculatedColumnFormula>IFERROR(AA6/Z6,"-")</calculatedColumnFormula>
      <totalsRowFormula>SUM(AA25/Z25)</totalsRowFormula>
    </tableColumn>
    <tableColumn id="8" name="TAG142" dataDxfId="227" totalsRowDxfId="226" dataCellStyle="Separador de milhares [0]"/>
    <tableColumn id="9" name="KITEMER" totalsRowFunction="sum" dataDxfId="225" totalsRowDxfId="224" dataCellStyle="Separador de milhares [0]">
      <calculatedColumnFormula>COUNTIFS(#REF!,Status!$A6,#REF!,Status!AC6)</calculatedColumnFormula>
    </tableColumn>
    <tableColumn id="14" name="Evolução154" totalsRowFunction="sum" dataDxfId="223" totalsRowDxfId="222" dataCellStyle="Separador de milhares [0]">
      <calculatedColumnFormula>SUMIFS(#REF!,#REF!,$A6,#REF!,AC6)</calculatedColumnFormula>
    </tableColumn>
    <tableColumn id="17" name="Evolução%165" totalsRowFunction="custom" dataDxfId="221" totalsRowDxfId="220" dataCellStyle="Separador de milhares [0]">
      <calculatedColumnFormula>IFERROR(AE6/AD6,"-")</calculatedColumnFormula>
      <totalsRowFormula>SUM(AE25/AD25)</totalsRowFormula>
    </tableColumn>
    <tableColumn id="11" name="TAG17" dataDxfId="219" totalsRowDxfId="218" dataCellStyle="Separador de milhares [0]">
      <calculatedColumnFormula>LEFT('[1]Status Projeto - MNT - 2016.01'!#REF!,9)</calculatedColumnFormula>
    </tableColumn>
    <tableColumn id="19" name="DOSAGEM" totalsRowFunction="sum" dataDxfId="217" totalsRowDxfId="216" dataCellStyle="Separador de milhares [0]">
      <calculatedColumnFormula>COUNTIFS(#REF!,Status!$A6,#REF!,Status!AG6)</calculatedColumnFormula>
    </tableColumn>
    <tableColumn id="36" name="Evolução18" totalsRowFunction="sum" dataDxfId="215" totalsRowDxfId="214" dataCellStyle="Separador de milhares [0]">
      <calculatedColumnFormula>SUMIFS(#REF!,#REF!,$A6,#REF!,AG6)</calculatedColumnFormula>
    </tableColumn>
    <tableColumn id="45" name="Evolução%19" totalsRowFunction="custom" dataDxfId="213" totalsRowDxfId="212" dataCellStyle="Separador de milhares [0]">
      <calculatedColumnFormula>IFERROR(AI6/AH6,"-")</calculatedColumnFormula>
      <totalsRowFormula>SUM(AI25/AH25)</totalsRowFormula>
    </tableColumn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id="6" name="Tabela6" displayName="Tabela6" ref="A32:D35" totalsRowShown="0" headerRowDxfId="211" dataDxfId="210">
  <autoFilter ref="A32:D35"/>
  <tableColumns count="4">
    <tableColumn id="1" name="STATUS" dataDxfId="209"/>
    <tableColumn id="3" name="Total" dataDxfId="208">
      <calculatedColumnFormula>Tabela179[[#Totals],[Localidades]]</calculatedColumnFormula>
    </tableColumn>
    <tableColumn id="2" name="Evolução" dataDxfId="207">
      <calculatedColumnFormula>Tabela179[[#Totals],[Evolução]]</calculatedColumnFormula>
    </tableColumn>
    <tableColumn id="4" name="%" dataDxfId="206" dataCellStyle="Porcentagem">
      <calculatedColumnFormula>Tabela6[[#This Row],[Evolução]]/Tabela6[[#This Row],[Total]]</calculatedColumnFormula>
    </tableColumn>
  </tableColumns>
  <tableStyleInfo name="Estilo de Tabela 1" showFirstColumn="0" showLastColumn="0" showRowStripes="1" showColumnStripes="0"/>
</table>
</file>

<file path=xl/tables/table4.xml><?xml version="1.0" encoding="utf-8"?>
<table xmlns="http://schemas.openxmlformats.org/spreadsheetml/2006/main" id="10" name="Tabela10" displayName="Tabela10" ref="A48:D73" totalsRowShown="0" headerRowDxfId="205" dataDxfId="204" headerRowCellStyle="Separador de milhares [0]" dataCellStyle="Separador de milhares [0]">
  <autoFilter ref="A48:D73">
    <filterColumn colId="1">
      <filters>
        <filter val="1"/>
        <filter val="10"/>
        <filter val="113"/>
        <filter val="127"/>
        <filter val="129"/>
        <filter val="170"/>
        <filter val="2"/>
        <filter val="29"/>
        <filter val="3"/>
        <filter val="33"/>
        <filter val="38"/>
        <filter val="4"/>
        <filter val="5"/>
      </filters>
    </filterColumn>
    <filterColumn colId="2">
      <filters>
        <filter val="1"/>
        <filter val="14"/>
        <filter val="2"/>
        <filter val="20"/>
        <filter val="26"/>
        <filter val="3"/>
        <filter val="4"/>
      </filters>
    </filterColumn>
  </autoFilter>
  <tableColumns count="4">
    <tableColumn id="1" name="Cliente" dataDxfId="203" dataCellStyle="Separador de milhares [0]"/>
    <tableColumn id="2" name="Localidades" dataDxfId="202" dataCellStyle="Separador de milhares [0]">
      <calculatedColumnFormula>COUNTIFS(ClienteLocalidade!$V:$V,Status!$A49,ClienteLocalidade!$X:$X,"&lt;&gt;")</calculatedColumnFormula>
    </tableColumn>
    <tableColumn id="5" name="Localização" dataDxfId="201" dataCellStyle="Porcentagem">
      <calculatedColumnFormula>COUNTIFS(ClienteLocalidade!$V:$V,Status!$A49,ClienteLocalidade!$AC:$AC,"&lt;&gt;")</calculatedColumnFormula>
    </tableColumn>
    <tableColumn id="4" name="Evolução%" dataDxfId="200" dataCellStyle="Porcentagem">
      <calculatedColumnFormula>SUM(Tabela10[[#This Row],[Localização]]/Tabela10[[#This Row],[Localidades]])</calculatedColumnFormula>
    </tableColumn>
  </tableColumns>
  <tableStyleInfo name="Estilo de Tabela 1" showFirstColumn="0" showLastColumn="0" showRowStripes="1" showColumnStripes="0"/>
</table>
</file>

<file path=xl/tables/table5.xml><?xml version="1.0" encoding="utf-8"?>
<table xmlns="http://schemas.openxmlformats.org/spreadsheetml/2006/main" id="12" name="Tabela12" displayName="Tabela12" ref="A5:AA79" totalsRowCount="1" headerRowDxfId="199" dataDxfId="198" totalsRowDxfId="197">
  <autoFilter ref="A5:AA78"/>
  <sortState ref="A5:X63">
    <sortCondition ref="A4:A63"/>
  </sortState>
  <tableColumns count="27">
    <tableColumn id="20" name="Ordem" dataDxfId="196" totalsRowDxfId="195"/>
    <tableColumn id="1" name="Sitio" dataDxfId="194" totalsRowDxfId="193">
      <calculatedColumnFormula>IFERROR(VLOOKUP(Tabela12[[#This Row],[Ordem]],TabClienteLocalidade[],2,FALSE),"")</calculatedColumnFormula>
    </tableColumn>
    <tableColumn id="2" name="Cliente" dataDxfId="192" totalsRowDxfId="191">
      <calculatedColumnFormula>IFERROR(VLOOKUP(Tabela12[[#This Row],[Ordem]],TabClienteLocalidade[],3,FALSE),"")</calculatedColumnFormula>
    </tableColumn>
    <tableColumn id="3" name="Regional" dataDxfId="190" totalsRowDxfId="189">
      <calculatedColumnFormula>IFERROR(VLOOKUP(Tabela12[[#This Row],[Ordem]],TabClienteLocalidade[],4,FALSE),"")</calculatedColumnFormula>
    </tableColumn>
    <tableColumn id="4" name="Localidade" dataDxfId="188" totalsRowDxfId="187">
      <calculatedColumnFormula>IFERROR(VLOOKUP(Tabela12[[#This Row],[Ordem]],TabClienteLocalidade[],5,FALSE),"")</calculatedColumnFormula>
    </tableColumn>
    <tableColumn id="5" name="BBBOGD0001" totalsRowFunction="custom" dataDxfId="186" totalsRowDxfId="185">
      <calculatedColumnFormula>COUNTIFS(TabListaBens[Tipo Modelo],F$4,TabListaBens[Cliente],Tabela12[[#This Row],[Cliente]],TabListaBens[Localidade],Tabela12[[#This Row],[Localidade]])</calculatedColumnFormula>
      <totalsRowFormula>SUBTOTAL(109,F6:F78)</totalsRowFormula>
    </tableColumn>
    <tableColumn id="6" name="CLEVE10K01" totalsRowFunction="custom" dataDxfId="184" totalsRowDxfId="183">
      <calculatedColumnFormula>COUNTIFS(TabListaBens[Tipo Modelo],G$4,TabListaBens[Cliente],Tabela12[[#This Row],[Cliente]],TabListaBens[Localidade],Tabela12[[#This Row],[Localidade]])</calculatedColumnFormula>
      <totalsRowFormula>SUBTOTAL(109,G6:G78)</totalsRowFormula>
    </tableColumn>
    <tableColumn id="7" name="CLFF010026" totalsRowFunction="custom" dataDxfId="182" totalsRowDxfId="181">
      <calculatedColumnFormula>COUNTIFS(TabListaBens[Tipo Modelo],H$4,TabListaBens[Cliente],Tabela12[[#This Row],[Cliente]],TabListaBens[Localidade],Tabela12[[#This Row],[Localidade]])</calculatedColumnFormula>
      <totalsRowFormula>SUBTOTAL(109,H6:H78)</totalsRowFormula>
    </tableColumn>
    <tableColumn id="8" name="CLFF010050" totalsRowFunction="custom" dataDxfId="180" totalsRowDxfId="179">
      <calculatedColumnFormula>COUNTIFS(TabListaBens[Tipo Modelo],I$4,TabListaBens[Cliente],Tabela12[[#This Row],[Cliente]],TabListaBens[Localidade],Tabela12[[#This Row],[Localidade]])</calculatedColumnFormula>
      <totalsRowFormula>SUBTOTAL(109,I6:I78)</totalsRowFormula>
    </tableColumn>
    <tableColumn id="9" name="CLFF020100" totalsRowFunction="custom" dataDxfId="178" totalsRowDxfId="177">
      <calculatedColumnFormula>COUNTIFS(TabListaBens[Tipo Modelo],J$4,TabListaBens[Cliente],Tabela12[[#This Row],[Cliente]],TabListaBens[Localidade],Tabela12[[#This Row],[Localidade]])</calculatedColumnFormula>
      <totalsRowFormula>SUBTOTAL(109,J6:J78)</totalsRowFormula>
    </tableColumn>
    <tableColumn id="19" name="CLFF020240" totalsRowFunction="custom" dataDxfId="176" totalsRowDxfId="175">
      <calculatedColumnFormula>COUNTIFS(TabListaBens[Tipo Modelo],K$4,TabListaBens[Cliente],Tabela12[[#This Row],[Cliente]],TabListaBens[Localidade],Tabela12[[#This Row],[Localidade]])</calculatedColumnFormula>
      <totalsRowFormula>SUBTOTAL(109,K6:K78)</totalsRowFormula>
    </tableColumn>
    <tableColumn id="21" name="INJEV00001" totalsRowFunction="custom" dataDxfId="174" totalsRowDxfId="173">
      <calculatedColumnFormula>COUNTIFS(TabListaBens[Tipo Modelo],L$4,TabListaBens[Cliente],Tabela12[[#This Row],[Cliente]],TabListaBens[Localidade],Tabela12[[#This Row],[Localidade]])</calculatedColumnFormula>
      <totalsRowFormula>SUBTOTAL(109,L6:L78)</totalsRowFormula>
    </tableColumn>
    <tableColumn id="10" name="INJEV00002" totalsRowFunction="custom" dataDxfId="172" totalsRowDxfId="171">
      <calculatedColumnFormula>COUNTIFS(TabListaBens[Tipo Modelo],M$4,TabListaBens[Cliente],Tabela12[[#This Row],[Cliente]],TabListaBens[Localidade],Tabela12[[#This Row],[Localidade]])</calculatedColumnFormula>
      <totalsRowFormula>SUBTOTAL(109,M6:M78)</totalsRowFormula>
    </tableColumn>
    <tableColumn id="11" name="INJFF01" totalsRowFunction="custom" dataDxfId="170" totalsRowDxfId="169">
      <calculatedColumnFormula>COUNTIFS(TabListaBens[Tipo Modelo],N$4,TabListaBens[Cliente],Tabela12[[#This Row],[Cliente]],TabListaBens[Localidade],Tabela12[[#This Row],[Localidade]])</calculatedColumnFormula>
      <totalsRowFormula>SUBTOTAL(109,N6:N78)</totalsRowFormula>
    </tableColumn>
    <tableColumn id="12" name="INJFF02" totalsRowFunction="custom" dataDxfId="168" totalsRowDxfId="167">
      <calculatedColumnFormula>COUNTIFS(TabListaBens[Tipo Modelo],O$4,TabListaBens[Cliente],Tabela12[[#This Row],[Cliente]],TabListaBens[Localidade],Tabela12[[#This Row],[Localidade]])</calculatedColumnFormula>
      <totalsRowFormula>SUBTOTAL(109,O6:O78)</totalsRowFormula>
    </tableColumn>
    <tableColumn id="13" name="INJFF03" totalsRowFunction="custom" dataDxfId="166" totalsRowDxfId="165">
      <calculatedColumnFormula>COUNTIFS(TabListaBens[Tipo Modelo],P$4,TabListaBens[Cliente],Tabela12[[#This Row],[Cliente]],TabListaBens[Localidade],Tabela12[[#This Row],[Localidade]])</calculatedColumnFormula>
      <totalsRowFormula>SUBTOTAL(109,P6:P78)</totalsRowFormula>
    </tableColumn>
    <tableColumn id="14" name="MANIF01P" totalsRowFunction="custom" dataDxfId="164" totalsRowDxfId="163">
      <calculatedColumnFormula>COUNTIFS(TabListaBens[Tipo Modelo],Q$4,TabListaBens[Cliente],Tabela12[[#This Row],[Cliente]],TabListaBens[Localidade],Tabela12[[#This Row],[Localidade]])</calculatedColumnFormula>
      <totalsRowFormula>SUBTOTAL(109,Q6:Q78)</totalsRowFormula>
    </tableColumn>
    <tableColumn id="15" name="MANIF02P" totalsRowFunction="custom" dataDxfId="162" totalsRowDxfId="161">
      <calculatedColumnFormula>COUNTIFS(TabListaBens[Tipo Modelo],R$4,TabListaBens[Cliente],Tabela12[[#This Row],[Cliente]],TabListaBens[Localidade],Tabela12[[#This Row],[Localidade]])</calculatedColumnFormula>
      <totalsRowFormula>SUBTOTAL(109,R6:R78)</totalsRowFormula>
    </tableColumn>
    <tableColumn id="16" name="MANIF03P" totalsRowFunction="custom" dataDxfId="160" totalsRowDxfId="159">
      <calculatedColumnFormula>COUNTIFS(TabListaBens[Tipo Modelo],S$4,TabListaBens[Cliente],Tabela12[[#This Row],[Cliente]],TabListaBens[Localidade],Tabela12[[#This Row],[Localidade]])</calculatedColumnFormula>
      <totalsRowFormula>SUBTOTAL(109,S6:S78)</totalsRowFormula>
    </tableColumn>
    <tableColumn id="22" name="MANIF04P" totalsRowFunction="custom" dataDxfId="158" totalsRowDxfId="157">
      <calculatedColumnFormula>COUNTIFS(TabListaBens[Tipo Modelo],T$4,TabListaBens[Cliente],Tabela12[[#This Row],[Cliente]],TabListaBens[Localidade],Tabela12[[#This Row],[Localidade]])</calculatedColumnFormula>
      <totalsRowFormula>SUBTOTAL(109,T6:T78)</totalsRowFormula>
    </tableColumn>
    <tableColumn id="23" name="MANIF05P" totalsRowFunction="custom" dataDxfId="156" totalsRowDxfId="155">
      <calculatedColumnFormula>COUNTIFS(TabListaBens[Tipo Modelo],U$4,TabListaBens[Cliente],Tabela12[[#This Row],[Cliente]],TabListaBens[Localidade],Tabela12[[#This Row],[Localidade]])</calculatedColumnFormula>
      <totalsRowFormula>SUBTOTAL(109,U6:U78)</totalsRowFormula>
    </tableColumn>
    <tableColumn id="17" name="MANIF06P" totalsRowFunction="custom" dataDxfId="154" totalsRowDxfId="153">
      <calculatedColumnFormula>COUNTIFS(TabListaBens[Tipo Modelo],V$4,TabListaBens[Cliente],Tabela12[[#This Row],[Cliente]],TabListaBens[Localidade],Tabela12[[#This Row],[Localidade]])</calculatedColumnFormula>
      <totalsRowFormula>SUBTOTAL(109,V6:V78)</totalsRowFormula>
    </tableColumn>
    <tableColumn id="26" name="MANIF07P" totalsRowFunction="custom" dataDxfId="152" totalsRowDxfId="151">
      <calculatedColumnFormula>COUNTIFS(TabListaBens[Tipo Modelo],W$4,TabListaBens[Cliente],Tabela12[[#This Row],[Cliente]],TabListaBens[Localidade],Tabela12[[#This Row],[Localidade]])</calculatedColumnFormula>
      <totalsRowFormula>SUBTOTAL(109,W6:W78)</totalsRowFormula>
    </tableColumn>
    <tableColumn id="27" name="SCSB000000" totalsRowFunction="custom" dataDxfId="150" totalsRowDxfId="149">
      <calculatedColumnFormula>COUNTIFS(TabListaBens[Tipo Modelo],X$4,TabListaBens[Cliente],Tabela12[[#This Row],[Cliente]],TabListaBens[Localidade],Tabela12[[#This Row],[Localidade]])</calculatedColumnFormula>
      <totalsRowFormula>SUBTOTAL(109,X6:X78)</totalsRowFormula>
    </tableColumn>
    <tableColumn id="18" name="VRVEVE350" totalsRowFunction="custom" dataDxfId="148" totalsRowDxfId="147">
      <calculatedColumnFormula>COUNTIFS(TabListaBens[Tipo Modelo],Y$4,TabListaBens[Cliente],Tabela12[[#This Row],[Cliente]],TabListaBens[Localidade],Tabela12[[#This Row],[Localidade]])</calculatedColumnFormula>
      <totalsRowFormula>SUBTOTAL(109,Y6:Y78)</totalsRowFormula>
    </tableColumn>
    <tableColumn id="24" name="VRVFF01" totalsRowFunction="custom" dataDxfId="146" totalsRowDxfId="145">
      <calculatedColumnFormula>COUNTIFS(TabListaBens[Tipo Modelo],Z$4,TabListaBens[Cliente],Tabela12[[#This Row],[Cliente]],TabListaBens[Localidade],Tabela12[[#This Row],[Localidade]])</calculatedColumnFormula>
      <totalsRowFormula>SUBTOTAL(109,Z6:Z78)</totalsRowFormula>
    </tableColumn>
    <tableColumn id="25" name="Colunas1" totalsRowFunction="sum" dataDxfId="144" totalsRowDxfId="143">
      <calculatedColumnFormula>SUM(Tabela12[[#This Row],[BBBOGD0001]:[VRVFF01]])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3" name="TabListaBens" displayName="TabListaBens" ref="A2:I698" totalsRowShown="0" headerRowDxfId="142" dataDxfId="141">
  <autoFilter ref="A2:I698"/>
  <sortState ref="A5:I178">
    <sortCondition ref="C2:C216"/>
  </sortState>
  <tableColumns count="9">
    <tableColumn id="1" name="CodBem" dataDxfId="140">
      <calculatedColumnFormula>TabListaBens[[#This Row],[Bem]]</calculatedColumnFormula>
    </tableColumn>
    <tableColumn id="9" name="Cliente" dataDxfId="139">
      <calculatedColumnFormula>IFERROR(IFERROR(VLOOKUP(TabListaBens[[#This Row],[CodBem]],#REF!,3,FALSE),VLOOKUP(TabListaBens[[#This Row],[CodBem]],#REF!,4,FALSE)),"-")</calculatedColumnFormula>
    </tableColumn>
    <tableColumn id="2" name="Localidade" dataDxfId="138">
      <calculatedColumnFormula>IFERROR(IFERROR(VLOOKUP(TabListaBens[[#This Row],[CodBem]],#REF!,5,FALSE),VLOOKUP(TabListaBens[[#This Row],[CodBem]],#REF!,6,FALSE)),"-")</calculatedColumnFormula>
    </tableColumn>
    <tableColumn id="3" name="Bem" dataDxfId="137"/>
    <tableColumn id="4" name="Família" dataDxfId="136"/>
    <tableColumn id="5" name="Nome do Bem" dataDxfId="135"/>
    <tableColumn id="6" name="Centro Custo" dataDxfId="134"/>
    <tableColumn id="7" name="Centro Trab." dataDxfId="133"/>
    <tableColumn id="8" name="Tipo Modelo" dataDxfId="13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Estrutura" displayName="TabEstrutura" ref="A1:B99" totalsRowShown="0" headerRowDxfId="131" dataDxfId="130" tableBorderDxfId="129">
  <autoFilter ref="A1:B99"/>
  <tableColumns count="2">
    <tableColumn id="1" name="Bem" dataDxfId="128"/>
    <tableColumn id="2" name="Nome" dataDxfId="127"/>
  </tableColumns>
  <tableStyleInfo name="Estilo de Tabela 1" showFirstColumn="0" showLastColumn="0" showRowStripes="1" showColumnStripes="0"/>
</table>
</file>

<file path=xl/tables/table8.xml><?xml version="1.0" encoding="utf-8"?>
<table xmlns="http://schemas.openxmlformats.org/spreadsheetml/2006/main" id="11" name="CLIENTE_FORN" displayName="CLIENTE_FORN" ref="L14:P41" totalsRowShown="0" headerRowBorderDxfId="126" tableBorderDxfId="125" totalsRowBorderDxfId="124">
  <autoFilter ref="L14:P41"/>
  <sortState ref="L15:Q41">
    <sortCondition ref="L14:L41"/>
  </sortState>
  <tableColumns count="5">
    <tableColumn id="1" name="NOME" dataDxfId="123"/>
    <tableColumn id="2" name="NICK" dataDxfId="122"/>
    <tableColumn id="5" name="Ativo" dataDxfId="121"/>
    <tableColumn id="6" name="CODIGO" dataDxfId="120"/>
    <tableColumn id="3" name="CODIGO2" dataDxfId="119">
      <calculatedColumnFormula>VALUE(CLIENTE_FORN[[#This Row],[CODIGO]])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0" name="Tabela20" displayName="Tabela20" ref="S1:V5" totalsRowShown="0" headerRowDxfId="118" dataDxfId="117">
  <autoFilter ref="S1:V5"/>
  <tableColumns count="4">
    <tableColumn id="1" name="Código" dataDxfId="116"/>
    <tableColumn id="2" name="Unidade" dataDxfId="115"/>
    <tableColumn id="3" name="UF" dataDxfId="114"/>
    <tableColumn id="4" name="Centro de custo" dataDxfId="113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I24" sqref="I24"/>
    </sheetView>
  </sheetViews>
  <sheetFormatPr defaultRowHeight="15" outlineLevelCol="1" x14ac:dyDescent="0.25"/>
  <cols>
    <col min="1" max="1" width="3.7109375" bestFit="1" customWidth="1"/>
    <col min="2" max="2" width="30.42578125" bestFit="1" customWidth="1"/>
    <col min="3" max="3" width="11.5703125" hidden="1" customWidth="1" outlineLevel="1"/>
    <col min="4" max="4" width="11.42578125" bestFit="1" customWidth="1" collapsed="1"/>
    <col min="6" max="6" width="12" bestFit="1" customWidth="1"/>
    <col min="7" max="7" width="10.7109375" customWidth="1"/>
    <col min="8" max="8" width="12.140625" bestFit="1" customWidth="1"/>
  </cols>
  <sheetData>
    <row r="1" spans="2:8" s="1" customFormat="1" x14ac:dyDescent="0.25"/>
    <row r="2" spans="2:8" s="1" customFormat="1" x14ac:dyDescent="0.25"/>
    <row r="3" spans="2:8" s="1" customFormat="1" x14ac:dyDescent="0.25">
      <c r="B3" s="86" t="s">
        <v>0</v>
      </c>
      <c r="C3" s="87"/>
      <c r="D3" s="88" t="s">
        <v>944</v>
      </c>
    </row>
    <row r="4" spans="2:8" s="1" customFormat="1" x14ac:dyDescent="0.25">
      <c r="B4" s="90" t="s">
        <v>1485</v>
      </c>
      <c r="C4" s="91"/>
      <c r="D4" s="92" t="e">
        <f>COUNTIFS(#REF!,"&gt;0",#REF!,"OK")</f>
        <v>#REF!</v>
      </c>
    </row>
    <row r="5" spans="2:8" s="1" customFormat="1" x14ac:dyDescent="0.25">
      <c r="B5" s="43" t="s">
        <v>1588</v>
      </c>
      <c r="C5" s="39"/>
      <c r="D5" s="40" t="e">
        <f>COUNTIFS(#REF!,"&gt;0",#REF!,"ok")</f>
        <v>#REF!</v>
      </c>
    </row>
    <row r="6" spans="2:8" s="1" customFormat="1" x14ac:dyDescent="0.25">
      <c r="B6" s="43" t="s">
        <v>1723</v>
      </c>
      <c r="C6" s="39"/>
      <c r="D6" s="40" t="e">
        <f>COUNTIFS(#REF!,"OK")</f>
        <v>#REF!</v>
      </c>
    </row>
    <row r="7" spans="2:8" s="1" customFormat="1" x14ac:dyDescent="0.25">
      <c r="B7" s="43" t="s">
        <v>1724</v>
      </c>
      <c r="C7" s="39"/>
      <c r="D7" s="40" t="e">
        <f>COUNTIFS(#REF!,"&gt;0",#REF!,"ok")</f>
        <v>#REF!</v>
      </c>
    </row>
    <row r="8" spans="2:8" s="1" customFormat="1" x14ac:dyDescent="0.25">
      <c r="B8" s="61" t="s">
        <v>1486</v>
      </c>
      <c r="C8" s="39"/>
      <c r="D8" s="93" t="e">
        <f>COUNTIFS(#REF!,"OK",#REF!,"&gt;0")</f>
        <v>#REF!</v>
      </c>
    </row>
    <row r="9" spans="2:8" s="1" customFormat="1" x14ac:dyDescent="0.25">
      <c r="B9" s="94" t="s">
        <v>1725</v>
      </c>
      <c r="C9" s="41"/>
      <c r="D9" s="42" t="e">
        <f>COUNTIFS(#REF!,"&gt;0",#REF!,"ok")</f>
        <v>#REF!</v>
      </c>
    </row>
    <row r="10" spans="2:8" s="1" customFormat="1" x14ac:dyDescent="0.25"/>
    <row r="11" spans="2:8" s="1" customFormat="1" x14ac:dyDescent="0.25">
      <c r="D11" s="222" t="s">
        <v>1485</v>
      </c>
      <c r="E11" s="222"/>
      <c r="F11" s="222"/>
      <c r="G11" s="222" t="s">
        <v>1486</v>
      </c>
      <c r="H11" s="222"/>
    </row>
    <row r="12" spans="2:8" s="1" customFormat="1" x14ac:dyDescent="0.25">
      <c r="B12" s="95" t="s">
        <v>1585</v>
      </c>
      <c r="C12" s="96" t="s">
        <v>34</v>
      </c>
      <c r="D12" s="98" t="s">
        <v>942</v>
      </c>
      <c r="E12" s="97" t="s">
        <v>1484</v>
      </c>
      <c r="F12" s="100" t="s">
        <v>1483</v>
      </c>
      <c r="G12" s="98" t="s">
        <v>942</v>
      </c>
      <c r="H12" s="100" t="s">
        <v>1483</v>
      </c>
    </row>
    <row r="13" spans="2:8" s="1" customFormat="1" x14ac:dyDescent="0.25">
      <c r="B13" s="101" t="s">
        <v>1586</v>
      </c>
      <c r="C13" s="102" t="s">
        <v>847</v>
      </c>
      <c r="D13" s="90" t="e">
        <f>COUNTIFS(#REF!,$C13,#REF!,"OK")</f>
        <v>#REF!</v>
      </c>
      <c r="E13" s="103" t="e">
        <f>COUNTIFS(#REF!,$C13,#REF!,"&gt;0")</f>
        <v>#REF!</v>
      </c>
      <c r="F13" s="103" t="e">
        <f>COUNTIFS(#REF!,$C13,#REF!,"OK")</f>
        <v>#REF!</v>
      </c>
      <c r="G13" s="90" t="e">
        <f>COUNTIFS(#REF!,$C13,#REF!,"OK",#REF!,"&gt;0")</f>
        <v>#REF!</v>
      </c>
      <c r="H13" s="104" t="e">
        <f>COUNTIFS(#REF!,$C13,#REF!,"OK",#REF!,"&gt;0")</f>
        <v>#REF!</v>
      </c>
    </row>
    <row r="14" spans="2:8" s="1" customFormat="1" x14ac:dyDescent="0.25">
      <c r="B14" s="43" t="s">
        <v>1583</v>
      </c>
      <c r="C14" s="89" t="s">
        <v>848</v>
      </c>
      <c r="D14" s="61" t="e">
        <f>COUNTIFS(#REF!,$C14,#REF!,"OK")</f>
        <v>#REF!</v>
      </c>
      <c r="E14" s="59" t="e">
        <f>COUNTIFS(#REF!,$C14,#REF!,"&gt;0")</f>
        <v>#REF!</v>
      </c>
      <c r="F14" s="59" t="e">
        <f>COUNTIFS(#REF!,$C14,#REF!,"OK")</f>
        <v>#REF!</v>
      </c>
      <c r="G14" s="61" t="e">
        <f>COUNTIFS(#REF!,$C14,#REF!,"OK",#REF!,"&gt;0")</f>
        <v>#REF!</v>
      </c>
      <c r="H14" s="62" t="e">
        <f>COUNTIFS(#REF!,$C14,#REF!,"OK",#REF!,"&gt;0")</f>
        <v>#REF!</v>
      </c>
    </row>
    <row r="15" spans="2:8" s="1" customFormat="1" x14ac:dyDescent="0.25">
      <c r="B15" s="43" t="s">
        <v>1587</v>
      </c>
      <c r="C15" s="89" t="s">
        <v>1487</v>
      </c>
      <c r="D15" s="61" t="e">
        <f>COUNTIFS(#REF!,$C15,#REF!,"OK")</f>
        <v>#REF!</v>
      </c>
      <c r="E15" s="59" t="e">
        <f>COUNTIFS(#REF!,$C15,#REF!,"&gt;0")</f>
        <v>#REF!</v>
      </c>
      <c r="F15" s="59" t="e">
        <f>COUNTIFS(#REF!,$C15,#REF!,"OK")</f>
        <v>#REF!</v>
      </c>
      <c r="G15" s="61" t="e">
        <f>COUNTIFS(#REF!,$C15,#REF!,"OK",#REF!,"&gt;0")</f>
        <v>#REF!</v>
      </c>
      <c r="H15" s="62" t="e">
        <f>COUNTIFS(#REF!,$C15,#REF!,"OK",#REF!,"&gt;0")</f>
        <v>#REF!</v>
      </c>
    </row>
    <row r="16" spans="2:8" s="1" customFormat="1" x14ac:dyDescent="0.25">
      <c r="B16" s="94" t="s">
        <v>40</v>
      </c>
      <c r="C16" s="99" t="s">
        <v>114</v>
      </c>
      <c r="D16" s="44" t="e">
        <f>COUNTIFS(#REF!,$C16,#REF!,"OK")</f>
        <v>#REF!</v>
      </c>
      <c r="E16" s="60" t="e">
        <f>COUNTIFS(#REF!,$C16,#REF!,"&gt;0")</f>
        <v>#REF!</v>
      </c>
      <c r="F16" s="60" t="e">
        <f>COUNTIFS(#REF!,$C16,#REF!,"OK")</f>
        <v>#REF!</v>
      </c>
      <c r="G16" s="44" t="e">
        <f>COUNTIFS(#REF!,$C16,#REF!,"OK",#REF!,"&gt;0")</f>
        <v>#REF!</v>
      </c>
      <c r="H16" s="63" t="e">
        <f>COUNTIFS(#REF!,$C16,#REF!,"OK",#REF!,"&gt;0")</f>
        <v>#REF!</v>
      </c>
    </row>
    <row r="17" spans="1:4" s="1" customFormat="1" x14ac:dyDescent="0.25"/>
    <row r="18" spans="1:4" x14ac:dyDescent="0.25">
      <c r="A18" s="5"/>
      <c r="B18" s="5"/>
      <c r="C18" s="5"/>
      <c r="D18" s="5"/>
    </row>
    <row r="19" spans="1:4" x14ac:dyDescent="0.25">
      <c r="A19" s="5"/>
      <c r="B19" s="8" t="s">
        <v>120</v>
      </c>
      <c r="C19" s="8" t="s">
        <v>34</v>
      </c>
      <c r="D19" s="38" t="s">
        <v>943</v>
      </c>
    </row>
    <row r="20" spans="1:4" x14ac:dyDescent="0.25">
      <c r="A20" s="5"/>
      <c r="B20" s="26" t="s">
        <v>121</v>
      </c>
      <c r="C20" s="25" t="s">
        <v>118</v>
      </c>
      <c r="D20" s="30" t="e">
        <f>COUNTIFS(#REF!,Tabela719[[#This Row],[Codigo]],#REF!,"OK")</f>
        <v>#REF!</v>
      </c>
    </row>
    <row r="21" spans="1:4" x14ac:dyDescent="0.25">
      <c r="A21" s="220" t="s">
        <v>119</v>
      </c>
      <c r="B21" s="26" t="s">
        <v>122</v>
      </c>
      <c r="C21" s="6" t="s">
        <v>111</v>
      </c>
      <c r="D21" s="31" t="e">
        <f>COUNTIFS(#REF!,Tabela719[[#This Row],[Codigo]],#REF!,"OK")</f>
        <v>#REF!</v>
      </c>
    </row>
    <row r="22" spans="1:4" x14ac:dyDescent="0.25">
      <c r="A22" s="221"/>
      <c r="B22" s="26" t="s">
        <v>3</v>
      </c>
      <c r="C22" s="6" t="s">
        <v>112</v>
      </c>
      <c r="D22" s="31" t="e">
        <f>COUNTIFS(#REF!,Tabela719[[#This Row],[Codigo]],#REF!,"OK")</f>
        <v>#REF!</v>
      </c>
    </row>
    <row r="23" spans="1:4" x14ac:dyDescent="0.25">
      <c r="A23" s="221"/>
      <c r="B23" s="26" t="s">
        <v>123</v>
      </c>
      <c r="C23" s="6" t="s">
        <v>115</v>
      </c>
      <c r="D23" s="31" t="e">
        <f>COUNTIFS(#REF!,Tabela719[[#This Row],[Codigo]],#REF!,"OK")</f>
        <v>#REF!</v>
      </c>
    </row>
    <row r="24" spans="1:4" x14ac:dyDescent="0.25">
      <c r="A24" s="221"/>
      <c r="B24" s="26" t="s">
        <v>1</v>
      </c>
      <c r="C24" s="6" t="s">
        <v>113</v>
      </c>
      <c r="D24" s="31" t="e">
        <f>COUNTIFS(#REF!,Tabela719[[#This Row],[Codigo]],#REF!,"OK")</f>
        <v>#REF!</v>
      </c>
    </row>
    <row r="25" spans="1:4" x14ac:dyDescent="0.25">
      <c r="B25" s="5" t="s">
        <v>942</v>
      </c>
      <c r="C25" s="37"/>
      <c r="D25" s="29" t="e">
        <f>SUBTOTAL(109,Tabela719[Tatal])</f>
        <v>#REF!</v>
      </c>
    </row>
  </sheetData>
  <mergeCells count="3">
    <mergeCell ref="A21:A24"/>
    <mergeCell ref="D11:F11"/>
    <mergeCell ref="G11:H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2" sqref="O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B2" sqref="B2:H6"/>
    </sheetView>
  </sheetViews>
  <sheetFormatPr defaultRowHeight="15" x14ac:dyDescent="0.25"/>
  <cols>
    <col min="1" max="1" width="37.7109375" style="1" bestFit="1" customWidth="1"/>
    <col min="2" max="2" width="1.5703125" style="1" bestFit="1" customWidth="1"/>
    <col min="3" max="3" width="7.28515625" style="1" bestFit="1" customWidth="1"/>
    <col min="4" max="4" width="1.85546875" style="1" bestFit="1" customWidth="1"/>
    <col min="5" max="5" width="26.85546875" style="1" bestFit="1" customWidth="1"/>
    <col min="6" max="6" width="1.85546875" style="1" bestFit="1" customWidth="1"/>
    <col min="7" max="7" width="2.85546875" style="1" bestFit="1" customWidth="1"/>
    <col min="8" max="8" width="2" style="1" bestFit="1" customWidth="1"/>
    <col min="9" max="9" width="9.140625" style="1"/>
    <col min="10" max="10" width="7.5703125" style="1" bestFit="1" customWidth="1"/>
    <col min="11" max="11" width="9.7109375" style="1" bestFit="1" customWidth="1"/>
    <col min="12" max="12" width="30.7109375" style="1" bestFit="1" customWidth="1"/>
    <col min="13" max="13" width="14.28515625" style="1" bestFit="1" customWidth="1"/>
    <col min="14" max="14" width="14" style="1" bestFit="1" customWidth="1"/>
    <col min="15" max="15" width="11" style="1" bestFit="1" customWidth="1"/>
    <col min="16" max="16" width="12.7109375" style="1" bestFit="1" customWidth="1"/>
    <col min="17" max="17" width="12.42578125" style="1" bestFit="1" customWidth="1"/>
    <col min="18" max="18" width="16" style="1" bestFit="1" customWidth="1"/>
    <col min="19" max="19" width="15.7109375" style="1" bestFit="1" customWidth="1"/>
    <col min="20" max="20" width="13.85546875" style="1" bestFit="1" customWidth="1"/>
    <col min="21" max="21" width="12.28515625" style="1" bestFit="1" customWidth="1"/>
    <col min="22" max="22" width="13.5703125" style="1" bestFit="1" customWidth="1"/>
    <col min="23" max="23" width="12.85546875" bestFit="1" customWidth="1"/>
    <col min="24" max="24" width="9.7109375" bestFit="1" customWidth="1"/>
    <col min="25" max="25" width="30.7109375" bestFit="1" customWidth="1"/>
    <col min="26" max="26" width="14.28515625" bestFit="1" customWidth="1"/>
    <col min="27" max="27" width="14" bestFit="1" customWidth="1"/>
    <col min="28" max="28" width="11" bestFit="1" customWidth="1"/>
    <col min="29" max="29" width="12.7109375" bestFit="1" customWidth="1"/>
    <col min="30" max="30" width="12.42578125" bestFit="1" customWidth="1"/>
    <col min="31" max="31" width="16" bestFit="1" customWidth="1"/>
    <col min="32" max="32" width="15.7109375" bestFit="1" customWidth="1"/>
    <col min="33" max="33" width="13.85546875" bestFit="1" customWidth="1"/>
    <col min="34" max="34" width="12.28515625" bestFit="1" customWidth="1"/>
    <col min="35" max="35" width="13.5703125" bestFit="1" customWidth="1"/>
    <col min="36" max="36" width="12.85546875" bestFit="1" customWidth="1"/>
  </cols>
  <sheetData>
    <row r="1" spans="1:23" x14ac:dyDescent="0.25">
      <c r="J1" s="216" t="s">
        <v>7345</v>
      </c>
      <c r="K1" s="216" t="s">
        <v>8403</v>
      </c>
      <c r="L1" s="216" t="s">
        <v>1233</v>
      </c>
      <c r="M1" s="216" t="s">
        <v>8404</v>
      </c>
      <c r="N1" s="216" t="s">
        <v>8405</v>
      </c>
      <c r="O1" s="216" t="s">
        <v>8406</v>
      </c>
      <c r="P1" s="216" t="s">
        <v>8407</v>
      </c>
      <c r="Q1" s="216" t="s">
        <v>8408</v>
      </c>
      <c r="R1" s="216" t="s">
        <v>8409</v>
      </c>
      <c r="S1" s="216" t="s">
        <v>8410</v>
      </c>
      <c r="T1" s="216" t="s">
        <v>8411</v>
      </c>
      <c r="U1" s="216" t="s">
        <v>8412</v>
      </c>
      <c r="V1" s="216" t="s">
        <v>8413</v>
      </c>
      <c r="W1" s="215" t="s">
        <v>8414</v>
      </c>
    </row>
    <row r="2" spans="1:23" x14ac:dyDescent="0.25">
      <c r="A2" s="14" t="str">
        <f>CONCATENATE(B2,C2,D2,E2,F2,G2,H2)</f>
        <v>('CR0001', 'CORRETIVO', '0'),</v>
      </c>
      <c r="B2" s="14" t="s">
        <v>8395</v>
      </c>
      <c r="C2" s="14" t="str">
        <f>"'"&amp;dST4_ServicoManutencao[[#This Row],[Serviço]]&amp;"'"</f>
        <v>'CR0001'</v>
      </c>
      <c r="D2" s="14" t="s">
        <v>8399</v>
      </c>
      <c r="E2" s="14" t="str">
        <f>"'"&amp;dST4_ServicoManutencao[[#This Row],[Nome]]&amp;"'"</f>
        <v>'CORRETIVO'</v>
      </c>
      <c r="F2" s="14" t="s">
        <v>8399</v>
      </c>
      <c r="G2" s="14" t="str">
        <f>"'"&amp;0&amp;"'"</f>
        <v>'0'</v>
      </c>
      <c r="H2" s="213" t="s">
        <v>8397</v>
      </c>
      <c r="J2" s="216" t="s">
        <v>18</v>
      </c>
      <c r="K2" s="216" t="s">
        <v>8415</v>
      </c>
      <c r="L2" s="216" t="s">
        <v>8416</v>
      </c>
      <c r="M2" s="216" t="s">
        <v>7512</v>
      </c>
      <c r="N2" s="216" t="s">
        <v>7513</v>
      </c>
      <c r="O2" s="216" t="s">
        <v>8417</v>
      </c>
      <c r="P2" s="216" t="s">
        <v>8417</v>
      </c>
      <c r="Q2" s="216" t="s">
        <v>18</v>
      </c>
      <c r="R2" s="216" t="s">
        <v>18</v>
      </c>
      <c r="S2" s="216" t="s">
        <v>8417</v>
      </c>
      <c r="T2" s="216" t="s">
        <v>8417</v>
      </c>
      <c r="U2" s="216" t="s">
        <v>8417</v>
      </c>
      <c r="V2" s="216" t="s">
        <v>8417</v>
      </c>
      <c r="W2" s="215" t="s">
        <v>8417</v>
      </c>
    </row>
    <row r="3" spans="1:23" x14ac:dyDescent="0.25">
      <c r="A3" s="14" t="str">
        <f t="shared" ref="A3:A6" si="0">CONCATENATE(B3,C3,D3,E3,F3,G3,H3)</f>
        <v>('OP0001', 'REABASTECIMENTO DE PRODUTO', '0'),</v>
      </c>
      <c r="B3" s="14" t="s">
        <v>8395</v>
      </c>
      <c r="C3" s="14" t="str">
        <f>"'"&amp;dST4_ServicoManutencao[[#This Row],[Serviço]]&amp;"'"</f>
        <v>'OP0001'</v>
      </c>
      <c r="D3" s="14" t="s">
        <v>8399</v>
      </c>
      <c r="E3" s="14" t="str">
        <f>"'"&amp;dST4_ServicoManutencao[[#This Row],[Nome]]&amp;"'"</f>
        <v>'REABASTECIMENTO DE PRODUTO'</v>
      </c>
      <c r="F3" s="14" t="s">
        <v>8399</v>
      </c>
      <c r="G3" s="14" t="str">
        <f t="shared" ref="G3:G6" si="1">"'"&amp;0&amp;"'"</f>
        <v>'0'</v>
      </c>
      <c r="H3" s="213" t="s">
        <v>8397</v>
      </c>
      <c r="J3" s="216" t="s">
        <v>18</v>
      </c>
      <c r="K3" s="216" t="s">
        <v>8418</v>
      </c>
      <c r="L3" s="216" t="s">
        <v>8419</v>
      </c>
      <c r="M3" s="216" t="s">
        <v>7512</v>
      </c>
      <c r="N3" s="216" t="s">
        <v>7513</v>
      </c>
      <c r="O3" s="216" t="s">
        <v>8417</v>
      </c>
      <c r="P3" s="216" t="s">
        <v>8417</v>
      </c>
      <c r="Q3" s="216" t="s">
        <v>18</v>
      </c>
      <c r="R3" s="216" t="s">
        <v>18</v>
      </c>
      <c r="S3" s="216" t="s">
        <v>8417</v>
      </c>
      <c r="T3" s="216" t="s">
        <v>8417</v>
      </c>
      <c r="U3" s="216" t="s">
        <v>8417</v>
      </c>
      <c r="V3" s="216" t="s">
        <v>8417</v>
      </c>
      <c r="W3" s="215" t="s">
        <v>8417</v>
      </c>
    </row>
    <row r="4" spans="1:23" x14ac:dyDescent="0.25">
      <c r="A4" s="14" t="str">
        <f t="shared" si="0"/>
        <v>('OP0002', 'ACOPLAMENTO DE CILINDRO', '0'),</v>
      </c>
      <c r="B4" s="14" t="s">
        <v>8395</v>
      </c>
      <c r="C4" s="14" t="str">
        <f>"'"&amp;dST4_ServicoManutencao[[#This Row],[Serviço]]&amp;"'"</f>
        <v>'OP0002'</v>
      </c>
      <c r="D4" s="14" t="s">
        <v>8399</v>
      </c>
      <c r="E4" s="14" t="str">
        <f>"'"&amp;dST4_ServicoManutencao[[#This Row],[Nome]]&amp;"'"</f>
        <v>'ACOPLAMENTO DE CILINDRO'</v>
      </c>
      <c r="F4" s="14" t="s">
        <v>8399</v>
      </c>
      <c r="G4" s="14" t="str">
        <f t="shared" si="1"/>
        <v>'0'</v>
      </c>
      <c r="H4" s="213" t="s">
        <v>8397</v>
      </c>
      <c r="J4" s="216" t="s">
        <v>18</v>
      </c>
      <c r="K4" s="216" t="s">
        <v>8420</v>
      </c>
      <c r="L4" s="216" t="s">
        <v>8421</v>
      </c>
      <c r="M4" s="216" t="s">
        <v>7512</v>
      </c>
      <c r="N4" s="216" t="s">
        <v>7513</v>
      </c>
      <c r="O4" s="216" t="s">
        <v>8417</v>
      </c>
      <c r="P4" s="216" t="s">
        <v>8417</v>
      </c>
      <c r="Q4" s="216" t="s">
        <v>18</v>
      </c>
      <c r="R4" s="216" t="s">
        <v>18</v>
      </c>
      <c r="S4" s="216" t="s">
        <v>8417</v>
      </c>
      <c r="T4" s="216" t="s">
        <v>8417</v>
      </c>
      <c r="U4" s="216" t="s">
        <v>8417</v>
      </c>
      <c r="V4" s="216" t="s">
        <v>8417</v>
      </c>
      <c r="W4" s="215" t="s">
        <v>8417</v>
      </c>
    </row>
    <row r="5" spans="1:23" x14ac:dyDescent="0.25">
      <c r="A5" s="14" t="str">
        <f t="shared" si="0"/>
        <v>('PV0001', 'PREVENTIVO', '0'),</v>
      </c>
      <c r="B5" s="14" t="s">
        <v>8395</v>
      </c>
      <c r="C5" s="14" t="str">
        <f>"'"&amp;dST4_ServicoManutencao[[#This Row],[Serviço]]&amp;"'"</f>
        <v>'PV0001'</v>
      </c>
      <c r="D5" s="14" t="s">
        <v>8399</v>
      </c>
      <c r="E5" s="14" t="str">
        <f>"'"&amp;dST4_ServicoManutencao[[#This Row],[Nome]]&amp;"'"</f>
        <v>'PREVENTIVO'</v>
      </c>
      <c r="F5" s="14" t="s">
        <v>8399</v>
      </c>
      <c r="G5" s="14" t="str">
        <f t="shared" si="1"/>
        <v>'0'</v>
      </c>
      <c r="H5" s="213" t="s">
        <v>8397</v>
      </c>
      <c r="J5" s="216" t="s">
        <v>18</v>
      </c>
      <c r="K5" s="216" t="s">
        <v>8422</v>
      </c>
      <c r="L5" s="216" t="s">
        <v>8423</v>
      </c>
      <c r="M5" s="216" t="s">
        <v>7512</v>
      </c>
      <c r="N5" s="216" t="s">
        <v>7513</v>
      </c>
      <c r="O5" s="216" t="s">
        <v>8417</v>
      </c>
      <c r="P5" s="216" t="s">
        <v>8417</v>
      </c>
      <c r="Q5" s="216" t="s">
        <v>18</v>
      </c>
      <c r="R5" s="216" t="s">
        <v>18</v>
      </c>
      <c r="S5" s="216" t="s">
        <v>8417</v>
      </c>
      <c r="T5" s="216" t="s">
        <v>8417</v>
      </c>
      <c r="U5" s="216" t="s">
        <v>8417</v>
      </c>
      <c r="V5" s="216" t="s">
        <v>8417</v>
      </c>
      <c r="W5" s="215" t="s">
        <v>8417</v>
      </c>
    </row>
    <row r="6" spans="1:23" x14ac:dyDescent="0.25">
      <c r="A6" s="14" t="str">
        <f t="shared" si="0"/>
        <v>('VT0001', 'VISITA TECNICA', '0');</v>
      </c>
      <c r="B6" s="14" t="s">
        <v>8395</v>
      </c>
      <c r="C6" s="14" t="str">
        <f>"'"&amp;dST4_ServicoManutencao[[#This Row],[Serviço]]&amp;"'"</f>
        <v>'VT0001'</v>
      </c>
      <c r="D6" s="14" t="s">
        <v>8399</v>
      </c>
      <c r="E6" s="14" t="str">
        <f>"'"&amp;dST4_ServicoManutencao[[#This Row],[Nome]]&amp;"'"</f>
        <v>'VISITA TECNICA'</v>
      </c>
      <c r="F6" s="14" t="s">
        <v>8399</v>
      </c>
      <c r="G6" s="14" t="str">
        <f t="shared" si="1"/>
        <v>'0'</v>
      </c>
      <c r="H6" s="213" t="s">
        <v>8398</v>
      </c>
      <c r="J6" s="216" t="s">
        <v>18</v>
      </c>
      <c r="K6" s="216" t="s">
        <v>8424</v>
      </c>
      <c r="L6" s="216" t="s">
        <v>8425</v>
      </c>
      <c r="M6" s="216" t="s">
        <v>7512</v>
      </c>
      <c r="N6" s="216" t="s">
        <v>7513</v>
      </c>
      <c r="O6" s="216" t="s">
        <v>8417</v>
      </c>
      <c r="P6" s="216" t="s">
        <v>8417</v>
      </c>
      <c r="Q6" s="216" t="s">
        <v>18</v>
      </c>
      <c r="R6" s="216" t="s">
        <v>18</v>
      </c>
      <c r="S6" s="216" t="s">
        <v>8417</v>
      </c>
      <c r="T6" s="216" t="s">
        <v>8417</v>
      </c>
      <c r="U6" s="216" t="s">
        <v>8417</v>
      </c>
      <c r="V6" s="216" t="s">
        <v>8417</v>
      </c>
      <c r="W6" s="215" t="s">
        <v>8417</v>
      </c>
    </row>
    <row r="14" spans="1:23" x14ac:dyDescent="0.25">
      <c r="L14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2" sqref="A2"/>
    </sheetView>
  </sheetViews>
  <sheetFormatPr defaultRowHeight="15" x14ac:dyDescent="0.25"/>
  <cols>
    <col min="1" max="1" width="43.7109375" style="1" bestFit="1" customWidth="1"/>
    <col min="2" max="2" width="1.5703125" style="1" bestFit="1" customWidth="1"/>
    <col min="3" max="3" width="11.28515625" style="1" bestFit="1" customWidth="1"/>
    <col min="4" max="4" width="1.85546875" style="1" bestFit="1" customWidth="1"/>
    <col min="5" max="5" width="27.7109375" style="1" bestFit="1" customWidth="1"/>
    <col min="6" max="6" width="1.85546875" style="1" bestFit="1" customWidth="1"/>
    <col min="7" max="7" width="2.85546875" style="1" bestFit="1" customWidth="1"/>
    <col min="8" max="8" width="2" style="1" bestFit="1" customWidth="1"/>
    <col min="9" max="9" width="9.140625" style="1"/>
    <col min="10" max="10" width="11.85546875" style="1" bestFit="1" customWidth="1"/>
    <col min="11" max="11" width="26.42578125" customWidth="1"/>
    <col min="12" max="12" width="29" bestFit="1" customWidth="1"/>
  </cols>
  <sheetData>
    <row r="1" spans="1:11" x14ac:dyDescent="0.25">
      <c r="J1" s="216" t="s">
        <v>8426</v>
      </c>
      <c r="K1" s="215" t="s">
        <v>579</v>
      </c>
    </row>
    <row r="2" spans="1:11" x14ac:dyDescent="0.25">
      <c r="A2" s="14" t="str">
        <f>CONCATENATE(B2,C2,D2,E2,F2,G2,H2)</f>
        <v>('SBBDO-BMB', 'BOMBA DE DOSAGEM', '0'),</v>
      </c>
      <c r="B2" s="14" t="s">
        <v>8395</v>
      </c>
      <c r="C2" s="14" t="str">
        <f>"'"&amp;dTagFamiliaBens[[#This Row],[Tag]]&amp;"'"</f>
        <v>'SBBDO-BMB'</v>
      </c>
      <c r="D2" s="14" t="s">
        <v>8399</v>
      </c>
      <c r="E2" s="14" t="str">
        <f>"'"&amp;dTagFamiliaBens[[#This Row],[EquipamentoDescrição]]&amp;"'"</f>
        <v>'BOMBA DE DOSAGEM'</v>
      </c>
      <c r="F2" s="14" t="s">
        <v>8399</v>
      </c>
      <c r="G2" s="14" t="str">
        <f>"'"&amp;0&amp;"'"</f>
        <v>'0'</v>
      </c>
      <c r="H2" s="213" t="s">
        <v>8397</v>
      </c>
      <c r="J2" s="216" t="s">
        <v>8427</v>
      </c>
      <c r="K2" s="215" t="s">
        <v>36</v>
      </c>
    </row>
    <row r="3" spans="1:11" x14ac:dyDescent="0.25">
      <c r="A3" s="14" t="str">
        <f t="shared" ref="A3:A9" si="0">CONCATENATE(B3,C3,D3,E3,F3,G3,H3)</f>
        <v>('SBSEG-KITCL', 'KIT DE EMERGENCIA CLORO', '0'),</v>
      </c>
      <c r="B3" s="14" t="s">
        <v>8395</v>
      </c>
      <c r="C3" s="14" t="str">
        <f>"'"&amp;dTagFamiliaBens[[#This Row],[Tag]]&amp;"'"</f>
        <v>'SBSEG-KITCL'</v>
      </c>
      <c r="D3" s="14" t="s">
        <v>8399</v>
      </c>
      <c r="E3" s="14" t="str">
        <f>"'"&amp;dTagFamiliaBens[[#This Row],[EquipamentoDescrição]]&amp;"'"</f>
        <v>'KIT DE EMERGENCIA CLORO'</v>
      </c>
      <c r="F3" s="14" t="s">
        <v>8399</v>
      </c>
      <c r="G3" s="14" t="str">
        <f t="shared" ref="G3:G9" si="1">"'"&amp;0&amp;"'"</f>
        <v>'0'</v>
      </c>
      <c r="H3" s="213" t="s">
        <v>8397</v>
      </c>
      <c r="J3" s="216" t="s">
        <v>8428</v>
      </c>
      <c r="K3" s="215" t="s">
        <v>7510</v>
      </c>
    </row>
    <row r="4" spans="1:11" x14ac:dyDescent="0.25">
      <c r="A4" s="14" t="str">
        <f t="shared" si="0"/>
        <v>('SBSEG-MCA', 'MASCARA AUTONOMA', '0'),</v>
      </c>
      <c r="B4" s="14" t="s">
        <v>8395</v>
      </c>
      <c r="C4" s="14" t="str">
        <f>"'"&amp;dTagFamiliaBens[[#This Row],[Tag]]&amp;"'"</f>
        <v>'SBSEG-MCA'</v>
      </c>
      <c r="D4" s="14" t="s">
        <v>8399</v>
      </c>
      <c r="E4" s="14" t="str">
        <f>"'"&amp;dTagFamiliaBens[[#This Row],[EquipamentoDescrição]]&amp;"'"</f>
        <v>'MASCARA AUTONOMA'</v>
      </c>
      <c r="F4" s="14" t="s">
        <v>8399</v>
      </c>
      <c r="G4" s="14" t="str">
        <f t="shared" si="1"/>
        <v>'0'</v>
      </c>
      <c r="H4" s="213" t="s">
        <v>8397</v>
      </c>
      <c r="J4" s="216" t="s">
        <v>1826</v>
      </c>
      <c r="K4" s="215" t="s">
        <v>37</v>
      </c>
    </row>
    <row r="5" spans="1:11" x14ac:dyDescent="0.25">
      <c r="A5" s="14" t="str">
        <f t="shared" si="0"/>
        <v>('SBGCL-SCL', 'SISTEMA DE CLORACAO', '0'),</v>
      </c>
      <c r="B5" s="14" t="s">
        <v>8395</v>
      </c>
      <c r="C5" s="14" t="str">
        <f>"'"&amp;dTagFamiliaBens[[#This Row],[Tag]]&amp;"'"</f>
        <v>'SBGCL-SCL'</v>
      </c>
      <c r="D5" s="14" t="s">
        <v>8399</v>
      </c>
      <c r="E5" s="14" t="str">
        <f>"'"&amp;dTagFamiliaBens[[#This Row],[EquipamentoDescrição]]&amp;"'"</f>
        <v>'SISTEMA DE CLORACAO'</v>
      </c>
      <c r="F5" s="14" t="s">
        <v>8399</v>
      </c>
      <c r="G5" s="14" t="str">
        <f t="shared" si="1"/>
        <v>'0'</v>
      </c>
      <c r="H5" s="213" t="s">
        <v>8397</v>
      </c>
      <c r="J5" s="216" t="s">
        <v>114</v>
      </c>
      <c r="K5" s="215" t="s">
        <v>8470</v>
      </c>
    </row>
    <row r="6" spans="1:11" x14ac:dyDescent="0.25">
      <c r="A6" s="14" t="str">
        <f t="shared" si="0"/>
        <v>('SBDSD-SDS', 'SISTEMA DE DOSAGEM', '0'),</v>
      </c>
      <c r="B6" s="14" t="s">
        <v>8395</v>
      </c>
      <c r="C6" s="14" t="str">
        <f>"'"&amp;dTagFamiliaBens[[#This Row],[Tag]]&amp;"'"</f>
        <v>'SBDSD-SDS'</v>
      </c>
      <c r="D6" s="14" t="s">
        <v>8399</v>
      </c>
      <c r="E6" s="14" t="str">
        <f>"'"&amp;dTagFamiliaBens[[#This Row],[EquipamentoDescrição]]&amp;"'"</f>
        <v>'SISTEMA DE DOSAGEM'</v>
      </c>
      <c r="F6" s="14" t="s">
        <v>8399</v>
      </c>
      <c r="G6" s="14" t="str">
        <f t="shared" si="1"/>
        <v>'0'</v>
      </c>
      <c r="H6" s="213" t="s">
        <v>8397</v>
      </c>
      <c r="J6" s="216" t="s">
        <v>1827</v>
      </c>
      <c r="K6" s="215" t="s">
        <v>1809</v>
      </c>
    </row>
    <row r="7" spans="1:11" x14ac:dyDescent="0.25">
      <c r="A7" s="14" t="str">
        <f t="shared" si="0"/>
        <v>('SBPAC-SPC', 'SISTEMA DE PAC', '0'),</v>
      </c>
      <c r="B7" s="14" t="s">
        <v>8395</v>
      </c>
      <c r="C7" s="14" t="str">
        <f>"'"&amp;dTagFamiliaBens[[#This Row],[Tag]]&amp;"'"</f>
        <v>'SBPAC-SPC'</v>
      </c>
      <c r="D7" s="14" t="s">
        <v>8399</v>
      </c>
      <c r="E7" s="14" t="str">
        <f>"'"&amp;dTagFamiliaBens[[#This Row],[EquipamentoDescrição]]&amp;"'"</f>
        <v>'SISTEMA DE PAC'</v>
      </c>
      <c r="F7" s="14" t="s">
        <v>8399</v>
      </c>
      <c r="G7" s="14" t="str">
        <f t="shared" si="1"/>
        <v>'0'</v>
      </c>
      <c r="H7" s="213" t="s">
        <v>8397</v>
      </c>
      <c r="J7" s="216" t="s">
        <v>848</v>
      </c>
      <c r="K7" s="215" t="s">
        <v>843</v>
      </c>
    </row>
    <row r="8" spans="1:11" x14ac:dyDescent="0.25">
      <c r="A8" s="14" t="str">
        <f t="shared" si="0"/>
        <v>('SBDPT-SPT', 'SISTEMA DE PASTILHA', '0'),</v>
      </c>
      <c r="B8" s="14" t="s">
        <v>8395</v>
      </c>
      <c r="C8" s="14" t="str">
        <f>"'"&amp;dTagFamiliaBens[[#This Row],[Tag]]&amp;"'"</f>
        <v>'SBDPT-SPT'</v>
      </c>
      <c r="D8" s="14" t="s">
        <v>8399</v>
      </c>
      <c r="E8" s="14" t="str">
        <f>"'"&amp;dTagFamiliaBens[[#This Row],[EquipamentoDescrição]]&amp;"'"</f>
        <v>'SISTEMA DE PASTILHA'</v>
      </c>
      <c r="F8" s="14" t="s">
        <v>8399</v>
      </c>
      <c r="G8" s="14" t="str">
        <f t="shared" si="1"/>
        <v>'0'</v>
      </c>
      <c r="H8" s="213" t="s">
        <v>8397</v>
      </c>
      <c r="J8" s="216" t="s">
        <v>847</v>
      </c>
      <c r="K8" s="215" t="s">
        <v>1234</v>
      </c>
    </row>
    <row r="9" spans="1:11" x14ac:dyDescent="0.25">
      <c r="A9" s="14" t="str">
        <f t="shared" si="0"/>
        <v>('SBDXC-SDX', 'SISTEMA DIOXIDO DE CLORO', '0');</v>
      </c>
      <c r="B9" s="14" t="s">
        <v>8395</v>
      </c>
      <c r="C9" s="14" t="str">
        <f>"'"&amp;dTagFamiliaBens[[#This Row],[Tag]]&amp;"'"</f>
        <v>'SBDXC-SDX'</v>
      </c>
      <c r="D9" s="14" t="s">
        <v>8399</v>
      </c>
      <c r="E9" s="14" t="str">
        <f>"'"&amp;dTagFamiliaBens[[#This Row],[EquipamentoDescrição]]&amp;"'"</f>
        <v>'SISTEMA DIOXIDO DE CLORO'</v>
      </c>
      <c r="F9" s="14" t="s">
        <v>8399</v>
      </c>
      <c r="G9" s="14" t="str">
        <f t="shared" si="1"/>
        <v>'0'</v>
      </c>
      <c r="H9" s="213" t="s">
        <v>8398</v>
      </c>
      <c r="J9" s="216" t="s">
        <v>1487</v>
      </c>
      <c r="K9" s="215" t="s">
        <v>1286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9"/>
  <sheetViews>
    <sheetView topLeftCell="A676" workbookViewId="0">
      <selection activeCell="B684" sqref="B684"/>
    </sheetView>
  </sheetViews>
  <sheetFormatPr defaultColWidth="15.140625" defaultRowHeight="12.75" x14ac:dyDescent="0.2"/>
  <cols>
    <col min="1" max="1" width="10.5703125" style="156" bestFit="1" customWidth="1"/>
    <col min="2" max="2" width="49.5703125" style="156" bestFit="1" customWidth="1"/>
    <col min="3" max="3" width="6.7109375" style="156" bestFit="1" customWidth="1"/>
    <col min="4" max="4" width="8.85546875" style="156" bestFit="1" customWidth="1"/>
    <col min="5" max="5" width="6.42578125" style="156" bestFit="1" customWidth="1"/>
    <col min="6" max="6" width="17.28515625" style="156" bestFit="1" customWidth="1"/>
    <col min="7" max="7" width="10" style="156" bestFit="1" customWidth="1"/>
    <col min="8" max="8" width="43" style="156" bestFit="1" customWidth="1"/>
    <col min="9" max="9" width="27.140625" style="156" bestFit="1" customWidth="1"/>
    <col min="10" max="10" width="12.28515625" style="156" bestFit="1" customWidth="1"/>
    <col min="11" max="11" width="8.42578125" style="156" bestFit="1" customWidth="1"/>
    <col min="12" max="12" width="13.28515625" style="156" bestFit="1" customWidth="1"/>
    <col min="13" max="13" width="29" style="156" bestFit="1" customWidth="1"/>
    <col min="14" max="14" width="9.85546875" style="156" bestFit="1" customWidth="1"/>
    <col min="15" max="15" width="11.140625" style="156" bestFit="1" customWidth="1"/>
    <col min="16" max="16" width="6.42578125" style="156" customWidth="1"/>
    <col min="17" max="17" width="14.140625" style="156" customWidth="1"/>
    <col min="18" max="18" width="10" style="156" customWidth="1"/>
    <col min="19" max="19" width="26.28515625" style="156" bestFit="1" customWidth="1"/>
    <col min="20" max="20" width="15.140625" style="156"/>
    <col min="21" max="21" width="12.28515625" style="156" customWidth="1"/>
    <col min="22" max="22" width="8.42578125" style="156" customWidth="1"/>
    <col min="23" max="23" width="13.28515625" style="156" customWidth="1"/>
    <col min="24" max="24" width="21.7109375" style="156" bestFit="1" customWidth="1"/>
    <col min="25" max="25" width="9.85546875" style="156" customWidth="1"/>
    <col min="26" max="26" width="11.140625" style="156" customWidth="1"/>
    <col min="27" max="16384" width="15.140625" style="156"/>
  </cols>
  <sheetData>
    <row r="1" spans="1:26" ht="15" x14ac:dyDescent="0.25">
      <c r="A1" s="173" t="s">
        <v>8463</v>
      </c>
      <c r="B1" s="173" t="s">
        <v>7395</v>
      </c>
      <c r="C1" s="173" t="s">
        <v>7345</v>
      </c>
      <c r="D1" s="173" t="s">
        <v>31</v>
      </c>
      <c r="E1" s="173" t="s">
        <v>7346</v>
      </c>
      <c r="F1" s="173" t="s">
        <v>7396</v>
      </c>
      <c r="G1" s="173" t="s">
        <v>8448</v>
      </c>
      <c r="H1" s="173" t="s">
        <v>7347</v>
      </c>
      <c r="I1" s="173" t="s">
        <v>65</v>
      </c>
      <c r="J1" s="173" t="s">
        <v>7397</v>
      </c>
      <c r="K1" s="173" t="s">
        <v>7398</v>
      </c>
      <c r="L1" s="173" t="s">
        <v>7399</v>
      </c>
      <c r="M1" s="173" t="s">
        <v>7275</v>
      </c>
      <c r="N1" s="173" t="s">
        <v>7693</v>
      </c>
      <c r="O1" s="171" t="s">
        <v>7694</v>
      </c>
      <c r="P1"/>
      <c r="Q1"/>
      <c r="R1"/>
      <c r="S1"/>
      <c r="T1"/>
      <c r="U1"/>
      <c r="V1"/>
      <c r="W1"/>
      <c r="X1"/>
      <c r="Y1"/>
      <c r="Z1"/>
    </row>
    <row r="2" spans="1:26" ht="15" x14ac:dyDescent="0.25">
      <c r="A2" s="157">
        <f>COUNTIF(ClienteLocalidade!AB:AB,B2)</f>
        <v>1</v>
      </c>
      <c r="B2" s="157" t="str">
        <f t="shared" ref="B2:B65" si="0">F2&amp;" - "&amp;H2</f>
        <v>DAE-VARZEA GRANDE - ETA I</v>
      </c>
      <c r="C2" s="173" t="s">
        <v>18</v>
      </c>
      <c r="D2" s="173" t="s">
        <v>8144</v>
      </c>
      <c r="E2" s="173" t="s">
        <v>7512</v>
      </c>
      <c r="F2" s="173" t="s">
        <v>8145</v>
      </c>
      <c r="G2" s="173" t="s">
        <v>7512</v>
      </c>
      <c r="H2" s="173" t="s">
        <v>1628</v>
      </c>
      <c r="I2" s="173" t="s">
        <v>18</v>
      </c>
      <c r="J2" s="173" t="s">
        <v>18</v>
      </c>
      <c r="K2" s="173" t="s">
        <v>6854</v>
      </c>
      <c r="L2" s="173" t="s">
        <v>8146</v>
      </c>
      <c r="M2" s="173" t="s">
        <v>8147</v>
      </c>
      <c r="N2" s="173" t="s">
        <v>18</v>
      </c>
      <c r="O2" s="173" t="s">
        <v>18</v>
      </c>
      <c r="P2"/>
      <c r="Q2"/>
      <c r="R2"/>
      <c r="S2"/>
      <c r="T2"/>
      <c r="U2"/>
      <c r="V2"/>
      <c r="W2"/>
      <c r="X2"/>
      <c r="Y2"/>
      <c r="Z2"/>
    </row>
    <row r="3" spans="1:26" ht="15" x14ac:dyDescent="0.25">
      <c r="A3" s="157">
        <f>COUNTIF(ClienteLocalidade!AB:AB,B3)</f>
        <v>1</v>
      </c>
      <c r="B3" s="157" t="str">
        <f t="shared" si="0"/>
        <v>DAE-VARZEA GRANDE - ETA II</v>
      </c>
      <c r="C3" s="173" t="s">
        <v>18</v>
      </c>
      <c r="D3" s="173" t="s">
        <v>8144</v>
      </c>
      <c r="E3" s="173" t="s">
        <v>7512</v>
      </c>
      <c r="F3" s="173" t="s">
        <v>8145</v>
      </c>
      <c r="G3" s="173" t="s">
        <v>7513</v>
      </c>
      <c r="H3" s="173" t="s">
        <v>1629</v>
      </c>
      <c r="I3" s="173" t="s">
        <v>18</v>
      </c>
      <c r="J3" s="173" t="s">
        <v>18</v>
      </c>
      <c r="K3" s="173" t="s">
        <v>6854</v>
      </c>
      <c r="L3" s="173" t="s">
        <v>8146</v>
      </c>
      <c r="M3" s="173" t="s">
        <v>8147</v>
      </c>
      <c r="N3" s="173" t="s">
        <v>18</v>
      </c>
      <c r="O3" s="173" t="s">
        <v>18</v>
      </c>
      <c r="P3"/>
      <c r="Q3"/>
      <c r="R3"/>
      <c r="S3"/>
      <c r="T3"/>
      <c r="U3"/>
      <c r="V3"/>
      <c r="W3"/>
      <c r="X3"/>
      <c r="Y3"/>
      <c r="Z3"/>
    </row>
    <row r="4" spans="1:26" ht="15" x14ac:dyDescent="0.25">
      <c r="A4" s="157">
        <f>COUNTIF(ClienteLocalidade!AB:AB,B4)</f>
        <v>1</v>
      </c>
      <c r="B4" s="157" t="str">
        <f t="shared" si="0"/>
        <v>COSANPA - VISEU</v>
      </c>
      <c r="C4" s="173" t="s">
        <v>18</v>
      </c>
      <c r="D4" s="173" t="s">
        <v>7685</v>
      </c>
      <c r="E4" s="173" t="s">
        <v>7512</v>
      </c>
      <c r="F4" s="173" t="s">
        <v>241</v>
      </c>
      <c r="G4" s="173" t="s">
        <v>7512</v>
      </c>
      <c r="H4" s="173" t="s">
        <v>1051</v>
      </c>
      <c r="I4" s="173" t="s">
        <v>7323</v>
      </c>
      <c r="J4" s="173" t="s">
        <v>18</v>
      </c>
      <c r="K4" s="173" t="s">
        <v>2061</v>
      </c>
      <c r="L4" s="173" t="s">
        <v>7695</v>
      </c>
      <c r="M4" s="173" t="s">
        <v>1051</v>
      </c>
      <c r="N4" s="173" t="s">
        <v>18</v>
      </c>
      <c r="O4" s="173" t="s">
        <v>18</v>
      </c>
      <c r="P4"/>
      <c r="Q4"/>
      <c r="R4"/>
      <c r="S4"/>
      <c r="T4"/>
      <c r="U4"/>
      <c r="V4"/>
      <c r="W4"/>
      <c r="X4"/>
      <c r="Y4"/>
      <c r="Z4"/>
    </row>
    <row r="5" spans="1:26" ht="15" x14ac:dyDescent="0.25">
      <c r="A5" s="157">
        <f>COUNTIF(ClienteLocalidade!AB:AB,B5)</f>
        <v>1</v>
      </c>
      <c r="B5" s="157" t="str">
        <f t="shared" si="0"/>
        <v>COSANPA - MOCAJUBA</v>
      </c>
      <c r="C5" s="173" t="s">
        <v>18</v>
      </c>
      <c r="D5" s="173" t="s">
        <v>7685</v>
      </c>
      <c r="E5" s="173" t="s">
        <v>7512</v>
      </c>
      <c r="F5" s="173" t="s">
        <v>241</v>
      </c>
      <c r="G5" s="173" t="s">
        <v>7513</v>
      </c>
      <c r="H5" s="173" t="s">
        <v>1060</v>
      </c>
      <c r="I5" s="173" t="s">
        <v>7400</v>
      </c>
      <c r="J5" s="173" t="s">
        <v>18</v>
      </c>
      <c r="K5" s="173" t="s">
        <v>2061</v>
      </c>
      <c r="L5" s="173" t="s">
        <v>7696</v>
      </c>
      <c r="M5" s="173" t="s">
        <v>1060</v>
      </c>
      <c r="N5" s="173" t="s">
        <v>18</v>
      </c>
      <c r="O5" s="173" t="s">
        <v>18</v>
      </c>
      <c r="P5"/>
      <c r="Q5"/>
      <c r="R5"/>
      <c r="S5"/>
      <c r="T5"/>
      <c r="U5"/>
      <c r="V5"/>
      <c r="W5"/>
      <c r="X5"/>
      <c r="Y5"/>
      <c r="Z5"/>
    </row>
    <row r="6" spans="1:26" ht="15" x14ac:dyDescent="0.25">
      <c r="A6" s="157">
        <f>COUNTIF(ClienteLocalidade!AB:AB,B6)</f>
        <v>1</v>
      </c>
      <c r="B6" s="157" t="str">
        <f t="shared" si="0"/>
        <v>COSANPA - ITAITUBA</v>
      </c>
      <c r="C6" s="173" t="s">
        <v>18</v>
      </c>
      <c r="D6" s="173" t="s">
        <v>7685</v>
      </c>
      <c r="E6" s="173" t="s">
        <v>7512</v>
      </c>
      <c r="F6" s="173" t="s">
        <v>241</v>
      </c>
      <c r="G6" s="173" t="s">
        <v>7584</v>
      </c>
      <c r="H6" s="173" t="s">
        <v>1056</v>
      </c>
      <c r="I6" s="173" t="s">
        <v>242</v>
      </c>
      <c r="J6" s="173" t="s">
        <v>18</v>
      </c>
      <c r="K6" s="173" t="s">
        <v>2061</v>
      </c>
      <c r="L6" s="173" t="s">
        <v>7697</v>
      </c>
      <c r="M6" s="173" t="s">
        <v>1056</v>
      </c>
      <c r="N6" s="173" t="s">
        <v>18</v>
      </c>
      <c r="O6" s="173" t="s">
        <v>18</v>
      </c>
      <c r="P6"/>
      <c r="Q6"/>
      <c r="R6"/>
      <c r="S6"/>
      <c r="T6"/>
      <c r="U6"/>
      <c r="V6"/>
      <c r="W6"/>
      <c r="X6"/>
      <c r="Y6"/>
      <c r="Z6"/>
    </row>
    <row r="7" spans="1:26" ht="15" x14ac:dyDescent="0.25">
      <c r="A7" s="179">
        <f>COUNTIF(ClienteLocalidade!AB:AB,B7)</f>
        <v>1</v>
      </c>
      <c r="B7" s="179" t="str">
        <f t="shared" si="0"/>
        <v>COSANPA - VILA MAUIATA</v>
      </c>
      <c r="C7" s="179" t="s">
        <v>18</v>
      </c>
      <c r="D7" s="179" t="s">
        <v>7685</v>
      </c>
      <c r="E7" s="179" t="s">
        <v>7512</v>
      </c>
      <c r="F7" s="179" t="s">
        <v>241</v>
      </c>
      <c r="G7" s="179" t="s">
        <v>7539</v>
      </c>
      <c r="H7" s="179" t="s">
        <v>1887</v>
      </c>
      <c r="I7" s="179" t="s">
        <v>7400</v>
      </c>
      <c r="J7" s="179" t="s">
        <v>18</v>
      </c>
      <c r="K7" s="179" t="s">
        <v>2061</v>
      </c>
      <c r="L7" s="179" t="s">
        <v>7698</v>
      </c>
      <c r="M7" s="179" t="s">
        <v>7401</v>
      </c>
      <c r="N7" s="179" t="s">
        <v>18</v>
      </c>
      <c r="O7" s="179" t="s">
        <v>18</v>
      </c>
      <c r="P7"/>
      <c r="Q7"/>
      <c r="R7"/>
      <c r="S7"/>
      <c r="T7"/>
      <c r="U7"/>
      <c r="V7"/>
      <c r="W7"/>
      <c r="X7"/>
      <c r="Y7"/>
      <c r="Z7"/>
    </row>
    <row r="8" spans="1:26" ht="15" x14ac:dyDescent="0.25">
      <c r="A8" s="179">
        <f>COUNTIF(ClienteLocalidade!AB:AB,B8)</f>
        <v>1</v>
      </c>
      <c r="B8" s="179" t="str">
        <f t="shared" si="0"/>
        <v>COSANPA - DOM ELISEU</v>
      </c>
      <c r="C8" s="179" t="s">
        <v>18</v>
      </c>
      <c r="D8" s="179" t="s">
        <v>7685</v>
      </c>
      <c r="E8" s="179" t="s">
        <v>7512</v>
      </c>
      <c r="F8" s="179" t="s">
        <v>241</v>
      </c>
      <c r="G8" s="179" t="s">
        <v>7514</v>
      </c>
      <c r="H8" s="179" t="s">
        <v>1053</v>
      </c>
      <c r="I8" s="179" t="s">
        <v>7386</v>
      </c>
      <c r="J8" s="179" t="s">
        <v>18</v>
      </c>
      <c r="K8" s="179" t="s">
        <v>2061</v>
      </c>
      <c r="L8" s="179" t="s">
        <v>7699</v>
      </c>
      <c r="M8" s="179" t="s">
        <v>1053</v>
      </c>
      <c r="N8" s="179" t="s">
        <v>18</v>
      </c>
      <c r="O8" s="179" t="s">
        <v>18</v>
      </c>
      <c r="P8"/>
      <c r="Q8"/>
      <c r="R8"/>
      <c r="S8"/>
      <c r="T8"/>
      <c r="U8"/>
      <c r="V8"/>
      <c r="W8"/>
      <c r="X8"/>
      <c r="Y8"/>
      <c r="Z8"/>
    </row>
    <row r="9" spans="1:26" ht="15" x14ac:dyDescent="0.25">
      <c r="A9" s="179">
        <f>COUNTIF(ClienteLocalidade!AB:AB,B9)</f>
        <v>1</v>
      </c>
      <c r="B9" s="179" t="str">
        <f t="shared" si="0"/>
        <v>COSANPA - BREU BRANCO</v>
      </c>
      <c r="C9" s="179" t="s">
        <v>18</v>
      </c>
      <c r="D9" s="179" t="s">
        <v>7685</v>
      </c>
      <c r="E9" s="179" t="s">
        <v>7512</v>
      </c>
      <c r="F9" s="179" t="s">
        <v>241</v>
      </c>
      <c r="G9" s="179" t="s">
        <v>7572</v>
      </c>
      <c r="H9" s="179" t="s">
        <v>1052</v>
      </c>
      <c r="I9" s="179" t="s">
        <v>7386</v>
      </c>
      <c r="J9" s="179" t="s">
        <v>18</v>
      </c>
      <c r="K9" s="179" t="s">
        <v>2061</v>
      </c>
      <c r="L9" s="179" t="s">
        <v>7700</v>
      </c>
      <c r="M9" s="179" t="s">
        <v>1052</v>
      </c>
      <c r="N9" s="179" t="s">
        <v>18</v>
      </c>
      <c r="O9" s="179" t="s">
        <v>18</v>
      </c>
      <c r="P9"/>
      <c r="Q9"/>
      <c r="R9"/>
      <c r="S9"/>
      <c r="T9"/>
      <c r="U9"/>
      <c r="V9"/>
      <c r="W9"/>
      <c r="X9"/>
      <c r="Y9"/>
      <c r="Z9"/>
    </row>
    <row r="10" spans="1:26" ht="15" x14ac:dyDescent="0.25">
      <c r="A10" s="179">
        <f>COUNTIF(ClienteLocalidade!AB:AB,B10)</f>
        <v>0</v>
      </c>
      <c r="B10" s="179" t="str">
        <f t="shared" si="0"/>
        <v>COSANPA - BRAGANCA</v>
      </c>
      <c r="C10" s="179" t="s">
        <v>18</v>
      </c>
      <c r="D10" s="179" t="s">
        <v>7685</v>
      </c>
      <c r="E10" s="179" t="s">
        <v>7512</v>
      </c>
      <c r="F10" s="179" t="s">
        <v>241</v>
      </c>
      <c r="G10" s="179" t="s">
        <v>7546</v>
      </c>
      <c r="H10" s="179" t="s">
        <v>7409</v>
      </c>
      <c r="I10" s="179" t="s">
        <v>7323</v>
      </c>
      <c r="J10" s="179" t="s">
        <v>18</v>
      </c>
      <c r="K10" s="179" t="s">
        <v>2061</v>
      </c>
      <c r="L10" s="179" t="s">
        <v>7701</v>
      </c>
      <c r="M10" s="179" t="s">
        <v>7409</v>
      </c>
      <c r="N10" s="179" t="s">
        <v>18</v>
      </c>
      <c r="O10" s="179" t="s">
        <v>18</v>
      </c>
      <c r="P10"/>
      <c r="Q10"/>
      <c r="R10"/>
      <c r="S10"/>
      <c r="T10"/>
      <c r="U10"/>
      <c r="V10"/>
      <c r="W10"/>
      <c r="X10"/>
      <c r="Y10"/>
      <c r="Z10"/>
    </row>
    <row r="11" spans="1:26" ht="15" x14ac:dyDescent="0.25">
      <c r="A11" s="179">
        <f>COUNTIF(ClienteLocalidade!AB:AB,B11)</f>
        <v>1</v>
      </c>
      <c r="B11" s="179" t="str">
        <f t="shared" si="0"/>
        <v>COSANPA - BOLONHA</v>
      </c>
      <c r="C11" s="179" t="s">
        <v>18</v>
      </c>
      <c r="D11" s="179" t="s">
        <v>7685</v>
      </c>
      <c r="E11" s="179" t="s">
        <v>7512</v>
      </c>
      <c r="F11" s="179" t="s">
        <v>241</v>
      </c>
      <c r="G11" s="179" t="s">
        <v>7562</v>
      </c>
      <c r="H11" s="179" t="s">
        <v>1041</v>
      </c>
      <c r="I11" s="179" t="s">
        <v>232</v>
      </c>
      <c r="J11" s="179" t="s">
        <v>18</v>
      </c>
      <c r="K11" s="179" t="s">
        <v>2061</v>
      </c>
      <c r="L11" s="179" t="s">
        <v>7702</v>
      </c>
      <c r="M11" s="179" t="s">
        <v>1527</v>
      </c>
      <c r="N11" s="179" t="s">
        <v>18</v>
      </c>
      <c r="O11" s="179" t="s">
        <v>18</v>
      </c>
      <c r="P11"/>
      <c r="Q11"/>
      <c r="R11"/>
      <c r="S11"/>
      <c r="T11"/>
      <c r="U11"/>
      <c r="V11"/>
      <c r="W11"/>
      <c r="X11"/>
      <c r="Y11"/>
      <c r="Z11"/>
    </row>
    <row r="12" spans="1:26" ht="15" x14ac:dyDescent="0.25">
      <c r="A12" s="179">
        <f>COUNTIF(ClienteLocalidade!AB:AB,B12)</f>
        <v>1</v>
      </c>
      <c r="B12" s="179" t="str">
        <f t="shared" si="0"/>
        <v>COSANPA - ALTAMIRA</v>
      </c>
      <c r="C12" s="179" t="s">
        <v>18</v>
      </c>
      <c r="D12" s="179" t="s">
        <v>7685</v>
      </c>
      <c r="E12" s="179" t="s">
        <v>7512</v>
      </c>
      <c r="F12" s="179" t="s">
        <v>241</v>
      </c>
      <c r="G12" s="179" t="s">
        <v>7573</v>
      </c>
      <c r="H12" s="179" t="s">
        <v>1055</v>
      </c>
      <c r="I12" s="179" t="s">
        <v>242</v>
      </c>
      <c r="J12" s="179" t="s">
        <v>18</v>
      </c>
      <c r="K12" s="179" t="s">
        <v>2061</v>
      </c>
      <c r="L12" s="179" t="s">
        <v>7703</v>
      </c>
      <c r="M12" s="179" t="s">
        <v>1055</v>
      </c>
      <c r="N12" s="179" t="s">
        <v>18</v>
      </c>
      <c r="O12" s="179" t="s">
        <v>18</v>
      </c>
      <c r="P12"/>
      <c r="Q12"/>
      <c r="R12"/>
      <c r="S12"/>
      <c r="T12"/>
      <c r="U12"/>
      <c r="V12"/>
      <c r="W12"/>
      <c r="X12"/>
      <c r="Y12"/>
      <c r="Z12"/>
    </row>
    <row r="13" spans="1:26" ht="15" x14ac:dyDescent="0.25">
      <c r="A13" s="157">
        <f>COUNTIF(ClienteLocalidade!AB:AB,B13)</f>
        <v>0</v>
      </c>
      <c r="B13" s="157" t="str">
        <f t="shared" si="0"/>
        <v>COSANPA - AFUA</v>
      </c>
      <c r="C13" s="173" t="s">
        <v>18</v>
      </c>
      <c r="D13" s="173" t="s">
        <v>7685</v>
      </c>
      <c r="E13" s="173" t="s">
        <v>7512</v>
      </c>
      <c r="F13" s="173" t="s">
        <v>241</v>
      </c>
      <c r="G13" s="173" t="s">
        <v>7547</v>
      </c>
      <c r="H13" s="173" t="s">
        <v>1557</v>
      </c>
      <c r="I13" s="173" t="s">
        <v>7400</v>
      </c>
      <c r="J13" s="173" t="s">
        <v>18</v>
      </c>
      <c r="K13" s="173" t="s">
        <v>2061</v>
      </c>
      <c r="L13" s="173" t="s">
        <v>7704</v>
      </c>
      <c r="M13" s="173" t="s">
        <v>1557</v>
      </c>
      <c r="N13" s="173" t="s">
        <v>18</v>
      </c>
      <c r="O13" s="173" t="s">
        <v>18</v>
      </c>
      <c r="P13"/>
      <c r="Q13"/>
      <c r="R13"/>
      <c r="S13"/>
      <c r="T13"/>
      <c r="U13"/>
      <c r="V13"/>
      <c r="W13"/>
      <c r="X13"/>
      <c r="Y13"/>
      <c r="Z13"/>
    </row>
    <row r="14" spans="1:26" ht="15" x14ac:dyDescent="0.25">
      <c r="A14" s="157">
        <f>COUNTIF(ClienteLocalidade!AB:AB,B14)</f>
        <v>1</v>
      </c>
      <c r="B14" s="157" t="str">
        <f t="shared" si="0"/>
        <v>COSANPA - NOVO REPARTIMENTO</v>
      </c>
      <c r="C14" s="173" t="s">
        <v>18</v>
      </c>
      <c r="D14" s="173" t="s">
        <v>7685</v>
      </c>
      <c r="E14" s="173" t="s">
        <v>7512</v>
      </c>
      <c r="F14" s="173" t="s">
        <v>241</v>
      </c>
      <c r="G14" s="173" t="s">
        <v>7574</v>
      </c>
      <c r="H14" s="173" t="s">
        <v>1054</v>
      </c>
      <c r="I14" s="173" t="s">
        <v>7386</v>
      </c>
      <c r="J14" s="173" t="s">
        <v>18</v>
      </c>
      <c r="K14" s="173" t="s">
        <v>2061</v>
      </c>
      <c r="L14" s="173" t="s">
        <v>7705</v>
      </c>
      <c r="M14" s="173" t="s">
        <v>1054</v>
      </c>
      <c r="N14" s="173" t="s">
        <v>18</v>
      </c>
      <c r="O14" s="173" t="s">
        <v>18</v>
      </c>
      <c r="P14"/>
      <c r="Q14"/>
      <c r="R14"/>
      <c r="S14"/>
      <c r="T14"/>
      <c r="U14"/>
      <c r="V14"/>
      <c r="W14"/>
      <c r="X14"/>
      <c r="Y14"/>
      <c r="Z14"/>
    </row>
    <row r="15" spans="1:26" ht="15" x14ac:dyDescent="0.25">
      <c r="A15" s="157">
        <f>COUNTIF(ClienteLocalidade!AB:AB,B15)</f>
        <v>1</v>
      </c>
      <c r="B15" s="157" t="str">
        <f t="shared" si="0"/>
        <v>COSANPA - 5º SETOR</v>
      </c>
      <c r="C15" s="173" t="s">
        <v>18</v>
      </c>
      <c r="D15" s="173" t="s">
        <v>7685</v>
      </c>
      <c r="E15" s="173" t="s">
        <v>7512</v>
      </c>
      <c r="F15" s="173" t="s">
        <v>241</v>
      </c>
      <c r="G15" s="173" t="s">
        <v>7529</v>
      </c>
      <c r="H15" s="173" t="s">
        <v>7377</v>
      </c>
      <c r="I15" s="173" t="s">
        <v>232</v>
      </c>
      <c r="J15" s="173" t="s">
        <v>18</v>
      </c>
      <c r="K15" s="173" t="s">
        <v>2061</v>
      </c>
      <c r="L15" s="173" t="s">
        <v>7702</v>
      </c>
      <c r="M15" s="173" t="s">
        <v>1527</v>
      </c>
      <c r="N15" s="173" t="s">
        <v>18</v>
      </c>
      <c r="O15" s="173" t="s">
        <v>18</v>
      </c>
      <c r="P15"/>
      <c r="Q15"/>
      <c r="R15"/>
      <c r="S15"/>
      <c r="T15"/>
      <c r="U15"/>
      <c r="V15"/>
      <c r="W15"/>
      <c r="X15"/>
      <c r="Y15"/>
      <c r="Z15"/>
    </row>
    <row r="16" spans="1:26" ht="15" x14ac:dyDescent="0.25">
      <c r="A16" s="157">
        <f>COUNTIF(ClienteLocalidade!AB:AB,B16)</f>
        <v>0</v>
      </c>
      <c r="B16" s="157" t="str">
        <f t="shared" si="0"/>
        <v>COSANPA - ORIXIMINA</v>
      </c>
      <c r="C16" s="173" t="s">
        <v>18</v>
      </c>
      <c r="D16" s="173" t="s">
        <v>7685</v>
      </c>
      <c r="E16" s="173" t="s">
        <v>7512</v>
      </c>
      <c r="F16" s="173" t="s">
        <v>241</v>
      </c>
      <c r="G16" s="173" t="s">
        <v>7557</v>
      </c>
      <c r="H16" s="173" t="s">
        <v>1561</v>
      </c>
      <c r="I16" s="173" t="s">
        <v>242</v>
      </c>
      <c r="J16" s="173" t="s">
        <v>18</v>
      </c>
      <c r="K16" s="173" t="s">
        <v>2061</v>
      </c>
      <c r="L16" s="173" t="s">
        <v>7706</v>
      </c>
      <c r="M16" s="173" t="s">
        <v>1561</v>
      </c>
      <c r="N16" s="173" t="s">
        <v>18</v>
      </c>
      <c r="O16" s="173" t="s">
        <v>18</v>
      </c>
      <c r="P16"/>
      <c r="Q16"/>
      <c r="R16"/>
      <c r="S16"/>
      <c r="T16"/>
      <c r="U16"/>
      <c r="V16"/>
      <c r="W16"/>
      <c r="X16"/>
      <c r="Y16"/>
      <c r="Z16"/>
    </row>
    <row r="17" spans="1:26" ht="15" x14ac:dyDescent="0.25">
      <c r="A17" s="157">
        <f>COUNTIF(ClienteLocalidade!AB:AB,B17)</f>
        <v>1</v>
      </c>
      <c r="B17" s="157" t="str">
        <f t="shared" si="0"/>
        <v>COSANPA - CASTANHAL</v>
      </c>
      <c r="C17" s="173" t="s">
        <v>18</v>
      </c>
      <c r="D17" s="173" t="s">
        <v>7685</v>
      </c>
      <c r="E17" s="173" t="s">
        <v>7512</v>
      </c>
      <c r="F17" s="173" t="s">
        <v>241</v>
      </c>
      <c r="G17" s="173" t="s">
        <v>7552</v>
      </c>
      <c r="H17" s="173" t="s">
        <v>1832</v>
      </c>
      <c r="I17" s="173" t="s">
        <v>242</v>
      </c>
      <c r="J17" s="173" t="s">
        <v>18</v>
      </c>
      <c r="K17" s="173" t="s">
        <v>2061</v>
      </c>
      <c r="L17" s="173" t="s">
        <v>7707</v>
      </c>
      <c r="M17" s="173" t="s">
        <v>1832</v>
      </c>
      <c r="N17" s="173" t="s">
        <v>18</v>
      </c>
      <c r="O17" s="173" t="s">
        <v>18</v>
      </c>
      <c r="P17"/>
      <c r="Q17"/>
      <c r="R17"/>
      <c r="S17"/>
      <c r="T17"/>
      <c r="U17"/>
      <c r="V17"/>
      <c r="W17"/>
      <c r="X17"/>
      <c r="Y17"/>
      <c r="Z17"/>
    </row>
    <row r="18" spans="1:26" ht="15" x14ac:dyDescent="0.25">
      <c r="A18" s="157">
        <f>COUNTIF(ClienteLocalidade!AB:AB,B18)</f>
        <v>1</v>
      </c>
      <c r="B18" s="157" t="str">
        <f t="shared" si="0"/>
        <v>COSANPA - ABAETETUBA</v>
      </c>
      <c r="C18" s="173" t="s">
        <v>18</v>
      </c>
      <c r="D18" s="173" t="s">
        <v>7685</v>
      </c>
      <c r="E18" s="173" t="s">
        <v>7512</v>
      </c>
      <c r="F18" s="173" t="s">
        <v>241</v>
      </c>
      <c r="G18" s="173" t="s">
        <v>7576</v>
      </c>
      <c r="H18" s="173" t="s">
        <v>1059</v>
      </c>
      <c r="I18" s="173" t="s">
        <v>18</v>
      </c>
      <c r="J18" s="173" t="s">
        <v>18</v>
      </c>
      <c r="K18" s="173" t="s">
        <v>2061</v>
      </c>
      <c r="L18" s="173" t="s">
        <v>7535</v>
      </c>
      <c r="M18" s="173" t="s">
        <v>1059</v>
      </c>
      <c r="N18" s="173" t="s">
        <v>18</v>
      </c>
      <c r="O18" s="173" t="s">
        <v>18</v>
      </c>
      <c r="P18"/>
      <c r="Q18"/>
      <c r="R18"/>
      <c r="S18"/>
      <c r="T18"/>
      <c r="U18"/>
      <c r="V18"/>
      <c r="W18"/>
      <c r="X18"/>
      <c r="Y18"/>
      <c r="Z18"/>
    </row>
    <row r="19" spans="1:26" ht="15" x14ac:dyDescent="0.25">
      <c r="A19" s="157">
        <f>COUNTIF(ClienteLocalidade!AB:AB,B19)</f>
        <v>1</v>
      </c>
      <c r="B19" s="157" t="str">
        <f t="shared" si="0"/>
        <v>COSANPA - ALENQUER</v>
      </c>
      <c r="C19" s="173" t="s">
        <v>18</v>
      </c>
      <c r="D19" s="173" t="s">
        <v>7685</v>
      </c>
      <c r="E19" s="173" t="s">
        <v>7512</v>
      </c>
      <c r="F19" s="173" t="s">
        <v>241</v>
      </c>
      <c r="G19" s="173" t="s">
        <v>7577</v>
      </c>
      <c r="H19" s="173" t="s">
        <v>1057</v>
      </c>
      <c r="I19" s="173" t="s">
        <v>18</v>
      </c>
      <c r="J19" s="173" t="s">
        <v>18</v>
      </c>
      <c r="K19" s="173" t="s">
        <v>2061</v>
      </c>
      <c r="L19" s="173" t="s">
        <v>7708</v>
      </c>
      <c r="M19" s="173" t="s">
        <v>1057</v>
      </c>
      <c r="N19" s="173" t="s">
        <v>18</v>
      </c>
      <c r="O19" s="173" t="s">
        <v>18</v>
      </c>
      <c r="P19"/>
      <c r="Q19"/>
      <c r="R19"/>
      <c r="S19"/>
      <c r="T19"/>
      <c r="U19"/>
      <c r="V19"/>
      <c r="W19"/>
      <c r="X19"/>
      <c r="Y19"/>
      <c r="Z19"/>
    </row>
    <row r="20" spans="1:26" ht="15" x14ac:dyDescent="0.25">
      <c r="A20" s="157">
        <f>COUNTIF(ClienteLocalidade!AB:AB,B20)</f>
        <v>0</v>
      </c>
      <c r="B20" s="157" t="str">
        <f t="shared" si="0"/>
        <v>COSANPA - ANAJAS</v>
      </c>
      <c r="C20" s="173" t="s">
        <v>18</v>
      </c>
      <c r="D20" s="173" t="s">
        <v>7685</v>
      </c>
      <c r="E20" s="173" t="s">
        <v>7512</v>
      </c>
      <c r="F20" s="173" t="s">
        <v>241</v>
      </c>
      <c r="G20" s="173" t="s">
        <v>7578</v>
      </c>
      <c r="H20" s="173" t="s">
        <v>1828</v>
      </c>
      <c r="I20" s="173" t="s">
        <v>18</v>
      </c>
      <c r="J20" s="173" t="s">
        <v>18</v>
      </c>
      <c r="K20" s="173" t="s">
        <v>2061</v>
      </c>
      <c r="L20" s="173" t="s">
        <v>7709</v>
      </c>
      <c r="M20" s="173" t="s">
        <v>1828</v>
      </c>
      <c r="N20" s="173" t="s">
        <v>18</v>
      </c>
      <c r="O20" s="173" t="s">
        <v>18</v>
      </c>
      <c r="P20"/>
      <c r="Q20"/>
      <c r="R20"/>
      <c r="S20"/>
      <c r="T20"/>
      <c r="U20"/>
      <c r="V20"/>
      <c r="W20"/>
      <c r="X20"/>
      <c r="Y20"/>
      <c r="Z20"/>
    </row>
    <row r="21" spans="1:26" ht="15" x14ac:dyDescent="0.25">
      <c r="A21" s="157">
        <f>COUNTIF(ClienteLocalidade!AB:AB,B21)</f>
        <v>1</v>
      </c>
      <c r="B21" s="157" t="str">
        <f t="shared" si="0"/>
        <v>COSANPA - ANANINDEUA - CENTRO</v>
      </c>
      <c r="C21" s="173" t="s">
        <v>18</v>
      </c>
      <c r="D21" s="173" t="s">
        <v>7685</v>
      </c>
      <c r="E21" s="173" t="s">
        <v>7512</v>
      </c>
      <c r="F21" s="173" t="s">
        <v>241</v>
      </c>
      <c r="G21" s="173" t="s">
        <v>7579</v>
      </c>
      <c r="H21" s="173" t="s">
        <v>1600</v>
      </c>
      <c r="I21" s="173" t="s">
        <v>18</v>
      </c>
      <c r="J21" s="173" t="s">
        <v>18</v>
      </c>
      <c r="K21" s="173" t="s">
        <v>2061</v>
      </c>
      <c r="L21" s="173" t="s">
        <v>7710</v>
      </c>
      <c r="M21" s="173" t="s">
        <v>7410</v>
      </c>
      <c r="N21" s="173" t="s">
        <v>18</v>
      </c>
      <c r="O21" s="173" t="s">
        <v>18</v>
      </c>
      <c r="P21"/>
      <c r="Q21"/>
      <c r="R21"/>
      <c r="S21"/>
      <c r="T21"/>
      <c r="U21"/>
      <c r="V21"/>
      <c r="W21"/>
      <c r="X21"/>
      <c r="Y21"/>
      <c r="Z21"/>
    </row>
    <row r="22" spans="1:26" ht="15" x14ac:dyDescent="0.25">
      <c r="A22" s="157">
        <f>COUNTIF(ClienteLocalidade!AB:AB,B22)</f>
        <v>1</v>
      </c>
      <c r="B22" s="157" t="str">
        <f t="shared" si="0"/>
        <v>COSANPA - AUGUSTO CORREIA</v>
      </c>
      <c r="C22" s="173" t="s">
        <v>18</v>
      </c>
      <c r="D22" s="173" t="s">
        <v>7685</v>
      </c>
      <c r="E22" s="173" t="s">
        <v>7512</v>
      </c>
      <c r="F22" s="173" t="s">
        <v>241</v>
      </c>
      <c r="G22" s="173" t="s">
        <v>7597</v>
      </c>
      <c r="H22" s="173" t="s">
        <v>1829</v>
      </c>
      <c r="I22" s="173" t="s">
        <v>18</v>
      </c>
      <c r="J22" s="173" t="s">
        <v>18</v>
      </c>
      <c r="K22" s="173" t="s">
        <v>2061</v>
      </c>
      <c r="L22" s="173" t="s">
        <v>7711</v>
      </c>
      <c r="M22" s="173" t="s">
        <v>7411</v>
      </c>
      <c r="N22" s="173" t="s">
        <v>18</v>
      </c>
      <c r="O22" s="173" t="s">
        <v>18</v>
      </c>
      <c r="P22"/>
      <c r="Q22"/>
      <c r="R22"/>
      <c r="S22"/>
      <c r="T22"/>
      <c r="U22"/>
      <c r="V22"/>
      <c r="W22"/>
      <c r="X22"/>
      <c r="Y22"/>
      <c r="Z22"/>
    </row>
    <row r="23" spans="1:26" ht="15" x14ac:dyDescent="0.25">
      <c r="A23" s="157">
        <f>COUNTIF(ClienteLocalidade!AB:AB,B23)</f>
        <v>1</v>
      </c>
      <c r="B23" s="157" t="str">
        <f t="shared" si="0"/>
        <v>COSANPA - BREVES</v>
      </c>
      <c r="C23" s="173" t="s">
        <v>18</v>
      </c>
      <c r="D23" s="173" t="s">
        <v>7685</v>
      </c>
      <c r="E23" s="173" t="s">
        <v>7512</v>
      </c>
      <c r="F23" s="173" t="s">
        <v>241</v>
      </c>
      <c r="G23" s="173" t="s">
        <v>7551</v>
      </c>
      <c r="H23" s="173" t="s">
        <v>1058</v>
      </c>
      <c r="I23" s="173" t="s">
        <v>18</v>
      </c>
      <c r="J23" s="173" t="s">
        <v>18</v>
      </c>
      <c r="K23" s="173" t="s">
        <v>2061</v>
      </c>
      <c r="L23" s="173" t="s">
        <v>7712</v>
      </c>
      <c r="M23" s="173" t="s">
        <v>1058</v>
      </c>
      <c r="N23" s="173" t="s">
        <v>18</v>
      </c>
      <c r="O23" s="173" t="s">
        <v>18</v>
      </c>
      <c r="P23"/>
      <c r="Q23"/>
      <c r="R23"/>
      <c r="S23"/>
      <c r="T23"/>
      <c r="U23"/>
      <c r="V23"/>
      <c r="W23"/>
      <c r="X23"/>
      <c r="Y23"/>
      <c r="Z23"/>
    </row>
    <row r="24" spans="1:26" ht="15" x14ac:dyDescent="0.25">
      <c r="A24" s="157">
        <f>COUNTIF(ClienteLocalidade!AB:AB,B24)</f>
        <v>1</v>
      </c>
      <c r="B24" s="157" t="str">
        <f t="shared" si="0"/>
        <v>COSANPA - CACHOEIRA DOA ARARI</v>
      </c>
      <c r="C24" s="173" t="s">
        <v>18</v>
      </c>
      <c r="D24" s="173" t="s">
        <v>7685</v>
      </c>
      <c r="E24" s="173" t="s">
        <v>7512</v>
      </c>
      <c r="F24" s="173" t="s">
        <v>241</v>
      </c>
      <c r="G24" s="173" t="s">
        <v>7561</v>
      </c>
      <c r="H24" s="173" t="s">
        <v>1831</v>
      </c>
      <c r="I24" s="173" t="s">
        <v>18</v>
      </c>
      <c r="J24" s="173" t="s">
        <v>18</v>
      </c>
      <c r="K24" s="173" t="s">
        <v>2061</v>
      </c>
      <c r="L24" s="173" t="s">
        <v>7713</v>
      </c>
      <c r="M24" s="173" t="s">
        <v>7412</v>
      </c>
      <c r="N24" s="173" t="s">
        <v>18</v>
      </c>
      <c r="O24" s="173" t="s">
        <v>18</v>
      </c>
      <c r="P24"/>
      <c r="Q24"/>
      <c r="R24"/>
      <c r="S24"/>
      <c r="T24"/>
      <c r="U24"/>
      <c r="V24"/>
      <c r="W24"/>
      <c r="X24"/>
      <c r="Y24"/>
      <c r="Z24"/>
    </row>
    <row r="25" spans="1:26" ht="15" x14ac:dyDescent="0.25">
      <c r="A25" s="157">
        <f>COUNTIF(ClienteLocalidade!AB:AB,B25)</f>
        <v>1</v>
      </c>
      <c r="B25" s="157" t="str">
        <f t="shared" si="0"/>
        <v>COSANPA - CAPANEMA</v>
      </c>
      <c r="C25" s="173" t="s">
        <v>18</v>
      </c>
      <c r="D25" s="173" t="s">
        <v>7685</v>
      </c>
      <c r="E25" s="173" t="s">
        <v>7512</v>
      </c>
      <c r="F25" s="173" t="s">
        <v>241</v>
      </c>
      <c r="G25" s="173" t="s">
        <v>7592</v>
      </c>
      <c r="H25" s="173" t="s">
        <v>1048</v>
      </c>
      <c r="I25" s="173" t="s">
        <v>18</v>
      </c>
      <c r="J25" s="173" t="s">
        <v>18</v>
      </c>
      <c r="K25" s="173" t="s">
        <v>2061</v>
      </c>
      <c r="L25" s="173" t="s">
        <v>7714</v>
      </c>
      <c r="M25" s="173" t="s">
        <v>1048</v>
      </c>
      <c r="N25" s="173" t="s">
        <v>18</v>
      </c>
      <c r="O25" s="173" t="s">
        <v>18</v>
      </c>
      <c r="P25"/>
      <c r="Q25"/>
      <c r="R25"/>
      <c r="S25"/>
      <c r="T25"/>
      <c r="U25"/>
      <c r="V25"/>
      <c r="W25"/>
      <c r="X25"/>
      <c r="Y25"/>
      <c r="Z25"/>
    </row>
    <row r="26" spans="1:26" ht="15" x14ac:dyDescent="0.25">
      <c r="A26" s="157">
        <f>COUNTIF(ClienteLocalidade!AB:AB,B26)</f>
        <v>0</v>
      </c>
      <c r="B26" s="157" t="str">
        <f t="shared" si="0"/>
        <v>COSANPA - CAPITAO POCO</v>
      </c>
      <c r="C26" s="173" t="s">
        <v>18</v>
      </c>
      <c r="D26" s="173" t="s">
        <v>7685</v>
      </c>
      <c r="E26" s="173" t="s">
        <v>7512</v>
      </c>
      <c r="F26" s="173" t="s">
        <v>241</v>
      </c>
      <c r="G26" s="173" t="s">
        <v>7530</v>
      </c>
      <c r="H26" s="173" t="s">
        <v>7403</v>
      </c>
      <c r="I26" s="173" t="s">
        <v>18</v>
      </c>
      <c r="J26" s="173" t="s">
        <v>18</v>
      </c>
      <c r="K26" s="173" t="s">
        <v>2061</v>
      </c>
      <c r="L26" s="173" t="s">
        <v>7715</v>
      </c>
      <c r="M26" s="173" t="s">
        <v>7403</v>
      </c>
      <c r="N26" s="173" t="s">
        <v>18</v>
      </c>
      <c r="O26" s="173" t="s">
        <v>18</v>
      </c>
      <c r="P26"/>
      <c r="Q26"/>
      <c r="R26"/>
      <c r="S26"/>
      <c r="T26"/>
      <c r="U26"/>
      <c r="V26"/>
      <c r="W26"/>
      <c r="X26"/>
      <c r="Y26"/>
      <c r="Z26"/>
    </row>
    <row r="27" spans="1:26" ht="15" x14ac:dyDescent="0.25">
      <c r="A27" s="157">
        <f>COUNTIF(ClienteLocalidade!AB:AB,B27)</f>
        <v>0</v>
      </c>
      <c r="B27" s="157" t="str">
        <f t="shared" si="0"/>
        <v>COSANPA - CASTANHAL - CAICARA</v>
      </c>
      <c r="C27" s="173" t="s">
        <v>18</v>
      </c>
      <c r="D27" s="173" t="s">
        <v>7685</v>
      </c>
      <c r="E27" s="173" t="s">
        <v>7512</v>
      </c>
      <c r="F27" s="173" t="s">
        <v>241</v>
      </c>
      <c r="G27" s="173" t="s">
        <v>7571</v>
      </c>
      <c r="H27" s="173" t="s">
        <v>8461</v>
      </c>
      <c r="I27" s="173" t="s">
        <v>18</v>
      </c>
      <c r="J27" s="173" t="s">
        <v>18</v>
      </c>
      <c r="K27" s="173" t="s">
        <v>2061</v>
      </c>
      <c r="L27" s="173" t="s">
        <v>7707</v>
      </c>
      <c r="M27" s="173" t="s">
        <v>1832</v>
      </c>
      <c r="N27" s="173" t="s">
        <v>18</v>
      </c>
      <c r="O27" s="173" t="s">
        <v>18</v>
      </c>
      <c r="P27"/>
      <c r="Q27"/>
      <c r="R27"/>
      <c r="S27"/>
      <c r="T27"/>
      <c r="U27"/>
      <c r="V27"/>
      <c r="W27"/>
      <c r="X27"/>
      <c r="Y27"/>
      <c r="Z27"/>
    </row>
    <row r="28" spans="1:26" ht="15" x14ac:dyDescent="0.25">
      <c r="A28" s="157">
        <f>COUNTIF(ClienteLocalidade!AB:AB,B28)</f>
        <v>1</v>
      </c>
      <c r="B28" s="157" t="str">
        <f t="shared" si="0"/>
        <v>COSANPA - CIDADE NOVA ( ANANINDEUA )</v>
      </c>
      <c r="C28" s="173" t="s">
        <v>18</v>
      </c>
      <c r="D28" s="173" t="s">
        <v>7685</v>
      </c>
      <c r="E28" s="173" t="s">
        <v>7512</v>
      </c>
      <c r="F28" s="173" t="s">
        <v>241</v>
      </c>
      <c r="G28" s="173" t="s">
        <v>7556</v>
      </c>
      <c r="H28" s="173" t="s">
        <v>1834</v>
      </c>
      <c r="I28" s="173" t="s">
        <v>18</v>
      </c>
      <c r="J28" s="173" t="s">
        <v>18</v>
      </c>
      <c r="K28" s="173" t="s">
        <v>2061</v>
      </c>
      <c r="L28" s="173" t="s">
        <v>7710</v>
      </c>
      <c r="M28" s="173" t="s">
        <v>7410</v>
      </c>
      <c r="N28" s="173" t="s">
        <v>18</v>
      </c>
      <c r="O28" s="173" t="s">
        <v>18</v>
      </c>
      <c r="P28"/>
      <c r="Q28"/>
      <c r="R28"/>
      <c r="S28"/>
      <c r="T28"/>
      <c r="U28"/>
      <c r="V28"/>
      <c r="W28"/>
      <c r="X28"/>
      <c r="Y28"/>
      <c r="Z28"/>
    </row>
    <row r="29" spans="1:26" ht="15" x14ac:dyDescent="0.25">
      <c r="A29" s="157">
        <f>COUNTIF(ClienteLocalidade!AB:AB,B29)</f>
        <v>0</v>
      </c>
      <c r="B29" s="157" t="str">
        <f t="shared" si="0"/>
        <v>COSANPA - CONCEICAO DO ARAGUAIA</v>
      </c>
      <c r="C29" s="173" t="s">
        <v>18</v>
      </c>
      <c r="D29" s="173" t="s">
        <v>7685</v>
      </c>
      <c r="E29" s="173" t="s">
        <v>7512</v>
      </c>
      <c r="F29" s="173" t="s">
        <v>241</v>
      </c>
      <c r="G29" s="173" t="s">
        <v>7586</v>
      </c>
      <c r="H29" s="173" t="s">
        <v>7402</v>
      </c>
      <c r="I29" s="173" t="s">
        <v>18</v>
      </c>
      <c r="J29" s="173" t="s">
        <v>18</v>
      </c>
      <c r="K29" s="173" t="s">
        <v>2061</v>
      </c>
      <c r="L29" s="173" t="s">
        <v>7716</v>
      </c>
      <c r="M29" s="173" t="s">
        <v>7402</v>
      </c>
      <c r="N29" s="173" t="s">
        <v>18</v>
      </c>
      <c r="O29" s="173" t="s">
        <v>18</v>
      </c>
      <c r="P29"/>
      <c r="Q29"/>
      <c r="R29"/>
      <c r="S29"/>
      <c r="T29"/>
      <c r="U29"/>
      <c r="V29"/>
      <c r="W29"/>
      <c r="X29"/>
      <c r="Y29"/>
      <c r="Z29"/>
    </row>
    <row r="30" spans="1:26" ht="15" x14ac:dyDescent="0.25">
      <c r="A30" s="157">
        <f>COUNTIF(ClienteLocalidade!AB:AB,B30)</f>
        <v>1</v>
      </c>
      <c r="B30" s="157" t="str">
        <f t="shared" si="0"/>
        <v>COSANPA - FARO</v>
      </c>
      <c r="C30" s="173" t="s">
        <v>18</v>
      </c>
      <c r="D30" s="173" t="s">
        <v>7685</v>
      </c>
      <c r="E30" s="173" t="s">
        <v>7512</v>
      </c>
      <c r="F30" s="173" t="s">
        <v>241</v>
      </c>
      <c r="G30" s="173" t="s">
        <v>7537</v>
      </c>
      <c r="H30" s="173" t="s">
        <v>1839</v>
      </c>
      <c r="I30" s="173" t="s">
        <v>18</v>
      </c>
      <c r="J30" s="173" t="s">
        <v>18</v>
      </c>
      <c r="K30" s="173" t="s">
        <v>2061</v>
      </c>
      <c r="L30" s="173" t="s">
        <v>7717</v>
      </c>
      <c r="M30" s="173" t="s">
        <v>1839</v>
      </c>
      <c r="N30" s="173" t="s">
        <v>18</v>
      </c>
      <c r="O30" s="173" t="s">
        <v>18</v>
      </c>
      <c r="P30"/>
      <c r="Q30"/>
      <c r="R30"/>
      <c r="S30"/>
      <c r="T30"/>
      <c r="U30"/>
      <c r="V30"/>
      <c r="W30"/>
      <c r="X30"/>
      <c r="Y30"/>
      <c r="Z30"/>
    </row>
    <row r="31" spans="1:26" ht="15" x14ac:dyDescent="0.25">
      <c r="A31" s="157">
        <f>COUNTIF(ClienteLocalidade!AB:AB,B31)</f>
        <v>0</v>
      </c>
      <c r="B31" s="157" t="str">
        <f t="shared" si="0"/>
        <v>COSANPA - IGARAPE - MIRI C. NOVA</v>
      </c>
      <c r="C31" s="173" t="s">
        <v>18</v>
      </c>
      <c r="D31" s="173" t="s">
        <v>7685</v>
      </c>
      <c r="E31" s="173" t="s">
        <v>7512</v>
      </c>
      <c r="F31" s="173" t="s">
        <v>241</v>
      </c>
      <c r="G31" s="173" t="s">
        <v>7531</v>
      </c>
      <c r="H31" s="173" t="s">
        <v>8440</v>
      </c>
      <c r="I31" s="173" t="s">
        <v>18</v>
      </c>
      <c r="J31" s="173" t="s">
        <v>18</v>
      </c>
      <c r="K31" s="173" t="s">
        <v>2061</v>
      </c>
      <c r="L31" s="173" t="s">
        <v>7698</v>
      </c>
      <c r="M31" s="173" t="s">
        <v>7401</v>
      </c>
      <c r="N31" s="173" t="s">
        <v>18</v>
      </c>
      <c r="O31" s="173" t="s">
        <v>18</v>
      </c>
      <c r="P31"/>
      <c r="Q31"/>
      <c r="R31"/>
      <c r="S31"/>
      <c r="T31"/>
      <c r="U31"/>
      <c r="V31"/>
      <c r="W31"/>
      <c r="X31"/>
      <c r="Y31"/>
      <c r="Z31"/>
    </row>
    <row r="32" spans="1:26" ht="15" x14ac:dyDescent="0.25">
      <c r="A32" s="157">
        <f>COUNTIF(ClienteLocalidade!AB:AB,B32)</f>
        <v>0</v>
      </c>
      <c r="B32" s="157" t="str">
        <f t="shared" si="0"/>
        <v>COSANPA - IGARAPE - MIRI ESCRITORIO</v>
      </c>
      <c r="C32" s="173" t="s">
        <v>18</v>
      </c>
      <c r="D32" s="173" t="s">
        <v>7685</v>
      </c>
      <c r="E32" s="173" t="s">
        <v>7512</v>
      </c>
      <c r="F32" s="173" t="s">
        <v>241</v>
      </c>
      <c r="G32" s="173" t="s">
        <v>7601</v>
      </c>
      <c r="H32" s="173" t="s">
        <v>8447</v>
      </c>
      <c r="I32" s="173" t="s">
        <v>18</v>
      </c>
      <c r="J32" s="173" t="s">
        <v>18</v>
      </c>
      <c r="K32" s="173" t="s">
        <v>2061</v>
      </c>
      <c r="L32" s="173" t="s">
        <v>7698</v>
      </c>
      <c r="M32" s="173" t="s">
        <v>7401</v>
      </c>
      <c r="N32" s="173" t="s">
        <v>18</v>
      </c>
      <c r="O32" s="173" t="s">
        <v>18</v>
      </c>
      <c r="P32"/>
      <c r="Q32"/>
      <c r="R32"/>
      <c r="S32"/>
      <c r="T32"/>
      <c r="U32"/>
      <c r="V32"/>
      <c r="W32"/>
      <c r="X32"/>
      <c r="Y32"/>
      <c r="Z32"/>
    </row>
    <row r="33" spans="1:26" ht="15" x14ac:dyDescent="0.25">
      <c r="A33" s="157">
        <f>COUNTIF(ClienteLocalidade!AB:AB,B33)</f>
        <v>0</v>
      </c>
      <c r="B33" s="157" t="str">
        <f t="shared" si="0"/>
        <v>COSANPA - IGARAPE - MIRI ESTACAO</v>
      </c>
      <c r="C33" s="173" t="s">
        <v>18</v>
      </c>
      <c r="D33" s="173" t="s">
        <v>7685</v>
      </c>
      <c r="E33" s="173" t="s">
        <v>7512</v>
      </c>
      <c r="F33" s="173" t="s">
        <v>241</v>
      </c>
      <c r="G33" s="173" t="s">
        <v>7589</v>
      </c>
      <c r="H33" s="173" t="s">
        <v>8462</v>
      </c>
      <c r="I33" s="173" t="s">
        <v>18</v>
      </c>
      <c r="J33" s="173" t="s">
        <v>18</v>
      </c>
      <c r="K33" s="173" t="s">
        <v>2061</v>
      </c>
      <c r="L33" s="173" t="s">
        <v>7698</v>
      </c>
      <c r="M33" s="173" t="s">
        <v>7401</v>
      </c>
      <c r="N33" s="173" t="s">
        <v>18</v>
      </c>
      <c r="O33" s="173" t="s">
        <v>18</v>
      </c>
      <c r="P33"/>
      <c r="Q33"/>
      <c r="R33"/>
      <c r="S33"/>
      <c r="T33"/>
      <c r="U33"/>
      <c r="V33"/>
      <c r="W33"/>
      <c r="X33"/>
      <c r="Y33"/>
      <c r="Z33"/>
    </row>
    <row r="34" spans="1:26" ht="15" x14ac:dyDescent="0.25">
      <c r="A34" s="157">
        <f>COUNTIF(ClienteLocalidade!AB:AB,B34)</f>
        <v>1</v>
      </c>
      <c r="B34" s="157" t="str">
        <f t="shared" si="0"/>
        <v>COSANPA - INHANGAPI</v>
      </c>
      <c r="C34" s="173" t="s">
        <v>18</v>
      </c>
      <c r="D34" s="173" t="s">
        <v>7685</v>
      </c>
      <c r="E34" s="173" t="s">
        <v>7512</v>
      </c>
      <c r="F34" s="173" t="s">
        <v>241</v>
      </c>
      <c r="G34" s="173" t="s">
        <v>7591</v>
      </c>
      <c r="H34" s="173" t="s">
        <v>1842</v>
      </c>
      <c r="I34" s="173" t="s">
        <v>18</v>
      </c>
      <c r="J34" s="173" t="s">
        <v>18</v>
      </c>
      <c r="K34" s="173" t="s">
        <v>2061</v>
      </c>
      <c r="L34" s="173" t="s">
        <v>7718</v>
      </c>
      <c r="M34" s="173" t="s">
        <v>1842</v>
      </c>
      <c r="N34" s="173" t="s">
        <v>18</v>
      </c>
      <c r="O34" s="173" t="s">
        <v>18</v>
      </c>
      <c r="P34"/>
      <c r="Q34"/>
      <c r="R34"/>
      <c r="S34"/>
      <c r="T34"/>
      <c r="U34"/>
      <c r="V34"/>
      <c r="W34"/>
      <c r="X34"/>
      <c r="Y34"/>
      <c r="Z34"/>
    </row>
    <row r="35" spans="1:26" ht="15" x14ac:dyDescent="0.25">
      <c r="A35" s="157">
        <f>COUNTIF(ClienteLocalidade!AB:AB,B35)</f>
        <v>1</v>
      </c>
      <c r="B35" s="157" t="str">
        <f t="shared" si="0"/>
        <v>COSANPA - ITUPIRANGA</v>
      </c>
      <c r="C35" s="173" t="s">
        <v>18</v>
      </c>
      <c r="D35" s="173" t="s">
        <v>7685</v>
      </c>
      <c r="E35" s="173" t="s">
        <v>7512</v>
      </c>
      <c r="F35" s="173" t="s">
        <v>241</v>
      </c>
      <c r="G35" s="173" t="s">
        <v>7543</v>
      </c>
      <c r="H35" s="173" t="s">
        <v>1843</v>
      </c>
      <c r="I35" s="173" t="s">
        <v>18</v>
      </c>
      <c r="J35" s="173" t="s">
        <v>18</v>
      </c>
      <c r="K35" s="173" t="s">
        <v>2061</v>
      </c>
      <c r="L35" s="173" t="s">
        <v>7719</v>
      </c>
      <c r="M35" s="173" t="s">
        <v>1843</v>
      </c>
      <c r="N35" s="173" t="s">
        <v>18</v>
      </c>
      <c r="O35" s="173" t="s">
        <v>18</v>
      </c>
      <c r="P35"/>
      <c r="Q35"/>
      <c r="R35"/>
      <c r="S35"/>
      <c r="T35"/>
      <c r="U35"/>
      <c r="V35"/>
      <c r="W35"/>
      <c r="X35"/>
      <c r="Y35"/>
      <c r="Z35"/>
    </row>
    <row r="36" spans="1:26" ht="15" x14ac:dyDescent="0.25">
      <c r="A36" s="157">
        <f>COUNTIF(ClienteLocalidade!AB:AB,B36)</f>
        <v>0</v>
      </c>
      <c r="B36" s="157" t="str">
        <f t="shared" si="0"/>
        <v>COSANPA - JACUNDA</v>
      </c>
      <c r="C36" s="173" t="s">
        <v>18</v>
      </c>
      <c r="D36" s="173" t="s">
        <v>7685</v>
      </c>
      <c r="E36" s="173" t="s">
        <v>7512</v>
      </c>
      <c r="F36" s="173" t="s">
        <v>241</v>
      </c>
      <c r="G36" s="173" t="s">
        <v>7544</v>
      </c>
      <c r="H36" s="173" t="s">
        <v>1844</v>
      </c>
      <c r="I36" s="173" t="s">
        <v>18</v>
      </c>
      <c r="J36" s="173" t="s">
        <v>18</v>
      </c>
      <c r="K36" s="173" t="s">
        <v>2061</v>
      </c>
      <c r="L36" s="173" t="s">
        <v>7720</v>
      </c>
      <c r="M36" s="173" t="s">
        <v>1844</v>
      </c>
      <c r="N36" s="173" t="s">
        <v>18</v>
      </c>
      <c r="O36" s="173" t="s">
        <v>18</v>
      </c>
      <c r="P36"/>
      <c r="Q36"/>
      <c r="R36"/>
      <c r="S36"/>
      <c r="T36"/>
      <c r="U36"/>
      <c r="V36"/>
      <c r="W36"/>
      <c r="X36"/>
      <c r="Y36"/>
      <c r="Z36"/>
    </row>
    <row r="37" spans="1:26" ht="15" x14ac:dyDescent="0.25">
      <c r="A37" s="157">
        <f>COUNTIF(ClienteLocalidade!AB:AB,B37)</f>
        <v>1</v>
      </c>
      <c r="B37" s="157" t="str">
        <f t="shared" si="0"/>
        <v>COSANPA - JURUTI</v>
      </c>
      <c r="C37" s="173" t="s">
        <v>18</v>
      </c>
      <c r="D37" s="173" t="s">
        <v>7685</v>
      </c>
      <c r="E37" s="173" t="s">
        <v>7512</v>
      </c>
      <c r="F37" s="173" t="s">
        <v>241</v>
      </c>
      <c r="G37" s="173" t="s">
        <v>7569</v>
      </c>
      <c r="H37" s="173" t="s">
        <v>1845</v>
      </c>
      <c r="I37" s="173" t="s">
        <v>18</v>
      </c>
      <c r="J37" s="173" t="s">
        <v>18</v>
      </c>
      <c r="K37" s="173" t="s">
        <v>2061</v>
      </c>
      <c r="L37" s="173" t="s">
        <v>7721</v>
      </c>
      <c r="M37" s="173" t="s">
        <v>1845</v>
      </c>
      <c r="N37" s="173" t="s">
        <v>18</v>
      </c>
      <c r="O37" s="173" t="s">
        <v>18</v>
      </c>
      <c r="P37"/>
      <c r="Q37"/>
      <c r="R37"/>
      <c r="S37"/>
      <c r="T37"/>
      <c r="U37"/>
      <c r="V37"/>
      <c r="W37"/>
      <c r="X37"/>
      <c r="Y37"/>
      <c r="Z37"/>
    </row>
    <row r="38" spans="1:26" ht="15" x14ac:dyDescent="0.25">
      <c r="A38" s="157">
        <f>COUNTIF(ClienteLocalidade!AB:AB,B38)</f>
        <v>1</v>
      </c>
      <c r="B38" s="157" t="str">
        <f t="shared" si="0"/>
        <v>COSANPA - LIMOEIRO DO AJURU</v>
      </c>
      <c r="C38" s="173" t="s">
        <v>18</v>
      </c>
      <c r="D38" s="173" t="s">
        <v>7685</v>
      </c>
      <c r="E38" s="173" t="s">
        <v>7512</v>
      </c>
      <c r="F38" s="173" t="s">
        <v>241</v>
      </c>
      <c r="G38" s="173" t="s">
        <v>7545</v>
      </c>
      <c r="H38" s="173" t="s">
        <v>1846</v>
      </c>
      <c r="I38" s="173" t="s">
        <v>18</v>
      </c>
      <c r="J38" s="173" t="s">
        <v>18</v>
      </c>
      <c r="K38" s="173" t="s">
        <v>2061</v>
      </c>
      <c r="L38" s="173" t="s">
        <v>7722</v>
      </c>
      <c r="M38" s="173" t="s">
        <v>1846</v>
      </c>
      <c r="N38" s="173" t="s">
        <v>18</v>
      </c>
      <c r="O38" s="173" t="s">
        <v>18</v>
      </c>
      <c r="P38"/>
      <c r="Q38"/>
      <c r="R38"/>
      <c r="S38"/>
      <c r="T38"/>
      <c r="U38"/>
      <c r="V38"/>
      <c r="W38"/>
      <c r="X38"/>
      <c r="Y38"/>
      <c r="Z38"/>
    </row>
    <row r="39" spans="1:26" ht="15" x14ac:dyDescent="0.25">
      <c r="A39" s="157">
        <f>COUNTIF(ClienteLocalidade!AB:AB,B39)</f>
        <v>1</v>
      </c>
      <c r="B39" s="157" t="str">
        <f t="shared" si="0"/>
        <v>COSANPA - MAGALHAES BARATA</v>
      </c>
      <c r="C39" s="173" t="s">
        <v>18</v>
      </c>
      <c r="D39" s="173" t="s">
        <v>7685</v>
      </c>
      <c r="E39" s="173" t="s">
        <v>7512</v>
      </c>
      <c r="F39" s="173" t="s">
        <v>241</v>
      </c>
      <c r="G39" s="173" t="s">
        <v>7519</v>
      </c>
      <c r="H39" s="173" t="s">
        <v>1847</v>
      </c>
      <c r="I39" s="173" t="s">
        <v>18</v>
      </c>
      <c r="J39" s="173" t="s">
        <v>18</v>
      </c>
      <c r="K39" s="173" t="s">
        <v>2061</v>
      </c>
      <c r="L39" s="173" t="s">
        <v>7723</v>
      </c>
      <c r="M39" s="173" t="s">
        <v>1847</v>
      </c>
      <c r="N39" s="173" t="s">
        <v>18</v>
      </c>
      <c r="O39" s="173" t="s">
        <v>18</v>
      </c>
      <c r="P39"/>
      <c r="Q39"/>
      <c r="R39"/>
      <c r="S39"/>
      <c r="T39"/>
      <c r="U39"/>
      <c r="V39"/>
      <c r="W39"/>
      <c r="X39"/>
      <c r="Y39"/>
      <c r="Z39"/>
    </row>
    <row r="40" spans="1:26" ht="15" x14ac:dyDescent="0.25">
      <c r="A40" s="157">
        <f>COUNTIF(ClienteLocalidade!AB:AB,B40)</f>
        <v>0</v>
      </c>
      <c r="B40" s="157" t="str">
        <f t="shared" si="0"/>
        <v>COSANPA - MARABA CIDADE NOVA</v>
      </c>
      <c r="C40" s="173" t="s">
        <v>18</v>
      </c>
      <c r="D40" s="173" t="s">
        <v>7685</v>
      </c>
      <c r="E40" s="173" t="s">
        <v>7512</v>
      </c>
      <c r="F40" s="173" t="s">
        <v>241</v>
      </c>
      <c r="G40" s="173" t="s">
        <v>7602</v>
      </c>
      <c r="H40" s="173" t="s">
        <v>8442</v>
      </c>
      <c r="I40" s="173" t="s">
        <v>18</v>
      </c>
      <c r="J40" s="173" t="s">
        <v>18</v>
      </c>
      <c r="K40" s="173" t="s">
        <v>2061</v>
      </c>
      <c r="L40" s="173" t="s">
        <v>7724</v>
      </c>
      <c r="M40" s="173" t="s">
        <v>1849</v>
      </c>
      <c r="N40" s="173" t="s">
        <v>18</v>
      </c>
      <c r="O40" s="173" t="s">
        <v>18</v>
      </c>
      <c r="P40"/>
      <c r="Q40"/>
      <c r="R40"/>
      <c r="S40"/>
      <c r="T40"/>
      <c r="U40"/>
      <c r="V40"/>
      <c r="W40"/>
      <c r="X40"/>
      <c r="Y40"/>
      <c r="Z40"/>
    </row>
    <row r="41" spans="1:26" ht="15" x14ac:dyDescent="0.25">
      <c r="A41" s="157">
        <f>COUNTIF(ClienteLocalidade!AB:AB,B41)</f>
        <v>0</v>
      </c>
      <c r="B41" s="157" t="str">
        <f t="shared" si="0"/>
        <v>COSANPA - MARABA NOVA</v>
      </c>
      <c r="C41" s="173" t="s">
        <v>18</v>
      </c>
      <c r="D41" s="173" t="s">
        <v>7685</v>
      </c>
      <c r="E41" s="173" t="s">
        <v>7512</v>
      </c>
      <c r="F41" s="173" t="s">
        <v>241</v>
      </c>
      <c r="G41" s="173" t="s">
        <v>7526</v>
      </c>
      <c r="H41" s="173" t="s">
        <v>8443</v>
      </c>
      <c r="I41" s="173" t="s">
        <v>18</v>
      </c>
      <c r="J41" s="173" t="s">
        <v>18</v>
      </c>
      <c r="K41" s="173" t="s">
        <v>2061</v>
      </c>
      <c r="L41" s="173" t="s">
        <v>7724</v>
      </c>
      <c r="M41" s="173" t="s">
        <v>1849</v>
      </c>
      <c r="N41" s="173" t="s">
        <v>18</v>
      </c>
      <c r="O41" s="173" t="s">
        <v>18</v>
      </c>
      <c r="P41"/>
      <c r="Q41"/>
      <c r="R41"/>
      <c r="S41"/>
      <c r="T41"/>
      <c r="U41"/>
      <c r="V41"/>
      <c r="W41"/>
      <c r="X41"/>
      <c r="Y41"/>
      <c r="Z41"/>
    </row>
    <row r="42" spans="1:26" ht="15" x14ac:dyDescent="0.25">
      <c r="A42" s="157">
        <f>COUNTIF(ClienteLocalidade!AB:AB,B42)</f>
        <v>0</v>
      </c>
      <c r="B42" s="157" t="str">
        <f t="shared" si="0"/>
        <v>COSANPA - MARABA PIONEIRA</v>
      </c>
      <c r="C42" s="173" t="s">
        <v>18</v>
      </c>
      <c r="D42" s="173" t="s">
        <v>7685</v>
      </c>
      <c r="E42" s="173" t="s">
        <v>7512</v>
      </c>
      <c r="F42" s="173" t="s">
        <v>241</v>
      </c>
      <c r="G42" s="173" t="s">
        <v>7570</v>
      </c>
      <c r="H42" s="173" t="s">
        <v>8444</v>
      </c>
      <c r="I42" s="173" t="s">
        <v>18</v>
      </c>
      <c r="J42" s="173" t="s">
        <v>18</v>
      </c>
      <c r="K42" s="173" t="s">
        <v>2061</v>
      </c>
      <c r="L42" s="173" t="s">
        <v>7724</v>
      </c>
      <c r="M42" s="173" t="s">
        <v>1849</v>
      </c>
      <c r="N42" s="173" t="s">
        <v>18</v>
      </c>
      <c r="O42" s="173" t="s">
        <v>18</v>
      </c>
      <c r="P42"/>
      <c r="Q42"/>
      <c r="R42"/>
      <c r="S42"/>
      <c r="T42"/>
      <c r="U42"/>
      <c r="V42"/>
      <c r="W42"/>
      <c r="X42"/>
      <c r="Y42"/>
      <c r="Z42"/>
    </row>
    <row r="43" spans="1:26" ht="15" x14ac:dyDescent="0.25">
      <c r="A43" s="157">
        <f>COUNTIF(ClienteLocalidade!AB:AB,B43)</f>
        <v>1</v>
      </c>
      <c r="B43" s="157" t="str">
        <f t="shared" si="0"/>
        <v>COSANPA - MARAPANIN</v>
      </c>
      <c r="C43" s="173" t="s">
        <v>18</v>
      </c>
      <c r="D43" s="173" t="s">
        <v>7685</v>
      </c>
      <c r="E43" s="173" t="s">
        <v>7512</v>
      </c>
      <c r="F43" s="173" t="s">
        <v>241</v>
      </c>
      <c r="G43" s="173" t="s">
        <v>7585</v>
      </c>
      <c r="H43" s="173" t="s">
        <v>1850</v>
      </c>
      <c r="I43" s="173" t="s">
        <v>18</v>
      </c>
      <c r="J43" s="173" t="s">
        <v>18</v>
      </c>
      <c r="K43" s="173" t="s">
        <v>2061</v>
      </c>
      <c r="L43" s="173" t="s">
        <v>7725</v>
      </c>
      <c r="M43" s="173" t="s">
        <v>7413</v>
      </c>
      <c r="N43" s="173" t="s">
        <v>18</v>
      </c>
      <c r="O43" s="173" t="s">
        <v>18</v>
      </c>
      <c r="P43"/>
      <c r="Q43"/>
      <c r="R43"/>
      <c r="S43"/>
      <c r="T43"/>
      <c r="U43"/>
      <c r="V43"/>
      <c r="W43"/>
      <c r="X43"/>
      <c r="Y43"/>
      <c r="Z43"/>
    </row>
    <row r="44" spans="1:26" ht="15" x14ac:dyDescent="0.25">
      <c r="A44" s="157">
        <f>COUNTIF(ClienteLocalidade!AB:AB,B44)</f>
        <v>1</v>
      </c>
      <c r="B44" s="157" t="str">
        <f t="shared" si="0"/>
        <v>COSANPA - MARITUBA BEIJA FLOR</v>
      </c>
      <c r="C44" s="173" t="s">
        <v>18</v>
      </c>
      <c r="D44" s="173" t="s">
        <v>7685</v>
      </c>
      <c r="E44" s="173" t="s">
        <v>7512</v>
      </c>
      <c r="F44" s="173" t="s">
        <v>241</v>
      </c>
      <c r="G44" s="173" t="s">
        <v>7656</v>
      </c>
      <c r="H44" s="173" t="s">
        <v>1851</v>
      </c>
      <c r="I44" s="173" t="s">
        <v>18</v>
      </c>
      <c r="J44" s="173" t="s">
        <v>18</v>
      </c>
      <c r="K44" s="173" t="s">
        <v>2061</v>
      </c>
      <c r="L44" s="173" t="s">
        <v>7726</v>
      </c>
      <c r="M44" s="173" t="s">
        <v>7404</v>
      </c>
      <c r="N44" s="173" t="s">
        <v>18</v>
      </c>
      <c r="O44" s="173" t="s">
        <v>18</v>
      </c>
      <c r="P44"/>
      <c r="Q44"/>
      <c r="R44"/>
      <c r="S44"/>
      <c r="T44"/>
      <c r="U44"/>
      <c r="V44"/>
      <c r="W44"/>
      <c r="X44"/>
      <c r="Y44"/>
      <c r="Z44"/>
    </row>
    <row r="45" spans="1:26" ht="15" x14ac:dyDescent="0.25">
      <c r="A45" s="157">
        <f>COUNTIF(ClienteLocalidade!AB:AB,B45)</f>
        <v>1</v>
      </c>
      <c r="B45" s="157" t="str">
        <f t="shared" si="0"/>
        <v>COSANPA - MARITUBA CENTRO</v>
      </c>
      <c r="C45" s="173" t="s">
        <v>18</v>
      </c>
      <c r="D45" s="173" t="s">
        <v>7685</v>
      </c>
      <c r="E45" s="173" t="s">
        <v>7512</v>
      </c>
      <c r="F45" s="173" t="s">
        <v>241</v>
      </c>
      <c r="G45" s="173" t="s">
        <v>7564</v>
      </c>
      <c r="H45" s="173" t="s">
        <v>1852</v>
      </c>
      <c r="I45" s="173" t="s">
        <v>18</v>
      </c>
      <c r="J45" s="173" t="s">
        <v>18</v>
      </c>
      <c r="K45" s="173" t="s">
        <v>2061</v>
      </c>
      <c r="L45" s="173" t="s">
        <v>7726</v>
      </c>
      <c r="M45" s="173" t="s">
        <v>7404</v>
      </c>
      <c r="N45" s="173" t="s">
        <v>18</v>
      </c>
      <c r="O45" s="173" t="s">
        <v>18</v>
      </c>
      <c r="P45"/>
      <c r="Q45"/>
      <c r="R45"/>
      <c r="S45"/>
      <c r="T45"/>
      <c r="U45"/>
      <c r="V45"/>
      <c r="W45"/>
      <c r="X45"/>
      <c r="Y45"/>
      <c r="Z45"/>
    </row>
    <row r="46" spans="1:26" ht="15" x14ac:dyDescent="0.25">
      <c r="A46" s="157">
        <f>COUNTIF(ClienteLocalidade!AB:AB,B46)</f>
        <v>1</v>
      </c>
      <c r="B46" s="157" t="str">
        <f t="shared" si="0"/>
        <v>COSANPA - MARITUBA COHAB</v>
      </c>
      <c r="C46" s="173" t="s">
        <v>18</v>
      </c>
      <c r="D46" s="173" t="s">
        <v>7685</v>
      </c>
      <c r="E46" s="173" t="s">
        <v>7512</v>
      </c>
      <c r="F46" s="173" t="s">
        <v>241</v>
      </c>
      <c r="G46" s="173" t="s">
        <v>7559</v>
      </c>
      <c r="H46" s="173" t="s">
        <v>7383</v>
      </c>
      <c r="I46" s="173" t="s">
        <v>18</v>
      </c>
      <c r="J46" s="173" t="s">
        <v>18</v>
      </c>
      <c r="K46" s="173" t="s">
        <v>2061</v>
      </c>
      <c r="L46" s="173" t="s">
        <v>7726</v>
      </c>
      <c r="M46" s="173" t="s">
        <v>7404</v>
      </c>
      <c r="N46" s="173" t="s">
        <v>18</v>
      </c>
      <c r="O46" s="173" t="s">
        <v>18</v>
      </c>
      <c r="P46"/>
      <c r="Q46"/>
      <c r="R46"/>
      <c r="S46"/>
      <c r="T46"/>
      <c r="U46"/>
      <c r="V46"/>
      <c r="W46"/>
      <c r="X46"/>
      <c r="Y46"/>
      <c r="Z46"/>
    </row>
    <row r="47" spans="1:26" ht="15" x14ac:dyDescent="0.25">
      <c r="A47" s="157">
        <f>COUNTIF(ClienteLocalidade!AB:AB,B47)</f>
        <v>1</v>
      </c>
      <c r="B47" s="157" t="str">
        <f t="shared" si="0"/>
        <v>COSANPA - MOJU</v>
      </c>
      <c r="C47" s="173" t="s">
        <v>18</v>
      </c>
      <c r="D47" s="173" t="s">
        <v>7685</v>
      </c>
      <c r="E47" s="173" t="s">
        <v>7512</v>
      </c>
      <c r="F47" s="173" t="s">
        <v>241</v>
      </c>
      <c r="G47" s="173" t="s">
        <v>7558</v>
      </c>
      <c r="H47" s="173" t="s">
        <v>1855</v>
      </c>
      <c r="I47" s="173" t="s">
        <v>18</v>
      </c>
      <c r="J47" s="173" t="s">
        <v>18</v>
      </c>
      <c r="K47" s="173" t="s">
        <v>2061</v>
      </c>
      <c r="L47" s="173" t="s">
        <v>7727</v>
      </c>
      <c r="M47" s="173" t="s">
        <v>1855</v>
      </c>
      <c r="N47" s="173" t="s">
        <v>18</v>
      </c>
      <c r="O47" s="173" t="s">
        <v>18</v>
      </c>
      <c r="P47"/>
      <c r="Q47"/>
      <c r="R47"/>
      <c r="S47"/>
      <c r="T47"/>
      <c r="U47"/>
      <c r="V47"/>
      <c r="W47"/>
      <c r="X47"/>
      <c r="Y47"/>
      <c r="Z47"/>
    </row>
    <row r="48" spans="1:26" ht="15" x14ac:dyDescent="0.25">
      <c r="A48" s="157">
        <f>COUNTIF(ClienteLocalidade!AB:AB,B48)</f>
        <v>1</v>
      </c>
      <c r="B48" s="157" t="str">
        <f t="shared" si="0"/>
        <v>COSANPA - MONTE ALEGRE</v>
      </c>
      <c r="C48" s="173" t="s">
        <v>18</v>
      </c>
      <c r="D48" s="173" t="s">
        <v>7685</v>
      </c>
      <c r="E48" s="173" t="s">
        <v>7512</v>
      </c>
      <c r="F48" s="173" t="s">
        <v>241</v>
      </c>
      <c r="G48" s="173" t="s">
        <v>7603</v>
      </c>
      <c r="H48" s="173" t="s">
        <v>372</v>
      </c>
      <c r="I48" s="173" t="s">
        <v>18</v>
      </c>
      <c r="J48" s="173" t="s">
        <v>18</v>
      </c>
      <c r="K48" s="173" t="s">
        <v>2061</v>
      </c>
      <c r="L48" s="173" t="s">
        <v>7728</v>
      </c>
      <c r="M48" s="173" t="s">
        <v>372</v>
      </c>
      <c r="N48" s="173" t="s">
        <v>18</v>
      </c>
      <c r="O48" s="173" t="s">
        <v>18</v>
      </c>
      <c r="P48"/>
      <c r="Q48"/>
      <c r="R48"/>
      <c r="S48"/>
      <c r="T48"/>
      <c r="U48"/>
      <c r="V48"/>
      <c r="W48"/>
      <c r="X48"/>
      <c r="Y48"/>
      <c r="Z48"/>
    </row>
    <row r="49" spans="1:26" ht="15" x14ac:dyDescent="0.25">
      <c r="A49" s="157">
        <f>COUNTIF(ClienteLocalidade!AB:AB,B49)</f>
        <v>1</v>
      </c>
      <c r="B49" s="157" t="str">
        <f t="shared" si="0"/>
        <v>COSANPA - NOVA TIMBOTEUA</v>
      </c>
      <c r="C49" s="173" t="s">
        <v>18</v>
      </c>
      <c r="D49" s="173" t="s">
        <v>7685</v>
      </c>
      <c r="E49" s="173" t="s">
        <v>7512</v>
      </c>
      <c r="F49" s="173" t="s">
        <v>241</v>
      </c>
      <c r="G49" s="173" t="s">
        <v>7565</v>
      </c>
      <c r="H49" s="173" t="s">
        <v>1049</v>
      </c>
      <c r="I49" s="173" t="s">
        <v>18</v>
      </c>
      <c r="J49" s="173" t="s">
        <v>18</v>
      </c>
      <c r="K49" s="173" t="s">
        <v>2061</v>
      </c>
      <c r="L49" s="173" t="s">
        <v>7729</v>
      </c>
      <c r="M49" s="173" t="s">
        <v>1049</v>
      </c>
      <c r="N49" s="173" t="s">
        <v>18</v>
      </c>
      <c r="O49" s="173" t="s">
        <v>18</v>
      </c>
      <c r="P49"/>
      <c r="Q49"/>
      <c r="R49"/>
      <c r="S49"/>
      <c r="T49"/>
      <c r="U49"/>
      <c r="V49"/>
      <c r="W49"/>
      <c r="X49"/>
      <c r="Y49"/>
      <c r="Z49"/>
    </row>
    <row r="50" spans="1:26" ht="15" x14ac:dyDescent="0.25">
      <c r="A50" s="157">
        <f>COUNTIF(ClienteLocalidade!AB:AB,B50)</f>
        <v>0</v>
      </c>
      <c r="B50" s="157" t="str">
        <f t="shared" si="0"/>
        <v>COSANPA - OBIDOS</v>
      </c>
      <c r="C50" s="173" t="s">
        <v>18</v>
      </c>
      <c r="D50" s="173" t="s">
        <v>7685</v>
      </c>
      <c r="E50" s="173" t="s">
        <v>7512</v>
      </c>
      <c r="F50" s="173" t="s">
        <v>241</v>
      </c>
      <c r="G50" s="173" t="s">
        <v>7604</v>
      </c>
      <c r="H50" s="173" t="s">
        <v>1550</v>
      </c>
      <c r="I50" s="173" t="s">
        <v>18</v>
      </c>
      <c r="J50" s="173" t="s">
        <v>18</v>
      </c>
      <c r="K50" s="173" t="s">
        <v>2061</v>
      </c>
      <c r="L50" s="173" t="s">
        <v>7730</v>
      </c>
      <c r="M50" s="173" t="s">
        <v>1550</v>
      </c>
      <c r="N50" s="173" t="s">
        <v>18</v>
      </c>
      <c r="O50" s="173" t="s">
        <v>18</v>
      </c>
      <c r="P50"/>
      <c r="Q50"/>
      <c r="R50"/>
      <c r="S50"/>
      <c r="T50"/>
      <c r="U50"/>
      <c r="V50"/>
      <c r="W50"/>
      <c r="X50"/>
      <c r="Y50"/>
      <c r="Z50"/>
    </row>
    <row r="51" spans="1:26" ht="15" x14ac:dyDescent="0.25">
      <c r="A51" s="157">
        <f>COUNTIF(ClienteLocalidade!AB:AB,B51)</f>
        <v>1</v>
      </c>
      <c r="B51" s="157" t="str">
        <f t="shared" si="0"/>
        <v>COSANPA - OEIRA DO PARA</v>
      </c>
      <c r="C51" s="173" t="s">
        <v>18</v>
      </c>
      <c r="D51" s="173" t="s">
        <v>7685</v>
      </c>
      <c r="E51" s="173" t="s">
        <v>7512</v>
      </c>
      <c r="F51" s="173" t="s">
        <v>241</v>
      </c>
      <c r="G51" s="173" t="s">
        <v>7605</v>
      </c>
      <c r="H51" s="173" t="s">
        <v>1857</v>
      </c>
      <c r="I51" s="173" t="s">
        <v>18</v>
      </c>
      <c r="J51" s="173" t="s">
        <v>18</v>
      </c>
      <c r="K51" s="173" t="s">
        <v>2061</v>
      </c>
      <c r="L51" s="173" t="s">
        <v>7731</v>
      </c>
      <c r="M51" s="173" t="s">
        <v>7414</v>
      </c>
      <c r="N51" s="173" t="s">
        <v>18</v>
      </c>
      <c r="O51" s="173" t="s">
        <v>18</v>
      </c>
      <c r="P51"/>
      <c r="Q51"/>
      <c r="R51"/>
      <c r="S51"/>
      <c r="T51"/>
      <c r="U51"/>
      <c r="V51"/>
      <c r="W51"/>
      <c r="X51"/>
      <c r="Y51"/>
      <c r="Z51"/>
    </row>
    <row r="52" spans="1:26" ht="15" x14ac:dyDescent="0.25">
      <c r="A52" s="157">
        <f>COUNTIF(ClienteLocalidade!AB:AB,B52)</f>
        <v>1</v>
      </c>
      <c r="B52" s="157" t="str">
        <f t="shared" si="0"/>
        <v>COSANPA - OUREM</v>
      </c>
      <c r="C52" s="173" t="s">
        <v>18</v>
      </c>
      <c r="D52" s="173" t="s">
        <v>7685</v>
      </c>
      <c r="E52" s="173" t="s">
        <v>7512</v>
      </c>
      <c r="F52" s="173" t="s">
        <v>241</v>
      </c>
      <c r="G52" s="173" t="s">
        <v>7583</v>
      </c>
      <c r="H52" s="173" t="s">
        <v>1858</v>
      </c>
      <c r="I52" s="173" t="s">
        <v>18</v>
      </c>
      <c r="J52" s="173" t="s">
        <v>18</v>
      </c>
      <c r="K52" s="173" t="s">
        <v>2061</v>
      </c>
      <c r="L52" s="173" t="s">
        <v>7732</v>
      </c>
      <c r="M52" s="173" t="s">
        <v>1858</v>
      </c>
      <c r="N52" s="173" t="s">
        <v>18</v>
      </c>
      <c r="O52" s="173" t="s">
        <v>18</v>
      </c>
      <c r="P52"/>
      <c r="Q52"/>
      <c r="R52"/>
      <c r="S52"/>
      <c r="T52"/>
      <c r="U52"/>
      <c r="V52"/>
      <c r="W52"/>
      <c r="X52"/>
      <c r="Y52"/>
      <c r="Z52"/>
    </row>
    <row r="53" spans="1:26" ht="15" x14ac:dyDescent="0.25">
      <c r="A53" s="157">
        <f>COUNTIF(ClienteLocalidade!AB:AB,B53)</f>
        <v>1</v>
      </c>
      <c r="B53" s="157" t="str">
        <f t="shared" si="0"/>
        <v>COSANPA - PONTA DE PEDRAS</v>
      </c>
      <c r="C53" s="173" t="s">
        <v>18</v>
      </c>
      <c r="D53" s="173" t="s">
        <v>7685</v>
      </c>
      <c r="E53" s="173" t="s">
        <v>7512</v>
      </c>
      <c r="F53" s="173" t="s">
        <v>241</v>
      </c>
      <c r="G53" s="173" t="s">
        <v>7606</v>
      </c>
      <c r="H53" s="173" t="s">
        <v>1860</v>
      </c>
      <c r="I53" s="173" t="s">
        <v>18</v>
      </c>
      <c r="J53" s="173" t="s">
        <v>18</v>
      </c>
      <c r="K53" s="173" t="s">
        <v>2061</v>
      </c>
      <c r="L53" s="173" t="s">
        <v>7733</v>
      </c>
      <c r="M53" s="173" t="s">
        <v>1860</v>
      </c>
      <c r="N53" s="173" t="s">
        <v>18</v>
      </c>
      <c r="O53" s="173" t="s">
        <v>18</v>
      </c>
      <c r="P53"/>
      <c r="Q53"/>
      <c r="R53"/>
      <c r="S53"/>
      <c r="T53"/>
      <c r="U53"/>
      <c r="V53"/>
      <c r="W53"/>
      <c r="X53"/>
      <c r="Y53"/>
      <c r="Z53"/>
    </row>
    <row r="54" spans="1:26" ht="15" x14ac:dyDescent="0.25">
      <c r="A54" s="157">
        <f>COUNTIF(ClienteLocalidade!AB:AB,B54)</f>
        <v>1</v>
      </c>
      <c r="B54" s="157" t="str">
        <f t="shared" si="0"/>
        <v>COSANPA - PORTEL</v>
      </c>
      <c r="C54" s="173" t="s">
        <v>18</v>
      </c>
      <c r="D54" s="173" t="s">
        <v>7685</v>
      </c>
      <c r="E54" s="173" t="s">
        <v>7512</v>
      </c>
      <c r="F54" s="173" t="s">
        <v>241</v>
      </c>
      <c r="G54" s="173" t="s">
        <v>7607</v>
      </c>
      <c r="H54" s="173" t="s">
        <v>1861</v>
      </c>
      <c r="I54" s="173" t="s">
        <v>18</v>
      </c>
      <c r="J54" s="173" t="s">
        <v>18</v>
      </c>
      <c r="K54" s="173" t="s">
        <v>2061</v>
      </c>
      <c r="L54" s="173" t="s">
        <v>7734</v>
      </c>
      <c r="M54" s="173" t="s">
        <v>1861</v>
      </c>
      <c r="N54" s="173" t="s">
        <v>18</v>
      </c>
      <c r="O54" s="173" t="s">
        <v>18</v>
      </c>
      <c r="P54"/>
      <c r="Q54"/>
      <c r="R54"/>
      <c r="S54"/>
      <c r="T54"/>
      <c r="U54"/>
      <c r="V54"/>
      <c r="W54"/>
      <c r="X54"/>
      <c r="Y54"/>
      <c r="Z54"/>
    </row>
    <row r="55" spans="1:26" ht="15" x14ac:dyDescent="0.25">
      <c r="A55" s="157">
        <f>COUNTIF(ClienteLocalidade!AB:AB,B55)</f>
        <v>1</v>
      </c>
      <c r="B55" s="157" t="str">
        <f t="shared" si="0"/>
        <v>COSANPA - PRAINHA</v>
      </c>
      <c r="C55" s="173" t="s">
        <v>18</v>
      </c>
      <c r="D55" s="173" t="s">
        <v>7685</v>
      </c>
      <c r="E55" s="173" t="s">
        <v>7512</v>
      </c>
      <c r="F55" s="173" t="s">
        <v>241</v>
      </c>
      <c r="G55" s="173" t="s">
        <v>7568</v>
      </c>
      <c r="H55" s="173" t="s">
        <v>1862</v>
      </c>
      <c r="I55" s="173" t="s">
        <v>18</v>
      </c>
      <c r="J55" s="173" t="s">
        <v>18</v>
      </c>
      <c r="K55" s="173" t="s">
        <v>2061</v>
      </c>
      <c r="L55" s="173" t="s">
        <v>7735</v>
      </c>
      <c r="M55" s="173" t="s">
        <v>1862</v>
      </c>
      <c r="N55" s="173" t="s">
        <v>18</v>
      </c>
      <c r="O55" s="173" t="s">
        <v>18</v>
      </c>
      <c r="P55"/>
      <c r="Q55"/>
      <c r="R55"/>
      <c r="S55"/>
      <c r="T55"/>
      <c r="U55"/>
      <c r="V55"/>
      <c r="W55"/>
      <c r="X55"/>
      <c r="Y55"/>
      <c r="Z55"/>
    </row>
    <row r="56" spans="1:26" ht="15" x14ac:dyDescent="0.25">
      <c r="A56" s="157">
        <f>COUNTIF(ClienteLocalidade!AB:AB,B56)</f>
        <v>1</v>
      </c>
      <c r="B56" s="157" t="str">
        <f t="shared" si="0"/>
        <v>COSANPA - SANTA CRUZ DO ARARI</v>
      </c>
      <c r="C56" s="173" t="s">
        <v>18</v>
      </c>
      <c r="D56" s="173" t="s">
        <v>7685</v>
      </c>
      <c r="E56" s="173" t="s">
        <v>7512</v>
      </c>
      <c r="F56" s="173" t="s">
        <v>241</v>
      </c>
      <c r="G56" s="173" t="s">
        <v>7587</v>
      </c>
      <c r="H56" s="173" t="s">
        <v>1872</v>
      </c>
      <c r="I56" s="173" t="s">
        <v>18</v>
      </c>
      <c r="J56" s="173" t="s">
        <v>18</v>
      </c>
      <c r="K56" s="173" t="s">
        <v>2061</v>
      </c>
      <c r="L56" s="173" t="s">
        <v>7736</v>
      </c>
      <c r="M56" s="173" t="s">
        <v>1872</v>
      </c>
      <c r="N56" s="173" t="s">
        <v>18</v>
      </c>
      <c r="O56" s="173" t="s">
        <v>18</v>
      </c>
      <c r="P56"/>
      <c r="Q56"/>
      <c r="R56"/>
      <c r="S56"/>
      <c r="T56"/>
      <c r="U56"/>
      <c r="V56"/>
      <c r="W56"/>
      <c r="X56"/>
      <c r="Y56"/>
      <c r="Z56"/>
    </row>
    <row r="57" spans="1:26" ht="15" x14ac:dyDescent="0.25">
      <c r="A57" s="157">
        <f>COUNTIF(ClienteLocalidade!AB:AB,B57)</f>
        <v>1</v>
      </c>
      <c r="B57" s="157" t="str">
        <f t="shared" si="0"/>
        <v>COSANPA - BELEM - BEJAMIM SODRE P5/ P8</v>
      </c>
      <c r="C57" s="173" t="s">
        <v>18</v>
      </c>
      <c r="D57" s="173" t="s">
        <v>7685</v>
      </c>
      <c r="E57" s="173" t="s">
        <v>7512</v>
      </c>
      <c r="F57" s="173" t="s">
        <v>241</v>
      </c>
      <c r="G57" s="173" t="s">
        <v>7595</v>
      </c>
      <c r="H57" s="173" t="s">
        <v>1526</v>
      </c>
      <c r="I57" s="173" t="s">
        <v>18</v>
      </c>
      <c r="J57" s="173" t="s">
        <v>18</v>
      </c>
      <c r="K57" s="173" t="s">
        <v>2061</v>
      </c>
      <c r="L57" s="173" t="s">
        <v>7702</v>
      </c>
      <c r="M57" s="173" t="s">
        <v>1527</v>
      </c>
      <c r="N57" s="173" t="s">
        <v>18</v>
      </c>
      <c r="O57" s="173" t="s">
        <v>18</v>
      </c>
      <c r="P57"/>
      <c r="Q57"/>
      <c r="R57"/>
      <c r="S57"/>
      <c r="T57"/>
      <c r="U57"/>
      <c r="V57"/>
      <c r="W57"/>
      <c r="X57"/>
      <c r="Y57"/>
      <c r="Z57"/>
    </row>
    <row r="58" spans="1:26" ht="15" x14ac:dyDescent="0.25">
      <c r="A58" s="157">
        <f>COUNTIF(ClienteLocalidade!AB:AB,B58)</f>
        <v>1</v>
      </c>
      <c r="B58" s="157" t="str">
        <f t="shared" si="0"/>
        <v>COSANPA - 40 HORAS SABIA</v>
      </c>
      <c r="C58" s="173" t="s">
        <v>18</v>
      </c>
      <c r="D58" s="173" t="s">
        <v>7685</v>
      </c>
      <c r="E58" s="173" t="s">
        <v>7512</v>
      </c>
      <c r="F58" s="173" t="s">
        <v>241</v>
      </c>
      <c r="G58" s="173" t="s">
        <v>7594</v>
      </c>
      <c r="H58" s="173" t="s">
        <v>1556</v>
      </c>
      <c r="I58" s="173" t="s">
        <v>18</v>
      </c>
      <c r="J58" s="173" t="s">
        <v>18</v>
      </c>
      <c r="K58" s="173" t="s">
        <v>2061</v>
      </c>
      <c r="L58" s="173" t="s">
        <v>7710</v>
      </c>
      <c r="M58" s="173" t="s">
        <v>7410</v>
      </c>
      <c r="N58" s="173" t="s">
        <v>18</v>
      </c>
      <c r="O58" s="173" t="s">
        <v>18</v>
      </c>
      <c r="P58"/>
      <c r="Q58"/>
      <c r="R58"/>
      <c r="S58"/>
      <c r="T58"/>
      <c r="U58"/>
      <c r="V58"/>
      <c r="W58"/>
      <c r="X58"/>
      <c r="Y58"/>
      <c r="Z58"/>
    </row>
    <row r="59" spans="1:26" ht="15" x14ac:dyDescent="0.25">
      <c r="A59" s="157">
        <f>COUNTIF(ClienteLocalidade!AB:AB,B59)</f>
        <v>1</v>
      </c>
      <c r="B59" s="157" t="str">
        <f t="shared" si="0"/>
        <v>COSANPA - PEIXE BOI</v>
      </c>
      <c r="C59" s="173" t="s">
        <v>18</v>
      </c>
      <c r="D59" s="173" t="s">
        <v>7685</v>
      </c>
      <c r="E59" s="173" t="s">
        <v>7512</v>
      </c>
      <c r="F59" s="173" t="s">
        <v>241</v>
      </c>
      <c r="G59" s="173" t="s">
        <v>7593</v>
      </c>
      <c r="H59" s="173" t="s">
        <v>1050</v>
      </c>
      <c r="I59" s="173" t="s">
        <v>18</v>
      </c>
      <c r="J59" s="173" t="s">
        <v>18</v>
      </c>
      <c r="K59" s="173" t="s">
        <v>2061</v>
      </c>
      <c r="L59" s="173" t="s">
        <v>7737</v>
      </c>
      <c r="M59" s="173" t="s">
        <v>7415</v>
      </c>
      <c r="N59" s="173" t="s">
        <v>18</v>
      </c>
      <c r="O59" s="173" t="s">
        <v>18</v>
      </c>
      <c r="P59"/>
      <c r="Q59"/>
      <c r="R59"/>
      <c r="S59"/>
      <c r="T59"/>
      <c r="U59"/>
      <c r="V59"/>
      <c r="W59"/>
      <c r="X59"/>
      <c r="Y59"/>
      <c r="Z59"/>
    </row>
    <row r="60" spans="1:26" ht="15" x14ac:dyDescent="0.25">
      <c r="A60" s="157">
        <f>COUNTIF(ClienteLocalidade!AB:AB,B60)</f>
        <v>1</v>
      </c>
      <c r="B60" s="157" t="str">
        <f t="shared" si="0"/>
        <v>COSANPA - ARIRI 1</v>
      </c>
      <c r="C60" s="173" t="s">
        <v>18</v>
      </c>
      <c r="D60" s="173" t="s">
        <v>7685</v>
      </c>
      <c r="E60" s="173" t="s">
        <v>7512</v>
      </c>
      <c r="F60" s="173" t="s">
        <v>241</v>
      </c>
      <c r="G60" s="173" t="s">
        <v>7528</v>
      </c>
      <c r="H60" s="173" t="s">
        <v>7378</v>
      </c>
      <c r="I60" s="173" t="s">
        <v>18</v>
      </c>
      <c r="J60" s="173" t="s">
        <v>18</v>
      </c>
      <c r="K60" s="173" t="s">
        <v>2061</v>
      </c>
      <c r="L60" s="173" t="s">
        <v>7702</v>
      </c>
      <c r="M60" s="173" t="s">
        <v>1527</v>
      </c>
      <c r="N60" s="173" t="s">
        <v>18</v>
      </c>
      <c r="O60" s="173" t="s">
        <v>18</v>
      </c>
      <c r="P60"/>
      <c r="Q60"/>
      <c r="R60"/>
      <c r="S60"/>
      <c r="T60"/>
      <c r="U60"/>
      <c r="V60"/>
      <c r="W60"/>
      <c r="X60"/>
      <c r="Y60"/>
      <c r="Z60"/>
    </row>
    <row r="61" spans="1:26" ht="15" x14ac:dyDescent="0.25">
      <c r="A61" s="157">
        <f>COUNTIF(ClienteLocalidade!AB:AB,B61)</f>
        <v>1</v>
      </c>
      <c r="B61" s="157" t="str">
        <f t="shared" si="0"/>
        <v>COSANPA - ARIRI 2</v>
      </c>
      <c r="C61" s="173" t="s">
        <v>18</v>
      </c>
      <c r="D61" s="173" t="s">
        <v>7685</v>
      </c>
      <c r="E61" s="173" t="s">
        <v>7512</v>
      </c>
      <c r="F61" s="173" t="s">
        <v>241</v>
      </c>
      <c r="G61" s="173" t="s">
        <v>7582</v>
      </c>
      <c r="H61" s="173" t="s">
        <v>7379</v>
      </c>
      <c r="I61" s="173" t="s">
        <v>18</v>
      </c>
      <c r="J61" s="173" t="s">
        <v>18</v>
      </c>
      <c r="K61" s="173" t="s">
        <v>2061</v>
      </c>
      <c r="L61" s="173" t="s">
        <v>7702</v>
      </c>
      <c r="M61" s="173" t="s">
        <v>1527</v>
      </c>
      <c r="N61" s="173" t="s">
        <v>18</v>
      </c>
      <c r="O61" s="173" t="s">
        <v>18</v>
      </c>
      <c r="P61"/>
      <c r="Q61"/>
      <c r="R61"/>
      <c r="S61"/>
      <c r="T61"/>
      <c r="U61"/>
      <c r="V61"/>
      <c r="W61"/>
      <c r="X61"/>
      <c r="Y61"/>
      <c r="Z61"/>
    </row>
    <row r="62" spans="1:26" ht="15" x14ac:dyDescent="0.25">
      <c r="A62" s="157">
        <f>COUNTIF(ClienteLocalidade!AB:AB,B62)</f>
        <v>1</v>
      </c>
      <c r="B62" s="157" t="str">
        <f t="shared" si="0"/>
        <v>COSANPA - BENGUI</v>
      </c>
      <c r="C62" s="173" t="s">
        <v>18</v>
      </c>
      <c r="D62" s="173" t="s">
        <v>7685</v>
      </c>
      <c r="E62" s="173" t="s">
        <v>7512</v>
      </c>
      <c r="F62" s="173" t="s">
        <v>241</v>
      </c>
      <c r="G62" s="173" t="s">
        <v>7590</v>
      </c>
      <c r="H62" s="173" t="s">
        <v>1830</v>
      </c>
      <c r="I62" s="173" t="s">
        <v>18</v>
      </c>
      <c r="J62" s="173" t="s">
        <v>18</v>
      </c>
      <c r="K62" s="173" t="s">
        <v>2061</v>
      </c>
      <c r="L62" s="173" t="s">
        <v>7702</v>
      </c>
      <c r="M62" s="173" t="s">
        <v>1527</v>
      </c>
      <c r="N62" s="173" t="s">
        <v>18</v>
      </c>
      <c r="O62" s="173" t="s">
        <v>18</v>
      </c>
      <c r="P62"/>
      <c r="Q62"/>
      <c r="R62"/>
      <c r="S62"/>
      <c r="T62"/>
      <c r="U62"/>
      <c r="V62"/>
      <c r="W62"/>
      <c r="X62"/>
      <c r="Y62"/>
      <c r="Z62"/>
    </row>
    <row r="63" spans="1:26" ht="15" x14ac:dyDescent="0.25">
      <c r="A63" s="157">
        <f>COUNTIF(ClienteLocalidade!AB:AB,B63)</f>
        <v>1</v>
      </c>
      <c r="B63" s="157" t="str">
        <f t="shared" si="0"/>
        <v>COSANPA - CDP</v>
      </c>
      <c r="C63" s="173" t="s">
        <v>18</v>
      </c>
      <c r="D63" s="173" t="s">
        <v>7685</v>
      </c>
      <c r="E63" s="173" t="s">
        <v>7512</v>
      </c>
      <c r="F63" s="173" t="s">
        <v>241</v>
      </c>
      <c r="G63" s="173" t="s">
        <v>7580</v>
      </c>
      <c r="H63" s="173" t="s">
        <v>7380</v>
      </c>
      <c r="I63" s="173" t="s">
        <v>18</v>
      </c>
      <c r="J63" s="173" t="s">
        <v>18</v>
      </c>
      <c r="K63" s="173" t="s">
        <v>2061</v>
      </c>
      <c r="L63" s="173" t="s">
        <v>7702</v>
      </c>
      <c r="M63" s="173" t="s">
        <v>1527</v>
      </c>
      <c r="N63" s="173" t="s">
        <v>18</v>
      </c>
      <c r="O63" s="173" t="s">
        <v>18</v>
      </c>
      <c r="P63"/>
      <c r="Q63"/>
      <c r="R63"/>
      <c r="S63"/>
      <c r="T63"/>
      <c r="U63"/>
      <c r="V63"/>
      <c r="W63"/>
      <c r="X63"/>
      <c r="Y63"/>
      <c r="Z63"/>
    </row>
    <row r="64" spans="1:26" ht="15" x14ac:dyDescent="0.25">
      <c r="A64" s="157">
        <f>COUNTIF(ClienteLocalidade!AB:AB,B64)</f>
        <v>1</v>
      </c>
      <c r="B64" s="157" t="str">
        <f t="shared" si="0"/>
        <v>COSANPA - CATALINA</v>
      </c>
      <c r="C64" s="173" t="s">
        <v>18</v>
      </c>
      <c r="D64" s="173" t="s">
        <v>7685</v>
      </c>
      <c r="E64" s="173" t="s">
        <v>7512</v>
      </c>
      <c r="F64" s="173" t="s">
        <v>241</v>
      </c>
      <c r="G64" s="173" t="s">
        <v>7567</v>
      </c>
      <c r="H64" s="173" t="s">
        <v>1833</v>
      </c>
      <c r="I64" s="173" t="s">
        <v>18</v>
      </c>
      <c r="J64" s="173" t="s">
        <v>18</v>
      </c>
      <c r="K64" s="173" t="s">
        <v>2061</v>
      </c>
      <c r="L64" s="173" t="s">
        <v>7702</v>
      </c>
      <c r="M64" s="173" t="s">
        <v>1527</v>
      </c>
      <c r="N64" s="173" t="s">
        <v>18</v>
      </c>
      <c r="O64" s="173" t="s">
        <v>18</v>
      </c>
      <c r="P64"/>
      <c r="Q64"/>
      <c r="R64"/>
      <c r="S64"/>
      <c r="T64"/>
      <c r="U64"/>
      <c r="V64"/>
      <c r="W64"/>
      <c r="X64"/>
      <c r="Y64"/>
      <c r="Z64"/>
    </row>
    <row r="65" spans="1:26" ht="15" x14ac:dyDescent="0.25">
      <c r="A65" s="157">
        <f>COUNTIF(ClienteLocalidade!AB:AB,B65)</f>
        <v>1</v>
      </c>
      <c r="B65" s="157" t="str">
        <f t="shared" si="0"/>
        <v>COSANPA - COHAB</v>
      </c>
      <c r="C65" s="173" t="s">
        <v>18</v>
      </c>
      <c r="D65" s="173" t="s">
        <v>7685</v>
      </c>
      <c r="E65" s="173" t="s">
        <v>7512</v>
      </c>
      <c r="F65" s="173" t="s">
        <v>241</v>
      </c>
      <c r="G65" s="173" t="s">
        <v>7522</v>
      </c>
      <c r="H65" s="173" t="s">
        <v>1835</v>
      </c>
      <c r="I65" s="173" t="s">
        <v>18</v>
      </c>
      <c r="J65" s="173" t="s">
        <v>18</v>
      </c>
      <c r="K65" s="173" t="s">
        <v>2061</v>
      </c>
      <c r="L65" s="173" t="s">
        <v>7702</v>
      </c>
      <c r="M65" s="173" t="s">
        <v>1527</v>
      </c>
      <c r="N65" s="173" t="s">
        <v>18</v>
      </c>
      <c r="O65" s="173" t="s">
        <v>18</v>
      </c>
      <c r="P65"/>
      <c r="Q65"/>
      <c r="R65"/>
      <c r="S65"/>
      <c r="T65"/>
      <c r="U65"/>
      <c r="V65"/>
      <c r="W65"/>
      <c r="X65"/>
      <c r="Y65"/>
      <c r="Z65"/>
    </row>
    <row r="66" spans="1:26" ht="15" x14ac:dyDescent="0.25">
      <c r="A66" s="157">
        <f>COUNTIF(ClienteLocalidade!AB:AB,B66)</f>
        <v>1</v>
      </c>
      <c r="B66" s="157" t="str">
        <f t="shared" ref="B66:B129" si="1">F66&amp;" - "&amp;H66</f>
        <v>COSANPA - COMANDANTE ASSIS</v>
      </c>
      <c r="C66" s="173" t="s">
        <v>18</v>
      </c>
      <c r="D66" s="173" t="s">
        <v>7685</v>
      </c>
      <c r="E66" s="173" t="s">
        <v>7512</v>
      </c>
      <c r="F66" s="173" t="s">
        <v>241</v>
      </c>
      <c r="G66" s="173" t="s">
        <v>7608</v>
      </c>
      <c r="H66" s="173" t="s">
        <v>1836</v>
      </c>
      <c r="I66" s="173" t="s">
        <v>18</v>
      </c>
      <c r="J66" s="173" t="s">
        <v>18</v>
      </c>
      <c r="K66" s="173" t="s">
        <v>2061</v>
      </c>
      <c r="L66" s="173" t="s">
        <v>7707</v>
      </c>
      <c r="M66" s="173" t="s">
        <v>1832</v>
      </c>
      <c r="N66" s="173" t="s">
        <v>18</v>
      </c>
      <c r="O66" s="173" t="s">
        <v>18</v>
      </c>
      <c r="P66"/>
      <c r="Q66"/>
      <c r="R66"/>
      <c r="S66"/>
      <c r="T66"/>
      <c r="U66"/>
      <c r="V66"/>
      <c r="W66"/>
      <c r="X66"/>
      <c r="Y66"/>
      <c r="Z66"/>
    </row>
    <row r="67" spans="1:26" ht="15" x14ac:dyDescent="0.25">
      <c r="A67" s="157">
        <f>COUNTIF(ClienteLocalidade!AB:AB,B67)</f>
        <v>1</v>
      </c>
      <c r="B67" s="157" t="str">
        <f t="shared" si="1"/>
        <v>COSANPA - CONJUNTO MAGUARI</v>
      </c>
      <c r="C67" s="173" t="s">
        <v>18</v>
      </c>
      <c r="D67" s="173" t="s">
        <v>7685</v>
      </c>
      <c r="E67" s="173" t="s">
        <v>7512</v>
      </c>
      <c r="F67" s="173" t="s">
        <v>241</v>
      </c>
      <c r="G67" s="173" t="s">
        <v>7609</v>
      </c>
      <c r="H67" s="173" t="s">
        <v>1837</v>
      </c>
      <c r="I67" s="173" t="s">
        <v>18</v>
      </c>
      <c r="J67" s="173" t="s">
        <v>18</v>
      </c>
      <c r="K67" s="173" t="s">
        <v>2061</v>
      </c>
      <c r="L67" s="173" t="s">
        <v>7702</v>
      </c>
      <c r="M67" s="173" t="s">
        <v>1527</v>
      </c>
      <c r="N67" s="173" t="s">
        <v>18</v>
      </c>
      <c r="O67" s="173" t="s">
        <v>18</v>
      </c>
      <c r="P67"/>
      <c r="Q67"/>
      <c r="R67"/>
      <c r="S67"/>
      <c r="T67"/>
      <c r="U67"/>
      <c r="V67"/>
      <c r="W67"/>
      <c r="X67"/>
      <c r="Y67"/>
      <c r="Z67"/>
    </row>
    <row r="68" spans="1:26" ht="15" x14ac:dyDescent="0.25">
      <c r="A68" s="157">
        <f>COUNTIF(ClienteLocalidade!AB:AB,B68)</f>
        <v>1</v>
      </c>
      <c r="B68" s="157" t="str">
        <f t="shared" si="1"/>
        <v>COSANPA - CORDEIRO DE FARIAS II</v>
      </c>
      <c r="C68" s="173" t="s">
        <v>18</v>
      </c>
      <c r="D68" s="173" t="s">
        <v>7685</v>
      </c>
      <c r="E68" s="173" t="s">
        <v>7512</v>
      </c>
      <c r="F68" s="173" t="s">
        <v>241</v>
      </c>
      <c r="G68" s="173" t="s">
        <v>7555</v>
      </c>
      <c r="H68" s="173" t="s">
        <v>1838</v>
      </c>
      <c r="I68" s="173" t="s">
        <v>18</v>
      </c>
      <c r="J68" s="173" t="s">
        <v>18</v>
      </c>
      <c r="K68" s="173" t="s">
        <v>2061</v>
      </c>
      <c r="L68" s="173" t="s">
        <v>7702</v>
      </c>
      <c r="M68" s="173" t="s">
        <v>1527</v>
      </c>
      <c r="N68" s="173" t="s">
        <v>18</v>
      </c>
      <c r="O68" s="173" t="s">
        <v>18</v>
      </c>
      <c r="P68"/>
      <c r="Q68"/>
      <c r="R68"/>
      <c r="S68"/>
      <c r="T68"/>
      <c r="U68"/>
      <c r="V68"/>
      <c r="W68"/>
      <c r="X68"/>
      <c r="Y68"/>
      <c r="Z68"/>
    </row>
    <row r="69" spans="1:26" ht="15" x14ac:dyDescent="0.25">
      <c r="A69" s="157">
        <f>COUNTIF(ClienteLocalidade!AB:AB,B69)</f>
        <v>1</v>
      </c>
      <c r="B69" s="157" t="str">
        <f t="shared" si="1"/>
        <v>COSANPA - GUANABARA I</v>
      </c>
      <c r="C69" s="173" t="s">
        <v>18</v>
      </c>
      <c r="D69" s="173" t="s">
        <v>7685</v>
      </c>
      <c r="E69" s="173" t="s">
        <v>7512</v>
      </c>
      <c r="F69" s="173" t="s">
        <v>241</v>
      </c>
      <c r="G69" s="173" t="s">
        <v>7611</v>
      </c>
      <c r="H69" s="173" t="s">
        <v>1840</v>
      </c>
      <c r="I69" s="173" t="s">
        <v>18</v>
      </c>
      <c r="J69" s="173" t="s">
        <v>18</v>
      </c>
      <c r="K69" s="173" t="s">
        <v>2061</v>
      </c>
      <c r="L69" s="173" t="s">
        <v>7702</v>
      </c>
      <c r="M69" s="173" t="s">
        <v>1527</v>
      </c>
      <c r="N69" s="173" t="s">
        <v>18</v>
      </c>
      <c r="O69" s="173" t="s">
        <v>18</v>
      </c>
      <c r="P69"/>
      <c r="Q69"/>
      <c r="R69"/>
      <c r="S69"/>
      <c r="T69"/>
      <c r="U69"/>
      <c r="V69"/>
      <c r="W69"/>
      <c r="X69"/>
      <c r="Y69"/>
      <c r="Z69"/>
    </row>
    <row r="70" spans="1:26" ht="15" x14ac:dyDescent="0.25">
      <c r="A70" s="157">
        <f>COUNTIF(ClienteLocalidade!AB:AB,B70)</f>
        <v>1</v>
      </c>
      <c r="B70" s="157" t="str">
        <f t="shared" si="1"/>
        <v>COSANPA - GUANABARA II</v>
      </c>
      <c r="C70" s="173" t="s">
        <v>18</v>
      </c>
      <c r="D70" s="173" t="s">
        <v>7685</v>
      </c>
      <c r="E70" s="173" t="s">
        <v>7512</v>
      </c>
      <c r="F70" s="173" t="s">
        <v>241</v>
      </c>
      <c r="G70" s="173" t="s">
        <v>7623</v>
      </c>
      <c r="H70" s="173" t="s">
        <v>1841</v>
      </c>
      <c r="I70" s="173" t="s">
        <v>18</v>
      </c>
      <c r="J70" s="173" t="s">
        <v>18</v>
      </c>
      <c r="K70" s="173" t="s">
        <v>2061</v>
      </c>
      <c r="L70" s="173" t="s">
        <v>7702</v>
      </c>
      <c r="M70" s="173" t="s">
        <v>1527</v>
      </c>
      <c r="N70" s="173" t="s">
        <v>18</v>
      </c>
      <c r="O70" s="173" t="s">
        <v>18</v>
      </c>
      <c r="P70"/>
      <c r="Q70"/>
      <c r="R70"/>
      <c r="S70"/>
      <c r="T70"/>
      <c r="U70"/>
      <c r="V70"/>
      <c r="W70"/>
      <c r="X70"/>
      <c r="Y70"/>
      <c r="Z70"/>
    </row>
    <row r="71" spans="1:26" ht="15" x14ac:dyDescent="0.25">
      <c r="A71" s="157">
        <f>COUNTIF(ClienteLocalidade!AB:AB,B71)</f>
        <v>1</v>
      </c>
      <c r="B71" s="157" t="str">
        <f t="shared" si="1"/>
        <v>COSANPA - JADERLANDIA</v>
      </c>
      <c r="C71" s="173" t="s">
        <v>18</v>
      </c>
      <c r="D71" s="173" t="s">
        <v>7685</v>
      </c>
      <c r="E71" s="173" t="s">
        <v>7512</v>
      </c>
      <c r="F71" s="173" t="s">
        <v>241</v>
      </c>
      <c r="G71" s="173" t="s">
        <v>7517</v>
      </c>
      <c r="H71" s="173" t="s">
        <v>7382</v>
      </c>
      <c r="I71" s="173" t="s">
        <v>18</v>
      </c>
      <c r="J71" s="173" t="s">
        <v>18</v>
      </c>
      <c r="K71" s="173" t="s">
        <v>2061</v>
      </c>
      <c r="L71" s="173" t="s">
        <v>7702</v>
      </c>
      <c r="M71" s="173" t="s">
        <v>1527</v>
      </c>
      <c r="N71" s="173" t="s">
        <v>18</v>
      </c>
      <c r="O71" s="173" t="s">
        <v>18</v>
      </c>
      <c r="P71"/>
      <c r="Q71"/>
      <c r="R71"/>
      <c r="S71"/>
      <c r="T71"/>
      <c r="U71"/>
      <c r="V71"/>
      <c r="W71"/>
      <c r="X71"/>
      <c r="Y71"/>
      <c r="Z71"/>
    </row>
    <row r="72" spans="1:26" ht="15" x14ac:dyDescent="0.25">
      <c r="A72" s="157">
        <f>COUNTIF(ClienteLocalidade!AB:AB,B72)</f>
        <v>1</v>
      </c>
      <c r="B72" s="157" t="str">
        <f t="shared" si="1"/>
        <v>COSANPA - MILAGRE</v>
      </c>
      <c r="C72" s="173" t="s">
        <v>18</v>
      </c>
      <c r="D72" s="173" t="s">
        <v>7685</v>
      </c>
      <c r="E72" s="173" t="s">
        <v>7512</v>
      </c>
      <c r="F72" s="173" t="s">
        <v>241</v>
      </c>
      <c r="G72" s="173" t="s">
        <v>7524</v>
      </c>
      <c r="H72" s="173" t="s">
        <v>1854</v>
      </c>
      <c r="I72" s="173" t="s">
        <v>18</v>
      </c>
      <c r="J72" s="173" t="s">
        <v>18</v>
      </c>
      <c r="K72" s="173" t="s">
        <v>2061</v>
      </c>
      <c r="L72" s="173" t="s">
        <v>7707</v>
      </c>
      <c r="M72" s="173" t="s">
        <v>1832</v>
      </c>
      <c r="N72" s="173" t="s">
        <v>18</v>
      </c>
      <c r="O72" s="173" t="s">
        <v>18</v>
      </c>
      <c r="P72"/>
      <c r="Q72"/>
      <c r="R72"/>
      <c r="S72"/>
      <c r="T72"/>
      <c r="U72"/>
      <c r="V72"/>
      <c r="W72"/>
      <c r="X72"/>
      <c r="Y72"/>
      <c r="Z72"/>
    </row>
    <row r="73" spans="1:26" ht="15" x14ac:dyDescent="0.25">
      <c r="A73" s="157">
        <f>COUNTIF(ClienteLocalidade!AB:AB,B73)</f>
        <v>1</v>
      </c>
      <c r="B73" s="157" t="str">
        <f t="shared" si="1"/>
        <v>COSANPA - MOSQUEIRO</v>
      </c>
      <c r="C73" s="173" t="s">
        <v>18</v>
      </c>
      <c r="D73" s="173" t="s">
        <v>7685</v>
      </c>
      <c r="E73" s="173" t="s">
        <v>7512</v>
      </c>
      <c r="F73" s="173" t="s">
        <v>241</v>
      </c>
      <c r="G73" s="173" t="s">
        <v>7523</v>
      </c>
      <c r="H73" s="173" t="s">
        <v>1856</v>
      </c>
      <c r="I73" s="173" t="s">
        <v>18</v>
      </c>
      <c r="J73" s="173" t="s">
        <v>18</v>
      </c>
      <c r="K73" s="173" t="s">
        <v>2061</v>
      </c>
      <c r="L73" s="173" t="s">
        <v>7702</v>
      </c>
      <c r="M73" s="173" t="s">
        <v>1527</v>
      </c>
      <c r="N73" s="173" t="s">
        <v>18</v>
      </c>
      <c r="O73" s="173" t="s">
        <v>18</v>
      </c>
      <c r="P73"/>
      <c r="Q73"/>
      <c r="R73"/>
      <c r="S73"/>
      <c r="T73"/>
      <c r="U73"/>
      <c r="V73"/>
      <c r="W73"/>
      <c r="X73"/>
      <c r="Y73"/>
      <c r="Z73"/>
    </row>
    <row r="74" spans="1:26" ht="15" x14ac:dyDescent="0.25">
      <c r="A74" s="157">
        <f>COUNTIF(ClienteLocalidade!AB:AB,B74)</f>
        <v>1</v>
      </c>
      <c r="B74" s="157" t="str">
        <f t="shared" si="1"/>
        <v>COSANPA - PANORAMA XXI</v>
      </c>
      <c r="C74" s="173" t="s">
        <v>18</v>
      </c>
      <c r="D74" s="173" t="s">
        <v>7685</v>
      </c>
      <c r="E74" s="173" t="s">
        <v>7512</v>
      </c>
      <c r="F74" s="173" t="s">
        <v>241</v>
      </c>
      <c r="G74" s="173" t="s">
        <v>7521</v>
      </c>
      <c r="H74" s="173" t="s">
        <v>1859</v>
      </c>
      <c r="I74" s="173" t="s">
        <v>18</v>
      </c>
      <c r="J74" s="173" t="s">
        <v>18</v>
      </c>
      <c r="K74" s="173" t="s">
        <v>2061</v>
      </c>
      <c r="L74" s="173" t="s">
        <v>7702</v>
      </c>
      <c r="M74" s="173" t="s">
        <v>1527</v>
      </c>
      <c r="N74" s="173" t="s">
        <v>18</v>
      </c>
      <c r="O74" s="173" t="s">
        <v>18</v>
      </c>
      <c r="P74"/>
      <c r="Q74"/>
      <c r="R74"/>
      <c r="S74"/>
      <c r="T74"/>
      <c r="U74"/>
      <c r="V74"/>
      <c r="W74"/>
      <c r="X74"/>
      <c r="Y74"/>
      <c r="Z74"/>
    </row>
    <row r="75" spans="1:26" ht="15" x14ac:dyDescent="0.25">
      <c r="A75" s="157">
        <f>COUNTIF(ClienteLocalidade!AB:AB,B75)</f>
        <v>1</v>
      </c>
      <c r="B75" s="157" t="str">
        <f t="shared" si="1"/>
        <v>COSANPA - R6</v>
      </c>
      <c r="C75" s="173" t="s">
        <v>18</v>
      </c>
      <c r="D75" s="173" t="s">
        <v>7685</v>
      </c>
      <c r="E75" s="173" t="s">
        <v>7512</v>
      </c>
      <c r="F75" s="173" t="s">
        <v>241</v>
      </c>
      <c r="G75" s="173" t="s">
        <v>7612</v>
      </c>
      <c r="H75" s="173" t="s">
        <v>7384</v>
      </c>
      <c r="I75" s="173" t="s">
        <v>18</v>
      </c>
      <c r="J75" s="173" t="s">
        <v>18</v>
      </c>
      <c r="K75" s="173" t="s">
        <v>2061</v>
      </c>
      <c r="L75" s="173" t="s">
        <v>7702</v>
      </c>
      <c r="M75" s="173" t="s">
        <v>1527</v>
      </c>
      <c r="N75" s="173" t="s">
        <v>18</v>
      </c>
      <c r="O75" s="173" t="s">
        <v>18</v>
      </c>
      <c r="P75"/>
      <c r="Q75"/>
      <c r="R75"/>
      <c r="S75"/>
      <c r="T75"/>
      <c r="U75"/>
      <c r="V75"/>
      <c r="W75"/>
      <c r="X75"/>
      <c r="Y75"/>
      <c r="Z75"/>
    </row>
    <row r="76" spans="1:26" ht="15" x14ac:dyDescent="0.25">
      <c r="A76" s="157">
        <f>COUNTIF(ClienteLocalidade!AB:AB,B76)</f>
        <v>1</v>
      </c>
      <c r="B76" s="157" t="str">
        <f t="shared" si="1"/>
        <v>COSANPA - SALGADO GRANDE</v>
      </c>
      <c r="C76" s="173" t="s">
        <v>18</v>
      </c>
      <c r="D76" s="173" t="s">
        <v>7685</v>
      </c>
      <c r="E76" s="173" t="s">
        <v>7512</v>
      </c>
      <c r="F76" s="173" t="s">
        <v>241</v>
      </c>
      <c r="G76" s="173" t="s">
        <v>7613</v>
      </c>
      <c r="H76" s="173" t="s">
        <v>1864</v>
      </c>
      <c r="I76" s="173" t="s">
        <v>18</v>
      </c>
      <c r="J76" s="173" t="s">
        <v>18</v>
      </c>
      <c r="K76" s="173" t="s">
        <v>2061</v>
      </c>
      <c r="L76" s="173" t="s">
        <v>7702</v>
      </c>
      <c r="M76" s="173" t="s">
        <v>1527</v>
      </c>
      <c r="N76" s="173" t="s">
        <v>18</v>
      </c>
      <c r="O76" s="173" t="s">
        <v>18</v>
      </c>
      <c r="P76"/>
      <c r="Q76"/>
      <c r="R76"/>
      <c r="S76"/>
      <c r="T76"/>
      <c r="U76"/>
      <c r="V76"/>
      <c r="W76"/>
      <c r="X76"/>
      <c r="Y76"/>
      <c r="Z76"/>
    </row>
    <row r="77" spans="1:26" ht="15" x14ac:dyDescent="0.25">
      <c r="A77" s="157">
        <f>COUNTIF(ClienteLocalidade!AB:AB,B77)</f>
        <v>1</v>
      </c>
      <c r="B77" s="157" t="str">
        <f t="shared" si="1"/>
        <v>COSANPA - SALINOPOLIS</v>
      </c>
      <c r="C77" s="173" t="s">
        <v>18</v>
      </c>
      <c r="D77" s="173" t="s">
        <v>7685</v>
      </c>
      <c r="E77" s="173" t="s">
        <v>7512</v>
      </c>
      <c r="F77" s="173" t="s">
        <v>241</v>
      </c>
      <c r="G77" s="173" t="s">
        <v>7527</v>
      </c>
      <c r="H77" s="173" t="s">
        <v>1865</v>
      </c>
      <c r="I77" s="173" t="s">
        <v>18</v>
      </c>
      <c r="J77" s="173" t="s">
        <v>18</v>
      </c>
      <c r="K77" s="173" t="s">
        <v>2061</v>
      </c>
      <c r="L77" s="173" t="s">
        <v>7738</v>
      </c>
      <c r="M77" s="173" t="s">
        <v>1865</v>
      </c>
      <c r="N77" s="173" t="s">
        <v>18</v>
      </c>
      <c r="O77" s="173" t="s">
        <v>18</v>
      </c>
      <c r="P77"/>
      <c r="Q77"/>
      <c r="R77"/>
      <c r="S77"/>
      <c r="T77"/>
      <c r="U77"/>
      <c r="V77"/>
      <c r="W77"/>
      <c r="X77"/>
      <c r="Y77"/>
      <c r="Z77"/>
    </row>
    <row r="78" spans="1:26" ht="15" x14ac:dyDescent="0.25">
      <c r="A78" s="157">
        <f>COUNTIF(ClienteLocalidade!AB:AB,B78)</f>
        <v>1</v>
      </c>
      <c r="B78" s="157" t="str">
        <f t="shared" si="1"/>
        <v>COSANPA - SALVA TERRA</v>
      </c>
      <c r="C78" s="173" t="s">
        <v>18</v>
      </c>
      <c r="D78" s="173" t="s">
        <v>7685</v>
      </c>
      <c r="E78" s="173" t="s">
        <v>7512</v>
      </c>
      <c r="F78" s="173" t="s">
        <v>241</v>
      </c>
      <c r="G78" s="173" t="s">
        <v>7614</v>
      </c>
      <c r="H78" s="173" t="s">
        <v>1866</v>
      </c>
      <c r="I78" s="173" t="s">
        <v>18</v>
      </c>
      <c r="J78" s="173" t="s">
        <v>18</v>
      </c>
      <c r="K78" s="173" t="s">
        <v>2061</v>
      </c>
      <c r="L78" s="173" t="s">
        <v>7739</v>
      </c>
      <c r="M78" s="173" t="s">
        <v>7416</v>
      </c>
      <c r="N78" s="173" t="s">
        <v>18</v>
      </c>
      <c r="O78" s="173" t="s">
        <v>18</v>
      </c>
      <c r="P78"/>
      <c r="Q78"/>
      <c r="R78"/>
      <c r="S78"/>
      <c r="T78"/>
      <c r="U78"/>
      <c r="V78"/>
      <c r="W78"/>
      <c r="X78"/>
      <c r="Y78"/>
      <c r="Z78"/>
    </row>
    <row r="79" spans="1:26" ht="15" x14ac:dyDescent="0.25">
      <c r="A79" s="157">
        <f>COUNTIF(ClienteLocalidade!AB:AB,B79)</f>
        <v>1</v>
      </c>
      <c r="B79" s="157" t="str">
        <f t="shared" si="1"/>
        <v>COSANPA - VIGIA DE NAZARE</v>
      </c>
      <c r="C79" s="173" t="s">
        <v>18</v>
      </c>
      <c r="D79" s="173" t="s">
        <v>7685</v>
      </c>
      <c r="E79" s="173" t="s">
        <v>7512</v>
      </c>
      <c r="F79" s="173" t="s">
        <v>241</v>
      </c>
      <c r="G79" s="173" t="s">
        <v>7615</v>
      </c>
      <c r="H79" s="173" t="s">
        <v>1881</v>
      </c>
      <c r="I79" s="173" t="s">
        <v>18</v>
      </c>
      <c r="J79" s="173" t="s">
        <v>18</v>
      </c>
      <c r="K79" s="173" t="s">
        <v>2061</v>
      </c>
      <c r="L79" s="173" t="s">
        <v>7740</v>
      </c>
      <c r="M79" s="173" t="s">
        <v>7405</v>
      </c>
      <c r="N79" s="173" t="s">
        <v>18</v>
      </c>
      <c r="O79" s="173" t="s">
        <v>18</v>
      </c>
      <c r="P79"/>
      <c r="Q79"/>
      <c r="R79"/>
      <c r="S79"/>
      <c r="T79"/>
      <c r="U79"/>
      <c r="V79"/>
      <c r="W79"/>
      <c r="X79"/>
      <c r="Y79"/>
      <c r="Z79"/>
    </row>
    <row r="80" spans="1:26" ht="15" x14ac:dyDescent="0.25">
      <c r="A80" s="157">
        <f>COUNTIF(ClienteLocalidade!AB:AB,B80)</f>
        <v>1</v>
      </c>
      <c r="B80" s="157" t="str">
        <f t="shared" si="1"/>
        <v>COSANPA - PRATINHA</v>
      </c>
      <c r="C80" s="173" t="s">
        <v>18</v>
      </c>
      <c r="D80" s="173" t="s">
        <v>7685</v>
      </c>
      <c r="E80" s="173" t="s">
        <v>7512</v>
      </c>
      <c r="F80" s="173" t="s">
        <v>241</v>
      </c>
      <c r="G80" s="173" t="s">
        <v>7616</v>
      </c>
      <c r="H80" s="173" t="s">
        <v>1863</v>
      </c>
      <c r="I80" s="173" t="s">
        <v>18</v>
      </c>
      <c r="J80" s="173" t="s">
        <v>18</v>
      </c>
      <c r="K80" s="173" t="s">
        <v>2061</v>
      </c>
      <c r="L80" s="173" t="s">
        <v>7702</v>
      </c>
      <c r="M80" s="173" t="s">
        <v>1527</v>
      </c>
      <c r="N80" s="173" t="s">
        <v>18</v>
      </c>
      <c r="O80" s="173" t="s">
        <v>18</v>
      </c>
      <c r="P80"/>
      <c r="Q80"/>
      <c r="R80"/>
      <c r="S80"/>
      <c r="T80"/>
      <c r="U80"/>
      <c r="V80"/>
      <c r="W80"/>
      <c r="X80"/>
      <c r="Y80"/>
      <c r="Z80"/>
    </row>
    <row r="81" spans="1:26" ht="15" x14ac:dyDescent="0.25">
      <c r="A81" s="157">
        <f>COUNTIF(ClienteLocalidade!AB:AB,B81)</f>
        <v>1</v>
      </c>
      <c r="B81" s="157" t="str">
        <f t="shared" si="1"/>
        <v>COSANPA - MAGUARI</v>
      </c>
      <c r="C81" s="173" t="s">
        <v>18</v>
      </c>
      <c r="D81" s="173" t="s">
        <v>7685</v>
      </c>
      <c r="E81" s="173" t="s">
        <v>7512</v>
      </c>
      <c r="F81" s="173" t="s">
        <v>241</v>
      </c>
      <c r="G81" s="173" t="s">
        <v>7588</v>
      </c>
      <c r="H81" s="173" t="s">
        <v>1848</v>
      </c>
      <c r="I81" s="173" t="s">
        <v>18</v>
      </c>
      <c r="J81" s="173" t="s">
        <v>18</v>
      </c>
      <c r="K81" s="173" t="s">
        <v>2061</v>
      </c>
      <c r="L81" s="173" t="s">
        <v>7702</v>
      </c>
      <c r="M81" s="173" t="s">
        <v>1527</v>
      </c>
      <c r="N81" s="173" t="s">
        <v>18</v>
      </c>
      <c r="O81" s="173" t="s">
        <v>18</v>
      </c>
      <c r="P81"/>
      <c r="Q81"/>
      <c r="R81"/>
      <c r="S81"/>
      <c r="T81"/>
      <c r="U81"/>
      <c r="V81"/>
      <c r="W81"/>
      <c r="X81"/>
      <c r="Y81"/>
      <c r="Z81"/>
    </row>
    <row r="82" spans="1:26" ht="15" x14ac:dyDescent="0.25">
      <c r="A82" s="157">
        <f>COUNTIF(ClienteLocalidade!AB:AB,B82)</f>
        <v>1</v>
      </c>
      <c r="B82" s="157" t="str">
        <f t="shared" si="1"/>
        <v>COSANPA - MARUDA</v>
      </c>
      <c r="C82" s="173" t="s">
        <v>18</v>
      </c>
      <c r="D82" s="173" t="s">
        <v>7685</v>
      </c>
      <c r="E82" s="173" t="s">
        <v>7512</v>
      </c>
      <c r="F82" s="173" t="s">
        <v>241</v>
      </c>
      <c r="G82" s="173" t="s">
        <v>7617</v>
      </c>
      <c r="H82" s="173" t="s">
        <v>1853</v>
      </c>
      <c r="I82" s="173" t="s">
        <v>18</v>
      </c>
      <c r="J82" s="173" t="s">
        <v>18</v>
      </c>
      <c r="K82" s="173" t="s">
        <v>2061</v>
      </c>
      <c r="L82" s="173" t="s">
        <v>7702</v>
      </c>
      <c r="M82" s="173" t="s">
        <v>1527</v>
      </c>
      <c r="N82" s="173" t="s">
        <v>18</v>
      </c>
      <c r="O82" s="173" t="s">
        <v>18</v>
      </c>
      <c r="P82"/>
      <c r="Q82"/>
      <c r="R82"/>
      <c r="S82"/>
      <c r="T82"/>
      <c r="U82"/>
      <c r="V82"/>
      <c r="W82"/>
      <c r="X82"/>
      <c r="Y82"/>
      <c r="Z82"/>
    </row>
    <row r="83" spans="1:26" ht="15" x14ac:dyDescent="0.25">
      <c r="A83" s="157">
        <f>COUNTIF(ClienteLocalidade!AB:AB,B83)</f>
        <v>1</v>
      </c>
      <c r="B83" s="157" t="str">
        <f t="shared" si="1"/>
        <v>COSANPA - SAO BRAZ</v>
      </c>
      <c r="C83" s="173" t="s">
        <v>18</v>
      </c>
      <c r="D83" s="173" t="s">
        <v>7685</v>
      </c>
      <c r="E83" s="173" t="s">
        <v>7512</v>
      </c>
      <c r="F83" s="173" t="s">
        <v>241</v>
      </c>
      <c r="G83" s="173" t="s">
        <v>7618</v>
      </c>
      <c r="H83" s="173" t="s">
        <v>1515</v>
      </c>
      <c r="I83" s="173" t="s">
        <v>18</v>
      </c>
      <c r="J83" s="173" t="s">
        <v>18</v>
      </c>
      <c r="K83" s="173" t="s">
        <v>2061</v>
      </c>
      <c r="L83" s="173" t="s">
        <v>7702</v>
      </c>
      <c r="M83" s="173" t="s">
        <v>1527</v>
      </c>
      <c r="N83" s="173" t="s">
        <v>18</v>
      </c>
      <c r="O83" s="173" t="s">
        <v>18</v>
      </c>
      <c r="P83"/>
      <c r="Q83"/>
      <c r="R83"/>
      <c r="S83"/>
      <c r="T83"/>
      <c r="U83"/>
      <c r="V83"/>
      <c r="W83"/>
      <c r="X83"/>
      <c r="Y83"/>
      <c r="Z83"/>
    </row>
    <row r="84" spans="1:26" ht="15" x14ac:dyDescent="0.25">
      <c r="A84" s="157">
        <f>COUNTIF(ClienteLocalidade!AB:AB,B84)</f>
        <v>1</v>
      </c>
      <c r="B84" s="157" t="str">
        <f t="shared" si="1"/>
        <v>COSANPA - SAO CAETANO DE ODOVELAS</v>
      </c>
      <c r="C84" s="173" t="s">
        <v>18</v>
      </c>
      <c r="D84" s="173" t="s">
        <v>7685</v>
      </c>
      <c r="E84" s="173" t="s">
        <v>7512</v>
      </c>
      <c r="F84" s="173" t="s">
        <v>241</v>
      </c>
      <c r="G84" s="173" t="s">
        <v>7619</v>
      </c>
      <c r="H84" s="173" t="s">
        <v>1867</v>
      </c>
      <c r="I84" s="173" t="s">
        <v>18</v>
      </c>
      <c r="J84" s="173" t="s">
        <v>18</v>
      </c>
      <c r="K84" s="173" t="s">
        <v>2061</v>
      </c>
      <c r="L84" s="173" t="s">
        <v>7702</v>
      </c>
      <c r="M84" s="173" t="s">
        <v>1527</v>
      </c>
      <c r="N84" s="173" t="s">
        <v>18</v>
      </c>
      <c r="O84" s="173" t="s">
        <v>18</v>
      </c>
      <c r="P84"/>
      <c r="Q84"/>
      <c r="R84"/>
      <c r="S84"/>
      <c r="T84"/>
      <c r="U84"/>
      <c r="V84"/>
      <c r="W84"/>
      <c r="X84"/>
      <c r="Y84"/>
      <c r="Z84"/>
    </row>
    <row r="85" spans="1:26" ht="15" x14ac:dyDescent="0.25">
      <c r="A85" s="157">
        <f>COUNTIF(ClienteLocalidade!AB:AB,B85)</f>
        <v>1</v>
      </c>
      <c r="B85" s="157" t="str">
        <f t="shared" si="1"/>
        <v>COSANPA - ABAETETUBA ALGODOAL</v>
      </c>
      <c r="C85" s="173" t="s">
        <v>18</v>
      </c>
      <c r="D85" s="173" t="s">
        <v>7685</v>
      </c>
      <c r="E85" s="173" t="s">
        <v>7512</v>
      </c>
      <c r="F85" s="173" t="s">
        <v>241</v>
      </c>
      <c r="G85" s="173" t="s">
        <v>7624</v>
      </c>
      <c r="H85" s="173" t="s">
        <v>7474</v>
      </c>
      <c r="I85" s="173" t="s">
        <v>18</v>
      </c>
      <c r="J85" s="173" t="s">
        <v>18</v>
      </c>
      <c r="K85" s="173" t="s">
        <v>2061</v>
      </c>
      <c r="L85" s="173" t="s">
        <v>7535</v>
      </c>
      <c r="M85" s="173" t="s">
        <v>1059</v>
      </c>
      <c r="N85" s="173" t="s">
        <v>18</v>
      </c>
      <c r="O85" s="173" t="s">
        <v>18</v>
      </c>
      <c r="P85"/>
      <c r="Q85"/>
      <c r="R85"/>
      <c r="S85"/>
      <c r="T85"/>
      <c r="U85"/>
      <c r="V85"/>
      <c r="W85"/>
      <c r="X85"/>
      <c r="Y85"/>
      <c r="Z85"/>
    </row>
    <row r="86" spans="1:26" ht="15" x14ac:dyDescent="0.25">
      <c r="A86" s="157">
        <f>COUNTIF(ClienteLocalidade!AB:AB,B86)</f>
        <v>1</v>
      </c>
      <c r="B86" s="157" t="str">
        <f t="shared" si="1"/>
        <v>COSANPA - SAO FELIX DO XINGU</v>
      </c>
      <c r="C86" s="173" t="s">
        <v>18</v>
      </c>
      <c r="D86" s="173" t="s">
        <v>7685</v>
      </c>
      <c r="E86" s="173" t="s">
        <v>7512</v>
      </c>
      <c r="F86" s="173" t="s">
        <v>241</v>
      </c>
      <c r="G86" s="173" t="s">
        <v>7620</v>
      </c>
      <c r="H86" s="173" t="s">
        <v>1868</v>
      </c>
      <c r="I86" s="173" t="s">
        <v>18</v>
      </c>
      <c r="J86" s="173" t="s">
        <v>18</v>
      </c>
      <c r="K86" s="173" t="s">
        <v>2061</v>
      </c>
      <c r="L86" s="173" t="s">
        <v>7702</v>
      </c>
      <c r="M86" s="173" t="s">
        <v>1527</v>
      </c>
      <c r="N86" s="173" t="s">
        <v>18</v>
      </c>
      <c r="O86" s="173" t="s">
        <v>18</v>
      </c>
      <c r="P86"/>
      <c r="Q86"/>
      <c r="R86"/>
      <c r="S86"/>
      <c r="T86"/>
      <c r="U86"/>
      <c r="V86"/>
      <c r="W86"/>
      <c r="X86"/>
      <c r="Y86"/>
      <c r="Z86"/>
    </row>
    <row r="87" spans="1:26" ht="15" x14ac:dyDescent="0.25">
      <c r="A87" s="157">
        <f>COUNTIF(ClienteLocalidade!AB:AB,B87)</f>
        <v>1</v>
      </c>
      <c r="B87" s="157" t="str">
        <f t="shared" si="1"/>
        <v>COSANPA - SAO FRANCISCO DO PARA</v>
      </c>
      <c r="C87" s="173" t="s">
        <v>18</v>
      </c>
      <c r="D87" s="173" t="s">
        <v>7685</v>
      </c>
      <c r="E87" s="173" t="s">
        <v>7512</v>
      </c>
      <c r="F87" s="173" t="s">
        <v>241</v>
      </c>
      <c r="G87" s="173" t="s">
        <v>7560</v>
      </c>
      <c r="H87" s="173" t="s">
        <v>1869</v>
      </c>
      <c r="I87" s="173" t="s">
        <v>18</v>
      </c>
      <c r="J87" s="173" t="s">
        <v>18</v>
      </c>
      <c r="K87" s="173" t="s">
        <v>2061</v>
      </c>
      <c r="L87" s="173" t="s">
        <v>7702</v>
      </c>
      <c r="M87" s="173" t="s">
        <v>1527</v>
      </c>
      <c r="N87" s="173" t="s">
        <v>18</v>
      </c>
      <c r="O87" s="173" t="s">
        <v>18</v>
      </c>
      <c r="P87"/>
      <c r="Q87"/>
      <c r="R87"/>
      <c r="S87"/>
      <c r="T87"/>
      <c r="U87"/>
      <c r="V87"/>
      <c r="W87"/>
      <c r="X87"/>
      <c r="Y87"/>
      <c r="Z87"/>
    </row>
    <row r="88" spans="1:26" ht="15" x14ac:dyDescent="0.25">
      <c r="A88" s="157">
        <f>COUNTIF(ClienteLocalidade!AB:AB,B88)</f>
        <v>1</v>
      </c>
      <c r="B88" s="157" t="str">
        <f t="shared" si="1"/>
        <v>COSANPA - SATELITE</v>
      </c>
      <c r="C88" s="173" t="s">
        <v>18</v>
      </c>
      <c r="D88" s="173" t="s">
        <v>7685</v>
      </c>
      <c r="E88" s="173" t="s">
        <v>7512</v>
      </c>
      <c r="F88" s="173" t="s">
        <v>241</v>
      </c>
      <c r="G88" s="173" t="s">
        <v>7621</v>
      </c>
      <c r="H88" s="173" t="s">
        <v>1046</v>
      </c>
      <c r="I88" s="173" t="s">
        <v>18</v>
      </c>
      <c r="J88" s="173" t="s">
        <v>18</v>
      </c>
      <c r="K88" s="173" t="s">
        <v>2061</v>
      </c>
      <c r="L88" s="173" t="s">
        <v>7702</v>
      </c>
      <c r="M88" s="173" t="s">
        <v>1527</v>
      </c>
      <c r="N88" s="173" t="s">
        <v>18</v>
      </c>
      <c r="O88" s="173" t="s">
        <v>18</v>
      </c>
      <c r="P88"/>
      <c r="Q88"/>
      <c r="R88"/>
      <c r="S88"/>
      <c r="T88"/>
      <c r="U88"/>
      <c r="V88"/>
      <c r="W88"/>
      <c r="X88"/>
      <c r="Y88"/>
      <c r="Z88"/>
    </row>
    <row r="89" spans="1:26" ht="15" x14ac:dyDescent="0.25">
      <c r="A89" s="157">
        <f>COUNTIF(ClienteLocalidade!AB:AB,B89)</f>
        <v>1</v>
      </c>
      <c r="B89" s="157" t="str">
        <f t="shared" si="1"/>
        <v>COSANPA - SANTAREM</v>
      </c>
      <c r="C89" s="173" t="s">
        <v>18</v>
      </c>
      <c r="D89" s="173" t="s">
        <v>7685</v>
      </c>
      <c r="E89" s="173" t="s">
        <v>7512</v>
      </c>
      <c r="F89" s="173" t="s">
        <v>241</v>
      </c>
      <c r="G89" s="173" t="s">
        <v>7581</v>
      </c>
      <c r="H89" s="173" t="s">
        <v>1534</v>
      </c>
      <c r="I89" s="173" t="s">
        <v>18</v>
      </c>
      <c r="J89" s="173" t="s">
        <v>18</v>
      </c>
      <c r="K89" s="173" t="s">
        <v>2061</v>
      </c>
      <c r="L89" s="173" t="s">
        <v>7741</v>
      </c>
      <c r="M89" s="173" t="s">
        <v>1534</v>
      </c>
      <c r="N89" s="173" t="s">
        <v>18</v>
      </c>
      <c r="O89" s="173" t="s">
        <v>18</v>
      </c>
      <c r="P89"/>
      <c r="Q89"/>
      <c r="R89"/>
      <c r="S89"/>
      <c r="T89"/>
      <c r="U89"/>
      <c r="V89"/>
      <c r="W89"/>
      <c r="X89"/>
      <c r="Y89"/>
      <c r="Z89"/>
    </row>
    <row r="90" spans="1:26" ht="15" x14ac:dyDescent="0.25">
      <c r="A90" s="157">
        <f>COUNTIF(ClienteLocalidade!AB:AB,B90)</f>
        <v>1</v>
      </c>
      <c r="B90" s="157" t="str">
        <f t="shared" si="1"/>
        <v>COSANPA - CANARINHO</v>
      </c>
      <c r="C90" s="173" t="s">
        <v>18</v>
      </c>
      <c r="D90" s="173" t="s">
        <v>7685</v>
      </c>
      <c r="E90" s="173" t="s">
        <v>7512</v>
      </c>
      <c r="F90" s="173" t="s">
        <v>241</v>
      </c>
      <c r="G90" s="173" t="s">
        <v>7622</v>
      </c>
      <c r="H90" s="173" t="s">
        <v>1602</v>
      </c>
      <c r="I90" s="173" t="s">
        <v>18</v>
      </c>
      <c r="J90" s="173" t="s">
        <v>18</v>
      </c>
      <c r="K90" s="173" t="s">
        <v>2061</v>
      </c>
      <c r="L90" s="173" t="s">
        <v>7702</v>
      </c>
      <c r="M90" s="173" t="s">
        <v>1527</v>
      </c>
      <c r="N90" s="173" t="s">
        <v>18</v>
      </c>
      <c r="O90" s="173" t="s">
        <v>18</v>
      </c>
      <c r="P90"/>
      <c r="Q90"/>
      <c r="R90"/>
      <c r="S90"/>
      <c r="T90"/>
      <c r="U90"/>
      <c r="V90"/>
      <c r="W90"/>
      <c r="X90"/>
      <c r="Y90"/>
      <c r="Z90"/>
    </row>
    <row r="91" spans="1:26" ht="15" x14ac:dyDescent="0.25">
      <c r="A91" s="157">
        <f>COUNTIF(ClienteLocalidade!AB:AB,B91)</f>
        <v>1</v>
      </c>
      <c r="B91" s="157" t="str">
        <f t="shared" si="1"/>
        <v>COSANPA - UIRAPURU</v>
      </c>
      <c r="C91" s="173" t="s">
        <v>18</v>
      </c>
      <c r="D91" s="173" t="s">
        <v>7685</v>
      </c>
      <c r="E91" s="173" t="s">
        <v>7512</v>
      </c>
      <c r="F91" s="173" t="s">
        <v>241</v>
      </c>
      <c r="G91" s="173" t="s">
        <v>7516</v>
      </c>
      <c r="H91" s="173" t="s">
        <v>1601</v>
      </c>
      <c r="I91" s="173" t="s">
        <v>18</v>
      </c>
      <c r="J91" s="173" t="s">
        <v>18</v>
      </c>
      <c r="K91" s="173" t="s">
        <v>2061</v>
      </c>
      <c r="L91" s="173" t="s">
        <v>7710</v>
      </c>
      <c r="M91" s="173" t="s">
        <v>7410</v>
      </c>
      <c r="N91" s="173" t="s">
        <v>18</v>
      </c>
      <c r="O91" s="173" t="s">
        <v>18</v>
      </c>
      <c r="P91"/>
      <c r="Q91"/>
      <c r="R91"/>
      <c r="S91"/>
      <c r="T91"/>
      <c r="U91"/>
      <c r="V91"/>
      <c r="W91"/>
      <c r="X91"/>
      <c r="Y91"/>
      <c r="Z91"/>
    </row>
    <row r="92" spans="1:26" ht="15" x14ac:dyDescent="0.25">
      <c r="A92" s="157">
        <f>COUNTIF(ClienteLocalidade!AB:AB,B92)</f>
        <v>1</v>
      </c>
      <c r="B92" s="157" t="str">
        <f t="shared" si="1"/>
        <v>COSANPA - CHEGUEVARA</v>
      </c>
      <c r="C92" s="173" t="s">
        <v>18</v>
      </c>
      <c r="D92" s="173" t="s">
        <v>7685</v>
      </c>
      <c r="E92" s="173" t="s">
        <v>7512</v>
      </c>
      <c r="F92" s="173" t="s">
        <v>241</v>
      </c>
      <c r="G92" s="173" t="s">
        <v>7566</v>
      </c>
      <c r="H92" s="173" t="s">
        <v>1599</v>
      </c>
      <c r="I92" s="173" t="s">
        <v>18</v>
      </c>
      <c r="J92" s="173" t="s">
        <v>18</v>
      </c>
      <c r="K92" s="173" t="s">
        <v>2061</v>
      </c>
      <c r="L92" s="173" t="s">
        <v>7726</v>
      </c>
      <c r="M92" s="173" t="s">
        <v>7404</v>
      </c>
      <c r="N92" s="173" t="s">
        <v>18</v>
      </c>
      <c r="O92" s="173" t="s">
        <v>18</v>
      </c>
      <c r="P92"/>
      <c r="Q92"/>
      <c r="R92"/>
      <c r="S92"/>
      <c r="T92"/>
      <c r="U92"/>
      <c r="V92"/>
      <c r="W92"/>
      <c r="X92"/>
      <c r="Y92"/>
      <c r="Z92"/>
    </row>
    <row r="93" spans="1:26" ht="15" x14ac:dyDescent="0.25">
      <c r="A93" s="157">
        <f>COUNTIF(ClienteLocalidade!AB:AB,B93)</f>
        <v>1</v>
      </c>
      <c r="B93" s="157" t="str">
        <f t="shared" si="1"/>
        <v>COSANPA - COQUEIRO</v>
      </c>
      <c r="C93" s="173" t="s">
        <v>18</v>
      </c>
      <c r="D93" s="173" t="s">
        <v>7685</v>
      </c>
      <c r="E93" s="173" t="s">
        <v>7512</v>
      </c>
      <c r="F93" s="173" t="s">
        <v>241</v>
      </c>
      <c r="G93" s="173" t="s">
        <v>7600</v>
      </c>
      <c r="H93" s="173" t="s">
        <v>1043</v>
      </c>
      <c r="I93" s="173" t="s">
        <v>18</v>
      </c>
      <c r="J93" s="173" t="s">
        <v>18</v>
      </c>
      <c r="K93" s="173" t="s">
        <v>2061</v>
      </c>
      <c r="L93" s="173" t="s">
        <v>7702</v>
      </c>
      <c r="M93" s="173" t="s">
        <v>1527</v>
      </c>
      <c r="N93" s="173" t="s">
        <v>18</v>
      </c>
      <c r="O93" s="173" t="s">
        <v>18</v>
      </c>
      <c r="P93"/>
      <c r="Q93"/>
      <c r="R93"/>
      <c r="S93"/>
      <c r="T93"/>
      <c r="U93"/>
      <c r="V93"/>
      <c r="W93"/>
      <c r="X93"/>
      <c r="Y93"/>
      <c r="Z93"/>
    </row>
    <row r="94" spans="1:26" ht="15" x14ac:dyDescent="0.25">
      <c r="A94" s="157">
        <f>COUNTIF(ClienteLocalidade!AB:AB,B94)</f>
        <v>1</v>
      </c>
      <c r="B94" s="157" t="str">
        <f t="shared" si="1"/>
        <v>COSANPA - PAAR</v>
      </c>
      <c r="C94" s="173" t="s">
        <v>18</v>
      </c>
      <c r="D94" s="173" t="s">
        <v>7685</v>
      </c>
      <c r="E94" s="173" t="s">
        <v>7512</v>
      </c>
      <c r="F94" s="173" t="s">
        <v>241</v>
      </c>
      <c r="G94" s="173" t="s">
        <v>7532</v>
      </c>
      <c r="H94" s="173" t="s">
        <v>1045</v>
      </c>
      <c r="I94" s="173" t="s">
        <v>18</v>
      </c>
      <c r="J94" s="173" t="s">
        <v>18</v>
      </c>
      <c r="K94" s="173" t="s">
        <v>2061</v>
      </c>
      <c r="L94" s="173" t="s">
        <v>7702</v>
      </c>
      <c r="M94" s="173" t="s">
        <v>1527</v>
      </c>
      <c r="N94" s="173" t="s">
        <v>18</v>
      </c>
      <c r="O94" s="173" t="s">
        <v>18</v>
      </c>
      <c r="P94"/>
      <c r="Q94"/>
      <c r="R94"/>
      <c r="S94"/>
      <c r="T94"/>
      <c r="U94"/>
      <c r="V94"/>
      <c r="W94"/>
      <c r="X94"/>
      <c r="Y94"/>
      <c r="Z94"/>
    </row>
    <row r="95" spans="1:26" ht="15" x14ac:dyDescent="0.25">
      <c r="A95" s="157">
        <f>COUNTIF(ClienteLocalidade!AB:AB,B95)</f>
        <v>1</v>
      </c>
      <c r="B95" s="157" t="str">
        <f t="shared" si="1"/>
        <v>COSANPA - TANGARAS</v>
      </c>
      <c r="C95" s="173" t="s">
        <v>18</v>
      </c>
      <c r="D95" s="173" t="s">
        <v>7685</v>
      </c>
      <c r="E95" s="173" t="s">
        <v>7512</v>
      </c>
      <c r="F95" s="173" t="s">
        <v>241</v>
      </c>
      <c r="G95" s="173" t="s">
        <v>7533</v>
      </c>
      <c r="H95" s="173" t="s">
        <v>1563</v>
      </c>
      <c r="I95" s="173" t="s">
        <v>18</v>
      </c>
      <c r="J95" s="173" t="s">
        <v>18</v>
      </c>
      <c r="K95" s="173" t="s">
        <v>2061</v>
      </c>
      <c r="L95" s="173" t="s">
        <v>7702</v>
      </c>
      <c r="M95" s="173" t="s">
        <v>1527</v>
      </c>
      <c r="N95" s="173" t="s">
        <v>18</v>
      </c>
      <c r="O95" s="173" t="s">
        <v>18</v>
      </c>
      <c r="P95"/>
      <c r="Q95"/>
      <c r="R95"/>
      <c r="S95"/>
      <c r="T95"/>
      <c r="U95"/>
      <c r="V95"/>
      <c r="W95"/>
      <c r="X95"/>
      <c r="Y95"/>
      <c r="Z95"/>
    </row>
    <row r="96" spans="1:26" ht="15" x14ac:dyDescent="0.25">
      <c r="A96" s="157">
        <f>COUNTIF(ClienteLocalidade!AB:AB,B96)</f>
        <v>1</v>
      </c>
      <c r="B96" s="157" t="str">
        <f t="shared" si="1"/>
        <v>COSANPA - VERDEJANTE</v>
      </c>
      <c r="C96" s="173" t="s">
        <v>18</v>
      </c>
      <c r="D96" s="173" t="s">
        <v>7685</v>
      </c>
      <c r="E96" s="173" t="s">
        <v>7512</v>
      </c>
      <c r="F96" s="173" t="s">
        <v>241</v>
      </c>
      <c r="G96" s="173" t="s">
        <v>7599</v>
      </c>
      <c r="H96" s="173" t="s">
        <v>1044</v>
      </c>
      <c r="I96" s="173" t="s">
        <v>18</v>
      </c>
      <c r="J96" s="173" t="s">
        <v>18</v>
      </c>
      <c r="K96" s="173" t="s">
        <v>2061</v>
      </c>
      <c r="L96" s="173" t="s">
        <v>7702</v>
      </c>
      <c r="M96" s="173" t="s">
        <v>1527</v>
      </c>
      <c r="N96" s="173" t="s">
        <v>18</v>
      </c>
      <c r="O96" s="173" t="s">
        <v>18</v>
      </c>
      <c r="P96"/>
      <c r="Q96"/>
      <c r="R96"/>
      <c r="S96"/>
      <c r="T96"/>
      <c r="U96"/>
      <c r="V96"/>
      <c r="W96"/>
      <c r="X96"/>
      <c r="Y96"/>
      <c r="Z96"/>
    </row>
    <row r="97" spans="1:26" ht="15" x14ac:dyDescent="0.25">
      <c r="A97" s="157">
        <f>COUNTIF(ClienteLocalidade!AB:AB,B97)</f>
        <v>1</v>
      </c>
      <c r="B97" s="157" t="str">
        <f t="shared" si="1"/>
        <v>COSANPA - CORDEIRO DE FARIAS I</v>
      </c>
      <c r="C97" s="173" t="s">
        <v>18</v>
      </c>
      <c r="D97" s="173" t="s">
        <v>7685</v>
      </c>
      <c r="E97" s="173" t="s">
        <v>7512</v>
      </c>
      <c r="F97" s="173" t="s">
        <v>241</v>
      </c>
      <c r="G97" s="173" t="s">
        <v>7625</v>
      </c>
      <c r="H97" s="173" t="s">
        <v>1042</v>
      </c>
      <c r="I97" s="173" t="s">
        <v>18</v>
      </c>
      <c r="J97" s="173" t="s">
        <v>18</v>
      </c>
      <c r="K97" s="173" t="s">
        <v>2061</v>
      </c>
      <c r="L97" s="173" t="s">
        <v>7702</v>
      </c>
      <c r="M97" s="173" t="s">
        <v>1527</v>
      </c>
      <c r="N97" s="173" t="s">
        <v>18</v>
      </c>
      <c r="O97" s="173" t="s">
        <v>18</v>
      </c>
      <c r="P97"/>
      <c r="Q97"/>
      <c r="R97"/>
      <c r="S97"/>
      <c r="T97"/>
      <c r="U97"/>
      <c r="V97"/>
      <c r="W97"/>
      <c r="X97"/>
      <c r="Y97"/>
      <c r="Z97"/>
    </row>
    <row r="98" spans="1:26" ht="15" x14ac:dyDescent="0.25">
      <c r="A98" s="157">
        <f>COUNTIF(ClienteLocalidade!AB:AB,B98)</f>
        <v>1</v>
      </c>
      <c r="B98" s="157" t="str">
        <f t="shared" si="1"/>
        <v>COSANPA - SANTA LUZIA DO PARA</v>
      </c>
      <c r="C98" s="173" t="s">
        <v>18</v>
      </c>
      <c r="D98" s="173" t="s">
        <v>7685</v>
      </c>
      <c r="E98" s="173" t="s">
        <v>7512</v>
      </c>
      <c r="F98" s="173" t="s">
        <v>241</v>
      </c>
      <c r="G98" s="173" t="s">
        <v>7534</v>
      </c>
      <c r="H98" s="173" t="s">
        <v>1873</v>
      </c>
      <c r="I98" s="173" t="s">
        <v>18</v>
      </c>
      <c r="J98" s="173" t="s">
        <v>18</v>
      </c>
      <c r="K98" s="173" t="s">
        <v>2061</v>
      </c>
      <c r="L98" s="173" t="s">
        <v>8225</v>
      </c>
      <c r="M98" s="173" t="s">
        <v>1873</v>
      </c>
      <c r="N98" s="173" t="s">
        <v>18</v>
      </c>
      <c r="O98" s="173" t="s">
        <v>18</v>
      </c>
      <c r="P98"/>
      <c r="Q98"/>
      <c r="R98"/>
      <c r="S98"/>
      <c r="T98"/>
      <c r="U98"/>
      <c r="V98"/>
      <c r="W98"/>
      <c r="X98"/>
      <c r="Y98"/>
      <c r="Z98"/>
    </row>
    <row r="99" spans="1:26" ht="15" x14ac:dyDescent="0.25">
      <c r="A99" s="157">
        <f>COUNTIF(ClienteLocalidade!AB:AB,B99)</f>
        <v>1</v>
      </c>
      <c r="B99" s="157" t="str">
        <f t="shared" si="1"/>
        <v>COSANPA - SANTA MARIA DAS BARREIRAS</v>
      </c>
      <c r="C99" s="173" t="s">
        <v>18</v>
      </c>
      <c r="D99" s="173" t="s">
        <v>7685</v>
      </c>
      <c r="E99" s="173" t="s">
        <v>7512</v>
      </c>
      <c r="F99" s="173" t="s">
        <v>241</v>
      </c>
      <c r="G99" s="173" t="s">
        <v>7598</v>
      </c>
      <c r="H99" s="173" t="s">
        <v>1874</v>
      </c>
      <c r="I99" s="173" t="s">
        <v>18</v>
      </c>
      <c r="J99" s="173" t="s">
        <v>18</v>
      </c>
      <c r="K99" s="173" t="s">
        <v>2061</v>
      </c>
      <c r="L99" s="173" t="s">
        <v>8226</v>
      </c>
      <c r="M99" s="173" t="s">
        <v>1874</v>
      </c>
      <c r="N99" s="173" t="s">
        <v>18</v>
      </c>
      <c r="O99" s="173" t="s">
        <v>18</v>
      </c>
      <c r="P99"/>
      <c r="Q99"/>
      <c r="R99"/>
      <c r="S99"/>
      <c r="T99"/>
      <c r="U99"/>
      <c r="V99"/>
      <c r="W99"/>
      <c r="X99"/>
      <c r="Y99"/>
      <c r="Z99"/>
    </row>
    <row r="100" spans="1:26" ht="15" x14ac:dyDescent="0.25">
      <c r="A100" s="157">
        <f>COUNTIF(ClienteLocalidade!AB:AB,B100)</f>
        <v>1</v>
      </c>
      <c r="B100" s="157" t="str">
        <f t="shared" si="1"/>
        <v>COSANPA - SANTA MARIA DO PARA</v>
      </c>
      <c r="C100" s="173" t="s">
        <v>18</v>
      </c>
      <c r="D100" s="173" t="s">
        <v>7685</v>
      </c>
      <c r="E100" s="173" t="s">
        <v>7512</v>
      </c>
      <c r="F100" s="173" t="s">
        <v>241</v>
      </c>
      <c r="G100" s="173" t="s">
        <v>7520</v>
      </c>
      <c r="H100" s="173" t="s">
        <v>1875</v>
      </c>
      <c r="I100" s="173" t="s">
        <v>18</v>
      </c>
      <c r="J100" s="173" t="s">
        <v>18</v>
      </c>
      <c r="K100" s="173" t="s">
        <v>2061</v>
      </c>
      <c r="L100" s="173" t="s">
        <v>8227</v>
      </c>
      <c r="M100" s="173" t="s">
        <v>1875</v>
      </c>
      <c r="N100" s="173" t="s">
        <v>18</v>
      </c>
      <c r="O100" s="173" t="s">
        <v>18</v>
      </c>
      <c r="P100"/>
      <c r="Q100"/>
      <c r="R100"/>
      <c r="S100"/>
      <c r="T100"/>
      <c r="U100"/>
      <c r="V100"/>
      <c r="W100"/>
      <c r="X100"/>
      <c r="Y100"/>
      <c r="Z100"/>
    </row>
    <row r="101" spans="1:26" ht="15" x14ac:dyDescent="0.25">
      <c r="A101" s="157">
        <f>COUNTIF(ClienteLocalidade!AB:AB,B101)</f>
        <v>1</v>
      </c>
      <c r="B101" s="157" t="str">
        <f t="shared" si="1"/>
        <v>COSANPA - SIDERAL</v>
      </c>
      <c r="C101" s="173" t="s">
        <v>18</v>
      </c>
      <c r="D101" s="173" t="s">
        <v>7685</v>
      </c>
      <c r="E101" s="173" t="s">
        <v>7512</v>
      </c>
      <c r="F101" s="173" t="s">
        <v>241</v>
      </c>
      <c r="G101" s="173" t="s">
        <v>7518</v>
      </c>
      <c r="H101" s="173" t="s">
        <v>1870</v>
      </c>
      <c r="I101" s="173" t="s">
        <v>18</v>
      </c>
      <c r="J101" s="173" t="s">
        <v>18</v>
      </c>
      <c r="K101" s="173" t="s">
        <v>2061</v>
      </c>
      <c r="L101" s="173" t="s">
        <v>7702</v>
      </c>
      <c r="M101" s="173" t="s">
        <v>1527</v>
      </c>
      <c r="N101" s="173" t="s">
        <v>18</v>
      </c>
      <c r="O101" s="173" t="s">
        <v>18</v>
      </c>
      <c r="P101"/>
      <c r="Q101"/>
      <c r="R101"/>
      <c r="S101"/>
      <c r="T101"/>
      <c r="U101"/>
      <c r="V101"/>
      <c r="W101"/>
      <c r="X101"/>
      <c r="Y101"/>
      <c r="Z101"/>
    </row>
    <row r="102" spans="1:26" ht="15" x14ac:dyDescent="0.25">
      <c r="A102" s="157">
        <f>COUNTIF(ClienteLocalidade!AB:AB,B102)</f>
        <v>1</v>
      </c>
      <c r="B102" s="157" t="str">
        <f t="shared" si="1"/>
        <v>COSANPA - SOURE</v>
      </c>
      <c r="C102" s="173" t="s">
        <v>18</v>
      </c>
      <c r="D102" s="173" t="s">
        <v>7685</v>
      </c>
      <c r="E102" s="173" t="s">
        <v>7512</v>
      </c>
      <c r="F102" s="173" t="s">
        <v>241</v>
      </c>
      <c r="G102" s="173" t="s">
        <v>7535</v>
      </c>
      <c r="H102" s="173" t="s">
        <v>1871</v>
      </c>
      <c r="I102" s="173" t="s">
        <v>18</v>
      </c>
      <c r="J102" s="173" t="s">
        <v>18</v>
      </c>
      <c r="K102" s="173" t="s">
        <v>2061</v>
      </c>
      <c r="L102" s="173" t="s">
        <v>8228</v>
      </c>
      <c r="M102" s="173" t="s">
        <v>1871</v>
      </c>
      <c r="N102" s="173" t="s">
        <v>18</v>
      </c>
      <c r="O102" s="173" t="s">
        <v>18</v>
      </c>
      <c r="P102"/>
      <c r="Q102"/>
      <c r="R102"/>
      <c r="S102"/>
      <c r="T102"/>
      <c r="U102"/>
      <c r="V102"/>
      <c r="W102"/>
      <c r="X102"/>
      <c r="Y102"/>
      <c r="Z102"/>
    </row>
    <row r="103" spans="1:26" ht="15" x14ac:dyDescent="0.25">
      <c r="A103" s="157">
        <f>COUNTIF(ClienteLocalidade!AB:AB,B103)</f>
        <v>1</v>
      </c>
      <c r="B103" s="157" t="str">
        <f t="shared" si="1"/>
        <v>COSANPA - TAILANDIA</v>
      </c>
      <c r="C103" s="173" t="s">
        <v>18</v>
      </c>
      <c r="D103" s="173" t="s">
        <v>7685</v>
      </c>
      <c r="E103" s="173" t="s">
        <v>7512</v>
      </c>
      <c r="F103" s="173" t="s">
        <v>241</v>
      </c>
      <c r="G103" s="173" t="s">
        <v>7536</v>
      </c>
      <c r="H103" s="173" t="s">
        <v>1876</v>
      </c>
      <c r="I103" s="173" t="s">
        <v>18</v>
      </c>
      <c r="J103" s="173" t="s">
        <v>18</v>
      </c>
      <c r="K103" s="173" t="s">
        <v>2061</v>
      </c>
      <c r="L103" s="173" t="s">
        <v>8229</v>
      </c>
      <c r="M103" s="173" t="s">
        <v>1876</v>
      </c>
      <c r="N103" s="173" t="s">
        <v>18</v>
      </c>
      <c r="O103" s="173" t="s">
        <v>18</v>
      </c>
      <c r="P103"/>
      <c r="Q103"/>
      <c r="R103"/>
      <c r="S103"/>
      <c r="T103"/>
      <c r="U103"/>
      <c r="V103"/>
      <c r="W103"/>
      <c r="X103"/>
      <c r="Y103"/>
      <c r="Z103"/>
    </row>
    <row r="104" spans="1:26" ht="15" x14ac:dyDescent="0.25">
      <c r="A104" s="157">
        <f>COUNTIF(ClienteLocalidade!AB:AB,B104)</f>
        <v>1</v>
      </c>
      <c r="B104" s="157" t="str">
        <f t="shared" si="1"/>
        <v>COSANPA - TENONE</v>
      </c>
      <c r="C104" s="173" t="s">
        <v>18</v>
      </c>
      <c r="D104" s="173" t="s">
        <v>7685</v>
      </c>
      <c r="E104" s="173" t="s">
        <v>7512</v>
      </c>
      <c r="F104" s="173" t="s">
        <v>241</v>
      </c>
      <c r="G104" s="173" t="s">
        <v>7538</v>
      </c>
      <c r="H104" s="173" t="s">
        <v>1877</v>
      </c>
      <c r="I104" s="173" t="s">
        <v>18</v>
      </c>
      <c r="J104" s="173" t="s">
        <v>18</v>
      </c>
      <c r="K104" s="173" t="s">
        <v>2061</v>
      </c>
      <c r="L104" s="173" t="s">
        <v>7702</v>
      </c>
      <c r="M104" s="173" t="s">
        <v>1527</v>
      </c>
      <c r="N104" s="173" t="s">
        <v>18</v>
      </c>
      <c r="O104" s="173" t="s">
        <v>18</v>
      </c>
      <c r="P104"/>
      <c r="Q104"/>
      <c r="R104"/>
      <c r="S104"/>
      <c r="T104"/>
      <c r="U104"/>
      <c r="V104"/>
      <c r="W104"/>
      <c r="X104"/>
      <c r="Y104"/>
      <c r="Z104"/>
    </row>
    <row r="105" spans="1:26" ht="15" x14ac:dyDescent="0.25">
      <c r="A105" s="157">
        <f>COUNTIF(ClienteLocalidade!AB:AB,B105)</f>
        <v>1</v>
      </c>
      <c r="B105" s="157" t="str">
        <f t="shared" si="1"/>
        <v>COSANPA - TERRA SANTA</v>
      </c>
      <c r="C105" s="173" t="s">
        <v>18</v>
      </c>
      <c r="D105" s="173" t="s">
        <v>7685</v>
      </c>
      <c r="E105" s="173" t="s">
        <v>7512</v>
      </c>
      <c r="F105" s="173" t="s">
        <v>241</v>
      </c>
      <c r="G105" s="173" t="s">
        <v>7626</v>
      </c>
      <c r="H105" s="173" t="s">
        <v>1878</v>
      </c>
      <c r="I105" s="173" t="s">
        <v>18</v>
      </c>
      <c r="J105" s="173" t="s">
        <v>18</v>
      </c>
      <c r="K105" s="173" t="s">
        <v>2061</v>
      </c>
      <c r="L105" s="173" t="s">
        <v>8230</v>
      </c>
      <c r="M105" s="173" t="s">
        <v>1878</v>
      </c>
      <c r="N105" s="173" t="s">
        <v>18</v>
      </c>
      <c r="O105" s="173" t="s">
        <v>18</v>
      </c>
      <c r="P105"/>
      <c r="Q105"/>
      <c r="R105"/>
      <c r="S105"/>
      <c r="T105"/>
      <c r="U105"/>
      <c r="V105"/>
      <c r="W105"/>
      <c r="X105"/>
      <c r="Y105"/>
      <c r="Z105"/>
    </row>
    <row r="106" spans="1:26" ht="15" x14ac:dyDescent="0.25">
      <c r="A106" s="157">
        <f>COUNTIF(ClienteLocalidade!AB:AB,B106)</f>
        <v>1</v>
      </c>
      <c r="B106" s="157" t="str">
        <f t="shared" si="1"/>
        <v>COSANPA - TRACUATEUA</v>
      </c>
      <c r="C106" s="173" t="s">
        <v>18</v>
      </c>
      <c r="D106" s="173" t="s">
        <v>7685</v>
      </c>
      <c r="E106" s="173" t="s">
        <v>7512</v>
      </c>
      <c r="F106" s="173" t="s">
        <v>241</v>
      </c>
      <c r="G106" s="173" t="s">
        <v>7627</v>
      </c>
      <c r="H106" s="173" t="s">
        <v>1879</v>
      </c>
      <c r="I106" s="173" t="s">
        <v>18</v>
      </c>
      <c r="J106" s="173" t="s">
        <v>18</v>
      </c>
      <c r="K106" s="173" t="s">
        <v>2061</v>
      </c>
      <c r="L106" s="173" t="s">
        <v>8231</v>
      </c>
      <c r="M106" s="173" t="s">
        <v>1879</v>
      </c>
      <c r="N106" s="173" t="s">
        <v>18</v>
      </c>
      <c r="O106" s="173" t="s">
        <v>18</v>
      </c>
      <c r="P106"/>
      <c r="Q106"/>
      <c r="R106"/>
      <c r="S106"/>
      <c r="T106"/>
      <c r="U106"/>
      <c r="V106"/>
      <c r="W106"/>
      <c r="X106"/>
      <c r="Y106"/>
      <c r="Z106"/>
    </row>
    <row r="107" spans="1:26" ht="15" x14ac:dyDescent="0.25">
      <c r="A107" s="157">
        <f>COUNTIF(ClienteLocalidade!AB:AB,B107)</f>
        <v>1</v>
      </c>
      <c r="B107" s="157" t="str">
        <f t="shared" si="1"/>
        <v>COSANPA - USINA</v>
      </c>
      <c r="C107" s="173" t="s">
        <v>18</v>
      </c>
      <c r="D107" s="173" t="s">
        <v>7685</v>
      </c>
      <c r="E107" s="173" t="s">
        <v>7512</v>
      </c>
      <c r="F107" s="173" t="s">
        <v>241</v>
      </c>
      <c r="G107" s="173" t="s">
        <v>7628</v>
      </c>
      <c r="H107" s="173" t="s">
        <v>1880</v>
      </c>
      <c r="I107" s="173" t="s">
        <v>18</v>
      </c>
      <c r="J107" s="173" t="s">
        <v>18</v>
      </c>
      <c r="K107" s="173" t="s">
        <v>2061</v>
      </c>
      <c r="L107" s="173" t="s">
        <v>7707</v>
      </c>
      <c r="M107" s="173" t="s">
        <v>1832</v>
      </c>
      <c r="N107" s="173" t="s">
        <v>18</v>
      </c>
      <c r="O107" s="173" t="s">
        <v>18</v>
      </c>
      <c r="P107"/>
      <c r="Q107"/>
      <c r="R107"/>
      <c r="S107"/>
      <c r="T107"/>
      <c r="U107"/>
      <c r="V107"/>
      <c r="W107"/>
      <c r="X107"/>
      <c r="Y107"/>
      <c r="Z107"/>
    </row>
    <row r="108" spans="1:26" ht="15" x14ac:dyDescent="0.25">
      <c r="A108" s="157">
        <f>COUNTIF(ClienteLocalidade!AB:AB,B108)</f>
        <v>1</v>
      </c>
      <c r="B108" s="157" t="str">
        <f t="shared" si="1"/>
        <v>COSANPA - VILA CAFEZAL</v>
      </c>
      <c r="C108" s="173" t="s">
        <v>18</v>
      </c>
      <c r="D108" s="173" t="s">
        <v>7685</v>
      </c>
      <c r="E108" s="173" t="s">
        <v>7512</v>
      </c>
      <c r="F108" s="173" t="s">
        <v>241</v>
      </c>
      <c r="G108" s="173" t="s">
        <v>7629</v>
      </c>
      <c r="H108" s="173" t="s">
        <v>1882</v>
      </c>
      <c r="I108" s="173" t="s">
        <v>18</v>
      </c>
      <c r="J108" s="173" t="s">
        <v>18</v>
      </c>
      <c r="K108" s="173" t="s">
        <v>2061</v>
      </c>
      <c r="L108" s="173" t="s">
        <v>7723</v>
      </c>
      <c r="M108" s="173" t="s">
        <v>1847</v>
      </c>
      <c r="N108" s="173" t="s">
        <v>18</v>
      </c>
      <c r="O108" s="173" t="s">
        <v>18</v>
      </c>
      <c r="P108"/>
      <c r="Q108"/>
      <c r="R108"/>
      <c r="S108"/>
      <c r="T108"/>
      <c r="U108"/>
      <c r="V108"/>
      <c r="W108"/>
      <c r="X108"/>
      <c r="Y108"/>
      <c r="Z108"/>
    </row>
    <row r="109" spans="1:26" ht="15" x14ac:dyDescent="0.25">
      <c r="A109" s="157">
        <f>COUNTIF(ClienteLocalidade!AB:AB,B109)</f>
        <v>1</v>
      </c>
      <c r="B109" s="157" t="str">
        <f t="shared" si="1"/>
        <v>COSANPA - VILA CUIARANA</v>
      </c>
      <c r="C109" s="173" t="s">
        <v>18</v>
      </c>
      <c r="D109" s="173" t="s">
        <v>7685</v>
      </c>
      <c r="E109" s="173" t="s">
        <v>7512</v>
      </c>
      <c r="F109" s="173" t="s">
        <v>241</v>
      </c>
      <c r="G109" s="173" t="s">
        <v>7630</v>
      </c>
      <c r="H109" s="173" t="s">
        <v>1883</v>
      </c>
      <c r="I109" s="173" t="s">
        <v>18</v>
      </c>
      <c r="J109" s="173" t="s">
        <v>18</v>
      </c>
      <c r="K109" s="173" t="s">
        <v>2061</v>
      </c>
      <c r="L109" s="173" t="s">
        <v>7738</v>
      </c>
      <c r="M109" s="173" t="s">
        <v>1865</v>
      </c>
      <c r="N109" s="173" t="s">
        <v>18</v>
      </c>
      <c r="O109" s="173" t="s">
        <v>18</v>
      </c>
      <c r="P109"/>
      <c r="Q109"/>
      <c r="R109"/>
      <c r="S109"/>
      <c r="T109"/>
      <c r="U109"/>
      <c r="V109"/>
      <c r="W109"/>
      <c r="X109"/>
      <c r="Y109"/>
      <c r="Z109"/>
    </row>
    <row r="110" spans="1:26" ht="15" x14ac:dyDescent="0.25">
      <c r="A110" s="157">
        <f>COUNTIF(ClienteLocalidade!AB:AB,B110)</f>
        <v>1</v>
      </c>
      <c r="B110" s="157" t="str">
        <f t="shared" si="1"/>
        <v>COSANPA - VILA DE BEJA</v>
      </c>
      <c r="C110" s="173" t="s">
        <v>18</v>
      </c>
      <c r="D110" s="173" t="s">
        <v>7685</v>
      </c>
      <c r="E110" s="173" t="s">
        <v>7512</v>
      </c>
      <c r="F110" s="173" t="s">
        <v>241</v>
      </c>
      <c r="G110" s="173" t="s">
        <v>7631</v>
      </c>
      <c r="H110" s="173" t="s">
        <v>1884</v>
      </c>
      <c r="I110" s="173" t="s">
        <v>18</v>
      </c>
      <c r="J110" s="173" t="s">
        <v>18</v>
      </c>
      <c r="K110" s="173" t="s">
        <v>2061</v>
      </c>
      <c r="L110" s="173" t="s">
        <v>7535</v>
      </c>
      <c r="M110" s="173" t="s">
        <v>1059</v>
      </c>
      <c r="N110" s="173" t="s">
        <v>18</v>
      </c>
      <c r="O110" s="173" t="s">
        <v>18</v>
      </c>
      <c r="P110"/>
      <c r="Q110"/>
      <c r="R110"/>
      <c r="S110"/>
      <c r="T110"/>
      <c r="U110"/>
      <c r="V110"/>
      <c r="W110"/>
      <c r="X110"/>
      <c r="Y110"/>
      <c r="Z110"/>
    </row>
    <row r="111" spans="1:26" ht="15" x14ac:dyDescent="0.25">
      <c r="A111" s="157">
        <f>COUNTIF(ClienteLocalidade!AB:AB,B111)</f>
        <v>1</v>
      </c>
      <c r="B111" s="157" t="str">
        <f t="shared" si="1"/>
        <v>COSANPA - VILA DO APEU</v>
      </c>
      <c r="C111" s="173" t="s">
        <v>18</v>
      </c>
      <c r="D111" s="173" t="s">
        <v>7685</v>
      </c>
      <c r="E111" s="173" t="s">
        <v>7512</v>
      </c>
      <c r="F111" s="173" t="s">
        <v>241</v>
      </c>
      <c r="G111" s="173" t="s">
        <v>7632</v>
      </c>
      <c r="H111" s="157" t="s">
        <v>1885</v>
      </c>
      <c r="I111" s="183" t="s">
        <v>18</v>
      </c>
      <c r="J111" s="183" t="s">
        <v>18</v>
      </c>
      <c r="K111" s="183" t="s">
        <v>2061</v>
      </c>
      <c r="L111" s="183" t="s">
        <v>7707</v>
      </c>
      <c r="M111" s="183" t="s">
        <v>1832</v>
      </c>
      <c r="N111" s="183" t="s">
        <v>18</v>
      </c>
      <c r="O111" s="183" t="s">
        <v>18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57">
        <f>COUNTIF(ClienteLocalidade!AB:AB,B112)</f>
        <v>1</v>
      </c>
      <c r="B112" s="157" t="str">
        <f t="shared" si="1"/>
        <v>COSANPA - VILA FATIMA</v>
      </c>
      <c r="C112" s="173" t="s">
        <v>18</v>
      </c>
      <c r="D112" s="173" t="s">
        <v>7685</v>
      </c>
      <c r="E112" s="173" t="s">
        <v>7512</v>
      </c>
      <c r="F112" s="173" t="s">
        <v>241</v>
      </c>
      <c r="G112" s="173" t="s">
        <v>7633</v>
      </c>
      <c r="H112" s="173" t="s">
        <v>1886</v>
      </c>
      <c r="I112" s="173" t="s">
        <v>18</v>
      </c>
      <c r="J112" s="173" t="s">
        <v>18</v>
      </c>
      <c r="K112" s="173" t="s">
        <v>2061</v>
      </c>
      <c r="L112" s="173" t="s">
        <v>8231</v>
      </c>
      <c r="M112" s="173" t="s">
        <v>1879</v>
      </c>
      <c r="N112" s="173" t="s">
        <v>18</v>
      </c>
      <c r="O112" s="173" t="s">
        <v>18</v>
      </c>
      <c r="P112"/>
      <c r="Q112"/>
      <c r="R112"/>
      <c r="S112"/>
      <c r="T112"/>
      <c r="U112"/>
      <c r="V112"/>
      <c r="W112"/>
      <c r="X112"/>
      <c r="Y112"/>
      <c r="Z112"/>
    </row>
    <row r="113" spans="1:26" ht="15" x14ac:dyDescent="0.25">
      <c r="A113" s="157">
        <f>COUNTIF(ClienteLocalidade!AB:AB,B113)</f>
        <v>1</v>
      </c>
      <c r="B113" s="157" t="str">
        <f t="shared" si="1"/>
        <v>COSANPA - VILA TAUARI</v>
      </c>
      <c r="C113" s="173" t="s">
        <v>18</v>
      </c>
      <c r="D113" s="173" t="s">
        <v>7685</v>
      </c>
      <c r="E113" s="173" t="s">
        <v>7512</v>
      </c>
      <c r="F113" s="173" t="s">
        <v>241</v>
      </c>
      <c r="G113" s="173" t="s">
        <v>7634</v>
      </c>
      <c r="H113" s="173" t="s">
        <v>8224</v>
      </c>
      <c r="I113" s="173" t="s">
        <v>18</v>
      </c>
      <c r="J113" s="173" t="s">
        <v>18</v>
      </c>
      <c r="K113" s="173" t="s">
        <v>2061</v>
      </c>
      <c r="L113" s="173" t="s">
        <v>7714</v>
      </c>
      <c r="M113" s="173" t="s">
        <v>1048</v>
      </c>
      <c r="N113" s="173" t="s">
        <v>18</v>
      </c>
      <c r="O113" s="173" t="s">
        <v>18</v>
      </c>
      <c r="P113"/>
      <c r="Q113"/>
      <c r="R113"/>
      <c r="S113"/>
      <c r="T113"/>
      <c r="U113"/>
      <c r="V113"/>
      <c r="W113"/>
      <c r="X113"/>
      <c r="Y113"/>
      <c r="Z113"/>
    </row>
    <row r="114" spans="1:26" ht="15" x14ac:dyDescent="0.25">
      <c r="A114" s="157">
        <f>COUNTIF(ClienteLocalidade!AB:AB,B114)</f>
        <v>0</v>
      </c>
      <c r="B114" s="157" t="str">
        <f t="shared" si="1"/>
        <v>COSANPA - MAIUATA</v>
      </c>
      <c r="C114" s="173" t="s">
        <v>18</v>
      </c>
      <c r="D114" s="173" t="s">
        <v>7685</v>
      </c>
      <c r="E114" s="173" t="s">
        <v>7512</v>
      </c>
      <c r="F114" s="173" t="s">
        <v>241</v>
      </c>
      <c r="G114" s="173" t="s">
        <v>7635</v>
      </c>
      <c r="H114" s="173" t="s">
        <v>8441</v>
      </c>
      <c r="I114" s="173" t="s">
        <v>7400</v>
      </c>
      <c r="J114" s="173" t="s">
        <v>18</v>
      </c>
      <c r="K114" s="173" t="s">
        <v>2061</v>
      </c>
      <c r="L114" s="173" t="s">
        <v>7698</v>
      </c>
      <c r="M114" s="173" t="s">
        <v>7401</v>
      </c>
      <c r="N114" s="173" t="s">
        <v>18</v>
      </c>
      <c r="O114" s="173" t="s">
        <v>18</v>
      </c>
      <c r="P114"/>
      <c r="Q114"/>
      <c r="R114"/>
      <c r="S114"/>
      <c r="T114"/>
      <c r="U114"/>
      <c r="V114"/>
      <c r="W114"/>
      <c r="X114"/>
      <c r="Y114"/>
      <c r="Z114"/>
    </row>
    <row r="115" spans="1:26" ht="15" x14ac:dyDescent="0.25">
      <c r="A115" s="157">
        <f>COUNTIF(ClienteLocalidade!AB:AB,B115)</f>
        <v>1</v>
      </c>
      <c r="B115" s="157" t="str">
        <f t="shared" si="1"/>
        <v>COSANPA - TENONE</v>
      </c>
      <c r="C115" s="173" t="s">
        <v>18</v>
      </c>
      <c r="D115" s="173" t="s">
        <v>7685</v>
      </c>
      <c r="E115" s="173" t="s">
        <v>7512</v>
      </c>
      <c r="F115" s="173" t="s">
        <v>241</v>
      </c>
      <c r="G115" s="173" t="s">
        <v>7636</v>
      </c>
      <c r="H115" s="173" t="s">
        <v>1877</v>
      </c>
      <c r="I115" s="173" t="s">
        <v>18</v>
      </c>
      <c r="J115" s="173" t="s">
        <v>18</v>
      </c>
      <c r="K115" s="173" t="s">
        <v>2061</v>
      </c>
      <c r="L115" s="173" t="s">
        <v>7702</v>
      </c>
      <c r="M115" s="173" t="s">
        <v>1527</v>
      </c>
      <c r="N115" s="173" t="s">
        <v>18</v>
      </c>
      <c r="O115" s="173" t="s">
        <v>18</v>
      </c>
      <c r="P115"/>
      <c r="Q115"/>
      <c r="R115"/>
      <c r="S115"/>
      <c r="T115"/>
      <c r="U115"/>
      <c r="V115"/>
      <c r="W115"/>
      <c r="X115"/>
      <c r="Y115"/>
      <c r="Z115"/>
    </row>
    <row r="116" spans="1:26" ht="15" x14ac:dyDescent="0.25">
      <c r="A116" s="157">
        <f>COUNTIF(ClienteLocalidade!AB:AB,B116)</f>
        <v>1</v>
      </c>
      <c r="B116" s="157" t="str">
        <f t="shared" si="1"/>
        <v>COSANPA - ARIRI-BOLONHA</v>
      </c>
      <c r="C116" s="173" t="s">
        <v>18</v>
      </c>
      <c r="D116" s="173" t="s">
        <v>7685</v>
      </c>
      <c r="E116" s="173" t="s">
        <v>7512</v>
      </c>
      <c r="F116" s="173" t="s">
        <v>241</v>
      </c>
      <c r="G116" s="173" t="s">
        <v>7637</v>
      </c>
      <c r="H116" s="173" t="s">
        <v>8294</v>
      </c>
      <c r="I116" s="173" t="s">
        <v>18</v>
      </c>
      <c r="J116" s="173" t="s">
        <v>18</v>
      </c>
      <c r="K116" s="173" t="s">
        <v>2061</v>
      </c>
      <c r="L116" s="173" t="s">
        <v>7702</v>
      </c>
      <c r="M116" s="173" t="s">
        <v>1527</v>
      </c>
      <c r="N116" s="173" t="s">
        <v>18</v>
      </c>
      <c r="O116" s="173" t="s">
        <v>18</v>
      </c>
      <c r="P116"/>
      <c r="Q116"/>
      <c r="R116"/>
      <c r="S116"/>
      <c r="T116"/>
      <c r="U116"/>
      <c r="V116"/>
      <c r="W116"/>
      <c r="X116"/>
      <c r="Y116"/>
      <c r="Z116"/>
    </row>
    <row r="117" spans="1:26" ht="15" x14ac:dyDescent="0.25">
      <c r="A117" s="157">
        <f>COUNTIF(ClienteLocalidade!AB:AB,B117)</f>
        <v>1</v>
      </c>
      <c r="B117" s="157" t="str">
        <f t="shared" si="1"/>
        <v>CAER - ALTO ALEGRE</v>
      </c>
      <c r="C117" s="173" t="s">
        <v>18</v>
      </c>
      <c r="D117" s="173" t="s">
        <v>7692</v>
      </c>
      <c r="E117" s="173" t="s">
        <v>7512</v>
      </c>
      <c r="F117" s="173" t="s">
        <v>337</v>
      </c>
      <c r="G117" s="173" t="s">
        <v>7512</v>
      </c>
      <c r="H117" s="173" t="s">
        <v>7387</v>
      </c>
      <c r="I117" s="173" t="s">
        <v>18</v>
      </c>
      <c r="J117" s="173" t="s">
        <v>18</v>
      </c>
      <c r="K117" s="173" t="s">
        <v>2045</v>
      </c>
      <c r="L117" s="173" t="s">
        <v>7558</v>
      </c>
      <c r="M117" s="173" t="s">
        <v>7387</v>
      </c>
      <c r="N117" s="173" t="s">
        <v>18</v>
      </c>
      <c r="O117" s="173" t="s">
        <v>18</v>
      </c>
      <c r="P117"/>
      <c r="Q117"/>
      <c r="R117"/>
      <c r="S117"/>
      <c r="T117"/>
      <c r="U117"/>
      <c r="V117"/>
      <c r="W117"/>
      <c r="X117"/>
      <c r="Y117"/>
      <c r="Z117"/>
    </row>
    <row r="118" spans="1:26" ht="15" x14ac:dyDescent="0.25">
      <c r="A118" s="157">
        <f>COUNTIF(ClienteLocalidade!AB:AB,B118)</f>
        <v>1</v>
      </c>
      <c r="B118" s="157" t="str">
        <f t="shared" si="1"/>
        <v>CAER - CARACARAI</v>
      </c>
      <c r="C118" s="173" t="s">
        <v>18</v>
      </c>
      <c r="D118" s="173" t="s">
        <v>7692</v>
      </c>
      <c r="E118" s="173" t="s">
        <v>7512</v>
      </c>
      <c r="F118" s="173" t="s">
        <v>337</v>
      </c>
      <c r="G118" s="173" t="s">
        <v>7513</v>
      </c>
      <c r="H118" s="173" t="s">
        <v>7389</v>
      </c>
      <c r="I118" s="173" t="s">
        <v>18</v>
      </c>
      <c r="J118" s="173" t="s">
        <v>18</v>
      </c>
      <c r="K118" s="173" t="s">
        <v>2045</v>
      </c>
      <c r="L118" s="173" t="s">
        <v>7742</v>
      </c>
      <c r="M118" s="173" t="s">
        <v>7389</v>
      </c>
      <c r="N118" s="173" t="s">
        <v>18</v>
      </c>
      <c r="O118" s="173" t="s">
        <v>18</v>
      </c>
      <c r="P118"/>
      <c r="Q118"/>
      <c r="R118"/>
      <c r="S118"/>
      <c r="T118"/>
      <c r="U118"/>
      <c r="V118"/>
      <c r="W118"/>
      <c r="X118"/>
      <c r="Y118"/>
      <c r="Z118"/>
    </row>
    <row r="119" spans="1:26" ht="15" x14ac:dyDescent="0.25">
      <c r="A119" s="157">
        <f>COUNTIF(ClienteLocalidade!AB:AB,B119)</f>
        <v>1</v>
      </c>
      <c r="B119" s="157" t="str">
        <f t="shared" si="1"/>
        <v>CAER - CAROEBE</v>
      </c>
      <c r="C119" s="173" t="s">
        <v>18</v>
      </c>
      <c r="D119" s="173" t="s">
        <v>7692</v>
      </c>
      <c r="E119" s="173" t="s">
        <v>7512</v>
      </c>
      <c r="F119" s="173" t="s">
        <v>337</v>
      </c>
      <c r="G119" s="173" t="s">
        <v>7541</v>
      </c>
      <c r="H119" s="173" t="s">
        <v>1623</v>
      </c>
      <c r="I119" s="173" t="s">
        <v>18</v>
      </c>
      <c r="J119" s="173" t="s">
        <v>18</v>
      </c>
      <c r="K119" s="173" t="s">
        <v>2045</v>
      </c>
      <c r="L119" s="173" t="s">
        <v>7743</v>
      </c>
      <c r="M119" s="173" t="s">
        <v>1623</v>
      </c>
      <c r="N119" s="173" t="s">
        <v>18</v>
      </c>
      <c r="O119" s="173" t="s">
        <v>18</v>
      </c>
      <c r="P119"/>
      <c r="Q119"/>
      <c r="R119"/>
      <c r="S119"/>
      <c r="T119"/>
      <c r="U119"/>
      <c r="V119"/>
      <c r="W119"/>
      <c r="X119"/>
      <c r="Y119"/>
      <c r="Z119"/>
    </row>
    <row r="120" spans="1:26" ht="15" x14ac:dyDescent="0.25">
      <c r="A120" s="157">
        <f>COUNTIF(ClienteLocalidade!AB:AB,B120)</f>
        <v>1</v>
      </c>
      <c r="B120" s="157" t="str">
        <f t="shared" si="1"/>
        <v>CAER - MUCAJAI</v>
      </c>
      <c r="C120" s="173" t="s">
        <v>18</v>
      </c>
      <c r="D120" s="173" t="s">
        <v>7692</v>
      </c>
      <c r="E120" s="173" t="s">
        <v>7512</v>
      </c>
      <c r="F120" s="173" t="s">
        <v>337</v>
      </c>
      <c r="G120" s="173" t="s">
        <v>7525</v>
      </c>
      <c r="H120" s="173" t="s">
        <v>7390</v>
      </c>
      <c r="I120" s="173" t="s">
        <v>18</v>
      </c>
      <c r="J120" s="173" t="s">
        <v>18</v>
      </c>
      <c r="K120" s="173" t="s">
        <v>2045</v>
      </c>
      <c r="L120" s="173" t="s">
        <v>7744</v>
      </c>
      <c r="M120" s="173" t="s">
        <v>7390</v>
      </c>
      <c r="N120" s="173" t="s">
        <v>18</v>
      </c>
      <c r="O120" s="173" t="s">
        <v>18</v>
      </c>
      <c r="P120"/>
      <c r="Q120"/>
      <c r="R120"/>
      <c r="S120"/>
      <c r="T120"/>
      <c r="U120"/>
      <c r="V120"/>
      <c r="W120"/>
      <c r="X120"/>
      <c r="Y120"/>
      <c r="Z120"/>
    </row>
    <row r="121" spans="1:26" ht="15" x14ac:dyDescent="0.25">
      <c r="A121" s="157">
        <f>COUNTIF(ClienteLocalidade!AB:AB,B121)</f>
        <v>1</v>
      </c>
      <c r="B121" s="157" t="str">
        <f t="shared" si="1"/>
        <v>CAER - NORMANDIA</v>
      </c>
      <c r="C121" s="173" t="s">
        <v>18</v>
      </c>
      <c r="D121" s="173" t="s">
        <v>7692</v>
      </c>
      <c r="E121" s="173" t="s">
        <v>7512</v>
      </c>
      <c r="F121" s="173" t="s">
        <v>337</v>
      </c>
      <c r="G121" s="173" t="s">
        <v>7584</v>
      </c>
      <c r="H121" s="173" t="s">
        <v>1898</v>
      </c>
      <c r="I121" s="173" t="s">
        <v>18</v>
      </c>
      <c r="J121" s="173" t="s">
        <v>18</v>
      </c>
      <c r="K121" s="173" t="s">
        <v>2045</v>
      </c>
      <c r="L121" s="173" t="s">
        <v>7745</v>
      </c>
      <c r="M121" s="173" t="s">
        <v>1898</v>
      </c>
      <c r="N121" s="173" t="s">
        <v>18</v>
      </c>
      <c r="O121" s="173" t="s">
        <v>18</v>
      </c>
      <c r="P121"/>
      <c r="Q121"/>
      <c r="R121"/>
      <c r="S121"/>
      <c r="T121"/>
      <c r="U121"/>
      <c r="V121"/>
      <c r="W121"/>
      <c r="X121"/>
      <c r="Y121"/>
      <c r="Z121"/>
    </row>
    <row r="122" spans="1:26" ht="15" x14ac:dyDescent="0.25">
      <c r="A122" s="157">
        <f>COUNTIF(ClienteLocalidade!AB:AB,B122)</f>
        <v>1</v>
      </c>
      <c r="B122" s="157" t="str">
        <f t="shared" si="1"/>
        <v>CAER - PACARAIMA</v>
      </c>
      <c r="C122" s="173" t="s">
        <v>18</v>
      </c>
      <c r="D122" s="173" t="s">
        <v>7692</v>
      </c>
      <c r="E122" s="173" t="s">
        <v>7512</v>
      </c>
      <c r="F122" s="173" t="s">
        <v>337</v>
      </c>
      <c r="G122" s="173" t="s">
        <v>7539</v>
      </c>
      <c r="H122" s="173" t="s">
        <v>7391</v>
      </c>
      <c r="I122" s="173" t="s">
        <v>18</v>
      </c>
      <c r="J122" s="173" t="s">
        <v>18</v>
      </c>
      <c r="K122" s="173" t="s">
        <v>2045</v>
      </c>
      <c r="L122" s="173" t="s">
        <v>7746</v>
      </c>
      <c r="M122" s="173" t="s">
        <v>7391</v>
      </c>
      <c r="N122" s="173" t="s">
        <v>18</v>
      </c>
      <c r="O122" s="173" t="s">
        <v>18</v>
      </c>
      <c r="P122"/>
      <c r="Q122"/>
      <c r="R122"/>
      <c r="S122"/>
      <c r="T122"/>
      <c r="U122"/>
      <c r="V122"/>
      <c r="W122"/>
      <c r="X122"/>
      <c r="Y122"/>
      <c r="Z122"/>
    </row>
    <row r="123" spans="1:26" ht="15" x14ac:dyDescent="0.25">
      <c r="A123" s="157">
        <f>COUNTIF(ClienteLocalidade!AB:AB,B123)</f>
        <v>1</v>
      </c>
      <c r="B123" s="157" t="str">
        <f t="shared" si="1"/>
        <v>CAER - RORAINOPOLIS</v>
      </c>
      <c r="C123" s="173" t="s">
        <v>18</v>
      </c>
      <c r="D123" s="173" t="s">
        <v>7692</v>
      </c>
      <c r="E123" s="173" t="s">
        <v>7512</v>
      </c>
      <c r="F123" s="173" t="s">
        <v>337</v>
      </c>
      <c r="G123" s="173" t="s">
        <v>7514</v>
      </c>
      <c r="H123" s="173" t="s">
        <v>7392</v>
      </c>
      <c r="I123" s="173" t="s">
        <v>18</v>
      </c>
      <c r="J123" s="173" t="s">
        <v>18</v>
      </c>
      <c r="K123" s="173" t="s">
        <v>2045</v>
      </c>
      <c r="L123" s="173" t="s">
        <v>7747</v>
      </c>
      <c r="M123" s="173" t="s">
        <v>7392</v>
      </c>
      <c r="N123" s="173" t="s">
        <v>18</v>
      </c>
      <c r="O123" s="173" t="s">
        <v>18</v>
      </c>
      <c r="P123"/>
      <c r="Q123"/>
      <c r="R123"/>
      <c r="S123"/>
      <c r="T123"/>
      <c r="U123"/>
      <c r="V123"/>
      <c r="W123"/>
      <c r="X123"/>
      <c r="Y123"/>
      <c r="Z123"/>
    </row>
    <row r="124" spans="1:26" ht="15" x14ac:dyDescent="0.25">
      <c r="A124" s="157">
        <f>COUNTIF(ClienteLocalidade!AB:AB,B124)</f>
        <v>1</v>
      </c>
      <c r="B124" s="157" t="str">
        <f t="shared" si="1"/>
        <v>CAER - S. JOAO DA BALIZA</v>
      </c>
      <c r="C124" s="173" t="s">
        <v>18</v>
      </c>
      <c r="D124" s="173" t="s">
        <v>7692</v>
      </c>
      <c r="E124" s="173" t="s">
        <v>7512</v>
      </c>
      <c r="F124" s="173" t="s">
        <v>337</v>
      </c>
      <c r="G124" s="173" t="s">
        <v>7572</v>
      </c>
      <c r="H124" s="173" t="s">
        <v>7393</v>
      </c>
      <c r="I124" s="173" t="s">
        <v>18</v>
      </c>
      <c r="J124" s="173" t="s">
        <v>18</v>
      </c>
      <c r="K124" s="173" t="s">
        <v>2045</v>
      </c>
      <c r="L124" s="173" t="s">
        <v>7748</v>
      </c>
      <c r="M124" s="173" t="s">
        <v>7417</v>
      </c>
      <c r="N124" s="173" t="s">
        <v>18</v>
      </c>
      <c r="O124" s="173" t="s">
        <v>18</v>
      </c>
      <c r="P124"/>
      <c r="Q124"/>
      <c r="R124"/>
      <c r="S124"/>
      <c r="T124"/>
      <c r="U124"/>
      <c r="V124"/>
      <c r="W124"/>
      <c r="X124"/>
      <c r="Y124"/>
      <c r="Z124"/>
    </row>
    <row r="125" spans="1:26" ht="15" x14ac:dyDescent="0.25">
      <c r="A125" s="157">
        <f>COUNTIF(ClienteLocalidade!AB:AB,B125)</f>
        <v>1</v>
      </c>
      <c r="B125" s="157" t="str">
        <f t="shared" si="1"/>
        <v>CAER - SAO LUIZ DO ANAUA</v>
      </c>
      <c r="C125" s="173" t="s">
        <v>18</v>
      </c>
      <c r="D125" s="173" t="s">
        <v>7692</v>
      </c>
      <c r="E125" s="173" t="s">
        <v>7512</v>
      </c>
      <c r="F125" s="173" t="s">
        <v>337</v>
      </c>
      <c r="G125" s="173" t="s">
        <v>7546</v>
      </c>
      <c r="H125" s="173" t="s">
        <v>7394</v>
      </c>
      <c r="I125" s="173" t="s">
        <v>18</v>
      </c>
      <c r="J125" s="173" t="s">
        <v>18</v>
      </c>
      <c r="K125" s="173" t="s">
        <v>2045</v>
      </c>
      <c r="L125" s="173" t="s">
        <v>7748</v>
      </c>
      <c r="M125" s="173" t="s">
        <v>7417</v>
      </c>
      <c r="N125" s="173" t="s">
        <v>18</v>
      </c>
      <c r="O125" s="173" t="s">
        <v>18</v>
      </c>
      <c r="P125"/>
      <c r="Q125"/>
      <c r="R125"/>
      <c r="S125"/>
      <c r="T125"/>
      <c r="U125"/>
      <c r="V125"/>
      <c r="W125"/>
      <c r="X125"/>
      <c r="Y125"/>
      <c r="Z125"/>
    </row>
    <row r="126" spans="1:26" ht="15" x14ac:dyDescent="0.25">
      <c r="A126" s="157">
        <f>COUNTIF(ClienteLocalidade!AB:AB,B126)</f>
        <v>1</v>
      </c>
      <c r="B126" s="157" t="str">
        <f t="shared" si="1"/>
        <v>CAER - SAO PEDRO</v>
      </c>
      <c r="C126" s="173" t="s">
        <v>18</v>
      </c>
      <c r="D126" s="173" t="s">
        <v>7692</v>
      </c>
      <c r="E126" s="173" t="s">
        <v>7512</v>
      </c>
      <c r="F126" s="173" t="s">
        <v>337</v>
      </c>
      <c r="G126" s="173" t="s">
        <v>7562</v>
      </c>
      <c r="H126" s="173" t="s">
        <v>7388</v>
      </c>
      <c r="I126" s="173" t="s">
        <v>18</v>
      </c>
      <c r="J126" s="173" t="s">
        <v>18</v>
      </c>
      <c r="K126" s="173" t="s">
        <v>2045</v>
      </c>
      <c r="L126" s="173" t="s">
        <v>7533</v>
      </c>
      <c r="M126" s="173" t="s">
        <v>435</v>
      </c>
      <c r="N126" s="173" t="s">
        <v>18</v>
      </c>
      <c r="O126" s="173" t="s">
        <v>18</v>
      </c>
      <c r="P126"/>
      <c r="Q126"/>
      <c r="R126"/>
      <c r="S126"/>
      <c r="T126"/>
      <c r="U126"/>
      <c r="V126"/>
      <c r="W126"/>
      <c r="X126"/>
      <c r="Y126"/>
      <c r="Z126"/>
    </row>
    <row r="127" spans="1:26" ht="15" x14ac:dyDescent="0.25">
      <c r="A127" s="157">
        <f>COUNTIF(ClienteLocalidade!AB:AB,B127)</f>
        <v>1</v>
      </c>
      <c r="B127" s="157" t="str">
        <f t="shared" si="1"/>
        <v>SAAE - CAXIAS - ETA POINT</v>
      </c>
      <c r="C127" s="173" t="s">
        <v>18</v>
      </c>
      <c r="D127" s="173" t="s">
        <v>7689</v>
      </c>
      <c r="E127" s="173" t="s">
        <v>7512</v>
      </c>
      <c r="F127" s="173" t="s">
        <v>7749</v>
      </c>
      <c r="G127" s="173" t="s">
        <v>7512</v>
      </c>
      <c r="H127" s="173" t="s">
        <v>7690</v>
      </c>
      <c r="I127" s="173" t="s">
        <v>18</v>
      </c>
      <c r="J127" s="173" t="s">
        <v>18</v>
      </c>
      <c r="K127" s="173" t="s">
        <v>2360</v>
      </c>
      <c r="L127" s="173" t="s">
        <v>7750</v>
      </c>
      <c r="M127" s="173" t="s">
        <v>924</v>
      </c>
      <c r="N127" s="173" t="s">
        <v>18</v>
      </c>
      <c r="O127" s="173" t="s">
        <v>18</v>
      </c>
      <c r="P127"/>
      <c r="Q127"/>
      <c r="R127"/>
      <c r="S127"/>
      <c r="T127"/>
      <c r="U127"/>
      <c r="V127"/>
      <c r="W127"/>
      <c r="X127"/>
      <c r="Y127"/>
      <c r="Z127"/>
    </row>
    <row r="128" spans="1:26" ht="15" x14ac:dyDescent="0.25">
      <c r="A128" s="157">
        <f>COUNTIF(ClienteLocalidade!AB:AB,B128)</f>
        <v>1</v>
      </c>
      <c r="B128" s="157" t="str">
        <f t="shared" si="1"/>
        <v>SAAE - CAXIAS - ETA VOLTA REDONDA</v>
      </c>
      <c r="C128" s="173" t="s">
        <v>18</v>
      </c>
      <c r="D128" s="173" t="s">
        <v>7689</v>
      </c>
      <c r="E128" s="173" t="s">
        <v>7512</v>
      </c>
      <c r="F128" s="173" t="s">
        <v>7749</v>
      </c>
      <c r="G128" s="173" t="s">
        <v>7513</v>
      </c>
      <c r="H128" s="173" t="s">
        <v>7691</v>
      </c>
      <c r="I128" s="173" t="s">
        <v>18</v>
      </c>
      <c r="J128" s="173" t="s">
        <v>18</v>
      </c>
      <c r="K128" s="173" t="s">
        <v>2360</v>
      </c>
      <c r="L128" s="173" t="s">
        <v>7750</v>
      </c>
      <c r="M128" s="173" t="s">
        <v>924</v>
      </c>
      <c r="N128" s="173" t="s">
        <v>18</v>
      </c>
      <c r="O128" s="173" t="s">
        <v>18</v>
      </c>
      <c r="P128"/>
      <c r="Q128"/>
      <c r="R128"/>
      <c r="S128"/>
      <c r="T128"/>
      <c r="U128"/>
      <c r="V128"/>
      <c r="W128"/>
      <c r="X128"/>
      <c r="Y128"/>
      <c r="Z128"/>
    </row>
    <row r="129" spans="1:26" ht="15" x14ac:dyDescent="0.25">
      <c r="A129" s="157">
        <f>COUNTIF(ClienteLocalidade!AB:AB,B129)</f>
        <v>1</v>
      </c>
      <c r="B129" s="157" t="str">
        <f t="shared" si="1"/>
        <v>CAEMA - ACAILANDIA ELEVATORIA</v>
      </c>
      <c r="C129" s="173" t="s">
        <v>18</v>
      </c>
      <c r="D129" s="173" t="s">
        <v>7687</v>
      </c>
      <c r="E129" s="173" t="s">
        <v>7512</v>
      </c>
      <c r="F129" s="173" t="s">
        <v>33</v>
      </c>
      <c r="G129" s="173" t="s">
        <v>7512</v>
      </c>
      <c r="H129" s="173" t="s">
        <v>7385</v>
      </c>
      <c r="I129" s="173" t="s">
        <v>18</v>
      </c>
      <c r="J129" s="173" t="s">
        <v>18</v>
      </c>
      <c r="K129" s="173" t="s">
        <v>2360</v>
      </c>
      <c r="L129" s="173" t="s">
        <v>7583</v>
      </c>
      <c r="M129" s="173" t="s">
        <v>7406</v>
      </c>
      <c r="N129" s="173" t="s">
        <v>18</v>
      </c>
      <c r="O129" s="173" t="s">
        <v>18</v>
      </c>
      <c r="P129"/>
      <c r="Q129"/>
      <c r="R129"/>
      <c r="S129"/>
      <c r="T129"/>
      <c r="U129"/>
      <c r="V129"/>
      <c r="W129"/>
      <c r="X129"/>
      <c r="Y129"/>
      <c r="Z129"/>
    </row>
    <row r="130" spans="1:26" ht="15" x14ac:dyDescent="0.25">
      <c r="A130" s="157">
        <f>COUNTIF(ClienteLocalidade!AB:AB,B130)</f>
        <v>1</v>
      </c>
      <c r="B130" s="157" t="str">
        <f t="shared" ref="B130:B193" si="2">F130&amp;" - "&amp;H130</f>
        <v>CAEMA - ALCANTARA</v>
      </c>
      <c r="C130" s="173" t="s">
        <v>18</v>
      </c>
      <c r="D130" s="173" t="s">
        <v>7687</v>
      </c>
      <c r="E130" s="173" t="s">
        <v>7512</v>
      </c>
      <c r="F130" s="173" t="s">
        <v>33</v>
      </c>
      <c r="G130" s="173" t="s">
        <v>7513</v>
      </c>
      <c r="H130" s="173" t="s">
        <v>1603</v>
      </c>
      <c r="I130" s="173" t="s">
        <v>18</v>
      </c>
      <c r="J130" s="173" t="s">
        <v>18</v>
      </c>
      <c r="K130" s="173" t="s">
        <v>2360</v>
      </c>
      <c r="L130" s="173" t="s">
        <v>7751</v>
      </c>
      <c r="M130" s="173" t="s">
        <v>1603</v>
      </c>
      <c r="N130" s="173" t="s">
        <v>18</v>
      </c>
      <c r="O130" s="173" t="s">
        <v>18</v>
      </c>
      <c r="P130"/>
      <c r="Q130"/>
      <c r="R130"/>
      <c r="S130"/>
      <c r="T130"/>
      <c r="U130"/>
      <c r="V130"/>
      <c r="W130"/>
      <c r="X130"/>
      <c r="Y130"/>
      <c r="Z130"/>
    </row>
    <row r="131" spans="1:26" ht="15" x14ac:dyDescent="0.25">
      <c r="A131" s="157">
        <f>COUNTIF(ClienteLocalidade!AB:AB,B131)</f>
        <v>1</v>
      </c>
      <c r="B131" s="157" t="str">
        <f t="shared" si="2"/>
        <v>CAEMA - ARAIOSES</v>
      </c>
      <c r="C131" s="173" t="s">
        <v>18</v>
      </c>
      <c r="D131" s="173" t="s">
        <v>7687</v>
      </c>
      <c r="E131" s="173" t="s">
        <v>7512</v>
      </c>
      <c r="F131" s="173" t="s">
        <v>33</v>
      </c>
      <c r="G131" s="173" t="s">
        <v>7541</v>
      </c>
      <c r="H131" s="173" t="s">
        <v>1604</v>
      </c>
      <c r="I131" s="173" t="s">
        <v>18</v>
      </c>
      <c r="J131" s="173" t="s">
        <v>18</v>
      </c>
      <c r="K131" s="173" t="s">
        <v>2360</v>
      </c>
      <c r="L131" s="173" t="s">
        <v>7752</v>
      </c>
      <c r="M131" s="173" t="s">
        <v>1604</v>
      </c>
      <c r="N131" s="173" t="s">
        <v>18</v>
      </c>
      <c r="O131" s="173" t="s">
        <v>18</v>
      </c>
      <c r="P131"/>
      <c r="Q131"/>
      <c r="R131"/>
      <c r="S131"/>
      <c r="T131"/>
      <c r="U131"/>
      <c r="V131"/>
      <c r="W131"/>
      <c r="X131"/>
      <c r="Y131"/>
      <c r="Z131"/>
    </row>
    <row r="132" spans="1:26" ht="15" x14ac:dyDescent="0.25">
      <c r="A132" s="157">
        <f>COUNTIF(ClienteLocalidade!AB:AB,B132)</f>
        <v>1</v>
      </c>
      <c r="B132" s="157" t="str">
        <f t="shared" si="2"/>
        <v>CAEMA - AXIXA</v>
      </c>
      <c r="C132" s="173" t="s">
        <v>18</v>
      </c>
      <c r="D132" s="173" t="s">
        <v>7687</v>
      </c>
      <c r="E132" s="173" t="s">
        <v>7512</v>
      </c>
      <c r="F132" s="173" t="s">
        <v>33</v>
      </c>
      <c r="G132" s="173" t="s">
        <v>7525</v>
      </c>
      <c r="H132" s="173" t="s">
        <v>1605</v>
      </c>
      <c r="I132" s="173" t="s">
        <v>18</v>
      </c>
      <c r="J132" s="173" t="s">
        <v>18</v>
      </c>
      <c r="K132" s="173" t="s">
        <v>2360</v>
      </c>
      <c r="L132" s="173" t="s">
        <v>7753</v>
      </c>
      <c r="M132" s="173" t="s">
        <v>1605</v>
      </c>
      <c r="N132" s="173" t="s">
        <v>18</v>
      </c>
      <c r="O132" s="173" t="s">
        <v>18</v>
      </c>
      <c r="P132"/>
      <c r="Q132"/>
      <c r="R132"/>
      <c r="S132"/>
      <c r="T132"/>
      <c r="U132"/>
      <c r="V132"/>
      <c r="W132"/>
      <c r="X132"/>
      <c r="Y132"/>
      <c r="Z132"/>
    </row>
    <row r="133" spans="1:26" ht="15" x14ac:dyDescent="0.25">
      <c r="A133" s="157">
        <f>COUNTIF(ClienteLocalidade!AB:AB,B133)</f>
        <v>1</v>
      </c>
      <c r="B133" s="157" t="str">
        <f t="shared" si="2"/>
        <v>CAEMA - BARAO DE GRAJAU</v>
      </c>
      <c r="C133" s="173" t="s">
        <v>18</v>
      </c>
      <c r="D133" s="173" t="s">
        <v>7687</v>
      </c>
      <c r="E133" s="173" t="s">
        <v>7512</v>
      </c>
      <c r="F133" s="173" t="s">
        <v>33</v>
      </c>
      <c r="G133" s="173" t="s">
        <v>7584</v>
      </c>
      <c r="H133" s="173" t="s">
        <v>237</v>
      </c>
      <c r="I133" s="173" t="s">
        <v>18</v>
      </c>
      <c r="J133" s="173" t="s">
        <v>18</v>
      </c>
      <c r="K133" s="173" t="s">
        <v>2360</v>
      </c>
      <c r="L133" s="173" t="s">
        <v>7754</v>
      </c>
      <c r="M133" s="173" t="s">
        <v>237</v>
      </c>
      <c r="N133" s="173" t="s">
        <v>18</v>
      </c>
      <c r="O133" s="173" t="s">
        <v>18</v>
      </c>
      <c r="P133"/>
      <c r="Q133"/>
      <c r="R133"/>
      <c r="S133"/>
      <c r="T133"/>
      <c r="U133"/>
      <c r="V133"/>
      <c r="W133"/>
      <c r="X133"/>
      <c r="Y133"/>
      <c r="Z133"/>
    </row>
    <row r="134" spans="1:26" ht="15" x14ac:dyDescent="0.25">
      <c r="A134" s="157">
        <f>COUNTIF(ClienteLocalidade!AB:AB,B134)</f>
        <v>1</v>
      </c>
      <c r="B134" s="157" t="str">
        <f t="shared" si="2"/>
        <v>CAEMA - BARRA DO CORDA</v>
      </c>
      <c r="C134" s="173" t="s">
        <v>18</v>
      </c>
      <c r="D134" s="173" t="s">
        <v>7687</v>
      </c>
      <c r="E134" s="173" t="s">
        <v>7512</v>
      </c>
      <c r="F134" s="173" t="s">
        <v>33</v>
      </c>
      <c r="G134" s="173" t="s">
        <v>7539</v>
      </c>
      <c r="H134" s="173" t="s">
        <v>1272</v>
      </c>
      <c r="I134" s="173" t="s">
        <v>18</v>
      </c>
      <c r="J134" s="173" t="s">
        <v>18</v>
      </c>
      <c r="K134" s="173" t="s">
        <v>2360</v>
      </c>
      <c r="L134" s="173" t="s">
        <v>7755</v>
      </c>
      <c r="M134" s="173" t="s">
        <v>1272</v>
      </c>
      <c r="N134" s="173" t="s">
        <v>18</v>
      </c>
      <c r="O134" s="173" t="s">
        <v>18</v>
      </c>
      <c r="P134"/>
      <c r="Q134"/>
      <c r="R134"/>
      <c r="S134"/>
      <c r="T134"/>
      <c r="U134"/>
      <c r="V134"/>
      <c r="W134"/>
      <c r="X134"/>
      <c r="Y134"/>
      <c r="Z134"/>
    </row>
    <row r="135" spans="1:26" ht="15" x14ac:dyDescent="0.25">
      <c r="A135" s="157">
        <f>COUNTIF(ClienteLocalidade!AB:AB,B135)</f>
        <v>1</v>
      </c>
      <c r="B135" s="157" t="str">
        <f t="shared" si="2"/>
        <v>CAEMA - BOM JESUS DAS SELVAS</v>
      </c>
      <c r="C135" s="173" t="s">
        <v>18</v>
      </c>
      <c r="D135" s="173" t="s">
        <v>7687</v>
      </c>
      <c r="E135" s="173" t="s">
        <v>7512</v>
      </c>
      <c r="F135" s="173" t="s">
        <v>33</v>
      </c>
      <c r="G135" s="173" t="s">
        <v>7514</v>
      </c>
      <c r="H135" s="173" t="s">
        <v>1620</v>
      </c>
      <c r="I135" s="173" t="s">
        <v>18</v>
      </c>
      <c r="J135" s="173" t="s">
        <v>18</v>
      </c>
      <c r="K135" s="173" t="s">
        <v>2360</v>
      </c>
      <c r="L135" s="173" t="s">
        <v>7756</v>
      </c>
      <c r="M135" s="173" t="s">
        <v>1620</v>
      </c>
      <c r="N135" s="173" t="s">
        <v>18</v>
      </c>
      <c r="O135" s="173" t="s">
        <v>18</v>
      </c>
      <c r="P135"/>
      <c r="Q135"/>
      <c r="R135"/>
      <c r="S135"/>
      <c r="T135"/>
      <c r="U135"/>
      <c r="V135"/>
      <c r="W135"/>
      <c r="X135"/>
      <c r="Y135"/>
      <c r="Z135"/>
    </row>
    <row r="136" spans="1:26" ht="15" x14ac:dyDescent="0.25">
      <c r="A136" s="157">
        <f>COUNTIF(ClienteLocalidade!AB:AB,B136)</f>
        <v>1</v>
      </c>
      <c r="B136" s="157" t="str">
        <f t="shared" si="2"/>
        <v>CAEMA - BREJO</v>
      </c>
      <c r="C136" s="173" t="s">
        <v>18</v>
      </c>
      <c r="D136" s="173" t="s">
        <v>7687</v>
      </c>
      <c r="E136" s="173" t="s">
        <v>7512</v>
      </c>
      <c r="F136" s="173" t="s">
        <v>33</v>
      </c>
      <c r="G136" s="173" t="s">
        <v>7572</v>
      </c>
      <c r="H136" s="173" t="s">
        <v>617</v>
      </c>
      <c r="I136" s="173" t="s">
        <v>18</v>
      </c>
      <c r="J136" s="173" t="s">
        <v>18</v>
      </c>
      <c r="K136" s="173" t="s">
        <v>2360</v>
      </c>
      <c r="L136" s="173" t="s">
        <v>7757</v>
      </c>
      <c r="M136" s="173" t="s">
        <v>617</v>
      </c>
      <c r="N136" s="173" t="s">
        <v>18</v>
      </c>
      <c r="O136" s="173" t="s">
        <v>18</v>
      </c>
      <c r="P136"/>
      <c r="Q136"/>
      <c r="R136"/>
      <c r="S136"/>
      <c r="T136"/>
      <c r="U136"/>
      <c r="V136"/>
      <c r="W136"/>
      <c r="X136"/>
      <c r="Y136"/>
      <c r="Z136"/>
    </row>
    <row r="137" spans="1:26" ht="15" x14ac:dyDescent="0.25">
      <c r="A137" s="157">
        <f>COUNTIF(ClienteLocalidade!AB:AB,B137)</f>
        <v>1</v>
      </c>
      <c r="B137" s="157" t="str">
        <f t="shared" si="2"/>
        <v>CAEMA - CANTANHEDE</v>
      </c>
      <c r="C137" s="173" t="s">
        <v>18</v>
      </c>
      <c r="D137" s="173" t="s">
        <v>7687</v>
      </c>
      <c r="E137" s="173" t="s">
        <v>7512</v>
      </c>
      <c r="F137" s="173" t="s">
        <v>33</v>
      </c>
      <c r="G137" s="173" t="s">
        <v>7546</v>
      </c>
      <c r="H137" s="173" t="s">
        <v>1607</v>
      </c>
      <c r="I137" s="173" t="s">
        <v>18</v>
      </c>
      <c r="J137" s="173" t="s">
        <v>18</v>
      </c>
      <c r="K137" s="173" t="s">
        <v>2360</v>
      </c>
      <c r="L137" s="173" t="s">
        <v>7758</v>
      </c>
      <c r="M137" s="173" t="s">
        <v>1607</v>
      </c>
      <c r="N137" s="173" t="s">
        <v>18</v>
      </c>
      <c r="O137" s="173" t="s">
        <v>18</v>
      </c>
      <c r="P137"/>
      <c r="Q137"/>
      <c r="R137"/>
      <c r="S137"/>
      <c r="T137"/>
      <c r="U137"/>
      <c r="V137"/>
      <c r="W137"/>
      <c r="X137"/>
      <c r="Y137"/>
      <c r="Z137"/>
    </row>
    <row r="138" spans="1:26" ht="15" x14ac:dyDescent="0.25">
      <c r="A138" s="157">
        <f>COUNTIF(ClienteLocalidade!AB:AB,B138)</f>
        <v>1</v>
      </c>
      <c r="B138" s="157" t="str">
        <f t="shared" si="2"/>
        <v>CAEMA - CHAPADINHA</v>
      </c>
      <c r="C138" s="173" t="s">
        <v>18</v>
      </c>
      <c r="D138" s="173" t="s">
        <v>7687</v>
      </c>
      <c r="E138" s="173" t="s">
        <v>7512</v>
      </c>
      <c r="F138" s="173" t="s">
        <v>33</v>
      </c>
      <c r="G138" s="173" t="s">
        <v>7562</v>
      </c>
      <c r="H138" s="173" t="s">
        <v>231</v>
      </c>
      <c r="I138" s="173" t="s">
        <v>18</v>
      </c>
      <c r="J138" s="173" t="s">
        <v>18</v>
      </c>
      <c r="K138" s="173" t="s">
        <v>2360</v>
      </c>
      <c r="L138" s="173" t="s">
        <v>7759</v>
      </c>
      <c r="M138" s="173" t="s">
        <v>231</v>
      </c>
      <c r="N138" s="173" t="s">
        <v>18</v>
      </c>
      <c r="O138" s="173" t="s">
        <v>18</v>
      </c>
      <c r="P138"/>
      <c r="Q138"/>
      <c r="R138"/>
      <c r="S138"/>
      <c r="T138"/>
      <c r="U138"/>
      <c r="V138"/>
      <c r="W138"/>
      <c r="X138"/>
      <c r="Y138"/>
      <c r="Z138"/>
    </row>
    <row r="139" spans="1:26" ht="15" x14ac:dyDescent="0.25">
      <c r="A139" s="157">
        <f>COUNTIF(ClienteLocalidade!AB:AB,B139)</f>
        <v>1</v>
      </c>
      <c r="B139" s="157" t="str">
        <f t="shared" si="2"/>
        <v>CAEMA - COLINAS</v>
      </c>
      <c r="C139" s="173" t="s">
        <v>18</v>
      </c>
      <c r="D139" s="173" t="s">
        <v>7687</v>
      </c>
      <c r="E139" s="173" t="s">
        <v>7512</v>
      </c>
      <c r="F139" s="173" t="s">
        <v>33</v>
      </c>
      <c r="G139" s="173" t="s">
        <v>7573</v>
      </c>
      <c r="H139" s="173" t="s">
        <v>1608</v>
      </c>
      <c r="I139" s="173" t="s">
        <v>18</v>
      </c>
      <c r="J139" s="173" t="s">
        <v>18</v>
      </c>
      <c r="K139" s="173" t="s">
        <v>2360</v>
      </c>
      <c r="L139" s="173" t="s">
        <v>7760</v>
      </c>
      <c r="M139" s="173" t="s">
        <v>1608</v>
      </c>
      <c r="N139" s="173" t="s">
        <v>18</v>
      </c>
      <c r="O139" s="173" t="s">
        <v>18</v>
      </c>
      <c r="P139"/>
      <c r="Q139"/>
      <c r="R139"/>
      <c r="S139"/>
      <c r="T139"/>
      <c r="U139"/>
      <c r="V139"/>
      <c r="W139"/>
      <c r="X139"/>
      <c r="Y139"/>
      <c r="Z139"/>
    </row>
    <row r="140" spans="1:26" ht="15" x14ac:dyDescent="0.25">
      <c r="A140" s="157">
        <f>COUNTIF(ClienteLocalidade!AB:AB,B140)</f>
        <v>1</v>
      </c>
      <c r="B140" s="157" t="str">
        <f t="shared" si="2"/>
        <v>CAEMA - DUQUE BACELAR</v>
      </c>
      <c r="C140" s="173" t="s">
        <v>18</v>
      </c>
      <c r="D140" s="173" t="s">
        <v>7687</v>
      </c>
      <c r="E140" s="173" t="s">
        <v>7512</v>
      </c>
      <c r="F140" s="173" t="s">
        <v>33</v>
      </c>
      <c r="G140" s="173" t="s">
        <v>7547</v>
      </c>
      <c r="H140" s="173" t="s">
        <v>1609</v>
      </c>
      <c r="I140" s="173" t="s">
        <v>18</v>
      </c>
      <c r="J140" s="173" t="s">
        <v>18</v>
      </c>
      <c r="K140" s="173" t="s">
        <v>2360</v>
      </c>
      <c r="L140" s="173" t="s">
        <v>7761</v>
      </c>
      <c r="M140" s="173" t="s">
        <v>1609</v>
      </c>
      <c r="N140" s="173" t="s">
        <v>18</v>
      </c>
      <c r="O140" s="173" t="s">
        <v>18</v>
      </c>
      <c r="P140"/>
      <c r="Q140"/>
      <c r="R140"/>
      <c r="S140"/>
      <c r="T140"/>
      <c r="U140"/>
      <c r="V140"/>
      <c r="W140"/>
      <c r="X140"/>
      <c r="Y140"/>
      <c r="Z140"/>
    </row>
    <row r="141" spans="1:26" ht="15" x14ac:dyDescent="0.25">
      <c r="A141" s="157">
        <f>COUNTIF(ClienteLocalidade!AB:AB,B141)</f>
        <v>1</v>
      </c>
      <c r="B141" s="157" t="str">
        <f t="shared" si="2"/>
        <v>CAEMA - IMPERATRIZ</v>
      </c>
      <c r="C141" s="173" t="s">
        <v>18</v>
      </c>
      <c r="D141" s="173" t="s">
        <v>7687</v>
      </c>
      <c r="E141" s="173" t="s">
        <v>7512</v>
      </c>
      <c r="F141" s="173" t="s">
        <v>33</v>
      </c>
      <c r="G141" s="157" t="s">
        <v>7574</v>
      </c>
      <c r="H141" s="173" t="s">
        <v>234</v>
      </c>
      <c r="I141" s="173" t="s">
        <v>18</v>
      </c>
      <c r="J141" s="157" t="s">
        <v>18</v>
      </c>
      <c r="K141" s="173" t="s">
        <v>2360</v>
      </c>
      <c r="L141" s="173" t="s">
        <v>7762</v>
      </c>
      <c r="M141" s="173" t="s">
        <v>234</v>
      </c>
      <c r="N141" s="157" t="s">
        <v>18</v>
      </c>
      <c r="O141" s="157" t="s">
        <v>18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57">
        <f>COUNTIF(ClienteLocalidade!AB:AB,B142)</f>
        <v>1</v>
      </c>
      <c r="B142" s="157" t="str">
        <f t="shared" si="2"/>
        <v>CAEMA - ITALUIS</v>
      </c>
      <c r="C142" s="173" t="s">
        <v>18</v>
      </c>
      <c r="D142" s="173" t="s">
        <v>7687</v>
      </c>
      <c r="E142" s="173" t="s">
        <v>7512</v>
      </c>
      <c r="F142" s="173" t="s">
        <v>33</v>
      </c>
      <c r="G142" s="173" t="s">
        <v>7575</v>
      </c>
      <c r="H142" s="173" t="s">
        <v>1618</v>
      </c>
      <c r="I142" s="173" t="s">
        <v>18</v>
      </c>
      <c r="J142" s="173" t="s">
        <v>18</v>
      </c>
      <c r="K142" s="173" t="s">
        <v>2360</v>
      </c>
      <c r="L142" s="173" t="s">
        <v>7763</v>
      </c>
      <c r="M142" s="173" t="s">
        <v>7418</v>
      </c>
      <c r="N142" s="173" t="s">
        <v>18</v>
      </c>
      <c r="O142" s="173" t="s">
        <v>18</v>
      </c>
      <c r="P142"/>
      <c r="Q142"/>
      <c r="R142"/>
      <c r="S142"/>
      <c r="T142"/>
      <c r="U142"/>
      <c r="V142"/>
      <c r="W142"/>
      <c r="X142"/>
      <c r="Y142"/>
      <c r="Z142"/>
    </row>
    <row r="143" spans="1:26" ht="15" x14ac:dyDescent="0.25">
      <c r="A143" s="157">
        <f>COUNTIF(ClienteLocalidade!AB:AB,B143)</f>
        <v>1</v>
      </c>
      <c r="B143" s="157" t="str">
        <f t="shared" si="2"/>
        <v>CAEMA - ITAPECURU MIRIM</v>
      </c>
      <c r="C143" s="173" t="s">
        <v>18</v>
      </c>
      <c r="D143" s="173" t="s">
        <v>7687</v>
      </c>
      <c r="E143" s="173" t="s">
        <v>7512</v>
      </c>
      <c r="F143" s="173" t="s">
        <v>33</v>
      </c>
      <c r="G143" s="173" t="s">
        <v>7529</v>
      </c>
      <c r="H143" s="173" t="s">
        <v>1170</v>
      </c>
      <c r="I143" s="173" t="s">
        <v>18</v>
      </c>
      <c r="J143" s="173" t="s">
        <v>18</v>
      </c>
      <c r="K143" s="173" t="s">
        <v>2360</v>
      </c>
      <c r="L143" s="173" t="s">
        <v>7764</v>
      </c>
      <c r="M143" s="173" t="s">
        <v>1170</v>
      </c>
      <c r="N143" s="173" t="s">
        <v>18</v>
      </c>
      <c r="O143" s="173" t="s">
        <v>18</v>
      </c>
      <c r="P143"/>
      <c r="Q143"/>
      <c r="R143"/>
      <c r="S143"/>
      <c r="T143"/>
      <c r="U143"/>
      <c r="V143"/>
      <c r="W143"/>
      <c r="X143"/>
      <c r="Y143"/>
      <c r="Z143"/>
    </row>
    <row r="144" spans="1:26" ht="15" x14ac:dyDescent="0.25">
      <c r="A144" s="157">
        <f>COUNTIF(ClienteLocalidade!AB:AB,B144)</f>
        <v>1</v>
      </c>
      <c r="B144" s="157" t="str">
        <f t="shared" si="2"/>
        <v>CAEMA - LORETO</v>
      </c>
      <c r="C144" s="173" t="s">
        <v>18</v>
      </c>
      <c r="D144" s="173" t="s">
        <v>7687</v>
      </c>
      <c r="E144" s="173" t="s">
        <v>7512</v>
      </c>
      <c r="F144" s="173" t="s">
        <v>33</v>
      </c>
      <c r="G144" s="173" t="s">
        <v>7548</v>
      </c>
      <c r="H144" s="173" t="s">
        <v>236</v>
      </c>
      <c r="I144" s="173" t="s">
        <v>18</v>
      </c>
      <c r="J144" s="173" t="s">
        <v>18</v>
      </c>
      <c r="K144" s="173" t="s">
        <v>2360</v>
      </c>
      <c r="L144" s="173" t="s">
        <v>7765</v>
      </c>
      <c r="M144" s="173" t="s">
        <v>236</v>
      </c>
      <c r="N144" s="173" t="s">
        <v>18</v>
      </c>
      <c r="O144" s="173" t="s">
        <v>18</v>
      </c>
      <c r="P144"/>
      <c r="Q144"/>
      <c r="R144"/>
      <c r="S144"/>
      <c r="T144"/>
      <c r="U144"/>
      <c r="V144"/>
      <c r="W144"/>
      <c r="X144"/>
      <c r="Y144"/>
      <c r="Z144"/>
    </row>
    <row r="145" spans="1:26" ht="15" x14ac:dyDescent="0.25">
      <c r="A145" s="157">
        <f>COUNTIF(ClienteLocalidade!AB:AB,B145)</f>
        <v>1</v>
      </c>
      <c r="B145" s="157" t="str">
        <f t="shared" si="2"/>
        <v>CAEMA - MIRANDA DO NORTE</v>
      </c>
      <c r="C145" s="173" t="s">
        <v>18</v>
      </c>
      <c r="D145" s="173" t="s">
        <v>7687</v>
      </c>
      <c r="E145" s="173" t="s">
        <v>7512</v>
      </c>
      <c r="F145" s="173" t="s">
        <v>33</v>
      </c>
      <c r="G145" s="173" t="s">
        <v>7557</v>
      </c>
      <c r="H145" s="173" t="s">
        <v>1619</v>
      </c>
      <c r="I145" s="173" t="s">
        <v>18</v>
      </c>
      <c r="J145" s="173" t="s">
        <v>18</v>
      </c>
      <c r="K145" s="173" t="s">
        <v>2360</v>
      </c>
      <c r="L145" s="173" t="s">
        <v>7766</v>
      </c>
      <c r="M145" s="173" t="s">
        <v>1619</v>
      </c>
      <c r="N145" s="173" t="s">
        <v>18</v>
      </c>
      <c r="O145" s="173" t="s">
        <v>18</v>
      </c>
      <c r="P145"/>
      <c r="Q145"/>
      <c r="R145"/>
      <c r="S145"/>
      <c r="T145"/>
      <c r="U145"/>
      <c r="V145"/>
      <c r="W145"/>
      <c r="X145"/>
      <c r="Y145"/>
      <c r="Z145"/>
    </row>
    <row r="146" spans="1:26" ht="15" x14ac:dyDescent="0.25">
      <c r="A146" s="157">
        <f>COUNTIF(ClienteLocalidade!AB:AB,B146)</f>
        <v>1</v>
      </c>
      <c r="B146" s="157" t="str">
        <f t="shared" si="2"/>
        <v>CAEMA - MORROS</v>
      </c>
      <c r="C146" s="173" t="s">
        <v>18</v>
      </c>
      <c r="D146" s="173" t="s">
        <v>7687</v>
      </c>
      <c r="E146" s="173" t="s">
        <v>7512</v>
      </c>
      <c r="F146" s="173" t="s">
        <v>33</v>
      </c>
      <c r="G146" s="173" t="s">
        <v>7552</v>
      </c>
      <c r="H146" s="173" t="s">
        <v>1172</v>
      </c>
      <c r="I146" s="173" t="s">
        <v>18</v>
      </c>
      <c r="J146" s="173" t="s">
        <v>18</v>
      </c>
      <c r="K146" s="173" t="s">
        <v>2360</v>
      </c>
      <c r="L146" s="173" t="s">
        <v>7767</v>
      </c>
      <c r="M146" s="173" t="s">
        <v>1172</v>
      </c>
      <c r="N146" s="173" t="s">
        <v>18</v>
      </c>
      <c r="O146" s="173" t="s">
        <v>18</v>
      </c>
      <c r="P146"/>
      <c r="Q146"/>
      <c r="R146"/>
      <c r="S146"/>
      <c r="T146"/>
      <c r="U146"/>
      <c r="V146"/>
      <c r="W146"/>
      <c r="X146"/>
      <c r="Y146"/>
      <c r="Z146"/>
    </row>
    <row r="147" spans="1:26" ht="15" x14ac:dyDescent="0.25">
      <c r="A147" s="157">
        <f>COUNTIF(ClienteLocalidade!AB:AB,B147)</f>
        <v>1</v>
      </c>
      <c r="B147" s="157" t="str">
        <f t="shared" si="2"/>
        <v>CAEMA - NINA RODRIGUES</v>
      </c>
      <c r="C147" s="173" t="s">
        <v>18</v>
      </c>
      <c r="D147" s="173" t="s">
        <v>7687</v>
      </c>
      <c r="E147" s="173" t="s">
        <v>7512</v>
      </c>
      <c r="F147" s="173" t="s">
        <v>33</v>
      </c>
      <c r="G147" s="173" t="s">
        <v>7554</v>
      </c>
      <c r="H147" s="173" t="s">
        <v>912</v>
      </c>
      <c r="I147" s="173" t="s">
        <v>18</v>
      </c>
      <c r="J147" s="173" t="s">
        <v>18</v>
      </c>
      <c r="K147" s="173" t="s">
        <v>2360</v>
      </c>
      <c r="L147" s="173" t="s">
        <v>7768</v>
      </c>
      <c r="M147" s="173" t="s">
        <v>912</v>
      </c>
      <c r="N147" s="173" t="s">
        <v>18</v>
      </c>
      <c r="O147" s="173" t="s">
        <v>18</v>
      </c>
      <c r="P147"/>
      <c r="Q147"/>
      <c r="R147"/>
      <c r="S147"/>
      <c r="T147"/>
      <c r="U147"/>
      <c r="V147"/>
      <c r="W147"/>
      <c r="X147"/>
      <c r="Y147"/>
      <c r="Z147"/>
    </row>
    <row r="148" spans="1:26" ht="15" x14ac:dyDescent="0.25">
      <c r="A148" s="157">
        <f>COUNTIF(ClienteLocalidade!AB:AB,B148)</f>
        <v>1</v>
      </c>
      <c r="B148" s="157" t="str">
        <f t="shared" si="2"/>
        <v>CAEMA - PACIENCIA</v>
      </c>
      <c r="C148" s="173" t="s">
        <v>18</v>
      </c>
      <c r="D148" s="173" t="s">
        <v>7687</v>
      </c>
      <c r="E148" s="173" t="s">
        <v>7512</v>
      </c>
      <c r="F148" s="173" t="s">
        <v>33</v>
      </c>
      <c r="G148" s="173" t="s">
        <v>7576</v>
      </c>
      <c r="H148" s="173" t="s">
        <v>1610</v>
      </c>
      <c r="I148" s="173" t="s">
        <v>18</v>
      </c>
      <c r="J148" s="173" t="s">
        <v>18</v>
      </c>
      <c r="K148" s="173" t="s">
        <v>2360</v>
      </c>
      <c r="L148" s="173" t="s">
        <v>7769</v>
      </c>
      <c r="M148" s="173" t="s">
        <v>7419</v>
      </c>
      <c r="N148" s="173" t="s">
        <v>18</v>
      </c>
      <c r="O148" s="173" t="s">
        <v>18</v>
      </c>
      <c r="P148"/>
      <c r="Q148"/>
      <c r="R148"/>
      <c r="S148"/>
      <c r="T148"/>
      <c r="U148"/>
      <c r="V148"/>
      <c r="W148"/>
      <c r="X148"/>
      <c r="Y148"/>
      <c r="Z148"/>
    </row>
    <row r="149" spans="1:26" ht="15" x14ac:dyDescent="0.25">
      <c r="A149" s="157">
        <f>COUNTIF(ClienteLocalidade!AB:AB,B149)</f>
        <v>1</v>
      </c>
      <c r="B149" s="157" t="str">
        <f t="shared" si="2"/>
        <v>CAEMA - BARREIRINHAS</v>
      </c>
      <c r="C149" s="173" t="s">
        <v>18</v>
      </c>
      <c r="D149" s="173" t="s">
        <v>7687</v>
      </c>
      <c r="E149" s="173" t="s">
        <v>7512</v>
      </c>
      <c r="F149" s="173" t="s">
        <v>33</v>
      </c>
      <c r="G149" s="173" t="s">
        <v>7577</v>
      </c>
      <c r="H149" s="173" t="s">
        <v>1173</v>
      </c>
      <c r="I149" s="173" t="s">
        <v>18</v>
      </c>
      <c r="J149" s="173" t="s">
        <v>18</v>
      </c>
      <c r="K149" s="173" t="s">
        <v>2360</v>
      </c>
      <c r="L149" s="173" t="s">
        <v>7770</v>
      </c>
      <c r="M149" s="173" t="s">
        <v>1173</v>
      </c>
      <c r="N149" s="173" t="s">
        <v>18</v>
      </c>
      <c r="O149" s="173" t="s">
        <v>18</v>
      </c>
      <c r="P149"/>
      <c r="Q149"/>
      <c r="R149"/>
      <c r="S149"/>
      <c r="T149"/>
      <c r="U149"/>
      <c r="V149"/>
      <c r="W149"/>
      <c r="X149"/>
      <c r="Y149"/>
      <c r="Z149"/>
    </row>
    <row r="150" spans="1:26" ht="15" x14ac:dyDescent="0.25">
      <c r="A150" s="157">
        <f>COUNTIF(ClienteLocalidade!AB:AB,B150)</f>
        <v>1</v>
      </c>
      <c r="B150" s="157" t="str">
        <f t="shared" si="2"/>
        <v>CAEMA - PEDREIRAS</v>
      </c>
      <c r="C150" s="173" t="s">
        <v>18</v>
      </c>
      <c r="D150" s="173" t="s">
        <v>7687</v>
      </c>
      <c r="E150" s="173" t="s">
        <v>7512</v>
      </c>
      <c r="F150" s="173" t="s">
        <v>33</v>
      </c>
      <c r="G150" s="173" t="s">
        <v>7578</v>
      </c>
      <c r="H150" s="173" t="s">
        <v>1611</v>
      </c>
      <c r="I150" s="173" t="s">
        <v>18</v>
      </c>
      <c r="J150" s="173" t="s">
        <v>18</v>
      </c>
      <c r="K150" s="173" t="s">
        <v>2360</v>
      </c>
      <c r="L150" s="173" t="s">
        <v>7771</v>
      </c>
      <c r="M150" s="173" t="s">
        <v>1611</v>
      </c>
      <c r="N150" s="173" t="s">
        <v>18</v>
      </c>
      <c r="O150" s="173" t="s">
        <v>18</v>
      </c>
      <c r="P150"/>
      <c r="Q150"/>
      <c r="R150"/>
      <c r="S150"/>
      <c r="T150"/>
      <c r="U150"/>
      <c r="V150"/>
      <c r="W150"/>
      <c r="X150"/>
      <c r="Y150"/>
      <c r="Z150"/>
    </row>
    <row r="151" spans="1:26" ht="15" x14ac:dyDescent="0.25">
      <c r="A151" s="157">
        <f>COUNTIF(ClienteLocalidade!AB:AB,B151)</f>
        <v>1</v>
      </c>
      <c r="B151" s="157" t="str">
        <f t="shared" si="2"/>
        <v>CAEMA - RIACHAO</v>
      </c>
      <c r="C151" s="173" t="s">
        <v>18</v>
      </c>
      <c r="D151" s="173" t="s">
        <v>7687</v>
      </c>
      <c r="E151" s="173" t="s">
        <v>7512</v>
      </c>
      <c r="F151" s="173" t="s">
        <v>33</v>
      </c>
      <c r="G151" s="173" t="s">
        <v>7579</v>
      </c>
      <c r="H151" s="173" t="s">
        <v>235</v>
      </c>
      <c r="I151" s="173" t="s">
        <v>18</v>
      </c>
      <c r="J151" s="173" t="s">
        <v>18</v>
      </c>
      <c r="K151" s="173" t="s">
        <v>2360</v>
      </c>
      <c r="L151" s="173" t="s">
        <v>7772</v>
      </c>
      <c r="M151" s="173" t="s">
        <v>235</v>
      </c>
      <c r="N151" s="173" t="s">
        <v>18</v>
      </c>
      <c r="O151" s="173" t="s">
        <v>18</v>
      </c>
      <c r="P151"/>
      <c r="Q151"/>
      <c r="R151"/>
      <c r="S151"/>
      <c r="T151"/>
      <c r="U151"/>
      <c r="V151"/>
      <c r="W151"/>
      <c r="X151"/>
      <c r="Y151"/>
      <c r="Z151"/>
    </row>
    <row r="152" spans="1:26" ht="15" x14ac:dyDescent="0.25">
      <c r="A152" s="157">
        <f>COUNTIF(ClienteLocalidade!AB:AB,B152)</f>
        <v>1</v>
      </c>
      <c r="B152" s="157" t="str">
        <f t="shared" si="2"/>
        <v>CAEMA - SACAVEM</v>
      </c>
      <c r="C152" s="173" t="s">
        <v>18</v>
      </c>
      <c r="D152" s="173" t="s">
        <v>7687</v>
      </c>
      <c r="E152" s="173" t="s">
        <v>7512</v>
      </c>
      <c r="F152" s="173" t="s">
        <v>33</v>
      </c>
      <c r="G152" s="173" t="s">
        <v>7597</v>
      </c>
      <c r="H152" s="173" t="s">
        <v>233</v>
      </c>
      <c r="I152" s="173" t="s">
        <v>18</v>
      </c>
      <c r="J152" s="173" t="s">
        <v>18</v>
      </c>
      <c r="K152" s="173" t="s">
        <v>2360</v>
      </c>
      <c r="L152" s="173" t="s">
        <v>7583</v>
      </c>
      <c r="M152" s="173" t="s">
        <v>7406</v>
      </c>
      <c r="N152" s="173" t="s">
        <v>18</v>
      </c>
      <c r="O152" s="173" t="s">
        <v>18</v>
      </c>
      <c r="P152"/>
      <c r="Q152"/>
      <c r="R152"/>
      <c r="S152"/>
      <c r="T152"/>
      <c r="U152"/>
      <c r="V152"/>
      <c r="W152"/>
      <c r="X152"/>
      <c r="Y152"/>
      <c r="Z152"/>
    </row>
    <row r="153" spans="1:26" ht="15" x14ac:dyDescent="0.25">
      <c r="A153" s="157">
        <f>COUNTIF(ClienteLocalidade!AB:AB,B153)</f>
        <v>1</v>
      </c>
      <c r="B153" s="157" t="str">
        <f t="shared" si="2"/>
        <v>CAEMA - SANTA QUITERIA</v>
      </c>
      <c r="C153" s="173" t="s">
        <v>18</v>
      </c>
      <c r="D153" s="173" t="s">
        <v>7687</v>
      </c>
      <c r="E153" s="173" t="s">
        <v>7512</v>
      </c>
      <c r="F153" s="173" t="s">
        <v>33</v>
      </c>
      <c r="G153" s="173" t="s">
        <v>7550</v>
      </c>
      <c r="H153" s="173" t="s">
        <v>1615</v>
      </c>
      <c r="I153" s="173" t="s">
        <v>18</v>
      </c>
      <c r="J153" s="173" t="s">
        <v>18</v>
      </c>
      <c r="K153" s="173" t="s">
        <v>2360</v>
      </c>
      <c r="L153" s="173" t="s">
        <v>7773</v>
      </c>
      <c r="M153" s="173" t="s">
        <v>7420</v>
      </c>
      <c r="N153" s="173" t="s">
        <v>18</v>
      </c>
      <c r="O153" s="173" t="s">
        <v>18</v>
      </c>
      <c r="P153"/>
      <c r="Q153"/>
      <c r="R153"/>
      <c r="S153"/>
      <c r="T153"/>
      <c r="U153"/>
      <c r="V153"/>
      <c r="W153"/>
      <c r="X153"/>
      <c r="Y153"/>
      <c r="Z153"/>
    </row>
    <row r="154" spans="1:26" ht="15" x14ac:dyDescent="0.25">
      <c r="A154" s="157">
        <f>COUNTIF(ClienteLocalidade!AB:AB,B154)</f>
        <v>1</v>
      </c>
      <c r="B154" s="157" t="str">
        <f t="shared" si="2"/>
        <v>CAEMA - SAO BENEDITO DO RIO PRETO</v>
      </c>
      <c r="C154" s="173" t="s">
        <v>18</v>
      </c>
      <c r="D154" s="173" t="s">
        <v>7687</v>
      </c>
      <c r="E154" s="173" t="s">
        <v>7512</v>
      </c>
      <c r="F154" s="173" t="s">
        <v>33</v>
      </c>
      <c r="G154" s="173" t="s">
        <v>7551</v>
      </c>
      <c r="H154" s="173" t="s">
        <v>1614</v>
      </c>
      <c r="I154" s="173" t="s">
        <v>18</v>
      </c>
      <c r="J154" s="173" t="s">
        <v>18</v>
      </c>
      <c r="K154" s="173" t="s">
        <v>2360</v>
      </c>
      <c r="L154" s="173" t="s">
        <v>7583</v>
      </c>
      <c r="M154" s="173" t="s">
        <v>7406</v>
      </c>
      <c r="N154" s="173" t="s">
        <v>18</v>
      </c>
      <c r="O154" s="173" t="s">
        <v>18</v>
      </c>
      <c r="P154"/>
      <c r="Q154"/>
      <c r="R154"/>
      <c r="S154"/>
      <c r="T154"/>
      <c r="U154"/>
      <c r="V154"/>
      <c r="W154"/>
      <c r="X154"/>
      <c r="Y154"/>
      <c r="Z154"/>
    </row>
    <row r="155" spans="1:26" ht="15" x14ac:dyDescent="0.25">
      <c r="A155" s="157">
        <f>COUNTIF(ClienteLocalidade!AB:AB,B155)</f>
        <v>1</v>
      </c>
      <c r="B155" s="157" t="str">
        <f t="shared" si="2"/>
        <v>CAEMA - SAO BERNARDO</v>
      </c>
      <c r="C155" s="173" t="s">
        <v>18</v>
      </c>
      <c r="D155" s="173" t="s">
        <v>7687</v>
      </c>
      <c r="E155" s="173" t="s">
        <v>7512</v>
      </c>
      <c r="F155" s="173" t="s">
        <v>33</v>
      </c>
      <c r="G155" s="173" t="s">
        <v>7561</v>
      </c>
      <c r="H155" s="173" t="s">
        <v>1621</v>
      </c>
      <c r="I155" s="173" t="s">
        <v>18</v>
      </c>
      <c r="J155" s="173" t="s">
        <v>18</v>
      </c>
      <c r="K155" s="173" t="s">
        <v>2360</v>
      </c>
      <c r="L155" s="173" t="s">
        <v>7774</v>
      </c>
      <c r="M155" s="173" t="s">
        <v>1621</v>
      </c>
      <c r="N155" s="173" t="s">
        <v>18</v>
      </c>
      <c r="O155" s="173" t="s">
        <v>18</v>
      </c>
      <c r="P155"/>
      <c r="Q155"/>
      <c r="R155"/>
      <c r="S155"/>
      <c r="T155"/>
      <c r="U155"/>
      <c r="V155"/>
      <c r="W155"/>
      <c r="X155"/>
      <c r="Y155"/>
      <c r="Z155"/>
    </row>
    <row r="156" spans="1:26" ht="15" x14ac:dyDescent="0.25">
      <c r="A156" s="157">
        <f>COUNTIF(ClienteLocalidade!AB:AB,B156)</f>
        <v>1</v>
      </c>
      <c r="B156" s="157" t="str">
        <f t="shared" si="2"/>
        <v>CAEMA - SAO RAIMUNDO DAS MANGABEIRAS</v>
      </c>
      <c r="C156" s="173" t="s">
        <v>18</v>
      </c>
      <c r="D156" s="173" t="s">
        <v>7687</v>
      </c>
      <c r="E156" s="173" t="s">
        <v>7512</v>
      </c>
      <c r="F156" s="173" t="s">
        <v>33</v>
      </c>
      <c r="G156" s="173" t="s">
        <v>7592</v>
      </c>
      <c r="H156" s="173" t="s">
        <v>1594</v>
      </c>
      <c r="I156" s="173" t="s">
        <v>18</v>
      </c>
      <c r="J156" s="173" t="s">
        <v>18</v>
      </c>
      <c r="K156" s="173" t="s">
        <v>2360</v>
      </c>
      <c r="L156" s="173" t="s">
        <v>7775</v>
      </c>
      <c r="M156" s="173" t="s">
        <v>1594</v>
      </c>
      <c r="N156" s="173" t="s">
        <v>18</v>
      </c>
      <c r="O156" s="173" t="s">
        <v>18</v>
      </c>
      <c r="P156"/>
      <c r="Q156"/>
      <c r="R156"/>
      <c r="S156"/>
      <c r="T156"/>
      <c r="U156"/>
      <c r="V156"/>
      <c r="W156"/>
      <c r="X156"/>
      <c r="Y156"/>
      <c r="Z156"/>
    </row>
    <row r="157" spans="1:26" ht="15" x14ac:dyDescent="0.25">
      <c r="A157" s="157">
        <f>COUNTIF(ClienteLocalidade!AB:AB,B157)</f>
        <v>1</v>
      </c>
      <c r="B157" s="157" t="str">
        <f t="shared" si="2"/>
        <v>CAEMA - TIMBIRAS</v>
      </c>
      <c r="C157" s="173" t="s">
        <v>18</v>
      </c>
      <c r="D157" s="173" t="s">
        <v>7687</v>
      </c>
      <c r="E157" s="173" t="s">
        <v>7512</v>
      </c>
      <c r="F157" s="173" t="s">
        <v>33</v>
      </c>
      <c r="G157" s="173" t="s">
        <v>7530</v>
      </c>
      <c r="H157" s="173" t="s">
        <v>1273</v>
      </c>
      <c r="I157" s="173" t="s">
        <v>18</v>
      </c>
      <c r="J157" s="173" t="s">
        <v>18</v>
      </c>
      <c r="K157" s="173" t="s">
        <v>2360</v>
      </c>
      <c r="L157" s="173" t="s">
        <v>7776</v>
      </c>
      <c r="M157" s="173" t="s">
        <v>1273</v>
      </c>
      <c r="N157" s="173" t="s">
        <v>18</v>
      </c>
      <c r="O157" s="173" t="s">
        <v>18</v>
      </c>
      <c r="P157"/>
      <c r="Q157"/>
      <c r="R157"/>
      <c r="S157"/>
      <c r="T157"/>
      <c r="U157"/>
      <c r="V157"/>
      <c r="W157"/>
      <c r="X157"/>
      <c r="Y157"/>
      <c r="Z157"/>
    </row>
    <row r="158" spans="1:26" ht="15" x14ac:dyDescent="0.25">
      <c r="A158" s="157">
        <f>COUNTIF(ClienteLocalidade!AB:AB,B158)</f>
        <v>1</v>
      </c>
      <c r="B158" s="157" t="str">
        <f t="shared" si="2"/>
        <v>CAEMA - TRIZIDELA DO VALE</v>
      </c>
      <c r="C158" s="173" t="s">
        <v>18</v>
      </c>
      <c r="D158" s="173" t="s">
        <v>7687</v>
      </c>
      <c r="E158" s="173" t="s">
        <v>7512</v>
      </c>
      <c r="F158" s="173" t="s">
        <v>33</v>
      </c>
      <c r="G158" s="173" t="s">
        <v>7571</v>
      </c>
      <c r="H158" s="173" t="s">
        <v>230</v>
      </c>
      <c r="I158" s="173" t="s">
        <v>18</v>
      </c>
      <c r="J158" s="173" t="s">
        <v>18</v>
      </c>
      <c r="K158" s="173" t="s">
        <v>2360</v>
      </c>
      <c r="L158" s="173" t="s">
        <v>7777</v>
      </c>
      <c r="M158" s="173" t="s">
        <v>230</v>
      </c>
      <c r="N158" s="173" t="s">
        <v>18</v>
      </c>
      <c r="O158" s="173" t="s">
        <v>18</v>
      </c>
      <c r="P158"/>
      <c r="Q158"/>
      <c r="R158"/>
      <c r="S158"/>
      <c r="T158"/>
      <c r="U158"/>
      <c r="V158"/>
      <c r="W158"/>
      <c r="X158"/>
      <c r="Y158"/>
      <c r="Z158"/>
    </row>
    <row r="159" spans="1:26" ht="15" x14ac:dyDescent="0.25">
      <c r="A159" s="157">
        <f>COUNTIF(ClienteLocalidade!AB:AB,B159)</f>
        <v>1</v>
      </c>
      <c r="B159" s="157" t="str">
        <f t="shared" si="2"/>
        <v>CAEMA - TUTOIA</v>
      </c>
      <c r="C159" s="173" t="s">
        <v>18</v>
      </c>
      <c r="D159" s="173" t="s">
        <v>7687</v>
      </c>
      <c r="E159" s="173" t="s">
        <v>7512</v>
      </c>
      <c r="F159" s="173" t="s">
        <v>33</v>
      </c>
      <c r="G159" s="173" t="s">
        <v>7556</v>
      </c>
      <c r="H159" s="173" t="s">
        <v>1616</v>
      </c>
      <c r="I159" s="173" t="s">
        <v>18</v>
      </c>
      <c r="J159" s="173" t="s">
        <v>18</v>
      </c>
      <c r="K159" s="173" t="s">
        <v>2360</v>
      </c>
      <c r="L159" s="173" t="s">
        <v>7778</v>
      </c>
      <c r="M159" s="173" t="s">
        <v>1616</v>
      </c>
      <c r="N159" s="173" t="s">
        <v>18</v>
      </c>
      <c r="O159" s="173" t="s">
        <v>18</v>
      </c>
      <c r="P159"/>
      <c r="Q159"/>
      <c r="R159"/>
      <c r="S159"/>
      <c r="T159"/>
      <c r="U159"/>
      <c r="V159"/>
      <c r="W159"/>
      <c r="X159"/>
      <c r="Y159"/>
      <c r="Z159"/>
    </row>
    <row r="160" spans="1:26" ht="15" x14ac:dyDescent="0.25">
      <c r="A160" s="157">
        <f>COUNTIF(ClienteLocalidade!AB:AB,B160)</f>
        <v>1</v>
      </c>
      <c r="B160" s="157" t="str">
        <f t="shared" si="2"/>
        <v>CAEMA - URBANO SANTOS</v>
      </c>
      <c r="C160" s="173" t="s">
        <v>18</v>
      </c>
      <c r="D160" s="173" t="s">
        <v>7687</v>
      </c>
      <c r="E160" s="173" t="s">
        <v>7512</v>
      </c>
      <c r="F160" s="173" t="s">
        <v>33</v>
      </c>
      <c r="G160" s="173" t="s">
        <v>7586</v>
      </c>
      <c r="H160" s="173" t="s">
        <v>1617</v>
      </c>
      <c r="I160" s="173" t="s">
        <v>18</v>
      </c>
      <c r="J160" s="173" t="s">
        <v>18</v>
      </c>
      <c r="K160" s="173" t="s">
        <v>2360</v>
      </c>
      <c r="L160" s="173" t="s">
        <v>7779</v>
      </c>
      <c r="M160" s="173" t="s">
        <v>1617</v>
      </c>
      <c r="N160" s="173" t="s">
        <v>18</v>
      </c>
      <c r="O160" s="173" t="s">
        <v>18</v>
      </c>
      <c r="P160"/>
      <c r="Q160"/>
      <c r="R160"/>
      <c r="S160"/>
      <c r="T160"/>
      <c r="U160"/>
      <c r="V160"/>
      <c r="W160"/>
      <c r="X160"/>
      <c r="Y160"/>
      <c r="Z160"/>
    </row>
    <row r="161" spans="1:26" ht="15" x14ac:dyDescent="0.25">
      <c r="A161" s="157">
        <f>COUNTIF(ClienteLocalidade!AB:AB,B161)</f>
        <v>1</v>
      </c>
      <c r="B161" s="157" t="str">
        <f t="shared" si="2"/>
        <v>CAEMA - VARGEM GRANDE</v>
      </c>
      <c r="C161" s="173" t="s">
        <v>18</v>
      </c>
      <c r="D161" s="173" t="s">
        <v>7687</v>
      </c>
      <c r="E161" s="173" t="s">
        <v>7512</v>
      </c>
      <c r="F161" s="173" t="s">
        <v>33</v>
      </c>
      <c r="G161" s="173" t="s">
        <v>7537</v>
      </c>
      <c r="H161" s="173" t="s">
        <v>1171</v>
      </c>
      <c r="I161" s="173" t="s">
        <v>18</v>
      </c>
      <c r="J161" s="173" t="s">
        <v>18</v>
      </c>
      <c r="K161" s="173" t="s">
        <v>2360</v>
      </c>
      <c r="L161" s="173" t="s">
        <v>7780</v>
      </c>
      <c r="M161" s="173" t="s">
        <v>1171</v>
      </c>
      <c r="N161" s="173" t="s">
        <v>18</v>
      </c>
      <c r="O161" s="173" t="s">
        <v>18</v>
      </c>
      <c r="P161"/>
      <c r="Q161"/>
      <c r="R161"/>
      <c r="S161"/>
      <c r="T161"/>
      <c r="U161"/>
      <c r="V161"/>
      <c r="W161"/>
      <c r="X161"/>
      <c r="Y161"/>
      <c r="Z161"/>
    </row>
    <row r="162" spans="1:26" ht="15" x14ac:dyDescent="0.25">
      <c r="A162" s="157">
        <f>COUNTIF(ClienteLocalidade!AB:AB,B162)</f>
        <v>1</v>
      </c>
      <c r="B162" s="157" t="str">
        <f t="shared" si="2"/>
        <v>CAEMA - VITORIA DO MEARIM</v>
      </c>
      <c r="C162" s="173" t="s">
        <v>18</v>
      </c>
      <c r="D162" s="173" t="s">
        <v>7687</v>
      </c>
      <c r="E162" s="173" t="s">
        <v>7512</v>
      </c>
      <c r="F162" s="173" t="s">
        <v>33</v>
      </c>
      <c r="G162" s="173" t="s">
        <v>7531</v>
      </c>
      <c r="H162" s="173" t="s">
        <v>1596</v>
      </c>
      <c r="I162" s="173" t="s">
        <v>18</v>
      </c>
      <c r="J162" s="173" t="s">
        <v>18</v>
      </c>
      <c r="K162" s="173" t="s">
        <v>2360</v>
      </c>
      <c r="L162" s="173" t="s">
        <v>7781</v>
      </c>
      <c r="M162" s="173" t="s">
        <v>1596</v>
      </c>
      <c r="N162" s="173" t="s">
        <v>18</v>
      </c>
      <c r="O162" s="173" t="s">
        <v>18</v>
      </c>
      <c r="P162"/>
      <c r="Q162"/>
      <c r="R162"/>
      <c r="S162"/>
      <c r="T162"/>
      <c r="U162"/>
      <c r="V162"/>
      <c r="W162"/>
      <c r="X162"/>
      <c r="Y162"/>
      <c r="Z162"/>
    </row>
    <row r="163" spans="1:26" ht="15" x14ac:dyDescent="0.25">
      <c r="A163" s="157">
        <f>COUNTIF(ClienteLocalidade!AB:AB,B163)</f>
        <v>1</v>
      </c>
      <c r="B163" s="157" t="str">
        <f t="shared" si="2"/>
        <v>CAEMA - AREIAS</v>
      </c>
      <c r="C163" s="173" t="s">
        <v>18</v>
      </c>
      <c r="D163" s="173" t="s">
        <v>7687</v>
      </c>
      <c r="E163" s="173" t="s">
        <v>7512</v>
      </c>
      <c r="F163" s="173" t="s">
        <v>33</v>
      </c>
      <c r="G163" s="173" t="s">
        <v>7601</v>
      </c>
      <c r="H163" s="173" t="s">
        <v>1119</v>
      </c>
      <c r="I163" s="173" t="s">
        <v>18</v>
      </c>
      <c r="J163" s="173" t="s">
        <v>18</v>
      </c>
      <c r="K163" s="173" t="s">
        <v>2360</v>
      </c>
      <c r="L163" s="173" t="s">
        <v>7769</v>
      </c>
      <c r="M163" s="173" t="s">
        <v>7419</v>
      </c>
      <c r="N163" s="173" t="s">
        <v>18</v>
      </c>
      <c r="O163" s="173" t="s">
        <v>18</v>
      </c>
      <c r="P163"/>
      <c r="Q163"/>
      <c r="R163"/>
      <c r="S163"/>
      <c r="T163"/>
      <c r="U163"/>
      <c r="V163"/>
      <c r="W163"/>
      <c r="X163"/>
      <c r="Y163"/>
      <c r="Z163"/>
    </row>
    <row r="164" spans="1:26" ht="15" x14ac:dyDescent="0.25">
      <c r="A164" s="157">
        <f>COUNTIF(ClienteLocalidade!AB:AB,B164)</f>
        <v>1</v>
      </c>
      <c r="B164" s="157" t="str">
        <f t="shared" si="2"/>
        <v>CAEMA - BURITI DE INACIA VAZ</v>
      </c>
      <c r="C164" s="173" t="s">
        <v>18</v>
      </c>
      <c r="D164" s="173" t="s">
        <v>7687</v>
      </c>
      <c r="E164" s="173" t="s">
        <v>7512</v>
      </c>
      <c r="F164" s="173" t="s">
        <v>33</v>
      </c>
      <c r="G164" s="173" t="s">
        <v>7589</v>
      </c>
      <c r="H164" s="173" t="s">
        <v>1606</v>
      </c>
      <c r="I164" s="173" t="s">
        <v>18</v>
      </c>
      <c r="J164" s="173" t="s">
        <v>18</v>
      </c>
      <c r="K164" s="173" t="s">
        <v>2360</v>
      </c>
      <c r="L164" s="173" t="s">
        <v>7769</v>
      </c>
      <c r="M164" s="173" t="s">
        <v>7419</v>
      </c>
      <c r="N164" s="173" t="s">
        <v>18</v>
      </c>
      <c r="O164" s="173" t="s">
        <v>18</v>
      </c>
      <c r="P164"/>
      <c r="Q164"/>
      <c r="R164"/>
      <c r="S164"/>
      <c r="T164"/>
      <c r="U164"/>
      <c r="V164"/>
      <c r="W164"/>
      <c r="X164"/>
      <c r="Y164"/>
      <c r="Z164"/>
    </row>
    <row r="165" spans="1:26" ht="15" x14ac:dyDescent="0.25">
      <c r="A165" s="157">
        <f>COUNTIF(ClienteLocalidade!AB:AB,B165)</f>
        <v>1</v>
      </c>
      <c r="B165" s="157" t="str">
        <f t="shared" si="2"/>
        <v>CAEMA - PINHEIRO</v>
      </c>
      <c r="C165" s="173" t="s">
        <v>18</v>
      </c>
      <c r="D165" s="173" t="s">
        <v>7687</v>
      </c>
      <c r="E165" s="173" t="s">
        <v>7512</v>
      </c>
      <c r="F165" s="173" t="s">
        <v>33</v>
      </c>
      <c r="G165" s="173" t="s">
        <v>7591</v>
      </c>
      <c r="H165" s="173" t="s">
        <v>1612</v>
      </c>
      <c r="I165" s="173" t="s">
        <v>18</v>
      </c>
      <c r="J165" s="173" t="s">
        <v>18</v>
      </c>
      <c r="K165" s="173" t="s">
        <v>2360</v>
      </c>
      <c r="L165" s="173" t="s">
        <v>7782</v>
      </c>
      <c r="M165" s="173" t="s">
        <v>1612</v>
      </c>
      <c r="N165" s="173" t="s">
        <v>18</v>
      </c>
      <c r="O165" s="173" t="s">
        <v>18</v>
      </c>
      <c r="P165"/>
      <c r="Q165"/>
      <c r="R165"/>
      <c r="S165"/>
      <c r="T165"/>
      <c r="U165"/>
      <c r="V165"/>
      <c r="W165"/>
      <c r="X165"/>
      <c r="Y165"/>
      <c r="Z165"/>
    </row>
    <row r="166" spans="1:26" ht="15" x14ac:dyDescent="0.25">
      <c r="A166" s="157">
        <f>COUNTIF(ClienteLocalidade!AB:AB,B166)</f>
        <v>1</v>
      </c>
      <c r="B166" s="157" t="str">
        <f t="shared" si="2"/>
        <v>CAEMA - PIRAPEMAS</v>
      </c>
      <c r="C166" s="173" t="s">
        <v>18</v>
      </c>
      <c r="D166" s="173" t="s">
        <v>7687</v>
      </c>
      <c r="E166" s="173" t="s">
        <v>7512</v>
      </c>
      <c r="F166" s="173" t="s">
        <v>33</v>
      </c>
      <c r="G166" s="173" t="s">
        <v>7543</v>
      </c>
      <c r="H166" s="173" t="s">
        <v>1613</v>
      </c>
      <c r="I166" s="173" t="s">
        <v>18</v>
      </c>
      <c r="J166" s="173" t="s">
        <v>18</v>
      </c>
      <c r="K166" s="173" t="s">
        <v>2360</v>
      </c>
      <c r="L166" s="173" t="s">
        <v>7783</v>
      </c>
      <c r="M166" s="173" t="s">
        <v>1613</v>
      </c>
      <c r="N166" s="173" t="s">
        <v>18</v>
      </c>
      <c r="O166" s="173" t="s">
        <v>18</v>
      </c>
      <c r="P166"/>
      <c r="Q166"/>
      <c r="R166"/>
      <c r="S166"/>
      <c r="T166"/>
      <c r="U166"/>
      <c r="V166"/>
      <c r="W166"/>
      <c r="X166"/>
      <c r="Y166"/>
      <c r="Z166"/>
    </row>
    <row r="167" spans="1:26" ht="15" x14ac:dyDescent="0.25">
      <c r="A167" s="157">
        <f>COUNTIF(ClienteLocalidade!AB:AB,B167)</f>
        <v>1</v>
      </c>
      <c r="B167" s="157" t="str">
        <f t="shared" si="2"/>
        <v>AGESPISA - FLORIANO</v>
      </c>
      <c r="C167" s="173" t="s">
        <v>18</v>
      </c>
      <c r="D167" s="173" t="s">
        <v>7688</v>
      </c>
      <c r="E167" s="173" t="s">
        <v>7512</v>
      </c>
      <c r="F167" s="173" t="s">
        <v>238</v>
      </c>
      <c r="G167" s="173" t="s">
        <v>7512</v>
      </c>
      <c r="H167" s="173" t="s">
        <v>239</v>
      </c>
      <c r="I167" s="173" t="s">
        <v>18</v>
      </c>
      <c r="J167" s="173" t="s">
        <v>18</v>
      </c>
      <c r="K167" s="173" t="s">
        <v>2576</v>
      </c>
      <c r="L167" s="173" t="s">
        <v>7784</v>
      </c>
      <c r="M167" s="173" t="s">
        <v>239</v>
      </c>
      <c r="N167" s="173" t="s">
        <v>18</v>
      </c>
      <c r="O167" s="173" t="s">
        <v>18</v>
      </c>
      <c r="P167"/>
      <c r="Q167"/>
      <c r="R167"/>
      <c r="S167"/>
      <c r="T167"/>
      <c r="U167"/>
      <c r="V167"/>
      <c r="W167"/>
      <c r="X167"/>
      <c r="Y167"/>
      <c r="Z167"/>
    </row>
    <row r="168" spans="1:26" ht="15" x14ac:dyDescent="0.25">
      <c r="A168" s="157">
        <f>COUNTIF(ClienteLocalidade!AB:AB,B168)</f>
        <v>1</v>
      </c>
      <c r="B168" s="157" t="str">
        <f t="shared" si="2"/>
        <v>AGESPISA - PARNAIBA</v>
      </c>
      <c r="C168" s="173" t="s">
        <v>18</v>
      </c>
      <c r="D168" s="173" t="s">
        <v>7688</v>
      </c>
      <c r="E168" s="173" t="s">
        <v>7512</v>
      </c>
      <c r="F168" s="173" t="s">
        <v>238</v>
      </c>
      <c r="G168" s="173" t="s">
        <v>7513</v>
      </c>
      <c r="H168" s="173" t="s">
        <v>240</v>
      </c>
      <c r="I168" s="173" t="s">
        <v>18</v>
      </c>
      <c r="J168" s="173" t="s">
        <v>18</v>
      </c>
      <c r="K168" s="173" t="s">
        <v>2576</v>
      </c>
      <c r="L168" s="173" t="s">
        <v>7785</v>
      </c>
      <c r="M168" s="173" t="s">
        <v>240</v>
      </c>
      <c r="N168" s="173" t="s">
        <v>18</v>
      </c>
      <c r="O168" s="173" t="s">
        <v>18</v>
      </c>
      <c r="P168"/>
      <c r="Q168"/>
      <c r="R168"/>
      <c r="S168"/>
      <c r="T168"/>
      <c r="U168"/>
      <c r="V168"/>
      <c r="W168"/>
      <c r="X168"/>
      <c r="Y168"/>
      <c r="Z168"/>
    </row>
    <row r="169" spans="1:26" ht="15" x14ac:dyDescent="0.25">
      <c r="A169" s="157">
        <f>COUNTIF(ClienteLocalidade!AB:AB,B169)</f>
        <v>1</v>
      </c>
      <c r="B169" s="157" t="str">
        <f t="shared" si="2"/>
        <v>AGESPISA - ETA TERESINA III E IV</v>
      </c>
      <c r="C169" s="173" t="s">
        <v>18</v>
      </c>
      <c r="D169" s="173" t="s">
        <v>7688</v>
      </c>
      <c r="E169" s="173" t="s">
        <v>7512</v>
      </c>
      <c r="F169" s="173" t="s">
        <v>238</v>
      </c>
      <c r="G169" s="173" t="s">
        <v>7541</v>
      </c>
      <c r="H169" s="145" t="s">
        <v>8342</v>
      </c>
      <c r="I169" s="173" t="s">
        <v>18</v>
      </c>
      <c r="J169" s="173" t="s">
        <v>18</v>
      </c>
      <c r="K169" s="173" t="s">
        <v>2576</v>
      </c>
      <c r="L169" s="173" t="s">
        <v>7786</v>
      </c>
      <c r="M169" s="173" t="s">
        <v>7787</v>
      </c>
      <c r="N169" s="173" t="s">
        <v>18</v>
      </c>
      <c r="O169" s="173" t="s">
        <v>18</v>
      </c>
      <c r="P169"/>
      <c r="Q169"/>
      <c r="R169"/>
      <c r="S169"/>
      <c r="T169"/>
      <c r="U169"/>
      <c r="V169"/>
      <c r="W169"/>
      <c r="X169"/>
      <c r="Y169"/>
      <c r="Z169"/>
    </row>
    <row r="170" spans="1:26" ht="15" x14ac:dyDescent="0.25">
      <c r="A170" s="157">
        <f>COUNTIF(ClienteLocalidade!AB:AB,B170)</f>
        <v>0</v>
      </c>
      <c r="B170" s="157" t="str">
        <f t="shared" si="2"/>
        <v>AGESPISA - ETA IV</v>
      </c>
      <c r="C170" s="173" t="s">
        <v>18</v>
      </c>
      <c r="D170" s="173" t="s">
        <v>7688</v>
      </c>
      <c r="E170" s="173" t="s">
        <v>7512</v>
      </c>
      <c r="F170" s="173" t="s">
        <v>238</v>
      </c>
      <c r="G170" s="173" t="s">
        <v>7525</v>
      </c>
      <c r="H170" s="173" t="s">
        <v>7788</v>
      </c>
      <c r="I170" s="173" t="s">
        <v>18</v>
      </c>
      <c r="J170" s="173" t="s">
        <v>18</v>
      </c>
      <c r="K170" s="173" t="s">
        <v>2576</v>
      </c>
      <c r="L170" s="173" t="s">
        <v>7786</v>
      </c>
      <c r="M170" s="173" t="s">
        <v>7787</v>
      </c>
      <c r="N170" s="173" t="s">
        <v>18</v>
      </c>
      <c r="O170" s="173" t="s">
        <v>18</v>
      </c>
      <c r="P170"/>
      <c r="Q170"/>
      <c r="R170"/>
      <c r="S170"/>
      <c r="T170"/>
      <c r="U170"/>
      <c r="V170"/>
      <c r="W170"/>
      <c r="X170"/>
      <c r="Y170"/>
      <c r="Z170"/>
    </row>
    <row r="171" spans="1:26" ht="15" x14ac:dyDescent="0.25">
      <c r="A171" s="157">
        <f>COUNTIF(ClienteLocalidade!AB:AB,B171)</f>
        <v>1</v>
      </c>
      <c r="B171" s="157" t="str">
        <f t="shared" si="2"/>
        <v>AGESPISA - ETA SANTA MARIA</v>
      </c>
      <c r="C171" s="173" t="s">
        <v>18</v>
      </c>
      <c r="D171" s="173" t="s">
        <v>7688</v>
      </c>
      <c r="E171" s="173" t="s">
        <v>7512</v>
      </c>
      <c r="F171" s="173" t="s">
        <v>238</v>
      </c>
      <c r="G171" s="173" t="s">
        <v>7584</v>
      </c>
      <c r="H171" s="173" t="s">
        <v>1622</v>
      </c>
      <c r="I171" s="173" t="s">
        <v>18</v>
      </c>
      <c r="J171" s="173" t="s">
        <v>18</v>
      </c>
      <c r="K171" s="173" t="s">
        <v>2576</v>
      </c>
      <c r="L171" s="173" t="s">
        <v>7786</v>
      </c>
      <c r="M171" s="173" t="s">
        <v>7787</v>
      </c>
      <c r="N171" s="173" t="s">
        <v>18</v>
      </c>
      <c r="O171" s="173" t="s">
        <v>18</v>
      </c>
      <c r="P171"/>
      <c r="Q171"/>
      <c r="R171"/>
      <c r="S171"/>
      <c r="T171"/>
      <c r="U171"/>
      <c r="V171"/>
      <c r="W171"/>
      <c r="X171"/>
      <c r="Y171"/>
      <c r="Z171"/>
    </row>
    <row r="172" spans="1:26" ht="15" x14ac:dyDescent="0.25">
      <c r="A172" s="157">
        <f>COUNTIF(ClienteLocalidade!AB:AB,B172)</f>
        <v>1</v>
      </c>
      <c r="B172" s="157" t="str">
        <f t="shared" si="2"/>
        <v>CAGECE - ETA OESTE</v>
      </c>
      <c r="C172" s="173" t="s">
        <v>18</v>
      </c>
      <c r="D172" s="173" t="s">
        <v>7789</v>
      </c>
      <c r="E172" s="173" t="s">
        <v>7512</v>
      </c>
      <c r="F172" s="173" t="s">
        <v>754</v>
      </c>
      <c r="G172" s="173" t="s">
        <v>7512</v>
      </c>
      <c r="H172" s="173" t="s">
        <v>757</v>
      </c>
      <c r="I172" s="173" t="s">
        <v>18</v>
      </c>
      <c r="J172" s="173" t="s">
        <v>18</v>
      </c>
      <c r="K172" s="173" t="s">
        <v>1245</v>
      </c>
      <c r="L172" s="173" t="s">
        <v>7790</v>
      </c>
      <c r="M172" s="173" t="s">
        <v>7421</v>
      </c>
      <c r="N172" s="173" t="s">
        <v>18</v>
      </c>
      <c r="O172" s="173" t="s">
        <v>18</v>
      </c>
      <c r="P172"/>
      <c r="Q172"/>
      <c r="R172"/>
      <c r="S172"/>
      <c r="T172"/>
      <c r="U172"/>
      <c r="V172"/>
      <c r="W172"/>
      <c r="X172"/>
      <c r="Y172"/>
      <c r="Z172"/>
    </row>
    <row r="173" spans="1:26" ht="15" x14ac:dyDescent="0.25">
      <c r="A173" s="157">
        <f>COUNTIF(ClienteLocalidade!AB:AB,B173)</f>
        <v>1</v>
      </c>
      <c r="B173" s="157" t="str">
        <f t="shared" si="2"/>
        <v>CAERN - ACARI</v>
      </c>
      <c r="C173" s="173" t="s">
        <v>18</v>
      </c>
      <c r="D173" s="173" t="s">
        <v>7515</v>
      </c>
      <c r="E173" s="173" t="s">
        <v>7512</v>
      </c>
      <c r="F173" s="173" t="s">
        <v>133</v>
      </c>
      <c r="G173" s="173" t="s">
        <v>7512</v>
      </c>
      <c r="H173" s="173" t="s">
        <v>340</v>
      </c>
      <c r="I173" s="173" t="s">
        <v>18</v>
      </c>
      <c r="J173" s="173" t="s">
        <v>18</v>
      </c>
      <c r="K173" s="173" t="s">
        <v>2980</v>
      </c>
      <c r="L173" s="173" t="s">
        <v>7538</v>
      </c>
      <c r="M173" s="173" t="s">
        <v>340</v>
      </c>
      <c r="N173" s="173" t="s">
        <v>18</v>
      </c>
      <c r="O173" s="173" t="s">
        <v>18</v>
      </c>
      <c r="P173"/>
      <c r="Q173"/>
      <c r="R173"/>
      <c r="S173"/>
      <c r="T173"/>
      <c r="U173"/>
      <c r="V173"/>
      <c r="W173"/>
      <c r="X173"/>
      <c r="Y173"/>
      <c r="Z173"/>
    </row>
    <row r="174" spans="1:26" ht="15" x14ac:dyDescent="0.25">
      <c r="A174" s="157">
        <f>COUNTIF(ClienteLocalidade!AB:AB,B174)</f>
        <v>1</v>
      </c>
      <c r="B174" s="157" t="str">
        <f t="shared" si="2"/>
        <v>CAERN - ALTO RODRIGUES</v>
      </c>
      <c r="C174" s="173" t="s">
        <v>18</v>
      </c>
      <c r="D174" s="173" t="s">
        <v>7515</v>
      </c>
      <c r="E174" s="173" t="s">
        <v>7512</v>
      </c>
      <c r="F174" s="173" t="s">
        <v>133</v>
      </c>
      <c r="G174" s="173" t="s">
        <v>7513</v>
      </c>
      <c r="H174" s="173" t="s">
        <v>341</v>
      </c>
      <c r="I174" s="173" t="s">
        <v>18</v>
      </c>
      <c r="J174" s="173" t="s">
        <v>18</v>
      </c>
      <c r="K174" s="173" t="s">
        <v>2980</v>
      </c>
      <c r="L174" s="173" t="s">
        <v>7791</v>
      </c>
      <c r="M174" s="173" t="s">
        <v>7422</v>
      </c>
      <c r="N174" s="173" t="s">
        <v>18</v>
      </c>
      <c r="O174" s="173" t="s">
        <v>18</v>
      </c>
      <c r="P174"/>
      <c r="Q174"/>
      <c r="R174"/>
      <c r="S174"/>
      <c r="T174"/>
      <c r="U174"/>
      <c r="V174"/>
      <c r="W174"/>
      <c r="X174"/>
      <c r="Y174"/>
      <c r="Z174"/>
    </row>
    <row r="175" spans="1:26" ht="15" x14ac:dyDescent="0.25">
      <c r="A175" s="157">
        <f>COUNTIF(ClienteLocalidade!AB:AB,B175)</f>
        <v>1</v>
      </c>
      <c r="B175" s="157" t="str">
        <f t="shared" si="2"/>
        <v>CAERN - ANGICOS- ADUTORA CENTAL</v>
      </c>
      <c r="C175" s="173" t="s">
        <v>18</v>
      </c>
      <c r="D175" s="173" t="s">
        <v>7515</v>
      </c>
      <c r="E175" s="173" t="s">
        <v>7512</v>
      </c>
      <c r="F175" s="173" t="s">
        <v>133</v>
      </c>
      <c r="G175" s="173" t="s">
        <v>7541</v>
      </c>
      <c r="H175" s="173" t="s">
        <v>7362</v>
      </c>
      <c r="I175" s="173" t="s">
        <v>18</v>
      </c>
      <c r="J175" s="173" t="s">
        <v>18</v>
      </c>
      <c r="K175" s="173" t="s">
        <v>2980</v>
      </c>
      <c r="L175" s="173" t="s">
        <v>7792</v>
      </c>
      <c r="M175" s="173" t="s">
        <v>7423</v>
      </c>
      <c r="N175" s="173" t="s">
        <v>18</v>
      </c>
      <c r="O175" s="173" t="s">
        <v>18</v>
      </c>
      <c r="P175"/>
      <c r="Q175"/>
      <c r="R175"/>
      <c r="S175"/>
      <c r="T175"/>
      <c r="U175"/>
      <c r="V175"/>
      <c r="W175"/>
      <c r="X175"/>
      <c r="Y175"/>
      <c r="Z175"/>
    </row>
    <row r="176" spans="1:26" ht="15" x14ac:dyDescent="0.25">
      <c r="A176" s="157">
        <f>COUNTIF(ClienteLocalidade!AB:AB,B176)</f>
        <v>1</v>
      </c>
      <c r="B176" s="157" t="str">
        <f t="shared" si="2"/>
        <v>CAERN - APODI</v>
      </c>
      <c r="C176" s="173" t="s">
        <v>18</v>
      </c>
      <c r="D176" s="173" t="s">
        <v>7515</v>
      </c>
      <c r="E176" s="173" t="s">
        <v>7512</v>
      </c>
      <c r="F176" s="173" t="s">
        <v>133</v>
      </c>
      <c r="G176" s="173" t="s">
        <v>7525</v>
      </c>
      <c r="H176" s="173" t="s">
        <v>342</v>
      </c>
      <c r="I176" s="173" t="s">
        <v>18</v>
      </c>
      <c r="J176" s="173" t="s">
        <v>18</v>
      </c>
      <c r="K176" s="173" t="s">
        <v>2980</v>
      </c>
      <c r="L176" s="173" t="s">
        <v>7793</v>
      </c>
      <c r="M176" s="173" t="s">
        <v>342</v>
      </c>
      <c r="N176" s="173" t="s">
        <v>18</v>
      </c>
      <c r="O176" s="173" t="s">
        <v>18</v>
      </c>
      <c r="P176"/>
      <c r="Q176"/>
      <c r="R176"/>
      <c r="S176"/>
      <c r="T176"/>
      <c r="U176"/>
      <c r="V176"/>
      <c r="W176"/>
      <c r="X176"/>
      <c r="Y176"/>
      <c r="Z176"/>
    </row>
    <row r="177" spans="1:26" ht="15" x14ac:dyDescent="0.25">
      <c r="A177" s="157">
        <f>COUNTIF(ClienteLocalidade!AB:AB,B177)</f>
        <v>1</v>
      </c>
      <c r="B177" s="157" t="str">
        <f t="shared" si="2"/>
        <v>CAERN - AREIA BRANCA</v>
      </c>
      <c r="C177" s="173" t="s">
        <v>18</v>
      </c>
      <c r="D177" s="173" t="s">
        <v>7515</v>
      </c>
      <c r="E177" s="173" t="s">
        <v>7512</v>
      </c>
      <c r="F177" s="173" t="s">
        <v>133</v>
      </c>
      <c r="G177" s="173" t="s">
        <v>7584</v>
      </c>
      <c r="H177" s="173" t="s">
        <v>343</v>
      </c>
      <c r="I177" s="173" t="s">
        <v>18</v>
      </c>
      <c r="J177" s="173" t="s">
        <v>18</v>
      </c>
      <c r="K177" s="173" t="s">
        <v>2980</v>
      </c>
      <c r="L177" s="173" t="s">
        <v>7794</v>
      </c>
      <c r="M177" s="173" t="s">
        <v>343</v>
      </c>
      <c r="N177" s="173" t="s">
        <v>18</v>
      </c>
      <c r="O177" s="173" t="s">
        <v>18</v>
      </c>
      <c r="P177"/>
      <c r="Q177"/>
      <c r="R177"/>
      <c r="S177"/>
      <c r="T177"/>
      <c r="U177"/>
      <c r="V177"/>
      <c r="W177"/>
      <c r="X177"/>
      <c r="Y177"/>
      <c r="Z177"/>
    </row>
    <row r="178" spans="1:26" ht="15" x14ac:dyDescent="0.25">
      <c r="A178" s="157">
        <f>COUNTIF(ClienteLocalidade!AB:AB,B178)</f>
        <v>1</v>
      </c>
      <c r="B178" s="157" t="str">
        <f t="shared" si="2"/>
        <v>CAERN - ASSU</v>
      </c>
      <c r="C178" s="173" t="s">
        <v>18</v>
      </c>
      <c r="D178" s="173" t="s">
        <v>7515</v>
      </c>
      <c r="E178" s="173" t="s">
        <v>7512</v>
      </c>
      <c r="F178" s="173" t="s">
        <v>133</v>
      </c>
      <c r="G178" s="173" t="s">
        <v>7539</v>
      </c>
      <c r="H178" s="173" t="s">
        <v>211</v>
      </c>
      <c r="I178" s="173" t="s">
        <v>18</v>
      </c>
      <c r="J178" s="173" t="s">
        <v>18</v>
      </c>
      <c r="K178" s="173" t="s">
        <v>2980</v>
      </c>
      <c r="L178" s="173" t="s">
        <v>7795</v>
      </c>
      <c r="M178" s="173" t="s">
        <v>7424</v>
      </c>
      <c r="N178" s="173" t="s">
        <v>18</v>
      </c>
      <c r="O178" s="173" t="s">
        <v>18</v>
      </c>
      <c r="P178"/>
      <c r="Q178"/>
      <c r="R178"/>
      <c r="S178"/>
      <c r="T178"/>
      <c r="U178"/>
      <c r="V178"/>
      <c r="W178"/>
      <c r="X178"/>
      <c r="Y178"/>
      <c r="Z178"/>
    </row>
    <row r="179" spans="1:26" ht="15" x14ac:dyDescent="0.25">
      <c r="A179" s="157">
        <f>COUNTIF(ClienteLocalidade!AB:AB,B179)</f>
        <v>1</v>
      </c>
      <c r="B179" s="157" t="str">
        <f t="shared" si="2"/>
        <v>CAERN - JERONIMO ROSADO - EB - 1</v>
      </c>
      <c r="C179" s="173" t="s">
        <v>18</v>
      </c>
      <c r="D179" s="173" t="s">
        <v>7515</v>
      </c>
      <c r="E179" s="173" t="s">
        <v>7512</v>
      </c>
      <c r="F179" s="173" t="s">
        <v>133</v>
      </c>
      <c r="G179" s="173" t="s">
        <v>7514</v>
      </c>
      <c r="H179" s="173" t="s">
        <v>7360</v>
      </c>
      <c r="I179" s="173" t="s">
        <v>18</v>
      </c>
      <c r="J179" s="173" t="s">
        <v>18</v>
      </c>
      <c r="K179" s="173" t="s">
        <v>2980</v>
      </c>
      <c r="L179" s="173" t="s">
        <v>7795</v>
      </c>
      <c r="M179" s="173" t="s">
        <v>7424</v>
      </c>
      <c r="N179" s="173" t="s">
        <v>18</v>
      </c>
      <c r="O179" s="173" t="s">
        <v>18</v>
      </c>
      <c r="P179"/>
      <c r="Q179"/>
      <c r="R179"/>
      <c r="S179"/>
      <c r="T179"/>
      <c r="U179"/>
      <c r="V179"/>
      <c r="W179"/>
      <c r="X179"/>
      <c r="Y179"/>
      <c r="Z179"/>
    </row>
    <row r="180" spans="1:26" ht="15" x14ac:dyDescent="0.25">
      <c r="A180" s="157">
        <f>COUNTIF(ClienteLocalidade!AB:AB,B180)</f>
        <v>1</v>
      </c>
      <c r="B180" s="157" t="str">
        <f t="shared" si="2"/>
        <v>CAERN - BOA SAUDE</v>
      </c>
      <c r="C180" s="173" t="s">
        <v>18</v>
      </c>
      <c r="D180" s="173" t="s">
        <v>7515</v>
      </c>
      <c r="E180" s="173" t="s">
        <v>7512</v>
      </c>
      <c r="F180" s="173" t="s">
        <v>133</v>
      </c>
      <c r="G180" s="173" t="s">
        <v>7572</v>
      </c>
      <c r="H180" s="173" t="s">
        <v>1565</v>
      </c>
      <c r="I180" s="173" t="s">
        <v>18</v>
      </c>
      <c r="J180" s="173" t="s">
        <v>18</v>
      </c>
      <c r="K180" s="173" t="s">
        <v>2980</v>
      </c>
      <c r="L180" s="173" t="s">
        <v>7796</v>
      </c>
      <c r="M180" s="173" t="s">
        <v>1565</v>
      </c>
      <c r="N180" s="173" t="s">
        <v>18</v>
      </c>
      <c r="O180" s="173" t="s">
        <v>18</v>
      </c>
      <c r="P180"/>
      <c r="Q180"/>
      <c r="R180"/>
      <c r="S180"/>
      <c r="T180"/>
      <c r="U180"/>
      <c r="V180"/>
      <c r="W180"/>
      <c r="X180"/>
      <c r="Y180"/>
      <c r="Z180"/>
    </row>
    <row r="181" spans="1:26" ht="15" x14ac:dyDescent="0.25">
      <c r="A181" s="157">
        <f>COUNTIF(ClienteLocalidade!AB:AB,B181)</f>
        <v>1</v>
      </c>
      <c r="B181" s="157" t="str">
        <f t="shared" si="2"/>
        <v>CAERN - BOM JESUS - EB - 8</v>
      </c>
      <c r="C181" s="173" t="s">
        <v>18</v>
      </c>
      <c r="D181" s="173" t="s">
        <v>7515</v>
      </c>
      <c r="E181" s="173" t="s">
        <v>7512</v>
      </c>
      <c r="F181" s="173" t="s">
        <v>133</v>
      </c>
      <c r="G181" s="173" t="s">
        <v>7546</v>
      </c>
      <c r="H181" s="173" t="s">
        <v>1089</v>
      </c>
      <c r="I181" s="173" t="s">
        <v>18</v>
      </c>
      <c r="J181" s="173" t="s">
        <v>18</v>
      </c>
      <c r="K181" s="173" t="s">
        <v>2980</v>
      </c>
      <c r="L181" s="173" t="s">
        <v>7797</v>
      </c>
      <c r="M181" s="173" t="s">
        <v>344</v>
      </c>
      <c r="N181" s="173" t="s">
        <v>18</v>
      </c>
      <c r="O181" s="173" t="s">
        <v>18</v>
      </c>
      <c r="P181"/>
      <c r="Q181"/>
      <c r="R181"/>
      <c r="S181"/>
      <c r="T181"/>
      <c r="U181"/>
      <c r="V181"/>
      <c r="W181"/>
      <c r="X181"/>
      <c r="Y181"/>
      <c r="Z181"/>
    </row>
    <row r="182" spans="1:26" ht="15" x14ac:dyDescent="0.25">
      <c r="A182" s="157">
        <f>COUNTIF(ClienteLocalidade!AB:AB,B182)</f>
        <v>1</v>
      </c>
      <c r="B182" s="157" t="str">
        <f t="shared" si="2"/>
        <v>CAERN - CAICO</v>
      </c>
      <c r="C182" s="173" t="s">
        <v>18</v>
      </c>
      <c r="D182" s="173" t="s">
        <v>7515</v>
      </c>
      <c r="E182" s="173" t="s">
        <v>7512</v>
      </c>
      <c r="F182" s="173" t="s">
        <v>133</v>
      </c>
      <c r="G182" s="173" t="s">
        <v>7562</v>
      </c>
      <c r="H182" s="173" t="s">
        <v>212</v>
      </c>
      <c r="I182" s="173" t="s">
        <v>18</v>
      </c>
      <c r="J182" s="173" t="s">
        <v>18</v>
      </c>
      <c r="K182" s="173" t="s">
        <v>2980</v>
      </c>
      <c r="L182" s="173" t="s">
        <v>7798</v>
      </c>
      <c r="M182" s="173" t="s">
        <v>212</v>
      </c>
      <c r="N182" s="173" t="s">
        <v>18</v>
      </c>
      <c r="O182" s="173" t="s">
        <v>18</v>
      </c>
      <c r="P182"/>
      <c r="Q182"/>
      <c r="R182"/>
      <c r="S182"/>
      <c r="T182"/>
      <c r="U182"/>
      <c r="V182"/>
      <c r="W182"/>
      <c r="X182"/>
      <c r="Y182"/>
      <c r="Z182"/>
    </row>
    <row r="183" spans="1:26" ht="15" x14ac:dyDescent="0.25">
      <c r="A183" s="157">
        <f>COUNTIF(ClienteLocalidade!AB:AB,B183)</f>
        <v>1</v>
      </c>
      <c r="B183" s="157" t="str">
        <f t="shared" si="2"/>
        <v>CAERN - CAICO ZONA NORTE</v>
      </c>
      <c r="C183" s="173" t="s">
        <v>18</v>
      </c>
      <c r="D183" s="173" t="s">
        <v>7515</v>
      </c>
      <c r="E183" s="173" t="s">
        <v>7512</v>
      </c>
      <c r="F183" s="173" t="s">
        <v>133</v>
      </c>
      <c r="G183" s="173" t="s">
        <v>7573</v>
      </c>
      <c r="H183" s="173" t="s">
        <v>1546</v>
      </c>
      <c r="I183" s="173" t="s">
        <v>18</v>
      </c>
      <c r="J183" s="173" t="s">
        <v>18</v>
      </c>
      <c r="K183" s="173" t="s">
        <v>2980</v>
      </c>
      <c r="L183" s="173" t="s">
        <v>7798</v>
      </c>
      <c r="M183" s="173" t="s">
        <v>212</v>
      </c>
      <c r="N183" s="173" t="s">
        <v>18</v>
      </c>
      <c r="O183" s="173" t="s">
        <v>18</v>
      </c>
      <c r="P183"/>
      <c r="Q183"/>
      <c r="R183"/>
      <c r="S183"/>
      <c r="T183"/>
      <c r="U183"/>
      <c r="V183"/>
      <c r="W183"/>
      <c r="X183"/>
      <c r="Y183"/>
      <c r="Z183"/>
    </row>
    <row r="184" spans="1:26" ht="15" x14ac:dyDescent="0.25">
      <c r="A184" s="157">
        <f>COUNTIF(ClienteLocalidade!AB:AB,B184)</f>
        <v>1</v>
      </c>
      <c r="B184" s="157" t="str">
        <f t="shared" si="2"/>
        <v>CAERN - CAMPO REDONDO</v>
      </c>
      <c r="C184" s="173" t="s">
        <v>18</v>
      </c>
      <c r="D184" s="173" t="s">
        <v>7515</v>
      </c>
      <c r="E184" s="173" t="s">
        <v>7512</v>
      </c>
      <c r="F184" s="173" t="s">
        <v>133</v>
      </c>
      <c r="G184" s="173" t="s">
        <v>7547</v>
      </c>
      <c r="H184" s="173" t="s">
        <v>345</v>
      </c>
      <c r="I184" s="173" t="s">
        <v>18</v>
      </c>
      <c r="J184" s="173" t="s">
        <v>18</v>
      </c>
      <c r="K184" s="173" t="s">
        <v>2980</v>
      </c>
      <c r="L184" s="173" t="s">
        <v>7799</v>
      </c>
      <c r="M184" s="173" t="s">
        <v>345</v>
      </c>
      <c r="N184" s="173" t="s">
        <v>18</v>
      </c>
      <c r="O184" s="173" t="s">
        <v>18</v>
      </c>
      <c r="P184"/>
      <c r="Q184"/>
      <c r="R184"/>
      <c r="S184"/>
      <c r="T184"/>
      <c r="U184"/>
      <c r="V184"/>
      <c r="W184"/>
      <c r="X184"/>
      <c r="Y184"/>
      <c r="Z184"/>
    </row>
    <row r="185" spans="1:26" ht="15" x14ac:dyDescent="0.25">
      <c r="A185" s="157">
        <f>COUNTIF(ClienteLocalidade!AB:AB,B185)</f>
        <v>1</v>
      </c>
      <c r="B185" s="157" t="str">
        <f t="shared" si="2"/>
        <v>CAERN - CANGUARETAMA</v>
      </c>
      <c r="C185" s="173" t="s">
        <v>18</v>
      </c>
      <c r="D185" s="173" t="s">
        <v>7515</v>
      </c>
      <c r="E185" s="173" t="s">
        <v>7512</v>
      </c>
      <c r="F185" s="173" t="s">
        <v>133</v>
      </c>
      <c r="G185" s="173" t="s">
        <v>7574</v>
      </c>
      <c r="H185" s="173" t="s">
        <v>346</v>
      </c>
      <c r="I185" s="173" t="s">
        <v>18</v>
      </c>
      <c r="J185" s="173" t="s">
        <v>18</v>
      </c>
      <c r="K185" s="173" t="s">
        <v>2980</v>
      </c>
      <c r="L185" s="173" t="s">
        <v>7800</v>
      </c>
      <c r="M185" s="173" t="s">
        <v>346</v>
      </c>
      <c r="N185" s="173" t="s">
        <v>18</v>
      </c>
      <c r="O185" s="173" t="s">
        <v>18</v>
      </c>
      <c r="P185"/>
      <c r="Q185"/>
      <c r="R185"/>
      <c r="S185"/>
      <c r="T185"/>
      <c r="U185"/>
      <c r="V185"/>
      <c r="W185"/>
      <c r="X185"/>
      <c r="Y185"/>
      <c r="Z185"/>
    </row>
    <row r="186" spans="1:26" ht="15" x14ac:dyDescent="0.25">
      <c r="A186" s="157">
        <f>COUNTIF(ClienteLocalidade!AB:AB,B186)</f>
        <v>1</v>
      </c>
      <c r="B186" s="157" t="str">
        <f t="shared" si="2"/>
        <v>CAERN - CARAUBAS</v>
      </c>
      <c r="C186" s="173" t="s">
        <v>18</v>
      </c>
      <c r="D186" s="173" t="s">
        <v>7515</v>
      </c>
      <c r="E186" s="173" t="s">
        <v>7512</v>
      </c>
      <c r="F186" s="173" t="s">
        <v>133</v>
      </c>
      <c r="G186" s="173" t="s">
        <v>7575</v>
      </c>
      <c r="H186" s="173" t="s">
        <v>1566</v>
      </c>
      <c r="I186" s="173" t="s">
        <v>18</v>
      </c>
      <c r="J186" s="173" t="s">
        <v>18</v>
      </c>
      <c r="K186" s="173" t="s">
        <v>2980</v>
      </c>
      <c r="L186" s="173" t="s">
        <v>7801</v>
      </c>
      <c r="M186" s="173" t="s">
        <v>1566</v>
      </c>
      <c r="N186" s="173" t="s">
        <v>18</v>
      </c>
      <c r="O186" s="173" t="s">
        <v>18</v>
      </c>
      <c r="P186"/>
      <c r="Q186"/>
      <c r="R186"/>
      <c r="S186"/>
      <c r="T186"/>
      <c r="U186"/>
      <c r="V186"/>
      <c r="W186"/>
      <c r="X186"/>
      <c r="Y186"/>
      <c r="Z186"/>
    </row>
    <row r="187" spans="1:26" ht="15" x14ac:dyDescent="0.25">
      <c r="A187" s="157">
        <f>COUNTIF(ClienteLocalidade!AB:AB,B187)</f>
        <v>1</v>
      </c>
      <c r="B187" s="157" t="str">
        <f t="shared" si="2"/>
        <v>CAERN - CARNAUBAS-PALMA</v>
      </c>
      <c r="C187" s="173" t="s">
        <v>18</v>
      </c>
      <c r="D187" s="173" t="s">
        <v>7515</v>
      </c>
      <c r="E187" s="173" t="s">
        <v>7512</v>
      </c>
      <c r="F187" s="173" t="s">
        <v>133</v>
      </c>
      <c r="G187" s="173" t="s">
        <v>7529</v>
      </c>
      <c r="H187" s="173" t="s">
        <v>7351</v>
      </c>
      <c r="I187" s="173" t="s">
        <v>18</v>
      </c>
      <c r="J187" s="173" t="s">
        <v>18</v>
      </c>
      <c r="K187" s="173" t="s">
        <v>2980</v>
      </c>
      <c r="L187" s="173" t="s">
        <v>7802</v>
      </c>
      <c r="M187" s="173" t="s">
        <v>347</v>
      </c>
      <c r="N187" s="173" t="s">
        <v>18</v>
      </c>
      <c r="O187" s="173" t="s">
        <v>18</v>
      </c>
      <c r="P187"/>
      <c r="Q187"/>
      <c r="R187"/>
      <c r="S187"/>
      <c r="T187"/>
      <c r="U187"/>
      <c r="V187"/>
      <c r="W187"/>
      <c r="X187"/>
      <c r="Y187"/>
      <c r="Z187"/>
    </row>
    <row r="188" spans="1:26" ht="15" x14ac:dyDescent="0.25">
      <c r="A188" s="157">
        <f>COUNTIF(ClienteLocalidade!AB:AB,B188)</f>
        <v>1</v>
      </c>
      <c r="B188" s="157" t="str">
        <f t="shared" si="2"/>
        <v>CAERN - CERRO CORA</v>
      </c>
      <c r="C188" s="173" t="s">
        <v>18</v>
      </c>
      <c r="D188" s="173" t="s">
        <v>7515</v>
      </c>
      <c r="E188" s="173" t="s">
        <v>7512</v>
      </c>
      <c r="F188" s="173" t="s">
        <v>133</v>
      </c>
      <c r="G188" s="173" t="s">
        <v>7548</v>
      </c>
      <c r="H188" s="173" t="s">
        <v>348</v>
      </c>
      <c r="I188" s="173" t="s">
        <v>18</v>
      </c>
      <c r="J188" s="173" t="s">
        <v>18</v>
      </c>
      <c r="K188" s="173" t="s">
        <v>2980</v>
      </c>
      <c r="L188" s="173" t="s">
        <v>7803</v>
      </c>
      <c r="M188" s="173" t="s">
        <v>348</v>
      </c>
      <c r="N188" s="173" t="s">
        <v>18</v>
      </c>
      <c r="O188" s="173" t="s">
        <v>18</v>
      </c>
      <c r="P188"/>
      <c r="Q188"/>
      <c r="R188"/>
      <c r="S188"/>
      <c r="T188"/>
      <c r="U188"/>
      <c r="V188"/>
      <c r="W188"/>
      <c r="X188"/>
      <c r="Y188"/>
      <c r="Z188"/>
    </row>
    <row r="189" spans="1:26" ht="15" x14ac:dyDescent="0.25">
      <c r="A189" s="157">
        <f>COUNTIF(ClienteLocalidade!AB:AB,B189)</f>
        <v>1</v>
      </c>
      <c r="B189" s="157" t="str">
        <f t="shared" si="2"/>
        <v>CAERN - CIDADE SATELITE</v>
      </c>
      <c r="C189" s="173" t="s">
        <v>18</v>
      </c>
      <c r="D189" s="173" t="s">
        <v>7515</v>
      </c>
      <c r="E189" s="173" t="s">
        <v>7512</v>
      </c>
      <c r="F189" s="173" t="s">
        <v>133</v>
      </c>
      <c r="G189" s="173" t="s">
        <v>7557</v>
      </c>
      <c r="H189" s="173" t="s">
        <v>1529</v>
      </c>
      <c r="I189" s="173" t="s">
        <v>213</v>
      </c>
      <c r="J189" s="173" t="s">
        <v>18</v>
      </c>
      <c r="K189" s="173" t="s">
        <v>2980</v>
      </c>
      <c r="L189" s="173" t="s">
        <v>7804</v>
      </c>
      <c r="M189" s="173" t="s">
        <v>7375</v>
      </c>
      <c r="N189" s="173" t="s">
        <v>18</v>
      </c>
      <c r="O189" s="173" t="s">
        <v>18</v>
      </c>
      <c r="P189"/>
      <c r="Q189"/>
      <c r="R189"/>
      <c r="S189"/>
      <c r="T189"/>
      <c r="U189"/>
      <c r="V189"/>
      <c r="W189"/>
      <c r="X189"/>
      <c r="Y189"/>
      <c r="Z189"/>
    </row>
    <row r="190" spans="1:26" ht="15" x14ac:dyDescent="0.25">
      <c r="A190" s="157">
        <f>COUNTIF(ClienteLocalidade!AB:AB,B190)</f>
        <v>1</v>
      </c>
      <c r="B190" s="157" t="str">
        <f t="shared" si="2"/>
        <v>CAERN - CRUZETA</v>
      </c>
      <c r="C190" s="173" t="s">
        <v>18</v>
      </c>
      <c r="D190" s="173" t="s">
        <v>7515</v>
      </c>
      <c r="E190" s="173" t="s">
        <v>7512</v>
      </c>
      <c r="F190" s="173" t="s">
        <v>133</v>
      </c>
      <c r="G190" s="173" t="s">
        <v>7552</v>
      </c>
      <c r="H190" s="173" t="s">
        <v>349</v>
      </c>
      <c r="I190" s="173" t="s">
        <v>8296</v>
      </c>
      <c r="J190" s="173" t="s">
        <v>18</v>
      </c>
      <c r="K190" s="173" t="s">
        <v>2980</v>
      </c>
      <c r="L190" s="173" t="s">
        <v>7805</v>
      </c>
      <c r="M190" s="173" t="s">
        <v>349</v>
      </c>
      <c r="N190" s="173" t="s">
        <v>18</v>
      </c>
      <c r="O190" s="173" t="s">
        <v>18</v>
      </c>
      <c r="P190"/>
      <c r="Q190"/>
      <c r="R190"/>
      <c r="S190"/>
      <c r="T190"/>
      <c r="U190"/>
      <c r="V190"/>
      <c r="W190"/>
      <c r="X190"/>
      <c r="Y190"/>
      <c r="Z190"/>
    </row>
    <row r="191" spans="1:26" ht="15" x14ac:dyDescent="0.25">
      <c r="A191" s="157">
        <f>COUNTIF(ClienteLocalidade!AB:AB,B191)</f>
        <v>1</v>
      </c>
      <c r="B191" s="157" t="str">
        <f t="shared" si="2"/>
        <v>CAERN - CURRAIS NOVOS</v>
      </c>
      <c r="C191" s="173" t="s">
        <v>18</v>
      </c>
      <c r="D191" s="173" t="s">
        <v>7515</v>
      </c>
      <c r="E191" s="173" t="s">
        <v>7512</v>
      </c>
      <c r="F191" s="173" t="s">
        <v>133</v>
      </c>
      <c r="G191" s="173" t="s">
        <v>7554</v>
      </c>
      <c r="H191" s="173" t="s">
        <v>350</v>
      </c>
      <c r="I191" s="173" t="s">
        <v>8296</v>
      </c>
      <c r="J191" s="173" t="s">
        <v>18</v>
      </c>
      <c r="K191" s="173" t="s">
        <v>2980</v>
      </c>
      <c r="L191" s="173" t="s">
        <v>7806</v>
      </c>
      <c r="M191" s="173" t="s">
        <v>350</v>
      </c>
      <c r="N191" s="173" t="s">
        <v>18</v>
      </c>
      <c r="O191" s="173" t="s">
        <v>18</v>
      </c>
      <c r="P191"/>
      <c r="Q191"/>
      <c r="R191"/>
      <c r="S191"/>
      <c r="T191"/>
      <c r="U191"/>
      <c r="V191"/>
      <c r="W191"/>
      <c r="X191"/>
      <c r="Y191"/>
      <c r="Z191"/>
    </row>
    <row r="192" spans="1:26" ht="15" x14ac:dyDescent="0.25">
      <c r="A192" s="157">
        <f>COUNTIF(ClienteLocalidade!AB:AB,B192)</f>
        <v>1</v>
      </c>
      <c r="B192" s="157" t="str">
        <f t="shared" si="2"/>
        <v>CAERN - ETE - DO BALDO</v>
      </c>
      <c r="C192" s="173" t="s">
        <v>18</v>
      </c>
      <c r="D192" s="173" t="s">
        <v>7515</v>
      </c>
      <c r="E192" s="173" t="s">
        <v>7512</v>
      </c>
      <c r="F192" s="173" t="s">
        <v>133</v>
      </c>
      <c r="G192" s="173" t="s">
        <v>7576</v>
      </c>
      <c r="H192" s="173" t="s">
        <v>7376</v>
      </c>
      <c r="I192" s="173" t="s">
        <v>7375</v>
      </c>
      <c r="J192" s="173" t="s">
        <v>18</v>
      </c>
      <c r="K192" s="173" t="s">
        <v>2980</v>
      </c>
      <c r="L192" s="173" t="s">
        <v>7804</v>
      </c>
      <c r="M192" s="173" t="s">
        <v>7375</v>
      </c>
      <c r="N192" s="173" t="s">
        <v>18</v>
      </c>
      <c r="O192" s="173" t="s">
        <v>18</v>
      </c>
      <c r="P192"/>
      <c r="Q192"/>
      <c r="R192"/>
      <c r="S192"/>
      <c r="T192"/>
      <c r="U192"/>
      <c r="V192"/>
      <c r="W192"/>
      <c r="X192"/>
      <c r="Y192"/>
      <c r="Z192"/>
    </row>
    <row r="193" spans="1:26" ht="15" x14ac:dyDescent="0.25">
      <c r="A193" s="157">
        <f>COUNTIF(ClienteLocalidade!AB:AB,B193)</f>
        <v>1</v>
      </c>
      <c r="B193" s="157" t="str">
        <f t="shared" si="2"/>
        <v>CAERN - DR. SEVERIANO</v>
      </c>
      <c r="C193" s="173" t="s">
        <v>18</v>
      </c>
      <c r="D193" s="173" t="s">
        <v>7515</v>
      </c>
      <c r="E193" s="173" t="s">
        <v>7512</v>
      </c>
      <c r="F193" s="173" t="s">
        <v>133</v>
      </c>
      <c r="G193" s="173" t="s">
        <v>7577</v>
      </c>
      <c r="H193" s="173" t="s">
        <v>7364</v>
      </c>
      <c r="I193" s="173" t="s">
        <v>7363</v>
      </c>
      <c r="J193" s="173" t="s">
        <v>18</v>
      </c>
      <c r="K193" s="173" t="s">
        <v>2980</v>
      </c>
      <c r="L193" s="173" t="s">
        <v>7807</v>
      </c>
      <c r="M193" s="173" t="s">
        <v>7425</v>
      </c>
      <c r="N193" s="173" t="s">
        <v>18</v>
      </c>
      <c r="O193" s="173" t="s">
        <v>18</v>
      </c>
      <c r="P193"/>
      <c r="Q193"/>
      <c r="R193"/>
      <c r="S193"/>
      <c r="T193"/>
      <c r="U193"/>
      <c r="V193"/>
      <c r="W193"/>
      <c r="X193"/>
      <c r="Y193"/>
      <c r="Z193"/>
    </row>
    <row r="194" spans="1:26" ht="15" x14ac:dyDescent="0.25">
      <c r="A194" s="157">
        <f>COUNTIF(ClienteLocalidade!AB:AB,B194)</f>
        <v>1</v>
      </c>
      <c r="B194" s="157" t="str">
        <f t="shared" ref="B194:B257" si="3">F194&amp;" - "&amp;H194</f>
        <v>CAERN - DUNAS</v>
      </c>
      <c r="C194" s="173" t="s">
        <v>18</v>
      </c>
      <c r="D194" s="173" t="s">
        <v>7515</v>
      </c>
      <c r="E194" s="173" t="s">
        <v>7512</v>
      </c>
      <c r="F194" s="173" t="s">
        <v>133</v>
      </c>
      <c r="G194" s="173" t="s">
        <v>7578</v>
      </c>
      <c r="H194" s="173" t="s">
        <v>352</v>
      </c>
      <c r="I194" s="173" t="s">
        <v>213</v>
      </c>
      <c r="J194" s="173" t="s">
        <v>18</v>
      </c>
      <c r="K194" s="173" t="s">
        <v>2980</v>
      </c>
      <c r="L194" s="173" t="s">
        <v>7804</v>
      </c>
      <c r="M194" s="173" t="s">
        <v>7375</v>
      </c>
      <c r="N194" s="173" t="s">
        <v>18</v>
      </c>
      <c r="O194" s="173" t="s">
        <v>18</v>
      </c>
      <c r="P194"/>
      <c r="Q194"/>
      <c r="R194"/>
      <c r="S194"/>
      <c r="T194"/>
      <c r="U194"/>
      <c r="V194"/>
      <c r="W194"/>
      <c r="X194"/>
      <c r="Y194"/>
      <c r="Z194"/>
    </row>
    <row r="195" spans="1:26" ht="15" x14ac:dyDescent="0.25">
      <c r="A195" s="157">
        <f>COUNTIF(ClienteLocalidade!AB:AB,B195)</f>
        <v>1</v>
      </c>
      <c r="B195" s="157" t="str">
        <f t="shared" si="3"/>
        <v>CAERN - ELOI DE SOUSA - EB - 10</v>
      </c>
      <c r="C195" s="173" t="s">
        <v>18</v>
      </c>
      <c r="D195" s="173" t="s">
        <v>7515</v>
      </c>
      <c r="E195" s="173" t="s">
        <v>7512</v>
      </c>
      <c r="F195" s="173" t="s">
        <v>133</v>
      </c>
      <c r="G195" s="173" t="s">
        <v>7579</v>
      </c>
      <c r="H195" s="173" t="s">
        <v>1547</v>
      </c>
      <c r="I195" s="173" t="s">
        <v>7350</v>
      </c>
      <c r="J195" s="173" t="s">
        <v>18</v>
      </c>
      <c r="K195" s="173" t="s">
        <v>2980</v>
      </c>
      <c r="L195" s="173" t="s">
        <v>7808</v>
      </c>
      <c r="M195" s="173" t="s">
        <v>7426</v>
      </c>
      <c r="N195" s="173" t="s">
        <v>18</v>
      </c>
      <c r="O195" s="173" t="s">
        <v>18</v>
      </c>
      <c r="P195"/>
      <c r="Q195"/>
      <c r="R195"/>
      <c r="S195"/>
      <c r="T195"/>
      <c r="U195"/>
      <c r="V195"/>
      <c r="W195"/>
      <c r="X195"/>
      <c r="Y195"/>
      <c r="Z195"/>
    </row>
    <row r="196" spans="1:26" ht="15" x14ac:dyDescent="0.25">
      <c r="A196" s="157">
        <f>COUNTIF(ClienteLocalidade!AB:AB,B196)</f>
        <v>1</v>
      </c>
      <c r="B196" s="157" t="str">
        <f t="shared" si="3"/>
        <v>CAERN - ENTRONCAMENTO</v>
      </c>
      <c r="C196" s="173" t="s">
        <v>18</v>
      </c>
      <c r="D196" s="173" t="s">
        <v>7515</v>
      </c>
      <c r="E196" s="173" t="s">
        <v>7512</v>
      </c>
      <c r="F196" s="173" t="s">
        <v>133</v>
      </c>
      <c r="G196" s="173" t="s">
        <v>7597</v>
      </c>
      <c r="H196" s="173" t="s">
        <v>353</v>
      </c>
      <c r="I196" s="173" t="s">
        <v>7365</v>
      </c>
      <c r="J196" s="173" t="s">
        <v>18</v>
      </c>
      <c r="K196" s="173" t="s">
        <v>2980</v>
      </c>
      <c r="L196" s="173" t="s">
        <v>7804</v>
      </c>
      <c r="M196" s="173" t="s">
        <v>7375</v>
      </c>
      <c r="N196" s="173" t="s">
        <v>18</v>
      </c>
      <c r="O196" s="173" t="s">
        <v>18</v>
      </c>
      <c r="P196"/>
      <c r="Q196"/>
      <c r="R196"/>
      <c r="S196"/>
      <c r="T196"/>
      <c r="U196"/>
      <c r="V196"/>
      <c r="W196"/>
      <c r="X196"/>
      <c r="Y196"/>
      <c r="Z196"/>
    </row>
    <row r="197" spans="1:26" ht="15" x14ac:dyDescent="0.25">
      <c r="A197" s="157">
        <f>COUNTIF(ClienteLocalidade!AB:AB,B197)</f>
        <v>1</v>
      </c>
      <c r="B197" s="157" t="str">
        <f t="shared" si="3"/>
        <v>CAERN - EQUADOR</v>
      </c>
      <c r="C197" s="173" t="s">
        <v>18</v>
      </c>
      <c r="D197" s="173" t="s">
        <v>7515</v>
      </c>
      <c r="E197" s="173" t="s">
        <v>7512</v>
      </c>
      <c r="F197" s="173" t="s">
        <v>133</v>
      </c>
      <c r="G197" s="173" t="s">
        <v>7550</v>
      </c>
      <c r="H197" s="173" t="s">
        <v>354</v>
      </c>
      <c r="I197" s="173" t="s">
        <v>212</v>
      </c>
      <c r="J197" s="173" t="s">
        <v>18</v>
      </c>
      <c r="K197" s="173" t="s">
        <v>2980</v>
      </c>
      <c r="L197" s="173" t="s">
        <v>7809</v>
      </c>
      <c r="M197" s="173" t="s">
        <v>354</v>
      </c>
      <c r="N197" s="173" t="s">
        <v>18</v>
      </c>
      <c r="O197" s="173" t="s">
        <v>18</v>
      </c>
      <c r="P197"/>
      <c r="Q197"/>
      <c r="R197"/>
      <c r="S197"/>
      <c r="T197"/>
      <c r="U197"/>
      <c r="V197"/>
      <c r="W197"/>
      <c r="X197"/>
      <c r="Y197"/>
      <c r="Z197"/>
    </row>
    <row r="198" spans="1:26" ht="15" x14ac:dyDescent="0.25">
      <c r="A198" s="157">
        <f>COUNTIF(ClienteLocalidade!AB:AB,B198)</f>
        <v>1</v>
      </c>
      <c r="B198" s="157" t="str">
        <f t="shared" si="3"/>
        <v>CAERN - ESPIRITO SANTO I</v>
      </c>
      <c r="C198" s="173" t="s">
        <v>18</v>
      </c>
      <c r="D198" s="173" t="s">
        <v>7515</v>
      </c>
      <c r="E198" s="173" t="s">
        <v>7512</v>
      </c>
      <c r="F198" s="173" t="s">
        <v>133</v>
      </c>
      <c r="G198" s="173" t="s">
        <v>7551</v>
      </c>
      <c r="H198" s="173" t="s">
        <v>355</v>
      </c>
      <c r="I198" s="173" t="s">
        <v>7350</v>
      </c>
      <c r="J198" s="173" t="s">
        <v>18</v>
      </c>
      <c r="K198" s="173" t="s">
        <v>2980</v>
      </c>
      <c r="L198" s="173" t="s">
        <v>7810</v>
      </c>
      <c r="M198" s="173" t="s">
        <v>7427</v>
      </c>
      <c r="N198" s="173" t="s">
        <v>18</v>
      </c>
      <c r="O198" s="173" t="s">
        <v>18</v>
      </c>
      <c r="P198"/>
      <c r="Q198"/>
      <c r="R198"/>
      <c r="S198"/>
      <c r="T198"/>
      <c r="U198"/>
      <c r="V198"/>
      <c r="W198"/>
      <c r="X198"/>
      <c r="Y198"/>
      <c r="Z198"/>
    </row>
    <row r="199" spans="1:26" ht="15" x14ac:dyDescent="0.25">
      <c r="A199" s="157">
        <f>COUNTIF(ClienteLocalidade!AB:AB,B199)</f>
        <v>1</v>
      </c>
      <c r="B199" s="157" t="str">
        <f t="shared" si="3"/>
        <v>CAERN - ESPIRITO SANTO II VARZEA</v>
      </c>
      <c r="C199" s="173" t="s">
        <v>18</v>
      </c>
      <c r="D199" s="173" t="s">
        <v>7515</v>
      </c>
      <c r="E199" s="173" t="s">
        <v>7512</v>
      </c>
      <c r="F199" s="173" t="s">
        <v>133</v>
      </c>
      <c r="G199" s="173" t="s">
        <v>7561</v>
      </c>
      <c r="H199" s="173" t="s">
        <v>1572</v>
      </c>
      <c r="I199" s="173" t="s">
        <v>7350</v>
      </c>
      <c r="J199" s="173" t="s">
        <v>18</v>
      </c>
      <c r="K199" s="173" t="s">
        <v>2980</v>
      </c>
      <c r="L199" s="173" t="s">
        <v>7810</v>
      </c>
      <c r="M199" s="173" t="s">
        <v>7427</v>
      </c>
      <c r="N199" s="173" t="s">
        <v>18</v>
      </c>
      <c r="O199" s="173" t="s">
        <v>18</v>
      </c>
      <c r="P199"/>
      <c r="Q199"/>
      <c r="R199"/>
      <c r="S199"/>
      <c r="T199"/>
      <c r="U199"/>
      <c r="V199"/>
      <c r="W199"/>
      <c r="X199"/>
      <c r="Y199"/>
      <c r="Z199"/>
    </row>
    <row r="200" spans="1:26" ht="15" x14ac:dyDescent="0.25">
      <c r="A200" s="157">
        <f>COUNTIF(ClienteLocalidade!AB:AB,B200)</f>
        <v>1</v>
      </c>
      <c r="B200" s="157" t="str">
        <f t="shared" si="3"/>
        <v>CAERN - ETE-PARNAMIRIM</v>
      </c>
      <c r="C200" s="173" t="s">
        <v>18</v>
      </c>
      <c r="D200" s="173" t="s">
        <v>7515</v>
      </c>
      <c r="E200" s="173" t="s">
        <v>7512</v>
      </c>
      <c r="F200" s="173" t="s">
        <v>133</v>
      </c>
      <c r="G200" s="173" t="s">
        <v>7592</v>
      </c>
      <c r="H200" s="173" t="s">
        <v>1890</v>
      </c>
      <c r="I200" s="173" t="s">
        <v>7350</v>
      </c>
      <c r="J200" s="173" t="s">
        <v>18</v>
      </c>
      <c r="K200" s="173" t="s">
        <v>2980</v>
      </c>
      <c r="L200" s="173" t="s">
        <v>7811</v>
      </c>
      <c r="M200" s="173" t="s">
        <v>7428</v>
      </c>
      <c r="N200" s="173" t="s">
        <v>18</v>
      </c>
      <c r="O200" s="173" t="s">
        <v>18</v>
      </c>
      <c r="P200"/>
      <c r="Q200"/>
      <c r="R200"/>
      <c r="S200"/>
      <c r="T200"/>
      <c r="U200"/>
      <c r="V200"/>
      <c r="W200"/>
      <c r="X200"/>
      <c r="Y200"/>
      <c r="Z200"/>
    </row>
    <row r="201" spans="1:26" ht="15" x14ac:dyDescent="0.25">
      <c r="A201" s="157">
        <f>COUNTIF(ClienteLocalidade!AB:AB,B201)</f>
        <v>1</v>
      </c>
      <c r="B201" s="157" t="str">
        <f t="shared" si="3"/>
        <v>CAERN - EXTREMOZ</v>
      </c>
      <c r="C201" s="173" t="s">
        <v>18</v>
      </c>
      <c r="D201" s="173" t="s">
        <v>7515</v>
      </c>
      <c r="E201" s="173" t="s">
        <v>7512</v>
      </c>
      <c r="F201" s="173" t="s">
        <v>133</v>
      </c>
      <c r="G201" s="173" t="s">
        <v>7530</v>
      </c>
      <c r="H201" s="173" t="s">
        <v>356</v>
      </c>
      <c r="I201" s="173" t="s">
        <v>7348</v>
      </c>
      <c r="J201" s="173" t="s">
        <v>18</v>
      </c>
      <c r="K201" s="173" t="s">
        <v>2980</v>
      </c>
      <c r="L201" s="173" t="s">
        <v>7812</v>
      </c>
      <c r="M201" s="173" t="s">
        <v>356</v>
      </c>
      <c r="N201" s="173" t="s">
        <v>18</v>
      </c>
      <c r="O201" s="173" t="s">
        <v>18</v>
      </c>
      <c r="P201"/>
      <c r="Q201"/>
      <c r="R201"/>
      <c r="S201"/>
      <c r="T201"/>
      <c r="U201"/>
      <c r="V201"/>
      <c r="W201"/>
      <c r="X201"/>
      <c r="Y201"/>
      <c r="Z201"/>
    </row>
    <row r="202" spans="1:26" ht="15" x14ac:dyDescent="0.25">
      <c r="A202" s="157">
        <f>COUNTIF(ClienteLocalidade!AB:AB,B202)</f>
        <v>1</v>
      </c>
      <c r="B202" s="157" t="str">
        <f t="shared" si="3"/>
        <v>CAERN - FELIPE CAMARA</v>
      </c>
      <c r="C202" s="173" t="s">
        <v>18</v>
      </c>
      <c r="D202" s="173" t="s">
        <v>7515</v>
      </c>
      <c r="E202" s="173" t="s">
        <v>7512</v>
      </c>
      <c r="F202" s="173" t="s">
        <v>133</v>
      </c>
      <c r="G202" s="173" t="s">
        <v>7571</v>
      </c>
      <c r="H202" s="173" t="s">
        <v>1577</v>
      </c>
      <c r="I202" s="173" t="s">
        <v>18</v>
      </c>
      <c r="J202" s="173" t="s">
        <v>18</v>
      </c>
      <c r="K202" s="173" t="s">
        <v>2980</v>
      </c>
      <c r="L202" s="173" t="s">
        <v>7804</v>
      </c>
      <c r="M202" s="173" t="s">
        <v>7375</v>
      </c>
      <c r="N202" s="173" t="s">
        <v>18</v>
      </c>
      <c r="O202" s="173" t="s">
        <v>18</v>
      </c>
      <c r="P202"/>
      <c r="Q202"/>
      <c r="R202"/>
      <c r="S202"/>
      <c r="T202"/>
      <c r="U202"/>
      <c r="V202"/>
      <c r="W202"/>
      <c r="X202"/>
      <c r="Y202"/>
      <c r="Z202"/>
    </row>
    <row r="203" spans="1:26" ht="15" x14ac:dyDescent="0.25">
      <c r="A203" s="157">
        <f>COUNTIF(ClienteLocalidade!AB:AB,B203)</f>
        <v>1</v>
      </c>
      <c r="B203" s="157" t="str">
        <f t="shared" si="3"/>
        <v>CAERN - FLORANEA</v>
      </c>
      <c r="C203" s="173" t="s">
        <v>18</v>
      </c>
      <c r="D203" s="173" t="s">
        <v>7515</v>
      </c>
      <c r="E203" s="173" t="s">
        <v>7512</v>
      </c>
      <c r="F203" s="173" t="s">
        <v>133</v>
      </c>
      <c r="G203" s="173" t="s">
        <v>7556</v>
      </c>
      <c r="H203" s="173" t="s">
        <v>1578</v>
      </c>
      <c r="I203" s="173" t="s">
        <v>8296</v>
      </c>
      <c r="J203" s="173" t="s">
        <v>18</v>
      </c>
      <c r="K203" s="173" t="s">
        <v>2980</v>
      </c>
      <c r="L203" s="173" t="s">
        <v>7813</v>
      </c>
      <c r="M203" s="173" t="s">
        <v>1894</v>
      </c>
      <c r="N203" s="173" t="s">
        <v>18</v>
      </c>
      <c r="O203" s="173" t="s">
        <v>18</v>
      </c>
      <c r="P203"/>
      <c r="Q203"/>
      <c r="R203"/>
      <c r="S203"/>
      <c r="T203"/>
      <c r="U203"/>
      <c r="V203"/>
      <c r="W203"/>
      <c r="X203"/>
      <c r="Y203"/>
      <c r="Z203"/>
    </row>
    <row r="204" spans="1:26" ht="15" x14ac:dyDescent="0.25">
      <c r="A204" s="157">
        <f>COUNTIF(ClienteLocalidade!AB:AB,B204)</f>
        <v>1</v>
      </c>
      <c r="B204" s="157" t="str">
        <f t="shared" si="3"/>
        <v>CAERN - FRANCISCO DANTAS</v>
      </c>
      <c r="C204" s="173" t="s">
        <v>18</v>
      </c>
      <c r="D204" s="173" t="s">
        <v>7515</v>
      </c>
      <c r="E204" s="173" t="s">
        <v>7512</v>
      </c>
      <c r="F204" s="173" t="s">
        <v>133</v>
      </c>
      <c r="G204" s="173" t="s">
        <v>7586</v>
      </c>
      <c r="H204" s="173" t="s">
        <v>357</v>
      </c>
      <c r="I204" s="173" t="s">
        <v>7363</v>
      </c>
      <c r="J204" s="173" t="s">
        <v>18</v>
      </c>
      <c r="K204" s="173" t="s">
        <v>2980</v>
      </c>
      <c r="L204" s="173" t="s">
        <v>7814</v>
      </c>
      <c r="M204" s="173" t="s">
        <v>357</v>
      </c>
      <c r="N204" s="173" t="s">
        <v>18</v>
      </c>
      <c r="O204" s="173" t="s">
        <v>18</v>
      </c>
      <c r="P204"/>
      <c r="Q204"/>
      <c r="R204"/>
      <c r="S204"/>
      <c r="T204"/>
      <c r="U204"/>
      <c r="V204"/>
      <c r="W204"/>
      <c r="X204"/>
      <c r="Y204"/>
      <c r="Z204"/>
    </row>
    <row r="205" spans="1:26" ht="15" x14ac:dyDescent="0.25">
      <c r="A205" s="157">
        <f>COUNTIF(ClienteLocalidade!AB:AB,B205)</f>
        <v>1</v>
      </c>
      <c r="B205" s="157" t="str">
        <f t="shared" si="3"/>
        <v>CAERN - GARGALHEIRAS</v>
      </c>
      <c r="C205" s="173" t="s">
        <v>18</v>
      </c>
      <c r="D205" s="173" t="s">
        <v>7515</v>
      </c>
      <c r="E205" s="173" t="s">
        <v>7512</v>
      </c>
      <c r="F205" s="173" t="s">
        <v>133</v>
      </c>
      <c r="G205" s="173" t="s">
        <v>7537</v>
      </c>
      <c r="H205" s="173" t="s">
        <v>358</v>
      </c>
      <c r="I205" s="173" t="s">
        <v>8296</v>
      </c>
      <c r="J205" s="173" t="s">
        <v>18</v>
      </c>
      <c r="K205" s="173" t="s">
        <v>2980</v>
      </c>
      <c r="L205" s="173" t="s">
        <v>7538</v>
      </c>
      <c r="M205" s="173" t="s">
        <v>340</v>
      </c>
      <c r="N205" s="173" t="s">
        <v>18</v>
      </c>
      <c r="O205" s="173" t="s">
        <v>18</v>
      </c>
      <c r="P205"/>
      <c r="Q205"/>
      <c r="R205"/>
      <c r="S205"/>
      <c r="T205"/>
      <c r="U205"/>
      <c r="V205"/>
      <c r="W205"/>
      <c r="X205"/>
      <c r="Y205"/>
      <c r="Z205"/>
    </row>
    <row r="206" spans="1:26" ht="15" x14ac:dyDescent="0.25">
      <c r="A206" s="157">
        <f>COUNTIF(ClienteLocalidade!AB:AB,B206)</f>
        <v>1</v>
      </c>
      <c r="B206" s="157" t="str">
        <f t="shared" si="3"/>
        <v>CAERN - GUARAPES</v>
      </c>
      <c r="C206" s="173" t="s">
        <v>18</v>
      </c>
      <c r="D206" s="173" t="s">
        <v>7515</v>
      </c>
      <c r="E206" s="173" t="s">
        <v>7512</v>
      </c>
      <c r="F206" s="173" t="s">
        <v>133</v>
      </c>
      <c r="G206" s="173" t="s">
        <v>7531</v>
      </c>
      <c r="H206" s="173" t="s">
        <v>359</v>
      </c>
      <c r="I206" s="173" t="s">
        <v>7352</v>
      </c>
      <c r="J206" s="173" t="s">
        <v>18</v>
      </c>
      <c r="K206" s="173" t="s">
        <v>2980</v>
      </c>
      <c r="L206" s="173" t="s">
        <v>7804</v>
      </c>
      <c r="M206" s="173" t="s">
        <v>7375</v>
      </c>
      <c r="N206" s="173" t="s">
        <v>18</v>
      </c>
      <c r="O206" s="173" t="s">
        <v>18</v>
      </c>
      <c r="P206"/>
      <c r="Q206"/>
      <c r="R206"/>
      <c r="S206"/>
      <c r="T206"/>
      <c r="U206"/>
      <c r="V206"/>
      <c r="W206"/>
      <c r="X206"/>
      <c r="Y206"/>
      <c r="Z206"/>
    </row>
    <row r="207" spans="1:26" ht="15" x14ac:dyDescent="0.25">
      <c r="A207" s="157">
        <f>COUNTIF(ClienteLocalidade!AB:AB,B207)</f>
        <v>1</v>
      </c>
      <c r="B207" s="157" t="str">
        <f t="shared" si="3"/>
        <v>CAERN - IPUEIRA</v>
      </c>
      <c r="C207" s="173" t="s">
        <v>18</v>
      </c>
      <c r="D207" s="173" t="s">
        <v>7515</v>
      </c>
      <c r="E207" s="173" t="s">
        <v>7512</v>
      </c>
      <c r="F207" s="173" t="s">
        <v>133</v>
      </c>
      <c r="G207" s="173" t="s">
        <v>7601</v>
      </c>
      <c r="H207" s="173" t="s">
        <v>360</v>
      </c>
      <c r="I207" s="173" t="s">
        <v>8296</v>
      </c>
      <c r="J207" s="173" t="s">
        <v>18</v>
      </c>
      <c r="K207" s="173" t="s">
        <v>2980</v>
      </c>
      <c r="L207" s="173" t="s">
        <v>7815</v>
      </c>
      <c r="M207" s="173" t="s">
        <v>360</v>
      </c>
      <c r="N207" s="173" t="s">
        <v>18</v>
      </c>
      <c r="O207" s="173" t="s">
        <v>18</v>
      </c>
      <c r="P207"/>
      <c r="Q207"/>
      <c r="R207"/>
      <c r="S207"/>
      <c r="T207"/>
      <c r="U207"/>
      <c r="V207"/>
      <c r="W207"/>
      <c r="X207"/>
      <c r="Y207"/>
      <c r="Z207"/>
    </row>
    <row r="208" spans="1:26" ht="15" x14ac:dyDescent="0.25">
      <c r="A208" s="157">
        <f>COUNTIF(ClienteLocalidade!AB:AB,B208)</f>
        <v>1</v>
      </c>
      <c r="B208" s="157" t="str">
        <f t="shared" si="3"/>
        <v>CAERN - ITAJA - ADUTORA SERTAO CENTRAL</v>
      </c>
      <c r="C208" s="173" t="s">
        <v>18</v>
      </c>
      <c r="D208" s="173" t="s">
        <v>7515</v>
      </c>
      <c r="E208" s="173" t="s">
        <v>7512</v>
      </c>
      <c r="F208" s="173" t="s">
        <v>133</v>
      </c>
      <c r="G208" s="173" t="s">
        <v>7589</v>
      </c>
      <c r="H208" s="173" t="s">
        <v>1503</v>
      </c>
      <c r="I208" s="173" t="s">
        <v>8472</v>
      </c>
      <c r="J208" s="173" t="s">
        <v>18</v>
      </c>
      <c r="K208" s="173" t="s">
        <v>2980</v>
      </c>
      <c r="L208" s="173" t="s">
        <v>7816</v>
      </c>
      <c r="M208" s="173" t="s">
        <v>7429</v>
      </c>
      <c r="N208" s="173" t="s">
        <v>18</v>
      </c>
      <c r="O208" s="173" t="s">
        <v>18</v>
      </c>
      <c r="P208"/>
      <c r="Q208"/>
      <c r="R208"/>
      <c r="S208"/>
      <c r="T208"/>
      <c r="U208"/>
      <c r="V208"/>
      <c r="W208"/>
      <c r="X208"/>
      <c r="Y208"/>
      <c r="Z208"/>
    </row>
    <row r="209" spans="1:26" ht="15" x14ac:dyDescent="0.25">
      <c r="A209" s="157">
        <f>COUNTIF(ClienteLocalidade!AB:AB,B209)</f>
        <v>1</v>
      </c>
      <c r="B209" s="157" t="str">
        <f t="shared" si="3"/>
        <v>CAERN - ITAU</v>
      </c>
      <c r="C209" s="173" t="s">
        <v>18</v>
      </c>
      <c r="D209" s="173" t="s">
        <v>7515</v>
      </c>
      <c r="E209" s="173" t="s">
        <v>7512</v>
      </c>
      <c r="F209" s="173" t="s">
        <v>133</v>
      </c>
      <c r="G209" s="173" t="s">
        <v>7591</v>
      </c>
      <c r="H209" s="173" t="s">
        <v>1717</v>
      </c>
      <c r="I209" s="173" t="s">
        <v>7363</v>
      </c>
      <c r="J209" s="173" t="s">
        <v>18</v>
      </c>
      <c r="K209" s="173" t="s">
        <v>2980</v>
      </c>
      <c r="L209" s="173" t="s">
        <v>7817</v>
      </c>
      <c r="M209" s="173" t="s">
        <v>1717</v>
      </c>
      <c r="N209" s="173" t="s">
        <v>18</v>
      </c>
      <c r="O209" s="173" t="s">
        <v>18</v>
      </c>
      <c r="P209"/>
      <c r="Q209"/>
      <c r="R209"/>
      <c r="S209"/>
      <c r="T209"/>
      <c r="U209"/>
      <c r="V209"/>
      <c r="W209"/>
      <c r="X209"/>
      <c r="Y209"/>
      <c r="Z209"/>
    </row>
    <row r="210" spans="1:26" ht="15" x14ac:dyDescent="0.25">
      <c r="A210" s="157">
        <f>COUNTIF(ClienteLocalidade!AB:AB,B210)</f>
        <v>1</v>
      </c>
      <c r="B210" s="157" t="str">
        <f t="shared" si="3"/>
        <v>CAERN - JANDAIRA</v>
      </c>
      <c r="C210" s="173" t="s">
        <v>18</v>
      </c>
      <c r="D210" s="173" t="s">
        <v>7515</v>
      </c>
      <c r="E210" s="173" t="s">
        <v>7512</v>
      </c>
      <c r="F210" s="173" t="s">
        <v>133</v>
      </c>
      <c r="G210" s="173" t="s">
        <v>7543</v>
      </c>
      <c r="H210" s="173" t="s">
        <v>1573</v>
      </c>
      <c r="I210" s="173" t="s">
        <v>7348</v>
      </c>
      <c r="J210" s="173" t="s">
        <v>18</v>
      </c>
      <c r="K210" s="173" t="s">
        <v>2980</v>
      </c>
      <c r="L210" s="173" t="s">
        <v>7818</v>
      </c>
      <c r="M210" s="173" t="s">
        <v>1573</v>
      </c>
      <c r="N210" s="173" t="s">
        <v>18</v>
      </c>
      <c r="O210" s="173" t="s">
        <v>18</v>
      </c>
      <c r="P210"/>
      <c r="Q210"/>
      <c r="R210"/>
      <c r="S210"/>
      <c r="T210"/>
      <c r="U210"/>
      <c r="V210"/>
      <c r="W210"/>
      <c r="X210"/>
      <c r="Y210"/>
      <c r="Z210"/>
    </row>
    <row r="211" spans="1:26" ht="15" x14ac:dyDescent="0.25">
      <c r="A211" s="157">
        <f>COUNTIF(ClienteLocalidade!AB:AB,B211)</f>
        <v>1</v>
      </c>
      <c r="B211" s="157" t="str">
        <f t="shared" si="3"/>
        <v>CAERN - JARDIM DE ANGICOS</v>
      </c>
      <c r="C211" s="173" t="s">
        <v>18</v>
      </c>
      <c r="D211" s="173" t="s">
        <v>7515</v>
      </c>
      <c r="E211" s="173" t="s">
        <v>7512</v>
      </c>
      <c r="F211" s="173" t="s">
        <v>133</v>
      </c>
      <c r="G211" s="173" t="s">
        <v>7544</v>
      </c>
      <c r="H211" s="173" t="s">
        <v>361</v>
      </c>
      <c r="I211" s="173" t="s">
        <v>7348</v>
      </c>
      <c r="J211" s="173" t="s">
        <v>18</v>
      </c>
      <c r="K211" s="173" t="s">
        <v>2980</v>
      </c>
      <c r="L211" s="173" t="s">
        <v>7819</v>
      </c>
      <c r="M211" s="173" t="s">
        <v>361</v>
      </c>
      <c r="N211" s="173" t="s">
        <v>18</v>
      </c>
      <c r="O211" s="173" t="s">
        <v>18</v>
      </c>
      <c r="P211"/>
      <c r="Q211"/>
      <c r="R211"/>
      <c r="S211"/>
      <c r="T211"/>
      <c r="U211"/>
      <c r="V211"/>
      <c r="W211"/>
      <c r="X211"/>
      <c r="Y211"/>
      <c r="Z211"/>
    </row>
    <row r="212" spans="1:26" ht="15" x14ac:dyDescent="0.25">
      <c r="A212" s="157">
        <f>COUNTIF(ClienteLocalidade!AB:AB,B212)</f>
        <v>1</v>
      </c>
      <c r="B212" s="157" t="str">
        <f t="shared" si="3"/>
        <v>CAERN - JARDIM DE PIRANHAS</v>
      </c>
      <c r="C212" s="173" t="s">
        <v>18</v>
      </c>
      <c r="D212" s="173" t="s">
        <v>7515</v>
      </c>
      <c r="E212" s="173" t="s">
        <v>7512</v>
      </c>
      <c r="F212" s="173" t="s">
        <v>133</v>
      </c>
      <c r="G212" s="173" t="s">
        <v>7569</v>
      </c>
      <c r="H212" s="173" t="s">
        <v>362</v>
      </c>
      <c r="I212" s="173" t="s">
        <v>8296</v>
      </c>
      <c r="J212" s="173" t="s">
        <v>18</v>
      </c>
      <c r="K212" s="173" t="s">
        <v>2980</v>
      </c>
      <c r="L212" s="173" t="s">
        <v>7820</v>
      </c>
      <c r="M212" s="173" t="s">
        <v>362</v>
      </c>
      <c r="N212" s="173" t="s">
        <v>18</v>
      </c>
      <c r="O212" s="173" t="s">
        <v>18</v>
      </c>
      <c r="P212"/>
      <c r="Q212"/>
      <c r="R212"/>
      <c r="S212"/>
      <c r="T212"/>
      <c r="U212"/>
      <c r="V212"/>
      <c r="W212"/>
      <c r="X212"/>
      <c r="Y212"/>
      <c r="Z212"/>
    </row>
    <row r="213" spans="1:26" ht="15" x14ac:dyDescent="0.25">
      <c r="A213" s="157">
        <f>COUNTIF(ClienteLocalidade!AB:AB,B213)</f>
        <v>1</v>
      </c>
      <c r="B213" s="157" t="str">
        <f t="shared" si="3"/>
        <v>CAERN - JARDIM DO SERIDO</v>
      </c>
      <c r="C213" s="173" t="s">
        <v>18</v>
      </c>
      <c r="D213" s="173" t="s">
        <v>7515</v>
      </c>
      <c r="E213" s="173" t="s">
        <v>7512</v>
      </c>
      <c r="F213" s="173" t="s">
        <v>133</v>
      </c>
      <c r="G213" s="173" t="s">
        <v>7545</v>
      </c>
      <c r="H213" s="173" t="s">
        <v>1548</v>
      </c>
      <c r="I213" s="173" t="s">
        <v>8296</v>
      </c>
      <c r="J213" s="173" t="s">
        <v>18</v>
      </c>
      <c r="K213" s="173" t="s">
        <v>2980</v>
      </c>
      <c r="L213" s="173" t="s">
        <v>7821</v>
      </c>
      <c r="M213" s="173" t="s">
        <v>1548</v>
      </c>
      <c r="N213" s="173" t="s">
        <v>18</v>
      </c>
      <c r="O213" s="173" t="s">
        <v>18</v>
      </c>
      <c r="P213"/>
      <c r="Q213"/>
      <c r="R213"/>
      <c r="S213"/>
      <c r="T213"/>
      <c r="U213"/>
      <c r="V213"/>
      <c r="W213"/>
      <c r="X213"/>
      <c r="Y213"/>
      <c r="Z213"/>
    </row>
    <row r="214" spans="1:26" ht="15" x14ac:dyDescent="0.25">
      <c r="A214" s="157">
        <f>COUNTIF(ClienteLocalidade!AB:AB,B214)</f>
        <v>1</v>
      </c>
      <c r="B214" s="157" t="str">
        <f t="shared" si="3"/>
        <v>CAERN - JARDIM PROGRESSO</v>
      </c>
      <c r="C214" s="173" t="s">
        <v>18</v>
      </c>
      <c r="D214" s="173" t="s">
        <v>7515</v>
      </c>
      <c r="E214" s="173" t="s">
        <v>7512</v>
      </c>
      <c r="F214" s="173" t="s">
        <v>133</v>
      </c>
      <c r="G214" s="173" t="s">
        <v>7519</v>
      </c>
      <c r="H214" s="173" t="s">
        <v>1812</v>
      </c>
      <c r="I214" s="173" t="s">
        <v>7348</v>
      </c>
      <c r="J214" s="173" t="s">
        <v>18</v>
      </c>
      <c r="K214" s="173" t="s">
        <v>2980</v>
      </c>
      <c r="L214" s="173" t="s">
        <v>7804</v>
      </c>
      <c r="M214" s="173" t="s">
        <v>7375</v>
      </c>
      <c r="N214" s="173" t="s">
        <v>18</v>
      </c>
      <c r="O214" s="173" t="s">
        <v>18</v>
      </c>
      <c r="P214"/>
      <c r="Q214"/>
      <c r="R214"/>
      <c r="S214"/>
      <c r="T214"/>
      <c r="U214"/>
      <c r="V214"/>
      <c r="W214"/>
      <c r="X214"/>
      <c r="Y214"/>
      <c r="Z214"/>
    </row>
    <row r="215" spans="1:26" ht="15" x14ac:dyDescent="0.25">
      <c r="A215" s="157">
        <f>COUNTIF(ClienteLocalidade!AB:AB,B215)</f>
        <v>1</v>
      </c>
      <c r="B215" s="157" t="str">
        <f t="shared" si="3"/>
        <v>CAERN - JERONIMO ROSADO - EB - 2</v>
      </c>
      <c r="C215" s="173" t="s">
        <v>18</v>
      </c>
      <c r="D215" s="173" t="s">
        <v>7515</v>
      </c>
      <c r="E215" s="173" t="s">
        <v>7512</v>
      </c>
      <c r="F215" s="173" t="s">
        <v>133</v>
      </c>
      <c r="G215" s="173" t="s">
        <v>7602</v>
      </c>
      <c r="H215" s="173" t="s">
        <v>7366</v>
      </c>
      <c r="I215" s="173" t="s">
        <v>8449</v>
      </c>
      <c r="J215" s="173" t="s">
        <v>18</v>
      </c>
      <c r="K215" s="173" t="s">
        <v>2980</v>
      </c>
      <c r="L215" s="173" t="s">
        <v>7822</v>
      </c>
      <c r="M215" s="173" t="s">
        <v>1549</v>
      </c>
      <c r="N215" s="173" t="s">
        <v>18</v>
      </c>
      <c r="O215" s="173" t="s">
        <v>18</v>
      </c>
      <c r="P215"/>
      <c r="Q215"/>
      <c r="R215"/>
      <c r="S215"/>
      <c r="T215"/>
      <c r="U215"/>
      <c r="V215"/>
      <c r="W215"/>
      <c r="X215"/>
      <c r="Y215"/>
      <c r="Z215"/>
    </row>
    <row r="216" spans="1:26" ht="15" x14ac:dyDescent="0.25">
      <c r="A216" s="157">
        <f>COUNTIF(ClienteLocalidade!AB:AB,B216)</f>
        <v>1</v>
      </c>
      <c r="B216" s="157" t="str">
        <f t="shared" si="3"/>
        <v>CAERN - JIQUI</v>
      </c>
      <c r="C216" s="173" t="s">
        <v>18</v>
      </c>
      <c r="D216" s="173" t="s">
        <v>7515</v>
      </c>
      <c r="E216" s="173" t="s">
        <v>7512</v>
      </c>
      <c r="F216" s="173" t="s">
        <v>133</v>
      </c>
      <c r="G216" s="173" t="s">
        <v>7526</v>
      </c>
      <c r="H216" s="173" t="s">
        <v>363</v>
      </c>
      <c r="I216" s="173" t="s">
        <v>7348</v>
      </c>
      <c r="J216" s="173" t="s">
        <v>18</v>
      </c>
      <c r="K216" s="173" t="s">
        <v>2980</v>
      </c>
      <c r="L216" s="173" t="s">
        <v>7804</v>
      </c>
      <c r="M216" s="173" t="s">
        <v>7375</v>
      </c>
      <c r="N216" s="173" t="s">
        <v>18</v>
      </c>
      <c r="O216" s="173" t="s">
        <v>18</v>
      </c>
      <c r="P216"/>
      <c r="Q216"/>
      <c r="R216"/>
      <c r="S216"/>
      <c r="T216"/>
      <c r="U216"/>
      <c r="V216"/>
      <c r="W216"/>
      <c r="X216"/>
      <c r="Y216"/>
      <c r="Z216"/>
    </row>
    <row r="217" spans="1:26" ht="15" x14ac:dyDescent="0.25">
      <c r="A217" s="157">
        <f>COUNTIF(ClienteLocalidade!AB:AB,B217)</f>
        <v>1</v>
      </c>
      <c r="B217" s="157" t="str">
        <f t="shared" si="3"/>
        <v>CAERN - JOSE DA PENHA</v>
      </c>
      <c r="C217" s="173" t="s">
        <v>18</v>
      </c>
      <c r="D217" s="173" t="s">
        <v>7515</v>
      </c>
      <c r="E217" s="173" t="s">
        <v>7512</v>
      </c>
      <c r="F217" s="173" t="s">
        <v>133</v>
      </c>
      <c r="G217" s="173" t="s">
        <v>7570</v>
      </c>
      <c r="H217" s="173" t="s">
        <v>1718</v>
      </c>
      <c r="I217" s="173" t="s">
        <v>7363</v>
      </c>
      <c r="J217" s="173" t="s">
        <v>18</v>
      </c>
      <c r="K217" s="173" t="s">
        <v>2980</v>
      </c>
      <c r="L217" s="173" t="s">
        <v>7823</v>
      </c>
      <c r="M217" s="173" t="s">
        <v>1718</v>
      </c>
      <c r="N217" s="173" t="s">
        <v>18</v>
      </c>
      <c r="O217" s="173" t="s">
        <v>18</v>
      </c>
      <c r="P217"/>
      <c r="Q217"/>
      <c r="R217"/>
      <c r="S217"/>
      <c r="T217"/>
      <c r="U217"/>
      <c r="V217"/>
      <c r="W217"/>
      <c r="X217"/>
      <c r="Y217"/>
      <c r="Z217"/>
    </row>
    <row r="218" spans="1:26" ht="15" x14ac:dyDescent="0.25">
      <c r="A218" s="157">
        <f>COUNTIF(ClienteLocalidade!AB:AB,B218)</f>
        <v>1</v>
      </c>
      <c r="B218" s="157" t="str">
        <f t="shared" si="3"/>
        <v>CAERN - JUCURUTU</v>
      </c>
      <c r="C218" s="173" t="s">
        <v>18</v>
      </c>
      <c r="D218" s="173" t="s">
        <v>7515</v>
      </c>
      <c r="E218" s="173" t="s">
        <v>7512</v>
      </c>
      <c r="F218" s="173" t="s">
        <v>133</v>
      </c>
      <c r="G218" s="173" t="s">
        <v>7585</v>
      </c>
      <c r="H218" s="173" t="s">
        <v>364</v>
      </c>
      <c r="I218" s="173" t="s">
        <v>8296</v>
      </c>
      <c r="J218" s="173" t="s">
        <v>18</v>
      </c>
      <c r="K218" s="173" t="s">
        <v>2980</v>
      </c>
      <c r="L218" s="173" t="s">
        <v>7824</v>
      </c>
      <c r="M218" s="173" t="s">
        <v>364</v>
      </c>
      <c r="N218" s="173" t="s">
        <v>18</v>
      </c>
      <c r="O218" s="173" t="s">
        <v>18</v>
      </c>
      <c r="P218"/>
      <c r="Q218"/>
      <c r="R218"/>
      <c r="S218"/>
      <c r="T218"/>
      <c r="U218"/>
      <c r="V218"/>
      <c r="W218"/>
      <c r="X218"/>
      <c r="Y218"/>
      <c r="Z218"/>
    </row>
    <row r="219" spans="1:26" ht="15" x14ac:dyDescent="0.25">
      <c r="A219" s="157">
        <f>COUNTIF(ClienteLocalidade!AB:AB,B219)</f>
        <v>1</v>
      </c>
      <c r="B219" s="157" t="str">
        <f t="shared" si="3"/>
        <v>CAERN - JUNDIA</v>
      </c>
      <c r="C219" s="173" t="s">
        <v>18</v>
      </c>
      <c r="D219" s="173" t="s">
        <v>7515</v>
      </c>
      <c r="E219" s="173" t="s">
        <v>7512</v>
      </c>
      <c r="F219" s="173" t="s">
        <v>133</v>
      </c>
      <c r="G219" s="173" t="s">
        <v>7656</v>
      </c>
      <c r="H219" s="173" t="s">
        <v>1715</v>
      </c>
      <c r="I219" s="173" t="s">
        <v>7350</v>
      </c>
      <c r="J219" s="173" t="s">
        <v>18</v>
      </c>
      <c r="K219" s="173" t="s">
        <v>2980</v>
      </c>
      <c r="L219" s="173" t="s">
        <v>7804</v>
      </c>
      <c r="M219" s="173" t="s">
        <v>7375</v>
      </c>
      <c r="N219" s="173" t="s">
        <v>18</v>
      </c>
      <c r="O219" s="173" t="s">
        <v>18</v>
      </c>
      <c r="P219"/>
      <c r="Q219"/>
      <c r="R219"/>
      <c r="S219"/>
      <c r="T219"/>
      <c r="U219"/>
      <c r="V219"/>
      <c r="W219"/>
      <c r="X219"/>
      <c r="Y219"/>
      <c r="Z219"/>
    </row>
    <row r="220" spans="1:26" ht="15" x14ac:dyDescent="0.25">
      <c r="A220" s="157">
        <f>COUNTIF(ClienteLocalidade!AB:AB,B220)</f>
        <v>1</v>
      </c>
      <c r="B220" s="157" t="str">
        <f t="shared" si="3"/>
        <v>CAERN - LAGOA NOVA I</v>
      </c>
      <c r="C220" s="173" t="s">
        <v>18</v>
      </c>
      <c r="D220" s="173" t="s">
        <v>7515</v>
      </c>
      <c r="E220" s="173" t="s">
        <v>7512</v>
      </c>
      <c r="F220" s="173" t="s">
        <v>133</v>
      </c>
      <c r="G220" s="173" t="s">
        <v>7564</v>
      </c>
      <c r="H220" s="173" t="s">
        <v>365</v>
      </c>
      <c r="I220" s="173" t="s">
        <v>8296</v>
      </c>
      <c r="J220" s="173" t="s">
        <v>18</v>
      </c>
      <c r="K220" s="173" t="s">
        <v>2980</v>
      </c>
      <c r="L220" s="173" t="s">
        <v>7825</v>
      </c>
      <c r="M220" s="173" t="s">
        <v>7430</v>
      </c>
      <c r="N220" s="173" t="s">
        <v>18</v>
      </c>
      <c r="O220" s="173" t="s">
        <v>18</v>
      </c>
      <c r="P220"/>
      <c r="Q220"/>
      <c r="R220"/>
      <c r="S220"/>
      <c r="T220"/>
      <c r="U220"/>
      <c r="V220"/>
      <c r="W220"/>
      <c r="X220"/>
      <c r="Y220"/>
      <c r="Z220"/>
    </row>
    <row r="221" spans="1:26" ht="15" x14ac:dyDescent="0.25">
      <c r="A221" s="157">
        <f>COUNTIF(ClienteLocalidade!AB:AB,B221)</f>
        <v>1</v>
      </c>
      <c r="B221" s="157" t="str">
        <f t="shared" si="3"/>
        <v>CAERN - LAGOA NOVA II</v>
      </c>
      <c r="C221" s="173" t="s">
        <v>18</v>
      </c>
      <c r="D221" s="173" t="s">
        <v>7515</v>
      </c>
      <c r="E221" s="173" t="s">
        <v>7512</v>
      </c>
      <c r="F221" s="173" t="s">
        <v>133</v>
      </c>
      <c r="G221" s="173" t="s">
        <v>7559</v>
      </c>
      <c r="H221" s="173" t="s">
        <v>366</v>
      </c>
      <c r="I221" s="173" t="s">
        <v>8296</v>
      </c>
      <c r="J221" s="173" t="s">
        <v>18</v>
      </c>
      <c r="K221" s="173" t="s">
        <v>2980</v>
      </c>
      <c r="L221" s="173" t="s">
        <v>7825</v>
      </c>
      <c r="M221" s="173" t="s">
        <v>7430</v>
      </c>
      <c r="N221" s="173" t="s">
        <v>18</v>
      </c>
      <c r="O221" s="173" t="s">
        <v>18</v>
      </c>
      <c r="P221"/>
      <c r="Q221"/>
      <c r="R221"/>
      <c r="S221"/>
      <c r="T221"/>
      <c r="U221"/>
      <c r="V221"/>
      <c r="W221"/>
      <c r="X221"/>
      <c r="Y221"/>
      <c r="Z221"/>
    </row>
    <row r="222" spans="1:26" ht="15" x14ac:dyDescent="0.25">
      <c r="A222" s="157">
        <f>COUNTIF(ClienteLocalidade!AB:AB,B222)</f>
        <v>1</v>
      </c>
      <c r="B222" s="157" t="str">
        <f t="shared" si="3"/>
        <v>CAERN - LAJES - ADUTORA SERTAO CENTRAL</v>
      </c>
      <c r="C222" s="173" t="s">
        <v>18</v>
      </c>
      <c r="D222" s="173" t="s">
        <v>7515</v>
      </c>
      <c r="E222" s="173" t="s">
        <v>7512</v>
      </c>
      <c r="F222" s="173" t="s">
        <v>133</v>
      </c>
      <c r="G222" s="173" t="s">
        <v>7558</v>
      </c>
      <c r="H222" s="173" t="s">
        <v>1506</v>
      </c>
      <c r="I222" s="173" t="s">
        <v>7348</v>
      </c>
      <c r="J222" s="173" t="s">
        <v>18</v>
      </c>
      <c r="K222" s="173" t="s">
        <v>2980</v>
      </c>
      <c r="L222" s="173" t="s">
        <v>7826</v>
      </c>
      <c r="M222" s="173" t="s">
        <v>7431</v>
      </c>
      <c r="N222" s="173" t="s">
        <v>18</v>
      </c>
      <c r="O222" s="173" t="s">
        <v>18</v>
      </c>
      <c r="P222"/>
      <c r="Q222"/>
      <c r="R222"/>
      <c r="S222"/>
      <c r="T222"/>
      <c r="U222"/>
      <c r="V222"/>
      <c r="W222"/>
      <c r="X222"/>
      <c r="Y222"/>
      <c r="Z222"/>
    </row>
    <row r="223" spans="1:26" ht="15" x14ac:dyDescent="0.25">
      <c r="A223" s="157">
        <f>COUNTIF(ClienteLocalidade!AB:AB,B223)</f>
        <v>1</v>
      </c>
      <c r="B223" s="157" t="str">
        <f t="shared" si="3"/>
        <v>CAERN - LAJES - CABUGI</v>
      </c>
      <c r="C223" s="173" t="s">
        <v>18</v>
      </c>
      <c r="D223" s="173" t="s">
        <v>7515</v>
      </c>
      <c r="E223" s="173" t="s">
        <v>7512</v>
      </c>
      <c r="F223" s="173" t="s">
        <v>133</v>
      </c>
      <c r="G223" s="173" t="s">
        <v>7603</v>
      </c>
      <c r="H223" s="173" t="s">
        <v>1087</v>
      </c>
      <c r="I223" s="173" t="s">
        <v>7348</v>
      </c>
      <c r="J223" s="173" t="s">
        <v>18</v>
      </c>
      <c r="K223" s="173" t="s">
        <v>2980</v>
      </c>
      <c r="L223" s="173" t="s">
        <v>7826</v>
      </c>
      <c r="M223" s="173" t="s">
        <v>7431</v>
      </c>
      <c r="N223" s="173" t="s">
        <v>18</v>
      </c>
      <c r="O223" s="173" t="s">
        <v>18</v>
      </c>
      <c r="P223"/>
      <c r="Q223"/>
      <c r="R223"/>
      <c r="S223"/>
      <c r="T223"/>
      <c r="U223"/>
      <c r="V223"/>
      <c r="W223"/>
      <c r="X223"/>
      <c r="Y223"/>
      <c r="Z223"/>
    </row>
    <row r="224" spans="1:26" ht="15" x14ac:dyDescent="0.25">
      <c r="A224" s="157">
        <f>COUNTIF(ClienteLocalidade!AB:AB,B224)</f>
        <v>1</v>
      </c>
      <c r="B224" s="157" t="str">
        <f t="shared" si="3"/>
        <v>CAERN - MACAIBA - GRANJA RECREIO</v>
      </c>
      <c r="C224" s="173" t="s">
        <v>18</v>
      </c>
      <c r="D224" s="173" t="s">
        <v>7515</v>
      </c>
      <c r="E224" s="173" t="s">
        <v>7512</v>
      </c>
      <c r="F224" s="173" t="s">
        <v>133</v>
      </c>
      <c r="G224" s="173" t="s">
        <v>7565</v>
      </c>
      <c r="H224" s="173" t="s">
        <v>1091</v>
      </c>
      <c r="I224" s="173" t="s">
        <v>7348</v>
      </c>
      <c r="J224" s="173" t="s">
        <v>18</v>
      </c>
      <c r="K224" s="173" t="s">
        <v>2980</v>
      </c>
      <c r="L224" s="173" t="s">
        <v>7827</v>
      </c>
      <c r="M224" s="173" t="s">
        <v>7432</v>
      </c>
      <c r="N224" s="173" t="s">
        <v>18</v>
      </c>
      <c r="O224" s="173" t="s">
        <v>18</v>
      </c>
      <c r="P224"/>
      <c r="Q224"/>
      <c r="R224"/>
      <c r="S224"/>
      <c r="T224"/>
      <c r="U224"/>
      <c r="V224"/>
      <c r="W224"/>
      <c r="X224"/>
      <c r="Y224"/>
      <c r="Z224"/>
    </row>
    <row r="225" spans="1:26" ht="15" x14ac:dyDescent="0.25">
      <c r="A225" s="157">
        <f>COUNTIF(ClienteLocalidade!AB:AB,B225)</f>
        <v>1</v>
      </c>
      <c r="B225" s="157" t="str">
        <f t="shared" si="3"/>
        <v>CAERN - MACAU</v>
      </c>
      <c r="C225" s="173" t="s">
        <v>18</v>
      </c>
      <c r="D225" s="173" t="s">
        <v>7515</v>
      </c>
      <c r="E225" s="173" t="s">
        <v>7512</v>
      </c>
      <c r="F225" s="173" t="s">
        <v>133</v>
      </c>
      <c r="G225" s="173" t="s">
        <v>7604</v>
      </c>
      <c r="H225" s="173" t="s">
        <v>367</v>
      </c>
      <c r="I225" s="173" t="s">
        <v>8472</v>
      </c>
      <c r="J225" s="173" t="s">
        <v>18</v>
      </c>
      <c r="K225" s="173" t="s">
        <v>2980</v>
      </c>
      <c r="L225" s="173" t="s">
        <v>7828</v>
      </c>
      <c r="M225" s="173" t="s">
        <v>367</v>
      </c>
      <c r="N225" s="173" t="s">
        <v>18</v>
      </c>
      <c r="O225" s="173" t="s">
        <v>18</v>
      </c>
      <c r="P225"/>
      <c r="Q225"/>
      <c r="R225"/>
      <c r="S225"/>
      <c r="T225"/>
      <c r="U225"/>
      <c r="V225"/>
      <c r="W225"/>
      <c r="X225"/>
      <c r="Y225"/>
      <c r="Z225"/>
    </row>
    <row r="226" spans="1:26" ht="15" x14ac:dyDescent="0.25">
      <c r="A226" s="157">
        <f>COUNTIF(ClienteLocalidade!AB:AB,B226)</f>
        <v>1</v>
      </c>
      <c r="B226" s="157" t="str">
        <f t="shared" si="3"/>
        <v>CAERN - MARCELINO VIEIRA</v>
      </c>
      <c r="C226" s="173" t="s">
        <v>18</v>
      </c>
      <c r="D226" s="173" t="s">
        <v>7515</v>
      </c>
      <c r="E226" s="173" t="s">
        <v>7512</v>
      </c>
      <c r="F226" s="173" t="s">
        <v>133</v>
      </c>
      <c r="G226" s="173" t="s">
        <v>7605</v>
      </c>
      <c r="H226" s="173" t="s">
        <v>368</v>
      </c>
      <c r="I226" s="173" t="s">
        <v>7363</v>
      </c>
      <c r="J226" s="173" t="s">
        <v>18</v>
      </c>
      <c r="K226" s="173" t="s">
        <v>2980</v>
      </c>
      <c r="L226" s="173" t="s">
        <v>7829</v>
      </c>
      <c r="M226" s="173" t="s">
        <v>368</v>
      </c>
      <c r="N226" s="173" t="s">
        <v>18</v>
      </c>
      <c r="O226" s="173" t="s">
        <v>18</v>
      </c>
      <c r="P226"/>
      <c r="Q226"/>
      <c r="R226"/>
      <c r="S226"/>
      <c r="T226"/>
      <c r="U226"/>
      <c r="V226"/>
      <c r="W226"/>
      <c r="X226"/>
      <c r="Y226"/>
      <c r="Z226"/>
    </row>
    <row r="227" spans="1:26" ht="15" x14ac:dyDescent="0.25">
      <c r="A227" s="157">
        <f>COUNTIF(ClienteLocalidade!AB:AB,B227)</f>
        <v>1</v>
      </c>
      <c r="B227" s="157" t="str">
        <f t="shared" si="3"/>
        <v>CAERN - MARTINS</v>
      </c>
      <c r="C227" s="173" t="s">
        <v>18</v>
      </c>
      <c r="D227" s="173" t="s">
        <v>7515</v>
      </c>
      <c r="E227" s="173" t="s">
        <v>7512</v>
      </c>
      <c r="F227" s="173" t="s">
        <v>133</v>
      </c>
      <c r="G227" s="173" t="s">
        <v>7583</v>
      </c>
      <c r="H227" s="173" t="s">
        <v>369</v>
      </c>
      <c r="I227" s="173" t="s">
        <v>7363</v>
      </c>
      <c r="J227" s="173" t="s">
        <v>18</v>
      </c>
      <c r="K227" s="173" t="s">
        <v>2980</v>
      </c>
      <c r="L227" s="173" t="s">
        <v>7830</v>
      </c>
      <c r="M227" s="173" t="s">
        <v>369</v>
      </c>
      <c r="N227" s="173" t="s">
        <v>18</v>
      </c>
      <c r="O227" s="173" t="s">
        <v>18</v>
      </c>
      <c r="P227"/>
      <c r="Q227"/>
      <c r="R227"/>
      <c r="S227"/>
      <c r="T227"/>
      <c r="U227"/>
      <c r="V227"/>
      <c r="W227"/>
      <c r="X227"/>
      <c r="Y227"/>
      <c r="Z227"/>
    </row>
    <row r="228" spans="1:26" ht="15" x14ac:dyDescent="0.25">
      <c r="A228" s="157">
        <f>COUNTIF(ClienteLocalidade!AB:AB,B228)</f>
        <v>1</v>
      </c>
      <c r="B228" s="157" t="str">
        <f t="shared" si="3"/>
        <v>CAERN - MEDIO OESTE</v>
      </c>
      <c r="C228" s="173" t="s">
        <v>18</v>
      </c>
      <c r="D228" s="173" t="s">
        <v>7515</v>
      </c>
      <c r="E228" s="173" t="s">
        <v>7512</v>
      </c>
      <c r="F228" s="173" t="s">
        <v>133</v>
      </c>
      <c r="G228" s="173" t="s">
        <v>7606</v>
      </c>
      <c r="H228" s="173" t="s">
        <v>1532</v>
      </c>
      <c r="I228" s="173" t="s">
        <v>8472</v>
      </c>
      <c r="J228" s="173" t="s">
        <v>18</v>
      </c>
      <c r="K228" s="173" t="s">
        <v>2980</v>
      </c>
      <c r="L228" s="173" t="s">
        <v>7795</v>
      </c>
      <c r="M228" s="173" t="s">
        <v>7424</v>
      </c>
      <c r="N228" s="173" t="s">
        <v>18</v>
      </c>
      <c r="O228" s="173" t="s">
        <v>18</v>
      </c>
      <c r="P228"/>
      <c r="Q228"/>
      <c r="R228"/>
      <c r="S228"/>
      <c r="T228"/>
      <c r="U228"/>
      <c r="V228"/>
      <c r="W228"/>
      <c r="X228"/>
      <c r="Y228"/>
      <c r="Z228"/>
    </row>
    <row r="229" spans="1:26" ht="15" x14ac:dyDescent="0.25">
      <c r="A229" s="157">
        <f>COUNTIF(ClienteLocalidade!AB:AB,B229)</f>
        <v>1</v>
      </c>
      <c r="B229" s="157" t="str">
        <f t="shared" si="3"/>
        <v>CAERN - MONTANHAS</v>
      </c>
      <c r="C229" s="173" t="s">
        <v>18</v>
      </c>
      <c r="D229" s="173" t="s">
        <v>7515</v>
      </c>
      <c r="E229" s="173" t="s">
        <v>7512</v>
      </c>
      <c r="F229" s="173" t="s">
        <v>133</v>
      </c>
      <c r="G229" s="173" t="s">
        <v>7607</v>
      </c>
      <c r="H229" s="173" t="s">
        <v>371</v>
      </c>
      <c r="I229" s="173" t="s">
        <v>7350</v>
      </c>
      <c r="J229" s="173" t="s">
        <v>18</v>
      </c>
      <c r="K229" s="173" t="s">
        <v>2980</v>
      </c>
      <c r="L229" s="173" t="s">
        <v>7831</v>
      </c>
      <c r="M229" s="173" t="s">
        <v>371</v>
      </c>
      <c r="N229" s="173" t="s">
        <v>18</v>
      </c>
      <c r="O229" s="173" t="s">
        <v>18</v>
      </c>
      <c r="P229"/>
      <c r="Q229"/>
      <c r="R229"/>
      <c r="S229"/>
      <c r="T229"/>
      <c r="U229"/>
      <c r="V229"/>
      <c r="W229"/>
      <c r="X229"/>
      <c r="Y229"/>
      <c r="Z229"/>
    </row>
    <row r="230" spans="1:26" ht="15" x14ac:dyDescent="0.25">
      <c r="A230" s="157">
        <f>COUNTIF(ClienteLocalidade!AB:AB,B230)</f>
        <v>1</v>
      </c>
      <c r="B230" s="157" t="str">
        <f t="shared" si="3"/>
        <v>CAERN - MONTE ALEGRE</v>
      </c>
      <c r="C230" s="173" t="s">
        <v>18</v>
      </c>
      <c r="D230" s="173" t="s">
        <v>7515</v>
      </c>
      <c r="E230" s="173" t="s">
        <v>7512</v>
      </c>
      <c r="F230" s="173" t="s">
        <v>133</v>
      </c>
      <c r="G230" s="173" t="s">
        <v>7568</v>
      </c>
      <c r="H230" s="173" t="s">
        <v>372</v>
      </c>
      <c r="I230" s="173" t="s">
        <v>7350</v>
      </c>
      <c r="J230" s="173" t="s">
        <v>18</v>
      </c>
      <c r="K230" s="173" t="s">
        <v>2980</v>
      </c>
      <c r="L230" s="173" t="s">
        <v>7832</v>
      </c>
      <c r="M230" s="173" t="s">
        <v>372</v>
      </c>
      <c r="N230" s="173" t="s">
        <v>18</v>
      </c>
      <c r="O230" s="173" t="s">
        <v>18</v>
      </c>
      <c r="P230"/>
      <c r="Q230"/>
      <c r="R230"/>
      <c r="S230"/>
      <c r="T230"/>
      <c r="U230"/>
      <c r="V230"/>
      <c r="W230"/>
      <c r="X230"/>
      <c r="Y230"/>
      <c r="Z230"/>
    </row>
    <row r="231" spans="1:26" ht="15" x14ac:dyDescent="0.25">
      <c r="A231" s="157">
        <f>COUNTIF(ClienteLocalidade!AB:AB,B231)</f>
        <v>1</v>
      </c>
      <c r="B231" s="157" t="str">
        <f t="shared" si="3"/>
        <v>CAERN - MOSSORO</v>
      </c>
      <c r="C231" s="173" t="s">
        <v>18</v>
      </c>
      <c r="D231" s="173" t="s">
        <v>7515</v>
      </c>
      <c r="E231" s="173" t="s">
        <v>7512</v>
      </c>
      <c r="F231" s="173" t="s">
        <v>133</v>
      </c>
      <c r="G231" s="173" t="s">
        <v>7587</v>
      </c>
      <c r="H231" s="173" t="s">
        <v>1549</v>
      </c>
      <c r="I231" s="173" t="s">
        <v>8449</v>
      </c>
      <c r="J231" s="173" t="s">
        <v>18</v>
      </c>
      <c r="K231" s="173" t="s">
        <v>2980</v>
      </c>
      <c r="L231" s="173" t="s">
        <v>7822</v>
      </c>
      <c r="M231" s="173" t="s">
        <v>1549</v>
      </c>
      <c r="N231" s="173" t="s">
        <v>18</v>
      </c>
      <c r="O231" s="173" t="s">
        <v>18</v>
      </c>
      <c r="P231"/>
      <c r="Q231"/>
      <c r="R231"/>
      <c r="S231"/>
      <c r="T231"/>
      <c r="U231"/>
      <c r="V231"/>
      <c r="W231"/>
      <c r="X231"/>
      <c r="Y231"/>
      <c r="Z231"/>
    </row>
    <row r="232" spans="1:26" ht="15" x14ac:dyDescent="0.25">
      <c r="A232" s="157">
        <f>COUNTIF(ClienteLocalidade!AB:AB,B232)</f>
        <v>1</v>
      </c>
      <c r="B232" s="157" t="str">
        <f t="shared" si="3"/>
        <v>CAERN - PONTA NEGRA</v>
      </c>
      <c r="C232" s="173" t="s">
        <v>18</v>
      </c>
      <c r="D232" s="173" t="s">
        <v>7515</v>
      </c>
      <c r="E232" s="173" t="s">
        <v>7512</v>
      </c>
      <c r="F232" s="173" t="s">
        <v>133</v>
      </c>
      <c r="G232" s="173" t="s">
        <v>7553</v>
      </c>
      <c r="H232" s="173" t="s">
        <v>7367</v>
      </c>
      <c r="I232" s="173" t="s">
        <v>7350</v>
      </c>
      <c r="J232" s="173" t="s">
        <v>18</v>
      </c>
      <c r="K232" s="173" t="s">
        <v>2980</v>
      </c>
      <c r="L232" s="173" t="s">
        <v>7804</v>
      </c>
      <c r="M232" s="173" t="s">
        <v>7375</v>
      </c>
      <c r="N232" s="173" t="s">
        <v>18</v>
      </c>
      <c r="O232" s="173" t="s">
        <v>18</v>
      </c>
      <c r="P232"/>
      <c r="Q232"/>
      <c r="R232"/>
      <c r="S232"/>
      <c r="T232"/>
      <c r="U232"/>
      <c r="V232"/>
      <c r="W232"/>
      <c r="X232"/>
      <c r="Y232"/>
      <c r="Z232"/>
    </row>
    <row r="233" spans="1:26" ht="15" x14ac:dyDescent="0.25">
      <c r="A233" s="157">
        <f>COUNTIF(ClienteLocalidade!AB:AB,B233)</f>
        <v>1</v>
      </c>
      <c r="B233" s="157" t="str">
        <f t="shared" si="3"/>
        <v>CAERN - NISIA FLORESTA - ETA BOMFIM - ADUT. MONSEN. EXP.</v>
      </c>
      <c r="C233" s="173" t="s">
        <v>18</v>
      </c>
      <c r="D233" s="173" t="s">
        <v>7515</v>
      </c>
      <c r="E233" s="173" t="s">
        <v>7512</v>
      </c>
      <c r="F233" s="173" t="s">
        <v>133</v>
      </c>
      <c r="G233" s="173" t="s">
        <v>7595</v>
      </c>
      <c r="H233" s="173" t="s">
        <v>1275</v>
      </c>
      <c r="I233" s="173" t="s">
        <v>7350</v>
      </c>
      <c r="J233" s="173" t="s">
        <v>18</v>
      </c>
      <c r="K233" s="173" t="s">
        <v>2980</v>
      </c>
      <c r="L233" s="173" t="s">
        <v>7833</v>
      </c>
      <c r="M233" s="173" t="s">
        <v>7433</v>
      </c>
      <c r="N233" s="173" t="s">
        <v>18</v>
      </c>
      <c r="O233" s="173" t="s">
        <v>18</v>
      </c>
      <c r="P233"/>
      <c r="Q233"/>
      <c r="R233"/>
      <c r="S233"/>
      <c r="T233"/>
      <c r="U233"/>
      <c r="V233"/>
      <c r="W233"/>
      <c r="X233"/>
      <c r="Y233"/>
      <c r="Z233"/>
    </row>
    <row r="234" spans="1:26" ht="15" x14ac:dyDescent="0.25">
      <c r="A234" s="157">
        <f>COUNTIF(ClienteLocalidade!AB:AB,B234)</f>
        <v>1</v>
      </c>
      <c r="B234" s="157" t="str">
        <f t="shared" si="3"/>
        <v>CAERN - NOVA CRUZ</v>
      </c>
      <c r="C234" s="173" t="s">
        <v>18</v>
      </c>
      <c r="D234" s="173" t="s">
        <v>7515</v>
      </c>
      <c r="E234" s="173" t="s">
        <v>7512</v>
      </c>
      <c r="F234" s="173" t="s">
        <v>133</v>
      </c>
      <c r="G234" s="173" t="s">
        <v>7594</v>
      </c>
      <c r="H234" s="173" t="s">
        <v>373</v>
      </c>
      <c r="I234" s="173" t="s">
        <v>7350</v>
      </c>
      <c r="J234" s="173" t="s">
        <v>18</v>
      </c>
      <c r="K234" s="173" t="s">
        <v>2980</v>
      </c>
      <c r="L234" s="173" t="s">
        <v>7834</v>
      </c>
      <c r="M234" s="173" t="s">
        <v>373</v>
      </c>
      <c r="N234" s="173" t="s">
        <v>18</v>
      </c>
      <c r="O234" s="173" t="s">
        <v>18</v>
      </c>
      <c r="P234"/>
      <c r="Q234"/>
      <c r="R234"/>
      <c r="S234"/>
      <c r="T234"/>
      <c r="U234"/>
      <c r="V234"/>
      <c r="W234"/>
      <c r="X234"/>
      <c r="Y234"/>
      <c r="Z234"/>
    </row>
    <row r="235" spans="1:26" ht="15" x14ac:dyDescent="0.25">
      <c r="A235" s="157">
        <f>COUNTIF(ClienteLocalidade!AB:AB,B235)</f>
        <v>1</v>
      </c>
      <c r="B235" s="157" t="str">
        <f t="shared" si="3"/>
        <v>CAERN - OURO BRANCO</v>
      </c>
      <c r="C235" s="173" t="s">
        <v>18</v>
      </c>
      <c r="D235" s="173" t="s">
        <v>7515</v>
      </c>
      <c r="E235" s="173" t="s">
        <v>7512</v>
      </c>
      <c r="F235" s="173" t="s">
        <v>133</v>
      </c>
      <c r="G235" s="173" t="s">
        <v>7593</v>
      </c>
      <c r="H235" s="173" t="s">
        <v>374</v>
      </c>
      <c r="I235" s="173" t="s">
        <v>8296</v>
      </c>
      <c r="J235" s="173" t="s">
        <v>18</v>
      </c>
      <c r="K235" s="173" t="s">
        <v>2980</v>
      </c>
      <c r="L235" s="173" t="s">
        <v>7835</v>
      </c>
      <c r="M235" s="173" t="s">
        <v>374</v>
      </c>
      <c r="N235" s="173" t="s">
        <v>18</v>
      </c>
      <c r="O235" s="173" t="s">
        <v>18</v>
      </c>
      <c r="P235"/>
      <c r="Q235"/>
      <c r="R235"/>
      <c r="S235"/>
      <c r="T235"/>
      <c r="U235"/>
      <c r="V235"/>
      <c r="W235"/>
      <c r="X235"/>
      <c r="Y235"/>
      <c r="Z235"/>
    </row>
    <row r="236" spans="1:26" ht="15" x14ac:dyDescent="0.25">
      <c r="A236" s="157">
        <f>COUNTIF(ClienteLocalidade!AB:AB,B236)</f>
        <v>1</v>
      </c>
      <c r="B236" s="157" t="str">
        <f t="shared" si="3"/>
        <v>CAERN - PALMA</v>
      </c>
      <c r="C236" s="173" t="s">
        <v>18</v>
      </c>
      <c r="D236" s="173" t="s">
        <v>7515</v>
      </c>
      <c r="E236" s="173" t="s">
        <v>7512</v>
      </c>
      <c r="F236" s="173" t="s">
        <v>133</v>
      </c>
      <c r="G236" s="173" t="s">
        <v>7528</v>
      </c>
      <c r="H236" s="173" t="s">
        <v>1896</v>
      </c>
      <c r="I236" s="173" t="s">
        <v>8296</v>
      </c>
      <c r="J236" s="173" t="s">
        <v>18</v>
      </c>
      <c r="K236" s="173" t="s">
        <v>2980</v>
      </c>
      <c r="L236" s="173" t="s">
        <v>7798</v>
      </c>
      <c r="M236" s="173" t="s">
        <v>212</v>
      </c>
      <c r="N236" s="173" t="s">
        <v>18</v>
      </c>
      <c r="O236" s="173" t="s">
        <v>18</v>
      </c>
      <c r="P236"/>
      <c r="Q236"/>
      <c r="R236"/>
      <c r="S236"/>
      <c r="T236"/>
      <c r="U236"/>
      <c r="V236"/>
      <c r="W236"/>
      <c r="X236"/>
      <c r="Y236"/>
      <c r="Z236"/>
    </row>
    <row r="237" spans="1:26" ht="15" x14ac:dyDescent="0.25">
      <c r="A237" s="157">
        <f>COUNTIF(ClienteLocalidade!AB:AB,B237)</f>
        <v>1</v>
      </c>
      <c r="B237" s="157" t="str">
        <f t="shared" si="3"/>
        <v>CAERN - PARELHAS</v>
      </c>
      <c r="C237" s="173" t="s">
        <v>18</v>
      </c>
      <c r="D237" s="173" t="s">
        <v>7515</v>
      </c>
      <c r="E237" s="173" t="s">
        <v>7512</v>
      </c>
      <c r="F237" s="173" t="s">
        <v>133</v>
      </c>
      <c r="G237" s="173" t="s">
        <v>7582</v>
      </c>
      <c r="H237" s="173" t="s">
        <v>375</v>
      </c>
      <c r="I237" s="173" t="s">
        <v>8296</v>
      </c>
      <c r="J237" s="173" t="s">
        <v>18</v>
      </c>
      <c r="K237" s="173" t="s">
        <v>2980</v>
      </c>
      <c r="L237" s="173" t="s">
        <v>7836</v>
      </c>
      <c r="M237" s="173" t="s">
        <v>375</v>
      </c>
      <c r="N237" s="173" t="s">
        <v>18</v>
      </c>
      <c r="O237" s="173" t="s">
        <v>18</v>
      </c>
      <c r="P237"/>
      <c r="Q237"/>
      <c r="R237"/>
      <c r="S237"/>
      <c r="T237"/>
      <c r="U237"/>
      <c r="V237"/>
      <c r="W237"/>
      <c r="X237"/>
      <c r="Y237"/>
      <c r="Z237"/>
    </row>
    <row r="238" spans="1:26" ht="15" x14ac:dyDescent="0.25">
      <c r="A238" s="157">
        <f>COUNTIF(ClienteLocalidade!AB:AB,B238)</f>
        <v>1</v>
      </c>
      <c r="B238" s="157" t="str">
        <f t="shared" si="3"/>
        <v>CAERN - PARNAMIRIM - LAGOA DO BONFIM</v>
      </c>
      <c r="C238" s="173" t="s">
        <v>18</v>
      </c>
      <c r="D238" s="173" t="s">
        <v>7515</v>
      </c>
      <c r="E238" s="173" t="s">
        <v>7512</v>
      </c>
      <c r="F238" s="173" t="s">
        <v>133</v>
      </c>
      <c r="G238" s="173" t="s">
        <v>7590</v>
      </c>
      <c r="H238" s="173" t="s">
        <v>1086</v>
      </c>
      <c r="I238" s="173" t="s">
        <v>7350</v>
      </c>
      <c r="J238" s="173" t="s">
        <v>18</v>
      </c>
      <c r="K238" s="173" t="s">
        <v>2980</v>
      </c>
      <c r="L238" s="173" t="s">
        <v>7811</v>
      </c>
      <c r="M238" s="173" t="s">
        <v>7428</v>
      </c>
      <c r="N238" s="173" t="s">
        <v>18</v>
      </c>
      <c r="O238" s="173" t="s">
        <v>18</v>
      </c>
      <c r="P238"/>
      <c r="Q238"/>
      <c r="R238"/>
      <c r="S238"/>
      <c r="T238"/>
      <c r="U238"/>
      <c r="V238"/>
      <c r="W238"/>
      <c r="X238"/>
      <c r="Y238"/>
      <c r="Z238"/>
    </row>
    <row r="239" spans="1:26" ht="15" x14ac:dyDescent="0.25">
      <c r="A239" s="157">
        <f>COUNTIF(ClienteLocalidade!AB:AB,B239)</f>
        <v>1</v>
      </c>
      <c r="B239" s="157" t="str">
        <f t="shared" si="3"/>
        <v>CAERN - PARNAMIRIM I</v>
      </c>
      <c r="C239" s="173" t="s">
        <v>18</v>
      </c>
      <c r="D239" s="173" t="s">
        <v>7515</v>
      </c>
      <c r="E239" s="173" t="s">
        <v>7512</v>
      </c>
      <c r="F239" s="173" t="s">
        <v>133</v>
      </c>
      <c r="G239" s="173" t="s">
        <v>7580</v>
      </c>
      <c r="H239" s="173" t="s">
        <v>376</v>
      </c>
      <c r="I239" s="173" t="s">
        <v>7350</v>
      </c>
      <c r="J239" s="173" t="s">
        <v>18</v>
      </c>
      <c r="K239" s="173" t="s">
        <v>2980</v>
      </c>
      <c r="L239" s="173" t="s">
        <v>7811</v>
      </c>
      <c r="M239" s="173" t="s">
        <v>7428</v>
      </c>
      <c r="N239" s="173" t="s">
        <v>18</v>
      </c>
      <c r="O239" s="173" t="s">
        <v>18</v>
      </c>
      <c r="P239"/>
      <c r="Q239"/>
      <c r="R239"/>
      <c r="S239"/>
      <c r="T239"/>
      <c r="U239"/>
      <c r="V239"/>
      <c r="W239"/>
      <c r="X239"/>
      <c r="Y239"/>
      <c r="Z239"/>
    </row>
    <row r="240" spans="1:26" ht="15" x14ac:dyDescent="0.25">
      <c r="A240" s="157">
        <f>COUNTIF(ClienteLocalidade!AB:AB,B240)</f>
        <v>1</v>
      </c>
      <c r="B240" s="157" t="str">
        <f t="shared" si="3"/>
        <v>CAERN - PARNAMIRIM II - RIACHO VERMELHO</v>
      </c>
      <c r="C240" s="173" t="s">
        <v>18</v>
      </c>
      <c r="D240" s="173" t="s">
        <v>7515</v>
      </c>
      <c r="E240" s="173" t="s">
        <v>7512</v>
      </c>
      <c r="F240" s="173" t="s">
        <v>133</v>
      </c>
      <c r="G240" s="173" t="s">
        <v>7567</v>
      </c>
      <c r="H240" s="173" t="s">
        <v>377</v>
      </c>
      <c r="I240" s="173" t="s">
        <v>7350</v>
      </c>
      <c r="J240" s="173" t="s">
        <v>18</v>
      </c>
      <c r="K240" s="173" t="s">
        <v>2980</v>
      </c>
      <c r="L240" s="173" t="s">
        <v>7811</v>
      </c>
      <c r="M240" s="173" t="s">
        <v>7428</v>
      </c>
      <c r="N240" s="173" t="s">
        <v>18</v>
      </c>
      <c r="O240" s="173" t="s">
        <v>18</v>
      </c>
      <c r="P240"/>
      <c r="Q240"/>
      <c r="R240"/>
      <c r="S240"/>
      <c r="T240"/>
      <c r="U240"/>
      <c r="V240"/>
      <c r="W240"/>
      <c r="X240"/>
      <c r="Y240"/>
      <c r="Z240"/>
    </row>
    <row r="241" spans="1:26" ht="15" x14ac:dyDescent="0.25">
      <c r="A241" s="157">
        <f>COUNTIF(ClienteLocalidade!AB:AB,B241)</f>
        <v>1</v>
      </c>
      <c r="B241" s="157" t="str">
        <f t="shared" si="3"/>
        <v>CAERN - PARQUE DAS DUNAS</v>
      </c>
      <c r="C241" s="173" t="s">
        <v>18</v>
      </c>
      <c r="D241" s="173" t="s">
        <v>7515</v>
      </c>
      <c r="E241" s="173" t="s">
        <v>7512</v>
      </c>
      <c r="F241" s="173" t="s">
        <v>133</v>
      </c>
      <c r="G241" s="173" t="s">
        <v>7522</v>
      </c>
      <c r="H241" s="173" t="s">
        <v>1818</v>
      </c>
      <c r="I241" s="173" t="s">
        <v>7350</v>
      </c>
      <c r="J241" s="173" t="s">
        <v>18</v>
      </c>
      <c r="K241" s="173" t="s">
        <v>2980</v>
      </c>
      <c r="L241" s="173" t="s">
        <v>7804</v>
      </c>
      <c r="M241" s="173" t="s">
        <v>7375</v>
      </c>
      <c r="N241" s="173" t="s">
        <v>18</v>
      </c>
      <c r="O241" s="173" t="s">
        <v>18</v>
      </c>
      <c r="P241"/>
      <c r="Q241"/>
      <c r="R241"/>
      <c r="S241"/>
      <c r="T241"/>
      <c r="U241"/>
      <c r="V241"/>
      <c r="W241"/>
      <c r="X241"/>
      <c r="Y241"/>
      <c r="Z241"/>
    </row>
    <row r="242" spans="1:26" ht="15" x14ac:dyDescent="0.25">
      <c r="A242" s="157">
        <f>COUNTIF(ClienteLocalidade!AB:AB,B242)</f>
        <v>1</v>
      </c>
      <c r="B242" s="157" t="str">
        <f t="shared" si="3"/>
        <v>CAERN - PAU DOS FERROS</v>
      </c>
      <c r="C242" s="173" t="s">
        <v>18</v>
      </c>
      <c r="D242" s="173" t="s">
        <v>7515</v>
      </c>
      <c r="E242" s="173" t="s">
        <v>7512</v>
      </c>
      <c r="F242" s="173" t="s">
        <v>133</v>
      </c>
      <c r="G242" s="173" t="s">
        <v>7608</v>
      </c>
      <c r="H242" s="173" t="s">
        <v>378</v>
      </c>
      <c r="I242" s="173" t="s">
        <v>7363</v>
      </c>
      <c r="J242" s="173" t="s">
        <v>18</v>
      </c>
      <c r="K242" s="173" t="s">
        <v>2980</v>
      </c>
      <c r="L242" s="173" t="s">
        <v>7837</v>
      </c>
      <c r="M242" s="173" t="s">
        <v>378</v>
      </c>
      <c r="N242" s="173" t="s">
        <v>18</v>
      </c>
      <c r="O242" s="173" t="s">
        <v>18</v>
      </c>
      <c r="P242"/>
      <c r="Q242"/>
      <c r="R242"/>
      <c r="S242"/>
      <c r="T242"/>
      <c r="U242"/>
      <c r="V242"/>
      <c r="W242"/>
      <c r="X242"/>
      <c r="Y242"/>
      <c r="Z242"/>
    </row>
    <row r="243" spans="1:26" ht="15" x14ac:dyDescent="0.25">
      <c r="A243" s="157">
        <f>COUNTIF(ClienteLocalidade!AB:AB,B243)</f>
        <v>1</v>
      </c>
      <c r="B243" s="157" t="str">
        <f t="shared" si="3"/>
        <v>CAERN - PEDRO VELHO</v>
      </c>
      <c r="C243" s="173" t="s">
        <v>18</v>
      </c>
      <c r="D243" s="173" t="s">
        <v>7515</v>
      </c>
      <c r="E243" s="173" t="s">
        <v>7512</v>
      </c>
      <c r="F243" s="173" t="s">
        <v>133</v>
      </c>
      <c r="G243" s="173" t="s">
        <v>7609</v>
      </c>
      <c r="H243" s="173" t="s">
        <v>379</v>
      </c>
      <c r="I243" s="173" t="s">
        <v>7350</v>
      </c>
      <c r="J243" s="173" t="s">
        <v>18</v>
      </c>
      <c r="K243" s="173" t="s">
        <v>2980</v>
      </c>
      <c r="L243" s="173" t="s">
        <v>7838</v>
      </c>
      <c r="M243" s="173" t="s">
        <v>379</v>
      </c>
      <c r="N243" s="173" t="s">
        <v>18</v>
      </c>
      <c r="O243" s="173" t="s">
        <v>18</v>
      </c>
      <c r="P243"/>
      <c r="Q243"/>
      <c r="R243"/>
      <c r="S243"/>
      <c r="T243"/>
      <c r="U243"/>
      <c r="V243"/>
      <c r="W243"/>
      <c r="X243"/>
      <c r="Y243"/>
      <c r="Z243"/>
    </row>
    <row r="244" spans="1:26" ht="15" x14ac:dyDescent="0.25">
      <c r="A244" s="157">
        <f>COUNTIF(ClienteLocalidade!AB:AB,B244)</f>
        <v>1</v>
      </c>
      <c r="B244" s="157" t="str">
        <f t="shared" si="3"/>
        <v>CAERN - PENDENCIAS</v>
      </c>
      <c r="C244" s="173" t="s">
        <v>18</v>
      </c>
      <c r="D244" s="173" t="s">
        <v>7515</v>
      </c>
      <c r="E244" s="173" t="s">
        <v>7512</v>
      </c>
      <c r="F244" s="173" t="s">
        <v>133</v>
      </c>
      <c r="G244" s="173" t="s">
        <v>7555</v>
      </c>
      <c r="H244" s="173" t="s">
        <v>210</v>
      </c>
      <c r="I244" s="173" t="s">
        <v>8472</v>
      </c>
      <c r="J244" s="173" t="s">
        <v>18</v>
      </c>
      <c r="K244" s="173" t="s">
        <v>2980</v>
      </c>
      <c r="L244" s="173" t="s">
        <v>7839</v>
      </c>
      <c r="M244" s="173" t="s">
        <v>210</v>
      </c>
      <c r="N244" s="173" t="s">
        <v>18</v>
      </c>
      <c r="O244" s="173" t="s">
        <v>18</v>
      </c>
      <c r="P244"/>
      <c r="Q244"/>
      <c r="R244"/>
      <c r="S244"/>
      <c r="T244"/>
      <c r="U244"/>
      <c r="V244"/>
      <c r="W244"/>
      <c r="X244"/>
      <c r="Y244"/>
      <c r="Z244"/>
    </row>
    <row r="245" spans="1:26" ht="15" x14ac:dyDescent="0.25">
      <c r="A245" s="157">
        <f>COUNTIF(ClienteLocalidade!AB:AB,B245)</f>
        <v>1</v>
      </c>
      <c r="B245" s="157" t="str">
        <f t="shared" si="3"/>
        <v>CAERN - PILOES</v>
      </c>
      <c r="C245" s="173" t="s">
        <v>18</v>
      </c>
      <c r="D245" s="173" t="s">
        <v>7515</v>
      </c>
      <c r="E245" s="173" t="s">
        <v>7512</v>
      </c>
      <c r="F245" s="173" t="s">
        <v>133</v>
      </c>
      <c r="G245" s="173" t="s">
        <v>7610</v>
      </c>
      <c r="H245" s="173" t="s">
        <v>1544</v>
      </c>
      <c r="I245" s="173" t="s">
        <v>7363</v>
      </c>
      <c r="J245" s="173" t="s">
        <v>18</v>
      </c>
      <c r="K245" s="173" t="s">
        <v>2980</v>
      </c>
      <c r="L245" s="173" t="s">
        <v>7840</v>
      </c>
      <c r="M245" s="173" t="s">
        <v>1544</v>
      </c>
      <c r="N245" s="173" t="s">
        <v>18</v>
      </c>
      <c r="O245" s="173" t="s">
        <v>18</v>
      </c>
      <c r="P245"/>
      <c r="Q245"/>
      <c r="R245"/>
      <c r="S245"/>
      <c r="T245"/>
      <c r="U245"/>
      <c r="V245"/>
      <c r="W245"/>
      <c r="X245"/>
      <c r="Y245"/>
      <c r="Z245"/>
    </row>
    <row r="246" spans="1:26" ht="15" x14ac:dyDescent="0.25">
      <c r="A246" s="157">
        <f>COUNTIF(ClienteLocalidade!AB:AB,B246)</f>
        <v>1</v>
      </c>
      <c r="B246" s="157" t="str">
        <f t="shared" si="3"/>
        <v>CAERN - PLANALTO</v>
      </c>
      <c r="C246" s="173" t="s">
        <v>18</v>
      </c>
      <c r="D246" s="173" t="s">
        <v>7515</v>
      </c>
      <c r="E246" s="173" t="s">
        <v>7512</v>
      </c>
      <c r="F246" s="173" t="s">
        <v>133</v>
      </c>
      <c r="G246" s="173" t="s">
        <v>7611</v>
      </c>
      <c r="H246" s="173" t="s">
        <v>380</v>
      </c>
      <c r="I246" s="173" t="s">
        <v>7363</v>
      </c>
      <c r="J246" s="173" t="s">
        <v>18</v>
      </c>
      <c r="K246" s="173" t="s">
        <v>2980</v>
      </c>
      <c r="L246" s="173" t="s">
        <v>7837</v>
      </c>
      <c r="M246" s="173" t="s">
        <v>378</v>
      </c>
      <c r="N246" s="173" t="s">
        <v>18</v>
      </c>
      <c r="O246" s="173" t="s">
        <v>18</v>
      </c>
      <c r="P246"/>
      <c r="Q246"/>
      <c r="R246"/>
      <c r="S246"/>
      <c r="T246"/>
      <c r="U246"/>
      <c r="V246"/>
      <c r="W246"/>
      <c r="X246"/>
      <c r="Y246"/>
      <c r="Z246"/>
    </row>
    <row r="247" spans="1:26" ht="15" x14ac:dyDescent="0.25">
      <c r="A247" s="157">
        <f>COUNTIF(ClienteLocalidade!AB:AB,B247)</f>
        <v>1</v>
      </c>
      <c r="B247" s="157" t="str">
        <f t="shared" si="3"/>
        <v>CAERN - PORTALEGRE</v>
      </c>
      <c r="C247" s="173" t="s">
        <v>18</v>
      </c>
      <c r="D247" s="173" t="s">
        <v>7515</v>
      </c>
      <c r="E247" s="173" t="s">
        <v>7512</v>
      </c>
      <c r="F247" s="173" t="s">
        <v>133</v>
      </c>
      <c r="G247" s="173" t="s">
        <v>7623</v>
      </c>
      <c r="H247" s="173" t="s">
        <v>1719</v>
      </c>
      <c r="I247" s="173" t="s">
        <v>7363</v>
      </c>
      <c r="J247" s="173" t="s">
        <v>18</v>
      </c>
      <c r="K247" s="173" t="s">
        <v>2980</v>
      </c>
      <c r="L247" s="173" t="s">
        <v>7841</v>
      </c>
      <c r="M247" s="173" t="s">
        <v>1719</v>
      </c>
      <c r="N247" s="173" t="s">
        <v>18</v>
      </c>
      <c r="O247" s="173" t="s">
        <v>18</v>
      </c>
      <c r="P247"/>
      <c r="Q247"/>
      <c r="R247"/>
      <c r="S247"/>
      <c r="T247"/>
      <c r="U247"/>
      <c r="V247"/>
      <c r="W247"/>
      <c r="X247"/>
      <c r="Y247"/>
      <c r="Z247"/>
    </row>
    <row r="248" spans="1:26" ht="15" x14ac:dyDescent="0.25">
      <c r="A248" s="157">
        <f>COUNTIF(ClienteLocalidade!AB:AB,B248)</f>
        <v>1</v>
      </c>
      <c r="B248" s="157" t="str">
        <f t="shared" si="3"/>
        <v>CAERN - POTENGI - ALTO DA TORRE</v>
      </c>
      <c r="C248" s="173" t="s">
        <v>18</v>
      </c>
      <c r="D248" s="173" t="s">
        <v>7515</v>
      </c>
      <c r="E248" s="173" t="s">
        <v>7512</v>
      </c>
      <c r="F248" s="173" t="s">
        <v>133</v>
      </c>
      <c r="G248" s="173" t="s">
        <v>7517</v>
      </c>
      <c r="H248" s="173" t="s">
        <v>1820</v>
      </c>
      <c r="I248" s="173" t="s">
        <v>7348</v>
      </c>
      <c r="J248" s="173" t="s">
        <v>18</v>
      </c>
      <c r="K248" s="173" t="s">
        <v>2980</v>
      </c>
      <c r="L248" s="173" t="s">
        <v>7804</v>
      </c>
      <c r="M248" s="173" t="s">
        <v>7375</v>
      </c>
      <c r="N248" s="173" t="s">
        <v>18</v>
      </c>
      <c r="O248" s="173" t="s">
        <v>18</v>
      </c>
      <c r="P248"/>
      <c r="Q248"/>
      <c r="R248"/>
      <c r="S248"/>
      <c r="T248"/>
      <c r="U248"/>
      <c r="V248"/>
      <c r="W248"/>
      <c r="X248"/>
      <c r="Y248"/>
      <c r="Z248"/>
    </row>
    <row r="249" spans="1:26" ht="15" x14ac:dyDescent="0.25">
      <c r="A249" s="157">
        <f>COUNTIF(ClienteLocalidade!AB:AB,B249)</f>
        <v>1</v>
      </c>
      <c r="B249" s="157" t="str">
        <f t="shared" si="3"/>
        <v>CAERN - POTENGI - POCO 35</v>
      </c>
      <c r="C249" s="173" t="s">
        <v>18</v>
      </c>
      <c r="D249" s="173" t="s">
        <v>7515</v>
      </c>
      <c r="E249" s="173" t="s">
        <v>7512</v>
      </c>
      <c r="F249" s="173" t="s">
        <v>133</v>
      </c>
      <c r="G249" s="173" t="s">
        <v>7524</v>
      </c>
      <c r="H249" s="173" t="s">
        <v>1822</v>
      </c>
      <c r="I249" s="173" t="s">
        <v>7348</v>
      </c>
      <c r="J249" s="173" t="s">
        <v>18</v>
      </c>
      <c r="K249" s="173" t="s">
        <v>2980</v>
      </c>
      <c r="L249" s="173" t="s">
        <v>7804</v>
      </c>
      <c r="M249" s="173" t="s">
        <v>7375</v>
      </c>
      <c r="N249" s="173" t="s">
        <v>18</v>
      </c>
      <c r="O249" s="173" t="s">
        <v>18</v>
      </c>
      <c r="P249"/>
      <c r="Q249"/>
      <c r="R249"/>
      <c r="S249"/>
      <c r="T249"/>
      <c r="U249"/>
      <c r="V249"/>
      <c r="W249"/>
      <c r="X249"/>
      <c r="Y249"/>
      <c r="Z249"/>
    </row>
    <row r="250" spans="1:26" ht="15" x14ac:dyDescent="0.25">
      <c r="A250" s="157">
        <f>COUNTIF(ClienteLocalidade!AB:AB,B250)</f>
        <v>1</v>
      </c>
      <c r="B250" s="157" t="str">
        <f t="shared" si="3"/>
        <v>CAERN - POTENGI - POCO 44</v>
      </c>
      <c r="C250" s="173" t="s">
        <v>18</v>
      </c>
      <c r="D250" s="173" t="s">
        <v>7515</v>
      </c>
      <c r="E250" s="173" t="s">
        <v>7512</v>
      </c>
      <c r="F250" s="173" t="s">
        <v>133</v>
      </c>
      <c r="G250" s="173" t="s">
        <v>7523</v>
      </c>
      <c r="H250" s="173" t="s">
        <v>1821</v>
      </c>
      <c r="I250" s="173" t="s">
        <v>7348</v>
      </c>
      <c r="J250" s="173" t="s">
        <v>18</v>
      </c>
      <c r="K250" s="173" t="s">
        <v>2980</v>
      </c>
      <c r="L250" s="173" t="s">
        <v>7804</v>
      </c>
      <c r="M250" s="173" t="s">
        <v>7375</v>
      </c>
      <c r="N250" s="173" t="s">
        <v>18</v>
      </c>
      <c r="O250" s="173" t="s">
        <v>18</v>
      </c>
      <c r="P250"/>
      <c r="Q250"/>
      <c r="R250"/>
      <c r="S250"/>
      <c r="T250"/>
      <c r="U250"/>
      <c r="V250"/>
      <c r="W250"/>
      <c r="X250"/>
      <c r="Y250"/>
      <c r="Z250"/>
    </row>
    <row r="251" spans="1:26" ht="15" x14ac:dyDescent="0.25">
      <c r="A251" s="157">
        <f>COUNTIF(ClienteLocalidade!AB:AB,B251)</f>
        <v>1</v>
      </c>
      <c r="B251" s="157" t="str">
        <f t="shared" si="3"/>
        <v>CAERN - REDINHA</v>
      </c>
      <c r="C251" s="173" t="s">
        <v>18</v>
      </c>
      <c r="D251" s="173" t="s">
        <v>7515</v>
      </c>
      <c r="E251" s="173" t="s">
        <v>7512</v>
      </c>
      <c r="F251" s="173" t="s">
        <v>133</v>
      </c>
      <c r="G251" s="173" t="s">
        <v>7521</v>
      </c>
      <c r="H251" s="173" t="s">
        <v>1816</v>
      </c>
      <c r="I251" s="173" t="s">
        <v>7348</v>
      </c>
      <c r="J251" s="173" t="s">
        <v>18</v>
      </c>
      <c r="K251" s="173" t="s">
        <v>2980</v>
      </c>
      <c r="L251" s="173" t="s">
        <v>7804</v>
      </c>
      <c r="M251" s="173" t="s">
        <v>7375</v>
      </c>
      <c r="N251" s="173" t="s">
        <v>18</v>
      </c>
      <c r="O251" s="173" t="s">
        <v>18</v>
      </c>
      <c r="P251"/>
      <c r="Q251"/>
      <c r="R251"/>
      <c r="S251"/>
      <c r="T251"/>
      <c r="U251"/>
      <c r="V251"/>
      <c r="W251"/>
      <c r="X251"/>
      <c r="Y251"/>
      <c r="Z251"/>
    </row>
    <row r="252" spans="1:26" ht="15" x14ac:dyDescent="0.25">
      <c r="A252" s="157">
        <f>COUNTIF(ClienteLocalidade!AB:AB,B252)</f>
        <v>1</v>
      </c>
      <c r="B252" s="157" t="str">
        <f t="shared" si="3"/>
        <v>CAERN - RIACHUELO</v>
      </c>
      <c r="C252" s="173" t="s">
        <v>18</v>
      </c>
      <c r="D252" s="173" t="s">
        <v>7515</v>
      </c>
      <c r="E252" s="173" t="s">
        <v>7512</v>
      </c>
      <c r="F252" s="173" t="s">
        <v>133</v>
      </c>
      <c r="G252" s="173" t="s">
        <v>7612</v>
      </c>
      <c r="H252" s="173" t="s">
        <v>381</v>
      </c>
      <c r="I252" s="173" t="s">
        <v>7348</v>
      </c>
      <c r="J252" s="173" t="s">
        <v>18</v>
      </c>
      <c r="K252" s="173" t="s">
        <v>2980</v>
      </c>
      <c r="L252" s="173" t="s">
        <v>7842</v>
      </c>
      <c r="M252" s="173" t="s">
        <v>381</v>
      </c>
      <c r="N252" s="173" t="s">
        <v>18</v>
      </c>
      <c r="O252" s="173" t="s">
        <v>18</v>
      </c>
      <c r="P252"/>
      <c r="Q252"/>
      <c r="R252"/>
      <c r="S252"/>
      <c r="T252"/>
      <c r="U252"/>
      <c r="V252"/>
      <c r="W252"/>
      <c r="X252"/>
      <c r="Y252"/>
      <c r="Z252"/>
    </row>
    <row r="253" spans="1:26" ht="15" x14ac:dyDescent="0.25">
      <c r="A253" s="157">
        <f>COUNTIF(ClienteLocalidade!AB:AB,B253)</f>
        <v>1</v>
      </c>
      <c r="B253" s="157" t="str">
        <f t="shared" si="3"/>
        <v>CAERN - RODOLFO FERNANDES</v>
      </c>
      <c r="C253" s="173" t="s">
        <v>18</v>
      </c>
      <c r="D253" s="173" t="s">
        <v>7515</v>
      </c>
      <c r="E253" s="173" t="s">
        <v>7512</v>
      </c>
      <c r="F253" s="173" t="s">
        <v>133</v>
      </c>
      <c r="G253" s="173" t="s">
        <v>7613</v>
      </c>
      <c r="H253" s="173" t="s">
        <v>382</v>
      </c>
      <c r="I253" s="173" t="s">
        <v>7363</v>
      </c>
      <c r="J253" s="173" t="s">
        <v>18</v>
      </c>
      <c r="K253" s="173" t="s">
        <v>2980</v>
      </c>
      <c r="L253" s="173" t="s">
        <v>7843</v>
      </c>
      <c r="M253" s="173" t="s">
        <v>382</v>
      </c>
      <c r="N253" s="173" t="s">
        <v>18</v>
      </c>
      <c r="O253" s="173" t="s">
        <v>18</v>
      </c>
      <c r="P253"/>
      <c r="Q253"/>
      <c r="R253"/>
      <c r="S253"/>
      <c r="T253"/>
      <c r="U253"/>
      <c r="V253"/>
      <c r="W253"/>
      <c r="X253"/>
      <c r="Y253"/>
      <c r="Z253"/>
    </row>
    <row r="254" spans="1:26" ht="15" x14ac:dyDescent="0.25">
      <c r="A254" s="157">
        <f>COUNTIF(ClienteLocalidade!AB:AB,B254)</f>
        <v>1</v>
      </c>
      <c r="B254" s="157" t="str">
        <f t="shared" si="3"/>
        <v>CAERN - SAN VALE</v>
      </c>
      <c r="C254" s="173" t="s">
        <v>18</v>
      </c>
      <c r="D254" s="173" t="s">
        <v>7515</v>
      </c>
      <c r="E254" s="173" t="s">
        <v>7512</v>
      </c>
      <c r="F254" s="173" t="s">
        <v>133</v>
      </c>
      <c r="G254" s="173" t="s">
        <v>7527</v>
      </c>
      <c r="H254" s="173" t="s">
        <v>1892</v>
      </c>
      <c r="I254" s="173" t="s">
        <v>7350</v>
      </c>
      <c r="J254" s="173" t="s">
        <v>18</v>
      </c>
      <c r="K254" s="173" t="s">
        <v>2980</v>
      </c>
      <c r="L254" s="173" t="s">
        <v>7804</v>
      </c>
      <c r="M254" s="173" t="s">
        <v>7375</v>
      </c>
      <c r="N254" s="173" t="s">
        <v>18</v>
      </c>
      <c r="O254" s="173" t="s">
        <v>18</v>
      </c>
      <c r="P254"/>
      <c r="Q254"/>
      <c r="R254"/>
      <c r="S254"/>
      <c r="T254"/>
      <c r="U254"/>
      <c r="V254"/>
      <c r="W254"/>
      <c r="X254"/>
      <c r="Y254"/>
      <c r="Z254"/>
    </row>
    <row r="255" spans="1:26" ht="15" x14ac:dyDescent="0.25">
      <c r="A255" s="157">
        <f>COUNTIF(ClienteLocalidade!AB:AB,B255)</f>
        <v>1</v>
      </c>
      <c r="B255" s="157" t="str">
        <f t="shared" si="3"/>
        <v>CAERN - SANTA CRUZ - EB - 16</v>
      </c>
      <c r="C255" s="173" t="s">
        <v>18</v>
      </c>
      <c r="D255" s="173" t="s">
        <v>7515</v>
      </c>
      <c r="E255" s="173" t="s">
        <v>7512</v>
      </c>
      <c r="F255" s="173" t="s">
        <v>133</v>
      </c>
      <c r="G255" s="173" t="s">
        <v>7614</v>
      </c>
      <c r="H255" s="173" t="s">
        <v>7368</v>
      </c>
      <c r="I255" s="173" t="s">
        <v>8449</v>
      </c>
      <c r="J255" s="173" t="s">
        <v>18</v>
      </c>
      <c r="K255" s="173" t="s">
        <v>2980</v>
      </c>
      <c r="L255" s="173" t="s">
        <v>7844</v>
      </c>
      <c r="M255" s="173" t="s">
        <v>500</v>
      </c>
      <c r="N255" s="173" t="s">
        <v>18</v>
      </c>
      <c r="O255" s="173" t="s">
        <v>18</v>
      </c>
      <c r="P255"/>
      <c r="Q255"/>
      <c r="R255"/>
      <c r="S255"/>
      <c r="T255"/>
      <c r="U255"/>
      <c r="V255"/>
      <c r="W255"/>
      <c r="X255"/>
      <c r="Y255"/>
      <c r="Z255"/>
    </row>
    <row r="256" spans="1:26" ht="15" x14ac:dyDescent="0.25">
      <c r="A256" s="157">
        <f>COUNTIF(ClienteLocalidade!AB:AB,B256)</f>
        <v>1</v>
      </c>
      <c r="B256" s="157" t="str">
        <f t="shared" si="3"/>
        <v>CAERN - SANTANA DO MATOS</v>
      </c>
      <c r="C256" s="173" t="s">
        <v>18</v>
      </c>
      <c r="D256" s="173" t="s">
        <v>7515</v>
      </c>
      <c r="E256" s="173" t="s">
        <v>7512</v>
      </c>
      <c r="F256" s="173" t="s">
        <v>133</v>
      </c>
      <c r="G256" s="173" t="s">
        <v>7615</v>
      </c>
      <c r="H256" s="173" t="s">
        <v>383</v>
      </c>
      <c r="I256" s="173" t="s">
        <v>8472</v>
      </c>
      <c r="J256" s="173" t="s">
        <v>18</v>
      </c>
      <c r="K256" s="173" t="s">
        <v>2980</v>
      </c>
      <c r="L256" s="173" t="s">
        <v>7845</v>
      </c>
      <c r="M256" s="173" t="s">
        <v>383</v>
      </c>
      <c r="N256" s="173" t="s">
        <v>18</v>
      </c>
      <c r="O256" s="173" t="s">
        <v>18</v>
      </c>
      <c r="P256"/>
      <c r="Q256"/>
      <c r="R256"/>
      <c r="S256"/>
      <c r="T256"/>
      <c r="U256"/>
      <c r="V256"/>
      <c r="W256"/>
      <c r="X256"/>
      <c r="Y256"/>
      <c r="Z256"/>
    </row>
    <row r="257" spans="1:26" ht="15" x14ac:dyDescent="0.25">
      <c r="A257" s="157">
        <f>COUNTIF(ClienteLocalidade!AB:AB,B257)</f>
        <v>1</v>
      </c>
      <c r="B257" s="157" t="str">
        <f t="shared" si="3"/>
        <v>CAERN - SANTANA DO SERIDO</v>
      </c>
      <c r="C257" s="173" t="s">
        <v>18</v>
      </c>
      <c r="D257" s="173" t="s">
        <v>7515</v>
      </c>
      <c r="E257" s="173" t="s">
        <v>7512</v>
      </c>
      <c r="F257" s="173" t="s">
        <v>133</v>
      </c>
      <c r="G257" s="173" t="s">
        <v>7616</v>
      </c>
      <c r="H257" s="173" t="s">
        <v>1552</v>
      </c>
      <c r="I257" s="173" t="s">
        <v>8296</v>
      </c>
      <c r="J257" s="173" t="s">
        <v>18</v>
      </c>
      <c r="K257" s="173" t="s">
        <v>2980</v>
      </c>
      <c r="L257" s="173" t="s">
        <v>7846</v>
      </c>
      <c r="M257" s="173" t="s">
        <v>1552</v>
      </c>
      <c r="N257" s="173" t="s">
        <v>18</v>
      </c>
      <c r="O257" s="173" t="s">
        <v>18</v>
      </c>
      <c r="P257"/>
      <c r="Q257"/>
      <c r="R257"/>
      <c r="S257"/>
      <c r="T257"/>
      <c r="U257"/>
      <c r="V257"/>
      <c r="W257"/>
      <c r="X257"/>
      <c r="Y257"/>
      <c r="Z257"/>
    </row>
    <row r="258" spans="1:26" ht="15" x14ac:dyDescent="0.25">
      <c r="A258" s="157">
        <f>COUNTIF(ClienteLocalidade!AB:AB,B258)</f>
        <v>1</v>
      </c>
      <c r="B258" s="157" t="str">
        <f t="shared" ref="B258:B321" si="4">F258&amp;" - "&amp;H258</f>
        <v>CAERN - SAO FERNANDO</v>
      </c>
      <c r="C258" s="173" t="s">
        <v>18</v>
      </c>
      <c r="D258" s="173" t="s">
        <v>7515</v>
      </c>
      <c r="E258" s="173" t="s">
        <v>7512</v>
      </c>
      <c r="F258" s="173" t="s">
        <v>133</v>
      </c>
      <c r="G258" s="173" t="s">
        <v>7588</v>
      </c>
      <c r="H258" s="173" t="s">
        <v>1598</v>
      </c>
      <c r="I258" s="173" t="s">
        <v>8296</v>
      </c>
      <c r="J258" s="173" t="s">
        <v>18</v>
      </c>
      <c r="K258" s="173" t="s">
        <v>2980</v>
      </c>
      <c r="L258" s="173" t="s">
        <v>7847</v>
      </c>
      <c r="M258" s="173" t="s">
        <v>1598</v>
      </c>
      <c r="N258" s="173" t="s">
        <v>18</v>
      </c>
      <c r="O258" s="173" t="s">
        <v>18</v>
      </c>
      <c r="P258"/>
      <c r="Q258"/>
      <c r="R258"/>
      <c r="S258"/>
      <c r="T258"/>
      <c r="U258"/>
      <c r="V258"/>
      <c r="W258"/>
      <c r="X258"/>
      <c r="Y258"/>
      <c r="Z258"/>
    </row>
    <row r="259" spans="1:26" ht="15" x14ac:dyDescent="0.25">
      <c r="A259" s="157">
        <f>COUNTIF(ClienteLocalidade!AB:AB,B259)</f>
        <v>1</v>
      </c>
      <c r="B259" s="157" t="str">
        <f t="shared" si="4"/>
        <v>CAERN - SAO JOAO DO SABUGI</v>
      </c>
      <c r="C259" s="173" t="s">
        <v>18</v>
      </c>
      <c r="D259" s="173" t="s">
        <v>7515</v>
      </c>
      <c r="E259" s="173" t="s">
        <v>7512</v>
      </c>
      <c r="F259" s="173" t="s">
        <v>133</v>
      </c>
      <c r="G259" s="173" t="s">
        <v>7617</v>
      </c>
      <c r="H259" s="173" t="s">
        <v>1510</v>
      </c>
      <c r="I259" s="173" t="s">
        <v>8296</v>
      </c>
      <c r="J259" s="173" t="s">
        <v>18</v>
      </c>
      <c r="K259" s="173" t="s">
        <v>2980</v>
      </c>
      <c r="L259" s="173" t="s">
        <v>7848</v>
      </c>
      <c r="M259" s="173" t="s">
        <v>1510</v>
      </c>
      <c r="N259" s="173" t="s">
        <v>18</v>
      </c>
      <c r="O259" s="173" t="s">
        <v>18</v>
      </c>
      <c r="P259"/>
      <c r="Q259"/>
      <c r="R259"/>
      <c r="S259"/>
      <c r="T259"/>
      <c r="U259"/>
      <c r="V259"/>
      <c r="W259"/>
      <c r="X259"/>
      <c r="Y259"/>
      <c r="Z259"/>
    </row>
    <row r="260" spans="1:26" ht="15" x14ac:dyDescent="0.25">
      <c r="A260" s="157">
        <f>COUNTIF(ClienteLocalidade!AB:AB,B260)</f>
        <v>1</v>
      </c>
      <c r="B260" s="157" t="str">
        <f t="shared" si="4"/>
        <v>CAERN - SAO JOSE DO MIPIBU</v>
      </c>
      <c r="C260" s="173" t="s">
        <v>18</v>
      </c>
      <c r="D260" s="173" t="s">
        <v>7515</v>
      </c>
      <c r="E260" s="173" t="s">
        <v>7512</v>
      </c>
      <c r="F260" s="173" t="s">
        <v>133</v>
      </c>
      <c r="G260" s="173" t="s">
        <v>7618</v>
      </c>
      <c r="H260" s="173" t="s">
        <v>1511</v>
      </c>
      <c r="I260" s="173" t="s">
        <v>7350</v>
      </c>
      <c r="J260" s="173" t="s">
        <v>18</v>
      </c>
      <c r="K260" s="173" t="s">
        <v>2980</v>
      </c>
      <c r="L260" s="173" t="s">
        <v>7849</v>
      </c>
      <c r="M260" s="173" t="s">
        <v>7434</v>
      </c>
      <c r="N260" s="173" t="s">
        <v>18</v>
      </c>
      <c r="O260" s="173" t="s">
        <v>18</v>
      </c>
      <c r="P260"/>
      <c r="Q260"/>
      <c r="R260"/>
      <c r="S260"/>
      <c r="T260"/>
      <c r="U260"/>
      <c r="V260"/>
      <c r="W260"/>
      <c r="X260"/>
      <c r="Y260"/>
      <c r="Z260"/>
    </row>
    <row r="261" spans="1:26" ht="15" x14ac:dyDescent="0.25">
      <c r="A261" s="157">
        <f>COUNTIF(ClienteLocalidade!AB:AB,B261)</f>
        <v>1</v>
      </c>
      <c r="B261" s="157" t="str">
        <f t="shared" si="4"/>
        <v>CAERN - SAO MIGUEL</v>
      </c>
      <c r="C261" s="173" t="s">
        <v>18</v>
      </c>
      <c r="D261" s="173" t="s">
        <v>7515</v>
      </c>
      <c r="E261" s="173" t="s">
        <v>7512</v>
      </c>
      <c r="F261" s="173" t="s">
        <v>133</v>
      </c>
      <c r="G261" s="173" t="s">
        <v>7619</v>
      </c>
      <c r="H261" s="173" t="s">
        <v>1512</v>
      </c>
      <c r="I261" s="173" t="s">
        <v>7363</v>
      </c>
      <c r="J261" s="173" t="s">
        <v>18</v>
      </c>
      <c r="K261" s="173" t="s">
        <v>2980</v>
      </c>
      <c r="L261" s="173" t="s">
        <v>7850</v>
      </c>
      <c r="M261" s="173" t="s">
        <v>1512</v>
      </c>
      <c r="N261" s="173" t="s">
        <v>18</v>
      </c>
      <c r="O261" s="173" t="s">
        <v>18</v>
      </c>
      <c r="P261"/>
      <c r="Q261"/>
      <c r="R261"/>
      <c r="S261"/>
      <c r="T261"/>
      <c r="U261"/>
      <c r="V261"/>
      <c r="W261"/>
      <c r="X261"/>
      <c r="Y261"/>
      <c r="Z261"/>
    </row>
    <row r="262" spans="1:26" ht="15" x14ac:dyDescent="0.25">
      <c r="A262" s="157">
        <f>COUNTIF(ClienteLocalidade!AB:AB,B262)</f>
        <v>0</v>
      </c>
      <c r="B262" s="157" t="str">
        <f t="shared" si="4"/>
        <v>CAERN - SAO RAFAEL</v>
      </c>
      <c r="C262" s="173" t="s">
        <v>18</v>
      </c>
      <c r="D262" s="173" t="s">
        <v>7515</v>
      </c>
      <c r="E262" s="173" t="s">
        <v>7512</v>
      </c>
      <c r="F262" s="173" t="s">
        <v>133</v>
      </c>
      <c r="G262" s="173" t="s">
        <v>7624</v>
      </c>
      <c r="H262" s="173" t="s">
        <v>7435</v>
      </c>
      <c r="I262" s="173" t="s">
        <v>8472</v>
      </c>
      <c r="J262" s="173" t="s">
        <v>18</v>
      </c>
      <c r="K262" s="173" t="s">
        <v>2980</v>
      </c>
      <c r="L262" s="173" t="s">
        <v>7851</v>
      </c>
      <c r="M262" s="173" t="s">
        <v>7435</v>
      </c>
      <c r="N262" s="173" t="s">
        <v>18</v>
      </c>
      <c r="O262" s="173" t="s">
        <v>18</v>
      </c>
      <c r="P262"/>
      <c r="Q262"/>
      <c r="R262"/>
      <c r="S262"/>
      <c r="T262"/>
      <c r="U262"/>
      <c r="V262"/>
      <c r="W262"/>
      <c r="X262"/>
      <c r="Y262"/>
      <c r="Z262"/>
    </row>
    <row r="263" spans="1:26" ht="15" x14ac:dyDescent="0.25">
      <c r="A263" s="157">
        <f>COUNTIF(ClienteLocalidade!AB:AB,B263)</f>
        <v>1</v>
      </c>
      <c r="B263" s="157" t="str">
        <f t="shared" si="4"/>
        <v>CAERN - SATELITE</v>
      </c>
      <c r="C263" s="173" t="s">
        <v>18</v>
      </c>
      <c r="D263" s="173" t="s">
        <v>7515</v>
      </c>
      <c r="E263" s="173" t="s">
        <v>7512</v>
      </c>
      <c r="F263" s="173" t="s">
        <v>133</v>
      </c>
      <c r="G263" s="173" t="s">
        <v>7620</v>
      </c>
      <c r="H263" s="173" t="s">
        <v>1046</v>
      </c>
      <c r="I263" s="173" t="s">
        <v>7350</v>
      </c>
      <c r="J263" s="173" t="s">
        <v>18</v>
      </c>
      <c r="K263" s="173" t="s">
        <v>2980</v>
      </c>
      <c r="L263" s="173" t="s">
        <v>7804</v>
      </c>
      <c r="M263" s="173" t="s">
        <v>7375</v>
      </c>
      <c r="N263" s="173" t="s">
        <v>18</v>
      </c>
      <c r="O263" s="173" t="s">
        <v>18</v>
      </c>
      <c r="P263"/>
      <c r="Q263"/>
      <c r="R263"/>
      <c r="S263"/>
      <c r="T263"/>
      <c r="U263"/>
      <c r="V263"/>
      <c r="W263"/>
      <c r="X263"/>
      <c r="Y263"/>
      <c r="Z263"/>
    </row>
    <row r="264" spans="1:26" ht="15" x14ac:dyDescent="0.25">
      <c r="A264" s="157">
        <f>COUNTIF(ClienteLocalidade!AB:AB,B264)</f>
        <v>1</v>
      </c>
      <c r="B264" s="157" t="str">
        <f t="shared" si="4"/>
        <v>CAERN - SERRA DE SANTANA</v>
      </c>
      <c r="C264" s="173" t="s">
        <v>18</v>
      </c>
      <c r="D264" s="173" t="s">
        <v>7515</v>
      </c>
      <c r="E264" s="173" t="s">
        <v>7512</v>
      </c>
      <c r="F264" s="173" t="s">
        <v>133</v>
      </c>
      <c r="G264" s="173" t="s">
        <v>7560</v>
      </c>
      <c r="H264" s="173" t="s">
        <v>384</v>
      </c>
      <c r="I264" s="173" t="s">
        <v>8296</v>
      </c>
      <c r="J264" s="173" t="s">
        <v>18</v>
      </c>
      <c r="K264" s="173" t="s">
        <v>2980</v>
      </c>
      <c r="L264" s="173" t="s">
        <v>7813</v>
      </c>
      <c r="M264" s="173" t="s">
        <v>1894</v>
      </c>
      <c r="N264" s="173" t="s">
        <v>18</v>
      </c>
      <c r="O264" s="173" t="s">
        <v>18</v>
      </c>
      <c r="P264"/>
      <c r="Q264"/>
      <c r="R264"/>
      <c r="S264"/>
      <c r="T264"/>
      <c r="U264"/>
      <c r="V264"/>
      <c r="W264"/>
      <c r="X264"/>
      <c r="Y264"/>
      <c r="Z264"/>
    </row>
    <row r="265" spans="1:26" ht="15" x14ac:dyDescent="0.25">
      <c r="A265" s="157">
        <f>COUNTIF(ClienteLocalidade!AB:AB,B265)</f>
        <v>1</v>
      </c>
      <c r="B265" s="157" t="str">
        <f t="shared" si="4"/>
        <v>CAERN - SERRINHA DOS PINTOS</v>
      </c>
      <c r="C265" s="173" t="s">
        <v>18</v>
      </c>
      <c r="D265" s="173" t="s">
        <v>7515</v>
      </c>
      <c r="E265" s="173" t="s">
        <v>7512</v>
      </c>
      <c r="F265" s="173" t="s">
        <v>133</v>
      </c>
      <c r="G265" s="173" t="s">
        <v>7621</v>
      </c>
      <c r="H265" s="173" t="s">
        <v>385</v>
      </c>
      <c r="I265" s="173" t="s">
        <v>7363</v>
      </c>
      <c r="J265" s="173" t="s">
        <v>18</v>
      </c>
      <c r="K265" s="173" t="s">
        <v>2980</v>
      </c>
      <c r="L265" s="173" t="s">
        <v>7852</v>
      </c>
      <c r="M265" s="173" t="s">
        <v>385</v>
      </c>
      <c r="N265" s="173" t="s">
        <v>18</v>
      </c>
      <c r="O265" s="173" t="s">
        <v>18</v>
      </c>
      <c r="P265"/>
      <c r="Q265"/>
      <c r="R265"/>
      <c r="S265"/>
      <c r="T265"/>
      <c r="U265"/>
      <c r="V265"/>
      <c r="W265"/>
      <c r="X265"/>
      <c r="Y265"/>
      <c r="Z265"/>
    </row>
    <row r="266" spans="1:26" ht="15" x14ac:dyDescent="0.25">
      <c r="A266" s="157">
        <f>COUNTIF(ClienteLocalidade!AB:AB,B266)</f>
        <v>1</v>
      </c>
      <c r="B266" s="157" t="str">
        <f t="shared" si="4"/>
        <v>CAERN - TOUROS - BOQUEIRAO</v>
      </c>
      <c r="C266" s="173" t="s">
        <v>18</v>
      </c>
      <c r="D266" s="173" t="s">
        <v>7515</v>
      </c>
      <c r="E266" s="173" t="s">
        <v>7512</v>
      </c>
      <c r="F266" s="173" t="s">
        <v>133</v>
      </c>
      <c r="G266" s="173" t="s">
        <v>7581</v>
      </c>
      <c r="H266" s="173" t="s">
        <v>1513</v>
      </c>
      <c r="I266" s="173" t="s">
        <v>7348</v>
      </c>
      <c r="J266" s="173" t="s">
        <v>18</v>
      </c>
      <c r="K266" s="173" t="s">
        <v>2980</v>
      </c>
      <c r="L266" s="173" t="s">
        <v>7804</v>
      </c>
      <c r="M266" s="173" t="s">
        <v>7375</v>
      </c>
      <c r="N266" s="173" t="s">
        <v>18</v>
      </c>
      <c r="O266" s="173" t="s">
        <v>18</v>
      </c>
      <c r="P266"/>
      <c r="Q266"/>
      <c r="R266"/>
      <c r="S266"/>
      <c r="T266"/>
      <c r="U266"/>
      <c r="V266"/>
      <c r="W266"/>
      <c r="X266"/>
      <c r="Y266"/>
      <c r="Z266"/>
    </row>
    <row r="267" spans="1:26" ht="15" x14ac:dyDescent="0.25">
      <c r="A267" s="157">
        <f>COUNTIF(ClienteLocalidade!AB:AB,B267)</f>
        <v>1</v>
      </c>
      <c r="B267" s="157" t="str">
        <f t="shared" si="4"/>
        <v>CAERN - UMARIZAL</v>
      </c>
      <c r="C267" s="173" t="s">
        <v>18</v>
      </c>
      <c r="D267" s="173" t="s">
        <v>7515</v>
      </c>
      <c r="E267" s="173" t="s">
        <v>7512</v>
      </c>
      <c r="F267" s="173" t="s">
        <v>133</v>
      </c>
      <c r="G267" s="173" t="s">
        <v>7622</v>
      </c>
      <c r="H267" s="173" t="s">
        <v>386</v>
      </c>
      <c r="I267" s="173" t="s">
        <v>7363</v>
      </c>
      <c r="J267" s="173" t="s">
        <v>18</v>
      </c>
      <c r="K267" s="173" t="s">
        <v>2980</v>
      </c>
      <c r="L267" s="173" t="s">
        <v>7853</v>
      </c>
      <c r="M267" s="173" t="s">
        <v>386</v>
      </c>
      <c r="N267" s="173" t="s">
        <v>18</v>
      </c>
      <c r="O267" s="173" t="s">
        <v>18</v>
      </c>
      <c r="P267"/>
      <c r="Q267"/>
      <c r="R267"/>
      <c r="S267"/>
      <c r="T267"/>
      <c r="U267"/>
      <c r="V267"/>
      <c r="W267"/>
      <c r="X267"/>
      <c r="Y267"/>
      <c r="Z267"/>
    </row>
    <row r="268" spans="1:26" ht="15" x14ac:dyDescent="0.25">
      <c r="A268" s="157">
        <f>COUNTIF(ClienteLocalidade!AB:AB,B268)</f>
        <v>1</v>
      </c>
      <c r="B268" s="157" t="str">
        <f t="shared" si="4"/>
        <v>CAERN - ZONA NORTE - POCO 37</v>
      </c>
      <c r="C268" s="173" t="s">
        <v>18</v>
      </c>
      <c r="D268" s="173" t="s">
        <v>7515</v>
      </c>
      <c r="E268" s="173" t="s">
        <v>7512</v>
      </c>
      <c r="F268" s="173" t="s">
        <v>133</v>
      </c>
      <c r="G268" s="173" t="s">
        <v>7516</v>
      </c>
      <c r="H268" s="173" t="s">
        <v>1825</v>
      </c>
      <c r="I268" s="173" t="s">
        <v>7348</v>
      </c>
      <c r="J268" s="173" t="s">
        <v>18</v>
      </c>
      <c r="K268" s="173" t="s">
        <v>2980</v>
      </c>
      <c r="L268" s="173" t="s">
        <v>7804</v>
      </c>
      <c r="M268" s="173" t="s">
        <v>7375</v>
      </c>
      <c r="N268" s="173" t="s">
        <v>18</v>
      </c>
      <c r="O268" s="173" t="s">
        <v>18</v>
      </c>
      <c r="P268"/>
      <c r="Q268"/>
      <c r="R268"/>
      <c r="S268"/>
      <c r="T268"/>
      <c r="U268"/>
      <c r="V268"/>
      <c r="W268"/>
      <c r="X268"/>
      <c r="Y268"/>
      <c r="Z268"/>
    </row>
    <row r="269" spans="1:26" ht="15" x14ac:dyDescent="0.25">
      <c r="A269" s="157">
        <f>COUNTIF(ClienteLocalidade!AB:AB,B269)</f>
        <v>1</v>
      </c>
      <c r="B269" s="157" t="str">
        <f t="shared" si="4"/>
        <v>CAERN - ZONA-16</v>
      </c>
      <c r="C269" s="173" t="s">
        <v>18</v>
      </c>
      <c r="D269" s="173" t="s">
        <v>7515</v>
      </c>
      <c r="E269" s="173" t="s">
        <v>7512</v>
      </c>
      <c r="F269" s="173" t="s">
        <v>133</v>
      </c>
      <c r="G269" s="173" t="s">
        <v>7566</v>
      </c>
      <c r="H269" s="173" t="s">
        <v>387</v>
      </c>
      <c r="I269" s="173" t="s">
        <v>7348</v>
      </c>
      <c r="J269" s="173" t="s">
        <v>18</v>
      </c>
      <c r="K269" s="173" t="s">
        <v>2980</v>
      </c>
      <c r="L269" s="173" t="s">
        <v>7804</v>
      </c>
      <c r="M269" s="173" t="s">
        <v>7375</v>
      </c>
      <c r="N269" s="173" t="s">
        <v>18</v>
      </c>
      <c r="O269" s="173" t="s">
        <v>18</v>
      </c>
      <c r="P269"/>
      <c r="Q269"/>
      <c r="R269"/>
      <c r="S269"/>
      <c r="T269"/>
      <c r="U269"/>
      <c r="V269"/>
      <c r="W269"/>
      <c r="X269"/>
      <c r="Y269"/>
      <c r="Z269"/>
    </row>
    <row r="270" spans="1:26" ht="15" x14ac:dyDescent="0.25">
      <c r="A270" s="157">
        <f>COUNTIF(ClienteLocalidade!AB:AB,B270)</f>
        <v>1</v>
      </c>
      <c r="B270" s="157" t="str">
        <f t="shared" si="4"/>
        <v>CAERN - CARNAUBAIS</v>
      </c>
      <c r="C270" s="173" t="s">
        <v>18</v>
      </c>
      <c r="D270" s="173" t="s">
        <v>7515</v>
      </c>
      <c r="E270" s="173" t="s">
        <v>7512</v>
      </c>
      <c r="F270" s="173" t="s">
        <v>133</v>
      </c>
      <c r="G270" s="173" t="s">
        <v>7600</v>
      </c>
      <c r="H270" s="173" t="s">
        <v>347</v>
      </c>
      <c r="I270" s="173" t="s">
        <v>8472</v>
      </c>
      <c r="J270" s="173" t="s">
        <v>18</v>
      </c>
      <c r="K270" s="173" t="s">
        <v>2980</v>
      </c>
      <c r="L270" s="173" t="s">
        <v>7802</v>
      </c>
      <c r="M270" s="173" t="s">
        <v>347</v>
      </c>
      <c r="N270" s="173" t="s">
        <v>18</v>
      </c>
      <c r="O270" s="173" t="s">
        <v>18</v>
      </c>
      <c r="P270"/>
      <c r="Q270"/>
      <c r="R270"/>
      <c r="S270"/>
      <c r="T270"/>
      <c r="U270"/>
      <c r="V270"/>
      <c r="W270"/>
      <c r="X270"/>
      <c r="Y270"/>
      <c r="Z270"/>
    </row>
    <row r="271" spans="1:26" ht="15" x14ac:dyDescent="0.25">
      <c r="A271" s="157">
        <f>COUNTIF(ClienteLocalidade!AB:AB,B271)</f>
        <v>1</v>
      </c>
      <c r="B271" s="157" t="str">
        <f t="shared" si="4"/>
        <v>CAERN - TORRES</v>
      </c>
      <c r="C271" s="173" t="s">
        <v>18</v>
      </c>
      <c r="D271" s="173" t="s">
        <v>7515</v>
      </c>
      <c r="E271" s="173" t="s">
        <v>7512</v>
      </c>
      <c r="F271" s="173" t="s">
        <v>133</v>
      </c>
      <c r="G271" s="173" t="s">
        <v>7532</v>
      </c>
      <c r="H271" s="173" t="s">
        <v>7353</v>
      </c>
      <c r="I271" s="173" t="s">
        <v>7350</v>
      </c>
      <c r="J271" s="173" t="s">
        <v>18</v>
      </c>
      <c r="K271" s="173" t="s">
        <v>2980</v>
      </c>
      <c r="L271" s="173" t="s">
        <v>7804</v>
      </c>
      <c r="M271" s="173" t="s">
        <v>7375</v>
      </c>
      <c r="N271" s="173" t="s">
        <v>18</v>
      </c>
      <c r="O271" s="173" t="s">
        <v>18</v>
      </c>
      <c r="P271"/>
      <c r="Q271"/>
      <c r="R271"/>
      <c r="S271"/>
      <c r="T271"/>
      <c r="U271"/>
      <c r="V271"/>
      <c r="W271"/>
      <c r="X271"/>
      <c r="Y271"/>
      <c r="Z271"/>
    </row>
    <row r="272" spans="1:26" ht="15" x14ac:dyDescent="0.25">
      <c r="A272" s="157">
        <f>COUNTIF(ClienteLocalidade!AB:AB,B272)</f>
        <v>1</v>
      </c>
      <c r="B272" s="157" t="str">
        <f t="shared" si="4"/>
        <v>CAERN - RIO BAHIA</v>
      </c>
      <c r="C272" s="173" t="s">
        <v>18</v>
      </c>
      <c r="D272" s="173" t="s">
        <v>7515</v>
      </c>
      <c r="E272" s="173" t="s">
        <v>7512</v>
      </c>
      <c r="F272" s="173" t="s">
        <v>133</v>
      </c>
      <c r="G272" s="173" t="s">
        <v>7533</v>
      </c>
      <c r="H272" s="173" t="s">
        <v>7354</v>
      </c>
      <c r="I272" s="173" t="s">
        <v>7350</v>
      </c>
      <c r="J272" s="173" t="s">
        <v>18</v>
      </c>
      <c r="K272" s="173" t="s">
        <v>2980</v>
      </c>
      <c r="L272" s="173" t="s">
        <v>7804</v>
      </c>
      <c r="M272" s="173" t="s">
        <v>7375</v>
      </c>
      <c r="N272" s="173" t="s">
        <v>18</v>
      </c>
      <c r="O272" s="173" t="s">
        <v>18</v>
      </c>
      <c r="P272"/>
      <c r="Q272"/>
      <c r="R272"/>
      <c r="S272"/>
      <c r="T272"/>
      <c r="U272"/>
      <c r="V272"/>
      <c r="W272"/>
      <c r="X272"/>
      <c r="Y272"/>
      <c r="Z272"/>
    </row>
    <row r="273" spans="1:26" ht="15" x14ac:dyDescent="0.25">
      <c r="A273" s="157">
        <f>COUNTIF(ClienteLocalidade!AB:AB,B273)</f>
        <v>1</v>
      </c>
      <c r="B273" s="157" t="str">
        <f t="shared" si="4"/>
        <v>CAERN - CANDELARIA</v>
      </c>
      <c r="C273" s="173" t="s">
        <v>18</v>
      </c>
      <c r="D273" s="173" t="s">
        <v>7515</v>
      </c>
      <c r="E273" s="173" t="s">
        <v>7512</v>
      </c>
      <c r="F273" s="173" t="s">
        <v>133</v>
      </c>
      <c r="G273" s="173" t="s">
        <v>7599</v>
      </c>
      <c r="H273" s="173" t="s">
        <v>1558</v>
      </c>
      <c r="I273" s="173" t="s">
        <v>7350</v>
      </c>
      <c r="J273" s="173" t="s">
        <v>18</v>
      </c>
      <c r="K273" s="173" t="s">
        <v>2980</v>
      </c>
      <c r="L273" s="173" t="s">
        <v>7804</v>
      </c>
      <c r="M273" s="173" t="s">
        <v>7375</v>
      </c>
      <c r="N273" s="173" t="s">
        <v>18</v>
      </c>
      <c r="O273" s="173" t="s">
        <v>18</v>
      </c>
      <c r="P273"/>
      <c r="Q273"/>
      <c r="R273"/>
      <c r="S273"/>
      <c r="T273"/>
      <c r="U273"/>
      <c r="V273"/>
      <c r="W273"/>
      <c r="X273"/>
      <c r="Y273"/>
      <c r="Z273"/>
    </row>
    <row r="274" spans="1:26" ht="15" x14ac:dyDescent="0.25">
      <c r="A274" s="157">
        <f>COUNTIF(ClienteLocalidade!AB:AB,B274)</f>
        <v>1</v>
      </c>
      <c r="B274" s="157" t="str">
        <f t="shared" si="4"/>
        <v>CAERN - SANTA FE</v>
      </c>
      <c r="C274" s="173" t="s">
        <v>18</v>
      </c>
      <c r="D274" s="173" t="s">
        <v>7515</v>
      </c>
      <c r="E274" s="173" t="s">
        <v>7512</v>
      </c>
      <c r="F274" s="173" t="s">
        <v>133</v>
      </c>
      <c r="G274" s="173" t="s">
        <v>7625</v>
      </c>
      <c r="H274" s="173" t="s">
        <v>1716</v>
      </c>
      <c r="I274" s="173" t="s">
        <v>7350</v>
      </c>
      <c r="J274" s="173" t="s">
        <v>18</v>
      </c>
      <c r="K274" s="173" t="s">
        <v>2980</v>
      </c>
      <c r="L274" s="173" t="s">
        <v>7804</v>
      </c>
      <c r="M274" s="173" t="s">
        <v>7375</v>
      </c>
      <c r="N274" s="173" t="s">
        <v>18</v>
      </c>
      <c r="O274" s="173" t="s">
        <v>18</v>
      </c>
      <c r="P274"/>
      <c r="Q274"/>
      <c r="R274"/>
      <c r="S274"/>
      <c r="T274"/>
      <c r="U274"/>
      <c r="V274"/>
      <c r="W274"/>
      <c r="X274"/>
      <c r="Y274"/>
      <c r="Z274"/>
    </row>
    <row r="275" spans="1:26" ht="15" x14ac:dyDescent="0.25">
      <c r="A275" s="157">
        <f>COUNTIF(ClienteLocalidade!AB:AB,B275)</f>
        <v>0</v>
      </c>
      <c r="B275" s="157" t="str">
        <f t="shared" si="4"/>
        <v>CAERN - IPANGUACU</v>
      </c>
      <c r="C275" s="173" t="s">
        <v>18</v>
      </c>
      <c r="D275" s="173" t="s">
        <v>7515</v>
      </c>
      <c r="E275" s="173" t="s">
        <v>7512</v>
      </c>
      <c r="F275" s="173" t="s">
        <v>133</v>
      </c>
      <c r="G275" s="173" t="s">
        <v>7534</v>
      </c>
      <c r="H275" s="173" t="s">
        <v>7436</v>
      </c>
      <c r="I275" s="173" t="s">
        <v>8472</v>
      </c>
      <c r="J275" s="173" t="s">
        <v>18</v>
      </c>
      <c r="K275" s="173" t="s">
        <v>2980</v>
      </c>
      <c r="L275" s="173" t="s">
        <v>7854</v>
      </c>
      <c r="M275" s="173" t="s">
        <v>7436</v>
      </c>
      <c r="N275" s="173" t="s">
        <v>18</v>
      </c>
      <c r="O275" s="173" t="s">
        <v>18</v>
      </c>
      <c r="P275"/>
      <c r="Q275"/>
      <c r="R275"/>
      <c r="S275"/>
      <c r="T275"/>
      <c r="U275"/>
      <c r="V275"/>
      <c r="W275"/>
      <c r="X275"/>
      <c r="Y275"/>
      <c r="Z275"/>
    </row>
    <row r="276" spans="1:26" ht="15" x14ac:dyDescent="0.25">
      <c r="A276" s="157">
        <f>COUNTIF(ClienteLocalidade!AB:AB,B276)</f>
        <v>1</v>
      </c>
      <c r="B276" s="157" t="str">
        <f t="shared" si="4"/>
        <v>CAERN - ADUTORA DO BOQUEIRAO</v>
      </c>
      <c r="C276" s="173" t="s">
        <v>18</v>
      </c>
      <c r="D276" s="173" t="s">
        <v>7515</v>
      </c>
      <c r="E276" s="173" t="s">
        <v>7512</v>
      </c>
      <c r="F276" s="173" t="s">
        <v>133</v>
      </c>
      <c r="G276" s="173" t="s">
        <v>7598</v>
      </c>
      <c r="H276" s="173" t="s">
        <v>1490</v>
      </c>
      <c r="I276" s="173" t="s">
        <v>7348</v>
      </c>
      <c r="J276" s="173" t="s">
        <v>18</v>
      </c>
      <c r="K276" s="173" t="s">
        <v>2980</v>
      </c>
      <c r="L276" s="173" t="s">
        <v>7855</v>
      </c>
      <c r="M276" s="173" t="s">
        <v>7437</v>
      </c>
      <c r="N276" s="173" t="s">
        <v>18</v>
      </c>
      <c r="O276" s="173" t="s">
        <v>18</v>
      </c>
      <c r="P276"/>
      <c r="Q276"/>
      <c r="R276"/>
      <c r="S276"/>
      <c r="T276"/>
      <c r="U276"/>
      <c r="V276"/>
      <c r="W276"/>
      <c r="X276"/>
      <c r="Y276"/>
      <c r="Z276"/>
    </row>
    <row r="277" spans="1:26" ht="15" x14ac:dyDescent="0.25">
      <c r="A277" s="157">
        <f>COUNTIF(ClienteLocalidade!AB:AB,B277)</f>
        <v>1</v>
      </c>
      <c r="B277" s="157" t="str">
        <f t="shared" si="4"/>
        <v>CAERN - BRASIL NOVO</v>
      </c>
      <c r="C277" s="173" t="s">
        <v>18</v>
      </c>
      <c r="D277" s="173" t="s">
        <v>7515</v>
      </c>
      <c r="E277" s="173" t="s">
        <v>7512</v>
      </c>
      <c r="F277" s="173" t="s">
        <v>133</v>
      </c>
      <c r="G277" s="173" t="s">
        <v>7520</v>
      </c>
      <c r="H277" s="173" t="s">
        <v>1814</v>
      </c>
      <c r="I277" s="173" t="s">
        <v>7348</v>
      </c>
      <c r="J277" s="173" t="s">
        <v>18</v>
      </c>
      <c r="K277" s="173" t="s">
        <v>2980</v>
      </c>
      <c r="L277" s="173" t="s">
        <v>7804</v>
      </c>
      <c r="M277" s="173" t="s">
        <v>7375</v>
      </c>
      <c r="N277" s="173" t="s">
        <v>18</v>
      </c>
      <c r="O277" s="173" t="s">
        <v>18</v>
      </c>
      <c r="P277"/>
      <c r="Q277"/>
      <c r="R277"/>
      <c r="S277"/>
      <c r="T277"/>
      <c r="U277"/>
      <c r="V277"/>
      <c r="W277"/>
      <c r="X277"/>
      <c r="Y277"/>
      <c r="Z277"/>
    </row>
    <row r="278" spans="1:26" ht="15" x14ac:dyDescent="0.25">
      <c r="A278" s="157">
        <f>COUNTIF(ClienteLocalidade!AB:AB,B278)</f>
        <v>1</v>
      </c>
      <c r="B278" s="157" t="str">
        <f t="shared" si="4"/>
        <v>CAERN - GRAMORE</v>
      </c>
      <c r="C278" s="173" t="s">
        <v>18</v>
      </c>
      <c r="D278" s="173" t="s">
        <v>7515</v>
      </c>
      <c r="E278" s="173" t="s">
        <v>7512</v>
      </c>
      <c r="F278" s="173" t="s">
        <v>133</v>
      </c>
      <c r="G278" s="173" t="s">
        <v>7518</v>
      </c>
      <c r="H278" s="173" t="s">
        <v>7349</v>
      </c>
      <c r="I278" s="173" t="s">
        <v>7348</v>
      </c>
      <c r="J278" s="173" t="s">
        <v>18</v>
      </c>
      <c r="K278" s="173" t="s">
        <v>2980</v>
      </c>
      <c r="L278" s="173" t="s">
        <v>7804</v>
      </c>
      <c r="M278" s="173" t="s">
        <v>7375</v>
      </c>
      <c r="N278" s="173" t="s">
        <v>18</v>
      </c>
      <c r="O278" s="173" t="s">
        <v>18</v>
      </c>
      <c r="P278"/>
      <c r="Q278"/>
      <c r="R278"/>
      <c r="S278"/>
      <c r="T278"/>
      <c r="U278"/>
      <c r="V278"/>
      <c r="W278"/>
      <c r="X278"/>
      <c r="Y278"/>
      <c r="Z278"/>
    </row>
    <row r="279" spans="1:26" ht="15" x14ac:dyDescent="0.25">
      <c r="A279" s="157">
        <f>COUNTIF(ClienteLocalidade!AB:AB,B279)</f>
        <v>1</v>
      </c>
      <c r="B279" s="157" t="str">
        <f t="shared" si="4"/>
        <v>CAERN - PLANALTO P7</v>
      </c>
      <c r="C279" s="173" t="s">
        <v>18</v>
      </c>
      <c r="D279" s="173" t="s">
        <v>7515</v>
      </c>
      <c r="E279" s="173" t="s">
        <v>7512</v>
      </c>
      <c r="F279" s="173" t="s">
        <v>133</v>
      </c>
      <c r="G279" s="173" t="s">
        <v>7535</v>
      </c>
      <c r="H279" s="173" t="s">
        <v>7356</v>
      </c>
      <c r="I279" s="173" t="s">
        <v>7348</v>
      </c>
      <c r="J279" s="173" t="s">
        <v>18</v>
      </c>
      <c r="K279" s="173" t="s">
        <v>2980</v>
      </c>
      <c r="L279" s="173" t="s">
        <v>7804</v>
      </c>
      <c r="M279" s="173" t="s">
        <v>7375</v>
      </c>
      <c r="N279" s="173" t="s">
        <v>18</v>
      </c>
      <c r="O279" s="173" t="s">
        <v>18</v>
      </c>
      <c r="P279"/>
      <c r="Q279"/>
      <c r="R279"/>
      <c r="S279"/>
      <c r="T279"/>
      <c r="U279"/>
      <c r="V279"/>
      <c r="W279"/>
      <c r="X279"/>
      <c r="Y279"/>
      <c r="Z279"/>
    </row>
    <row r="280" spans="1:26" ht="15" x14ac:dyDescent="0.25">
      <c r="A280" s="157">
        <f>COUNTIF(ClienteLocalidade!AB:AB,B280)</f>
        <v>1</v>
      </c>
      <c r="B280" s="157" t="str">
        <f t="shared" si="4"/>
        <v>CAERN - PLANALTO P9</v>
      </c>
      <c r="C280" s="173" t="s">
        <v>18</v>
      </c>
      <c r="D280" s="173" t="s">
        <v>7515</v>
      </c>
      <c r="E280" s="173" t="s">
        <v>7512</v>
      </c>
      <c r="F280" s="173" t="s">
        <v>133</v>
      </c>
      <c r="G280" s="173" t="s">
        <v>7536</v>
      </c>
      <c r="H280" s="173" t="s">
        <v>7357</v>
      </c>
      <c r="I280" s="173" t="s">
        <v>7348</v>
      </c>
      <c r="J280" s="173" t="s">
        <v>18</v>
      </c>
      <c r="K280" s="173" t="s">
        <v>2980</v>
      </c>
      <c r="L280" s="173" t="s">
        <v>7804</v>
      </c>
      <c r="M280" s="173" t="s">
        <v>7375</v>
      </c>
      <c r="N280" s="173" t="s">
        <v>18</v>
      </c>
      <c r="O280" s="173" t="s">
        <v>18</v>
      </c>
      <c r="P280"/>
      <c r="Q280"/>
      <c r="R280"/>
      <c r="S280"/>
      <c r="T280"/>
      <c r="U280"/>
      <c r="V280"/>
      <c r="W280"/>
      <c r="X280"/>
      <c r="Y280"/>
      <c r="Z280"/>
    </row>
    <row r="281" spans="1:26" ht="15" x14ac:dyDescent="0.25">
      <c r="A281" s="157">
        <f>COUNTIF(ClienteLocalidade!AB:AB,B281)</f>
        <v>1</v>
      </c>
      <c r="B281" s="157" t="str">
        <f t="shared" si="4"/>
        <v>CAERN - P6 - MOSSORO</v>
      </c>
      <c r="C281" s="173" t="s">
        <v>18</v>
      </c>
      <c r="D281" s="173" t="s">
        <v>7515</v>
      </c>
      <c r="E281" s="173" t="s">
        <v>7512</v>
      </c>
      <c r="F281" s="173" t="s">
        <v>133</v>
      </c>
      <c r="G281" s="173" t="s">
        <v>7538</v>
      </c>
      <c r="H281" s="173" t="s">
        <v>7484</v>
      </c>
      <c r="I281" s="173" t="s">
        <v>8449</v>
      </c>
      <c r="J281" s="173" t="s">
        <v>18</v>
      </c>
      <c r="K281" s="173" t="s">
        <v>2980</v>
      </c>
      <c r="L281" s="173" t="s">
        <v>7822</v>
      </c>
      <c r="M281" s="173" t="s">
        <v>1549</v>
      </c>
      <c r="N281" s="173" t="s">
        <v>18</v>
      </c>
      <c r="O281" s="173" t="s">
        <v>18</v>
      </c>
      <c r="P281"/>
      <c r="Q281"/>
      <c r="R281"/>
      <c r="S281"/>
      <c r="T281"/>
      <c r="U281"/>
      <c r="V281"/>
      <c r="W281"/>
      <c r="X281"/>
      <c r="Y281"/>
      <c r="Z281"/>
    </row>
    <row r="282" spans="1:26" ht="15" x14ac:dyDescent="0.25">
      <c r="A282" s="157">
        <f>COUNTIF(ClienteLocalidade!AB:AB,B282)</f>
        <v>0</v>
      </c>
      <c r="B282" s="157" t="str">
        <f t="shared" si="4"/>
        <v>CAERN - SAO TOME</v>
      </c>
      <c r="C282" s="173" t="s">
        <v>18</v>
      </c>
      <c r="D282" s="173" t="s">
        <v>7515</v>
      </c>
      <c r="E282" s="173" t="s">
        <v>7512</v>
      </c>
      <c r="F282" s="173" t="s">
        <v>133</v>
      </c>
      <c r="G282" s="173" t="s">
        <v>7626</v>
      </c>
      <c r="H282" s="173" t="s">
        <v>8246</v>
      </c>
      <c r="I282" s="173" t="s">
        <v>7348</v>
      </c>
      <c r="J282" s="173" t="s">
        <v>18</v>
      </c>
      <c r="K282" s="173" t="s">
        <v>2980</v>
      </c>
      <c r="L282" s="173" t="s">
        <v>8245</v>
      </c>
      <c r="M282" s="173" t="s">
        <v>8246</v>
      </c>
      <c r="N282" s="173" t="s">
        <v>18</v>
      </c>
      <c r="O282" s="173" t="s">
        <v>18</v>
      </c>
      <c r="P282"/>
      <c r="Q282"/>
      <c r="R282"/>
      <c r="S282"/>
      <c r="T282"/>
      <c r="U282"/>
      <c r="V282"/>
      <c r="W282"/>
      <c r="X282"/>
      <c r="Y282"/>
      <c r="Z282"/>
    </row>
    <row r="283" spans="1:26" ht="15" x14ac:dyDescent="0.25">
      <c r="A283" s="157">
        <f>COUNTIF(ClienteLocalidade!AB:AB,B283)</f>
        <v>1</v>
      </c>
      <c r="B283" s="157" t="str">
        <f t="shared" si="4"/>
        <v>CAERN - PIRANGI</v>
      </c>
      <c r="C283" s="173" t="s">
        <v>18</v>
      </c>
      <c r="D283" s="173" t="s">
        <v>7515</v>
      </c>
      <c r="E283" s="173" t="s">
        <v>7512</v>
      </c>
      <c r="F283" s="173" t="s">
        <v>133</v>
      </c>
      <c r="G283" s="173" t="s">
        <v>7627</v>
      </c>
      <c r="H283" s="173" t="s">
        <v>8237</v>
      </c>
      <c r="I283" s="173" t="s">
        <v>7348</v>
      </c>
      <c r="J283" s="173" t="s">
        <v>18</v>
      </c>
      <c r="K283" s="173" t="s">
        <v>2980</v>
      </c>
      <c r="L283" s="173" t="s">
        <v>7804</v>
      </c>
      <c r="M283" s="173" t="s">
        <v>7375</v>
      </c>
      <c r="N283" s="173" t="s">
        <v>18</v>
      </c>
      <c r="O283" s="173" t="s">
        <v>18</v>
      </c>
      <c r="P283"/>
      <c r="Q283"/>
      <c r="R283"/>
      <c r="S283"/>
      <c r="T283"/>
      <c r="U283"/>
      <c r="V283"/>
      <c r="W283"/>
      <c r="X283"/>
      <c r="Y283"/>
      <c r="Z283"/>
    </row>
    <row r="284" spans="1:26" ht="15" x14ac:dyDescent="0.25">
      <c r="A284" s="157">
        <f>COUNTIF(ClienteLocalidade!AB:AB,B284)</f>
        <v>1</v>
      </c>
      <c r="B284" s="157" t="str">
        <f t="shared" si="4"/>
        <v>CAERN - JIQUI - P1</v>
      </c>
      <c r="C284" s="173" t="s">
        <v>18</v>
      </c>
      <c r="D284" s="173" t="s">
        <v>7515</v>
      </c>
      <c r="E284" s="173" t="s">
        <v>7512</v>
      </c>
      <c r="F284" s="173" t="s">
        <v>133</v>
      </c>
      <c r="G284" s="173" t="s">
        <v>7628</v>
      </c>
      <c r="H284" s="173" t="s">
        <v>8235</v>
      </c>
      <c r="I284" s="173" t="s">
        <v>8238</v>
      </c>
      <c r="J284" s="173" t="s">
        <v>18</v>
      </c>
      <c r="K284" s="173" t="s">
        <v>2980</v>
      </c>
      <c r="L284" s="173" t="s">
        <v>7804</v>
      </c>
      <c r="M284" s="173" t="s">
        <v>7375</v>
      </c>
      <c r="N284" s="173" t="s">
        <v>18</v>
      </c>
      <c r="O284" s="173" t="s">
        <v>18</v>
      </c>
      <c r="P284"/>
      <c r="Q284"/>
      <c r="R284"/>
      <c r="S284"/>
      <c r="T284"/>
      <c r="U284"/>
      <c r="V284"/>
      <c r="W284"/>
      <c r="X284"/>
      <c r="Y284"/>
      <c r="Z284"/>
    </row>
    <row r="285" spans="1:26" ht="15" x14ac:dyDescent="0.25">
      <c r="A285" s="157">
        <f>COUNTIF(ClienteLocalidade!AB:AB,B285)</f>
        <v>1</v>
      </c>
      <c r="B285" s="157" t="str">
        <f t="shared" si="4"/>
        <v>CAERN - NOVO CAMPO - P1</v>
      </c>
      <c r="C285" s="173" t="s">
        <v>18</v>
      </c>
      <c r="D285" s="173" t="s">
        <v>7515</v>
      </c>
      <c r="E285" s="173" t="s">
        <v>7512</v>
      </c>
      <c r="F285" s="173" t="s">
        <v>133</v>
      </c>
      <c r="G285" s="173" t="s">
        <v>7629</v>
      </c>
      <c r="H285" s="173" t="s">
        <v>8239</v>
      </c>
      <c r="I285" s="173" t="s">
        <v>8238</v>
      </c>
      <c r="J285" s="173" t="s">
        <v>18</v>
      </c>
      <c r="K285" s="173" t="s">
        <v>2980</v>
      </c>
      <c r="L285" s="173" t="s">
        <v>7804</v>
      </c>
      <c r="M285" s="173" t="s">
        <v>7375</v>
      </c>
      <c r="N285" s="173" t="s">
        <v>18</v>
      </c>
      <c r="O285" s="173" t="s">
        <v>18</v>
      </c>
      <c r="P285"/>
      <c r="Q285"/>
      <c r="R285"/>
      <c r="S285"/>
      <c r="T285"/>
      <c r="U285"/>
      <c r="V285"/>
      <c r="W285"/>
      <c r="X285"/>
      <c r="Y285"/>
      <c r="Z285"/>
    </row>
    <row r="286" spans="1:26" ht="15" x14ac:dyDescent="0.25">
      <c r="A286" s="157">
        <f>COUNTIF(ClienteLocalidade!AB:AB,B286)</f>
        <v>1</v>
      </c>
      <c r="B286" s="157" t="str">
        <f t="shared" si="4"/>
        <v>CAERN - DIX-SEPT ROSADO</v>
      </c>
      <c r="C286" s="173" t="s">
        <v>18</v>
      </c>
      <c r="D286" s="173" t="s">
        <v>7515</v>
      </c>
      <c r="E286" s="173" t="s">
        <v>7512</v>
      </c>
      <c r="F286" s="173" t="s">
        <v>133</v>
      </c>
      <c r="G286" s="173" t="s">
        <v>7630</v>
      </c>
      <c r="H286" s="173" t="s">
        <v>8240</v>
      </c>
      <c r="I286" s="173" t="s">
        <v>8449</v>
      </c>
      <c r="J286" s="173" t="s">
        <v>18</v>
      </c>
      <c r="K286" s="173" t="s">
        <v>2980</v>
      </c>
      <c r="L286" s="173" t="s">
        <v>8247</v>
      </c>
      <c r="M286" s="173" t="s">
        <v>8248</v>
      </c>
      <c r="N286" s="173" t="s">
        <v>18</v>
      </c>
      <c r="O286" s="173" t="s">
        <v>18</v>
      </c>
      <c r="P286"/>
      <c r="Q286"/>
      <c r="R286"/>
      <c r="S286"/>
      <c r="T286"/>
      <c r="U286"/>
      <c r="V286"/>
      <c r="W286"/>
      <c r="X286"/>
      <c r="Y286"/>
      <c r="Z286"/>
    </row>
    <row r="287" spans="1:26" ht="15" x14ac:dyDescent="0.25">
      <c r="A287" s="157">
        <f>COUNTIF(ClienteLocalidade!AB:AB,B287)</f>
        <v>1</v>
      </c>
      <c r="B287" s="157" t="str">
        <f t="shared" si="4"/>
        <v>CAERN - PLANALTO MARANATA - P7</v>
      </c>
      <c r="C287" s="173" t="s">
        <v>18</v>
      </c>
      <c r="D287" s="173" t="s">
        <v>7515</v>
      </c>
      <c r="E287" s="173" t="s">
        <v>7512</v>
      </c>
      <c r="F287" s="173" t="s">
        <v>133</v>
      </c>
      <c r="G287" s="173" t="s">
        <v>7631</v>
      </c>
      <c r="H287" s="173" t="s">
        <v>8241</v>
      </c>
      <c r="I287" s="173" t="s">
        <v>7348</v>
      </c>
      <c r="J287" s="173" t="s">
        <v>18</v>
      </c>
      <c r="K287" s="173" t="s">
        <v>2980</v>
      </c>
      <c r="L287" s="173" t="s">
        <v>7804</v>
      </c>
      <c r="M287" s="173" t="s">
        <v>7375</v>
      </c>
      <c r="N287" s="173" t="s">
        <v>18</v>
      </c>
      <c r="O287" s="173" t="s">
        <v>18</v>
      </c>
      <c r="P287"/>
      <c r="Q287"/>
      <c r="R287"/>
      <c r="S287"/>
      <c r="T287"/>
      <c r="U287"/>
      <c r="V287"/>
      <c r="W287"/>
      <c r="X287"/>
      <c r="Y287"/>
      <c r="Z287"/>
    </row>
    <row r="288" spans="1:26" ht="15" x14ac:dyDescent="0.25">
      <c r="A288" s="157">
        <f>COUNTIF(ClienteLocalidade!AB:AB,B288)</f>
        <v>1</v>
      </c>
      <c r="B288" s="157" t="str">
        <f t="shared" si="4"/>
        <v>CAERN - FRANCISCO CAMPOS - P9</v>
      </c>
      <c r="C288" s="173" t="s">
        <v>18</v>
      </c>
      <c r="D288" s="173" t="s">
        <v>7515</v>
      </c>
      <c r="E288" s="173" t="s">
        <v>7512</v>
      </c>
      <c r="F288" s="173" t="s">
        <v>133</v>
      </c>
      <c r="G288" s="173" t="s">
        <v>7632</v>
      </c>
      <c r="H288" s="173" t="s">
        <v>8242</v>
      </c>
      <c r="I288" s="173" t="s">
        <v>7348</v>
      </c>
      <c r="J288" s="173" t="s">
        <v>18</v>
      </c>
      <c r="K288" s="173" t="s">
        <v>2980</v>
      </c>
      <c r="L288" s="173" t="s">
        <v>7804</v>
      </c>
      <c r="M288" s="173" t="s">
        <v>7375</v>
      </c>
      <c r="N288" s="173" t="s">
        <v>18</v>
      </c>
      <c r="O288" s="173" t="s">
        <v>18</v>
      </c>
      <c r="P288"/>
      <c r="Q288"/>
      <c r="R288"/>
      <c r="S288"/>
      <c r="T288"/>
      <c r="U288"/>
      <c r="V288"/>
      <c r="W288"/>
      <c r="X288"/>
      <c r="Y288"/>
      <c r="Z288"/>
    </row>
    <row r="289" spans="1:26" ht="15" x14ac:dyDescent="0.25">
      <c r="A289" s="157">
        <f>COUNTIF(ClienteLocalidade!AB:AB,B289)</f>
        <v>1</v>
      </c>
      <c r="B289" s="157" t="str">
        <f t="shared" si="4"/>
        <v>CAERN - ETA CALDEIROES</v>
      </c>
      <c r="C289" s="173" t="s">
        <v>18</v>
      </c>
      <c r="D289" s="173" t="s">
        <v>7515</v>
      </c>
      <c r="E289" s="173" t="s">
        <v>7512</v>
      </c>
      <c r="F289" s="173" t="s">
        <v>133</v>
      </c>
      <c r="G289" s="173" t="s">
        <v>7633</v>
      </c>
      <c r="H289" s="173" t="s">
        <v>8295</v>
      </c>
      <c r="I289" s="173" t="s">
        <v>8296</v>
      </c>
      <c r="J289" s="173" t="s">
        <v>18</v>
      </c>
      <c r="K289" s="173" t="s">
        <v>2980</v>
      </c>
      <c r="L289" s="173" t="s">
        <v>7846</v>
      </c>
      <c r="M289" s="173" t="s">
        <v>1552</v>
      </c>
      <c r="N289" s="173" t="s">
        <v>18</v>
      </c>
      <c r="O289" s="173" t="s">
        <v>18</v>
      </c>
      <c r="P289"/>
      <c r="Q289"/>
      <c r="R289"/>
      <c r="S289"/>
      <c r="T289"/>
      <c r="U289"/>
      <c r="V289"/>
      <c r="W289"/>
      <c r="X289"/>
      <c r="Y289"/>
      <c r="Z289"/>
    </row>
    <row r="290" spans="1:26" ht="15" x14ac:dyDescent="0.25">
      <c r="A290" s="157">
        <f>COUNTIF(ClienteLocalidade!AB:AB,B290)</f>
        <v>0</v>
      </c>
      <c r="B290" s="157" t="str">
        <f t="shared" si="4"/>
        <v>CAERN - FELIPE CAMARAO - P10</v>
      </c>
      <c r="C290" s="173" t="s">
        <v>18</v>
      </c>
      <c r="D290" s="173" t="s">
        <v>7515</v>
      </c>
      <c r="E290" s="173" t="s">
        <v>7512</v>
      </c>
      <c r="F290" s="173" t="s">
        <v>133</v>
      </c>
      <c r="G290" s="173" t="s">
        <v>7634</v>
      </c>
      <c r="H290" s="173" t="s">
        <v>8450</v>
      </c>
      <c r="I290" s="173" t="s">
        <v>7350</v>
      </c>
      <c r="J290" s="173" t="s">
        <v>18</v>
      </c>
      <c r="K290" s="173" t="s">
        <v>2980</v>
      </c>
      <c r="L290" s="173" t="s">
        <v>7804</v>
      </c>
      <c r="M290" s="173" t="s">
        <v>7375</v>
      </c>
      <c r="N290" s="173" t="s">
        <v>18</v>
      </c>
      <c r="O290" s="173" t="s">
        <v>18</v>
      </c>
      <c r="P290"/>
      <c r="Q290"/>
      <c r="R290"/>
      <c r="S290"/>
      <c r="T290"/>
      <c r="U290"/>
      <c r="V290"/>
      <c r="W290"/>
      <c r="X290"/>
      <c r="Y290"/>
      <c r="Z290"/>
    </row>
    <row r="291" spans="1:26" ht="15" x14ac:dyDescent="0.25">
      <c r="A291" s="157">
        <f>COUNTIF(ClienteLocalidade!AB:AB,B291)</f>
        <v>0</v>
      </c>
      <c r="B291" s="157" t="str">
        <f t="shared" si="4"/>
        <v>CAERN - CIDADE SATELITE - P9</v>
      </c>
      <c r="C291" s="173" t="s">
        <v>18</v>
      </c>
      <c r="D291" s="173" t="s">
        <v>7515</v>
      </c>
      <c r="E291" s="173" t="s">
        <v>7512</v>
      </c>
      <c r="F291" s="173" t="s">
        <v>133</v>
      </c>
      <c r="G291" s="173" t="s">
        <v>7635</v>
      </c>
      <c r="H291" s="173" t="s">
        <v>8438</v>
      </c>
      <c r="I291" s="173" t="s">
        <v>7350</v>
      </c>
      <c r="J291" s="173" t="s">
        <v>18</v>
      </c>
      <c r="K291" s="173" t="s">
        <v>2980</v>
      </c>
      <c r="L291" s="173" t="s">
        <v>7804</v>
      </c>
      <c r="M291" s="173" t="s">
        <v>7375</v>
      </c>
      <c r="N291" s="173" t="s">
        <v>18</v>
      </c>
      <c r="O291" s="173" t="s">
        <v>18</v>
      </c>
      <c r="P291"/>
      <c r="Q291"/>
      <c r="R291"/>
      <c r="S291"/>
      <c r="T291"/>
      <c r="U291"/>
      <c r="V291"/>
      <c r="W291"/>
      <c r="X291"/>
      <c r="Y291"/>
      <c r="Z291"/>
    </row>
    <row r="292" spans="1:26" ht="15" x14ac:dyDescent="0.25">
      <c r="A292" s="157">
        <f>COUNTIF(ClienteLocalidade!AB:AB,B292)</f>
        <v>1</v>
      </c>
      <c r="B292" s="157" t="str">
        <f t="shared" si="4"/>
        <v>CAERN - PUREZA</v>
      </c>
      <c r="C292" s="173" t="s">
        <v>18</v>
      </c>
      <c r="D292" s="173" t="s">
        <v>7515</v>
      </c>
      <c r="E292" s="173" t="s">
        <v>7512</v>
      </c>
      <c r="F292" s="173" t="s">
        <v>133</v>
      </c>
      <c r="G292" s="173" t="s">
        <v>7636</v>
      </c>
      <c r="H292" s="173" t="s">
        <v>8299</v>
      </c>
      <c r="I292" s="173" t="s">
        <v>7348</v>
      </c>
      <c r="J292" s="173" t="s">
        <v>18</v>
      </c>
      <c r="K292" s="173" t="s">
        <v>2980</v>
      </c>
      <c r="L292" s="173" t="s">
        <v>8300</v>
      </c>
      <c r="M292" s="173" t="s">
        <v>8299</v>
      </c>
      <c r="N292" s="173" t="s">
        <v>18</v>
      </c>
      <c r="O292" s="173" t="s">
        <v>18</v>
      </c>
      <c r="P292"/>
      <c r="Q292"/>
      <c r="R292"/>
      <c r="S292"/>
      <c r="T292"/>
      <c r="U292"/>
      <c r="V292"/>
      <c r="W292"/>
      <c r="X292"/>
      <c r="Y292"/>
      <c r="Z292"/>
    </row>
    <row r="293" spans="1:26" ht="15" x14ac:dyDescent="0.25">
      <c r="A293" s="157">
        <f>COUNTIF(ClienteLocalidade!AB:AB,B293)</f>
        <v>1</v>
      </c>
      <c r="B293" s="157" t="str">
        <f t="shared" si="4"/>
        <v>CAERN - VERA CRUZ</v>
      </c>
      <c r="C293" s="173" t="s">
        <v>18</v>
      </c>
      <c r="D293" s="173" t="s">
        <v>7515</v>
      </c>
      <c r="E293" s="173" t="s">
        <v>7512</v>
      </c>
      <c r="F293" s="173" t="s">
        <v>133</v>
      </c>
      <c r="G293" s="173" t="s">
        <v>7637</v>
      </c>
      <c r="H293" s="173" t="s">
        <v>8136</v>
      </c>
      <c r="I293" s="173" t="s">
        <v>7350</v>
      </c>
      <c r="J293" s="173" t="s">
        <v>18</v>
      </c>
      <c r="K293" s="173" t="s">
        <v>2980</v>
      </c>
      <c r="L293" s="173" t="s">
        <v>8301</v>
      </c>
      <c r="M293" s="173" t="s">
        <v>8136</v>
      </c>
      <c r="N293" s="173" t="s">
        <v>18</v>
      </c>
      <c r="O293" s="173" t="s">
        <v>18</v>
      </c>
      <c r="P293"/>
      <c r="Q293"/>
      <c r="R293"/>
      <c r="S293"/>
      <c r="T293"/>
      <c r="U293"/>
      <c r="V293"/>
      <c r="W293"/>
      <c r="X293"/>
      <c r="Y293"/>
      <c r="Z293"/>
    </row>
    <row r="294" spans="1:26" ht="15" x14ac:dyDescent="0.25">
      <c r="A294" s="157">
        <f>COUNTIF(ClienteLocalidade!AB:AB,B294)</f>
        <v>1</v>
      </c>
      <c r="B294" s="157" t="str">
        <f t="shared" si="4"/>
        <v>CAERN - ANGICOS - EB2</v>
      </c>
      <c r="C294" s="173" t="s">
        <v>18</v>
      </c>
      <c r="D294" s="173" t="s">
        <v>7515</v>
      </c>
      <c r="E294" s="173" t="s">
        <v>7512</v>
      </c>
      <c r="F294" s="173" t="s">
        <v>133</v>
      </c>
      <c r="G294" s="173" t="s">
        <v>7638</v>
      </c>
      <c r="H294" s="173" t="s">
        <v>8302</v>
      </c>
      <c r="I294" s="173" t="s">
        <v>8472</v>
      </c>
      <c r="J294" s="173" t="s">
        <v>18</v>
      </c>
      <c r="K294" s="173" t="s">
        <v>2980</v>
      </c>
      <c r="L294" s="173" t="s">
        <v>7792</v>
      </c>
      <c r="M294" s="173" t="s">
        <v>7423</v>
      </c>
      <c r="N294" s="173" t="s">
        <v>18</v>
      </c>
      <c r="O294" s="173" t="s">
        <v>18</v>
      </c>
      <c r="P294"/>
      <c r="Q294"/>
      <c r="R294"/>
      <c r="S294"/>
      <c r="T294"/>
      <c r="U294"/>
      <c r="V294"/>
      <c r="W294"/>
      <c r="X294"/>
      <c r="Y294"/>
      <c r="Z294"/>
    </row>
    <row r="295" spans="1:26" ht="15" x14ac:dyDescent="0.25">
      <c r="A295" s="157">
        <f>COUNTIF(ClienteLocalidade!AB:AB,B295)</f>
        <v>1</v>
      </c>
      <c r="B295" s="157" t="str">
        <f t="shared" si="4"/>
        <v>CAERN - CONJUNTO JIQUI - P2</v>
      </c>
      <c r="C295" s="173" t="s">
        <v>18</v>
      </c>
      <c r="D295" s="173" t="s">
        <v>7515</v>
      </c>
      <c r="E295" s="173" t="s">
        <v>7512</v>
      </c>
      <c r="F295" s="173" t="s">
        <v>133</v>
      </c>
      <c r="G295" s="173" t="s">
        <v>7640</v>
      </c>
      <c r="H295" s="173" t="s">
        <v>8368</v>
      </c>
      <c r="I295" s="173" t="s">
        <v>8238</v>
      </c>
      <c r="J295" s="173" t="s">
        <v>18</v>
      </c>
      <c r="K295" s="173" t="s">
        <v>2980</v>
      </c>
      <c r="L295" s="173" t="s">
        <v>7804</v>
      </c>
      <c r="M295" s="173" t="s">
        <v>7375</v>
      </c>
      <c r="N295" s="173" t="s">
        <v>18</v>
      </c>
      <c r="O295" s="173" t="s">
        <v>18</v>
      </c>
      <c r="P295"/>
      <c r="Q295"/>
      <c r="R295"/>
      <c r="S295"/>
      <c r="T295"/>
      <c r="U295"/>
      <c r="V295"/>
      <c r="W295"/>
      <c r="X295"/>
      <c r="Y295"/>
      <c r="Z295"/>
    </row>
    <row r="296" spans="1:26" ht="15" x14ac:dyDescent="0.25">
      <c r="A296" s="157">
        <f>COUNTIF(ClienteLocalidade!AB:AB,B296)</f>
        <v>1</v>
      </c>
      <c r="B296" s="157" t="str">
        <f t="shared" si="4"/>
        <v>CAERN - SERRA NEGRA DO NORTE</v>
      </c>
      <c r="C296" s="173" t="s">
        <v>18</v>
      </c>
      <c r="D296" s="173" t="s">
        <v>7515</v>
      </c>
      <c r="E296" s="173" t="s">
        <v>7512</v>
      </c>
      <c r="F296" s="173" t="s">
        <v>133</v>
      </c>
      <c r="G296" s="173" t="s">
        <v>7641</v>
      </c>
      <c r="H296" s="173" t="s">
        <v>8369</v>
      </c>
      <c r="I296" s="173" t="s">
        <v>8296</v>
      </c>
      <c r="J296" s="173" t="s">
        <v>18</v>
      </c>
      <c r="K296" s="173" t="s">
        <v>2980</v>
      </c>
      <c r="L296" s="173" t="s">
        <v>8370</v>
      </c>
      <c r="M296" s="173" t="s">
        <v>8369</v>
      </c>
      <c r="N296" s="173" t="s">
        <v>18</v>
      </c>
      <c r="O296" s="173" t="s">
        <v>18</v>
      </c>
      <c r="P296"/>
      <c r="Q296"/>
      <c r="R296"/>
      <c r="S296"/>
      <c r="T296"/>
      <c r="U296"/>
      <c r="V296"/>
      <c r="W296"/>
      <c r="X296"/>
      <c r="Y296"/>
      <c r="Z296"/>
    </row>
    <row r="297" spans="1:26" ht="15" x14ac:dyDescent="0.25">
      <c r="A297" s="157">
        <f>COUNTIF(ClienteLocalidade!AB:AB,B297)</f>
        <v>0</v>
      </c>
      <c r="B297" s="157" t="str">
        <f t="shared" si="4"/>
        <v>CAERN - CRUZETA-ESCRITORIO</v>
      </c>
      <c r="C297" s="173" t="s">
        <v>18</v>
      </c>
      <c r="D297" s="173" t="s">
        <v>7515</v>
      </c>
      <c r="E297" s="173" t="s">
        <v>7512</v>
      </c>
      <c r="F297" s="173" t="s">
        <v>133</v>
      </c>
      <c r="G297" s="173" t="s">
        <v>7639</v>
      </c>
      <c r="H297" s="173" t="s">
        <v>8446</v>
      </c>
      <c r="I297" s="173" t="s">
        <v>8296</v>
      </c>
      <c r="J297" s="173" t="s">
        <v>18</v>
      </c>
      <c r="K297" s="173" t="s">
        <v>2980</v>
      </c>
      <c r="L297" s="173" t="s">
        <v>7805</v>
      </c>
      <c r="M297" s="173" t="s">
        <v>349</v>
      </c>
      <c r="N297" s="173" t="s">
        <v>18</v>
      </c>
      <c r="O297" s="173" t="s">
        <v>18</v>
      </c>
      <c r="P297"/>
      <c r="Q297"/>
      <c r="R297"/>
      <c r="S297"/>
      <c r="T297"/>
      <c r="U297"/>
      <c r="V297"/>
      <c r="W297"/>
      <c r="X297"/>
      <c r="Y297"/>
      <c r="Z297"/>
    </row>
    <row r="298" spans="1:26" ht="15" x14ac:dyDescent="0.25">
      <c r="A298" s="157">
        <f>COUNTIF(ClienteLocalidade!AB:AB,B298)</f>
        <v>1</v>
      </c>
      <c r="B298" s="157" t="str">
        <f t="shared" si="4"/>
        <v>CAERN - P20 - ZONA NORTE</v>
      </c>
      <c r="C298" s="173" t="s">
        <v>18</v>
      </c>
      <c r="D298" s="173" t="s">
        <v>7515</v>
      </c>
      <c r="E298" s="173" t="s">
        <v>7512</v>
      </c>
      <c r="F298" s="173" t="s">
        <v>133</v>
      </c>
      <c r="G298" s="173" t="s">
        <v>7642</v>
      </c>
      <c r="H298" s="173" t="s">
        <v>8372</v>
      </c>
      <c r="I298" s="173" t="s">
        <v>7348</v>
      </c>
      <c r="J298" s="173" t="s">
        <v>18</v>
      </c>
      <c r="K298" s="173" t="s">
        <v>2980</v>
      </c>
      <c r="L298" s="173" t="s">
        <v>7804</v>
      </c>
      <c r="M298" s="173" t="s">
        <v>7375</v>
      </c>
      <c r="N298" s="173" t="s">
        <v>18</v>
      </c>
      <c r="O298" s="173" t="s">
        <v>18</v>
      </c>
      <c r="P298"/>
      <c r="Q298"/>
      <c r="R298"/>
      <c r="S298"/>
      <c r="T298"/>
      <c r="U298"/>
      <c r="V298"/>
      <c r="W298"/>
      <c r="X298"/>
      <c r="Y298"/>
      <c r="Z298"/>
    </row>
    <row r="299" spans="1:26" ht="15" x14ac:dyDescent="0.25">
      <c r="A299" s="157">
        <f>COUNTIF(ClienteLocalidade!AB:AB,B299)</f>
        <v>1</v>
      </c>
      <c r="B299" s="157" t="str">
        <f t="shared" si="4"/>
        <v>CAERN - P36 - ZONA NORTE</v>
      </c>
      <c r="C299" s="173" t="s">
        <v>18</v>
      </c>
      <c r="D299" s="173" t="s">
        <v>7515</v>
      </c>
      <c r="E299" s="173" t="s">
        <v>7512</v>
      </c>
      <c r="F299" s="173" t="s">
        <v>133</v>
      </c>
      <c r="G299" s="173" t="s">
        <v>7643</v>
      </c>
      <c r="H299" s="173" t="s">
        <v>8373</v>
      </c>
      <c r="I299" s="173" t="s">
        <v>7348</v>
      </c>
      <c r="J299" s="173" t="s">
        <v>18</v>
      </c>
      <c r="K299" s="173" t="s">
        <v>2980</v>
      </c>
      <c r="L299" s="173" t="s">
        <v>7804</v>
      </c>
      <c r="M299" s="173" t="s">
        <v>7375</v>
      </c>
      <c r="N299" s="173" t="s">
        <v>18</v>
      </c>
      <c r="O299" s="173" t="s">
        <v>18</v>
      </c>
      <c r="P299"/>
      <c r="Q299"/>
      <c r="R299"/>
      <c r="S299"/>
      <c r="T299"/>
      <c r="U299"/>
      <c r="V299"/>
      <c r="W299"/>
      <c r="X299"/>
      <c r="Y299"/>
      <c r="Z299"/>
    </row>
    <row r="300" spans="1:26" ht="15" x14ac:dyDescent="0.25">
      <c r="A300" s="157">
        <f>COUNTIF(ClienteLocalidade!AB:AB,B300)</f>
        <v>1</v>
      </c>
      <c r="B300" s="157" t="str">
        <f t="shared" si="4"/>
        <v>CAERN - P56 - ZONA NORTE</v>
      </c>
      <c r="C300" s="173" t="s">
        <v>18</v>
      </c>
      <c r="D300" s="173" t="s">
        <v>7515</v>
      </c>
      <c r="E300" s="173" t="s">
        <v>7512</v>
      </c>
      <c r="F300" s="173" t="s">
        <v>133</v>
      </c>
      <c r="G300" s="173" t="s">
        <v>7644</v>
      </c>
      <c r="H300" s="173" t="s">
        <v>8374</v>
      </c>
      <c r="I300" s="173" t="s">
        <v>7348</v>
      </c>
      <c r="J300" s="173" t="s">
        <v>18</v>
      </c>
      <c r="K300" s="173" t="s">
        <v>2980</v>
      </c>
      <c r="L300" s="173" t="s">
        <v>7804</v>
      </c>
      <c r="M300" s="173" t="s">
        <v>7375</v>
      </c>
      <c r="N300" s="173" t="s">
        <v>18</v>
      </c>
      <c r="O300" s="173" t="s">
        <v>18</v>
      </c>
      <c r="P300"/>
      <c r="Q300"/>
      <c r="R300"/>
      <c r="S300"/>
      <c r="T300"/>
      <c r="U300"/>
      <c r="V300"/>
      <c r="W300"/>
      <c r="X300"/>
      <c r="Y300"/>
      <c r="Z300"/>
    </row>
    <row r="301" spans="1:26" ht="15" x14ac:dyDescent="0.25">
      <c r="A301" s="157">
        <f>COUNTIF(ClienteLocalidade!AB:AB,B301)</f>
        <v>1</v>
      </c>
      <c r="B301" s="157" t="str">
        <f t="shared" si="4"/>
        <v>CAERN - ANGICOS - CENTRO</v>
      </c>
      <c r="C301" s="173" t="s">
        <v>18</v>
      </c>
      <c r="D301" s="173" t="s">
        <v>7515</v>
      </c>
      <c r="E301" s="173" t="s">
        <v>7512</v>
      </c>
      <c r="F301" s="173" t="s">
        <v>133</v>
      </c>
      <c r="G301" s="173" t="s">
        <v>7645</v>
      </c>
      <c r="H301" s="173" t="s">
        <v>8375</v>
      </c>
      <c r="I301" s="173" t="s">
        <v>8472</v>
      </c>
      <c r="J301" s="173" t="s">
        <v>18</v>
      </c>
      <c r="K301" s="173" t="s">
        <v>2980</v>
      </c>
      <c r="L301" s="173" t="s">
        <v>7792</v>
      </c>
      <c r="M301" s="173" t="s">
        <v>7423</v>
      </c>
      <c r="N301" s="173" t="s">
        <v>18</v>
      </c>
      <c r="O301" s="173" t="s">
        <v>18</v>
      </c>
      <c r="P301"/>
      <c r="Q301"/>
      <c r="R301"/>
      <c r="S301"/>
      <c r="T301"/>
      <c r="U301"/>
      <c r="V301"/>
      <c r="W301"/>
      <c r="X301"/>
      <c r="Y301"/>
      <c r="Z301"/>
    </row>
    <row r="302" spans="1:26" ht="15" x14ac:dyDescent="0.25">
      <c r="A302" s="157">
        <f>COUNTIF(ClienteLocalidade!AB:AB,B302)</f>
        <v>1</v>
      </c>
      <c r="B302" s="157" t="str">
        <f t="shared" si="4"/>
        <v>CAERN - PLANALTO - P01</v>
      </c>
      <c r="C302" s="173" t="s">
        <v>18</v>
      </c>
      <c r="D302" s="173" t="s">
        <v>7515</v>
      </c>
      <c r="E302" s="173" t="s">
        <v>7512</v>
      </c>
      <c r="F302" s="173" t="s">
        <v>133</v>
      </c>
      <c r="G302" s="173" t="s">
        <v>7646</v>
      </c>
      <c r="H302" s="173" t="s">
        <v>8376</v>
      </c>
      <c r="I302" s="173" t="s">
        <v>8238</v>
      </c>
      <c r="J302" s="173" t="s">
        <v>18</v>
      </c>
      <c r="K302" s="173" t="s">
        <v>2980</v>
      </c>
      <c r="L302" s="173" t="s">
        <v>7804</v>
      </c>
      <c r="M302" s="173" t="s">
        <v>7375</v>
      </c>
      <c r="N302" s="173" t="s">
        <v>18</v>
      </c>
      <c r="O302" s="173" t="s">
        <v>18</v>
      </c>
      <c r="P302"/>
      <c r="Q302"/>
      <c r="R302"/>
      <c r="S302"/>
      <c r="T302"/>
      <c r="U302"/>
      <c r="V302"/>
      <c r="W302"/>
      <c r="X302"/>
      <c r="Y302"/>
      <c r="Z302"/>
    </row>
    <row r="303" spans="1:26" ht="15" x14ac:dyDescent="0.25">
      <c r="A303" s="157">
        <f>COUNTIF(ClienteLocalidade!AB:AB,B303)</f>
        <v>1</v>
      </c>
      <c r="B303" s="157" t="str">
        <f t="shared" si="4"/>
        <v>CAERN - PLANALTO - P02</v>
      </c>
      <c r="C303" s="173" t="s">
        <v>18</v>
      </c>
      <c r="D303" s="173" t="s">
        <v>7515</v>
      </c>
      <c r="E303" s="173" t="s">
        <v>7512</v>
      </c>
      <c r="F303" s="173" t="s">
        <v>133</v>
      </c>
      <c r="G303" s="173" t="s">
        <v>7647</v>
      </c>
      <c r="H303" s="173" t="s">
        <v>8377</v>
      </c>
      <c r="I303" s="173" t="s">
        <v>8238</v>
      </c>
      <c r="J303" s="173" t="s">
        <v>18</v>
      </c>
      <c r="K303" s="173" t="s">
        <v>2980</v>
      </c>
      <c r="L303" s="173" t="s">
        <v>7804</v>
      </c>
      <c r="M303" s="173" t="s">
        <v>7375</v>
      </c>
      <c r="N303" s="173" t="s">
        <v>18</v>
      </c>
      <c r="O303" s="173" t="s">
        <v>18</v>
      </c>
      <c r="P303"/>
      <c r="Q303"/>
      <c r="R303"/>
      <c r="S303"/>
      <c r="T303"/>
      <c r="U303"/>
      <c r="V303"/>
      <c r="W303"/>
      <c r="X303"/>
      <c r="Y303"/>
      <c r="Z303"/>
    </row>
    <row r="304" spans="1:26" ht="15" x14ac:dyDescent="0.25">
      <c r="A304" s="157">
        <f>COUNTIF(ClienteLocalidade!AB:AB,B304)</f>
        <v>1</v>
      </c>
      <c r="B304" s="157" t="str">
        <f t="shared" si="4"/>
        <v>CAERN - PLANALTO - P03</v>
      </c>
      <c r="C304" s="173" t="s">
        <v>18</v>
      </c>
      <c r="D304" s="173" t="s">
        <v>7515</v>
      </c>
      <c r="E304" s="173" t="s">
        <v>7512</v>
      </c>
      <c r="F304" s="173" t="s">
        <v>133</v>
      </c>
      <c r="G304" s="173" t="s">
        <v>7648</v>
      </c>
      <c r="H304" s="173" t="s">
        <v>8378</v>
      </c>
      <c r="I304" s="173" t="s">
        <v>8238</v>
      </c>
      <c r="J304" s="173" t="s">
        <v>18</v>
      </c>
      <c r="K304" s="173" t="s">
        <v>2980</v>
      </c>
      <c r="L304" s="173" t="s">
        <v>7804</v>
      </c>
      <c r="M304" s="173" t="s">
        <v>7375</v>
      </c>
      <c r="N304" s="173" t="s">
        <v>18</v>
      </c>
      <c r="O304" s="173" t="s">
        <v>18</v>
      </c>
      <c r="P304"/>
      <c r="Q304"/>
      <c r="R304"/>
      <c r="S304"/>
      <c r="T304"/>
      <c r="U304"/>
      <c r="V304"/>
      <c r="W304"/>
      <c r="X304"/>
      <c r="Y304"/>
      <c r="Z304"/>
    </row>
    <row r="305" spans="1:26" ht="15" x14ac:dyDescent="0.25">
      <c r="A305" s="157">
        <f>COUNTIF(ClienteLocalidade!AB:AB,B305)</f>
        <v>1</v>
      </c>
      <c r="B305" s="157" t="str">
        <f t="shared" si="4"/>
        <v>CAERN - PLANALTO - P05</v>
      </c>
      <c r="C305" s="173" t="s">
        <v>18</v>
      </c>
      <c r="D305" s="173" t="s">
        <v>7515</v>
      </c>
      <c r="E305" s="173" t="s">
        <v>7512</v>
      </c>
      <c r="F305" s="173" t="s">
        <v>133</v>
      </c>
      <c r="G305" s="173" t="s">
        <v>7649</v>
      </c>
      <c r="H305" s="173" t="s">
        <v>8379</v>
      </c>
      <c r="I305" s="173" t="s">
        <v>8238</v>
      </c>
      <c r="J305" s="173" t="s">
        <v>18</v>
      </c>
      <c r="K305" s="173" t="s">
        <v>2980</v>
      </c>
      <c r="L305" s="173" t="s">
        <v>7804</v>
      </c>
      <c r="M305" s="173" t="s">
        <v>7375</v>
      </c>
      <c r="N305" s="173" t="s">
        <v>18</v>
      </c>
      <c r="O305" s="173" t="s">
        <v>18</v>
      </c>
      <c r="P305"/>
      <c r="Q305"/>
      <c r="R305"/>
      <c r="S305"/>
      <c r="T305"/>
      <c r="U305"/>
      <c r="V305"/>
      <c r="W305"/>
      <c r="X305"/>
      <c r="Y305"/>
      <c r="Z305"/>
    </row>
    <row r="306" spans="1:26" ht="15" x14ac:dyDescent="0.25">
      <c r="A306" s="157">
        <f>COUNTIF(ClienteLocalidade!AB:AB,B306)</f>
        <v>1</v>
      </c>
      <c r="B306" s="157" t="str">
        <f t="shared" si="4"/>
        <v>CAERN - FELIPE CAMARAO - P01</v>
      </c>
      <c r="C306" s="173" t="s">
        <v>18</v>
      </c>
      <c r="D306" s="173" t="s">
        <v>7515</v>
      </c>
      <c r="E306" s="173" t="s">
        <v>7512</v>
      </c>
      <c r="F306" s="173" t="s">
        <v>133</v>
      </c>
      <c r="G306" s="173" t="s">
        <v>7650</v>
      </c>
      <c r="H306" s="173" t="s">
        <v>8380</v>
      </c>
      <c r="I306" s="173" t="s">
        <v>8238</v>
      </c>
      <c r="J306" s="173" t="s">
        <v>18</v>
      </c>
      <c r="K306" s="173" t="s">
        <v>2980</v>
      </c>
      <c r="L306" s="173" t="s">
        <v>7804</v>
      </c>
      <c r="M306" s="173" t="s">
        <v>7375</v>
      </c>
      <c r="N306" s="173" t="s">
        <v>18</v>
      </c>
      <c r="O306" s="173" t="s">
        <v>18</v>
      </c>
      <c r="P306"/>
      <c r="Q306"/>
      <c r="R306"/>
      <c r="S306"/>
      <c r="T306"/>
      <c r="U306"/>
      <c r="V306"/>
      <c r="W306"/>
      <c r="X306"/>
      <c r="Y306"/>
      <c r="Z306"/>
    </row>
    <row r="307" spans="1:26" ht="15" x14ac:dyDescent="0.25">
      <c r="A307" s="157">
        <f>COUNTIF(ClienteLocalidade!AB:AB,B307)</f>
        <v>1</v>
      </c>
      <c r="B307" s="157" t="str">
        <f t="shared" si="4"/>
        <v>CAERN - NOVA PARNAMIRIM - P11</v>
      </c>
      <c r="C307" s="173" t="s">
        <v>18</v>
      </c>
      <c r="D307" s="173" t="s">
        <v>7515</v>
      </c>
      <c r="E307" s="173" t="s">
        <v>7512</v>
      </c>
      <c r="F307" s="173" t="s">
        <v>133</v>
      </c>
      <c r="G307" s="173" t="s">
        <v>7651</v>
      </c>
      <c r="H307" s="173" t="s">
        <v>8381</v>
      </c>
      <c r="I307" s="173" t="s">
        <v>7350</v>
      </c>
      <c r="J307" s="173" t="s">
        <v>18</v>
      </c>
      <c r="K307" s="173" t="s">
        <v>2980</v>
      </c>
      <c r="L307" s="173" t="s">
        <v>7811</v>
      </c>
      <c r="M307" s="173" t="s">
        <v>7428</v>
      </c>
      <c r="N307" s="173" t="s">
        <v>18</v>
      </c>
      <c r="O307" s="173" t="s">
        <v>18</v>
      </c>
      <c r="P307"/>
      <c r="Q307"/>
      <c r="R307"/>
      <c r="S307"/>
      <c r="T307"/>
      <c r="U307"/>
      <c r="V307"/>
      <c r="W307"/>
      <c r="X307"/>
      <c r="Y307"/>
      <c r="Z307"/>
    </row>
    <row r="308" spans="1:26" ht="15" x14ac:dyDescent="0.25">
      <c r="A308" s="157">
        <f>COUNTIF(ClienteLocalidade!AB:AB,B308)</f>
        <v>1</v>
      </c>
      <c r="B308" s="157" t="str">
        <f t="shared" si="4"/>
        <v>CAERN - CIDADE DOS BOSQUES - P17</v>
      </c>
      <c r="C308" s="173" t="s">
        <v>18</v>
      </c>
      <c r="D308" s="173" t="s">
        <v>7515</v>
      </c>
      <c r="E308" s="173" t="s">
        <v>7512</v>
      </c>
      <c r="F308" s="173" t="s">
        <v>133</v>
      </c>
      <c r="G308" s="173" t="s">
        <v>7652</v>
      </c>
      <c r="H308" s="173" t="s">
        <v>8382</v>
      </c>
      <c r="I308" s="173" t="s">
        <v>7350</v>
      </c>
      <c r="J308" s="173" t="s">
        <v>18</v>
      </c>
      <c r="K308" s="173" t="s">
        <v>2980</v>
      </c>
      <c r="L308" s="173" t="s">
        <v>7811</v>
      </c>
      <c r="M308" s="173" t="s">
        <v>7428</v>
      </c>
      <c r="N308" s="173" t="s">
        <v>18</v>
      </c>
      <c r="O308" s="173" t="s">
        <v>18</v>
      </c>
      <c r="P308"/>
      <c r="Q308"/>
      <c r="R308"/>
      <c r="S308"/>
      <c r="T308"/>
      <c r="U308"/>
      <c r="V308"/>
      <c r="W308"/>
      <c r="X308"/>
      <c r="Y308"/>
      <c r="Z308"/>
    </row>
    <row r="309" spans="1:26" ht="15" x14ac:dyDescent="0.25">
      <c r="A309" s="157">
        <f>COUNTIF(ClienteLocalidade!AB:AB,B309)</f>
        <v>1</v>
      </c>
      <c r="B309" s="157" t="str">
        <f t="shared" si="4"/>
        <v>CAERN - NOVA PARNAMIRIM - P20</v>
      </c>
      <c r="C309" s="173" t="s">
        <v>18</v>
      </c>
      <c r="D309" s="173" t="s">
        <v>7515</v>
      </c>
      <c r="E309" s="173" t="s">
        <v>7512</v>
      </c>
      <c r="F309" s="173" t="s">
        <v>133</v>
      </c>
      <c r="G309" s="173" t="s">
        <v>7653</v>
      </c>
      <c r="H309" s="173" t="s">
        <v>8383</v>
      </c>
      <c r="I309" s="173" t="s">
        <v>7350</v>
      </c>
      <c r="J309" s="173" t="s">
        <v>18</v>
      </c>
      <c r="K309" s="173" t="s">
        <v>2980</v>
      </c>
      <c r="L309" s="173" t="s">
        <v>7811</v>
      </c>
      <c r="M309" s="173" t="s">
        <v>7428</v>
      </c>
      <c r="N309" s="173" t="s">
        <v>18</v>
      </c>
      <c r="O309" s="173" t="s">
        <v>18</v>
      </c>
      <c r="P309"/>
      <c r="Q309"/>
      <c r="R309"/>
      <c r="S309"/>
      <c r="T309"/>
      <c r="U309"/>
      <c r="V309"/>
      <c r="W309"/>
      <c r="X309"/>
      <c r="Y309"/>
      <c r="Z309"/>
    </row>
    <row r="310" spans="1:26" ht="15" x14ac:dyDescent="0.25">
      <c r="A310" s="157">
        <f>COUNTIF(ClienteLocalidade!AB:AB,B310)</f>
        <v>1</v>
      </c>
      <c r="B310" s="157" t="str">
        <f t="shared" si="4"/>
        <v>CAERN - SANTA TEREZA - P28</v>
      </c>
      <c r="C310" s="173" t="s">
        <v>18</v>
      </c>
      <c r="D310" s="173" t="s">
        <v>7515</v>
      </c>
      <c r="E310" s="173" t="s">
        <v>7512</v>
      </c>
      <c r="F310" s="173" t="s">
        <v>133</v>
      </c>
      <c r="G310" s="173" t="s">
        <v>7654</v>
      </c>
      <c r="H310" s="173" t="s">
        <v>8384</v>
      </c>
      <c r="I310" s="173" t="s">
        <v>7350</v>
      </c>
      <c r="J310" s="173" t="s">
        <v>18</v>
      </c>
      <c r="K310" s="173" t="s">
        <v>2980</v>
      </c>
      <c r="L310" s="173" t="s">
        <v>7811</v>
      </c>
      <c r="M310" s="173" t="s">
        <v>7428</v>
      </c>
      <c r="N310" s="173" t="s">
        <v>18</v>
      </c>
      <c r="O310" s="173" t="s">
        <v>18</v>
      </c>
      <c r="P310"/>
      <c r="Q310"/>
      <c r="R310"/>
      <c r="S310"/>
      <c r="T310"/>
      <c r="U310"/>
      <c r="V310"/>
      <c r="W310"/>
      <c r="X310"/>
      <c r="Y310"/>
      <c r="Z310"/>
    </row>
    <row r="311" spans="1:26" ht="15" x14ac:dyDescent="0.25">
      <c r="A311" s="157">
        <f>COUNTIF(ClienteLocalidade!AB:AB,B311)</f>
        <v>1</v>
      </c>
      <c r="B311" s="157" t="str">
        <f t="shared" si="4"/>
        <v>CAERN - NOVA PARNAMIRIM - P29</v>
      </c>
      <c r="C311" s="173" t="s">
        <v>18</v>
      </c>
      <c r="D311" s="173" t="s">
        <v>7515</v>
      </c>
      <c r="E311" s="173" t="s">
        <v>7512</v>
      </c>
      <c r="F311" s="173" t="s">
        <v>133</v>
      </c>
      <c r="G311" s="173" t="s">
        <v>7655</v>
      </c>
      <c r="H311" s="173" t="s">
        <v>8385</v>
      </c>
      <c r="I311" s="173" t="s">
        <v>7350</v>
      </c>
      <c r="J311" s="173" t="s">
        <v>18</v>
      </c>
      <c r="K311" s="173" t="s">
        <v>2980</v>
      </c>
      <c r="L311" s="173" t="s">
        <v>7811</v>
      </c>
      <c r="M311" s="173" t="s">
        <v>7428</v>
      </c>
      <c r="N311" s="173" t="s">
        <v>18</v>
      </c>
      <c r="O311" s="173" t="s">
        <v>18</v>
      </c>
      <c r="P311"/>
      <c r="Q311"/>
      <c r="R311"/>
      <c r="S311"/>
      <c r="T311"/>
      <c r="U311"/>
      <c r="V311"/>
      <c r="W311"/>
      <c r="X311"/>
      <c r="Y311"/>
      <c r="Z311"/>
    </row>
    <row r="312" spans="1:26" ht="15" x14ac:dyDescent="0.25">
      <c r="A312" s="157">
        <f>COUNTIF(ClienteLocalidade!AB:AB,B312)</f>
        <v>1</v>
      </c>
      <c r="B312" s="157" t="str">
        <f t="shared" si="4"/>
        <v>CAERN - CIDADE CAMPESTRE - P78</v>
      </c>
      <c r="C312" s="173" t="s">
        <v>18</v>
      </c>
      <c r="D312" s="173" t="s">
        <v>7515</v>
      </c>
      <c r="E312" s="173" t="s">
        <v>7512</v>
      </c>
      <c r="F312" s="173" t="s">
        <v>133</v>
      </c>
      <c r="G312" s="173" t="s">
        <v>7657</v>
      </c>
      <c r="H312" s="173" t="s">
        <v>8386</v>
      </c>
      <c r="I312" s="173" t="s">
        <v>7350</v>
      </c>
      <c r="J312" s="173" t="s">
        <v>18</v>
      </c>
      <c r="K312" s="173" t="s">
        <v>2980</v>
      </c>
      <c r="L312" s="173" t="s">
        <v>7811</v>
      </c>
      <c r="M312" s="173" t="s">
        <v>7428</v>
      </c>
      <c r="N312" s="173" t="s">
        <v>18</v>
      </c>
      <c r="O312" s="173" t="s">
        <v>18</v>
      </c>
      <c r="P312"/>
      <c r="Q312"/>
      <c r="R312"/>
      <c r="S312"/>
      <c r="T312"/>
      <c r="U312"/>
      <c r="V312"/>
      <c r="W312"/>
      <c r="X312"/>
      <c r="Y312"/>
      <c r="Z312"/>
    </row>
    <row r="313" spans="1:26" ht="15" x14ac:dyDescent="0.25">
      <c r="A313" s="157">
        <f>COUNTIF(ClienteLocalidade!AB:AB,B313)</f>
        <v>1</v>
      </c>
      <c r="B313" s="157" t="str">
        <f t="shared" si="4"/>
        <v>CAERN - EMAUS - P90</v>
      </c>
      <c r="C313" s="173" t="s">
        <v>18</v>
      </c>
      <c r="D313" s="173" t="s">
        <v>7515</v>
      </c>
      <c r="E313" s="173" t="s">
        <v>7512</v>
      </c>
      <c r="F313" s="173" t="s">
        <v>133</v>
      </c>
      <c r="G313" s="173" t="s">
        <v>7658</v>
      </c>
      <c r="H313" s="173" t="s">
        <v>8471</v>
      </c>
      <c r="I313" s="173" t="s">
        <v>7350</v>
      </c>
      <c r="J313" s="173" t="s">
        <v>18</v>
      </c>
      <c r="K313" s="173" t="s">
        <v>2980</v>
      </c>
      <c r="L313" s="173" t="s">
        <v>7811</v>
      </c>
      <c r="M313" s="173" t="s">
        <v>7428</v>
      </c>
      <c r="N313" s="173" t="s">
        <v>18</v>
      </c>
      <c r="O313" s="173" t="s">
        <v>18</v>
      </c>
      <c r="P313"/>
      <c r="Q313"/>
      <c r="R313"/>
      <c r="S313"/>
      <c r="T313"/>
      <c r="U313"/>
      <c r="V313"/>
      <c r="W313"/>
      <c r="X313"/>
      <c r="Y313"/>
      <c r="Z313"/>
    </row>
    <row r="314" spans="1:26" ht="15" x14ac:dyDescent="0.25">
      <c r="A314" s="157">
        <f>COUNTIF(ClienteLocalidade!AB:AB,B314)</f>
        <v>1</v>
      </c>
      <c r="B314" s="157" t="str">
        <f t="shared" si="4"/>
        <v>CAERN - JANDAIRA - P02</v>
      </c>
      <c r="C314" s="173" t="s">
        <v>18</v>
      </c>
      <c r="D314" s="173" t="s">
        <v>7515</v>
      </c>
      <c r="E314" s="173" t="s">
        <v>7512</v>
      </c>
      <c r="F314" s="173" t="s">
        <v>133</v>
      </c>
      <c r="G314" s="173" t="s">
        <v>7659</v>
      </c>
      <c r="H314" s="173" t="s">
        <v>8466</v>
      </c>
      <c r="I314" s="173" t="s">
        <v>7348</v>
      </c>
      <c r="J314" s="173" t="s">
        <v>18</v>
      </c>
      <c r="K314" s="173" t="s">
        <v>2980</v>
      </c>
      <c r="L314" s="173" t="s">
        <v>7818</v>
      </c>
      <c r="M314" s="173" t="s">
        <v>1573</v>
      </c>
      <c r="N314" s="173" t="s">
        <v>18</v>
      </c>
      <c r="O314" s="173" t="s">
        <v>18</v>
      </c>
      <c r="P314"/>
      <c r="Q314"/>
      <c r="R314"/>
      <c r="S314"/>
      <c r="T314"/>
      <c r="U314"/>
      <c r="V314"/>
      <c r="W314"/>
      <c r="X314"/>
      <c r="Y314"/>
      <c r="Z314"/>
    </row>
    <row r="315" spans="1:26" ht="15" x14ac:dyDescent="0.25">
      <c r="A315" s="157">
        <f>COUNTIF(ClienteLocalidade!AB:AB,B315)</f>
        <v>1</v>
      </c>
      <c r="B315" s="157" t="str">
        <f t="shared" si="4"/>
        <v>CAERN - JANDAIRA - P03</v>
      </c>
      <c r="C315" s="173" t="s">
        <v>18</v>
      </c>
      <c r="D315" s="173" t="s">
        <v>7515</v>
      </c>
      <c r="E315" s="173" t="s">
        <v>7512</v>
      </c>
      <c r="F315" s="173" t="s">
        <v>133</v>
      </c>
      <c r="G315" s="173" t="s">
        <v>7660</v>
      </c>
      <c r="H315" s="173" t="s">
        <v>8467</v>
      </c>
      <c r="I315" s="173" t="s">
        <v>7348</v>
      </c>
      <c r="J315" s="173" t="s">
        <v>18</v>
      </c>
      <c r="K315" s="173" t="s">
        <v>2980</v>
      </c>
      <c r="L315" s="173" t="s">
        <v>7818</v>
      </c>
      <c r="M315" s="173" t="s">
        <v>1573</v>
      </c>
      <c r="N315" s="173" t="s">
        <v>18</v>
      </c>
      <c r="O315" s="173" t="s">
        <v>18</v>
      </c>
      <c r="P315"/>
      <c r="Q315"/>
      <c r="R315"/>
      <c r="S315"/>
      <c r="T315"/>
      <c r="U315"/>
      <c r="V315"/>
      <c r="W315"/>
      <c r="X315"/>
      <c r="Y315"/>
      <c r="Z315"/>
    </row>
    <row r="316" spans="1:26" ht="15" x14ac:dyDescent="0.25">
      <c r="A316" s="157">
        <f>COUNTIF(ClienteLocalidade!AB:AB,B316)</f>
        <v>1</v>
      </c>
      <c r="B316" s="157" t="str">
        <f t="shared" si="4"/>
        <v>CAERN - JANDAIRA - P05</v>
      </c>
      <c r="C316" s="173" t="s">
        <v>18</v>
      </c>
      <c r="D316" s="173" t="s">
        <v>7515</v>
      </c>
      <c r="E316" s="173" t="s">
        <v>7512</v>
      </c>
      <c r="F316" s="173" t="s">
        <v>133</v>
      </c>
      <c r="G316" s="173" t="s">
        <v>7661</v>
      </c>
      <c r="H316" s="173" t="s">
        <v>8468</v>
      </c>
      <c r="I316" s="173" t="s">
        <v>7348</v>
      </c>
      <c r="J316" s="173" t="s">
        <v>18</v>
      </c>
      <c r="K316" s="173" t="s">
        <v>2980</v>
      </c>
      <c r="L316" s="173" t="s">
        <v>7818</v>
      </c>
      <c r="M316" s="173" t="s">
        <v>1573</v>
      </c>
      <c r="N316" s="173" t="s">
        <v>18</v>
      </c>
      <c r="O316" s="173" t="s">
        <v>18</v>
      </c>
      <c r="P316"/>
      <c r="Q316"/>
      <c r="R316"/>
      <c r="S316"/>
      <c r="T316"/>
      <c r="U316"/>
      <c r="V316"/>
      <c r="W316"/>
      <c r="X316"/>
      <c r="Y316"/>
      <c r="Z316"/>
    </row>
    <row r="317" spans="1:26" ht="15" x14ac:dyDescent="0.25">
      <c r="A317" s="157">
        <f>COUNTIF(ClienteLocalidade!AB:AB,B317)</f>
        <v>1</v>
      </c>
      <c r="B317" s="157" t="str">
        <f t="shared" si="4"/>
        <v>CAGEPA - CAJAZEIRAS (ENG. AVIDOS)</v>
      </c>
      <c r="C317" s="173" t="s">
        <v>18</v>
      </c>
      <c r="D317" s="173" t="s">
        <v>7542</v>
      </c>
      <c r="E317" s="173" t="s">
        <v>7512</v>
      </c>
      <c r="F317" s="173" t="s">
        <v>32</v>
      </c>
      <c r="G317" s="173" t="s">
        <v>7512</v>
      </c>
      <c r="H317" s="173" t="s">
        <v>1590</v>
      </c>
      <c r="I317" s="173" t="s">
        <v>1591</v>
      </c>
      <c r="J317" s="173" t="s">
        <v>18</v>
      </c>
      <c r="K317" s="173" t="s">
        <v>3143</v>
      </c>
      <c r="L317" s="173" t="s">
        <v>7856</v>
      </c>
      <c r="M317" s="173" t="s">
        <v>7438</v>
      </c>
      <c r="N317" s="173" t="s">
        <v>18</v>
      </c>
      <c r="O317" s="173" t="s">
        <v>18</v>
      </c>
      <c r="P317"/>
      <c r="Q317"/>
      <c r="R317"/>
      <c r="S317"/>
      <c r="T317"/>
      <c r="U317"/>
      <c r="V317"/>
      <c r="W317"/>
      <c r="X317"/>
      <c r="Y317"/>
      <c r="Z317"/>
    </row>
    <row r="318" spans="1:26" ht="15" x14ac:dyDescent="0.25">
      <c r="A318" s="157">
        <f>COUNTIF(ClienteLocalidade!AB:AB,B318)</f>
        <v>0</v>
      </c>
      <c r="B318" s="157" t="str">
        <f t="shared" si="4"/>
        <v>CAGEPA - AGUA BRANCA</v>
      </c>
      <c r="C318" s="173" t="s">
        <v>18</v>
      </c>
      <c r="D318" s="173" t="s">
        <v>7542</v>
      </c>
      <c r="E318" s="173" t="s">
        <v>7512</v>
      </c>
      <c r="F318" s="173" t="s">
        <v>32</v>
      </c>
      <c r="G318" s="173" t="s">
        <v>7513</v>
      </c>
      <c r="H318" s="173" t="s">
        <v>1555</v>
      </c>
      <c r="I318" s="173" t="s">
        <v>18</v>
      </c>
      <c r="J318" s="173" t="s">
        <v>18</v>
      </c>
      <c r="K318" s="173" t="s">
        <v>3143</v>
      </c>
      <c r="L318" s="173" t="s">
        <v>7518</v>
      </c>
      <c r="M318" s="173" t="s">
        <v>1555</v>
      </c>
      <c r="N318" s="173" t="s">
        <v>18</v>
      </c>
      <c r="O318" s="173" t="s">
        <v>18</v>
      </c>
      <c r="P318"/>
      <c r="Q318"/>
      <c r="R318"/>
      <c r="S318"/>
      <c r="T318"/>
      <c r="U318"/>
      <c r="V318"/>
      <c r="W318"/>
      <c r="X318"/>
      <c r="Y318"/>
      <c r="Z318"/>
    </row>
    <row r="319" spans="1:26" ht="15" x14ac:dyDescent="0.25">
      <c r="A319" s="157">
        <f>COUNTIF(ClienteLocalidade!AB:AB,B319)</f>
        <v>1</v>
      </c>
      <c r="B319" s="157" t="str">
        <f t="shared" si="4"/>
        <v>CAGEPA - APARECIDA</v>
      </c>
      <c r="C319" s="173" t="s">
        <v>18</v>
      </c>
      <c r="D319" s="173" t="s">
        <v>7542</v>
      </c>
      <c r="E319" s="173" t="s">
        <v>7512</v>
      </c>
      <c r="F319" s="173" t="s">
        <v>32</v>
      </c>
      <c r="G319" s="173" t="s">
        <v>7541</v>
      </c>
      <c r="H319" s="173" t="s">
        <v>428</v>
      </c>
      <c r="I319" s="173" t="s">
        <v>18</v>
      </c>
      <c r="J319" s="173" t="s">
        <v>18</v>
      </c>
      <c r="K319" s="173" t="s">
        <v>3143</v>
      </c>
      <c r="L319" s="173" t="s">
        <v>7857</v>
      </c>
      <c r="M319" s="173" t="s">
        <v>428</v>
      </c>
      <c r="N319" s="173" t="s">
        <v>18</v>
      </c>
      <c r="O319" s="173" t="s">
        <v>18</v>
      </c>
      <c r="P319"/>
      <c r="Q319"/>
      <c r="R319"/>
      <c r="S319"/>
      <c r="T319"/>
      <c r="U319"/>
      <c r="V319"/>
      <c r="W319"/>
      <c r="X319"/>
      <c r="Y319"/>
      <c r="Z319"/>
    </row>
    <row r="320" spans="1:26" ht="15" x14ac:dyDescent="0.25">
      <c r="A320" s="157">
        <f>COUNTIF(ClienteLocalidade!AB:AB,B320)</f>
        <v>1</v>
      </c>
      <c r="B320" s="157" t="str">
        <f t="shared" si="4"/>
        <v>CAGEPA - AREIA</v>
      </c>
      <c r="C320" s="173" t="s">
        <v>18</v>
      </c>
      <c r="D320" s="173" t="s">
        <v>7542</v>
      </c>
      <c r="E320" s="173" t="s">
        <v>7512</v>
      </c>
      <c r="F320" s="173" t="s">
        <v>32</v>
      </c>
      <c r="G320" s="173" t="s">
        <v>7525</v>
      </c>
      <c r="H320" s="173" t="s">
        <v>430</v>
      </c>
      <c r="I320" s="173" t="s">
        <v>161</v>
      </c>
      <c r="J320" s="173" t="s">
        <v>18</v>
      </c>
      <c r="K320" s="173" t="s">
        <v>3143</v>
      </c>
      <c r="L320" s="173" t="s">
        <v>7858</v>
      </c>
      <c r="M320" s="173" t="s">
        <v>430</v>
      </c>
      <c r="N320" s="173" t="s">
        <v>18</v>
      </c>
      <c r="O320" s="173" t="s">
        <v>18</v>
      </c>
      <c r="P320"/>
      <c r="Q320"/>
      <c r="R320"/>
      <c r="S320"/>
      <c r="T320"/>
      <c r="U320"/>
      <c r="V320"/>
      <c r="W320"/>
      <c r="X320"/>
      <c r="Y320"/>
      <c r="Z320"/>
    </row>
    <row r="321" spans="1:26" ht="15" x14ac:dyDescent="0.25">
      <c r="A321" s="157">
        <f>COUNTIF(ClienteLocalidade!AB:AB,B321)</f>
        <v>1</v>
      </c>
      <c r="B321" s="157" t="str">
        <f t="shared" si="4"/>
        <v>CAGEPA - AROEIRAS</v>
      </c>
      <c r="C321" s="173" t="s">
        <v>18</v>
      </c>
      <c r="D321" s="173" t="s">
        <v>7542</v>
      </c>
      <c r="E321" s="173" t="s">
        <v>7512</v>
      </c>
      <c r="F321" s="173" t="s">
        <v>32</v>
      </c>
      <c r="G321" s="173" t="s">
        <v>7584</v>
      </c>
      <c r="H321" s="173" t="s">
        <v>432</v>
      </c>
      <c r="I321" s="173" t="s">
        <v>161</v>
      </c>
      <c r="J321" s="173" t="s">
        <v>18</v>
      </c>
      <c r="K321" s="173" t="s">
        <v>3143</v>
      </c>
      <c r="L321" s="173" t="s">
        <v>7859</v>
      </c>
      <c r="M321" s="173" t="s">
        <v>432</v>
      </c>
      <c r="N321" s="173" t="s">
        <v>18</v>
      </c>
      <c r="O321" s="173" t="s">
        <v>18</v>
      </c>
      <c r="P321"/>
      <c r="Q321"/>
      <c r="R321"/>
      <c r="S321"/>
      <c r="T321"/>
      <c r="U321"/>
      <c r="V321"/>
      <c r="W321"/>
      <c r="X321"/>
      <c r="Y321"/>
      <c r="Z321"/>
    </row>
    <row r="322" spans="1:26" ht="15" x14ac:dyDescent="0.25">
      <c r="A322" s="157">
        <f>COUNTIF(ClienteLocalidade!AB:AB,B322)</f>
        <v>0</v>
      </c>
      <c r="B322" s="157" t="str">
        <f t="shared" ref="B322:B385" si="5">F322&amp;" - "&amp;H322</f>
        <v>CAGEPA - BARRA DE SAO MIGUEL</v>
      </c>
      <c r="C322" s="173" t="s">
        <v>18</v>
      </c>
      <c r="D322" s="173" t="s">
        <v>7542</v>
      </c>
      <c r="E322" s="173" t="s">
        <v>7512</v>
      </c>
      <c r="F322" s="173" t="s">
        <v>32</v>
      </c>
      <c r="G322" s="173" t="s">
        <v>7539</v>
      </c>
      <c r="H322" s="173" t="s">
        <v>1491</v>
      </c>
      <c r="I322" s="173" t="s">
        <v>161</v>
      </c>
      <c r="J322" s="173" t="s">
        <v>18</v>
      </c>
      <c r="K322" s="173" t="s">
        <v>3143</v>
      </c>
      <c r="L322" s="173" t="s">
        <v>7860</v>
      </c>
      <c r="M322" s="173" t="s">
        <v>1491</v>
      </c>
      <c r="N322" s="173" t="s">
        <v>18</v>
      </c>
      <c r="O322" s="173" t="s">
        <v>18</v>
      </c>
      <c r="P322"/>
      <c r="Q322"/>
      <c r="R322"/>
      <c r="S322"/>
      <c r="T322"/>
      <c r="U322"/>
      <c r="V322"/>
      <c r="W322"/>
      <c r="X322"/>
      <c r="Y322"/>
      <c r="Z322"/>
    </row>
    <row r="323" spans="1:26" ht="15" x14ac:dyDescent="0.25">
      <c r="A323" s="157">
        <f>COUNTIF(ClienteLocalidade!AB:AB,B323)</f>
        <v>1</v>
      </c>
      <c r="B323" s="157" t="str">
        <f t="shared" si="5"/>
        <v>CAGEPA - BOA VISTA</v>
      </c>
      <c r="C323" s="173" t="s">
        <v>18</v>
      </c>
      <c r="D323" s="173" t="s">
        <v>7542</v>
      </c>
      <c r="E323" s="173" t="s">
        <v>7512</v>
      </c>
      <c r="F323" s="173" t="s">
        <v>32</v>
      </c>
      <c r="G323" s="173" t="s">
        <v>7514</v>
      </c>
      <c r="H323" s="173" t="s">
        <v>435</v>
      </c>
      <c r="I323" s="173" t="s">
        <v>161</v>
      </c>
      <c r="J323" s="173" t="s">
        <v>18</v>
      </c>
      <c r="K323" s="173" t="s">
        <v>3143</v>
      </c>
      <c r="L323" s="173" t="s">
        <v>7861</v>
      </c>
      <c r="M323" s="173" t="s">
        <v>435</v>
      </c>
      <c r="N323" s="173" t="s">
        <v>18</v>
      </c>
      <c r="O323" s="173" t="s">
        <v>18</v>
      </c>
      <c r="P323"/>
      <c r="Q323"/>
      <c r="R323"/>
      <c r="S323"/>
      <c r="T323"/>
      <c r="U323"/>
      <c r="V323"/>
      <c r="W323"/>
      <c r="X323"/>
      <c r="Y323"/>
      <c r="Z323"/>
    </row>
    <row r="324" spans="1:26" ht="15" x14ac:dyDescent="0.25">
      <c r="A324" s="157">
        <f>COUNTIF(ClienteLocalidade!AB:AB,B324)</f>
        <v>0</v>
      </c>
      <c r="B324" s="157" t="str">
        <f t="shared" si="5"/>
        <v>CAGEPA - BONITO DE SANTA FE</v>
      </c>
      <c r="C324" s="173" t="s">
        <v>18</v>
      </c>
      <c r="D324" s="173" t="s">
        <v>7542</v>
      </c>
      <c r="E324" s="173" t="s">
        <v>7512</v>
      </c>
      <c r="F324" s="173" t="s">
        <v>32</v>
      </c>
      <c r="G324" s="173" t="s">
        <v>7572</v>
      </c>
      <c r="H324" s="173" t="s">
        <v>1528</v>
      </c>
      <c r="I324" s="173" t="s">
        <v>18</v>
      </c>
      <c r="J324" s="173" t="s">
        <v>18</v>
      </c>
      <c r="K324" s="173" t="s">
        <v>3143</v>
      </c>
      <c r="L324" s="173" t="s">
        <v>7862</v>
      </c>
      <c r="M324" s="173" t="s">
        <v>1528</v>
      </c>
      <c r="N324" s="173" t="s">
        <v>18</v>
      </c>
      <c r="O324" s="173" t="s">
        <v>18</v>
      </c>
      <c r="P324"/>
      <c r="Q324"/>
      <c r="R324"/>
      <c r="S324"/>
      <c r="T324"/>
      <c r="U324"/>
      <c r="V324"/>
      <c r="W324"/>
      <c r="X324"/>
      <c r="Y324"/>
      <c r="Z324"/>
    </row>
    <row r="325" spans="1:26" ht="15" x14ac:dyDescent="0.25">
      <c r="A325" s="157">
        <f>COUNTIF(ClienteLocalidade!AB:AB,B325)</f>
        <v>0</v>
      </c>
      <c r="B325" s="157" t="str">
        <f t="shared" si="5"/>
        <v>CAGEPA - BOQUEIRAO</v>
      </c>
      <c r="C325" s="173" t="s">
        <v>18</v>
      </c>
      <c r="D325" s="173" t="s">
        <v>7542</v>
      </c>
      <c r="E325" s="173" t="s">
        <v>7512</v>
      </c>
      <c r="F325" s="173" t="s">
        <v>32</v>
      </c>
      <c r="G325" s="173" t="s">
        <v>7546</v>
      </c>
      <c r="H325" s="173" t="s">
        <v>1498</v>
      </c>
      <c r="I325" s="173" t="s">
        <v>161</v>
      </c>
      <c r="J325" s="173" t="s">
        <v>18</v>
      </c>
      <c r="K325" s="173" t="s">
        <v>3143</v>
      </c>
      <c r="L325" s="173" t="s">
        <v>7863</v>
      </c>
      <c r="M325" s="173" t="s">
        <v>1498</v>
      </c>
      <c r="N325" s="173" t="s">
        <v>18</v>
      </c>
      <c r="O325" s="173" t="s">
        <v>18</v>
      </c>
      <c r="P325"/>
      <c r="Q325"/>
      <c r="R325"/>
      <c r="S325"/>
      <c r="T325"/>
      <c r="U325"/>
      <c r="V325"/>
      <c r="W325"/>
      <c r="X325"/>
      <c r="Y325"/>
      <c r="Z325"/>
    </row>
    <row r="326" spans="1:26" ht="15" x14ac:dyDescent="0.25">
      <c r="A326" s="157">
        <f>COUNTIF(ClienteLocalidade!AB:AB,B326)</f>
        <v>1</v>
      </c>
      <c r="B326" s="157" t="str">
        <f t="shared" si="5"/>
        <v>CAGEPA - BREJO DOS SANTOS</v>
      </c>
      <c r="C326" s="173" t="s">
        <v>18</v>
      </c>
      <c r="D326" s="173" t="s">
        <v>7542</v>
      </c>
      <c r="E326" s="173" t="s">
        <v>7512</v>
      </c>
      <c r="F326" s="173" t="s">
        <v>32</v>
      </c>
      <c r="G326" s="173" t="s">
        <v>7562</v>
      </c>
      <c r="H326" s="173" t="s">
        <v>437</v>
      </c>
      <c r="I326" s="173" t="s">
        <v>618</v>
      </c>
      <c r="J326" s="173" t="s">
        <v>18</v>
      </c>
      <c r="K326" s="173" t="s">
        <v>3143</v>
      </c>
      <c r="L326" s="173" t="s">
        <v>7864</v>
      </c>
      <c r="M326" s="173" t="s">
        <v>437</v>
      </c>
      <c r="N326" s="173" t="s">
        <v>18</v>
      </c>
      <c r="O326" s="173" t="s">
        <v>18</v>
      </c>
      <c r="P326"/>
      <c r="Q326"/>
      <c r="R326"/>
      <c r="S326"/>
      <c r="T326"/>
      <c r="U326"/>
      <c r="V326"/>
      <c r="W326"/>
      <c r="X326"/>
      <c r="Y326"/>
      <c r="Z326"/>
    </row>
    <row r="327" spans="1:26" ht="15" x14ac:dyDescent="0.25">
      <c r="A327" s="157">
        <f>COUNTIF(ClienteLocalidade!AB:AB,B327)</f>
        <v>0</v>
      </c>
      <c r="B327" s="157" t="str">
        <f t="shared" si="5"/>
        <v>CAGEPA - CAAPORA</v>
      </c>
      <c r="C327" s="173" t="s">
        <v>18</v>
      </c>
      <c r="D327" s="173" t="s">
        <v>7542</v>
      </c>
      <c r="E327" s="173" t="s">
        <v>7512</v>
      </c>
      <c r="F327" s="173" t="s">
        <v>32</v>
      </c>
      <c r="G327" s="173" t="s">
        <v>7573</v>
      </c>
      <c r="H327" s="173" t="s">
        <v>1500</v>
      </c>
      <c r="I327" s="173" t="s">
        <v>616</v>
      </c>
      <c r="J327" s="173" t="s">
        <v>18</v>
      </c>
      <c r="K327" s="173" t="s">
        <v>3143</v>
      </c>
      <c r="L327" s="173" t="s">
        <v>7865</v>
      </c>
      <c r="M327" s="173" t="s">
        <v>1500</v>
      </c>
      <c r="N327" s="173" t="s">
        <v>18</v>
      </c>
      <c r="O327" s="173" t="s">
        <v>18</v>
      </c>
      <c r="P327"/>
      <c r="Q327"/>
      <c r="R327"/>
      <c r="S327"/>
      <c r="T327"/>
      <c r="U327"/>
      <c r="V327"/>
      <c r="W327"/>
      <c r="X327"/>
      <c r="Y327"/>
      <c r="Z327"/>
    </row>
    <row r="328" spans="1:26" ht="15" x14ac:dyDescent="0.25">
      <c r="A328" s="157">
        <f>COUNTIF(ClienteLocalidade!AB:AB,B328)</f>
        <v>0</v>
      </c>
      <c r="B328" s="157" t="str">
        <f t="shared" si="5"/>
        <v>CAGEPA - CABACEIRAS</v>
      </c>
      <c r="C328" s="173" t="s">
        <v>18</v>
      </c>
      <c r="D328" s="173" t="s">
        <v>7542</v>
      </c>
      <c r="E328" s="173" t="s">
        <v>7512</v>
      </c>
      <c r="F328" s="173" t="s">
        <v>32</v>
      </c>
      <c r="G328" s="173" t="s">
        <v>7547</v>
      </c>
      <c r="H328" s="173" t="s">
        <v>7439</v>
      </c>
      <c r="I328" s="173" t="s">
        <v>7358</v>
      </c>
      <c r="J328" s="173" t="s">
        <v>18</v>
      </c>
      <c r="K328" s="173" t="s">
        <v>3143</v>
      </c>
      <c r="L328" s="173" t="s">
        <v>7866</v>
      </c>
      <c r="M328" s="173" t="s">
        <v>7439</v>
      </c>
      <c r="N328" s="173" t="s">
        <v>18</v>
      </c>
      <c r="O328" s="173" t="s">
        <v>18</v>
      </c>
      <c r="P328"/>
      <c r="Q328"/>
      <c r="R328"/>
      <c r="S328"/>
      <c r="T328"/>
      <c r="U328"/>
      <c r="V328"/>
      <c r="W328"/>
      <c r="X328"/>
      <c r="Y328"/>
      <c r="Z328"/>
    </row>
    <row r="329" spans="1:26" ht="15" x14ac:dyDescent="0.25">
      <c r="A329" s="157">
        <f>COUNTIF(ClienteLocalidade!AB:AB,B329)</f>
        <v>1</v>
      </c>
      <c r="B329" s="157" t="str">
        <f t="shared" si="5"/>
        <v>CAGEPA - CACIMBA DE DENTRO</v>
      </c>
      <c r="C329" s="173" t="s">
        <v>18</v>
      </c>
      <c r="D329" s="173" t="s">
        <v>7542</v>
      </c>
      <c r="E329" s="173" t="s">
        <v>7512</v>
      </c>
      <c r="F329" s="173" t="s">
        <v>32</v>
      </c>
      <c r="G329" s="173" t="s">
        <v>7574</v>
      </c>
      <c r="H329" s="173" t="s">
        <v>440</v>
      </c>
      <c r="I329" s="173" t="s">
        <v>18</v>
      </c>
      <c r="J329" s="173" t="s">
        <v>18</v>
      </c>
      <c r="K329" s="173" t="s">
        <v>3143</v>
      </c>
      <c r="L329" s="173" t="s">
        <v>7867</v>
      </c>
      <c r="M329" s="173" t="s">
        <v>440</v>
      </c>
      <c r="N329" s="173" t="s">
        <v>18</v>
      </c>
      <c r="O329" s="173" t="s">
        <v>18</v>
      </c>
      <c r="P329"/>
      <c r="Q329"/>
      <c r="R329"/>
      <c r="S329"/>
      <c r="T329"/>
      <c r="U329"/>
      <c r="V329"/>
      <c r="W329"/>
      <c r="X329"/>
      <c r="Y329"/>
      <c r="Z329"/>
    </row>
    <row r="330" spans="1:26" ht="15" x14ac:dyDescent="0.25">
      <c r="A330" s="157">
        <f>COUNTIF(ClienteLocalidade!AB:AB,B330)</f>
        <v>1</v>
      </c>
      <c r="B330" s="157" t="str">
        <f t="shared" si="5"/>
        <v>CAGEPA - CACIMBAS</v>
      </c>
      <c r="C330" s="173" t="s">
        <v>18</v>
      </c>
      <c r="D330" s="173" t="s">
        <v>7542</v>
      </c>
      <c r="E330" s="173" t="s">
        <v>7512</v>
      </c>
      <c r="F330" s="173" t="s">
        <v>32</v>
      </c>
      <c r="G330" s="173" t="s">
        <v>7575</v>
      </c>
      <c r="H330" s="173" t="s">
        <v>441</v>
      </c>
      <c r="I330" s="173" t="s">
        <v>18</v>
      </c>
      <c r="J330" s="173" t="s">
        <v>18</v>
      </c>
      <c r="K330" s="173" t="s">
        <v>3143</v>
      </c>
      <c r="L330" s="173" t="s">
        <v>7868</v>
      </c>
      <c r="M330" s="173" t="s">
        <v>441</v>
      </c>
      <c r="N330" s="173" t="s">
        <v>18</v>
      </c>
      <c r="O330" s="173" t="s">
        <v>18</v>
      </c>
      <c r="P330"/>
      <c r="Q330"/>
      <c r="R330"/>
      <c r="S330"/>
      <c r="T330"/>
      <c r="U330"/>
      <c r="V330"/>
      <c r="W330"/>
      <c r="X330"/>
      <c r="Y330"/>
      <c r="Z330"/>
    </row>
    <row r="331" spans="1:26" ht="15" x14ac:dyDescent="0.25">
      <c r="A331" s="157">
        <f>COUNTIF(ClienteLocalidade!AB:AB,B331)</f>
        <v>1</v>
      </c>
      <c r="B331" s="157" t="str">
        <f t="shared" si="5"/>
        <v>CAGEPA - CAJAZEIRINHAS</v>
      </c>
      <c r="C331" s="173" t="s">
        <v>18</v>
      </c>
      <c r="D331" s="173" t="s">
        <v>7542</v>
      </c>
      <c r="E331" s="173" t="s">
        <v>7512</v>
      </c>
      <c r="F331" s="173" t="s">
        <v>32</v>
      </c>
      <c r="G331" s="173" t="s">
        <v>7529</v>
      </c>
      <c r="H331" s="173" t="s">
        <v>442</v>
      </c>
      <c r="I331" s="173" t="s">
        <v>18</v>
      </c>
      <c r="J331" s="173" t="s">
        <v>18</v>
      </c>
      <c r="K331" s="173" t="s">
        <v>3143</v>
      </c>
      <c r="L331" s="173" t="s">
        <v>7869</v>
      </c>
      <c r="M331" s="173" t="s">
        <v>442</v>
      </c>
      <c r="N331" s="173" t="s">
        <v>18</v>
      </c>
      <c r="O331" s="173" t="s">
        <v>18</v>
      </c>
      <c r="P331"/>
      <c r="Q331"/>
      <c r="R331"/>
      <c r="S331"/>
      <c r="T331"/>
      <c r="U331"/>
      <c r="V331"/>
      <c r="W331"/>
      <c r="X331"/>
      <c r="Y331"/>
      <c r="Z331"/>
    </row>
    <row r="332" spans="1:26" ht="15" x14ac:dyDescent="0.25">
      <c r="A332" s="157">
        <f>COUNTIF(ClienteLocalidade!AB:AB,B332)</f>
        <v>1</v>
      </c>
      <c r="B332" s="157" t="str">
        <f t="shared" si="5"/>
        <v>CAGEPA - CAMALAU</v>
      </c>
      <c r="C332" s="173" t="s">
        <v>18</v>
      </c>
      <c r="D332" s="173" t="s">
        <v>7542</v>
      </c>
      <c r="E332" s="173" t="s">
        <v>7512</v>
      </c>
      <c r="F332" s="173" t="s">
        <v>32</v>
      </c>
      <c r="G332" s="173" t="s">
        <v>7548</v>
      </c>
      <c r="H332" s="173" t="s">
        <v>1567</v>
      </c>
      <c r="I332" s="173" t="s">
        <v>161</v>
      </c>
      <c r="J332" s="173" t="s">
        <v>18</v>
      </c>
      <c r="K332" s="173" t="s">
        <v>3143</v>
      </c>
      <c r="L332" s="173" t="s">
        <v>7870</v>
      </c>
      <c r="M332" s="173" t="s">
        <v>1567</v>
      </c>
      <c r="N332" s="173" t="s">
        <v>18</v>
      </c>
      <c r="O332" s="173" t="s">
        <v>18</v>
      </c>
      <c r="P332"/>
      <c r="Q332"/>
      <c r="R332"/>
      <c r="S332"/>
      <c r="T332"/>
      <c r="U332"/>
      <c r="V332"/>
      <c r="W332"/>
      <c r="X332"/>
      <c r="Y332"/>
      <c r="Z332"/>
    </row>
    <row r="333" spans="1:26" ht="15" x14ac:dyDescent="0.25">
      <c r="A333" s="157">
        <f>COUNTIF(ClienteLocalidade!AB:AB,B333)</f>
        <v>1</v>
      </c>
      <c r="B333" s="157" t="str">
        <f t="shared" si="5"/>
        <v>CAGEPA - CAPIM</v>
      </c>
      <c r="C333" s="173" t="s">
        <v>18</v>
      </c>
      <c r="D333" s="173" t="s">
        <v>7542</v>
      </c>
      <c r="E333" s="173" t="s">
        <v>7512</v>
      </c>
      <c r="F333" s="173" t="s">
        <v>32</v>
      </c>
      <c r="G333" s="173" t="s">
        <v>7557</v>
      </c>
      <c r="H333" s="173" t="s">
        <v>443</v>
      </c>
      <c r="I333" s="173" t="s">
        <v>616</v>
      </c>
      <c r="J333" s="173" t="s">
        <v>18</v>
      </c>
      <c r="K333" s="173" t="s">
        <v>3143</v>
      </c>
      <c r="L333" s="173" t="s">
        <v>7871</v>
      </c>
      <c r="M333" s="173" t="s">
        <v>443</v>
      </c>
      <c r="N333" s="173" t="s">
        <v>18</v>
      </c>
      <c r="O333" s="173" t="s">
        <v>18</v>
      </c>
      <c r="P333"/>
      <c r="Q333"/>
      <c r="R333"/>
      <c r="S333"/>
      <c r="T333"/>
      <c r="U333"/>
      <c r="V333"/>
      <c r="W333"/>
      <c r="X333"/>
      <c r="Y333"/>
      <c r="Z333"/>
    </row>
    <row r="334" spans="1:26" ht="15" x14ac:dyDescent="0.25">
      <c r="A334" s="157">
        <f>COUNTIF(ClienteLocalidade!AB:AB,B334)</f>
        <v>1</v>
      </c>
      <c r="B334" s="157" t="str">
        <f t="shared" si="5"/>
        <v>CAGEPA - CATINGUEIRA</v>
      </c>
      <c r="C334" s="173" t="s">
        <v>18</v>
      </c>
      <c r="D334" s="173" t="s">
        <v>7542</v>
      </c>
      <c r="E334" s="173" t="s">
        <v>7512</v>
      </c>
      <c r="F334" s="173" t="s">
        <v>32</v>
      </c>
      <c r="G334" s="173" t="s">
        <v>7552</v>
      </c>
      <c r="H334" s="173" t="s">
        <v>446</v>
      </c>
      <c r="I334" s="173" t="s">
        <v>136</v>
      </c>
      <c r="J334" s="173" t="s">
        <v>18</v>
      </c>
      <c r="K334" s="173" t="s">
        <v>3143</v>
      </c>
      <c r="L334" s="173" t="s">
        <v>7872</v>
      </c>
      <c r="M334" s="173" t="s">
        <v>446</v>
      </c>
      <c r="N334" s="173" t="s">
        <v>18</v>
      </c>
      <c r="O334" s="173" t="s">
        <v>18</v>
      </c>
      <c r="P334"/>
      <c r="Q334"/>
      <c r="R334"/>
      <c r="S334"/>
      <c r="T334"/>
      <c r="U334"/>
      <c r="V334"/>
      <c r="W334"/>
      <c r="X334"/>
      <c r="Y334"/>
      <c r="Z334"/>
    </row>
    <row r="335" spans="1:26" ht="15" x14ac:dyDescent="0.25">
      <c r="A335" s="157">
        <f>COUNTIF(ClienteLocalidade!AB:AB,B335)</f>
        <v>0</v>
      </c>
      <c r="B335" s="157" t="str">
        <f t="shared" si="5"/>
        <v>CAGEPA - CATOLE DO ROCHA</v>
      </c>
      <c r="C335" s="173" t="s">
        <v>18</v>
      </c>
      <c r="D335" s="173" t="s">
        <v>7542</v>
      </c>
      <c r="E335" s="173" t="s">
        <v>7512</v>
      </c>
      <c r="F335" s="173" t="s">
        <v>32</v>
      </c>
      <c r="G335" s="173" t="s">
        <v>7554</v>
      </c>
      <c r="H335" s="173" t="s">
        <v>7440</v>
      </c>
      <c r="I335" s="173" t="s">
        <v>18</v>
      </c>
      <c r="J335" s="173" t="s">
        <v>18</v>
      </c>
      <c r="K335" s="173" t="s">
        <v>3143</v>
      </c>
      <c r="L335" s="173" t="s">
        <v>7873</v>
      </c>
      <c r="M335" s="173" t="s">
        <v>7440</v>
      </c>
      <c r="N335" s="173" t="s">
        <v>18</v>
      </c>
      <c r="O335" s="173" t="s">
        <v>18</v>
      </c>
      <c r="P335"/>
      <c r="Q335"/>
      <c r="R335"/>
      <c r="S335"/>
      <c r="T335"/>
      <c r="U335"/>
      <c r="V335"/>
      <c r="W335"/>
      <c r="X335"/>
      <c r="Y335"/>
      <c r="Z335"/>
    </row>
    <row r="336" spans="1:26" ht="15" x14ac:dyDescent="0.25">
      <c r="A336" s="157">
        <f>COUNTIF(ClienteLocalidade!AB:AB,B336)</f>
        <v>1</v>
      </c>
      <c r="B336" s="157" t="str">
        <f t="shared" si="5"/>
        <v>CAGEPA - COXIXOLA</v>
      </c>
      <c r="C336" s="173" t="s">
        <v>18</v>
      </c>
      <c r="D336" s="173" t="s">
        <v>7542</v>
      </c>
      <c r="E336" s="173" t="s">
        <v>7512</v>
      </c>
      <c r="F336" s="173" t="s">
        <v>32</v>
      </c>
      <c r="G336" s="173" t="s">
        <v>7576</v>
      </c>
      <c r="H336" s="173" t="s">
        <v>450</v>
      </c>
      <c r="I336" s="173" t="s">
        <v>161</v>
      </c>
      <c r="J336" s="173" t="s">
        <v>18</v>
      </c>
      <c r="K336" s="173" t="s">
        <v>3143</v>
      </c>
      <c r="L336" s="173" t="s">
        <v>7874</v>
      </c>
      <c r="M336" s="173" t="s">
        <v>450</v>
      </c>
      <c r="N336" s="173" t="s">
        <v>18</v>
      </c>
      <c r="O336" s="173" t="s">
        <v>18</v>
      </c>
      <c r="P336"/>
      <c r="Q336"/>
      <c r="R336"/>
      <c r="S336"/>
      <c r="T336"/>
      <c r="U336"/>
      <c r="V336"/>
      <c r="W336"/>
      <c r="X336"/>
      <c r="Y336"/>
      <c r="Z336"/>
    </row>
    <row r="337" spans="1:26" ht="15" x14ac:dyDescent="0.25">
      <c r="A337" s="157">
        <f>COUNTIF(ClienteLocalidade!AB:AB,B337)</f>
        <v>1</v>
      </c>
      <c r="B337" s="157" t="str">
        <f t="shared" si="5"/>
        <v>CAGEPA - CRUZ DO ESPIRITO SANTO</v>
      </c>
      <c r="C337" s="173" t="s">
        <v>18</v>
      </c>
      <c r="D337" s="173" t="s">
        <v>7542</v>
      </c>
      <c r="E337" s="173" t="s">
        <v>7512</v>
      </c>
      <c r="F337" s="173" t="s">
        <v>32</v>
      </c>
      <c r="G337" s="173" t="s">
        <v>7577</v>
      </c>
      <c r="H337" s="173" t="s">
        <v>7441</v>
      </c>
      <c r="I337" s="173" t="s">
        <v>18</v>
      </c>
      <c r="J337" s="173" t="s">
        <v>18</v>
      </c>
      <c r="K337" s="173" t="s">
        <v>3143</v>
      </c>
      <c r="L337" s="173" t="s">
        <v>7875</v>
      </c>
      <c r="M337" s="173" t="s">
        <v>7441</v>
      </c>
      <c r="N337" s="173" t="s">
        <v>18</v>
      </c>
      <c r="O337" s="173" t="s">
        <v>18</v>
      </c>
      <c r="P337"/>
      <c r="Q337"/>
      <c r="R337"/>
      <c r="S337"/>
      <c r="T337"/>
      <c r="U337"/>
      <c r="V337"/>
      <c r="W337"/>
      <c r="X337"/>
      <c r="Y337"/>
      <c r="Z337"/>
    </row>
    <row r="338" spans="1:26" ht="15" x14ac:dyDescent="0.25">
      <c r="A338" s="157">
        <f>COUNTIF(ClienteLocalidade!AB:AB,B338)</f>
        <v>1</v>
      </c>
      <c r="B338" s="157" t="str">
        <f t="shared" si="5"/>
        <v>CAGEPA - CUBATI</v>
      </c>
      <c r="C338" s="173" t="s">
        <v>18</v>
      </c>
      <c r="D338" s="173" t="s">
        <v>7542</v>
      </c>
      <c r="E338" s="173" t="s">
        <v>7512</v>
      </c>
      <c r="F338" s="173" t="s">
        <v>32</v>
      </c>
      <c r="G338" s="173" t="s">
        <v>7578</v>
      </c>
      <c r="H338" s="173" t="s">
        <v>451</v>
      </c>
      <c r="I338" s="173" t="s">
        <v>7358</v>
      </c>
      <c r="J338" s="173" t="s">
        <v>18</v>
      </c>
      <c r="K338" s="173" t="s">
        <v>3143</v>
      </c>
      <c r="L338" s="173" t="s">
        <v>7876</v>
      </c>
      <c r="M338" s="173" t="s">
        <v>451</v>
      </c>
      <c r="N338" s="173" t="s">
        <v>18</v>
      </c>
      <c r="O338" s="173" t="s">
        <v>18</v>
      </c>
      <c r="P338"/>
      <c r="Q338"/>
      <c r="R338"/>
      <c r="S338"/>
      <c r="T338"/>
      <c r="U338"/>
      <c r="V338"/>
      <c r="W338"/>
      <c r="X338"/>
      <c r="Y338"/>
      <c r="Z338"/>
    </row>
    <row r="339" spans="1:26" ht="15" x14ac:dyDescent="0.25">
      <c r="A339" s="157">
        <f>COUNTIF(ClienteLocalidade!AB:AB,B339)</f>
        <v>1</v>
      </c>
      <c r="B339" s="157" t="str">
        <f t="shared" si="5"/>
        <v>CAGEPA - CUITEGI</v>
      </c>
      <c r="C339" s="173" t="s">
        <v>18</v>
      </c>
      <c r="D339" s="173" t="s">
        <v>7542</v>
      </c>
      <c r="E339" s="173" t="s">
        <v>7512</v>
      </c>
      <c r="F339" s="173" t="s">
        <v>32</v>
      </c>
      <c r="G339" s="173" t="s">
        <v>7579</v>
      </c>
      <c r="H339" s="173" t="s">
        <v>517</v>
      </c>
      <c r="I339" s="173" t="s">
        <v>617</v>
      </c>
      <c r="J339" s="173" t="s">
        <v>18</v>
      </c>
      <c r="K339" s="173" t="s">
        <v>3143</v>
      </c>
      <c r="L339" s="173" t="s">
        <v>7877</v>
      </c>
      <c r="M339" s="173" t="s">
        <v>517</v>
      </c>
      <c r="N339" s="173" t="s">
        <v>18</v>
      </c>
      <c r="O339" s="173" t="s">
        <v>18</v>
      </c>
      <c r="P339"/>
      <c r="Q339"/>
      <c r="R339"/>
      <c r="S339"/>
      <c r="T339"/>
      <c r="U339"/>
      <c r="V339"/>
      <c r="W339"/>
      <c r="X339"/>
      <c r="Y339"/>
      <c r="Z339"/>
    </row>
    <row r="340" spans="1:26" ht="15" x14ac:dyDescent="0.25">
      <c r="A340" s="157">
        <f>COUNTIF(ClienteLocalidade!AB:AB,B340)</f>
        <v>1</v>
      </c>
      <c r="B340" s="157" t="str">
        <f t="shared" si="5"/>
        <v>CAGEPA - DESTERRO</v>
      </c>
      <c r="C340" s="173" t="s">
        <v>18</v>
      </c>
      <c r="D340" s="173" t="s">
        <v>7542</v>
      </c>
      <c r="E340" s="173" t="s">
        <v>7512</v>
      </c>
      <c r="F340" s="173" t="s">
        <v>32</v>
      </c>
      <c r="G340" s="173" t="s">
        <v>7597</v>
      </c>
      <c r="H340" s="173" t="s">
        <v>452</v>
      </c>
      <c r="I340" s="173" t="s">
        <v>18</v>
      </c>
      <c r="J340" s="173" t="s">
        <v>18</v>
      </c>
      <c r="K340" s="173" t="s">
        <v>3143</v>
      </c>
      <c r="L340" s="173" t="s">
        <v>7878</v>
      </c>
      <c r="M340" s="173" t="s">
        <v>452</v>
      </c>
      <c r="N340" s="173" t="s">
        <v>18</v>
      </c>
      <c r="O340" s="173" t="s">
        <v>18</v>
      </c>
      <c r="P340"/>
      <c r="Q340"/>
      <c r="R340"/>
      <c r="S340"/>
      <c r="T340"/>
      <c r="U340"/>
      <c r="V340"/>
      <c r="W340"/>
      <c r="X340"/>
      <c r="Y340"/>
      <c r="Z340"/>
    </row>
    <row r="341" spans="1:26" ht="15" x14ac:dyDescent="0.25">
      <c r="A341" s="157">
        <f>COUNTIF(ClienteLocalidade!AB:AB,B341)</f>
        <v>0</v>
      </c>
      <c r="B341" s="157" t="str">
        <f t="shared" si="5"/>
        <v>CAGEPA - ESPERANCA</v>
      </c>
      <c r="C341" s="177" t="s">
        <v>18</v>
      </c>
      <c r="D341" s="177" t="s">
        <v>7542</v>
      </c>
      <c r="E341" s="177" t="s">
        <v>7512</v>
      </c>
      <c r="F341" s="177" t="s">
        <v>32</v>
      </c>
      <c r="G341" s="177" t="s">
        <v>7550</v>
      </c>
      <c r="H341" s="177" t="s">
        <v>7442</v>
      </c>
      <c r="I341" s="177" t="s">
        <v>161</v>
      </c>
      <c r="J341" s="177" t="s">
        <v>18</v>
      </c>
      <c r="K341" s="177" t="s">
        <v>3143</v>
      </c>
      <c r="L341" s="177" t="s">
        <v>7879</v>
      </c>
      <c r="M341" s="177" t="s">
        <v>7442</v>
      </c>
      <c r="N341" s="177" t="s">
        <v>18</v>
      </c>
      <c r="O341" s="177" t="s">
        <v>18</v>
      </c>
      <c r="P341"/>
      <c r="Q341"/>
      <c r="R341"/>
      <c r="S341"/>
      <c r="T341"/>
      <c r="U341"/>
      <c r="V341"/>
      <c r="W341"/>
      <c r="X341"/>
      <c r="Y341"/>
      <c r="Z341"/>
    </row>
    <row r="342" spans="1:26" ht="15" x14ac:dyDescent="0.25">
      <c r="A342" s="157">
        <f>COUNTIF(ClienteLocalidade!AB:AB,B342)</f>
        <v>1</v>
      </c>
      <c r="B342" s="157" t="str">
        <f t="shared" si="5"/>
        <v>CAGEPA - FAGUNDES</v>
      </c>
      <c r="C342" s="177" t="s">
        <v>18</v>
      </c>
      <c r="D342" s="177" t="s">
        <v>7542</v>
      </c>
      <c r="E342" s="177" t="s">
        <v>7512</v>
      </c>
      <c r="F342" s="177" t="s">
        <v>32</v>
      </c>
      <c r="G342" s="177" t="s">
        <v>7551</v>
      </c>
      <c r="H342" s="177" t="s">
        <v>457</v>
      </c>
      <c r="I342" s="177" t="s">
        <v>161</v>
      </c>
      <c r="J342" s="177" t="s">
        <v>18</v>
      </c>
      <c r="K342" s="177" t="s">
        <v>3143</v>
      </c>
      <c r="L342" s="177" t="s">
        <v>7880</v>
      </c>
      <c r="M342" s="177" t="s">
        <v>457</v>
      </c>
      <c r="N342" s="177" t="s">
        <v>18</v>
      </c>
      <c r="O342" s="177" t="s">
        <v>18</v>
      </c>
      <c r="P342"/>
      <c r="Q342"/>
      <c r="R342"/>
      <c r="S342"/>
      <c r="T342"/>
      <c r="U342"/>
      <c r="V342"/>
      <c r="W342"/>
      <c r="X342"/>
      <c r="Y342"/>
      <c r="Z342"/>
    </row>
    <row r="343" spans="1:26" ht="15" x14ac:dyDescent="0.25">
      <c r="A343" s="157">
        <f>COUNTIF(ClienteLocalidade!AB:AB,B343)</f>
        <v>1</v>
      </c>
      <c r="B343" s="157" t="str">
        <f t="shared" si="5"/>
        <v>CAGEPA - FREI MARTINHO</v>
      </c>
      <c r="C343" s="157" t="s">
        <v>18</v>
      </c>
      <c r="D343" s="157" t="s">
        <v>7542</v>
      </c>
      <c r="E343" s="157" t="s">
        <v>7512</v>
      </c>
      <c r="F343" s="157" t="s">
        <v>32</v>
      </c>
      <c r="G343" s="157" t="s">
        <v>7561</v>
      </c>
      <c r="H343" s="157" t="s">
        <v>458</v>
      </c>
      <c r="I343" s="157" t="s">
        <v>161</v>
      </c>
      <c r="J343" s="157" t="s">
        <v>18</v>
      </c>
      <c r="K343" s="157" t="s">
        <v>3143</v>
      </c>
      <c r="L343" s="157" t="s">
        <v>7881</v>
      </c>
      <c r="M343" s="157" t="s">
        <v>458</v>
      </c>
      <c r="N343" s="157" t="s">
        <v>18</v>
      </c>
      <c r="O343" s="157" t="s">
        <v>18</v>
      </c>
      <c r="P343"/>
      <c r="Q343"/>
      <c r="R343"/>
      <c r="S343"/>
      <c r="T343"/>
      <c r="U343"/>
      <c r="V343"/>
      <c r="W343"/>
      <c r="X343"/>
      <c r="Y343"/>
      <c r="Z343"/>
    </row>
    <row r="344" spans="1:26" ht="15" x14ac:dyDescent="0.25">
      <c r="A344" s="157">
        <f>COUNTIF(ClienteLocalidade!AB:AB,B344)</f>
        <v>1</v>
      </c>
      <c r="B344" s="157" t="str">
        <f t="shared" si="5"/>
        <v>CAGEPA - GRAMAME</v>
      </c>
      <c r="C344" s="157" t="s">
        <v>18</v>
      </c>
      <c r="D344" s="157" t="s">
        <v>7542</v>
      </c>
      <c r="E344" s="157" t="s">
        <v>7512</v>
      </c>
      <c r="F344" s="157" t="s">
        <v>32</v>
      </c>
      <c r="G344" s="157" t="s">
        <v>7592</v>
      </c>
      <c r="H344" s="157" t="s">
        <v>7330</v>
      </c>
      <c r="I344" s="157" t="s">
        <v>18</v>
      </c>
      <c r="J344" s="157" t="s">
        <v>18</v>
      </c>
      <c r="K344" s="157" t="s">
        <v>3143</v>
      </c>
      <c r="L344" s="157" t="s">
        <v>7882</v>
      </c>
      <c r="M344" s="157" t="s">
        <v>7443</v>
      </c>
      <c r="N344" s="157" t="s">
        <v>18</v>
      </c>
      <c r="O344" s="157" t="s">
        <v>18</v>
      </c>
      <c r="P344"/>
      <c r="Q344"/>
      <c r="R344"/>
      <c r="S344"/>
      <c r="T344"/>
      <c r="U344"/>
      <c r="V344"/>
      <c r="W344"/>
      <c r="X344"/>
      <c r="Y344"/>
      <c r="Z344"/>
    </row>
    <row r="345" spans="1:26" ht="15" x14ac:dyDescent="0.25">
      <c r="A345" s="157">
        <f>COUNTIF(ClienteLocalidade!AB:AB,B345)</f>
        <v>1</v>
      </c>
      <c r="B345" s="157" t="str">
        <f t="shared" si="5"/>
        <v>CAGEPA - ETA FORUM - ITABAIANA</v>
      </c>
      <c r="C345" s="177" t="s">
        <v>18</v>
      </c>
      <c r="D345" s="177" t="s">
        <v>7542</v>
      </c>
      <c r="E345" s="177" t="s">
        <v>7512</v>
      </c>
      <c r="F345" s="177" t="s">
        <v>32</v>
      </c>
      <c r="G345" s="177" t="s">
        <v>7530</v>
      </c>
      <c r="H345" s="177" t="s">
        <v>7331</v>
      </c>
      <c r="I345" s="177" t="s">
        <v>616</v>
      </c>
      <c r="J345" s="177" t="s">
        <v>18</v>
      </c>
      <c r="K345" s="177" t="s">
        <v>3143</v>
      </c>
      <c r="L345" s="177" t="s">
        <v>7883</v>
      </c>
      <c r="M345" s="177" t="s">
        <v>1283</v>
      </c>
      <c r="N345" s="177" t="s">
        <v>18</v>
      </c>
      <c r="O345" s="177" t="s">
        <v>18</v>
      </c>
      <c r="P345"/>
      <c r="Q345"/>
      <c r="R345"/>
      <c r="S345"/>
      <c r="T345"/>
      <c r="U345"/>
      <c r="V345"/>
      <c r="W345"/>
      <c r="X345"/>
      <c r="Y345"/>
      <c r="Z345"/>
    </row>
    <row r="346" spans="1:26" ht="15" x14ac:dyDescent="0.25">
      <c r="A346" s="157">
        <f>COUNTIF(ClienteLocalidade!AB:AB,B346)</f>
        <v>1</v>
      </c>
      <c r="B346" s="157" t="str">
        <f t="shared" si="5"/>
        <v>CAGEPA - ETA 1 - ITABAIANA</v>
      </c>
      <c r="C346" s="177" t="s">
        <v>18</v>
      </c>
      <c r="D346" s="177" t="s">
        <v>7542</v>
      </c>
      <c r="E346" s="177" t="s">
        <v>7512</v>
      </c>
      <c r="F346" s="177" t="s">
        <v>32</v>
      </c>
      <c r="G346" s="177" t="s">
        <v>7571</v>
      </c>
      <c r="H346" s="177" t="s">
        <v>7332</v>
      </c>
      <c r="I346" s="177" t="s">
        <v>616</v>
      </c>
      <c r="J346" s="177" t="s">
        <v>18</v>
      </c>
      <c r="K346" s="177" t="s">
        <v>3143</v>
      </c>
      <c r="L346" s="177" t="s">
        <v>7883</v>
      </c>
      <c r="M346" s="177" t="s">
        <v>1283</v>
      </c>
      <c r="N346" s="177" t="s">
        <v>18</v>
      </c>
      <c r="O346" s="177" t="s">
        <v>18</v>
      </c>
      <c r="P346"/>
      <c r="Q346"/>
      <c r="R346"/>
      <c r="S346"/>
      <c r="T346"/>
      <c r="U346"/>
      <c r="V346"/>
      <c r="W346"/>
      <c r="X346"/>
      <c r="Y346"/>
      <c r="Z346"/>
    </row>
    <row r="347" spans="1:26" ht="15" x14ac:dyDescent="0.25">
      <c r="A347" s="157">
        <f>COUNTIF(ClienteLocalidade!AB:AB,B347)</f>
        <v>1</v>
      </c>
      <c r="B347" s="157" t="str">
        <f t="shared" si="5"/>
        <v>CAGEPA - ITAPORANGA</v>
      </c>
      <c r="C347" s="177" t="s">
        <v>18</v>
      </c>
      <c r="D347" s="177" t="s">
        <v>7542</v>
      </c>
      <c r="E347" s="177" t="s">
        <v>7512</v>
      </c>
      <c r="F347" s="177" t="s">
        <v>32</v>
      </c>
      <c r="G347" s="177" t="s">
        <v>7556</v>
      </c>
      <c r="H347" s="177" t="s">
        <v>463</v>
      </c>
      <c r="I347" s="177" t="s">
        <v>18</v>
      </c>
      <c r="J347" s="177" t="s">
        <v>18</v>
      </c>
      <c r="K347" s="177" t="s">
        <v>3143</v>
      </c>
      <c r="L347" s="177" t="s">
        <v>7884</v>
      </c>
      <c r="M347" s="177" t="s">
        <v>463</v>
      </c>
      <c r="N347" s="177" t="s">
        <v>18</v>
      </c>
      <c r="O347" s="177" t="s">
        <v>18</v>
      </c>
      <c r="P347"/>
      <c r="Q347"/>
      <c r="R347"/>
      <c r="S347"/>
      <c r="T347"/>
      <c r="U347"/>
      <c r="V347"/>
      <c r="W347"/>
      <c r="X347"/>
      <c r="Y347"/>
      <c r="Z347"/>
    </row>
    <row r="348" spans="1:26" ht="15" x14ac:dyDescent="0.25">
      <c r="A348" s="157">
        <f>COUNTIF(ClienteLocalidade!AB:AB,B348)</f>
        <v>1</v>
      </c>
      <c r="B348" s="157" t="str">
        <f t="shared" si="5"/>
        <v>CAGEPA - ITATUBA</v>
      </c>
      <c r="C348" s="177" t="s">
        <v>18</v>
      </c>
      <c r="D348" s="177" t="s">
        <v>7542</v>
      </c>
      <c r="E348" s="177" t="s">
        <v>7512</v>
      </c>
      <c r="F348" s="177" t="s">
        <v>32</v>
      </c>
      <c r="G348" s="177" t="s">
        <v>7586</v>
      </c>
      <c r="H348" s="177" t="s">
        <v>464</v>
      </c>
      <c r="I348" s="177" t="s">
        <v>161</v>
      </c>
      <c r="J348" s="177" t="s">
        <v>18</v>
      </c>
      <c r="K348" s="177" t="s">
        <v>3143</v>
      </c>
      <c r="L348" s="177" t="s">
        <v>7885</v>
      </c>
      <c r="M348" s="177" t="s">
        <v>464</v>
      </c>
      <c r="N348" s="177" t="s">
        <v>18</v>
      </c>
      <c r="O348" s="177" t="s">
        <v>18</v>
      </c>
      <c r="P348"/>
      <c r="Q348"/>
      <c r="R348"/>
      <c r="S348"/>
      <c r="T348"/>
      <c r="U348"/>
      <c r="V348"/>
      <c r="W348"/>
      <c r="X348"/>
      <c r="Y348"/>
      <c r="Z348"/>
    </row>
    <row r="349" spans="1:26" ht="15" x14ac:dyDescent="0.25">
      <c r="A349" s="157">
        <f>COUNTIF(ClienteLocalidade!AB:AB,B349)</f>
        <v>1</v>
      </c>
      <c r="B349" s="157" t="str">
        <f t="shared" si="5"/>
        <v>CAGEPA - JACARAU</v>
      </c>
      <c r="C349" s="177" t="s">
        <v>18</v>
      </c>
      <c r="D349" s="177" t="s">
        <v>7542</v>
      </c>
      <c r="E349" s="177" t="s">
        <v>7512</v>
      </c>
      <c r="F349" s="177" t="s">
        <v>32</v>
      </c>
      <c r="G349" s="177" t="s">
        <v>7537</v>
      </c>
      <c r="H349" s="177" t="s">
        <v>1568</v>
      </c>
      <c r="I349" s="177" t="s">
        <v>18</v>
      </c>
      <c r="J349" s="177" t="s">
        <v>18</v>
      </c>
      <c r="K349" s="177" t="s">
        <v>3143</v>
      </c>
      <c r="L349" s="177" t="s">
        <v>7886</v>
      </c>
      <c r="M349" s="177" t="s">
        <v>1568</v>
      </c>
      <c r="N349" s="177" t="s">
        <v>18</v>
      </c>
      <c r="O349" s="177" t="s">
        <v>18</v>
      </c>
      <c r="P349"/>
      <c r="Q349"/>
      <c r="R349"/>
      <c r="S349"/>
      <c r="T349"/>
      <c r="U349"/>
      <c r="V349"/>
      <c r="W349"/>
      <c r="X349"/>
      <c r="Y349"/>
      <c r="Z349"/>
    </row>
    <row r="350" spans="1:26" ht="15" x14ac:dyDescent="0.25">
      <c r="A350" s="157">
        <f>COUNTIF(ClienteLocalidade!AB:AB,B350)</f>
        <v>0</v>
      </c>
      <c r="B350" s="157" t="str">
        <f t="shared" si="5"/>
        <v>CAGEPA - JACUMA</v>
      </c>
      <c r="C350" s="177" t="s">
        <v>18</v>
      </c>
      <c r="D350" s="177" t="s">
        <v>7542</v>
      </c>
      <c r="E350" s="177" t="s">
        <v>7512</v>
      </c>
      <c r="F350" s="177" t="s">
        <v>32</v>
      </c>
      <c r="G350" s="177" t="s">
        <v>7531</v>
      </c>
      <c r="H350" s="177" t="s">
        <v>1509</v>
      </c>
      <c r="I350" s="177" t="s">
        <v>616</v>
      </c>
      <c r="J350" s="177" t="s">
        <v>18</v>
      </c>
      <c r="K350" s="177" t="s">
        <v>3143</v>
      </c>
      <c r="L350" s="177" t="s">
        <v>7887</v>
      </c>
      <c r="M350" s="177" t="s">
        <v>448</v>
      </c>
      <c r="N350" s="177" t="s">
        <v>18</v>
      </c>
      <c r="O350" s="177" t="s">
        <v>18</v>
      </c>
      <c r="P350"/>
      <c r="Q350"/>
      <c r="R350"/>
      <c r="S350"/>
      <c r="T350"/>
      <c r="U350"/>
      <c r="V350"/>
      <c r="W350"/>
      <c r="X350"/>
      <c r="Y350"/>
      <c r="Z350"/>
    </row>
    <row r="351" spans="1:26" ht="15" x14ac:dyDescent="0.25">
      <c r="A351" s="157">
        <f>COUNTIF(ClienteLocalidade!AB:AB,B351)</f>
        <v>0</v>
      </c>
      <c r="B351" s="157" t="str">
        <f t="shared" si="5"/>
        <v>CAGEPA - JERICO</v>
      </c>
      <c r="C351" s="157" t="s">
        <v>18</v>
      </c>
      <c r="D351" s="157" t="s">
        <v>7542</v>
      </c>
      <c r="E351" s="157" t="s">
        <v>7512</v>
      </c>
      <c r="F351" s="157" t="s">
        <v>32</v>
      </c>
      <c r="G351" s="157" t="s">
        <v>7601</v>
      </c>
      <c r="H351" s="157" t="s">
        <v>1551</v>
      </c>
      <c r="I351" s="157" t="s">
        <v>18</v>
      </c>
      <c r="J351" s="157" t="s">
        <v>18</v>
      </c>
      <c r="K351" s="157" t="s">
        <v>3143</v>
      </c>
      <c r="L351" s="157" t="s">
        <v>7888</v>
      </c>
      <c r="M351" s="157" t="s">
        <v>1551</v>
      </c>
      <c r="N351" s="157" t="s">
        <v>18</v>
      </c>
      <c r="O351" s="157" t="s">
        <v>18</v>
      </c>
      <c r="P351"/>
      <c r="Q351"/>
      <c r="R351"/>
      <c r="S351"/>
      <c r="T351"/>
      <c r="U351"/>
      <c r="V351"/>
      <c r="W351"/>
      <c r="X351"/>
      <c r="Y351"/>
      <c r="Z351"/>
    </row>
    <row r="352" spans="1:26" ht="15" x14ac:dyDescent="0.25">
      <c r="A352" s="157">
        <f>COUNTIF(ClienteLocalidade!AB:AB,B352)</f>
        <v>0</v>
      </c>
      <c r="B352" s="157" t="str">
        <f t="shared" si="5"/>
        <v>CAGEPA - JUAREZ TAVORA</v>
      </c>
      <c r="C352" s="177" t="s">
        <v>18</v>
      </c>
      <c r="D352" s="177" t="s">
        <v>7542</v>
      </c>
      <c r="E352" s="177" t="s">
        <v>7512</v>
      </c>
      <c r="F352" s="177" t="s">
        <v>32</v>
      </c>
      <c r="G352" s="177" t="s">
        <v>7589</v>
      </c>
      <c r="H352" s="177" t="s">
        <v>1562</v>
      </c>
      <c r="I352" s="177" t="s">
        <v>161</v>
      </c>
      <c r="J352" s="177" t="s">
        <v>18</v>
      </c>
      <c r="K352" s="177" t="s">
        <v>3143</v>
      </c>
      <c r="L352" s="177" t="s">
        <v>7889</v>
      </c>
      <c r="M352" s="177" t="s">
        <v>1562</v>
      </c>
      <c r="N352" s="177" t="s">
        <v>18</v>
      </c>
      <c r="O352" s="177" t="s">
        <v>18</v>
      </c>
      <c r="P352"/>
      <c r="Q352"/>
      <c r="R352"/>
      <c r="S352"/>
      <c r="T352"/>
      <c r="U352"/>
      <c r="V352"/>
      <c r="W352"/>
      <c r="X352"/>
      <c r="Y352"/>
      <c r="Z352"/>
    </row>
    <row r="353" spans="1:26" ht="15" x14ac:dyDescent="0.25">
      <c r="A353" s="157">
        <f>COUNTIF(ClienteLocalidade!AB:AB,B353)</f>
        <v>1</v>
      </c>
      <c r="B353" s="157" t="str">
        <f t="shared" si="5"/>
        <v>CAGEPA - JUAZEIRINHO</v>
      </c>
      <c r="C353" s="177" t="s">
        <v>18</v>
      </c>
      <c r="D353" s="177" t="s">
        <v>7542</v>
      </c>
      <c r="E353" s="177" t="s">
        <v>7512</v>
      </c>
      <c r="F353" s="177" t="s">
        <v>32</v>
      </c>
      <c r="G353" s="177" t="s">
        <v>7591</v>
      </c>
      <c r="H353" s="177" t="s">
        <v>465</v>
      </c>
      <c r="I353" s="177" t="s">
        <v>161</v>
      </c>
      <c r="J353" s="177" t="s">
        <v>18</v>
      </c>
      <c r="K353" s="177" t="s">
        <v>3143</v>
      </c>
      <c r="L353" s="177" t="s">
        <v>7890</v>
      </c>
      <c r="M353" s="177" t="s">
        <v>465</v>
      </c>
      <c r="N353" s="177" t="s">
        <v>18</v>
      </c>
      <c r="O353" s="177" t="s">
        <v>18</v>
      </c>
      <c r="P353"/>
      <c r="Q353"/>
      <c r="R353"/>
      <c r="S353"/>
      <c r="T353"/>
      <c r="U353"/>
      <c r="V353"/>
      <c r="W353"/>
      <c r="X353"/>
      <c r="Y353"/>
      <c r="Z353"/>
    </row>
    <row r="354" spans="1:26" ht="15" x14ac:dyDescent="0.25">
      <c r="A354" s="157">
        <f>COUNTIF(ClienteLocalidade!AB:AB,B354)</f>
        <v>1</v>
      </c>
      <c r="B354" s="157" t="str">
        <f t="shared" si="5"/>
        <v>CAGEPA - JURU</v>
      </c>
      <c r="C354" s="177" t="s">
        <v>18</v>
      </c>
      <c r="D354" s="177" t="s">
        <v>7542</v>
      </c>
      <c r="E354" s="177" t="s">
        <v>7512</v>
      </c>
      <c r="F354" s="177" t="s">
        <v>32</v>
      </c>
      <c r="G354" s="177" t="s">
        <v>7543</v>
      </c>
      <c r="H354" s="177" t="s">
        <v>1569</v>
      </c>
      <c r="I354" s="177" t="s">
        <v>136</v>
      </c>
      <c r="J354" s="177" t="s">
        <v>18</v>
      </c>
      <c r="K354" s="177" t="s">
        <v>3143</v>
      </c>
      <c r="L354" s="177" t="s">
        <v>7891</v>
      </c>
      <c r="M354" s="177" t="s">
        <v>1569</v>
      </c>
      <c r="N354" s="177" t="s">
        <v>18</v>
      </c>
      <c r="O354" s="177" t="s">
        <v>18</v>
      </c>
      <c r="P354"/>
      <c r="Q354"/>
      <c r="R354"/>
      <c r="S354"/>
      <c r="T354"/>
      <c r="U354"/>
      <c r="V354"/>
      <c r="W354"/>
      <c r="X354"/>
      <c r="Y354"/>
      <c r="Z354"/>
    </row>
    <row r="355" spans="1:26" ht="15" x14ac:dyDescent="0.25">
      <c r="A355" s="157">
        <f>COUNTIF(ClienteLocalidade!AB:AB,B355)</f>
        <v>1</v>
      </c>
      <c r="B355" s="157" t="str">
        <f t="shared" si="5"/>
        <v>CAGEPA - MONTEIRO</v>
      </c>
      <c r="C355" s="177" t="s">
        <v>18</v>
      </c>
      <c r="D355" s="177" t="s">
        <v>7542</v>
      </c>
      <c r="E355" s="177" t="s">
        <v>7512</v>
      </c>
      <c r="F355" s="177" t="s">
        <v>32</v>
      </c>
      <c r="G355" s="177" t="s">
        <v>7544</v>
      </c>
      <c r="H355" s="177" t="s">
        <v>129</v>
      </c>
      <c r="I355" s="177" t="s">
        <v>161</v>
      </c>
      <c r="J355" s="177" t="s">
        <v>18</v>
      </c>
      <c r="K355" s="177" t="s">
        <v>3143</v>
      </c>
      <c r="L355" s="177" t="s">
        <v>7892</v>
      </c>
      <c r="M355" s="177" t="s">
        <v>129</v>
      </c>
      <c r="N355" s="177" t="s">
        <v>18</v>
      </c>
      <c r="O355" s="177" t="s">
        <v>18</v>
      </c>
      <c r="P355"/>
      <c r="Q355"/>
      <c r="R355"/>
      <c r="S355"/>
      <c r="T355"/>
      <c r="U355"/>
      <c r="V355"/>
      <c r="W355"/>
      <c r="X355"/>
      <c r="Y355"/>
      <c r="Z355"/>
    </row>
    <row r="356" spans="1:26" ht="15" x14ac:dyDescent="0.25">
      <c r="A356" s="157">
        <f>COUNTIF(ClienteLocalidade!AB:AB,B356)</f>
        <v>0</v>
      </c>
      <c r="B356" s="157" t="str">
        <f t="shared" si="5"/>
        <v>CAGEPA - BARRAGEM SAO JOSE</v>
      </c>
      <c r="C356" s="157" t="s">
        <v>18</v>
      </c>
      <c r="D356" s="157" t="s">
        <v>7542</v>
      </c>
      <c r="E356" s="157" t="s">
        <v>7512</v>
      </c>
      <c r="F356" s="157" t="s">
        <v>32</v>
      </c>
      <c r="G356" s="157" t="s">
        <v>7569</v>
      </c>
      <c r="H356" s="157" t="s">
        <v>8451</v>
      </c>
      <c r="I356" s="157" t="s">
        <v>161</v>
      </c>
      <c r="J356" s="157" t="s">
        <v>18</v>
      </c>
      <c r="K356" s="157" t="s">
        <v>3143</v>
      </c>
      <c r="L356" s="157" t="s">
        <v>7892</v>
      </c>
      <c r="M356" s="157" t="s">
        <v>129</v>
      </c>
      <c r="N356" s="157" t="s">
        <v>18</v>
      </c>
      <c r="O356" s="157" t="s">
        <v>18</v>
      </c>
      <c r="P356"/>
      <c r="Q356"/>
      <c r="R356"/>
      <c r="S356"/>
      <c r="T356"/>
      <c r="U356"/>
      <c r="V356"/>
      <c r="W356"/>
      <c r="X356"/>
      <c r="Y356"/>
      <c r="Z356"/>
    </row>
    <row r="357" spans="1:26" ht="15" x14ac:dyDescent="0.25">
      <c r="A357" s="157">
        <f>COUNTIF(ClienteLocalidade!AB:AB,B357)</f>
        <v>1</v>
      </c>
      <c r="B357" s="157" t="str">
        <f t="shared" si="5"/>
        <v>CAGEPA - EB3 - MONTEIRO</v>
      </c>
      <c r="C357" s="177" t="s">
        <v>18</v>
      </c>
      <c r="D357" s="177" t="s">
        <v>7542</v>
      </c>
      <c r="E357" s="177" t="s">
        <v>7512</v>
      </c>
      <c r="F357" s="177" t="s">
        <v>32</v>
      </c>
      <c r="G357" s="177" t="s">
        <v>7545</v>
      </c>
      <c r="H357" s="177" t="s">
        <v>7276</v>
      </c>
      <c r="I357" s="177" t="s">
        <v>161</v>
      </c>
      <c r="J357" s="177" t="s">
        <v>18</v>
      </c>
      <c r="K357" s="177" t="s">
        <v>3143</v>
      </c>
      <c r="L357" s="177" t="s">
        <v>7892</v>
      </c>
      <c r="M357" s="177" t="s">
        <v>129</v>
      </c>
      <c r="N357" s="177" t="s">
        <v>18</v>
      </c>
      <c r="O357" s="177" t="s">
        <v>18</v>
      </c>
      <c r="P357"/>
      <c r="Q357"/>
      <c r="R357"/>
      <c r="S357"/>
      <c r="T357"/>
      <c r="U357"/>
      <c r="V357"/>
      <c r="W357"/>
      <c r="X357"/>
      <c r="Y357"/>
      <c r="Z357"/>
    </row>
    <row r="358" spans="1:26" ht="15" x14ac:dyDescent="0.25">
      <c r="A358" s="157">
        <f>COUNTIF(ClienteLocalidade!AB:AB,B358)</f>
        <v>0</v>
      </c>
      <c r="B358" s="157" t="str">
        <f t="shared" si="5"/>
        <v>CAGEPA - OLHO DAGUA</v>
      </c>
      <c r="C358" s="177" t="s">
        <v>18</v>
      </c>
      <c r="D358" s="177" t="s">
        <v>7542</v>
      </c>
      <c r="E358" s="177" t="s">
        <v>7512</v>
      </c>
      <c r="F358" s="177" t="s">
        <v>32</v>
      </c>
      <c r="G358" s="177" t="s">
        <v>7519</v>
      </c>
      <c r="H358" s="177" t="s">
        <v>486</v>
      </c>
      <c r="I358" s="177" t="s">
        <v>18</v>
      </c>
      <c r="J358" s="177" t="s">
        <v>18</v>
      </c>
      <c r="K358" s="177" t="s">
        <v>3143</v>
      </c>
      <c r="L358" s="177" t="s">
        <v>7893</v>
      </c>
      <c r="M358" s="177" t="s">
        <v>486</v>
      </c>
      <c r="N358" s="177" t="s">
        <v>18</v>
      </c>
      <c r="O358" s="177" t="s">
        <v>18</v>
      </c>
      <c r="P358"/>
      <c r="Q358"/>
      <c r="R358"/>
      <c r="S358"/>
      <c r="T358"/>
      <c r="U358"/>
      <c r="V358"/>
      <c r="W358"/>
      <c r="X358"/>
      <c r="Y358"/>
      <c r="Z358"/>
    </row>
    <row r="359" spans="1:26" ht="15" x14ac:dyDescent="0.25">
      <c r="A359" s="157">
        <f>COUNTIF(ClienteLocalidade!AB:AB,B359)</f>
        <v>0</v>
      </c>
      <c r="B359" s="157" t="str">
        <f t="shared" si="5"/>
        <v>CAGEPA - PIANCO</v>
      </c>
      <c r="C359" s="157" t="s">
        <v>18</v>
      </c>
      <c r="D359" s="157" t="s">
        <v>7542</v>
      </c>
      <c r="E359" s="157" t="s">
        <v>7512</v>
      </c>
      <c r="F359" s="157" t="s">
        <v>32</v>
      </c>
      <c r="G359" s="157" t="s">
        <v>7602</v>
      </c>
      <c r="H359" s="157" t="s">
        <v>491</v>
      </c>
      <c r="I359" s="157" t="s">
        <v>18</v>
      </c>
      <c r="J359" s="157" t="s">
        <v>18</v>
      </c>
      <c r="K359" s="157" t="s">
        <v>3143</v>
      </c>
      <c r="L359" s="157" t="s">
        <v>7894</v>
      </c>
      <c r="M359" s="157" t="s">
        <v>491</v>
      </c>
      <c r="N359" s="157" t="s">
        <v>18</v>
      </c>
      <c r="O359" s="157" t="s">
        <v>18</v>
      </c>
      <c r="P359"/>
      <c r="Q359"/>
      <c r="R359"/>
      <c r="S359"/>
      <c r="T359"/>
      <c r="U359"/>
      <c r="V359"/>
      <c r="W359"/>
      <c r="X359"/>
      <c r="Y359"/>
      <c r="Z359"/>
    </row>
    <row r="360" spans="1:26" ht="15" x14ac:dyDescent="0.25">
      <c r="A360" s="157">
        <f>COUNTIF(ClienteLocalidade!AB:AB,B360)</f>
        <v>1</v>
      </c>
      <c r="B360" s="157" t="str">
        <f t="shared" si="5"/>
        <v>CAGEPA - PICUI</v>
      </c>
      <c r="C360" s="177" t="s">
        <v>18</v>
      </c>
      <c r="D360" s="177" t="s">
        <v>7542</v>
      </c>
      <c r="E360" s="177" t="s">
        <v>7512</v>
      </c>
      <c r="F360" s="177" t="s">
        <v>32</v>
      </c>
      <c r="G360" s="177" t="s">
        <v>7526</v>
      </c>
      <c r="H360" s="177" t="s">
        <v>1118</v>
      </c>
      <c r="I360" s="177" t="s">
        <v>161</v>
      </c>
      <c r="J360" s="177" t="s">
        <v>18</v>
      </c>
      <c r="K360" s="177" t="s">
        <v>3143</v>
      </c>
      <c r="L360" s="177" t="s">
        <v>7895</v>
      </c>
      <c r="M360" s="177" t="s">
        <v>1118</v>
      </c>
      <c r="N360" s="177" t="s">
        <v>18</v>
      </c>
      <c r="O360" s="177" t="s">
        <v>18</v>
      </c>
      <c r="P360"/>
      <c r="Q360"/>
      <c r="R360"/>
      <c r="S360"/>
      <c r="T360"/>
      <c r="U360"/>
      <c r="V360"/>
      <c r="W360"/>
      <c r="X360"/>
      <c r="Y360"/>
      <c r="Z360"/>
    </row>
    <row r="361" spans="1:26" ht="15" x14ac:dyDescent="0.25">
      <c r="A361" s="157">
        <f>COUNTIF(ClienteLocalidade!AB:AB,B361)</f>
        <v>1</v>
      </c>
      <c r="B361" s="157" t="str">
        <f t="shared" si="5"/>
        <v>CAGEPA - PITIMBU</v>
      </c>
      <c r="C361" s="157" t="s">
        <v>18</v>
      </c>
      <c r="D361" s="157" t="s">
        <v>7542</v>
      </c>
      <c r="E361" s="157" t="s">
        <v>7512</v>
      </c>
      <c r="F361" s="157" t="s">
        <v>32</v>
      </c>
      <c r="G361" s="157" t="s">
        <v>7570</v>
      </c>
      <c r="H361" s="157" t="s">
        <v>1570</v>
      </c>
      <c r="I361" s="157" t="s">
        <v>616</v>
      </c>
      <c r="J361" s="157" t="s">
        <v>18</v>
      </c>
      <c r="K361" s="157" t="s">
        <v>3143</v>
      </c>
      <c r="L361" s="157" t="s">
        <v>7896</v>
      </c>
      <c r="M361" s="157" t="s">
        <v>1570</v>
      </c>
      <c r="N361" s="157" t="s">
        <v>18</v>
      </c>
      <c r="O361" s="157" t="s">
        <v>18</v>
      </c>
      <c r="P361"/>
      <c r="Q361"/>
      <c r="R361"/>
      <c r="S361"/>
      <c r="T361"/>
      <c r="U361"/>
      <c r="V361"/>
      <c r="W361"/>
      <c r="X361"/>
      <c r="Y361"/>
      <c r="Z361"/>
    </row>
    <row r="362" spans="1:26" ht="15" x14ac:dyDescent="0.25">
      <c r="A362" s="157">
        <f>COUNTIF(ClienteLocalidade!AB:AB,B362)</f>
        <v>1</v>
      </c>
      <c r="B362" s="157" t="str">
        <f t="shared" si="5"/>
        <v>CAGEPA - POCINHOS</v>
      </c>
      <c r="C362" s="177" t="s">
        <v>18</v>
      </c>
      <c r="D362" s="177" t="s">
        <v>7542</v>
      </c>
      <c r="E362" s="177" t="s">
        <v>7512</v>
      </c>
      <c r="F362" s="177" t="s">
        <v>32</v>
      </c>
      <c r="G362" s="177" t="s">
        <v>7585</v>
      </c>
      <c r="H362" s="177" t="s">
        <v>493</v>
      </c>
      <c r="I362" s="177" t="s">
        <v>161</v>
      </c>
      <c r="J362" s="177" t="s">
        <v>18</v>
      </c>
      <c r="K362" s="177" t="s">
        <v>3143</v>
      </c>
      <c r="L362" s="177" t="s">
        <v>7897</v>
      </c>
      <c r="M362" s="177" t="s">
        <v>493</v>
      </c>
      <c r="N362" s="177" t="s">
        <v>18</v>
      </c>
      <c r="O362" s="177" t="s">
        <v>18</v>
      </c>
      <c r="P362"/>
      <c r="Q362"/>
      <c r="R362"/>
      <c r="S362"/>
      <c r="T362"/>
      <c r="U362"/>
      <c r="V362"/>
      <c r="W362"/>
      <c r="X362"/>
      <c r="Y362"/>
      <c r="Z362"/>
    </row>
    <row r="363" spans="1:26" ht="15" x14ac:dyDescent="0.25">
      <c r="A363" s="157">
        <f>COUNTIF(ClienteLocalidade!AB:AB,B363)</f>
        <v>1</v>
      </c>
      <c r="B363" s="157" t="str">
        <f t="shared" si="5"/>
        <v>CAGEPA - POMBAL</v>
      </c>
      <c r="C363" s="177" t="s">
        <v>18</v>
      </c>
      <c r="D363" s="177" t="s">
        <v>7542</v>
      </c>
      <c r="E363" s="177" t="s">
        <v>7512</v>
      </c>
      <c r="F363" s="177" t="s">
        <v>32</v>
      </c>
      <c r="G363" s="177" t="s">
        <v>7656</v>
      </c>
      <c r="H363" s="177" t="s">
        <v>494</v>
      </c>
      <c r="I363" s="177" t="s">
        <v>18</v>
      </c>
      <c r="J363" s="177" t="s">
        <v>18</v>
      </c>
      <c r="K363" s="177" t="s">
        <v>3143</v>
      </c>
      <c r="L363" s="177" t="s">
        <v>7898</v>
      </c>
      <c r="M363" s="177" t="s">
        <v>494</v>
      </c>
      <c r="N363" s="177" t="s">
        <v>18</v>
      </c>
      <c r="O363" s="177" t="s">
        <v>18</v>
      </c>
      <c r="P363"/>
      <c r="Q363"/>
      <c r="R363"/>
      <c r="S363"/>
      <c r="T363"/>
      <c r="U363"/>
      <c r="V363"/>
      <c r="W363"/>
      <c r="X363"/>
      <c r="Y363"/>
      <c r="Z363"/>
    </row>
    <row r="364" spans="1:26" ht="15" x14ac:dyDescent="0.25">
      <c r="A364" s="157">
        <f>COUNTIF(ClienteLocalidade!AB:AB,B364)</f>
        <v>1</v>
      </c>
      <c r="B364" s="157" t="str">
        <f t="shared" si="5"/>
        <v>CAGEPA - RIACHO DOS CAVALOS</v>
      </c>
      <c r="C364" s="177" t="s">
        <v>18</v>
      </c>
      <c r="D364" s="177" t="s">
        <v>7542</v>
      </c>
      <c r="E364" s="177" t="s">
        <v>7512</v>
      </c>
      <c r="F364" s="177" t="s">
        <v>32</v>
      </c>
      <c r="G364" s="177" t="s">
        <v>7564</v>
      </c>
      <c r="H364" s="177" t="s">
        <v>497</v>
      </c>
      <c r="I364" s="177" t="s">
        <v>18</v>
      </c>
      <c r="J364" s="177" t="s">
        <v>18</v>
      </c>
      <c r="K364" s="177" t="s">
        <v>3143</v>
      </c>
      <c r="L364" s="177" t="s">
        <v>7899</v>
      </c>
      <c r="M364" s="177" t="s">
        <v>497</v>
      </c>
      <c r="N364" s="177" t="s">
        <v>18</v>
      </c>
      <c r="O364" s="177" t="s">
        <v>18</v>
      </c>
      <c r="P364"/>
      <c r="Q364"/>
      <c r="R364"/>
      <c r="S364"/>
      <c r="T364"/>
      <c r="U364"/>
      <c r="V364"/>
      <c r="W364"/>
      <c r="X364"/>
      <c r="Y364"/>
      <c r="Z364"/>
    </row>
    <row r="365" spans="1:26" ht="15" x14ac:dyDescent="0.25">
      <c r="A365" s="157">
        <f>COUNTIF(ClienteLocalidade!AB:AB,B365)</f>
        <v>0</v>
      </c>
      <c r="B365" s="157" t="str">
        <f t="shared" si="5"/>
        <v>CAGEPA - SALGADO DE SAO FELIX</v>
      </c>
      <c r="C365" s="177" t="s">
        <v>18</v>
      </c>
      <c r="D365" s="177" t="s">
        <v>7542</v>
      </c>
      <c r="E365" s="177" t="s">
        <v>7512</v>
      </c>
      <c r="F365" s="177" t="s">
        <v>32</v>
      </c>
      <c r="G365" s="177" t="s">
        <v>7559</v>
      </c>
      <c r="H365" s="177" t="s">
        <v>1517</v>
      </c>
      <c r="I365" s="177" t="s">
        <v>616</v>
      </c>
      <c r="J365" s="177" t="s">
        <v>18</v>
      </c>
      <c r="K365" s="177" t="s">
        <v>3143</v>
      </c>
      <c r="L365" s="177" t="s">
        <v>7900</v>
      </c>
      <c r="M365" s="177" t="s">
        <v>1517</v>
      </c>
      <c r="N365" s="177" t="s">
        <v>18</v>
      </c>
      <c r="O365" s="177" t="s">
        <v>18</v>
      </c>
      <c r="P365"/>
      <c r="Q365"/>
      <c r="R365"/>
      <c r="S365"/>
      <c r="T365"/>
      <c r="U365"/>
      <c r="V365"/>
      <c r="W365"/>
      <c r="X365"/>
      <c r="Y365"/>
      <c r="Z365"/>
    </row>
    <row r="366" spans="1:26" ht="15" x14ac:dyDescent="0.25">
      <c r="A366" s="157">
        <f>COUNTIF(ClienteLocalidade!AB:AB,B366)</f>
        <v>1</v>
      </c>
      <c r="B366" s="157" t="str">
        <f t="shared" si="5"/>
        <v>CAGEPA - SANTA RITA</v>
      </c>
      <c r="C366" s="177" t="s">
        <v>18</v>
      </c>
      <c r="D366" s="177" t="s">
        <v>7542</v>
      </c>
      <c r="E366" s="177" t="s">
        <v>7512</v>
      </c>
      <c r="F366" s="177" t="s">
        <v>32</v>
      </c>
      <c r="G366" s="177" t="s">
        <v>7558</v>
      </c>
      <c r="H366" s="177" t="s">
        <v>504</v>
      </c>
      <c r="I366" s="177" t="s">
        <v>616</v>
      </c>
      <c r="J366" s="177" t="s">
        <v>18</v>
      </c>
      <c r="K366" s="177" t="s">
        <v>3143</v>
      </c>
      <c r="L366" s="177" t="s">
        <v>7901</v>
      </c>
      <c r="M366" s="177" t="s">
        <v>504</v>
      </c>
      <c r="N366" s="177" t="s">
        <v>18</v>
      </c>
      <c r="O366" s="177" t="s">
        <v>18</v>
      </c>
      <c r="P366"/>
      <c r="Q366"/>
      <c r="R366"/>
      <c r="S366"/>
      <c r="T366"/>
      <c r="U366"/>
      <c r="V366"/>
      <c r="W366"/>
      <c r="X366"/>
      <c r="Y366"/>
      <c r="Z366"/>
    </row>
    <row r="367" spans="1:26" ht="15" x14ac:dyDescent="0.25">
      <c r="A367" s="157">
        <f>COUNTIF(ClienteLocalidade!AB:AB,B367)</f>
        <v>0</v>
      </c>
      <c r="B367" s="157" t="str">
        <f t="shared" si="5"/>
        <v>CAGEPA - SAO GONCALO</v>
      </c>
      <c r="C367" s="177" t="s">
        <v>18</v>
      </c>
      <c r="D367" s="177" t="s">
        <v>7542</v>
      </c>
      <c r="E367" s="177" t="s">
        <v>7512</v>
      </c>
      <c r="F367" s="177" t="s">
        <v>32</v>
      </c>
      <c r="G367" s="177" t="s">
        <v>7603</v>
      </c>
      <c r="H367" s="177" t="s">
        <v>8457</v>
      </c>
      <c r="I367" s="177" t="s">
        <v>18</v>
      </c>
      <c r="J367" s="177" t="s">
        <v>18</v>
      </c>
      <c r="K367" s="177" t="s">
        <v>3143</v>
      </c>
      <c r="L367" s="177" t="s">
        <v>7902</v>
      </c>
      <c r="M367" s="177" t="s">
        <v>128</v>
      </c>
      <c r="N367" s="177" t="s">
        <v>18</v>
      </c>
      <c r="O367" s="177" t="s">
        <v>18</v>
      </c>
      <c r="P367"/>
      <c r="Q367"/>
      <c r="R367"/>
      <c r="S367"/>
      <c r="T367"/>
      <c r="U367"/>
      <c r="V367"/>
      <c r="W367"/>
      <c r="X367"/>
      <c r="Y367"/>
      <c r="Z367"/>
    </row>
    <row r="368" spans="1:26" ht="15" x14ac:dyDescent="0.25">
      <c r="A368" s="157">
        <f>COUNTIF(ClienteLocalidade!AB:AB,B368)</f>
        <v>0</v>
      </c>
      <c r="B368" s="157" t="str">
        <f t="shared" si="5"/>
        <v>CAGEPA - SAO JOAO DO RIO DO PEIXE</v>
      </c>
      <c r="C368" s="177" t="s">
        <v>18</v>
      </c>
      <c r="D368" s="177" t="s">
        <v>7542</v>
      </c>
      <c r="E368" s="177" t="s">
        <v>7512</v>
      </c>
      <c r="F368" s="177" t="s">
        <v>32</v>
      </c>
      <c r="G368" s="177" t="s">
        <v>7565</v>
      </c>
      <c r="H368" s="177" t="s">
        <v>1895</v>
      </c>
      <c r="I368" s="177" t="s">
        <v>18</v>
      </c>
      <c r="J368" s="177" t="s">
        <v>18</v>
      </c>
      <c r="K368" s="177" t="s">
        <v>3143</v>
      </c>
      <c r="L368" s="177" t="s">
        <v>7903</v>
      </c>
      <c r="M368" s="177" t="s">
        <v>1895</v>
      </c>
      <c r="N368" s="177" t="s">
        <v>18</v>
      </c>
      <c r="O368" s="177" t="s">
        <v>18</v>
      </c>
      <c r="P368"/>
      <c r="Q368"/>
      <c r="R368"/>
      <c r="S368"/>
      <c r="T368"/>
      <c r="U368"/>
      <c r="V368"/>
      <c r="W368"/>
      <c r="X368"/>
      <c r="Y368"/>
      <c r="Z368"/>
    </row>
    <row r="369" spans="1:26" ht="15" x14ac:dyDescent="0.25">
      <c r="A369" s="157">
        <f>COUNTIF(ClienteLocalidade!AB:AB,B369)</f>
        <v>0</v>
      </c>
      <c r="B369" s="157" t="str">
        <f t="shared" si="5"/>
        <v>CAGEPA - SAO JOSE DO BOMFIM</v>
      </c>
      <c r="C369" s="157" t="s">
        <v>18</v>
      </c>
      <c r="D369" s="157" t="s">
        <v>7542</v>
      </c>
      <c r="E369" s="157" t="s">
        <v>7512</v>
      </c>
      <c r="F369" s="157" t="s">
        <v>32</v>
      </c>
      <c r="G369" s="157" t="s">
        <v>7604</v>
      </c>
      <c r="H369" s="157" t="s">
        <v>8452</v>
      </c>
      <c r="I369" s="157" t="s">
        <v>18</v>
      </c>
      <c r="J369" s="157" t="s">
        <v>18</v>
      </c>
      <c r="K369" s="157" t="s">
        <v>3143</v>
      </c>
      <c r="L369" s="157" t="s">
        <v>7904</v>
      </c>
      <c r="M369" s="157" t="s">
        <v>1538</v>
      </c>
      <c r="N369" s="157" t="s">
        <v>18</v>
      </c>
      <c r="O369" s="157" t="s">
        <v>18</v>
      </c>
      <c r="P369"/>
      <c r="Q369"/>
      <c r="R369"/>
      <c r="S369"/>
      <c r="T369"/>
      <c r="U369"/>
      <c r="V369"/>
      <c r="W369"/>
      <c r="X369"/>
      <c r="Y369"/>
      <c r="Z369"/>
    </row>
    <row r="370" spans="1:26" ht="15" x14ac:dyDescent="0.25">
      <c r="A370" s="157">
        <f>COUNTIF(ClienteLocalidade!AB:AB,B370)</f>
        <v>0</v>
      </c>
      <c r="B370" s="157" t="str">
        <f t="shared" si="5"/>
        <v>CAGEPA - SAO JOSE DO SABUGI</v>
      </c>
      <c r="C370" s="177" t="s">
        <v>18</v>
      </c>
      <c r="D370" s="177" t="s">
        <v>7542</v>
      </c>
      <c r="E370" s="177" t="s">
        <v>7512</v>
      </c>
      <c r="F370" s="177" t="s">
        <v>32</v>
      </c>
      <c r="G370" s="177" t="s">
        <v>7605</v>
      </c>
      <c r="H370" s="177" t="s">
        <v>1539</v>
      </c>
      <c r="I370" s="177" t="s">
        <v>18</v>
      </c>
      <c r="J370" s="177" t="s">
        <v>18</v>
      </c>
      <c r="K370" s="177" t="s">
        <v>3143</v>
      </c>
      <c r="L370" s="177" t="s">
        <v>7905</v>
      </c>
      <c r="M370" s="177" t="s">
        <v>1539</v>
      </c>
      <c r="N370" s="177" t="s">
        <v>18</v>
      </c>
      <c r="O370" s="177" t="s">
        <v>18</v>
      </c>
      <c r="P370"/>
      <c r="Q370"/>
      <c r="R370"/>
      <c r="S370"/>
      <c r="T370"/>
      <c r="U370"/>
      <c r="V370"/>
      <c r="W370"/>
      <c r="X370"/>
      <c r="Y370"/>
      <c r="Z370"/>
    </row>
    <row r="371" spans="1:26" ht="15" x14ac:dyDescent="0.25">
      <c r="A371" s="157">
        <f>COUNTIF(ClienteLocalidade!AB:AB,B371)</f>
        <v>0</v>
      </c>
      <c r="B371" s="157" t="str">
        <f t="shared" si="5"/>
        <v>CAGEPA - SAO SEBASTIAO DE LAGOA DE ROCA</v>
      </c>
      <c r="C371" s="177" t="s">
        <v>18</v>
      </c>
      <c r="D371" s="177" t="s">
        <v>7542</v>
      </c>
      <c r="E371" s="177" t="s">
        <v>7512</v>
      </c>
      <c r="F371" s="177" t="s">
        <v>32</v>
      </c>
      <c r="G371" s="177" t="s">
        <v>7583</v>
      </c>
      <c r="H371" s="177" t="s">
        <v>7444</v>
      </c>
      <c r="I371" s="177" t="s">
        <v>161</v>
      </c>
      <c r="J371" s="177" t="s">
        <v>18</v>
      </c>
      <c r="K371" s="177" t="s">
        <v>3143</v>
      </c>
      <c r="L371" s="177" t="s">
        <v>7906</v>
      </c>
      <c r="M371" s="177" t="s">
        <v>7444</v>
      </c>
      <c r="N371" s="177" t="s">
        <v>18</v>
      </c>
      <c r="O371" s="177" t="s">
        <v>18</v>
      </c>
      <c r="P371"/>
      <c r="Q371"/>
      <c r="R371"/>
      <c r="S371"/>
      <c r="T371"/>
      <c r="U371"/>
      <c r="V371"/>
      <c r="W371"/>
      <c r="X371"/>
      <c r="Y371"/>
      <c r="Z371"/>
    </row>
    <row r="372" spans="1:26" ht="15" x14ac:dyDescent="0.25">
      <c r="A372" s="157">
        <f>COUNTIF(ClienteLocalidade!AB:AB,B372)</f>
        <v>1</v>
      </c>
      <c r="B372" s="157" t="str">
        <f t="shared" si="5"/>
        <v>CAGEPA - SERRARIA</v>
      </c>
      <c r="C372" s="177" t="s">
        <v>18</v>
      </c>
      <c r="D372" s="177" t="s">
        <v>7542</v>
      </c>
      <c r="E372" s="177" t="s">
        <v>7512</v>
      </c>
      <c r="F372" s="177" t="s">
        <v>32</v>
      </c>
      <c r="G372" s="177" t="s">
        <v>7606</v>
      </c>
      <c r="H372" s="177" t="s">
        <v>510</v>
      </c>
      <c r="I372" s="177" t="s">
        <v>18</v>
      </c>
      <c r="J372" s="177" t="s">
        <v>18</v>
      </c>
      <c r="K372" s="177" t="s">
        <v>3143</v>
      </c>
      <c r="L372" s="177" t="s">
        <v>7907</v>
      </c>
      <c r="M372" s="177" t="s">
        <v>510</v>
      </c>
      <c r="N372" s="177" t="s">
        <v>18</v>
      </c>
      <c r="O372" s="177" t="s">
        <v>18</v>
      </c>
      <c r="P372"/>
      <c r="Q372"/>
      <c r="R372"/>
      <c r="S372"/>
      <c r="T372"/>
      <c r="U372"/>
      <c r="V372"/>
      <c r="W372"/>
      <c r="X372"/>
      <c r="Y372"/>
      <c r="Z372"/>
    </row>
    <row r="373" spans="1:26" ht="15" x14ac:dyDescent="0.25">
      <c r="A373" s="157">
        <f>COUNTIF(ClienteLocalidade!AB:AB,B373)</f>
        <v>0</v>
      </c>
      <c r="B373" s="157" t="str">
        <f t="shared" si="5"/>
        <v>CAGEPA - SOLANEA</v>
      </c>
      <c r="C373" s="177" t="s">
        <v>18</v>
      </c>
      <c r="D373" s="177" t="s">
        <v>7542</v>
      </c>
      <c r="E373" s="177" t="s">
        <v>7512</v>
      </c>
      <c r="F373" s="177" t="s">
        <v>32</v>
      </c>
      <c r="G373" s="177" t="s">
        <v>7607</v>
      </c>
      <c r="H373" s="177" t="s">
        <v>1579</v>
      </c>
      <c r="I373" s="177" t="s">
        <v>18</v>
      </c>
      <c r="J373" s="177" t="s">
        <v>18</v>
      </c>
      <c r="K373" s="177" t="s">
        <v>3143</v>
      </c>
      <c r="L373" s="177" t="s">
        <v>7908</v>
      </c>
      <c r="M373" s="177" t="s">
        <v>1579</v>
      </c>
      <c r="N373" s="177" t="s">
        <v>18</v>
      </c>
      <c r="O373" s="177" t="s">
        <v>18</v>
      </c>
      <c r="P373"/>
      <c r="Q373"/>
      <c r="R373"/>
      <c r="S373"/>
      <c r="T373"/>
      <c r="U373"/>
      <c r="V373"/>
      <c r="W373"/>
      <c r="X373"/>
      <c r="Y373"/>
      <c r="Z373"/>
    </row>
    <row r="374" spans="1:26" ht="15" x14ac:dyDescent="0.25">
      <c r="A374" s="157">
        <f>COUNTIF(ClienteLocalidade!AB:AB,B374)</f>
        <v>0</v>
      </c>
      <c r="B374" s="157" t="str">
        <f t="shared" si="5"/>
        <v>CAGEPA - SUME-ADUTORA DO CONGO EB II</v>
      </c>
      <c r="C374" s="177" t="s">
        <v>18</v>
      </c>
      <c r="D374" s="177" t="s">
        <v>7542</v>
      </c>
      <c r="E374" s="177" t="s">
        <v>7512</v>
      </c>
      <c r="F374" s="177" t="s">
        <v>32</v>
      </c>
      <c r="G374" s="177" t="s">
        <v>7568</v>
      </c>
      <c r="H374" s="177" t="s">
        <v>8439</v>
      </c>
      <c r="I374" s="177" t="s">
        <v>161</v>
      </c>
      <c r="J374" s="177" t="s">
        <v>18</v>
      </c>
      <c r="K374" s="177" t="s">
        <v>3143</v>
      </c>
      <c r="L374" s="177" t="s">
        <v>7909</v>
      </c>
      <c r="M374" s="177" t="s">
        <v>7445</v>
      </c>
      <c r="N374" s="177" t="s">
        <v>18</v>
      </c>
      <c r="O374" s="177" t="s">
        <v>18</v>
      </c>
      <c r="P374"/>
      <c r="Q374"/>
      <c r="R374"/>
      <c r="S374"/>
      <c r="T374"/>
      <c r="U374"/>
      <c r="V374"/>
      <c r="W374"/>
      <c r="X374"/>
      <c r="Y374"/>
      <c r="Z374"/>
    </row>
    <row r="375" spans="1:26" ht="15" x14ac:dyDescent="0.25">
      <c r="A375" s="157">
        <f>COUNTIF(ClienteLocalidade!AB:AB,B375)</f>
        <v>0</v>
      </c>
      <c r="B375" s="157" t="str">
        <f t="shared" si="5"/>
        <v>CAGEPA - SUME - ETA VELHA</v>
      </c>
      <c r="C375" s="177" t="s">
        <v>18</v>
      </c>
      <c r="D375" s="177" t="s">
        <v>7542</v>
      </c>
      <c r="E375" s="177" t="s">
        <v>7512</v>
      </c>
      <c r="F375" s="177" t="s">
        <v>32</v>
      </c>
      <c r="G375" s="177" t="s">
        <v>7587</v>
      </c>
      <c r="H375" s="177" t="s">
        <v>1250</v>
      </c>
      <c r="I375" s="177" t="s">
        <v>161</v>
      </c>
      <c r="J375" s="177" t="s">
        <v>18</v>
      </c>
      <c r="K375" s="177" t="s">
        <v>3143</v>
      </c>
      <c r="L375" s="177" t="s">
        <v>7909</v>
      </c>
      <c r="M375" s="177" t="s">
        <v>7445</v>
      </c>
      <c r="N375" s="177" t="s">
        <v>18</v>
      </c>
      <c r="O375" s="177" t="s">
        <v>18</v>
      </c>
      <c r="P375"/>
      <c r="Q375"/>
      <c r="R375"/>
      <c r="S375"/>
      <c r="T375"/>
      <c r="U375"/>
      <c r="V375"/>
      <c r="W375"/>
      <c r="X375"/>
      <c r="Y375"/>
      <c r="Z375"/>
    </row>
    <row r="376" spans="1:26" ht="15" x14ac:dyDescent="0.25">
      <c r="A376" s="157">
        <f>COUNTIF(ClienteLocalidade!AB:AB,B376)</f>
        <v>0</v>
      </c>
      <c r="B376" s="157" t="str">
        <f t="shared" si="5"/>
        <v>CAGEPA - TAPEROA</v>
      </c>
      <c r="C376" s="177" t="s">
        <v>18</v>
      </c>
      <c r="D376" s="177" t="s">
        <v>7542</v>
      </c>
      <c r="E376" s="177" t="s">
        <v>7512</v>
      </c>
      <c r="F376" s="177" t="s">
        <v>32</v>
      </c>
      <c r="G376" s="177" t="s">
        <v>7553</v>
      </c>
      <c r="H376" s="177" t="s">
        <v>130</v>
      </c>
      <c r="I376" s="177" t="s">
        <v>18</v>
      </c>
      <c r="J376" s="177" t="s">
        <v>18</v>
      </c>
      <c r="K376" s="177" t="s">
        <v>3143</v>
      </c>
      <c r="L376" s="177" t="s">
        <v>7910</v>
      </c>
      <c r="M376" s="177" t="s">
        <v>130</v>
      </c>
      <c r="N376" s="177" t="s">
        <v>18</v>
      </c>
      <c r="O376" s="177" t="s">
        <v>18</v>
      </c>
      <c r="P376"/>
      <c r="Q376"/>
      <c r="R376"/>
      <c r="S376"/>
      <c r="T376"/>
      <c r="U376"/>
      <c r="V376"/>
      <c r="W376"/>
      <c r="X376"/>
      <c r="Y376"/>
      <c r="Z376"/>
    </row>
    <row r="377" spans="1:26" ht="15" x14ac:dyDescent="0.25">
      <c r="A377" s="157">
        <f>COUNTIF(ClienteLocalidade!AB:AB,B377)</f>
        <v>1</v>
      </c>
      <c r="B377" s="157" t="str">
        <f t="shared" si="5"/>
        <v>CAGEPA - TAVARES</v>
      </c>
      <c r="C377" s="177" t="s">
        <v>18</v>
      </c>
      <c r="D377" s="177" t="s">
        <v>7542</v>
      </c>
      <c r="E377" s="177" t="s">
        <v>7512</v>
      </c>
      <c r="F377" s="177" t="s">
        <v>32</v>
      </c>
      <c r="G377" s="177" t="s">
        <v>7595</v>
      </c>
      <c r="H377" s="177" t="s">
        <v>511</v>
      </c>
      <c r="I377" s="177" t="s">
        <v>18</v>
      </c>
      <c r="J377" s="177" t="s">
        <v>18</v>
      </c>
      <c r="K377" s="177" t="s">
        <v>3143</v>
      </c>
      <c r="L377" s="177" t="s">
        <v>7911</v>
      </c>
      <c r="M377" s="177" t="s">
        <v>511</v>
      </c>
      <c r="N377" s="177" t="s">
        <v>18</v>
      </c>
      <c r="O377" s="177" t="s">
        <v>18</v>
      </c>
      <c r="P377"/>
      <c r="Q377"/>
      <c r="R377"/>
      <c r="S377"/>
      <c r="T377"/>
      <c r="U377"/>
      <c r="V377"/>
      <c r="W377"/>
      <c r="X377"/>
      <c r="Y377"/>
      <c r="Z377"/>
    </row>
    <row r="378" spans="1:26" ht="15" x14ac:dyDescent="0.25">
      <c r="A378" s="157">
        <f>COUNTIF(ClienteLocalidade!AB:AB,B378)</f>
        <v>1</v>
      </c>
      <c r="B378" s="157" t="str">
        <f t="shared" si="5"/>
        <v>CAGEPA - TEIXEIRA</v>
      </c>
      <c r="C378" s="177" t="s">
        <v>18</v>
      </c>
      <c r="D378" s="177" t="s">
        <v>7542</v>
      </c>
      <c r="E378" s="177" t="s">
        <v>7512</v>
      </c>
      <c r="F378" s="177" t="s">
        <v>32</v>
      </c>
      <c r="G378" s="177" t="s">
        <v>7594</v>
      </c>
      <c r="H378" s="177" t="s">
        <v>512</v>
      </c>
      <c r="I378" s="177" t="s">
        <v>18</v>
      </c>
      <c r="J378" s="177" t="s">
        <v>18</v>
      </c>
      <c r="K378" s="177" t="s">
        <v>3143</v>
      </c>
      <c r="L378" s="177" t="s">
        <v>7912</v>
      </c>
      <c r="M378" s="177" t="s">
        <v>512</v>
      </c>
      <c r="N378" s="177" t="s">
        <v>18</v>
      </c>
      <c r="O378" s="177" t="s">
        <v>18</v>
      </c>
      <c r="P378"/>
      <c r="Q378"/>
      <c r="R378"/>
      <c r="S378"/>
      <c r="T378"/>
      <c r="U378"/>
      <c r="V378"/>
      <c r="W378"/>
      <c r="X378"/>
      <c r="Y378"/>
      <c r="Z378"/>
    </row>
    <row r="379" spans="1:26" ht="15" x14ac:dyDescent="0.25">
      <c r="A379" s="157">
        <f>COUNTIF(ClienteLocalidade!AB:AB,B379)</f>
        <v>1</v>
      </c>
      <c r="B379" s="157" t="str">
        <f t="shared" si="5"/>
        <v>CAGEPA - TRIUNFO</v>
      </c>
      <c r="C379" s="177" t="s">
        <v>18</v>
      </c>
      <c r="D379" s="177" t="s">
        <v>7542</v>
      </c>
      <c r="E379" s="177" t="s">
        <v>7512</v>
      </c>
      <c r="F379" s="177" t="s">
        <v>32</v>
      </c>
      <c r="G379" s="177" t="s">
        <v>7593</v>
      </c>
      <c r="H379" s="177" t="s">
        <v>513</v>
      </c>
      <c r="I379" s="177" t="s">
        <v>18</v>
      </c>
      <c r="J379" s="177" t="s">
        <v>18</v>
      </c>
      <c r="K379" s="177" t="s">
        <v>3143</v>
      </c>
      <c r="L379" s="177" t="s">
        <v>7913</v>
      </c>
      <c r="M379" s="177" t="s">
        <v>513</v>
      </c>
      <c r="N379" s="177" t="s">
        <v>18</v>
      </c>
      <c r="O379" s="177" t="s">
        <v>18</v>
      </c>
      <c r="P379"/>
      <c r="Q379"/>
      <c r="R379"/>
      <c r="S379"/>
      <c r="T379"/>
      <c r="U379"/>
      <c r="V379"/>
      <c r="W379"/>
      <c r="X379"/>
      <c r="Y379"/>
      <c r="Z379"/>
    </row>
    <row r="380" spans="1:26" ht="15" x14ac:dyDescent="0.25">
      <c r="A380" s="157">
        <f>COUNTIF(ClienteLocalidade!AB:AB,B380)</f>
        <v>1</v>
      </c>
      <c r="B380" s="157" t="str">
        <f t="shared" si="5"/>
        <v>CAGEPA - UIRAUNA</v>
      </c>
      <c r="C380" s="177" t="s">
        <v>18</v>
      </c>
      <c r="D380" s="177" t="s">
        <v>7542</v>
      </c>
      <c r="E380" s="177" t="s">
        <v>7512</v>
      </c>
      <c r="F380" s="177" t="s">
        <v>32</v>
      </c>
      <c r="G380" s="177" t="s">
        <v>7528</v>
      </c>
      <c r="H380" s="177" t="s">
        <v>514</v>
      </c>
      <c r="I380" s="177" t="s">
        <v>18</v>
      </c>
      <c r="J380" s="177" t="s">
        <v>18</v>
      </c>
      <c r="K380" s="177" t="s">
        <v>3143</v>
      </c>
      <c r="L380" s="177" t="s">
        <v>7914</v>
      </c>
      <c r="M380" s="177" t="s">
        <v>514</v>
      </c>
      <c r="N380" s="177" t="s">
        <v>18</v>
      </c>
      <c r="O380" s="177" t="s">
        <v>18</v>
      </c>
      <c r="P380"/>
      <c r="Q380"/>
      <c r="R380"/>
      <c r="S380"/>
      <c r="T380"/>
      <c r="U380"/>
      <c r="V380"/>
      <c r="W380"/>
      <c r="X380"/>
      <c r="Y380"/>
      <c r="Z380"/>
    </row>
    <row r="381" spans="1:26" ht="15" x14ac:dyDescent="0.25">
      <c r="A381" s="157">
        <f>COUNTIF(ClienteLocalidade!AB:AB,B381)</f>
        <v>1</v>
      </c>
      <c r="B381" s="157" t="str">
        <f t="shared" si="5"/>
        <v>CAGEPA - UIRAUNA - CAPIVARA</v>
      </c>
      <c r="C381" s="177" t="s">
        <v>18</v>
      </c>
      <c r="D381" s="177" t="s">
        <v>7542</v>
      </c>
      <c r="E381" s="177" t="s">
        <v>7512</v>
      </c>
      <c r="F381" s="177" t="s">
        <v>32</v>
      </c>
      <c r="G381" s="177" t="s">
        <v>7582</v>
      </c>
      <c r="H381" s="177" t="s">
        <v>7343</v>
      </c>
      <c r="I381" s="177" t="s">
        <v>18</v>
      </c>
      <c r="J381" s="177" t="s">
        <v>18</v>
      </c>
      <c r="K381" s="177" t="s">
        <v>3143</v>
      </c>
      <c r="L381" s="177" t="s">
        <v>7914</v>
      </c>
      <c r="M381" s="177" t="s">
        <v>514</v>
      </c>
      <c r="N381" s="177" t="s">
        <v>18</v>
      </c>
      <c r="O381" s="177" t="s">
        <v>18</v>
      </c>
      <c r="P381"/>
      <c r="Q381"/>
      <c r="R381"/>
      <c r="S381"/>
      <c r="T381"/>
      <c r="U381"/>
      <c r="V381"/>
      <c r="W381"/>
      <c r="X381"/>
      <c r="Y381"/>
      <c r="Z381"/>
    </row>
    <row r="382" spans="1:26" ht="15" x14ac:dyDescent="0.25">
      <c r="A382" s="157">
        <f>COUNTIF(ClienteLocalidade!AB:AB,B382)</f>
        <v>1</v>
      </c>
      <c r="B382" s="157" t="str">
        <f t="shared" si="5"/>
        <v>CAGEPA - UMBUZEIRO</v>
      </c>
      <c r="C382" s="177" t="s">
        <v>18</v>
      </c>
      <c r="D382" s="177" t="s">
        <v>7542</v>
      </c>
      <c r="E382" s="177" t="s">
        <v>7512</v>
      </c>
      <c r="F382" s="177" t="s">
        <v>32</v>
      </c>
      <c r="G382" s="177" t="s">
        <v>7590</v>
      </c>
      <c r="H382" s="177" t="s">
        <v>515</v>
      </c>
      <c r="I382" s="177" t="s">
        <v>161</v>
      </c>
      <c r="J382" s="177" t="s">
        <v>18</v>
      </c>
      <c r="K382" s="177" t="s">
        <v>3143</v>
      </c>
      <c r="L382" s="177" t="s">
        <v>7915</v>
      </c>
      <c r="M382" s="177" t="s">
        <v>515</v>
      </c>
      <c r="N382" s="177" t="s">
        <v>18</v>
      </c>
      <c r="O382" s="177" t="s">
        <v>18</v>
      </c>
      <c r="P382"/>
      <c r="Q382"/>
      <c r="R382"/>
      <c r="S382"/>
      <c r="T382"/>
      <c r="U382"/>
      <c r="V382"/>
      <c r="W382"/>
      <c r="X382"/>
      <c r="Y382"/>
      <c r="Z382"/>
    </row>
    <row r="383" spans="1:26" ht="15" x14ac:dyDescent="0.25">
      <c r="A383" s="157">
        <f>COUNTIF(ClienteLocalidade!AB:AB,B383)</f>
        <v>0</v>
      </c>
      <c r="B383" s="157" t="str">
        <f t="shared" si="5"/>
        <v>CAGEPA - VARZEA</v>
      </c>
      <c r="C383" s="177" t="s">
        <v>18</v>
      </c>
      <c r="D383" s="177" t="s">
        <v>7542</v>
      </c>
      <c r="E383" s="177" t="s">
        <v>7512</v>
      </c>
      <c r="F383" s="177" t="s">
        <v>32</v>
      </c>
      <c r="G383" s="177" t="s">
        <v>7580</v>
      </c>
      <c r="H383" s="177" t="s">
        <v>1564</v>
      </c>
      <c r="I383" s="177" t="s">
        <v>18</v>
      </c>
      <c r="J383" s="177" t="s">
        <v>18</v>
      </c>
      <c r="K383" s="177" t="s">
        <v>3143</v>
      </c>
      <c r="L383" s="177" t="s">
        <v>7916</v>
      </c>
      <c r="M383" s="177" t="s">
        <v>1564</v>
      </c>
      <c r="N383" s="177" t="s">
        <v>18</v>
      </c>
      <c r="O383" s="177" t="s">
        <v>18</v>
      </c>
      <c r="P383"/>
      <c r="Q383"/>
      <c r="R383"/>
      <c r="S383"/>
      <c r="T383"/>
      <c r="U383"/>
      <c r="V383"/>
      <c r="W383"/>
      <c r="X383"/>
      <c r="Y383"/>
      <c r="Z383"/>
    </row>
    <row r="384" spans="1:26" ht="15" x14ac:dyDescent="0.25">
      <c r="A384" s="157">
        <f>COUNTIF(ClienteLocalidade!AB:AB,B384)</f>
        <v>1</v>
      </c>
      <c r="B384" s="157" t="str">
        <f t="shared" si="5"/>
        <v>CAGEPA - VISTA SERRANA</v>
      </c>
      <c r="C384" s="177" t="s">
        <v>18</v>
      </c>
      <c r="D384" s="177" t="s">
        <v>7542</v>
      </c>
      <c r="E384" s="177" t="s">
        <v>7512</v>
      </c>
      <c r="F384" s="177" t="s">
        <v>32</v>
      </c>
      <c r="G384" s="177" t="s">
        <v>7567</v>
      </c>
      <c r="H384" s="177" t="s">
        <v>516</v>
      </c>
      <c r="I384" s="177" t="s">
        <v>18</v>
      </c>
      <c r="J384" s="177" t="s">
        <v>18</v>
      </c>
      <c r="K384" s="177" t="s">
        <v>3143</v>
      </c>
      <c r="L384" s="177" t="s">
        <v>7917</v>
      </c>
      <c r="M384" s="177" t="s">
        <v>516</v>
      </c>
      <c r="N384" s="177" t="s">
        <v>18</v>
      </c>
      <c r="O384" s="177" t="s">
        <v>18</v>
      </c>
      <c r="P384"/>
      <c r="Q384"/>
      <c r="R384"/>
      <c r="S384"/>
      <c r="T384"/>
      <c r="U384"/>
      <c r="V384"/>
      <c r="W384"/>
      <c r="X384"/>
      <c r="Y384"/>
      <c r="Z384"/>
    </row>
    <row r="385" spans="1:26" ht="15" x14ac:dyDescent="0.25">
      <c r="A385" s="157">
        <f>COUNTIF(ClienteLocalidade!AB:AB,B385)</f>
        <v>1</v>
      </c>
      <c r="B385" s="157" t="str">
        <f t="shared" si="5"/>
        <v>CAGEPA - ALAGOA GRANDE</v>
      </c>
      <c r="C385" s="177" t="s">
        <v>18</v>
      </c>
      <c r="D385" s="177" t="s">
        <v>7542</v>
      </c>
      <c r="E385" s="177" t="s">
        <v>7512</v>
      </c>
      <c r="F385" s="177" t="s">
        <v>32</v>
      </c>
      <c r="G385" s="177" t="s">
        <v>7522</v>
      </c>
      <c r="H385" s="177" t="s">
        <v>426</v>
      </c>
      <c r="I385" s="177" t="s">
        <v>7369</v>
      </c>
      <c r="J385" s="177" t="s">
        <v>18</v>
      </c>
      <c r="K385" s="177" t="s">
        <v>3143</v>
      </c>
      <c r="L385" s="177" t="s">
        <v>7918</v>
      </c>
      <c r="M385" s="177" t="s">
        <v>426</v>
      </c>
      <c r="N385" s="177" t="s">
        <v>18</v>
      </c>
      <c r="O385" s="177" t="s">
        <v>18</v>
      </c>
      <c r="P385"/>
      <c r="Q385"/>
      <c r="R385"/>
      <c r="S385"/>
      <c r="T385"/>
      <c r="U385"/>
      <c r="V385"/>
      <c r="W385"/>
      <c r="X385"/>
      <c r="Y385"/>
      <c r="Z385"/>
    </row>
    <row r="386" spans="1:26" ht="15" x14ac:dyDescent="0.25">
      <c r="A386" s="157">
        <f>COUNTIF(ClienteLocalidade!AB:AB,B386)</f>
        <v>1</v>
      </c>
      <c r="B386" s="157" t="str">
        <f t="shared" ref="B386:B449" si="6">F386&amp;" - "&amp;H386</f>
        <v>CAGEPA - ALAGOA NOVA</v>
      </c>
      <c r="C386" s="177" t="s">
        <v>18</v>
      </c>
      <c r="D386" s="177" t="s">
        <v>7542</v>
      </c>
      <c r="E386" s="177" t="s">
        <v>7512</v>
      </c>
      <c r="F386" s="177" t="s">
        <v>32</v>
      </c>
      <c r="G386" s="177" t="s">
        <v>7608</v>
      </c>
      <c r="H386" s="177" t="s">
        <v>427</v>
      </c>
      <c r="I386" s="177" t="s">
        <v>7359</v>
      </c>
      <c r="J386" s="177" t="s">
        <v>18</v>
      </c>
      <c r="K386" s="177" t="s">
        <v>3143</v>
      </c>
      <c r="L386" s="177" t="s">
        <v>7919</v>
      </c>
      <c r="M386" s="177" t="s">
        <v>427</v>
      </c>
      <c r="N386" s="177" t="s">
        <v>18</v>
      </c>
      <c r="O386" s="177" t="s">
        <v>18</v>
      </c>
      <c r="P386"/>
      <c r="Q386"/>
      <c r="R386"/>
      <c r="S386"/>
      <c r="T386"/>
      <c r="U386"/>
      <c r="V386"/>
      <c r="W386"/>
      <c r="X386"/>
      <c r="Y386"/>
      <c r="Z386"/>
    </row>
    <row r="387" spans="1:26" ht="15" x14ac:dyDescent="0.25">
      <c r="A387" s="157">
        <f>COUNTIF(ClienteLocalidade!AB:AB,B387)</f>
        <v>1</v>
      </c>
      <c r="B387" s="157" t="str">
        <f t="shared" si="6"/>
        <v>CAGEPA - ALGODAO DE JANDAIRA</v>
      </c>
      <c r="C387" s="177" t="s">
        <v>18</v>
      </c>
      <c r="D387" s="177" t="s">
        <v>7542</v>
      </c>
      <c r="E387" s="177" t="s">
        <v>7512</v>
      </c>
      <c r="F387" s="177" t="s">
        <v>32</v>
      </c>
      <c r="G387" s="177" t="s">
        <v>7609</v>
      </c>
      <c r="H387" s="177" t="s">
        <v>1571</v>
      </c>
      <c r="I387" s="177" t="s">
        <v>7359</v>
      </c>
      <c r="J387" s="177" t="s">
        <v>18</v>
      </c>
      <c r="K387" s="177" t="s">
        <v>3143</v>
      </c>
      <c r="L387" s="177" t="s">
        <v>7920</v>
      </c>
      <c r="M387" s="177" t="s">
        <v>1571</v>
      </c>
      <c r="N387" s="177" t="s">
        <v>18</v>
      </c>
      <c r="O387" s="177" t="s">
        <v>18</v>
      </c>
      <c r="P387"/>
      <c r="Q387"/>
      <c r="R387"/>
      <c r="S387"/>
      <c r="T387"/>
      <c r="U387"/>
      <c r="V387"/>
      <c r="W387"/>
      <c r="X387"/>
      <c r="Y387"/>
      <c r="Z387"/>
    </row>
    <row r="388" spans="1:26" ht="15" x14ac:dyDescent="0.25">
      <c r="A388" s="157">
        <f>COUNTIF(ClienteLocalidade!AB:AB,B388)</f>
        <v>0</v>
      </c>
      <c r="B388" s="157" t="str">
        <f t="shared" si="6"/>
        <v>CAGEPA - ALHANDRA CLORACAO</v>
      </c>
      <c r="C388" s="177" t="s">
        <v>18</v>
      </c>
      <c r="D388" s="177" t="s">
        <v>7542</v>
      </c>
      <c r="E388" s="177" t="s">
        <v>7512</v>
      </c>
      <c r="F388" s="177" t="s">
        <v>32</v>
      </c>
      <c r="G388" s="177" t="s">
        <v>7555</v>
      </c>
      <c r="H388" s="177" t="s">
        <v>8455</v>
      </c>
      <c r="I388" s="177" t="s">
        <v>7370</v>
      </c>
      <c r="J388" s="177" t="s">
        <v>18</v>
      </c>
      <c r="K388" s="177" t="s">
        <v>3143</v>
      </c>
      <c r="L388" s="177" t="s">
        <v>7921</v>
      </c>
      <c r="M388" s="177" t="s">
        <v>7446</v>
      </c>
      <c r="N388" s="177" t="s">
        <v>18</v>
      </c>
      <c r="O388" s="177" t="s">
        <v>18</v>
      </c>
      <c r="P388"/>
      <c r="Q388"/>
      <c r="R388"/>
      <c r="S388"/>
      <c r="T388"/>
      <c r="U388"/>
      <c r="V388"/>
      <c r="W388"/>
      <c r="X388"/>
      <c r="Y388"/>
      <c r="Z388"/>
    </row>
    <row r="389" spans="1:26" ht="15" x14ac:dyDescent="0.25">
      <c r="A389" s="179">
        <f>COUNTIF(ClienteLocalidade!AB:AB,B389)</f>
        <v>0</v>
      </c>
      <c r="B389" s="179" t="str">
        <f t="shared" si="6"/>
        <v>CAGEPA - ALHANDRA PRE-CLORACAO</v>
      </c>
      <c r="C389" s="179" t="s">
        <v>18</v>
      </c>
      <c r="D389" s="179" t="s">
        <v>7542</v>
      </c>
      <c r="E389" s="179" t="s">
        <v>7512</v>
      </c>
      <c r="F389" s="179" t="s">
        <v>32</v>
      </c>
      <c r="G389" s="179" t="s">
        <v>7610</v>
      </c>
      <c r="H389" s="179" t="s">
        <v>8456</v>
      </c>
      <c r="I389" s="179" t="s">
        <v>7370</v>
      </c>
      <c r="J389" s="179" t="s">
        <v>18</v>
      </c>
      <c r="K389" s="179" t="s">
        <v>3143</v>
      </c>
      <c r="L389" s="179" t="s">
        <v>7921</v>
      </c>
      <c r="M389" s="179" t="s">
        <v>7446</v>
      </c>
      <c r="N389" s="179" t="s">
        <v>18</v>
      </c>
      <c r="O389" s="179" t="s">
        <v>18</v>
      </c>
      <c r="P389"/>
      <c r="Q389"/>
      <c r="R389"/>
      <c r="S389"/>
      <c r="T389"/>
      <c r="U389"/>
      <c r="V389"/>
      <c r="W389"/>
      <c r="X389"/>
      <c r="Y389"/>
      <c r="Z389"/>
    </row>
    <row r="390" spans="1:26" ht="15" x14ac:dyDescent="0.25">
      <c r="A390" s="179">
        <f>COUNTIF(ClienteLocalidade!AB:AB,B390)</f>
        <v>1</v>
      </c>
      <c r="B390" s="179" t="str">
        <f t="shared" si="6"/>
        <v>CAGEPA - ARARA</v>
      </c>
      <c r="C390" s="177" t="s">
        <v>18</v>
      </c>
      <c r="D390" s="177" t="s">
        <v>7542</v>
      </c>
      <c r="E390" s="177" t="s">
        <v>7512</v>
      </c>
      <c r="F390" s="177" t="s">
        <v>32</v>
      </c>
      <c r="G390" s="177" t="s">
        <v>7611</v>
      </c>
      <c r="H390" s="177" t="s">
        <v>429</v>
      </c>
      <c r="I390" s="177" t="s">
        <v>7370</v>
      </c>
      <c r="J390" s="177" t="s">
        <v>18</v>
      </c>
      <c r="K390" s="177" t="s">
        <v>3143</v>
      </c>
      <c r="L390" s="177" t="s">
        <v>7922</v>
      </c>
      <c r="M390" s="177" t="s">
        <v>429</v>
      </c>
      <c r="N390" s="177" t="s">
        <v>18</v>
      </c>
      <c r="O390" s="177" t="s">
        <v>18</v>
      </c>
      <c r="P390"/>
      <c r="Q390"/>
      <c r="R390"/>
      <c r="S390"/>
      <c r="T390"/>
      <c r="U390"/>
      <c r="V390"/>
      <c r="W390"/>
      <c r="X390"/>
      <c r="Y390"/>
      <c r="Z390"/>
    </row>
    <row r="391" spans="1:26" ht="15" x14ac:dyDescent="0.25">
      <c r="A391" s="179">
        <f>COUNTIF(ClienteLocalidade!AB:AB,B391)</f>
        <v>1</v>
      </c>
      <c r="B391" s="179" t="str">
        <f t="shared" si="6"/>
        <v>CAGEPA - AREIAL</v>
      </c>
      <c r="C391" s="179" t="s">
        <v>18</v>
      </c>
      <c r="D391" s="179" t="s">
        <v>7542</v>
      </c>
      <c r="E391" s="179" t="s">
        <v>7512</v>
      </c>
      <c r="F391" s="179" t="s">
        <v>32</v>
      </c>
      <c r="G391" s="179" t="s">
        <v>7623</v>
      </c>
      <c r="H391" s="179" t="s">
        <v>431</v>
      </c>
      <c r="I391" s="179" t="s">
        <v>7359</v>
      </c>
      <c r="J391" s="179" t="s">
        <v>18</v>
      </c>
      <c r="K391" s="179" t="s">
        <v>3143</v>
      </c>
      <c r="L391" s="179" t="s">
        <v>7923</v>
      </c>
      <c r="M391" s="179" t="s">
        <v>431</v>
      </c>
      <c r="N391" s="179" t="s">
        <v>18</v>
      </c>
      <c r="O391" s="179" t="s">
        <v>18</v>
      </c>
      <c r="P391"/>
      <c r="Q391"/>
      <c r="R391"/>
      <c r="S391"/>
      <c r="T391"/>
      <c r="U391"/>
      <c r="V391"/>
      <c r="W391"/>
      <c r="X391"/>
      <c r="Y391"/>
      <c r="Z391"/>
    </row>
    <row r="392" spans="1:26" ht="15" x14ac:dyDescent="0.25">
      <c r="A392" s="179">
        <f>COUNTIF(ClienteLocalidade!AB:AB,B392)</f>
        <v>1</v>
      </c>
      <c r="B392" s="179" t="str">
        <f t="shared" si="6"/>
        <v>CAGEPA - BANANEIRAS</v>
      </c>
      <c r="C392" s="179" t="s">
        <v>18</v>
      </c>
      <c r="D392" s="179" t="s">
        <v>7542</v>
      </c>
      <c r="E392" s="179" t="s">
        <v>7512</v>
      </c>
      <c r="F392" s="179" t="s">
        <v>32</v>
      </c>
      <c r="G392" s="179" t="s">
        <v>7517</v>
      </c>
      <c r="H392" s="179" t="s">
        <v>433</v>
      </c>
      <c r="I392" s="179" t="s">
        <v>7369</v>
      </c>
      <c r="J392" s="179" t="s">
        <v>18</v>
      </c>
      <c r="K392" s="179" t="s">
        <v>3143</v>
      </c>
      <c r="L392" s="179" t="s">
        <v>7924</v>
      </c>
      <c r="M392" s="179" t="s">
        <v>433</v>
      </c>
      <c r="N392" s="179" t="s">
        <v>18</v>
      </c>
      <c r="O392" s="179" t="s">
        <v>18</v>
      </c>
      <c r="P392"/>
      <c r="Q392"/>
      <c r="R392"/>
      <c r="S392"/>
      <c r="T392"/>
      <c r="U392"/>
      <c r="V392"/>
      <c r="W392"/>
      <c r="X392"/>
      <c r="Y392"/>
      <c r="Z392"/>
    </row>
    <row r="393" spans="1:26" ht="15" x14ac:dyDescent="0.25">
      <c r="A393" s="179">
        <f>COUNTIF(ClienteLocalidade!AB:AB,B393)</f>
        <v>1</v>
      </c>
      <c r="B393" s="179" t="str">
        <f t="shared" si="6"/>
        <v>CAGEPA - BARRA DE SANTA ROSA</v>
      </c>
      <c r="C393" s="179" t="s">
        <v>18</v>
      </c>
      <c r="D393" s="179" t="s">
        <v>7542</v>
      </c>
      <c r="E393" s="179" t="s">
        <v>7512</v>
      </c>
      <c r="F393" s="179" t="s">
        <v>32</v>
      </c>
      <c r="G393" s="179" t="s">
        <v>7524</v>
      </c>
      <c r="H393" s="179" t="s">
        <v>434</v>
      </c>
      <c r="I393" s="179" t="s">
        <v>7359</v>
      </c>
      <c r="J393" s="179" t="s">
        <v>18</v>
      </c>
      <c r="K393" s="179" t="s">
        <v>3143</v>
      </c>
      <c r="L393" s="179" t="s">
        <v>7925</v>
      </c>
      <c r="M393" s="179" t="s">
        <v>434</v>
      </c>
      <c r="N393" s="179" t="s">
        <v>18</v>
      </c>
      <c r="O393" s="179" t="s">
        <v>18</v>
      </c>
      <c r="P393"/>
      <c r="Q393"/>
      <c r="R393"/>
      <c r="S393"/>
      <c r="T393"/>
      <c r="U393"/>
      <c r="V393"/>
      <c r="W393"/>
      <c r="X393"/>
      <c r="Y393"/>
      <c r="Z393"/>
    </row>
    <row r="394" spans="1:26" ht="15" x14ac:dyDescent="0.25">
      <c r="A394" s="179">
        <f>COUNTIF(ClienteLocalidade!AB:AB,B394)</f>
        <v>1</v>
      </c>
      <c r="B394" s="179" t="str">
        <f t="shared" si="6"/>
        <v>CAGEPA - BELEM</v>
      </c>
      <c r="C394" s="179" t="s">
        <v>18</v>
      </c>
      <c r="D394" s="179" t="s">
        <v>7542</v>
      </c>
      <c r="E394" s="179" t="s">
        <v>7512</v>
      </c>
      <c r="F394" s="179" t="s">
        <v>32</v>
      </c>
      <c r="G394" s="179" t="s">
        <v>7523</v>
      </c>
      <c r="H394" s="179" t="s">
        <v>1527</v>
      </c>
      <c r="I394" s="179" t="s">
        <v>7369</v>
      </c>
      <c r="J394" s="179" t="s">
        <v>18</v>
      </c>
      <c r="K394" s="179" t="s">
        <v>3143</v>
      </c>
      <c r="L394" s="179" t="s">
        <v>7926</v>
      </c>
      <c r="M394" s="179" t="s">
        <v>1527</v>
      </c>
      <c r="N394" s="179" t="s">
        <v>18</v>
      </c>
      <c r="O394" s="179" t="s">
        <v>18</v>
      </c>
      <c r="P394"/>
      <c r="Q394"/>
      <c r="R394"/>
      <c r="S394"/>
      <c r="T394"/>
      <c r="U394"/>
      <c r="V394"/>
      <c r="W394"/>
      <c r="X394"/>
      <c r="Y394"/>
      <c r="Z394"/>
    </row>
    <row r="395" spans="1:26" ht="15" x14ac:dyDescent="0.25">
      <c r="A395" s="179">
        <f>COUNTIF(ClienteLocalidade!AB:AB,B395)</f>
        <v>1</v>
      </c>
      <c r="B395" s="179" t="str">
        <f t="shared" si="6"/>
        <v>CAGEPA - BOM JESUS</v>
      </c>
      <c r="C395" s="179" t="s">
        <v>18</v>
      </c>
      <c r="D395" s="179" t="s">
        <v>7542</v>
      </c>
      <c r="E395" s="179" t="s">
        <v>7512</v>
      </c>
      <c r="F395" s="179" t="s">
        <v>32</v>
      </c>
      <c r="G395" s="179" t="s">
        <v>7521</v>
      </c>
      <c r="H395" s="179" t="s">
        <v>344</v>
      </c>
      <c r="I395" s="179" t="s">
        <v>7371</v>
      </c>
      <c r="J395" s="179" t="s">
        <v>18</v>
      </c>
      <c r="K395" s="179" t="s">
        <v>3143</v>
      </c>
      <c r="L395" s="179" t="s">
        <v>7927</v>
      </c>
      <c r="M395" s="179" t="s">
        <v>344</v>
      </c>
      <c r="N395" s="179" t="s">
        <v>18</v>
      </c>
      <c r="O395" s="179" t="s">
        <v>18</v>
      </c>
      <c r="P395"/>
      <c r="Q395"/>
      <c r="R395"/>
      <c r="S395"/>
      <c r="T395"/>
      <c r="U395"/>
      <c r="V395"/>
      <c r="W395"/>
      <c r="X395"/>
      <c r="Y395"/>
      <c r="Z395"/>
    </row>
    <row r="396" spans="1:26" ht="15" x14ac:dyDescent="0.25">
      <c r="A396" s="179">
        <f>COUNTIF(ClienteLocalidade!AB:AB,B396)</f>
        <v>1</v>
      </c>
      <c r="B396" s="179" t="str">
        <f t="shared" si="6"/>
        <v>CAGEPA - BREJO DO CRUZ</v>
      </c>
      <c r="C396" s="179" t="s">
        <v>18</v>
      </c>
      <c r="D396" s="179" t="s">
        <v>7542</v>
      </c>
      <c r="E396" s="179" t="s">
        <v>7512</v>
      </c>
      <c r="F396" s="179" t="s">
        <v>32</v>
      </c>
      <c r="G396" s="179" t="s">
        <v>7612</v>
      </c>
      <c r="H396" s="179" t="s">
        <v>436</v>
      </c>
      <c r="I396" s="179" t="s">
        <v>7361</v>
      </c>
      <c r="J396" s="179" t="s">
        <v>18</v>
      </c>
      <c r="K396" s="179" t="s">
        <v>3143</v>
      </c>
      <c r="L396" s="179" t="s">
        <v>7928</v>
      </c>
      <c r="M396" s="179" t="s">
        <v>436</v>
      </c>
      <c r="N396" s="179" t="s">
        <v>18</v>
      </c>
      <c r="O396" s="179" t="s">
        <v>18</v>
      </c>
      <c r="P396"/>
      <c r="Q396"/>
      <c r="R396"/>
      <c r="S396"/>
      <c r="T396"/>
      <c r="U396"/>
      <c r="V396"/>
      <c r="W396"/>
      <c r="X396"/>
      <c r="Y396"/>
      <c r="Z396"/>
    </row>
    <row r="397" spans="1:26" ht="15" x14ac:dyDescent="0.25">
      <c r="A397" s="179">
        <f>COUNTIF(ClienteLocalidade!AB:AB,B397)</f>
        <v>1</v>
      </c>
      <c r="B397" s="179" t="str">
        <f t="shared" si="6"/>
        <v>CAGEPA - CACHOEIRA DOS INDIOS</v>
      </c>
      <c r="C397" s="179" t="s">
        <v>18</v>
      </c>
      <c r="D397" s="179" t="s">
        <v>7542</v>
      </c>
      <c r="E397" s="179" t="s">
        <v>7512</v>
      </c>
      <c r="F397" s="179" t="s">
        <v>32</v>
      </c>
      <c r="G397" s="179" t="s">
        <v>7613</v>
      </c>
      <c r="H397" s="179" t="s">
        <v>439</v>
      </c>
      <c r="I397" s="179" t="s">
        <v>7371</v>
      </c>
      <c r="J397" s="179" t="s">
        <v>18</v>
      </c>
      <c r="K397" s="179" t="s">
        <v>3143</v>
      </c>
      <c r="L397" s="179" t="s">
        <v>7929</v>
      </c>
      <c r="M397" s="179" t="s">
        <v>439</v>
      </c>
      <c r="N397" s="179" t="s">
        <v>18</v>
      </c>
      <c r="O397" s="179" t="s">
        <v>18</v>
      </c>
      <c r="P397"/>
      <c r="Q397"/>
      <c r="R397"/>
      <c r="S397"/>
      <c r="T397"/>
      <c r="U397"/>
      <c r="V397"/>
      <c r="W397"/>
      <c r="X397"/>
      <c r="Y397"/>
      <c r="Z397"/>
    </row>
    <row r="398" spans="1:26" ht="15" x14ac:dyDescent="0.25">
      <c r="A398" s="179">
        <f>COUNTIF(ClienteLocalidade!AB:AB,B398)</f>
        <v>1</v>
      </c>
      <c r="B398" s="179" t="str">
        <f t="shared" si="6"/>
        <v>CAGEPA - CAJA</v>
      </c>
      <c r="C398" s="179" t="s">
        <v>18</v>
      </c>
      <c r="D398" s="179" t="s">
        <v>7542</v>
      </c>
      <c r="E398" s="179" t="s">
        <v>7512</v>
      </c>
      <c r="F398" s="179" t="s">
        <v>32</v>
      </c>
      <c r="G398" s="179" t="s">
        <v>7527</v>
      </c>
      <c r="H398" s="179" t="s">
        <v>1559</v>
      </c>
      <c r="I398" s="179" t="s">
        <v>7369</v>
      </c>
      <c r="J398" s="179" t="s">
        <v>18</v>
      </c>
      <c r="K398" s="179" t="s">
        <v>3143</v>
      </c>
      <c r="L398" s="179" t="s">
        <v>7930</v>
      </c>
      <c r="M398" s="179" t="s">
        <v>126</v>
      </c>
      <c r="N398" s="179" t="s">
        <v>18</v>
      </c>
      <c r="O398" s="179" t="s">
        <v>18</v>
      </c>
      <c r="P398"/>
      <c r="Q398"/>
      <c r="R398"/>
      <c r="S398"/>
      <c r="T398"/>
      <c r="U398"/>
      <c r="V398"/>
      <c r="W398"/>
      <c r="X398"/>
      <c r="Y398"/>
      <c r="Z398"/>
    </row>
    <row r="399" spans="1:26" ht="15" x14ac:dyDescent="0.25">
      <c r="A399" s="179">
        <f>COUNTIF(ClienteLocalidade!AB:AB,B399)</f>
        <v>1</v>
      </c>
      <c r="B399" s="179" t="str">
        <f t="shared" si="6"/>
        <v>CAGEPA - CAMPINA GRANDE</v>
      </c>
      <c r="C399" s="179" t="s">
        <v>18</v>
      </c>
      <c r="D399" s="179" t="s">
        <v>7542</v>
      </c>
      <c r="E399" s="179" t="s">
        <v>7512</v>
      </c>
      <c r="F399" s="179" t="s">
        <v>32</v>
      </c>
      <c r="G399" s="179" t="s">
        <v>7614</v>
      </c>
      <c r="H399" s="179" t="s">
        <v>126</v>
      </c>
      <c r="I399" s="179" t="s">
        <v>7359</v>
      </c>
      <c r="J399" s="179" t="s">
        <v>18</v>
      </c>
      <c r="K399" s="179" t="s">
        <v>3143</v>
      </c>
      <c r="L399" s="179" t="s">
        <v>7930</v>
      </c>
      <c r="M399" s="179" t="s">
        <v>126</v>
      </c>
      <c r="N399" s="179" t="s">
        <v>18</v>
      </c>
      <c r="O399" s="179" t="s">
        <v>18</v>
      </c>
      <c r="P399"/>
      <c r="Q399"/>
      <c r="R399"/>
      <c r="S399"/>
      <c r="T399"/>
      <c r="U399"/>
      <c r="V399"/>
      <c r="W399"/>
      <c r="X399"/>
      <c r="Y399"/>
      <c r="Z399"/>
    </row>
    <row r="400" spans="1:26" ht="15" x14ac:dyDescent="0.25">
      <c r="A400" s="179">
        <f>COUNTIF(ClienteLocalidade!AB:AB,B400)</f>
        <v>1</v>
      </c>
      <c r="B400" s="179" t="str">
        <f t="shared" si="6"/>
        <v>CAGEPA - CARAUBAS</v>
      </c>
      <c r="C400" s="179" t="s">
        <v>18</v>
      </c>
      <c r="D400" s="179" t="s">
        <v>7542</v>
      </c>
      <c r="E400" s="179" t="s">
        <v>7512</v>
      </c>
      <c r="F400" s="179" t="s">
        <v>32</v>
      </c>
      <c r="G400" s="179" t="s">
        <v>7615</v>
      </c>
      <c r="H400" s="179" t="s">
        <v>1566</v>
      </c>
      <c r="I400" s="179" t="s">
        <v>7359</v>
      </c>
      <c r="J400" s="179" t="s">
        <v>18</v>
      </c>
      <c r="K400" s="179" t="s">
        <v>3143</v>
      </c>
      <c r="L400" s="179" t="s">
        <v>7931</v>
      </c>
      <c r="M400" s="179" t="s">
        <v>1566</v>
      </c>
      <c r="N400" s="179" t="s">
        <v>18</v>
      </c>
      <c r="O400" s="179" t="s">
        <v>18</v>
      </c>
      <c r="P400"/>
      <c r="Q400"/>
      <c r="R400"/>
      <c r="S400"/>
      <c r="T400"/>
      <c r="U400"/>
      <c r="V400"/>
      <c r="W400"/>
      <c r="X400"/>
      <c r="Y400"/>
      <c r="Z400"/>
    </row>
    <row r="401" spans="1:26" ht="15" x14ac:dyDescent="0.25">
      <c r="A401" s="179">
        <f>COUNTIF(ClienteLocalidade!AB:AB,B401)</f>
        <v>1</v>
      </c>
      <c r="B401" s="179" t="str">
        <f t="shared" si="6"/>
        <v>CAGEPA - CASSERENGUE</v>
      </c>
      <c r="C401" s="179" t="s">
        <v>18</v>
      </c>
      <c r="D401" s="179" t="s">
        <v>7542</v>
      </c>
      <c r="E401" s="179" t="s">
        <v>7512</v>
      </c>
      <c r="F401" s="179" t="s">
        <v>32</v>
      </c>
      <c r="G401" s="179" t="s">
        <v>7616</v>
      </c>
      <c r="H401" s="179" t="s">
        <v>445</v>
      </c>
      <c r="I401" s="179" t="s">
        <v>7369</v>
      </c>
      <c r="J401" s="179" t="s">
        <v>18</v>
      </c>
      <c r="K401" s="179" t="s">
        <v>3143</v>
      </c>
      <c r="L401" s="179" t="s">
        <v>7932</v>
      </c>
      <c r="M401" s="179" t="s">
        <v>445</v>
      </c>
      <c r="N401" s="179" t="s">
        <v>18</v>
      </c>
      <c r="O401" s="179" t="s">
        <v>18</v>
      </c>
      <c r="P401"/>
      <c r="Q401"/>
      <c r="R401"/>
      <c r="S401"/>
      <c r="T401"/>
      <c r="U401"/>
      <c r="V401"/>
      <c r="W401"/>
      <c r="X401"/>
      <c r="Y401"/>
      <c r="Z401"/>
    </row>
    <row r="402" spans="1:26" ht="15" x14ac:dyDescent="0.25">
      <c r="A402" s="179">
        <f>COUNTIF(ClienteLocalidade!AB:AB,B402)</f>
        <v>1</v>
      </c>
      <c r="B402" s="179" t="str">
        <f t="shared" si="6"/>
        <v>CAGEPA - CARRAPATEIRA</v>
      </c>
      <c r="C402" s="179" t="s">
        <v>18</v>
      </c>
      <c r="D402" s="179" t="s">
        <v>7542</v>
      </c>
      <c r="E402" s="179" t="s">
        <v>7512</v>
      </c>
      <c r="F402" s="179" t="s">
        <v>32</v>
      </c>
      <c r="G402" s="179" t="s">
        <v>7588</v>
      </c>
      <c r="H402" s="179" t="s">
        <v>444</v>
      </c>
      <c r="I402" s="179" t="s">
        <v>7371</v>
      </c>
      <c r="J402" s="179" t="s">
        <v>18</v>
      </c>
      <c r="K402" s="179" t="s">
        <v>3143</v>
      </c>
      <c r="L402" s="179" t="s">
        <v>7933</v>
      </c>
      <c r="M402" s="179" t="s">
        <v>444</v>
      </c>
      <c r="N402" s="179" t="s">
        <v>18</v>
      </c>
      <c r="O402" s="179" t="s">
        <v>18</v>
      </c>
      <c r="P402"/>
      <c r="Q402"/>
      <c r="R402"/>
      <c r="S402"/>
      <c r="T402"/>
      <c r="U402"/>
      <c r="V402"/>
      <c r="W402"/>
      <c r="X402"/>
      <c r="Y402"/>
      <c r="Z402"/>
    </row>
    <row r="403" spans="1:26" ht="15" x14ac:dyDescent="0.25">
      <c r="A403" s="157">
        <f>COUNTIF(ClienteLocalidade!AB:AB,B403)</f>
        <v>1</v>
      </c>
      <c r="B403" s="157" t="str">
        <f t="shared" si="6"/>
        <v>CAGEPA - CEPILHO</v>
      </c>
      <c r="C403" s="173" t="s">
        <v>18</v>
      </c>
      <c r="D403" s="173" t="s">
        <v>7542</v>
      </c>
      <c r="E403" s="173" t="s">
        <v>7512</v>
      </c>
      <c r="F403" s="173" t="s">
        <v>32</v>
      </c>
      <c r="G403" s="173" t="s">
        <v>7617</v>
      </c>
      <c r="H403" s="173" t="s">
        <v>447</v>
      </c>
      <c r="I403" s="173" t="s">
        <v>7359</v>
      </c>
      <c r="J403" s="173" t="s">
        <v>18</v>
      </c>
      <c r="K403" s="173" t="s">
        <v>3143</v>
      </c>
      <c r="L403" s="173" t="s">
        <v>7858</v>
      </c>
      <c r="M403" s="173" t="s">
        <v>430</v>
      </c>
      <c r="N403" s="173" t="s">
        <v>18</v>
      </c>
      <c r="O403" s="173" t="s">
        <v>18</v>
      </c>
      <c r="P403"/>
      <c r="Q403"/>
      <c r="R403"/>
      <c r="S403"/>
      <c r="T403"/>
      <c r="U403"/>
      <c r="V403"/>
      <c r="W403"/>
      <c r="X403"/>
      <c r="Y403"/>
      <c r="Z403"/>
    </row>
    <row r="404" spans="1:26" ht="15" x14ac:dyDescent="0.25">
      <c r="A404" s="157">
        <f>COUNTIF(ClienteLocalidade!AB:AB,B404)</f>
        <v>1</v>
      </c>
      <c r="B404" s="157" t="str">
        <f t="shared" si="6"/>
        <v>CAGEPA - CHA DOS PEREIROS</v>
      </c>
      <c r="C404" s="173" t="s">
        <v>18</v>
      </c>
      <c r="D404" s="173" t="s">
        <v>7542</v>
      </c>
      <c r="E404" s="173" t="s">
        <v>7512</v>
      </c>
      <c r="F404" s="173" t="s">
        <v>32</v>
      </c>
      <c r="G404" s="173" t="s">
        <v>7618</v>
      </c>
      <c r="H404" s="173" t="s">
        <v>7372</v>
      </c>
      <c r="I404" s="173" t="s">
        <v>7359</v>
      </c>
      <c r="J404" s="173" t="s">
        <v>18</v>
      </c>
      <c r="K404" s="173" t="s">
        <v>3143</v>
      </c>
      <c r="L404" s="173" t="s">
        <v>7934</v>
      </c>
      <c r="M404" s="173" t="s">
        <v>1560</v>
      </c>
      <c r="N404" s="173" t="s">
        <v>18</v>
      </c>
      <c r="O404" s="173" t="s">
        <v>18</v>
      </c>
      <c r="P404"/>
      <c r="Q404"/>
      <c r="R404"/>
      <c r="S404"/>
      <c r="T404"/>
      <c r="U404"/>
      <c r="V404"/>
      <c r="W404"/>
      <c r="X404"/>
      <c r="Y404"/>
      <c r="Z404"/>
    </row>
    <row r="405" spans="1:26" ht="15" x14ac:dyDescent="0.25">
      <c r="A405" s="157">
        <f>COUNTIF(ClienteLocalidade!AB:AB,B405)</f>
        <v>0</v>
      </c>
      <c r="B405" s="157" t="str">
        <f t="shared" si="6"/>
        <v>CAGEPA - CONCEICAO</v>
      </c>
      <c r="C405" s="173" t="s">
        <v>18</v>
      </c>
      <c r="D405" s="173" t="s">
        <v>7542</v>
      </c>
      <c r="E405" s="173" t="s">
        <v>7512</v>
      </c>
      <c r="F405" s="173" t="s">
        <v>32</v>
      </c>
      <c r="G405" s="173" t="s">
        <v>7619</v>
      </c>
      <c r="H405" s="173" t="s">
        <v>7447</v>
      </c>
      <c r="I405" s="173" t="s">
        <v>7371</v>
      </c>
      <c r="J405" s="173" t="s">
        <v>18</v>
      </c>
      <c r="K405" s="173" t="s">
        <v>3143</v>
      </c>
      <c r="L405" s="173" t="s">
        <v>7935</v>
      </c>
      <c r="M405" s="173" t="s">
        <v>7447</v>
      </c>
      <c r="N405" s="173" t="s">
        <v>18</v>
      </c>
      <c r="O405" s="173" t="s">
        <v>18</v>
      </c>
      <c r="P405"/>
      <c r="Q405"/>
      <c r="R405"/>
      <c r="S405"/>
      <c r="T405"/>
      <c r="U405"/>
      <c r="V405"/>
      <c r="W405"/>
      <c r="X405"/>
      <c r="Y405"/>
      <c r="Z405"/>
    </row>
    <row r="406" spans="1:26" ht="15" x14ac:dyDescent="0.25">
      <c r="A406" s="157">
        <f>COUNTIF(ClienteLocalidade!AB:AB,B406)</f>
        <v>1</v>
      </c>
      <c r="B406" s="157" t="str">
        <f t="shared" si="6"/>
        <v>CAGEPA - CONDE</v>
      </c>
      <c r="C406" s="173" t="s">
        <v>18</v>
      </c>
      <c r="D406" s="173" t="s">
        <v>7542</v>
      </c>
      <c r="E406" s="173" t="s">
        <v>7512</v>
      </c>
      <c r="F406" s="173" t="s">
        <v>32</v>
      </c>
      <c r="G406" s="173" t="s">
        <v>7624</v>
      </c>
      <c r="H406" s="173" t="s">
        <v>448</v>
      </c>
      <c r="I406" s="173" t="s">
        <v>7370</v>
      </c>
      <c r="J406" s="173" t="s">
        <v>18</v>
      </c>
      <c r="K406" s="173" t="s">
        <v>3143</v>
      </c>
      <c r="L406" s="173" t="s">
        <v>7887</v>
      </c>
      <c r="M406" s="173" t="s">
        <v>448</v>
      </c>
      <c r="N406" s="173" t="s">
        <v>18</v>
      </c>
      <c r="O406" s="173" t="s">
        <v>18</v>
      </c>
      <c r="P406"/>
      <c r="Q406"/>
      <c r="R406"/>
      <c r="S406"/>
      <c r="T406"/>
      <c r="U406"/>
      <c r="V406"/>
      <c r="W406"/>
      <c r="X406"/>
      <c r="Y406"/>
      <c r="Z406"/>
    </row>
    <row r="407" spans="1:26" ht="15" x14ac:dyDescent="0.25">
      <c r="A407" s="157">
        <f>COUNTIF(ClienteLocalidade!AB:AB,B407)</f>
        <v>1</v>
      </c>
      <c r="B407" s="157" t="str">
        <f t="shared" si="6"/>
        <v>CAGEPA - CONGO</v>
      </c>
      <c r="C407" s="173" t="s">
        <v>18</v>
      </c>
      <c r="D407" s="173" t="s">
        <v>7542</v>
      </c>
      <c r="E407" s="173" t="s">
        <v>7512</v>
      </c>
      <c r="F407" s="173" t="s">
        <v>32</v>
      </c>
      <c r="G407" s="173" t="s">
        <v>7620</v>
      </c>
      <c r="H407" s="173" t="s">
        <v>449</v>
      </c>
      <c r="I407" s="173" t="s">
        <v>7359</v>
      </c>
      <c r="J407" s="173" t="s">
        <v>18</v>
      </c>
      <c r="K407" s="173" t="s">
        <v>3143</v>
      </c>
      <c r="L407" s="173" t="s">
        <v>7936</v>
      </c>
      <c r="M407" s="173" t="s">
        <v>449</v>
      </c>
      <c r="N407" s="173" t="s">
        <v>18</v>
      </c>
      <c r="O407" s="173" t="s">
        <v>18</v>
      </c>
      <c r="P407"/>
      <c r="Q407"/>
      <c r="R407"/>
      <c r="S407"/>
      <c r="T407"/>
      <c r="U407"/>
      <c r="V407"/>
      <c r="W407"/>
      <c r="X407"/>
      <c r="Y407"/>
      <c r="Z407"/>
    </row>
    <row r="408" spans="1:26" ht="15" x14ac:dyDescent="0.25">
      <c r="A408" s="157">
        <f>COUNTIF(ClienteLocalidade!AB:AB,B408)</f>
        <v>1</v>
      </c>
      <c r="B408" s="157" t="str">
        <f t="shared" si="6"/>
        <v>CAGEPA - CUITE</v>
      </c>
      <c r="C408" s="173" t="s">
        <v>18</v>
      </c>
      <c r="D408" s="173" t="s">
        <v>7542</v>
      </c>
      <c r="E408" s="173" t="s">
        <v>7512</v>
      </c>
      <c r="F408" s="173" t="s">
        <v>32</v>
      </c>
      <c r="G408" s="173" t="s">
        <v>7560</v>
      </c>
      <c r="H408" s="173" t="s">
        <v>1531</v>
      </c>
      <c r="I408" s="173" t="s">
        <v>7359</v>
      </c>
      <c r="J408" s="173" t="s">
        <v>18</v>
      </c>
      <c r="K408" s="173" t="s">
        <v>3143</v>
      </c>
      <c r="L408" s="173" t="s">
        <v>7937</v>
      </c>
      <c r="M408" s="173" t="s">
        <v>1531</v>
      </c>
      <c r="N408" s="173" t="s">
        <v>18</v>
      </c>
      <c r="O408" s="173" t="s">
        <v>18</v>
      </c>
      <c r="P408"/>
      <c r="Q408"/>
      <c r="R408"/>
      <c r="S408"/>
      <c r="T408"/>
      <c r="U408"/>
      <c r="V408"/>
      <c r="W408"/>
      <c r="X408"/>
      <c r="Y408"/>
      <c r="Z408"/>
    </row>
    <row r="409" spans="1:26" ht="15" x14ac:dyDescent="0.25">
      <c r="A409" s="157">
        <f>COUNTIF(ClienteLocalidade!AB:AB,B409)</f>
        <v>1</v>
      </c>
      <c r="B409" s="157" t="str">
        <f t="shared" si="6"/>
        <v>CAGEPA - DIAMANTE</v>
      </c>
      <c r="C409" s="173" t="s">
        <v>18</v>
      </c>
      <c r="D409" s="173" t="s">
        <v>7542</v>
      </c>
      <c r="E409" s="173" t="s">
        <v>7512</v>
      </c>
      <c r="F409" s="173" t="s">
        <v>32</v>
      </c>
      <c r="G409" s="173" t="s">
        <v>7621</v>
      </c>
      <c r="H409" s="173" t="s">
        <v>453</v>
      </c>
      <c r="I409" s="173" t="s">
        <v>7371</v>
      </c>
      <c r="J409" s="173" t="s">
        <v>18</v>
      </c>
      <c r="K409" s="173" t="s">
        <v>3143</v>
      </c>
      <c r="L409" s="173" t="s">
        <v>7938</v>
      </c>
      <c r="M409" s="173" t="s">
        <v>453</v>
      </c>
      <c r="N409" s="173" t="s">
        <v>18</v>
      </c>
      <c r="O409" s="173" t="s">
        <v>18</v>
      </c>
      <c r="P409"/>
      <c r="Q409"/>
      <c r="R409"/>
      <c r="S409"/>
      <c r="T409"/>
      <c r="U409"/>
      <c r="V409"/>
      <c r="W409"/>
      <c r="X409"/>
      <c r="Y409"/>
      <c r="Z409"/>
    </row>
    <row r="410" spans="1:26" ht="15" x14ac:dyDescent="0.25">
      <c r="A410" s="157">
        <f>COUNTIF(ClienteLocalidade!AB:AB,B410)</f>
        <v>1</v>
      </c>
      <c r="B410" s="157" t="str">
        <f t="shared" si="6"/>
        <v>CAGEPA - DUAS ESTRADAS</v>
      </c>
      <c r="C410" s="173" t="s">
        <v>18</v>
      </c>
      <c r="D410" s="173" t="s">
        <v>7542</v>
      </c>
      <c r="E410" s="173" t="s">
        <v>7512</v>
      </c>
      <c r="F410" s="173" t="s">
        <v>32</v>
      </c>
      <c r="G410" s="173" t="s">
        <v>7581</v>
      </c>
      <c r="H410" s="173" t="s">
        <v>454</v>
      </c>
      <c r="I410" s="173" t="s">
        <v>7369</v>
      </c>
      <c r="J410" s="173" t="s">
        <v>18</v>
      </c>
      <c r="K410" s="173" t="s">
        <v>3143</v>
      </c>
      <c r="L410" s="173" t="s">
        <v>7939</v>
      </c>
      <c r="M410" s="173" t="s">
        <v>454</v>
      </c>
      <c r="N410" s="173" t="s">
        <v>18</v>
      </c>
      <c r="O410" s="173" t="s">
        <v>18</v>
      </c>
      <c r="P410"/>
      <c r="Q410"/>
      <c r="R410"/>
      <c r="S410"/>
      <c r="T410"/>
      <c r="U410"/>
      <c r="V410"/>
      <c r="W410"/>
      <c r="X410"/>
      <c r="Y410"/>
      <c r="Z410"/>
    </row>
    <row r="411" spans="1:26" ht="15" x14ac:dyDescent="0.25">
      <c r="A411" s="157">
        <f>COUNTIF(ClienteLocalidade!AB:AB,B411)</f>
        <v>1</v>
      </c>
      <c r="B411" s="157" t="str">
        <f t="shared" si="6"/>
        <v>CAGEPA - EMAS</v>
      </c>
      <c r="C411" s="173" t="s">
        <v>18</v>
      </c>
      <c r="D411" s="173" t="s">
        <v>7542</v>
      </c>
      <c r="E411" s="173" t="s">
        <v>7512</v>
      </c>
      <c r="F411" s="173" t="s">
        <v>32</v>
      </c>
      <c r="G411" s="173" t="s">
        <v>7622</v>
      </c>
      <c r="H411" s="173" t="s">
        <v>455</v>
      </c>
      <c r="I411" s="173" t="s">
        <v>7373</v>
      </c>
      <c r="J411" s="173" t="s">
        <v>18</v>
      </c>
      <c r="K411" s="173" t="s">
        <v>3143</v>
      </c>
      <c r="L411" s="173" t="s">
        <v>7940</v>
      </c>
      <c r="M411" s="173" t="s">
        <v>455</v>
      </c>
      <c r="N411" s="173" t="s">
        <v>18</v>
      </c>
      <c r="O411" s="173" t="s">
        <v>18</v>
      </c>
      <c r="P411"/>
      <c r="Q411"/>
      <c r="R411"/>
      <c r="S411"/>
      <c r="T411"/>
      <c r="U411"/>
      <c r="V411"/>
      <c r="W411"/>
      <c r="X411"/>
      <c r="Y411"/>
      <c r="Z411"/>
    </row>
    <row r="412" spans="1:26" ht="15" x14ac:dyDescent="0.25">
      <c r="A412" s="157">
        <f>COUNTIF(ClienteLocalidade!AB:AB,B412)</f>
        <v>1</v>
      </c>
      <c r="B412" s="157" t="str">
        <f t="shared" si="6"/>
        <v>CAGEPA - ETA VELHA - ITABAIANA</v>
      </c>
      <c r="C412" s="173" t="s">
        <v>18</v>
      </c>
      <c r="D412" s="173" t="s">
        <v>7542</v>
      </c>
      <c r="E412" s="173" t="s">
        <v>7512</v>
      </c>
      <c r="F412" s="173" t="s">
        <v>32</v>
      </c>
      <c r="G412" s="173" t="s">
        <v>7516</v>
      </c>
      <c r="H412" s="173" t="s">
        <v>7333</v>
      </c>
      <c r="I412" s="173" t="s">
        <v>7370</v>
      </c>
      <c r="J412" s="173" t="s">
        <v>18</v>
      </c>
      <c r="K412" s="173" t="s">
        <v>3143</v>
      </c>
      <c r="L412" s="173" t="s">
        <v>7883</v>
      </c>
      <c r="M412" s="173" t="s">
        <v>1283</v>
      </c>
      <c r="N412" s="173" t="s">
        <v>18</v>
      </c>
      <c r="O412" s="173" t="s">
        <v>18</v>
      </c>
      <c r="P412"/>
      <c r="Q412"/>
      <c r="R412"/>
      <c r="S412"/>
      <c r="T412"/>
      <c r="U412"/>
      <c r="V412"/>
      <c r="W412"/>
      <c r="X412"/>
      <c r="Y412"/>
      <c r="Z412"/>
    </row>
    <row r="413" spans="1:26" ht="15" x14ac:dyDescent="0.25">
      <c r="A413" s="157">
        <f>COUNTIF(ClienteLocalidade!AB:AB,B413)</f>
        <v>1</v>
      </c>
      <c r="B413" s="157" t="str">
        <f t="shared" si="6"/>
        <v>CAGEPA - GADO BRAVO</v>
      </c>
      <c r="C413" s="173" t="s">
        <v>18</v>
      </c>
      <c r="D413" s="173" t="s">
        <v>7542</v>
      </c>
      <c r="E413" s="173" t="s">
        <v>7512</v>
      </c>
      <c r="F413" s="173" t="s">
        <v>32</v>
      </c>
      <c r="G413" s="173" t="s">
        <v>7566</v>
      </c>
      <c r="H413" s="173" t="s">
        <v>459</v>
      </c>
      <c r="I413" s="173" t="s">
        <v>7359</v>
      </c>
      <c r="J413" s="173" t="s">
        <v>18</v>
      </c>
      <c r="K413" s="173" t="s">
        <v>3143</v>
      </c>
      <c r="L413" s="173" t="s">
        <v>7941</v>
      </c>
      <c r="M413" s="173" t="s">
        <v>459</v>
      </c>
      <c r="N413" s="173" t="s">
        <v>18</v>
      </c>
      <c r="O413" s="173" t="s">
        <v>18</v>
      </c>
      <c r="P413"/>
      <c r="Q413"/>
      <c r="R413"/>
      <c r="S413"/>
      <c r="T413"/>
      <c r="U413"/>
      <c r="V413"/>
      <c r="W413"/>
      <c r="X413"/>
      <c r="Y413"/>
      <c r="Z413"/>
    </row>
    <row r="414" spans="1:26" ht="15" x14ac:dyDescent="0.25">
      <c r="A414" s="157">
        <f>COUNTIF(ClienteLocalidade!AB:AB,B414)</f>
        <v>1</v>
      </c>
      <c r="B414" s="157" t="str">
        <f t="shared" si="6"/>
        <v>CAGEPA - GRAVATA</v>
      </c>
      <c r="C414" s="173" t="s">
        <v>18</v>
      </c>
      <c r="D414" s="173" t="s">
        <v>7542</v>
      </c>
      <c r="E414" s="173" t="s">
        <v>7512</v>
      </c>
      <c r="F414" s="173" t="s">
        <v>32</v>
      </c>
      <c r="G414" s="173" t="s">
        <v>7600</v>
      </c>
      <c r="H414" s="173" t="s">
        <v>1663</v>
      </c>
      <c r="I414" s="173" t="s">
        <v>7371</v>
      </c>
      <c r="J414" s="173" t="s">
        <v>18</v>
      </c>
      <c r="K414" s="173" t="s">
        <v>3143</v>
      </c>
      <c r="L414" s="173" t="s">
        <v>7903</v>
      </c>
      <c r="M414" s="173" t="s">
        <v>1895</v>
      </c>
      <c r="N414" s="173" t="s">
        <v>18</v>
      </c>
      <c r="O414" s="173" t="s">
        <v>18</v>
      </c>
      <c r="P414"/>
      <c r="Q414"/>
      <c r="R414"/>
      <c r="S414"/>
      <c r="T414"/>
      <c r="U414"/>
      <c r="V414"/>
      <c r="W414"/>
      <c r="X414"/>
      <c r="Y414"/>
      <c r="Z414"/>
    </row>
    <row r="415" spans="1:26" ht="15" x14ac:dyDescent="0.25">
      <c r="A415" s="157">
        <f>COUNTIF(ClienteLocalidade!AB:AB,B415)</f>
        <v>1</v>
      </c>
      <c r="B415" s="157" t="str">
        <f t="shared" si="6"/>
        <v>CAGEPA - GUARABIRA</v>
      </c>
      <c r="C415" s="173" t="s">
        <v>18</v>
      </c>
      <c r="D415" s="173" t="s">
        <v>7542</v>
      </c>
      <c r="E415" s="173" t="s">
        <v>7512</v>
      </c>
      <c r="F415" s="173" t="s">
        <v>32</v>
      </c>
      <c r="G415" s="173" t="s">
        <v>7532</v>
      </c>
      <c r="H415" s="173" t="s">
        <v>125</v>
      </c>
      <c r="I415" s="173" t="s">
        <v>7369</v>
      </c>
      <c r="J415" s="173" t="s">
        <v>18</v>
      </c>
      <c r="K415" s="173" t="s">
        <v>3143</v>
      </c>
      <c r="L415" s="173" t="s">
        <v>7942</v>
      </c>
      <c r="M415" s="173" t="s">
        <v>125</v>
      </c>
      <c r="N415" s="173" t="s">
        <v>18</v>
      </c>
      <c r="O415" s="173" t="s">
        <v>18</v>
      </c>
      <c r="P415"/>
      <c r="Q415"/>
      <c r="R415"/>
      <c r="S415"/>
      <c r="T415"/>
      <c r="U415"/>
      <c r="V415"/>
      <c r="W415"/>
      <c r="X415"/>
      <c r="Y415"/>
      <c r="Z415"/>
    </row>
    <row r="416" spans="1:26" ht="15" x14ac:dyDescent="0.25">
      <c r="A416" s="157">
        <f>COUNTIF(ClienteLocalidade!AB:AB,B416)</f>
        <v>1</v>
      </c>
      <c r="B416" s="157" t="str">
        <f t="shared" si="6"/>
        <v>CAGEPA - GURINHEM</v>
      </c>
      <c r="C416" s="173" t="s">
        <v>18</v>
      </c>
      <c r="D416" s="173" t="s">
        <v>7542</v>
      </c>
      <c r="E416" s="173" t="s">
        <v>7512</v>
      </c>
      <c r="F416" s="173" t="s">
        <v>32</v>
      </c>
      <c r="G416" s="173" t="s">
        <v>7533</v>
      </c>
      <c r="H416" s="173" t="s">
        <v>1533</v>
      </c>
      <c r="I416" s="173" t="s">
        <v>7369</v>
      </c>
      <c r="J416" s="173" t="s">
        <v>18</v>
      </c>
      <c r="K416" s="173" t="s">
        <v>3143</v>
      </c>
      <c r="L416" s="173" t="s">
        <v>7943</v>
      </c>
      <c r="M416" s="173" t="s">
        <v>1533</v>
      </c>
      <c r="N416" s="173" t="s">
        <v>18</v>
      </c>
      <c r="O416" s="173" t="s">
        <v>18</v>
      </c>
      <c r="P416"/>
      <c r="Q416"/>
      <c r="R416"/>
      <c r="S416"/>
      <c r="T416"/>
      <c r="U416"/>
      <c r="V416"/>
      <c r="W416"/>
      <c r="X416"/>
      <c r="Y416"/>
      <c r="Z416"/>
    </row>
    <row r="417" spans="1:26" ht="15" x14ac:dyDescent="0.25">
      <c r="A417" s="157">
        <f>COUNTIF(ClienteLocalidade!AB:AB,B417)</f>
        <v>1</v>
      </c>
      <c r="B417" s="157" t="str">
        <f t="shared" si="6"/>
        <v>CAGEPA - GURJAO</v>
      </c>
      <c r="C417" s="173" t="s">
        <v>18</v>
      </c>
      <c r="D417" s="173" t="s">
        <v>7542</v>
      </c>
      <c r="E417" s="173" t="s">
        <v>7512</v>
      </c>
      <c r="F417" s="173" t="s">
        <v>32</v>
      </c>
      <c r="G417" s="173" t="s">
        <v>7599</v>
      </c>
      <c r="H417" s="173" t="s">
        <v>1508</v>
      </c>
      <c r="I417" s="173" t="s">
        <v>7359</v>
      </c>
      <c r="J417" s="173" t="s">
        <v>18</v>
      </c>
      <c r="K417" s="173" t="s">
        <v>3143</v>
      </c>
      <c r="L417" s="173" t="s">
        <v>7944</v>
      </c>
      <c r="M417" s="173" t="s">
        <v>1508</v>
      </c>
      <c r="N417" s="173" t="s">
        <v>18</v>
      </c>
      <c r="O417" s="173" t="s">
        <v>18</v>
      </c>
      <c r="P417"/>
      <c r="Q417"/>
      <c r="R417"/>
      <c r="S417"/>
      <c r="T417"/>
      <c r="U417"/>
      <c r="V417"/>
      <c r="W417"/>
      <c r="X417"/>
      <c r="Y417"/>
      <c r="Z417"/>
    </row>
    <row r="418" spans="1:26" ht="15" x14ac:dyDescent="0.25">
      <c r="A418" s="157">
        <f>COUNTIF(ClienteLocalidade!AB:AB,B418)</f>
        <v>1</v>
      </c>
      <c r="B418" s="157" t="str">
        <f t="shared" si="6"/>
        <v>CAGEPA - IBIARA</v>
      </c>
      <c r="C418" s="173" t="s">
        <v>18</v>
      </c>
      <c r="D418" s="173" t="s">
        <v>7542</v>
      </c>
      <c r="E418" s="173" t="s">
        <v>7512</v>
      </c>
      <c r="F418" s="173" t="s">
        <v>32</v>
      </c>
      <c r="G418" s="173" t="s">
        <v>7625</v>
      </c>
      <c r="H418" s="173" t="s">
        <v>460</v>
      </c>
      <c r="I418" s="173" t="s">
        <v>7371</v>
      </c>
      <c r="J418" s="173" t="s">
        <v>18</v>
      </c>
      <c r="K418" s="173" t="s">
        <v>3143</v>
      </c>
      <c r="L418" s="173" t="s">
        <v>7945</v>
      </c>
      <c r="M418" s="173" t="s">
        <v>460</v>
      </c>
      <c r="N418" s="173" t="s">
        <v>18</v>
      </c>
      <c r="O418" s="173" t="s">
        <v>18</v>
      </c>
      <c r="P418"/>
      <c r="Q418"/>
      <c r="R418"/>
      <c r="S418"/>
      <c r="T418"/>
      <c r="U418"/>
      <c r="V418"/>
      <c r="W418"/>
      <c r="X418"/>
      <c r="Y418"/>
      <c r="Z418"/>
    </row>
    <row r="419" spans="1:26" ht="15" x14ac:dyDescent="0.25">
      <c r="A419" s="157">
        <f>COUNTIF(ClienteLocalidade!AB:AB,B419)</f>
        <v>1</v>
      </c>
      <c r="B419" s="157" t="str">
        <f t="shared" si="6"/>
        <v>CAGEPA - IGARACY</v>
      </c>
      <c r="C419" s="173" t="s">
        <v>18</v>
      </c>
      <c r="D419" s="173" t="s">
        <v>7542</v>
      </c>
      <c r="E419" s="173" t="s">
        <v>7512</v>
      </c>
      <c r="F419" s="173" t="s">
        <v>32</v>
      </c>
      <c r="G419" s="173" t="s">
        <v>7534</v>
      </c>
      <c r="H419" s="173" t="s">
        <v>461</v>
      </c>
      <c r="I419" s="173" t="s">
        <v>7373</v>
      </c>
      <c r="J419" s="173" t="s">
        <v>18</v>
      </c>
      <c r="K419" s="173" t="s">
        <v>3143</v>
      </c>
      <c r="L419" s="173" t="s">
        <v>7946</v>
      </c>
      <c r="M419" s="173" t="s">
        <v>461</v>
      </c>
      <c r="N419" s="173" t="s">
        <v>18</v>
      </c>
      <c r="O419" s="173" t="s">
        <v>18</v>
      </c>
      <c r="P419"/>
      <c r="Q419"/>
      <c r="R419"/>
      <c r="S419"/>
      <c r="T419"/>
      <c r="U419"/>
      <c r="V419"/>
      <c r="W419"/>
      <c r="X419"/>
      <c r="Y419"/>
      <c r="Z419"/>
    </row>
    <row r="420" spans="1:26" ht="15" x14ac:dyDescent="0.25">
      <c r="A420" s="157">
        <f>COUNTIF(ClienteLocalidade!AB:AB,B420)</f>
        <v>1</v>
      </c>
      <c r="B420" s="157" t="str">
        <f t="shared" si="6"/>
        <v>CAGEPA - IMACULADA</v>
      </c>
      <c r="C420" s="173" t="s">
        <v>18</v>
      </c>
      <c r="D420" s="173" t="s">
        <v>7542</v>
      </c>
      <c r="E420" s="173" t="s">
        <v>7512</v>
      </c>
      <c r="F420" s="173" t="s">
        <v>32</v>
      </c>
      <c r="G420" s="173" t="s">
        <v>7598</v>
      </c>
      <c r="H420" s="173" t="s">
        <v>462</v>
      </c>
      <c r="I420" s="173" t="s">
        <v>7373</v>
      </c>
      <c r="J420" s="173" t="s">
        <v>18</v>
      </c>
      <c r="K420" s="173" t="s">
        <v>3143</v>
      </c>
      <c r="L420" s="173" t="s">
        <v>7947</v>
      </c>
      <c r="M420" s="173" t="s">
        <v>462</v>
      </c>
      <c r="N420" s="173" t="s">
        <v>18</v>
      </c>
      <c r="O420" s="173" t="s">
        <v>18</v>
      </c>
      <c r="P420"/>
      <c r="Q420"/>
      <c r="R420"/>
      <c r="S420"/>
      <c r="T420"/>
      <c r="U420"/>
      <c r="V420"/>
      <c r="W420"/>
      <c r="X420"/>
      <c r="Y420"/>
      <c r="Z420"/>
    </row>
    <row r="421" spans="1:26" ht="15" x14ac:dyDescent="0.25">
      <c r="A421" s="157">
        <f>COUNTIF(ClienteLocalidade!AB:AB,B421)</f>
        <v>1</v>
      </c>
      <c r="B421" s="157" t="str">
        <f t="shared" si="6"/>
        <v>CAGEPA - INGA</v>
      </c>
      <c r="C421" s="173" t="s">
        <v>18</v>
      </c>
      <c r="D421" s="173" t="s">
        <v>7542</v>
      </c>
      <c r="E421" s="173" t="s">
        <v>7512</v>
      </c>
      <c r="F421" s="173" t="s">
        <v>32</v>
      </c>
      <c r="G421" s="173" t="s">
        <v>7520</v>
      </c>
      <c r="H421" s="173" t="s">
        <v>1560</v>
      </c>
      <c r="I421" s="173" t="s">
        <v>7369</v>
      </c>
      <c r="J421" s="173" t="s">
        <v>18</v>
      </c>
      <c r="K421" s="173" t="s">
        <v>3143</v>
      </c>
      <c r="L421" s="173" t="s">
        <v>7934</v>
      </c>
      <c r="M421" s="173" t="s">
        <v>1560</v>
      </c>
      <c r="N421" s="173" t="s">
        <v>18</v>
      </c>
      <c r="O421" s="173" t="s">
        <v>18</v>
      </c>
      <c r="P421"/>
      <c r="Q421"/>
      <c r="R421"/>
      <c r="S421"/>
      <c r="T421"/>
      <c r="U421"/>
      <c r="V421"/>
      <c r="W421"/>
      <c r="X421"/>
      <c r="Y421"/>
      <c r="Z421"/>
    </row>
    <row r="422" spans="1:26" ht="15" x14ac:dyDescent="0.25">
      <c r="A422" s="157">
        <f>COUNTIF(ClienteLocalidade!AB:AB,B422)</f>
        <v>1</v>
      </c>
      <c r="B422" s="157" t="str">
        <f t="shared" si="6"/>
        <v>CAGEPA - IPUEIRA</v>
      </c>
      <c r="C422" s="173" t="s">
        <v>18</v>
      </c>
      <c r="D422" s="173" t="s">
        <v>7542</v>
      </c>
      <c r="E422" s="173" t="s">
        <v>7512</v>
      </c>
      <c r="F422" s="173" t="s">
        <v>32</v>
      </c>
      <c r="G422" s="173" t="s">
        <v>7518</v>
      </c>
      <c r="H422" s="173" t="s">
        <v>360</v>
      </c>
      <c r="I422" s="173" t="s">
        <v>7361</v>
      </c>
      <c r="J422" s="173" t="s">
        <v>18</v>
      </c>
      <c r="K422" s="173" t="s">
        <v>3143</v>
      </c>
      <c r="L422" s="173" t="s">
        <v>7948</v>
      </c>
      <c r="M422" s="173" t="s">
        <v>489</v>
      </c>
      <c r="N422" s="173" t="s">
        <v>18</v>
      </c>
      <c r="O422" s="173" t="s">
        <v>18</v>
      </c>
      <c r="P422"/>
      <c r="Q422"/>
      <c r="R422"/>
      <c r="S422"/>
      <c r="T422"/>
      <c r="U422"/>
      <c r="V422"/>
      <c r="W422"/>
      <c r="X422"/>
      <c r="Y422"/>
      <c r="Z422"/>
    </row>
    <row r="423" spans="1:26" ht="15" x14ac:dyDescent="0.25">
      <c r="A423" s="157">
        <f>COUNTIF(ClienteLocalidade!AB:AB,B423)</f>
        <v>1</v>
      </c>
      <c r="B423" s="157" t="str">
        <f t="shared" si="6"/>
        <v>CAGEPA - JURIPIRANGA</v>
      </c>
      <c r="C423" s="173" t="s">
        <v>18</v>
      </c>
      <c r="D423" s="173" t="s">
        <v>7542</v>
      </c>
      <c r="E423" s="173" t="s">
        <v>7512</v>
      </c>
      <c r="F423" s="173" t="s">
        <v>32</v>
      </c>
      <c r="G423" s="173" t="s">
        <v>7535</v>
      </c>
      <c r="H423" s="173" t="s">
        <v>466</v>
      </c>
      <c r="I423" s="173" t="s">
        <v>7370</v>
      </c>
      <c r="J423" s="173" t="s">
        <v>18</v>
      </c>
      <c r="K423" s="173" t="s">
        <v>3143</v>
      </c>
      <c r="L423" s="173" t="s">
        <v>7949</v>
      </c>
      <c r="M423" s="173" t="s">
        <v>466</v>
      </c>
      <c r="N423" s="173" t="s">
        <v>18</v>
      </c>
      <c r="O423" s="173" t="s">
        <v>18</v>
      </c>
      <c r="P423"/>
      <c r="Q423"/>
      <c r="R423"/>
      <c r="S423"/>
      <c r="T423"/>
      <c r="U423"/>
      <c r="V423"/>
      <c r="W423"/>
      <c r="X423"/>
      <c r="Y423"/>
      <c r="Z423"/>
    </row>
    <row r="424" spans="1:26" ht="15" x14ac:dyDescent="0.25">
      <c r="A424" s="157">
        <f>COUNTIF(ClienteLocalidade!AB:AB,B424)</f>
        <v>1</v>
      </c>
      <c r="B424" s="157" t="str">
        <f t="shared" si="6"/>
        <v>CAGEPA - LAGOA DO MATO</v>
      </c>
      <c r="C424" s="173" t="s">
        <v>18</v>
      </c>
      <c r="D424" s="173" t="s">
        <v>7542</v>
      </c>
      <c r="E424" s="173" t="s">
        <v>7512</v>
      </c>
      <c r="F424" s="173" t="s">
        <v>32</v>
      </c>
      <c r="G424" s="173" t="s">
        <v>7536</v>
      </c>
      <c r="H424" s="173" t="s">
        <v>467</v>
      </c>
      <c r="I424" s="173" t="s">
        <v>7359</v>
      </c>
      <c r="J424" s="173" t="s">
        <v>18</v>
      </c>
      <c r="K424" s="173" t="s">
        <v>3143</v>
      </c>
      <c r="L424" s="173" t="s">
        <v>7950</v>
      </c>
      <c r="M424" s="173" t="s">
        <v>1576</v>
      </c>
      <c r="N424" s="173" t="s">
        <v>18</v>
      </c>
      <c r="O424" s="173" t="s">
        <v>18</v>
      </c>
      <c r="P424"/>
      <c r="Q424"/>
      <c r="R424"/>
      <c r="S424"/>
      <c r="T424"/>
      <c r="U424"/>
      <c r="V424"/>
      <c r="W424"/>
      <c r="X424"/>
      <c r="Y424"/>
      <c r="Z424"/>
    </row>
    <row r="425" spans="1:26" ht="15" x14ac:dyDescent="0.25">
      <c r="A425" s="157">
        <f>COUNTIF(ClienteLocalidade!AB:AB,B425)</f>
        <v>1</v>
      </c>
      <c r="B425" s="157" t="str">
        <f t="shared" si="6"/>
        <v>CAGEPA - LAGOA SECA</v>
      </c>
      <c r="C425" s="173" t="s">
        <v>18</v>
      </c>
      <c r="D425" s="173" t="s">
        <v>7542</v>
      </c>
      <c r="E425" s="173" t="s">
        <v>7512</v>
      </c>
      <c r="F425" s="173" t="s">
        <v>32</v>
      </c>
      <c r="G425" s="173" t="s">
        <v>7538</v>
      </c>
      <c r="H425" s="173" t="s">
        <v>1545</v>
      </c>
      <c r="I425" s="173" t="s">
        <v>7359</v>
      </c>
      <c r="J425" s="173" t="s">
        <v>18</v>
      </c>
      <c r="K425" s="173" t="s">
        <v>3143</v>
      </c>
      <c r="L425" s="173" t="s">
        <v>7951</v>
      </c>
      <c r="M425" s="173" t="s">
        <v>1545</v>
      </c>
      <c r="N425" s="173" t="s">
        <v>18</v>
      </c>
      <c r="O425" s="173" t="s">
        <v>18</v>
      </c>
      <c r="P425"/>
      <c r="Q425"/>
      <c r="R425"/>
      <c r="S425"/>
      <c r="T425"/>
      <c r="U425"/>
      <c r="V425"/>
      <c r="W425"/>
      <c r="X425"/>
      <c r="Y425"/>
      <c r="Z425"/>
    </row>
    <row r="426" spans="1:26" ht="15" x14ac:dyDescent="0.25">
      <c r="A426" s="157">
        <f>COUNTIF(ClienteLocalidade!AB:AB,B426)</f>
        <v>1</v>
      </c>
      <c r="B426" s="157" t="str">
        <f t="shared" si="6"/>
        <v>CAGEPA - LIVRAMENTO</v>
      </c>
      <c r="C426" s="173" t="s">
        <v>18</v>
      </c>
      <c r="D426" s="173" t="s">
        <v>7542</v>
      </c>
      <c r="E426" s="173" t="s">
        <v>7512</v>
      </c>
      <c r="F426" s="173" t="s">
        <v>32</v>
      </c>
      <c r="G426" s="173" t="s">
        <v>7626</v>
      </c>
      <c r="H426" s="173" t="s">
        <v>468</v>
      </c>
      <c r="I426" s="173" t="s">
        <v>7359</v>
      </c>
      <c r="J426" s="173" t="s">
        <v>18</v>
      </c>
      <c r="K426" s="173" t="s">
        <v>3143</v>
      </c>
      <c r="L426" s="173" t="s">
        <v>7952</v>
      </c>
      <c r="M426" s="173" t="s">
        <v>468</v>
      </c>
      <c r="N426" s="173" t="s">
        <v>18</v>
      </c>
      <c r="O426" s="173" t="s">
        <v>18</v>
      </c>
      <c r="P426"/>
      <c r="Q426"/>
      <c r="R426"/>
      <c r="S426"/>
      <c r="T426"/>
      <c r="U426"/>
      <c r="V426"/>
      <c r="W426"/>
      <c r="X426"/>
      <c r="Y426"/>
      <c r="Z426"/>
    </row>
    <row r="427" spans="1:26" ht="15" x14ac:dyDescent="0.25">
      <c r="A427" s="157">
        <f>COUNTIF(ClienteLocalidade!AB:AB,B427)</f>
        <v>1</v>
      </c>
      <c r="B427" s="157" t="str">
        <f t="shared" si="6"/>
        <v>CAGEPA - LUCENA</v>
      </c>
      <c r="C427" s="173" t="s">
        <v>18</v>
      </c>
      <c r="D427" s="173" t="s">
        <v>7542</v>
      </c>
      <c r="E427" s="173" t="s">
        <v>7512</v>
      </c>
      <c r="F427" s="173" t="s">
        <v>32</v>
      </c>
      <c r="G427" s="173" t="s">
        <v>7627</v>
      </c>
      <c r="H427" s="173" t="s">
        <v>469</v>
      </c>
      <c r="I427" s="173" t="s">
        <v>7370</v>
      </c>
      <c r="J427" s="173" t="s">
        <v>18</v>
      </c>
      <c r="K427" s="173" t="s">
        <v>3143</v>
      </c>
      <c r="L427" s="173" t="s">
        <v>7953</v>
      </c>
      <c r="M427" s="173" t="s">
        <v>469</v>
      </c>
      <c r="N427" s="173" t="s">
        <v>18</v>
      </c>
      <c r="O427" s="173" t="s">
        <v>18</v>
      </c>
      <c r="P427"/>
      <c r="Q427"/>
      <c r="R427"/>
      <c r="S427"/>
      <c r="T427"/>
      <c r="U427"/>
      <c r="V427"/>
      <c r="W427"/>
      <c r="X427"/>
      <c r="Y427"/>
      <c r="Z427"/>
    </row>
    <row r="428" spans="1:26" ht="15" x14ac:dyDescent="0.25">
      <c r="A428" s="157">
        <f>COUNTIF(ClienteLocalidade!AB:AB,B428)</f>
        <v>1</v>
      </c>
      <c r="B428" s="157" t="str">
        <f t="shared" si="6"/>
        <v>CAGEPA - MALTA</v>
      </c>
      <c r="C428" s="173" t="s">
        <v>18</v>
      </c>
      <c r="D428" s="173" t="s">
        <v>7542</v>
      </c>
      <c r="E428" s="173" t="s">
        <v>7512</v>
      </c>
      <c r="F428" s="173" t="s">
        <v>32</v>
      </c>
      <c r="G428" s="173" t="s">
        <v>7628</v>
      </c>
      <c r="H428" s="173" t="s">
        <v>470</v>
      </c>
      <c r="I428" s="173" t="s">
        <v>7373</v>
      </c>
      <c r="J428" s="173" t="s">
        <v>18</v>
      </c>
      <c r="K428" s="173" t="s">
        <v>3143</v>
      </c>
      <c r="L428" s="173" t="s">
        <v>7954</v>
      </c>
      <c r="M428" s="173" t="s">
        <v>470</v>
      </c>
      <c r="N428" s="173" t="s">
        <v>18</v>
      </c>
      <c r="O428" s="173" t="s">
        <v>18</v>
      </c>
      <c r="P428"/>
      <c r="Q428"/>
      <c r="R428"/>
      <c r="S428"/>
      <c r="T428"/>
      <c r="U428"/>
      <c r="V428"/>
      <c r="W428"/>
      <c r="X428"/>
      <c r="Y428"/>
      <c r="Z428"/>
    </row>
    <row r="429" spans="1:26" ht="15" x14ac:dyDescent="0.25">
      <c r="A429" s="157">
        <f>COUNTIF(ClienteLocalidade!AB:AB,B429)</f>
        <v>1</v>
      </c>
      <c r="B429" s="157" t="str">
        <f t="shared" si="6"/>
        <v>CAGEPA - MALTA-CONDADO</v>
      </c>
      <c r="C429" s="173" t="s">
        <v>18</v>
      </c>
      <c r="D429" s="173" t="s">
        <v>7542</v>
      </c>
      <c r="E429" s="173" t="s">
        <v>7512</v>
      </c>
      <c r="F429" s="173" t="s">
        <v>32</v>
      </c>
      <c r="G429" s="173" t="s">
        <v>7629</v>
      </c>
      <c r="H429" s="173" t="s">
        <v>471</v>
      </c>
      <c r="I429" s="173" t="s">
        <v>7373</v>
      </c>
      <c r="J429" s="173" t="s">
        <v>18</v>
      </c>
      <c r="K429" s="173" t="s">
        <v>3143</v>
      </c>
      <c r="L429" s="173" t="s">
        <v>7955</v>
      </c>
      <c r="M429" s="173" t="s">
        <v>7448</v>
      </c>
      <c r="N429" s="173" t="s">
        <v>18</v>
      </c>
      <c r="O429" s="173" t="s">
        <v>18</v>
      </c>
      <c r="P429"/>
      <c r="Q429"/>
      <c r="R429"/>
      <c r="S429"/>
      <c r="T429"/>
      <c r="U429"/>
      <c r="V429"/>
      <c r="W429"/>
      <c r="X429"/>
      <c r="Y429"/>
      <c r="Z429"/>
    </row>
    <row r="430" spans="1:26" ht="15" x14ac:dyDescent="0.25">
      <c r="A430" s="157">
        <f>COUNTIF(ClienteLocalidade!AB:AB,B430)</f>
        <v>1</v>
      </c>
      <c r="B430" s="157" t="str">
        <f t="shared" si="6"/>
        <v>CAGEPA - MAMANGUAPE</v>
      </c>
      <c r="C430" s="173" t="s">
        <v>18</v>
      </c>
      <c r="D430" s="173" t="s">
        <v>7542</v>
      </c>
      <c r="E430" s="173" t="s">
        <v>7512</v>
      </c>
      <c r="F430" s="173" t="s">
        <v>32</v>
      </c>
      <c r="G430" s="173" t="s">
        <v>7630</v>
      </c>
      <c r="H430" s="173" t="s">
        <v>472</v>
      </c>
      <c r="I430" s="173" t="s">
        <v>7370</v>
      </c>
      <c r="J430" s="173" t="s">
        <v>18</v>
      </c>
      <c r="K430" s="173" t="s">
        <v>3143</v>
      </c>
      <c r="L430" s="173" t="s">
        <v>7956</v>
      </c>
      <c r="M430" s="173" t="s">
        <v>472</v>
      </c>
      <c r="N430" s="173" t="s">
        <v>18</v>
      </c>
      <c r="O430" s="173" t="s">
        <v>18</v>
      </c>
      <c r="P430"/>
      <c r="Q430"/>
      <c r="R430"/>
      <c r="S430"/>
      <c r="T430"/>
      <c r="U430"/>
      <c r="V430"/>
      <c r="W430"/>
      <c r="X430"/>
      <c r="Y430"/>
      <c r="Z430"/>
    </row>
    <row r="431" spans="1:26" ht="15" x14ac:dyDescent="0.25">
      <c r="A431" s="157">
        <f>COUNTIF(ClienteLocalidade!AB:AB,B431)</f>
        <v>1</v>
      </c>
      <c r="B431" s="157" t="str">
        <f t="shared" si="6"/>
        <v>CAGEPA - MANAIRA</v>
      </c>
      <c r="C431" s="173" t="s">
        <v>18</v>
      </c>
      <c r="D431" s="173" t="s">
        <v>7542</v>
      </c>
      <c r="E431" s="173" t="s">
        <v>7512</v>
      </c>
      <c r="F431" s="173" t="s">
        <v>32</v>
      </c>
      <c r="G431" s="173" t="s">
        <v>7631</v>
      </c>
      <c r="H431" s="173" t="s">
        <v>1575</v>
      </c>
      <c r="I431" s="173" t="s">
        <v>7373</v>
      </c>
      <c r="J431" s="173" t="s">
        <v>18</v>
      </c>
      <c r="K431" s="173" t="s">
        <v>3143</v>
      </c>
      <c r="L431" s="173" t="s">
        <v>7957</v>
      </c>
      <c r="M431" s="173" t="s">
        <v>1575</v>
      </c>
      <c r="N431" s="173" t="s">
        <v>18</v>
      </c>
      <c r="O431" s="173" t="s">
        <v>18</v>
      </c>
      <c r="P431"/>
      <c r="Q431"/>
      <c r="R431"/>
      <c r="S431"/>
      <c r="T431"/>
      <c r="U431"/>
      <c r="V431"/>
      <c r="W431"/>
      <c r="X431"/>
      <c r="Y431"/>
      <c r="Z431"/>
    </row>
    <row r="432" spans="1:26" ht="15" x14ac:dyDescent="0.25">
      <c r="A432" s="157">
        <f>COUNTIF(ClienteLocalidade!AB:AB,B432)</f>
        <v>1</v>
      </c>
      <c r="B432" s="157" t="str">
        <f t="shared" si="6"/>
        <v>CAGEPA - MARES - JOAO PESSOA</v>
      </c>
      <c r="C432" s="173" t="s">
        <v>18</v>
      </c>
      <c r="D432" s="173" t="s">
        <v>7542</v>
      </c>
      <c r="E432" s="173" t="s">
        <v>7512</v>
      </c>
      <c r="F432" s="173" t="s">
        <v>32</v>
      </c>
      <c r="G432" s="173" t="s">
        <v>7632</v>
      </c>
      <c r="H432" s="173" t="s">
        <v>1514</v>
      </c>
      <c r="I432" s="173" t="s">
        <v>7370</v>
      </c>
      <c r="J432" s="173" t="s">
        <v>18</v>
      </c>
      <c r="K432" s="173" t="s">
        <v>3143</v>
      </c>
      <c r="L432" s="173" t="s">
        <v>7882</v>
      </c>
      <c r="M432" s="173" t="s">
        <v>7443</v>
      </c>
      <c r="N432" s="173" t="s">
        <v>18</v>
      </c>
      <c r="O432" s="173" t="s">
        <v>18</v>
      </c>
      <c r="P432"/>
      <c r="Q432"/>
      <c r="R432"/>
      <c r="S432"/>
      <c r="T432"/>
      <c r="U432"/>
      <c r="V432"/>
      <c r="W432"/>
      <c r="X432"/>
      <c r="Y432"/>
      <c r="Z432"/>
    </row>
    <row r="433" spans="1:26" ht="15" x14ac:dyDescent="0.25">
      <c r="A433" s="157">
        <f>COUNTIF(ClienteLocalidade!AB:AB,B433)</f>
        <v>1</v>
      </c>
      <c r="B433" s="157" t="str">
        <f t="shared" si="6"/>
        <v>CAGEPA - MARI</v>
      </c>
      <c r="C433" s="173" t="s">
        <v>18</v>
      </c>
      <c r="D433" s="173" t="s">
        <v>7542</v>
      </c>
      <c r="E433" s="173" t="s">
        <v>7512</v>
      </c>
      <c r="F433" s="173" t="s">
        <v>32</v>
      </c>
      <c r="G433" s="173" t="s">
        <v>7633</v>
      </c>
      <c r="H433" s="173" t="s">
        <v>473</v>
      </c>
      <c r="I433" s="173" t="s">
        <v>7369</v>
      </c>
      <c r="J433" s="173" t="s">
        <v>18</v>
      </c>
      <c r="K433" s="173" t="s">
        <v>3143</v>
      </c>
      <c r="L433" s="173" t="s">
        <v>7958</v>
      </c>
      <c r="M433" s="173" t="s">
        <v>473</v>
      </c>
      <c r="N433" s="173" t="s">
        <v>18</v>
      </c>
      <c r="O433" s="173" t="s">
        <v>18</v>
      </c>
      <c r="P433"/>
      <c r="Q433"/>
      <c r="R433"/>
      <c r="S433"/>
      <c r="T433"/>
      <c r="U433"/>
      <c r="V433"/>
      <c r="W433"/>
      <c r="X433"/>
      <c r="Y433"/>
      <c r="Z433"/>
    </row>
    <row r="434" spans="1:26" ht="15" x14ac:dyDescent="0.25">
      <c r="A434" s="157">
        <f>COUNTIF(ClienteLocalidade!AB:AB,B434)</f>
        <v>1</v>
      </c>
      <c r="B434" s="157" t="str">
        <f t="shared" si="6"/>
        <v>CAGEPA - MARIZOPOLIS</v>
      </c>
      <c r="C434" s="173" t="s">
        <v>18</v>
      </c>
      <c r="D434" s="173" t="s">
        <v>7542</v>
      </c>
      <c r="E434" s="173" t="s">
        <v>7512</v>
      </c>
      <c r="F434" s="173" t="s">
        <v>32</v>
      </c>
      <c r="G434" s="173" t="s">
        <v>7634</v>
      </c>
      <c r="H434" s="173" t="s">
        <v>1553</v>
      </c>
      <c r="I434" s="173" t="s">
        <v>7361</v>
      </c>
      <c r="J434" s="173" t="s">
        <v>18</v>
      </c>
      <c r="K434" s="173" t="s">
        <v>3143</v>
      </c>
      <c r="L434" s="173" t="s">
        <v>7959</v>
      </c>
      <c r="M434" s="173" t="s">
        <v>1553</v>
      </c>
      <c r="N434" s="173" t="s">
        <v>18</v>
      </c>
      <c r="O434" s="173" t="s">
        <v>18</v>
      </c>
      <c r="P434"/>
      <c r="Q434"/>
      <c r="R434"/>
      <c r="S434"/>
      <c r="T434"/>
      <c r="U434"/>
      <c r="V434"/>
      <c r="W434"/>
      <c r="X434"/>
      <c r="Y434"/>
      <c r="Z434"/>
    </row>
    <row r="435" spans="1:26" ht="15" x14ac:dyDescent="0.25">
      <c r="A435" s="157">
        <f>COUNTIF(ClienteLocalidade!AB:AB,B435)</f>
        <v>1</v>
      </c>
      <c r="B435" s="157" t="str">
        <f t="shared" si="6"/>
        <v>CAGEPA - MASSARANDUBA</v>
      </c>
      <c r="C435" s="173" t="s">
        <v>18</v>
      </c>
      <c r="D435" s="173" t="s">
        <v>7542</v>
      </c>
      <c r="E435" s="173" t="s">
        <v>7512</v>
      </c>
      <c r="F435" s="173" t="s">
        <v>32</v>
      </c>
      <c r="G435" s="173" t="s">
        <v>7635</v>
      </c>
      <c r="H435" s="173" t="s">
        <v>474</v>
      </c>
      <c r="I435" s="173" t="s">
        <v>7359</v>
      </c>
      <c r="J435" s="173" t="s">
        <v>18</v>
      </c>
      <c r="K435" s="173" t="s">
        <v>3143</v>
      </c>
      <c r="L435" s="173" t="s">
        <v>7960</v>
      </c>
      <c r="M435" s="173" t="s">
        <v>474</v>
      </c>
      <c r="N435" s="173" t="s">
        <v>18</v>
      </c>
      <c r="O435" s="173" t="s">
        <v>18</v>
      </c>
      <c r="P435"/>
      <c r="Q435"/>
      <c r="R435"/>
      <c r="S435"/>
      <c r="T435"/>
      <c r="U435"/>
      <c r="V435"/>
      <c r="W435"/>
      <c r="X435"/>
      <c r="Y435"/>
      <c r="Z435"/>
    </row>
    <row r="436" spans="1:26" ht="15" x14ac:dyDescent="0.25">
      <c r="A436" s="157">
        <f>COUNTIF(ClienteLocalidade!AB:AB,B436)</f>
        <v>1</v>
      </c>
      <c r="B436" s="157" t="str">
        <f t="shared" si="6"/>
        <v>CAGEPA - MATINHAS</v>
      </c>
      <c r="C436" s="173" t="s">
        <v>18</v>
      </c>
      <c r="D436" s="173" t="s">
        <v>7542</v>
      </c>
      <c r="E436" s="173" t="s">
        <v>7512</v>
      </c>
      <c r="F436" s="173" t="s">
        <v>32</v>
      </c>
      <c r="G436" s="173" t="s">
        <v>7636</v>
      </c>
      <c r="H436" s="173" t="s">
        <v>475</v>
      </c>
      <c r="I436" s="173" t="s">
        <v>7359</v>
      </c>
      <c r="J436" s="173" t="s">
        <v>18</v>
      </c>
      <c r="K436" s="173" t="s">
        <v>3143</v>
      </c>
      <c r="L436" s="173" t="s">
        <v>7961</v>
      </c>
      <c r="M436" s="173" t="s">
        <v>475</v>
      </c>
      <c r="N436" s="173" t="s">
        <v>18</v>
      </c>
      <c r="O436" s="173" t="s">
        <v>18</v>
      </c>
      <c r="P436"/>
      <c r="Q436"/>
      <c r="R436"/>
      <c r="S436"/>
      <c r="T436"/>
      <c r="U436"/>
      <c r="V436"/>
      <c r="W436"/>
      <c r="X436"/>
      <c r="Y436"/>
      <c r="Z436"/>
    </row>
    <row r="437" spans="1:26" ht="15" x14ac:dyDescent="0.25">
      <c r="A437" s="157">
        <f>COUNTIF(ClienteLocalidade!AB:AB,B437)</f>
        <v>1</v>
      </c>
      <c r="B437" s="157" t="str">
        <f t="shared" si="6"/>
        <v>CAGEPA - MATO GROSSO</v>
      </c>
      <c r="C437" s="173" t="s">
        <v>18</v>
      </c>
      <c r="D437" s="173" t="s">
        <v>7542</v>
      </c>
      <c r="E437" s="173" t="s">
        <v>7512</v>
      </c>
      <c r="F437" s="173" t="s">
        <v>32</v>
      </c>
      <c r="G437" s="173" t="s">
        <v>7637</v>
      </c>
      <c r="H437" s="173" t="s">
        <v>476</v>
      </c>
      <c r="I437" s="173" t="s">
        <v>7361</v>
      </c>
      <c r="J437" s="173" t="s">
        <v>18</v>
      </c>
      <c r="K437" s="173" t="s">
        <v>3143</v>
      </c>
      <c r="L437" s="173" t="s">
        <v>7962</v>
      </c>
      <c r="M437" s="173" t="s">
        <v>476</v>
      </c>
      <c r="N437" s="173" t="s">
        <v>18</v>
      </c>
      <c r="O437" s="173" t="s">
        <v>18</v>
      </c>
      <c r="P437"/>
      <c r="Q437"/>
      <c r="R437"/>
      <c r="S437"/>
      <c r="T437"/>
      <c r="U437"/>
      <c r="V437"/>
      <c r="W437"/>
      <c r="X437"/>
      <c r="Y437"/>
      <c r="Z437"/>
    </row>
    <row r="438" spans="1:26" ht="15" x14ac:dyDescent="0.25">
      <c r="A438" s="157">
        <f>COUNTIF(ClienteLocalidade!AB:AB,B438)</f>
        <v>1</v>
      </c>
      <c r="B438" s="157" t="str">
        <f t="shared" si="6"/>
        <v>CAGEPA - MATUREIA</v>
      </c>
      <c r="C438" s="157" t="s">
        <v>18</v>
      </c>
      <c r="D438" s="157" t="s">
        <v>7542</v>
      </c>
      <c r="E438" s="157" t="s">
        <v>7512</v>
      </c>
      <c r="F438" s="157" t="s">
        <v>32</v>
      </c>
      <c r="G438" s="157" t="s">
        <v>7638</v>
      </c>
      <c r="H438" s="157" t="s">
        <v>1535</v>
      </c>
      <c r="I438" s="157" t="s">
        <v>7373</v>
      </c>
      <c r="J438" s="157" t="s">
        <v>18</v>
      </c>
      <c r="K438" s="157" t="s">
        <v>3143</v>
      </c>
      <c r="L438" s="157" t="s">
        <v>7963</v>
      </c>
      <c r="M438" s="157" t="s">
        <v>1535</v>
      </c>
      <c r="N438" s="157" t="s">
        <v>18</v>
      </c>
      <c r="O438" s="157" t="s">
        <v>18</v>
      </c>
      <c r="P438"/>
      <c r="Q438"/>
      <c r="R438"/>
      <c r="S438"/>
      <c r="T438"/>
      <c r="U438"/>
      <c r="V438"/>
      <c r="W438"/>
      <c r="X438"/>
      <c r="Y438"/>
      <c r="Z438"/>
    </row>
    <row r="439" spans="1:26" ht="15" x14ac:dyDescent="0.25">
      <c r="A439" s="157">
        <f>COUNTIF(ClienteLocalidade!AB:AB,B439)</f>
        <v>1</v>
      </c>
      <c r="B439" s="157" t="str">
        <f t="shared" si="6"/>
        <v>CAGEPA - MONTADAS</v>
      </c>
      <c r="C439" s="157" t="s">
        <v>18</v>
      </c>
      <c r="D439" s="157" t="s">
        <v>7542</v>
      </c>
      <c r="E439" s="157" t="s">
        <v>7512</v>
      </c>
      <c r="F439" s="157" t="s">
        <v>32</v>
      </c>
      <c r="G439" s="157" t="s">
        <v>7640</v>
      </c>
      <c r="H439" s="157" t="s">
        <v>478</v>
      </c>
      <c r="I439" s="157" t="s">
        <v>7359</v>
      </c>
      <c r="J439" s="157" t="s">
        <v>18</v>
      </c>
      <c r="K439" s="157" t="s">
        <v>3143</v>
      </c>
      <c r="L439" s="157" t="s">
        <v>7964</v>
      </c>
      <c r="M439" s="157" t="s">
        <v>478</v>
      </c>
      <c r="N439" s="157" t="s">
        <v>18</v>
      </c>
      <c r="O439" s="157" t="s">
        <v>18</v>
      </c>
      <c r="P439"/>
      <c r="Q439"/>
      <c r="R439"/>
      <c r="S439"/>
      <c r="T439"/>
      <c r="U439"/>
      <c r="V439"/>
      <c r="W439"/>
      <c r="X439"/>
      <c r="Y439"/>
      <c r="Z439"/>
    </row>
    <row r="440" spans="1:26" ht="15" x14ac:dyDescent="0.25">
      <c r="A440" s="157">
        <f>COUNTIF(ClienteLocalidade!AB:AB,B440)</f>
        <v>1</v>
      </c>
      <c r="B440" s="157" t="str">
        <f t="shared" si="6"/>
        <v>CAGEPA - MONTE HOREBE</v>
      </c>
      <c r="C440" s="157" t="s">
        <v>18</v>
      </c>
      <c r="D440" s="157" t="s">
        <v>7542</v>
      </c>
      <c r="E440" s="157" t="s">
        <v>7512</v>
      </c>
      <c r="F440" s="157" t="s">
        <v>32</v>
      </c>
      <c r="G440" s="157" t="s">
        <v>7641</v>
      </c>
      <c r="H440" s="157" t="s">
        <v>479</v>
      </c>
      <c r="I440" s="157" t="s">
        <v>7371</v>
      </c>
      <c r="J440" s="157" t="s">
        <v>18</v>
      </c>
      <c r="K440" s="157" t="s">
        <v>3143</v>
      </c>
      <c r="L440" s="157" t="s">
        <v>7965</v>
      </c>
      <c r="M440" s="157" t="s">
        <v>479</v>
      </c>
      <c r="N440" s="157" t="s">
        <v>18</v>
      </c>
      <c r="O440" s="157" t="s">
        <v>18</v>
      </c>
      <c r="P440"/>
      <c r="Q440"/>
      <c r="R440"/>
      <c r="S440"/>
      <c r="T440"/>
      <c r="U440"/>
      <c r="V440"/>
      <c r="W440"/>
      <c r="X440"/>
      <c r="Y440"/>
      <c r="Z440"/>
    </row>
    <row r="441" spans="1:26" ht="15" x14ac:dyDescent="0.25">
      <c r="A441" s="157">
        <f>COUNTIF(ClienteLocalidade!AB:AB,B441)</f>
        <v>1</v>
      </c>
      <c r="B441" s="157" t="str">
        <f t="shared" si="6"/>
        <v>CAGEPA - MOGEIRO</v>
      </c>
      <c r="C441" s="173" t="s">
        <v>18</v>
      </c>
      <c r="D441" s="173" t="s">
        <v>7542</v>
      </c>
      <c r="E441" s="173" t="s">
        <v>7512</v>
      </c>
      <c r="F441" s="173" t="s">
        <v>32</v>
      </c>
      <c r="G441" s="173" t="s">
        <v>7639</v>
      </c>
      <c r="H441" s="173" t="s">
        <v>477</v>
      </c>
      <c r="I441" s="173" t="s">
        <v>7370</v>
      </c>
      <c r="J441" s="173" t="s">
        <v>18</v>
      </c>
      <c r="K441" s="173" t="s">
        <v>3143</v>
      </c>
      <c r="L441" s="173" t="s">
        <v>7966</v>
      </c>
      <c r="M441" s="173" t="s">
        <v>477</v>
      </c>
      <c r="N441" s="173" t="s">
        <v>18</v>
      </c>
      <c r="O441" s="173" t="s">
        <v>18</v>
      </c>
      <c r="P441"/>
      <c r="Q441"/>
      <c r="R441"/>
      <c r="S441"/>
      <c r="T441"/>
      <c r="U441"/>
      <c r="V441"/>
      <c r="W441"/>
      <c r="X441"/>
      <c r="Y441"/>
      <c r="Z441"/>
    </row>
    <row r="442" spans="1:26" ht="15" x14ac:dyDescent="0.25">
      <c r="A442" s="157">
        <f>COUNTIF(ClienteLocalidade!AB:AB,B442)</f>
        <v>1</v>
      </c>
      <c r="B442" s="157" t="str">
        <f t="shared" si="6"/>
        <v>CAGEPA - MULUNGU</v>
      </c>
      <c r="C442" s="173" t="s">
        <v>18</v>
      </c>
      <c r="D442" s="173" t="s">
        <v>7542</v>
      </c>
      <c r="E442" s="173" t="s">
        <v>7512</v>
      </c>
      <c r="F442" s="173" t="s">
        <v>32</v>
      </c>
      <c r="G442" s="173" t="s">
        <v>7642</v>
      </c>
      <c r="H442" s="173" t="s">
        <v>480</v>
      </c>
      <c r="I442" s="173" t="s">
        <v>7369</v>
      </c>
      <c r="J442" s="173" t="s">
        <v>18</v>
      </c>
      <c r="K442" s="173" t="s">
        <v>3143</v>
      </c>
      <c r="L442" s="173" t="s">
        <v>7967</v>
      </c>
      <c r="M442" s="173" t="s">
        <v>480</v>
      </c>
      <c r="N442" s="173" t="s">
        <v>18</v>
      </c>
      <c r="O442" s="173" t="s">
        <v>18</v>
      </c>
      <c r="P442"/>
      <c r="Q442"/>
      <c r="R442"/>
      <c r="S442"/>
      <c r="T442"/>
      <c r="U442"/>
      <c r="V442"/>
      <c r="W442"/>
      <c r="X442"/>
      <c r="Y442"/>
      <c r="Z442"/>
    </row>
    <row r="443" spans="1:26" ht="15" x14ac:dyDescent="0.25">
      <c r="A443" s="157">
        <f>COUNTIF(ClienteLocalidade!AB:AB,B443)</f>
        <v>1</v>
      </c>
      <c r="B443" s="157" t="str">
        <f t="shared" si="6"/>
        <v>CAGEPA - NATUBA</v>
      </c>
      <c r="C443" s="173" t="s">
        <v>18</v>
      </c>
      <c r="D443" s="173" t="s">
        <v>7542</v>
      </c>
      <c r="E443" s="173" t="s">
        <v>7512</v>
      </c>
      <c r="F443" s="173" t="s">
        <v>32</v>
      </c>
      <c r="G443" s="173" t="s">
        <v>7643</v>
      </c>
      <c r="H443" s="173" t="s">
        <v>481</v>
      </c>
      <c r="I443" s="173" t="s">
        <v>7359</v>
      </c>
      <c r="J443" s="173" t="s">
        <v>18</v>
      </c>
      <c r="K443" s="173" t="s">
        <v>3143</v>
      </c>
      <c r="L443" s="173" t="s">
        <v>7968</v>
      </c>
      <c r="M443" s="173" t="s">
        <v>481</v>
      </c>
      <c r="N443" s="173" t="s">
        <v>18</v>
      </c>
      <c r="O443" s="173" t="s">
        <v>18</v>
      </c>
      <c r="P443"/>
      <c r="Q443"/>
      <c r="R443"/>
      <c r="S443"/>
      <c r="T443"/>
      <c r="U443"/>
      <c r="V443"/>
      <c r="W443"/>
      <c r="X443"/>
      <c r="Y443"/>
      <c r="Z443"/>
    </row>
    <row r="444" spans="1:26" ht="15" x14ac:dyDescent="0.25">
      <c r="A444" s="157">
        <f>COUNTIF(ClienteLocalidade!AB:AB,B444)</f>
        <v>1</v>
      </c>
      <c r="B444" s="157" t="str">
        <f t="shared" si="6"/>
        <v>CAGEPA - NAZAREZINHO</v>
      </c>
      <c r="C444" s="173" t="s">
        <v>18</v>
      </c>
      <c r="D444" s="173" t="s">
        <v>7542</v>
      </c>
      <c r="E444" s="173" t="s">
        <v>7512</v>
      </c>
      <c r="F444" s="173" t="s">
        <v>32</v>
      </c>
      <c r="G444" s="173" t="s">
        <v>7644</v>
      </c>
      <c r="H444" s="173" t="s">
        <v>482</v>
      </c>
      <c r="I444" s="173" t="s">
        <v>7361</v>
      </c>
      <c r="J444" s="173" t="s">
        <v>18</v>
      </c>
      <c r="K444" s="173" t="s">
        <v>3143</v>
      </c>
      <c r="L444" s="173" t="s">
        <v>7969</v>
      </c>
      <c r="M444" s="173" t="s">
        <v>482</v>
      </c>
      <c r="N444" s="173" t="s">
        <v>18</v>
      </c>
      <c r="O444" s="173" t="s">
        <v>18</v>
      </c>
      <c r="P444"/>
      <c r="Q444"/>
      <c r="R444"/>
      <c r="S444"/>
      <c r="T444"/>
      <c r="U444"/>
      <c r="V444"/>
      <c r="W444"/>
      <c r="X444"/>
      <c r="Y444"/>
      <c r="Z444"/>
    </row>
    <row r="445" spans="1:26" ht="15" x14ac:dyDescent="0.25">
      <c r="A445" s="157">
        <f>COUNTIF(ClienteLocalidade!AB:AB,B445)</f>
        <v>1</v>
      </c>
      <c r="B445" s="157" t="str">
        <f t="shared" si="6"/>
        <v>CAGEPA - NOVA FLORESTA</v>
      </c>
      <c r="C445" s="157" t="s">
        <v>18</v>
      </c>
      <c r="D445" s="157" t="s">
        <v>7542</v>
      </c>
      <c r="E445" s="157" t="s">
        <v>7512</v>
      </c>
      <c r="F445" s="157" t="s">
        <v>32</v>
      </c>
      <c r="G445" s="157" t="s">
        <v>7645</v>
      </c>
      <c r="H445" s="157" t="s">
        <v>483</v>
      </c>
      <c r="I445" s="157" t="s">
        <v>7359</v>
      </c>
      <c r="J445" s="157" t="s">
        <v>18</v>
      </c>
      <c r="K445" s="157" t="s">
        <v>3143</v>
      </c>
      <c r="L445" s="157" t="s">
        <v>7970</v>
      </c>
      <c r="M445" s="157" t="s">
        <v>483</v>
      </c>
      <c r="N445" s="157" t="s">
        <v>18</v>
      </c>
      <c r="O445" s="157" t="s">
        <v>18</v>
      </c>
      <c r="P445"/>
      <c r="Q445"/>
      <c r="R445"/>
      <c r="S445"/>
      <c r="T445"/>
      <c r="U445"/>
      <c r="V445"/>
      <c r="W445"/>
      <c r="X445"/>
      <c r="Y445"/>
      <c r="Z445"/>
    </row>
    <row r="446" spans="1:26" ht="15" x14ac:dyDescent="0.25">
      <c r="A446" s="157">
        <f>COUNTIF(ClienteLocalidade!AB:AB,B446)</f>
        <v>1</v>
      </c>
      <c r="B446" s="157" t="str">
        <f t="shared" si="6"/>
        <v>CAGEPA - NOVA OLINDA</v>
      </c>
      <c r="C446" s="173" t="s">
        <v>18</v>
      </c>
      <c r="D446" s="173" t="s">
        <v>7542</v>
      </c>
      <c r="E446" s="173" t="s">
        <v>7512</v>
      </c>
      <c r="F446" s="173" t="s">
        <v>32</v>
      </c>
      <c r="G446" s="173" t="s">
        <v>7646</v>
      </c>
      <c r="H446" s="173" t="s">
        <v>484</v>
      </c>
      <c r="I446" s="173" t="s">
        <v>7373</v>
      </c>
      <c r="J446" s="173" t="s">
        <v>18</v>
      </c>
      <c r="K446" s="173" t="s">
        <v>3143</v>
      </c>
      <c r="L446" s="173" t="s">
        <v>7971</v>
      </c>
      <c r="M446" s="173" t="s">
        <v>484</v>
      </c>
      <c r="N446" s="173" t="s">
        <v>18</v>
      </c>
      <c r="O446" s="173" t="s">
        <v>18</v>
      </c>
      <c r="P446"/>
      <c r="Q446"/>
      <c r="R446"/>
      <c r="S446"/>
      <c r="T446"/>
      <c r="U446"/>
      <c r="V446"/>
      <c r="W446"/>
      <c r="X446"/>
      <c r="Y446"/>
      <c r="Z446"/>
    </row>
    <row r="447" spans="1:26" ht="15" x14ac:dyDescent="0.25">
      <c r="A447" s="157">
        <f>COUNTIF(ClienteLocalidade!AB:AB,B447)</f>
        <v>1</v>
      </c>
      <c r="B447" s="157" t="str">
        <f t="shared" si="6"/>
        <v>CAGEPA - NOVA PALMEIRA</v>
      </c>
      <c r="C447" s="157" t="s">
        <v>18</v>
      </c>
      <c r="D447" s="157" t="s">
        <v>7542</v>
      </c>
      <c r="E447" s="157" t="s">
        <v>7512</v>
      </c>
      <c r="F447" s="157" t="s">
        <v>32</v>
      </c>
      <c r="G447" s="157" t="s">
        <v>7647</v>
      </c>
      <c r="H447" s="157" t="s">
        <v>485</v>
      </c>
      <c r="I447" s="157" t="s">
        <v>7359</v>
      </c>
      <c r="J447" s="157" t="s">
        <v>18</v>
      </c>
      <c r="K447" s="157" t="s">
        <v>3143</v>
      </c>
      <c r="L447" s="157" t="s">
        <v>7972</v>
      </c>
      <c r="M447" s="157" t="s">
        <v>485</v>
      </c>
      <c r="N447" s="157" t="s">
        <v>18</v>
      </c>
      <c r="O447" s="157" t="s">
        <v>18</v>
      </c>
      <c r="P447"/>
      <c r="Q447"/>
      <c r="R447"/>
      <c r="S447"/>
      <c r="T447"/>
      <c r="U447"/>
      <c r="V447"/>
      <c r="W447"/>
      <c r="X447"/>
      <c r="Y447"/>
      <c r="Z447"/>
    </row>
    <row r="448" spans="1:26" ht="15" x14ac:dyDescent="0.25">
      <c r="A448" s="157">
        <f>COUNTIF(ClienteLocalidade!AB:AB,B448)</f>
        <v>1</v>
      </c>
      <c r="B448" s="157" t="str">
        <f t="shared" si="6"/>
        <v>CAGEPA - OURO VELHO</v>
      </c>
      <c r="C448" s="173" t="s">
        <v>18</v>
      </c>
      <c r="D448" s="173" t="s">
        <v>7542</v>
      </c>
      <c r="E448" s="173" t="s">
        <v>7512</v>
      </c>
      <c r="F448" s="173" t="s">
        <v>32</v>
      </c>
      <c r="G448" s="173" t="s">
        <v>7648</v>
      </c>
      <c r="H448" s="173" t="s">
        <v>487</v>
      </c>
      <c r="I448" s="173" t="s">
        <v>7359</v>
      </c>
      <c r="J448" s="173" t="s">
        <v>18</v>
      </c>
      <c r="K448" s="173" t="s">
        <v>3143</v>
      </c>
      <c r="L448" s="173" t="s">
        <v>7973</v>
      </c>
      <c r="M448" s="173" t="s">
        <v>487</v>
      </c>
      <c r="N448" s="173" t="s">
        <v>18</v>
      </c>
      <c r="O448" s="173" t="s">
        <v>18</v>
      </c>
      <c r="P448"/>
      <c r="Q448"/>
      <c r="R448"/>
      <c r="S448"/>
      <c r="T448"/>
      <c r="U448"/>
      <c r="V448"/>
      <c r="W448"/>
      <c r="X448"/>
      <c r="Y448"/>
      <c r="Z448"/>
    </row>
    <row r="449" spans="1:26" ht="15" x14ac:dyDescent="0.25">
      <c r="A449" s="157">
        <f>COUNTIF(ClienteLocalidade!AB:AB,B449)</f>
        <v>1</v>
      </c>
      <c r="B449" s="157" t="str">
        <f t="shared" si="6"/>
        <v>CAGEPA - PATOS</v>
      </c>
      <c r="C449" s="157" t="s">
        <v>18</v>
      </c>
      <c r="D449" s="157" t="s">
        <v>7542</v>
      </c>
      <c r="E449" s="157" t="s">
        <v>7512</v>
      </c>
      <c r="F449" s="157" t="s">
        <v>32</v>
      </c>
      <c r="G449" s="157" t="s">
        <v>7649</v>
      </c>
      <c r="H449" s="157" t="s">
        <v>127</v>
      </c>
      <c r="I449" s="157" t="s">
        <v>7373</v>
      </c>
      <c r="J449" s="157" t="s">
        <v>18</v>
      </c>
      <c r="K449" s="157" t="s">
        <v>3143</v>
      </c>
      <c r="L449" s="157" t="s">
        <v>7974</v>
      </c>
      <c r="M449" s="157" t="s">
        <v>127</v>
      </c>
      <c r="N449" s="157" t="s">
        <v>18</v>
      </c>
      <c r="O449" s="157" t="s">
        <v>18</v>
      </c>
      <c r="P449"/>
      <c r="Q449"/>
      <c r="R449"/>
      <c r="S449"/>
      <c r="T449"/>
      <c r="U449"/>
      <c r="V449"/>
      <c r="W449"/>
      <c r="X449"/>
      <c r="Y449"/>
      <c r="Z449"/>
    </row>
    <row r="450" spans="1:26" ht="15" x14ac:dyDescent="0.25">
      <c r="A450" s="157">
        <f>COUNTIF(ClienteLocalidade!AB:AB,B450)</f>
        <v>1</v>
      </c>
      <c r="B450" s="157" t="str">
        <f t="shared" ref="B450:B513" si="7">F450&amp;" - "&amp;H450</f>
        <v>CAGEPA - PAULISTA</v>
      </c>
      <c r="C450" s="173" t="s">
        <v>18</v>
      </c>
      <c r="D450" s="173" t="s">
        <v>7542</v>
      </c>
      <c r="E450" s="173" t="s">
        <v>7512</v>
      </c>
      <c r="F450" s="173" t="s">
        <v>32</v>
      </c>
      <c r="G450" s="173" t="s">
        <v>7650</v>
      </c>
      <c r="H450" s="173" t="s">
        <v>489</v>
      </c>
      <c r="I450" s="173" t="s">
        <v>7361</v>
      </c>
      <c r="J450" s="173" t="s">
        <v>18</v>
      </c>
      <c r="K450" s="173" t="s">
        <v>3143</v>
      </c>
      <c r="L450" s="173" t="s">
        <v>7948</v>
      </c>
      <c r="M450" s="173" t="s">
        <v>489</v>
      </c>
      <c r="N450" s="173" t="s">
        <v>18</v>
      </c>
      <c r="O450" s="173" t="s">
        <v>18</v>
      </c>
      <c r="P450"/>
      <c r="Q450"/>
      <c r="R450"/>
      <c r="S450"/>
      <c r="T450"/>
      <c r="U450"/>
      <c r="V450"/>
      <c r="W450"/>
      <c r="X450"/>
      <c r="Y450"/>
      <c r="Z450"/>
    </row>
    <row r="451" spans="1:26" ht="15" x14ac:dyDescent="0.25">
      <c r="A451" s="157">
        <f>COUNTIF(ClienteLocalidade!AB:AB,B451)</f>
        <v>1</v>
      </c>
      <c r="B451" s="157" t="str">
        <f t="shared" si="7"/>
        <v>CAGEPA - PEDRAS DE FOGO</v>
      </c>
      <c r="C451" s="173" t="s">
        <v>18</v>
      </c>
      <c r="D451" s="173" t="s">
        <v>7542</v>
      </c>
      <c r="E451" s="173" t="s">
        <v>7512</v>
      </c>
      <c r="F451" s="173" t="s">
        <v>32</v>
      </c>
      <c r="G451" s="173" t="s">
        <v>7651</v>
      </c>
      <c r="H451" s="173" t="s">
        <v>490</v>
      </c>
      <c r="I451" s="173" t="s">
        <v>7370</v>
      </c>
      <c r="J451" s="173" t="s">
        <v>18</v>
      </c>
      <c r="K451" s="173" t="s">
        <v>3143</v>
      </c>
      <c r="L451" s="173" t="s">
        <v>7975</v>
      </c>
      <c r="M451" s="173" t="s">
        <v>490</v>
      </c>
      <c r="N451" s="173" t="s">
        <v>18</v>
      </c>
      <c r="O451" s="173" t="s">
        <v>18</v>
      </c>
      <c r="P451"/>
      <c r="Q451"/>
      <c r="R451"/>
      <c r="S451"/>
      <c r="T451"/>
      <c r="U451"/>
      <c r="V451"/>
      <c r="W451"/>
      <c r="X451"/>
      <c r="Y451"/>
      <c r="Z451"/>
    </row>
    <row r="452" spans="1:26" ht="15" x14ac:dyDescent="0.25">
      <c r="A452" s="157">
        <f>COUNTIF(ClienteLocalidade!AB:AB,B452)</f>
        <v>1</v>
      </c>
      <c r="B452" s="157" t="str">
        <f t="shared" si="7"/>
        <v>CAGEPA - PEDRO VELHO</v>
      </c>
      <c r="C452" s="173" t="s">
        <v>18</v>
      </c>
      <c r="D452" s="173" t="s">
        <v>7542</v>
      </c>
      <c r="E452" s="173" t="s">
        <v>7512</v>
      </c>
      <c r="F452" s="173" t="s">
        <v>32</v>
      </c>
      <c r="G452" s="173" t="s">
        <v>7652</v>
      </c>
      <c r="H452" s="173" t="s">
        <v>379</v>
      </c>
      <c r="I452" s="173" t="s">
        <v>7359</v>
      </c>
      <c r="J452" s="173" t="s">
        <v>18</v>
      </c>
      <c r="K452" s="173" t="s">
        <v>3143</v>
      </c>
      <c r="L452" s="173" t="s">
        <v>7859</v>
      </c>
      <c r="M452" s="173" t="s">
        <v>432</v>
      </c>
      <c r="N452" s="173" t="s">
        <v>18</v>
      </c>
      <c r="O452" s="173" t="s">
        <v>18</v>
      </c>
      <c r="P452"/>
      <c r="Q452"/>
      <c r="R452"/>
      <c r="S452"/>
      <c r="T452"/>
      <c r="U452"/>
      <c r="V452"/>
      <c r="W452"/>
      <c r="X452"/>
      <c r="Y452"/>
      <c r="Z452"/>
    </row>
    <row r="453" spans="1:26" ht="15" x14ac:dyDescent="0.25">
      <c r="A453" s="157">
        <f>COUNTIF(ClienteLocalidade!AB:AB,B453)</f>
        <v>1</v>
      </c>
      <c r="B453" s="157" t="str">
        <f t="shared" si="7"/>
        <v>CAGEPA - PILAR</v>
      </c>
      <c r="C453" s="173" t="s">
        <v>18</v>
      </c>
      <c r="D453" s="173" t="s">
        <v>7542</v>
      </c>
      <c r="E453" s="173" t="s">
        <v>7512</v>
      </c>
      <c r="F453" s="173" t="s">
        <v>32</v>
      </c>
      <c r="G453" s="173" t="s">
        <v>7653</v>
      </c>
      <c r="H453" s="173" t="s">
        <v>425</v>
      </c>
      <c r="I453" s="173" t="s">
        <v>7370</v>
      </c>
      <c r="J453" s="173" t="s">
        <v>18</v>
      </c>
      <c r="K453" s="173" t="s">
        <v>3143</v>
      </c>
      <c r="L453" s="173" t="s">
        <v>7976</v>
      </c>
      <c r="M453" s="173" t="s">
        <v>425</v>
      </c>
      <c r="N453" s="173" t="s">
        <v>18</v>
      </c>
      <c r="O453" s="173" t="s">
        <v>18</v>
      </c>
      <c r="P453"/>
      <c r="Q453"/>
      <c r="R453"/>
      <c r="S453"/>
      <c r="T453"/>
      <c r="U453"/>
      <c r="V453"/>
      <c r="W453"/>
      <c r="X453"/>
      <c r="Y453"/>
      <c r="Z453"/>
    </row>
    <row r="454" spans="1:26" ht="15" x14ac:dyDescent="0.25">
      <c r="A454" s="157">
        <f>COUNTIF(ClienteLocalidade!AB:AB,B454)</f>
        <v>0</v>
      </c>
      <c r="B454" s="157" t="str">
        <f t="shared" si="7"/>
        <v>CAGEPA - PILOES</v>
      </c>
      <c r="C454" s="157" t="s">
        <v>18</v>
      </c>
      <c r="D454" s="157" t="s">
        <v>7542</v>
      </c>
      <c r="E454" s="157" t="s">
        <v>7512</v>
      </c>
      <c r="F454" s="157" t="s">
        <v>32</v>
      </c>
      <c r="G454" s="157" t="s">
        <v>7654</v>
      </c>
      <c r="H454" s="157" t="s">
        <v>1544</v>
      </c>
      <c r="I454" s="157" t="s">
        <v>7369</v>
      </c>
      <c r="J454" s="157" t="s">
        <v>18</v>
      </c>
      <c r="K454" s="157" t="s">
        <v>3143</v>
      </c>
      <c r="L454" s="157" t="s">
        <v>7977</v>
      </c>
      <c r="M454" s="157" t="s">
        <v>1544</v>
      </c>
      <c r="N454" s="157" t="s">
        <v>18</v>
      </c>
      <c r="O454" s="157" t="s">
        <v>18</v>
      </c>
      <c r="P454"/>
      <c r="Q454"/>
      <c r="R454"/>
      <c r="S454"/>
      <c r="T454"/>
      <c r="U454"/>
      <c r="V454"/>
      <c r="W454"/>
      <c r="X454"/>
      <c r="Y454"/>
      <c r="Z454"/>
    </row>
    <row r="455" spans="1:26" ht="15" x14ac:dyDescent="0.25">
      <c r="A455" s="157">
        <f>COUNTIF(ClienteLocalidade!AB:AB,B455)</f>
        <v>1</v>
      </c>
      <c r="B455" s="157" t="str">
        <f t="shared" si="7"/>
        <v>CAGEPA - PIRPIRITUBA</v>
      </c>
      <c r="C455" s="157" t="s">
        <v>18</v>
      </c>
      <c r="D455" s="157" t="s">
        <v>7542</v>
      </c>
      <c r="E455" s="157" t="s">
        <v>7512</v>
      </c>
      <c r="F455" s="157" t="s">
        <v>32</v>
      </c>
      <c r="G455" s="157" t="s">
        <v>7655</v>
      </c>
      <c r="H455" s="157" t="s">
        <v>492</v>
      </c>
      <c r="I455" s="157" t="s">
        <v>7369</v>
      </c>
      <c r="J455" s="157" t="s">
        <v>18</v>
      </c>
      <c r="K455" s="157" t="s">
        <v>3143</v>
      </c>
      <c r="L455" s="157" t="s">
        <v>7978</v>
      </c>
      <c r="M455" s="157" t="s">
        <v>492</v>
      </c>
      <c r="N455" s="157" t="s">
        <v>18</v>
      </c>
      <c r="O455" s="157" t="s">
        <v>18</v>
      </c>
      <c r="P455"/>
      <c r="Q455"/>
      <c r="R455"/>
      <c r="S455"/>
      <c r="T455"/>
      <c r="U455"/>
      <c r="V455"/>
      <c r="W455"/>
      <c r="X455"/>
      <c r="Y455"/>
      <c r="Z455"/>
    </row>
    <row r="456" spans="1:26" ht="15" x14ac:dyDescent="0.25">
      <c r="A456" s="157">
        <f>COUNTIF(ClienteLocalidade!AB:AB,B456)</f>
        <v>1</v>
      </c>
      <c r="B456" s="157" t="str">
        <f t="shared" si="7"/>
        <v>CAGEPA - PRATA</v>
      </c>
      <c r="C456" s="157" t="s">
        <v>18</v>
      </c>
      <c r="D456" s="157" t="s">
        <v>7542</v>
      </c>
      <c r="E456" s="157" t="s">
        <v>7512</v>
      </c>
      <c r="F456" s="157" t="s">
        <v>32</v>
      </c>
      <c r="G456" s="157" t="s">
        <v>7657</v>
      </c>
      <c r="H456" s="157" t="s">
        <v>495</v>
      </c>
      <c r="I456" s="157" t="s">
        <v>7359</v>
      </c>
      <c r="J456" s="157" t="s">
        <v>18</v>
      </c>
      <c r="K456" s="157" t="s">
        <v>3143</v>
      </c>
      <c r="L456" s="157" t="s">
        <v>7979</v>
      </c>
      <c r="M456" s="157" t="s">
        <v>495</v>
      </c>
      <c r="N456" s="157" t="s">
        <v>18</v>
      </c>
      <c r="O456" s="157" t="s">
        <v>18</v>
      </c>
      <c r="P456"/>
      <c r="Q456"/>
      <c r="R456"/>
      <c r="S456"/>
      <c r="T456"/>
      <c r="U456"/>
      <c r="V456"/>
      <c r="W456"/>
      <c r="X456"/>
      <c r="Y456"/>
      <c r="Z456"/>
    </row>
    <row r="457" spans="1:26" ht="15" x14ac:dyDescent="0.25">
      <c r="A457" s="157">
        <f>COUNTIF(ClienteLocalidade!AB:AB,B457)</f>
        <v>1</v>
      </c>
      <c r="B457" s="157" t="str">
        <f t="shared" si="7"/>
        <v>CAGEPA - PRINCESA ISABEL</v>
      </c>
      <c r="C457" s="157" t="s">
        <v>18</v>
      </c>
      <c r="D457" s="157" t="s">
        <v>7542</v>
      </c>
      <c r="E457" s="157" t="s">
        <v>7512</v>
      </c>
      <c r="F457" s="157" t="s">
        <v>32</v>
      </c>
      <c r="G457" s="157" t="s">
        <v>7658</v>
      </c>
      <c r="H457" s="157" t="s">
        <v>496</v>
      </c>
      <c r="I457" s="157" t="s">
        <v>7373</v>
      </c>
      <c r="J457" s="157" t="s">
        <v>18</v>
      </c>
      <c r="K457" s="157" t="s">
        <v>3143</v>
      </c>
      <c r="L457" s="157" t="s">
        <v>7980</v>
      </c>
      <c r="M457" s="157" t="s">
        <v>496</v>
      </c>
      <c r="N457" s="157" t="s">
        <v>18</v>
      </c>
      <c r="O457" s="157" t="s">
        <v>18</v>
      </c>
      <c r="P457"/>
      <c r="Q457"/>
      <c r="R457"/>
      <c r="S457"/>
      <c r="T457"/>
      <c r="U457"/>
      <c r="V457"/>
      <c r="W457"/>
      <c r="X457"/>
      <c r="Y457"/>
      <c r="Z457"/>
    </row>
    <row r="458" spans="1:26" ht="15" x14ac:dyDescent="0.25">
      <c r="A458" s="157">
        <f>COUNTIF(ClienteLocalidade!AB:AB,B458)</f>
        <v>0</v>
      </c>
      <c r="B458" s="157" t="str">
        <f t="shared" si="7"/>
        <v>CAGEPA - PUXINANA</v>
      </c>
      <c r="C458" s="157" t="s">
        <v>18</v>
      </c>
      <c r="D458" s="157" t="s">
        <v>7542</v>
      </c>
      <c r="E458" s="157" t="s">
        <v>7512</v>
      </c>
      <c r="F458" s="157" t="s">
        <v>32</v>
      </c>
      <c r="G458" s="157" t="s">
        <v>7659</v>
      </c>
      <c r="H458" s="157" t="s">
        <v>1516</v>
      </c>
      <c r="I458" s="157" t="s">
        <v>7359</v>
      </c>
      <c r="J458" s="157" t="s">
        <v>18</v>
      </c>
      <c r="K458" s="157" t="s">
        <v>3143</v>
      </c>
      <c r="L458" s="157" t="s">
        <v>7981</v>
      </c>
      <c r="M458" s="157" t="s">
        <v>1516</v>
      </c>
      <c r="N458" s="157" t="s">
        <v>18</v>
      </c>
      <c r="O458" s="157" t="s">
        <v>18</v>
      </c>
      <c r="P458"/>
      <c r="Q458"/>
      <c r="R458"/>
      <c r="S458"/>
      <c r="T458"/>
      <c r="U458"/>
      <c r="V458"/>
      <c r="W458"/>
      <c r="X458"/>
      <c r="Y458"/>
      <c r="Z458"/>
    </row>
    <row r="459" spans="1:26" ht="15" x14ac:dyDescent="0.25">
      <c r="A459" s="157">
        <f>COUNTIF(ClienteLocalidade!AB:AB,B459)</f>
        <v>1</v>
      </c>
      <c r="B459" s="157" t="str">
        <f t="shared" si="7"/>
        <v>CAGEPA - REMIGIO</v>
      </c>
      <c r="C459" s="173" t="s">
        <v>18</v>
      </c>
      <c r="D459" s="173" t="s">
        <v>7542</v>
      </c>
      <c r="E459" s="173" t="s">
        <v>7512</v>
      </c>
      <c r="F459" s="173" t="s">
        <v>32</v>
      </c>
      <c r="G459" s="173" t="s">
        <v>7660</v>
      </c>
      <c r="H459" s="173" t="s">
        <v>1576</v>
      </c>
      <c r="I459" s="173" t="s">
        <v>7359</v>
      </c>
      <c r="J459" s="173" t="s">
        <v>18</v>
      </c>
      <c r="K459" s="173" t="s">
        <v>3143</v>
      </c>
      <c r="L459" s="173" t="s">
        <v>7950</v>
      </c>
      <c r="M459" s="173" t="s">
        <v>1576</v>
      </c>
      <c r="N459" s="173" t="s">
        <v>18</v>
      </c>
      <c r="O459" s="173" t="s">
        <v>18</v>
      </c>
      <c r="P459"/>
      <c r="Q459"/>
      <c r="R459"/>
      <c r="S459"/>
      <c r="T459"/>
      <c r="U459"/>
      <c r="V459"/>
      <c r="W459"/>
      <c r="X459"/>
      <c r="Y459"/>
      <c r="Z459"/>
    </row>
    <row r="460" spans="1:26" ht="15" x14ac:dyDescent="0.25">
      <c r="A460" s="157">
        <f>COUNTIF(ClienteLocalidade!AB:AB,B460)</f>
        <v>0</v>
      </c>
      <c r="B460" s="157" t="str">
        <f t="shared" si="7"/>
        <v>CAGEPA - RIACHO STO. ANTONIO</v>
      </c>
      <c r="C460" s="173" t="s">
        <v>18</v>
      </c>
      <c r="D460" s="173" t="s">
        <v>7542</v>
      </c>
      <c r="E460" s="173" t="s">
        <v>7512</v>
      </c>
      <c r="F460" s="173" t="s">
        <v>32</v>
      </c>
      <c r="G460" s="173" t="s">
        <v>7661</v>
      </c>
      <c r="H460" s="173" t="s">
        <v>498</v>
      </c>
      <c r="I460" s="173" t="s">
        <v>7359</v>
      </c>
      <c r="J460" s="173" t="s">
        <v>18</v>
      </c>
      <c r="K460" s="173" t="s">
        <v>3143</v>
      </c>
      <c r="L460" s="173" t="s">
        <v>7982</v>
      </c>
      <c r="M460" s="173" t="s">
        <v>7449</v>
      </c>
      <c r="N460" s="173" t="s">
        <v>18</v>
      </c>
      <c r="O460" s="173" t="s">
        <v>18</v>
      </c>
      <c r="P460"/>
      <c r="Q460"/>
      <c r="R460"/>
      <c r="S460"/>
      <c r="T460"/>
      <c r="U460"/>
      <c r="V460"/>
      <c r="W460"/>
      <c r="X460"/>
      <c r="Y460"/>
      <c r="Z460"/>
    </row>
    <row r="461" spans="1:26" ht="15" x14ac:dyDescent="0.25">
      <c r="A461" s="157">
        <f>COUNTIF(ClienteLocalidade!AB:AB,B461)</f>
        <v>1</v>
      </c>
      <c r="B461" s="157" t="str">
        <f t="shared" si="7"/>
        <v>CAGEPA - RIO TINTO</v>
      </c>
      <c r="C461" s="157" t="s">
        <v>18</v>
      </c>
      <c r="D461" s="157" t="s">
        <v>7542</v>
      </c>
      <c r="E461" s="157" t="s">
        <v>7512</v>
      </c>
      <c r="F461" s="157" t="s">
        <v>32</v>
      </c>
      <c r="G461" s="157" t="s">
        <v>7662</v>
      </c>
      <c r="H461" s="157" t="s">
        <v>499</v>
      </c>
      <c r="I461" s="157" t="s">
        <v>7370</v>
      </c>
      <c r="J461" s="157" t="s">
        <v>18</v>
      </c>
      <c r="K461" s="157" t="s">
        <v>3143</v>
      </c>
      <c r="L461" s="157" t="s">
        <v>7983</v>
      </c>
      <c r="M461" s="157" t="s">
        <v>499</v>
      </c>
      <c r="N461" s="157" t="s">
        <v>18</v>
      </c>
      <c r="O461" s="157" t="s">
        <v>18</v>
      </c>
      <c r="P461"/>
      <c r="Q461"/>
      <c r="R461"/>
      <c r="S461"/>
      <c r="T461"/>
      <c r="U461"/>
      <c r="V461"/>
      <c r="W461"/>
      <c r="X461"/>
      <c r="Y461"/>
      <c r="Z461"/>
    </row>
    <row r="462" spans="1:26" ht="15" x14ac:dyDescent="0.25">
      <c r="A462" s="157">
        <f>COUNTIF(ClienteLocalidade!AB:AB,B462)</f>
        <v>1</v>
      </c>
      <c r="B462" s="157" t="str">
        <f t="shared" si="7"/>
        <v>CAGEPA - SANTA CRUZ</v>
      </c>
      <c r="C462" s="173" t="s">
        <v>18</v>
      </c>
      <c r="D462" s="173" t="s">
        <v>7542</v>
      </c>
      <c r="E462" s="173" t="s">
        <v>7512</v>
      </c>
      <c r="F462" s="173" t="s">
        <v>32</v>
      </c>
      <c r="G462" s="173" t="s">
        <v>7663</v>
      </c>
      <c r="H462" s="173" t="s">
        <v>500</v>
      </c>
      <c r="I462" s="173" t="s">
        <v>7361</v>
      </c>
      <c r="J462" s="173" t="s">
        <v>18</v>
      </c>
      <c r="K462" s="173" t="s">
        <v>3143</v>
      </c>
      <c r="L462" s="173" t="s">
        <v>7984</v>
      </c>
      <c r="M462" s="173" t="s">
        <v>500</v>
      </c>
      <c r="N462" s="173" t="s">
        <v>18</v>
      </c>
      <c r="O462" s="173" t="s">
        <v>18</v>
      </c>
      <c r="P462"/>
      <c r="Q462"/>
      <c r="R462"/>
      <c r="S462"/>
      <c r="T462"/>
      <c r="U462"/>
      <c r="V462"/>
      <c r="W462"/>
      <c r="X462"/>
      <c r="Y462"/>
      <c r="Z462"/>
    </row>
    <row r="463" spans="1:26" ht="15" x14ac:dyDescent="0.25">
      <c r="A463" s="157">
        <f>COUNTIF(ClienteLocalidade!AB:AB,B463)</f>
        <v>1</v>
      </c>
      <c r="B463" s="157" t="str">
        <f t="shared" si="7"/>
        <v>CAGEPA - SANTA GERTRUDES</v>
      </c>
      <c r="C463" s="157" t="s">
        <v>18</v>
      </c>
      <c r="D463" s="157" t="s">
        <v>7542</v>
      </c>
      <c r="E463" s="157" t="s">
        <v>7512</v>
      </c>
      <c r="F463" s="157" t="s">
        <v>32</v>
      </c>
      <c r="G463" s="157" t="s">
        <v>7664</v>
      </c>
      <c r="H463" s="157" t="s">
        <v>501</v>
      </c>
      <c r="I463" s="157" t="s">
        <v>7373</v>
      </c>
      <c r="J463" s="157" t="s">
        <v>18</v>
      </c>
      <c r="K463" s="157" t="s">
        <v>3143</v>
      </c>
      <c r="L463" s="157" t="s">
        <v>7974</v>
      </c>
      <c r="M463" s="157" t="s">
        <v>127</v>
      </c>
      <c r="N463" s="157" t="s">
        <v>18</v>
      </c>
      <c r="O463" s="157" t="s">
        <v>18</v>
      </c>
      <c r="P463"/>
      <c r="Q463"/>
      <c r="R463"/>
      <c r="S463"/>
      <c r="T463"/>
      <c r="U463"/>
      <c r="V463"/>
      <c r="W463"/>
      <c r="X463"/>
      <c r="Y463"/>
      <c r="Z463"/>
    </row>
    <row r="464" spans="1:26" ht="15" x14ac:dyDescent="0.25">
      <c r="A464" s="157">
        <f>COUNTIF(ClienteLocalidade!AB:AB,B464)</f>
        <v>1</v>
      </c>
      <c r="B464" s="157" t="str">
        <f t="shared" si="7"/>
        <v>CAGEPA - SANTA HELENA</v>
      </c>
      <c r="C464" s="157" t="s">
        <v>18</v>
      </c>
      <c r="D464" s="157" t="s">
        <v>7542</v>
      </c>
      <c r="E464" s="157" t="s">
        <v>7512</v>
      </c>
      <c r="F464" s="157" t="s">
        <v>32</v>
      </c>
      <c r="G464" s="157" t="s">
        <v>7665</v>
      </c>
      <c r="H464" s="157" t="s">
        <v>502</v>
      </c>
      <c r="I464" s="157" t="s">
        <v>7371</v>
      </c>
      <c r="J464" s="157" t="s">
        <v>18</v>
      </c>
      <c r="K464" s="157" t="s">
        <v>3143</v>
      </c>
      <c r="L464" s="157" t="s">
        <v>7985</v>
      </c>
      <c r="M464" s="157" t="s">
        <v>502</v>
      </c>
      <c r="N464" s="157" t="s">
        <v>18</v>
      </c>
      <c r="O464" s="157" t="s">
        <v>18</v>
      </c>
      <c r="P464"/>
      <c r="Q464"/>
      <c r="R464"/>
      <c r="S464"/>
      <c r="T464"/>
      <c r="U464"/>
      <c r="V464"/>
      <c r="W464"/>
      <c r="X464"/>
      <c r="Y464"/>
      <c r="Z464"/>
    </row>
    <row r="465" spans="1:26" ht="15" x14ac:dyDescent="0.25">
      <c r="A465" s="157">
        <f>COUNTIF(ClienteLocalidade!AB:AB,B465)</f>
        <v>1</v>
      </c>
      <c r="B465" s="157" t="str">
        <f t="shared" si="7"/>
        <v>CAGEPA - SANTA LUZIA</v>
      </c>
      <c r="C465" s="173" t="s">
        <v>18</v>
      </c>
      <c r="D465" s="173" t="s">
        <v>7542</v>
      </c>
      <c r="E465" s="173" t="s">
        <v>7512</v>
      </c>
      <c r="F465" s="173" t="s">
        <v>32</v>
      </c>
      <c r="G465" s="173" t="s">
        <v>7666</v>
      </c>
      <c r="H465" s="173" t="s">
        <v>503</v>
      </c>
      <c r="I465" s="173" t="s">
        <v>7373</v>
      </c>
      <c r="J465" s="173" t="s">
        <v>18</v>
      </c>
      <c r="K465" s="173" t="s">
        <v>3143</v>
      </c>
      <c r="L465" s="173" t="s">
        <v>7986</v>
      </c>
      <c r="M465" s="173" t="s">
        <v>503</v>
      </c>
      <c r="N465" s="173" t="s">
        <v>18</v>
      </c>
      <c r="O465" s="173" t="s">
        <v>18</v>
      </c>
      <c r="P465"/>
      <c r="Q465"/>
      <c r="R465"/>
      <c r="S465"/>
      <c r="T465"/>
      <c r="U465"/>
      <c r="V465"/>
      <c r="W465"/>
      <c r="X465"/>
      <c r="Y465"/>
      <c r="Z465"/>
    </row>
    <row r="466" spans="1:26" ht="15" x14ac:dyDescent="0.25">
      <c r="A466" s="157">
        <f>COUNTIF(ClienteLocalidade!AB:AB,B466)</f>
        <v>1</v>
      </c>
      <c r="B466" s="157" t="str">
        <f t="shared" si="7"/>
        <v>CAGEPA - SANTA TEREZINHA</v>
      </c>
      <c r="C466" s="157" t="s">
        <v>18</v>
      </c>
      <c r="D466" s="157" t="s">
        <v>7542</v>
      </c>
      <c r="E466" s="157" t="s">
        <v>7512</v>
      </c>
      <c r="F466" s="157" t="s">
        <v>32</v>
      </c>
      <c r="G466" s="157" t="s">
        <v>7667</v>
      </c>
      <c r="H466" s="157" t="s">
        <v>505</v>
      </c>
      <c r="I466" s="157" t="s">
        <v>7373</v>
      </c>
      <c r="J466" s="157" t="s">
        <v>18</v>
      </c>
      <c r="K466" s="157" t="s">
        <v>3143</v>
      </c>
      <c r="L466" s="157" t="s">
        <v>7987</v>
      </c>
      <c r="M466" s="157" t="s">
        <v>7450</v>
      </c>
      <c r="N466" s="157" t="s">
        <v>18</v>
      </c>
      <c r="O466" s="157" t="s">
        <v>18</v>
      </c>
      <c r="P466"/>
      <c r="Q466"/>
      <c r="R466"/>
      <c r="S466"/>
      <c r="T466"/>
      <c r="U466"/>
      <c r="V466"/>
      <c r="W466"/>
      <c r="X466"/>
      <c r="Y466"/>
      <c r="Z466"/>
    </row>
    <row r="467" spans="1:26" ht="15" x14ac:dyDescent="0.25">
      <c r="A467" s="157">
        <f>COUNTIF(ClienteLocalidade!AB:AB,B467)</f>
        <v>1</v>
      </c>
      <c r="B467" s="157" t="str">
        <f t="shared" si="7"/>
        <v>CAGEPA - SANTANA DE MANGUEIRA</v>
      </c>
      <c r="C467" s="173" t="s">
        <v>18</v>
      </c>
      <c r="D467" s="173" t="s">
        <v>7542</v>
      </c>
      <c r="E467" s="173" t="s">
        <v>7512</v>
      </c>
      <c r="F467" s="173" t="s">
        <v>32</v>
      </c>
      <c r="G467" s="173" t="s">
        <v>7668</v>
      </c>
      <c r="H467" s="173" t="s">
        <v>388</v>
      </c>
      <c r="I467" s="173" t="s">
        <v>7371</v>
      </c>
      <c r="J467" s="173" t="s">
        <v>18</v>
      </c>
      <c r="K467" s="173" t="s">
        <v>3143</v>
      </c>
      <c r="L467" s="173" t="s">
        <v>7988</v>
      </c>
      <c r="M467" s="173" t="s">
        <v>388</v>
      </c>
      <c r="N467" s="173" t="s">
        <v>18</v>
      </c>
      <c r="O467" s="173" t="s">
        <v>18</v>
      </c>
      <c r="P467"/>
      <c r="Q467"/>
      <c r="R467"/>
      <c r="S467"/>
      <c r="T467"/>
      <c r="U467"/>
      <c r="V467"/>
      <c r="W467"/>
      <c r="X467"/>
      <c r="Y467"/>
      <c r="Z467"/>
    </row>
    <row r="468" spans="1:26" ht="15" x14ac:dyDescent="0.25">
      <c r="A468" s="157">
        <f>COUNTIF(ClienteLocalidade!AB:AB,B468)</f>
        <v>1</v>
      </c>
      <c r="B468" s="157" t="str">
        <f t="shared" si="7"/>
        <v>CAGEPA - SANTANA DOS GARROTES</v>
      </c>
      <c r="C468" s="173" t="s">
        <v>18</v>
      </c>
      <c r="D468" s="173" t="s">
        <v>7542</v>
      </c>
      <c r="E468" s="173" t="s">
        <v>7512</v>
      </c>
      <c r="F468" s="173" t="s">
        <v>32</v>
      </c>
      <c r="G468" s="173" t="s">
        <v>7669</v>
      </c>
      <c r="H468" s="173" t="s">
        <v>506</v>
      </c>
      <c r="I468" s="173" t="s">
        <v>7373</v>
      </c>
      <c r="J468" s="173" t="s">
        <v>18</v>
      </c>
      <c r="K468" s="173" t="s">
        <v>3143</v>
      </c>
      <c r="L468" s="173" t="s">
        <v>7989</v>
      </c>
      <c r="M468" s="173" t="s">
        <v>506</v>
      </c>
      <c r="N468" s="173" t="s">
        <v>18</v>
      </c>
      <c r="O468" s="173" t="s">
        <v>18</v>
      </c>
      <c r="P468"/>
      <c r="Q468"/>
      <c r="R468"/>
      <c r="S468"/>
      <c r="T468"/>
      <c r="U468"/>
      <c r="V468"/>
      <c r="W468"/>
      <c r="X468"/>
      <c r="Y468"/>
      <c r="Z468"/>
    </row>
    <row r="469" spans="1:26" ht="15" x14ac:dyDescent="0.25">
      <c r="A469" s="157">
        <f>COUNTIF(ClienteLocalidade!AB:AB,B469)</f>
        <v>0</v>
      </c>
      <c r="B469" s="157" t="str">
        <f t="shared" si="7"/>
        <v>CAGEPA - SAO BENTINHO</v>
      </c>
      <c r="C469" s="157" t="s">
        <v>18</v>
      </c>
      <c r="D469" s="157" t="s">
        <v>7542</v>
      </c>
      <c r="E469" s="157" t="s">
        <v>7512</v>
      </c>
      <c r="F469" s="157" t="s">
        <v>32</v>
      </c>
      <c r="G469" s="157" t="s">
        <v>7670</v>
      </c>
      <c r="H469" s="157" t="s">
        <v>1518</v>
      </c>
      <c r="I469" s="157" t="s">
        <v>7373</v>
      </c>
      <c r="J469" s="157" t="s">
        <v>18</v>
      </c>
      <c r="K469" s="157" t="s">
        <v>3143</v>
      </c>
      <c r="L469" s="157" t="s">
        <v>7990</v>
      </c>
      <c r="M469" s="157" t="s">
        <v>1518</v>
      </c>
      <c r="N469" s="157" t="s">
        <v>18</v>
      </c>
      <c r="O469" s="157" t="s">
        <v>18</v>
      </c>
      <c r="P469"/>
      <c r="Q469"/>
      <c r="R469"/>
      <c r="S469"/>
      <c r="T469"/>
      <c r="U469"/>
      <c r="V469"/>
      <c r="W469"/>
      <c r="X469"/>
      <c r="Y469"/>
      <c r="Z469"/>
    </row>
    <row r="470" spans="1:26" ht="15" x14ac:dyDescent="0.25">
      <c r="A470" s="157">
        <f>COUNTIF(ClienteLocalidade!AB:AB,B470)</f>
        <v>0</v>
      </c>
      <c r="B470" s="157" t="str">
        <f t="shared" si="7"/>
        <v>CAGEPA - SAO BENTO</v>
      </c>
      <c r="C470" s="157" t="s">
        <v>18</v>
      </c>
      <c r="D470" s="157" t="s">
        <v>7542</v>
      </c>
      <c r="E470" s="157" t="s">
        <v>7512</v>
      </c>
      <c r="F470" s="157" t="s">
        <v>32</v>
      </c>
      <c r="G470" s="157" t="s">
        <v>7671</v>
      </c>
      <c r="H470" s="157" t="s">
        <v>1519</v>
      </c>
      <c r="I470" s="157" t="s">
        <v>7361</v>
      </c>
      <c r="J470" s="157" t="s">
        <v>18</v>
      </c>
      <c r="K470" s="157" t="s">
        <v>3143</v>
      </c>
      <c r="L470" s="157" t="s">
        <v>7991</v>
      </c>
      <c r="M470" s="157" t="s">
        <v>1519</v>
      </c>
      <c r="N470" s="157" t="s">
        <v>18</v>
      </c>
      <c r="O470" s="157" t="s">
        <v>18</v>
      </c>
      <c r="P470"/>
      <c r="Q470"/>
      <c r="R470"/>
      <c r="S470"/>
      <c r="T470"/>
      <c r="U470"/>
      <c r="V470"/>
      <c r="W470"/>
      <c r="X470"/>
      <c r="Y470"/>
      <c r="Z470"/>
    </row>
    <row r="471" spans="1:26" ht="15" x14ac:dyDescent="0.25">
      <c r="A471" s="157">
        <f>COUNTIF(ClienteLocalidade!AB:AB,B471)</f>
        <v>0</v>
      </c>
      <c r="B471" s="157" t="str">
        <f t="shared" si="7"/>
        <v>CAGEPA - SAO DOMINGOS</v>
      </c>
      <c r="C471" s="173" t="s">
        <v>18</v>
      </c>
      <c r="D471" s="173" t="s">
        <v>7542</v>
      </c>
      <c r="E471" s="173" t="s">
        <v>7512</v>
      </c>
      <c r="F471" s="173" t="s">
        <v>32</v>
      </c>
      <c r="G471" s="173" t="s">
        <v>7672</v>
      </c>
      <c r="H471" s="173" t="s">
        <v>1520</v>
      </c>
      <c r="I471" s="173" t="s">
        <v>7359</v>
      </c>
      <c r="J471" s="173" t="s">
        <v>18</v>
      </c>
      <c r="K471" s="173" t="s">
        <v>3143</v>
      </c>
      <c r="L471" s="173" t="s">
        <v>7992</v>
      </c>
      <c r="M471" s="173" t="s">
        <v>7451</v>
      </c>
      <c r="N471" s="173" t="s">
        <v>18</v>
      </c>
      <c r="O471" s="173" t="s">
        <v>18</v>
      </c>
      <c r="P471"/>
      <c r="Q471"/>
      <c r="R471"/>
      <c r="S471"/>
      <c r="T471"/>
      <c r="U471"/>
      <c r="V471"/>
      <c r="W471"/>
      <c r="X471"/>
      <c r="Y471"/>
      <c r="Z471"/>
    </row>
    <row r="472" spans="1:26" ht="15" x14ac:dyDescent="0.25">
      <c r="A472" s="157">
        <f>COUNTIF(ClienteLocalidade!AB:AB,B472)</f>
        <v>0</v>
      </c>
      <c r="B472" s="157" t="str">
        <f t="shared" si="7"/>
        <v>CAGEPA - SAO JOAO DO CARIRI</v>
      </c>
      <c r="C472" s="173" t="s">
        <v>18</v>
      </c>
      <c r="D472" s="173" t="s">
        <v>7542</v>
      </c>
      <c r="E472" s="173" t="s">
        <v>7512</v>
      </c>
      <c r="F472" s="173" t="s">
        <v>32</v>
      </c>
      <c r="G472" s="173" t="s">
        <v>7673</v>
      </c>
      <c r="H472" s="173" t="s">
        <v>1522</v>
      </c>
      <c r="I472" s="173" t="s">
        <v>7359</v>
      </c>
      <c r="J472" s="173" t="s">
        <v>18</v>
      </c>
      <c r="K472" s="173" t="s">
        <v>3143</v>
      </c>
      <c r="L472" s="173" t="s">
        <v>7993</v>
      </c>
      <c r="M472" s="173" t="s">
        <v>1522</v>
      </c>
      <c r="N472" s="173" t="s">
        <v>18</v>
      </c>
      <c r="O472" s="173" t="s">
        <v>18</v>
      </c>
      <c r="P472"/>
      <c r="Q472"/>
      <c r="R472"/>
      <c r="S472"/>
      <c r="T472"/>
      <c r="U472"/>
      <c r="V472"/>
      <c r="W472"/>
      <c r="X472"/>
      <c r="Y472"/>
      <c r="Z472"/>
    </row>
    <row r="473" spans="1:26" ht="15" x14ac:dyDescent="0.25">
      <c r="A473" s="157">
        <f>COUNTIF(ClienteLocalidade!AB:AB,B473)</f>
        <v>0</v>
      </c>
      <c r="B473" s="157" t="str">
        <f t="shared" si="7"/>
        <v>CAGEPA - SAO JOSE DE CAIANA</v>
      </c>
      <c r="C473" s="173" t="s">
        <v>18</v>
      </c>
      <c r="D473" s="173" t="s">
        <v>7542</v>
      </c>
      <c r="E473" s="173" t="s">
        <v>7512</v>
      </c>
      <c r="F473" s="173" t="s">
        <v>32</v>
      </c>
      <c r="G473" s="173" t="s">
        <v>7674</v>
      </c>
      <c r="H473" s="173" t="s">
        <v>1523</v>
      </c>
      <c r="I473" s="173" t="s">
        <v>7371</v>
      </c>
      <c r="J473" s="173" t="s">
        <v>18</v>
      </c>
      <c r="K473" s="173" t="s">
        <v>3143</v>
      </c>
      <c r="L473" s="173" t="s">
        <v>7994</v>
      </c>
      <c r="M473" s="173" t="s">
        <v>1523</v>
      </c>
      <c r="N473" s="173" t="s">
        <v>18</v>
      </c>
      <c r="O473" s="173" t="s">
        <v>18</v>
      </c>
      <c r="P473"/>
      <c r="Q473"/>
      <c r="R473"/>
      <c r="S473"/>
      <c r="T473"/>
      <c r="U473"/>
      <c r="V473"/>
      <c r="W473"/>
      <c r="X473"/>
      <c r="Y473"/>
      <c r="Z473"/>
    </row>
    <row r="474" spans="1:26" ht="15" x14ac:dyDescent="0.25">
      <c r="A474" s="157">
        <f>COUNTIF(ClienteLocalidade!AB:AB,B474)</f>
        <v>0</v>
      </c>
      <c r="B474" s="157" t="str">
        <f t="shared" si="7"/>
        <v>CAGEPA - SAO JOSE DE ESPINHARAS</v>
      </c>
      <c r="C474" s="173" t="s">
        <v>18</v>
      </c>
      <c r="D474" s="173" t="s">
        <v>7542</v>
      </c>
      <c r="E474" s="173" t="s">
        <v>7512</v>
      </c>
      <c r="F474" s="173" t="s">
        <v>32</v>
      </c>
      <c r="G474" s="173" t="s">
        <v>7675</v>
      </c>
      <c r="H474" s="173" t="s">
        <v>1537</v>
      </c>
      <c r="I474" s="173" t="s">
        <v>7373</v>
      </c>
      <c r="J474" s="173" t="s">
        <v>18</v>
      </c>
      <c r="K474" s="173" t="s">
        <v>3143</v>
      </c>
      <c r="L474" s="173" t="s">
        <v>7995</v>
      </c>
      <c r="M474" s="173" t="s">
        <v>1537</v>
      </c>
      <c r="N474" s="173" t="s">
        <v>18</v>
      </c>
      <c r="O474" s="173" t="s">
        <v>18</v>
      </c>
      <c r="P474"/>
      <c r="Q474"/>
      <c r="R474"/>
      <c r="S474"/>
      <c r="T474"/>
      <c r="U474"/>
      <c r="V474"/>
      <c r="W474"/>
      <c r="X474"/>
      <c r="Y474"/>
      <c r="Z474"/>
    </row>
    <row r="475" spans="1:26" ht="15" x14ac:dyDescent="0.25">
      <c r="A475" s="157">
        <f>COUNTIF(ClienteLocalidade!AB:AB,B475)</f>
        <v>0</v>
      </c>
      <c r="B475" s="157" t="str">
        <f t="shared" si="7"/>
        <v>CAGEPA - SAO JOSE DOS CORDEIROS</v>
      </c>
      <c r="C475" s="157" t="s">
        <v>18</v>
      </c>
      <c r="D475" s="157" t="s">
        <v>7542</v>
      </c>
      <c r="E475" s="157" t="s">
        <v>7512</v>
      </c>
      <c r="F475" s="157" t="s">
        <v>32</v>
      </c>
      <c r="G475" s="157" t="s">
        <v>7676</v>
      </c>
      <c r="H475" s="157" t="s">
        <v>1540</v>
      </c>
      <c r="I475" s="157" t="s">
        <v>7359</v>
      </c>
      <c r="J475" s="157" t="s">
        <v>18</v>
      </c>
      <c r="K475" s="157" t="s">
        <v>3143</v>
      </c>
      <c r="L475" s="157" t="s">
        <v>7996</v>
      </c>
      <c r="M475" s="157" t="s">
        <v>1540</v>
      </c>
      <c r="N475" s="157" t="s">
        <v>18</v>
      </c>
      <c r="O475" s="157" t="s">
        <v>18</v>
      </c>
      <c r="P475"/>
      <c r="Q475"/>
      <c r="R475"/>
      <c r="S475"/>
      <c r="T475"/>
      <c r="U475"/>
      <c r="V475"/>
      <c r="W475"/>
      <c r="X475"/>
      <c r="Y475"/>
      <c r="Z475"/>
    </row>
    <row r="476" spans="1:26" ht="15" x14ac:dyDescent="0.25">
      <c r="A476" s="157">
        <f>COUNTIF(ClienteLocalidade!AB:AB,B476)</f>
        <v>0</v>
      </c>
      <c r="B476" s="157" t="str">
        <f t="shared" si="7"/>
        <v>CAGEPA - SAO JOSE DA LAGOA TAPADA</v>
      </c>
      <c r="C476" s="173" t="s">
        <v>18</v>
      </c>
      <c r="D476" s="173" t="s">
        <v>7542</v>
      </c>
      <c r="E476" s="173" t="s">
        <v>7512</v>
      </c>
      <c r="F476" s="173" t="s">
        <v>32</v>
      </c>
      <c r="G476" s="173" t="s">
        <v>7677</v>
      </c>
      <c r="H476" s="173" t="s">
        <v>7407</v>
      </c>
      <c r="I476" s="173" t="s">
        <v>7361</v>
      </c>
      <c r="J476" s="173" t="s">
        <v>18</v>
      </c>
      <c r="K476" s="173" t="s">
        <v>3143</v>
      </c>
      <c r="L476" s="173" t="s">
        <v>7997</v>
      </c>
      <c r="M476" s="173" t="s">
        <v>7407</v>
      </c>
      <c r="N476" s="173" t="s">
        <v>18</v>
      </c>
      <c r="O476" s="173" t="s">
        <v>18</v>
      </c>
      <c r="P476"/>
      <c r="Q476"/>
      <c r="R476"/>
      <c r="S476"/>
      <c r="T476"/>
      <c r="U476"/>
      <c r="V476"/>
      <c r="W476"/>
      <c r="X476"/>
      <c r="Y476"/>
      <c r="Z476"/>
    </row>
    <row r="477" spans="1:26" ht="15" x14ac:dyDescent="0.25">
      <c r="A477" s="157">
        <f>COUNTIF(ClienteLocalidade!AB:AB,B477)</f>
        <v>0</v>
      </c>
      <c r="B477" s="157" t="str">
        <f t="shared" si="7"/>
        <v>CAGEPA - SAO JOSE PIRANHAS</v>
      </c>
      <c r="C477" s="157" t="s">
        <v>18</v>
      </c>
      <c r="D477" s="157" t="s">
        <v>7542</v>
      </c>
      <c r="E477" s="157" t="s">
        <v>7512</v>
      </c>
      <c r="F477" s="157" t="s">
        <v>32</v>
      </c>
      <c r="G477" s="157" t="s">
        <v>7678</v>
      </c>
      <c r="H477" s="157" t="s">
        <v>1542</v>
      </c>
      <c r="I477" s="157" t="s">
        <v>7371</v>
      </c>
      <c r="J477" s="157" t="s">
        <v>18</v>
      </c>
      <c r="K477" s="157" t="s">
        <v>3143</v>
      </c>
      <c r="L477" s="157" t="s">
        <v>7995</v>
      </c>
      <c r="M477" s="157" t="s">
        <v>1537</v>
      </c>
      <c r="N477" s="157" t="s">
        <v>18</v>
      </c>
      <c r="O477" s="157" t="s">
        <v>18</v>
      </c>
      <c r="P477"/>
      <c r="Q477"/>
      <c r="R477"/>
      <c r="S477"/>
      <c r="T477"/>
      <c r="U477"/>
      <c r="V477"/>
      <c r="W477"/>
      <c r="X477"/>
      <c r="Y477"/>
      <c r="Z477"/>
    </row>
    <row r="478" spans="1:26" ht="15" x14ac:dyDescent="0.25">
      <c r="A478" s="157">
        <f>COUNTIF(ClienteLocalidade!AB:AB,B478)</f>
        <v>0</v>
      </c>
      <c r="B478" s="157" t="str">
        <f t="shared" si="7"/>
        <v>CAGEPA - SAO MAMEDE</v>
      </c>
      <c r="C478" s="173" t="s">
        <v>18</v>
      </c>
      <c r="D478" s="173" t="s">
        <v>7542</v>
      </c>
      <c r="E478" s="173" t="s">
        <v>7512</v>
      </c>
      <c r="F478" s="173" t="s">
        <v>32</v>
      </c>
      <c r="G478" s="173" t="s">
        <v>7679</v>
      </c>
      <c r="H478" s="173" t="s">
        <v>1524</v>
      </c>
      <c r="I478" s="173" t="s">
        <v>7373</v>
      </c>
      <c r="J478" s="173" t="s">
        <v>18</v>
      </c>
      <c r="K478" s="173" t="s">
        <v>3143</v>
      </c>
      <c r="L478" s="173" t="s">
        <v>7998</v>
      </c>
      <c r="M478" s="173" t="s">
        <v>1524</v>
      </c>
      <c r="N478" s="173" t="s">
        <v>18</v>
      </c>
      <c r="O478" s="173" t="s">
        <v>18</v>
      </c>
      <c r="P478"/>
      <c r="Q478"/>
      <c r="R478"/>
      <c r="S478"/>
      <c r="T478"/>
      <c r="U478"/>
      <c r="V478"/>
      <c r="W478"/>
      <c r="X478"/>
      <c r="Y478"/>
      <c r="Z478"/>
    </row>
    <row r="479" spans="1:26" ht="15" x14ac:dyDescent="0.25">
      <c r="A479" s="157">
        <f>COUNTIF(ClienteLocalidade!AB:AB,B479)</f>
        <v>0</v>
      </c>
      <c r="B479" s="157" t="str">
        <f t="shared" si="7"/>
        <v>CAGEPA - SAO MIGUEL</v>
      </c>
      <c r="C479" s="157" t="s">
        <v>18</v>
      </c>
      <c r="D479" s="157" t="s">
        <v>7542</v>
      </c>
      <c r="E479" s="157" t="s">
        <v>7512</v>
      </c>
      <c r="F479" s="157" t="s">
        <v>32</v>
      </c>
      <c r="G479" s="157" t="s">
        <v>7680</v>
      </c>
      <c r="H479" s="157" t="s">
        <v>1512</v>
      </c>
      <c r="I479" s="157" t="s">
        <v>7359</v>
      </c>
      <c r="J479" s="157" t="s">
        <v>18</v>
      </c>
      <c r="K479" s="157" t="s">
        <v>3143</v>
      </c>
      <c r="L479" s="157" t="s">
        <v>7999</v>
      </c>
      <c r="M479" s="157" t="s">
        <v>7452</v>
      </c>
      <c r="N479" s="157" t="s">
        <v>18</v>
      </c>
      <c r="O479" s="157" t="s">
        <v>18</v>
      </c>
      <c r="P479"/>
      <c r="Q479"/>
      <c r="R479"/>
      <c r="S479"/>
      <c r="T479"/>
      <c r="U479"/>
      <c r="V479"/>
      <c r="W479"/>
      <c r="X479"/>
      <c r="Y479"/>
      <c r="Z479"/>
    </row>
    <row r="480" spans="1:26" ht="15" x14ac:dyDescent="0.25">
      <c r="A480" s="157">
        <f>COUNTIF(ClienteLocalidade!AB:AB,B480)</f>
        <v>1</v>
      </c>
      <c r="B480" s="157" t="str">
        <f t="shared" si="7"/>
        <v>CAGEPA - SAPE</v>
      </c>
      <c r="C480" s="173" t="s">
        <v>18</v>
      </c>
      <c r="D480" s="173" t="s">
        <v>7542</v>
      </c>
      <c r="E480" s="173" t="s">
        <v>7512</v>
      </c>
      <c r="F480" s="173" t="s">
        <v>32</v>
      </c>
      <c r="G480" s="173" t="s">
        <v>7681</v>
      </c>
      <c r="H480" s="173" t="s">
        <v>1543</v>
      </c>
      <c r="I480" s="173" t="s">
        <v>7369</v>
      </c>
      <c r="J480" s="173" t="s">
        <v>18</v>
      </c>
      <c r="K480" s="173" t="s">
        <v>3143</v>
      </c>
      <c r="L480" s="173" t="s">
        <v>8000</v>
      </c>
      <c r="M480" s="173" t="s">
        <v>1543</v>
      </c>
      <c r="N480" s="173" t="s">
        <v>18</v>
      </c>
      <c r="O480" s="173" t="s">
        <v>18</v>
      </c>
      <c r="P480"/>
      <c r="Q480"/>
      <c r="R480"/>
      <c r="S480"/>
      <c r="T480"/>
      <c r="U480"/>
      <c r="V480"/>
      <c r="W480"/>
      <c r="X480"/>
      <c r="Y480"/>
      <c r="Z480"/>
    </row>
    <row r="481" spans="1:26" ht="15" x14ac:dyDescent="0.25">
      <c r="A481" s="157">
        <f>COUNTIF(ClienteLocalidade!AB:AB,B481)</f>
        <v>1</v>
      </c>
      <c r="B481" s="157" t="str">
        <f t="shared" si="7"/>
        <v>CAGEPA - SERRA BRANCA</v>
      </c>
      <c r="C481" s="157" t="s">
        <v>18</v>
      </c>
      <c r="D481" s="157" t="s">
        <v>7542</v>
      </c>
      <c r="E481" s="157" t="s">
        <v>7512</v>
      </c>
      <c r="F481" s="157" t="s">
        <v>32</v>
      </c>
      <c r="G481" s="157" t="s">
        <v>7682</v>
      </c>
      <c r="H481" s="157" t="s">
        <v>507</v>
      </c>
      <c r="I481" s="157" t="s">
        <v>7359</v>
      </c>
      <c r="J481" s="157" t="s">
        <v>18</v>
      </c>
      <c r="K481" s="157" t="s">
        <v>3143</v>
      </c>
      <c r="L481" s="157" t="s">
        <v>8001</v>
      </c>
      <c r="M481" s="157" t="s">
        <v>507</v>
      </c>
      <c r="N481" s="157" t="s">
        <v>18</v>
      </c>
      <c r="O481" s="157" t="s">
        <v>18</v>
      </c>
      <c r="P481"/>
      <c r="Q481"/>
      <c r="R481"/>
      <c r="S481"/>
      <c r="T481"/>
      <c r="U481"/>
      <c r="V481"/>
      <c r="W481"/>
      <c r="X481"/>
      <c r="Y481"/>
      <c r="Z481"/>
    </row>
    <row r="482" spans="1:26" ht="15" x14ac:dyDescent="0.25">
      <c r="A482" s="157">
        <f>COUNTIF(ClienteLocalidade!AB:AB,B482)</f>
        <v>1</v>
      </c>
      <c r="B482" s="157" t="str">
        <f t="shared" si="7"/>
        <v>CAGEPA - SERRA GRANDE</v>
      </c>
      <c r="C482" s="173" t="s">
        <v>18</v>
      </c>
      <c r="D482" s="173" t="s">
        <v>7542</v>
      </c>
      <c r="E482" s="173" t="s">
        <v>7512</v>
      </c>
      <c r="F482" s="173" t="s">
        <v>32</v>
      </c>
      <c r="G482" s="173" t="s">
        <v>7683</v>
      </c>
      <c r="H482" s="173" t="s">
        <v>508</v>
      </c>
      <c r="I482" s="173" t="s">
        <v>7371</v>
      </c>
      <c r="J482" s="173" t="s">
        <v>18</v>
      </c>
      <c r="K482" s="173" t="s">
        <v>3143</v>
      </c>
      <c r="L482" s="173" t="s">
        <v>8002</v>
      </c>
      <c r="M482" s="173" t="s">
        <v>508</v>
      </c>
      <c r="N482" s="173" t="s">
        <v>18</v>
      </c>
      <c r="O482" s="173" t="s">
        <v>18</v>
      </c>
      <c r="P482"/>
      <c r="Q482"/>
      <c r="R482"/>
      <c r="S482"/>
      <c r="T482"/>
      <c r="U482"/>
      <c r="V482"/>
      <c r="W482"/>
      <c r="X482"/>
      <c r="Y482"/>
      <c r="Z482"/>
    </row>
    <row r="483" spans="1:26" ht="15" x14ac:dyDescent="0.25">
      <c r="A483" s="157">
        <f>COUNTIF(ClienteLocalidade!AB:AB,B483)</f>
        <v>1</v>
      </c>
      <c r="B483" s="157" t="str">
        <f t="shared" si="7"/>
        <v>CAGEPA - SERRA REDONDA</v>
      </c>
      <c r="C483" s="173" t="s">
        <v>18</v>
      </c>
      <c r="D483" s="173" t="s">
        <v>7542</v>
      </c>
      <c r="E483" s="173" t="s">
        <v>7512</v>
      </c>
      <c r="F483" s="173" t="s">
        <v>32</v>
      </c>
      <c r="G483" s="173" t="s">
        <v>7684</v>
      </c>
      <c r="H483" s="173" t="s">
        <v>509</v>
      </c>
      <c r="I483" s="173" t="s">
        <v>7359</v>
      </c>
      <c r="J483" s="173" t="s">
        <v>18</v>
      </c>
      <c r="K483" s="173" t="s">
        <v>3143</v>
      </c>
      <c r="L483" s="173" t="s">
        <v>8003</v>
      </c>
      <c r="M483" s="173" t="s">
        <v>509</v>
      </c>
      <c r="N483" s="173" t="s">
        <v>18</v>
      </c>
      <c r="O483" s="173" t="s">
        <v>18</v>
      </c>
      <c r="P483"/>
      <c r="Q483"/>
      <c r="R483"/>
      <c r="S483"/>
      <c r="T483"/>
      <c r="U483"/>
      <c r="V483"/>
      <c r="W483"/>
      <c r="X483"/>
      <c r="Y483"/>
      <c r="Z483"/>
    </row>
    <row r="484" spans="1:26" ht="15" x14ac:dyDescent="0.25">
      <c r="A484" s="157">
        <f>COUNTIF(ClienteLocalidade!AB:AB,B484)</f>
        <v>1</v>
      </c>
      <c r="B484" s="157" t="str">
        <f t="shared" si="7"/>
        <v>CAGEPA - SOUSA</v>
      </c>
      <c r="C484" s="173" t="s">
        <v>18</v>
      </c>
      <c r="D484" s="173" t="s">
        <v>7542</v>
      </c>
      <c r="E484" s="173" t="s">
        <v>7512</v>
      </c>
      <c r="F484" s="173" t="s">
        <v>32</v>
      </c>
      <c r="G484" s="173" t="s">
        <v>7596</v>
      </c>
      <c r="H484" s="173" t="s">
        <v>128</v>
      </c>
      <c r="I484" s="173" t="s">
        <v>7361</v>
      </c>
      <c r="J484" s="173" t="s">
        <v>18</v>
      </c>
      <c r="K484" s="173" t="s">
        <v>3143</v>
      </c>
      <c r="L484" s="173" t="s">
        <v>7902</v>
      </c>
      <c r="M484" s="173" t="s">
        <v>128</v>
      </c>
      <c r="N484" s="173" t="s">
        <v>18</v>
      </c>
      <c r="O484" s="173" t="s">
        <v>18</v>
      </c>
      <c r="P484"/>
      <c r="Q484"/>
      <c r="R484"/>
      <c r="S484"/>
      <c r="T484"/>
      <c r="U484"/>
      <c r="V484"/>
      <c r="W484"/>
      <c r="X484"/>
      <c r="Y484"/>
      <c r="Z484"/>
    </row>
    <row r="485" spans="1:26" ht="15" x14ac:dyDescent="0.25">
      <c r="A485" s="157">
        <f>COUNTIF(ClienteLocalidade!AB:AB,B485)</f>
        <v>1</v>
      </c>
      <c r="B485" s="157" t="str">
        <f t="shared" si="7"/>
        <v>CAGEPA - AREIA - SAULO MAIA</v>
      </c>
      <c r="C485" s="157" t="s">
        <v>18</v>
      </c>
      <c r="D485" s="157" t="s">
        <v>7542</v>
      </c>
      <c r="E485" s="157" t="s">
        <v>7512</v>
      </c>
      <c r="F485" s="157" t="s">
        <v>32</v>
      </c>
      <c r="G485" s="157" t="s">
        <v>8303</v>
      </c>
      <c r="H485" s="157" t="s">
        <v>8304</v>
      </c>
      <c r="I485" s="157" t="s">
        <v>7359</v>
      </c>
      <c r="J485" s="157" t="s">
        <v>18</v>
      </c>
      <c r="K485" s="157" t="s">
        <v>3143</v>
      </c>
      <c r="L485" s="157" t="s">
        <v>7858</v>
      </c>
      <c r="M485" s="157" t="s">
        <v>430</v>
      </c>
      <c r="N485" s="157" t="s">
        <v>18</v>
      </c>
      <c r="O485" s="157" t="s">
        <v>18</v>
      </c>
      <c r="P485"/>
      <c r="Q485"/>
      <c r="R485"/>
      <c r="S485"/>
      <c r="T485"/>
      <c r="U485"/>
      <c r="V485"/>
      <c r="W485"/>
      <c r="X485"/>
      <c r="Y485"/>
      <c r="Z485"/>
    </row>
    <row r="486" spans="1:26" ht="15" x14ac:dyDescent="0.25">
      <c r="A486" s="157">
        <f>COUNTIF(ClienteLocalidade!AB:AB,B486)</f>
        <v>1</v>
      </c>
      <c r="B486" s="157" t="str">
        <f t="shared" si="7"/>
        <v>COMPESA - AGRESTINA NOVA</v>
      </c>
      <c r="C486" s="173" t="s">
        <v>18</v>
      </c>
      <c r="D486" s="173" t="s">
        <v>7686</v>
      </c>
      <c r="E486" s="173" t="s">
        <v>7512</v>
      </c>
      <c r="F486" s="173" t="s">
        <v>338</v>
      </c>
      <c r="G486" s="173" t="s">
        <v>7512</v>
      </c>
      <c r="H486" s="173" t="s">
        <v>1632</v>
      </c>
      <c r="I486" s="173" t="s">
        <v>18</v>
      </c>
      <c r="J486" s="173" t="s">
        <v>18</v>
      </c>
      <c r="K486" s="173" t="s">
        <v>1244</v>
      </c>
      <c r="L486" s="173" t="s">
        <v>8004</v>
      </c>
      <c r="M486" s="173" t="s">
        <v>7453</v>
      </c>
      <c r="N486" s="173" t="s">
        <v>18</v>
      </c>
      <c r="O486" s="173" t="s">
        <v>18</v>
      </c>
      <c r="P486"/>
      <c r="Q486"/>
      <c r="R486"/>
      <c r="S486"/>
      <c r="T486"/>
      <c r="U486"/>
      <c r="V486"/>
      <c r="W486"/>
      <c r="X486"/>
      <c r="Y486"/>
      <c r="Z486"/>
    </row>
    <row r="487" spans="1:26" ht="15" x14ac:dyDescent="0.25">
      <c r="A487" s="157">
        <f>COUNTIF(ClienteLocalidade!AB:AB,B487)</f>
        <v>1</v>
      </c>
      <c r="B487" s="157" t="str">
        <f t="shared" si="7"/>
        <v>COMPESA - AGRESTINA VELHA</v>
      </c>
      <c r="C487" s="173" t="s">
        <v>18</v>
      </c>
      <c r="D487" s="173" t="s">
        <v>7686</v>
      </c>
      <c r="E487" s="173" t="s">
        <v>7512</v>
      </c>
      <c r="F487" s="173" t="s">
        <v>338</v>
      </c>
      <c r="G487" s="173" t="s">
        <v>7513</v>
      </c>
      <c r="H487" s="173" t="s">
        <v>1633</v>
      </c>
      <c r="I487" s="173" t="s">
        <v>18</v>
      </c>
      <c r="J487" s="173" t="s">
        <v>18</v>
      </c>
      <c r="K487" s="173" t="s">
        <v>1244</v>
      </c>
      <c r="L487" s="173" t="s">
        <v>8004</v>
      </c>
      <c r="M487" s="173" t="s">
        <v>7453</v>
      </c>
      <c r="N487" s="173" t="s">
        <v>18</v>
      </c>
      <c r="O487" s="173" t="s">
        <v>18</v>
      </c>
      <c r="P487"/>
      <c r="Q487"/>
      <c r="R487"/>
      <c r="S487"/>
      <c r="T487"/>
      <c r="U487"/>
      <c r="V487"/>
      <c r="W487"/>
      <c r="X487"/>
      <c r="Y487"/>
      <c r="Z487"/>
    </row>
    <row r="488" spans="1:26" ht="15" x14ac:dyDescent="0.25">
      <c r="A488" s="157">
        <f>COUNTIF(ClienteLocalidade!AB:AB,B488)</f>
        <v>1</v>
      </c>
      <c r="B488" s="157" t="str">
        <f t="shared" si="7"/>
        <v>COMPESA - AGUAS BELAS</v>
      </c>
      <c r="C488" s="173" t="s">
        <v>18</v>
      </c>
      <c r="D488" s="173" t="s">
        <v>7686</v>
      </c>
      <c r="E488" s="173" t="s">
        <v>7512</v>
      </c>
      <c r="F488" s="173" t="s">
        <v>338</v>
      </c>
      <c r="G488" s="173" t="s">
        <v>7541</v>
      </c>
      <c r="H488" s="173" t="s">
        <v>1634</v>
      </c>
      <c r="I488" s="173" t="s">
        <v>18</v>
      </c>
      <c r="J488" s="173" t="s">
        <v>18</v>
      </c>
      <c r="K488" s="173" t="s">
        <v>1244</v>
      </c>
      <c r="L488" s="173" t="s">
        <v>8005</v>
      </c>
      <c r="M488" s="173" t="s">
        <v>1634</v>
      </c>
      <c r="N488" s="173" t="s">
        <v>18</v>
      </c>
      <c r="O488" s="173" t="s">
        <v>18</v>
      </c>
      <c r="P488"/>
      <c r="Q488"/>
      <c r="R488"/>
      <c r="S488"/>
      <c r="T488"/>
      <c r="U488"/>
      <c r="V488"/>
      <c r="W488"/>
      <c r="X488"/>
      <c r="Y488"/>
      <c r="Z488"/>
    </row>
    <row r="489" spans="1:26" ht="15" x14ac:dyDescent="0.25">
      <c r="A489" s="157">
        <f>COUNTIF(ClienteLocalidade!AB:AB,B489)</f>
        <v>1</v>
      </c>
      <c r="B489" s="157" t="str">
        <f t="shared" si="7"/>
        <v>COMPESA - ALTINHO</v>
      </c>
      <c r="C489" s="157" t="s">
        <v>18</v>
      </c>
      <c r="D489" s="157" t="s">
        <v>7686</v>
      </c>
      <c r="E489" s="157" t="s">
        <v>7512</v>
      </c>
      <c r="F489" s="157" t="s">
        <v>338</v>
      </c>
      <c r="G489" s="157" t="s">
        <v>7525</v>
      </c>
      <c r="H489" s="157" t="s">
        <v>1636</v>
      </c>
      <c r="I489" s="157" t="s">
        <v>18</v>
      </c>
      <c r="J489" s="157" t="s">
        <v>18</v>
      </c>
      <c r="K489" s="157" t="s">
        <v>1244</v>
      </c>
      <c r="L489" s="157" t="s">
        <v>8006</v>
      </c>
      <c r="M489" s="157" t="s">
        <v>1636</v>
      </c>
      <c r="N489" s="157" t="s">
        <v>18</v>
      </c>
      <c r="O489" s="157" t="s">
        <v>18</v>
      </c>
      <c r="P489"/>
      <c r="Q489"/>
      <c r="R489"/>
      <c r="S489"/>
      <c r="T489"/>
      <c r="U489"/>
      <c r="V489"/>
      <c r="W489"/>
      <c r="X489"/>
      <c r="Y489"/>
      <c r="Z489"/>
    </row>
    <row r="490" spans="1:26" ht="15" x14ac:dyDescent="0.25">
      <c r="A490" s="157">
        <f>COUNTIF(ClienteLocalidade!AB:AB,B490)</f>
        <v>1</v>
      </c>
      <c r="B490" s="157" t="str">
        <f t="shared" si="7"/>
        <v>COMPESA - ARCOVERDE</v>
      </c>
      <c r="C490" s="173" t="s">
        <v>18</v>
      </c>
      <c r="D490" s="173" t="s">
        <v>7686</v>
      </c>
      <c r="E490" s="173" t="s">
        <v>7512</v>
      </c>
      <c r="F490" s="173" t="s">
        <v>338</v>
      </c>
      <c r="G490" s="173" t="s">
        <v>7584</v>
      </c>
      <c r="H490" s="173" t="s">
        <v>1639</v>
      </c>
      <c r="I490" s="173" t="s">
        <v>18</v>
      </c>
      <c r="J490" s="173" t="s">
        <v>18</v>
      </c>
      <c r="K490" s="173" t="s">
        <v>1244</v>
      </c>
      <c r="L490" s="173" t="s">
        <v>8007</v>
      </c>
      <c r="M490" s="173" t="s">
        <v>1639</v>
      </c>
      <c r="N490" s="173" t="s">
        <v>18</v>
      </c>
      <c r="O490" s="173" t="s">
        <v>18</v>
      </c>
      <c r="P490"/>
      <c r="Q490"/>
      <c r="R490"/>
      <c r="S490"/>
      <c r="T490"/>
      <c r="U490"/>
      <c r="V490"/>
      <c r="W490"/>
      <c r="X490"/>
      <c r="Y490"/>
      <c r="Z490"/>
    </row>
    <row r="491" spans="1:26" ht="15" x14ac:dyDescent="0.25">
      <c r="A491" s="157">
        <f>COUNTIF(ClienteLocalidade!AB:AB,B491)</f>
        <v>1</v>
      </c>
      <c r="B491" s="157" t="str">
        <f t="shared" si="7"/>
        <v>COMPESA - BARRA DE GUABIRABA</v>
      </c>
      <c r="C491" s="173" t="s">
        <v>18</v>
      </c>
      <c r="D491" s="173" t="s">
        <v>7686</v>
      </c>
      <c r="E491" s="173" t="s">
        <v>7512</v>
      </c>
      <c r="F491" s="173" t="s">
        <v>338</v>
      </c>
      <c r="G491" s="173" t="s">
        <v>7539</v>
      </c>
      <c r="H491" s="173" t="s">
        <v>1640</v>
      </c>
      <c r="I491" s="173" t="s">
        <v>18</v>
      </c>
      <c r="J491" s="173" t="s">
        <v>18</v>
      </c>
      <c r="K491" s="173" t="s">
        <v>1244</v>
      </c>
      <c r="L491" s="173" t="s">
        <v>8008</v>
      </c>
      <c r="M491" s="173" t="s">
        <v>1640</v>
      </c>
      <c r="N491" s="173" t="s">
        <v>18</v>
      </c>
      <c r="O491" s="173" t="s">
        <v>18</v>
      </c>
      <c r="P491"/>
      <c r="Q491"/>
      <c r="R491"/>
      <c r="S491"/>
      <c r="T491"/>
      <c r="U491"/>
      <c r="V491"/>
      <c r="W491"/>
      <c r="X491"/>
      <c r="Y491"/>
      <c r="Z491"/>
    </row>
    <row r="492" spans="1:26" ht="15" x14ac:dyDescent="0.25">
      <c r="A492" s="157">
        <f>COUNTIF(ClienteLocalidade!AB:AB,B492)</f>
        <v>1</v>
      </c>
      <c r="B492" s="157" t="str">
        <f t="shared" si="7"/>
        <v>COMPESA - BARREIROS</v>
      </c>
      <c r="C492" s="157" t="s">
        <v>18</v>
      </c>
      <c r="D492" s="157" t="s">
        <v>7686</v>
      </c>
      <c r="E492" s="157" t="s">
        <v>7512</v>
      </c>
      <c r="F492" s="157" t="s">
        <v>338</v>
      </c>
      <c r="G492" s="157" t="s">
        <v>7514</v>
      </c>
      <c r="H492" s="157" t="s">
        <v>1641</v>
      </c>
      <c r="I492" s="157" t="s">
        <v>18</v>
      </c>
      <c r="J492" s="157" t="s">
        <v>18</v>
      </c>
      <c r="K492" s="157" t="s">
        <v>1244</v>
      </c>
      <c r="L492" s="157" t="s">
        <v>8009</v>
      </c>
      <c r="M492" s="157" t="s">
        <v>1641</v>
      </c>
      <c r="N492" s="157" t="s">
        <v>18</v>
      </c>
      <c r="O492" s="157" t="s">
        <v>18</v>
      </c>
      <c r="P492"/>
      <c r="Q492"/>
      <c r="R492"/>
      <c r="S492"/>
      <c r="T492"/>
      <c r="U492"/>
      <c r="V492"/>
      <c r="W492"/>
      <c r="X492"/>
      <c r="Y492"/>
      <c r="Z492"/>
    </row>
    <row r="493" spans="1:26" ht="15" x14ac:dyDescent="0.25">
      <c r="A493" s="157">
        <f>COUNTIF(ClienteLocalidade!AB:AB,B493)</f>
        <v>1</v>
      </c>
      <c r="B493" s="157" t="str">
        <f t="shared" si="7"/>
        <v>COMPESA - BEZERROS</v>
      </c>
      <c r="C493" s="157" t="s">
        <v>18</v>
      </c>
      <c r="D493" s="157" t="s">
        <v>7686</v>
      </c>
      <c r="E493" s="157" t="s">
        <v>7512</v>
      </c>
      <c r="F493" s="157" t="s">
        <v>338</v>
      </c>
      <c r="G493" s="157" t="s">
        <v>7572</v>
      </c>
      <c r="H493" s="157" t="s">
        <v>1644</v>
      </c>
      <c r="I493" s="157" t="s">
        <v>18</v>
      </c>
      <c r="J493" s="157" t="s">
        <v>18</v>
      </c>
      <c r="K493" s="157" t="s">
        <v>1244</v>
      </c>
      <c r="L493" s="157" t="s">
        <v>8010</v>
      </c>
      <c r="M493" s="157" t="s">
        <v>1644</v>
      </c>
      <c r="N493" s="157" t="s">
        <v>18</v>
      </c>
      <c r="O493" s="157" t="s">
        <v>18</v>
      </c>
      <c r="P493"/>
      <c r="Q493"/>
      <c r="R493"/>
      <c r="S493"/>
      <c r="T493"/>
      <c r="U493"/>
      <c r="V493"/>
      <c r="W493"/>
      <c r="X493"/>
      <c r="Y493"/>
      <c r="Z493"/>
    </row>
    <row r="494" spans="1:26" ht="15" x14ac:dyDescent="0.25">
      <c r="A494" s="157">
        <f>COUNTIF(ClienteLocalidade!AB:AB,B494)</f>
        <v>1</v>
      </c>
      <c r="B494" s="157" t="str">
        <f t="shared" si="7"/>
        <v>COMPESA - BOM CONSELHO</v>
      </c>
      <c r="C494" s="173" t="s">
        <v>18</v>
      </c>
      <c r="D494" s="173" t="s">
        <v>7686</v>
      </c>
      <c r="E494" s="173" t="s">
        <v>7512</v>
      </c>
      <c r="F494" s="173" t="s">
        <v>338</v>
      </c>
      <c r="G494" s="173" t="s">
        <v>7546</v>
      </c>
      <c r="H494" s="173" t="s">
        <v>1645</v>
      </c>
      <c r="I494" s="173" t="s">
        <v>18</v>
      </c>
      <c r="J494" s="173" t="s">
        <v>18</v>
      </c>
      <c r="K494" s="173" t="s">
        <v>1244</v>
      </c>
      <c r="L494" s="173" t="s">
        <v>8011</v>
      </c>
      <c r="M494" s="173" t="s">
        <v>1645</v>
      </c>
      <c r="N494" s="173" t="s">
        <v>18</v>
      </c>
      <c r="O494" s="173" t="s">
        <v>18</v>
      </c>
      <c r="P494"/>
      <c r="Q494"/>
      <c r="R494"/>
      <c r="S494"/>
      <c r="T494"/>
      <c r="U494"/>
      <c r="V494"/>
      <c r="W494"/>
      <c r="X494"/>
      <c r="Y494"/>
      <c r="Z494"/>
    </row>
    <row r="495" spans="1:26" ht="15" x14ac:dyDescent="0.25">
      <c r="A495" s="157">
        <f>COUNTIF(ClienteLocalidade!AB:AB,B495)</f>
        <v>1</v>
      </c>
      <c r="B495" s="157" t="str">
        <f t="shared" si="7"/>
        <v>COMPESA - BONITO</v>
      </c>
      <c r="C495" s="173" t="s">
        <v>18</v>
      </c>
      <c r="D495" s="173" t="s">
        <v>7686</v>
      </c>
      <c r="E495" s="173" t="s">
        <v>7512</v>
      </c>
      <c r="F495" s="173" t="s">
        <v>338</v>
      </c>
      <c r="G495" s="173" t="s">
        <v>7562</v>
      </c>
      <c r="H495" s="173" t="s">
        <v>1646</v>
      </c>
      <c r="I495" s="173" t="s">
        <v>18</v>
      </c>
      <c r="J495" s="173" t="s">
        <v>18</v>
      </c>
      <c r="K495" s="173" t="s">
        <v>1244</v>
      </c>
      <c r="L495" s="173" t="s">
        <v>8012</v>
      </c>
      <c r="M495" s="173" t="s">
        <v>1646</v>
      </c>
      <c r="N495" s="173" t="s">
        <v>18</v>
      </c>
      <c r="O495" s="173" t="s">
        <v>18</v>
      </c>
      <c r="P495"/>
      <c r="Q495"/>
      <c r="R495"/>
      <c r="S495"/>
      <c r="T495"/>
      <c r="U495"/>
      <c r="V495"/>
      <c r="W495"/>
      <c r="X495"/>
      <c r="Y495"/>
      <c r="Z495"/>
    </row>
    <row r="496" spans="1:26" ht="15" x14ac:dyDescent="0.25">
      <c r="A496" s="157">
        <f>COUNTIF(ClienteLocalidade!AB:AB,B496)</f>
        <v>0</v>
      </c>
      <c r="B496" s="157" t="str">
        <f t="shared" si="7"/>
        <v>COMPESA - CARUARU PETROPOLIS</v>
      </c>
      <c r="C496" s="173" t="s">
        <v>18</v>
      </c>
      <c r="D496" s="173" t="s">
        <v>7686</v>
      </c>
      <c r="E496" s="173" t="s">
        <v>7512</v>
      </c>
      <c r="F496" s="173" t="s">
        <v>338</v>
      </c>
      <c r="G496" s="173" t="s">
        <v>7573</v>
      </c>
      <c r="H496" s="173" t="s">
        <v>1653</v>
      </c>
      <c r="I496" s="173" t="s">
        <v>18</v>
      </c>
      <c r="J496" s="173" t="s">
        <v>18</v>
      </c>
      <c r="K496" s="173" t="s">
        <v>1244</v>
      </c>
      <c r="L496" s="173" t="s">
        <v>8013</v>
      </c>
      <c r="M496" s="173" t="s">
        <v>7454</v>
      </c>
      <c r="N496" s="173" t="s">
        <v>18</v>
      </c>
      <c r="O496" s="173" t="s">
        <v>18</v>
      </c>
      <c r="P496"/>
      <c r="Q496"/>
      <c r="R496"/>
      <c r="S496"/>
      <c r="T496"/>
      <c r="U496"/>
      <c r="V496"/>
      <c r="W496"/>
      <c r="X496"/>
      <c r="Y496"/>
      <c r="Z496"/>
    </row>
    <row r="497" spans="1:26" ht="15" x14ac:dyDescent="0.25">
      <c r="A497" s="157">
        <f>COUNTIF(ClienteLocalidade!AB:AB,B497)</f>
        <v>1</v>
      </c>
      <c r="B497" s="157" t="str">
        <f t="shared" si="7"/>
        <v>COMPESA - CUMARU</v>
      </c>
      <c r="C497" s="173" t="s">
        <v>18</v>
      </c>
      <c r="D497" s="173" t="s">
        <v>7686</v>
      </c>
      <c r="E497" s="173" t="s">
        <v>7512</v>
      </c>
      <c r="F497" s="173" t="s">
        <v>338</v>
      </c>
      <c r="G497" s="173" t="s">
        <v>7547</v>
      </c>
      <c r="H497" s="173" t="s">
        <v>1655</v>
      </c>
      <c r="I497" s="173" t="s">
        <v>18</v>
      </c>
      <c r="J497" s="173" t="s">
        <v>18</v>
      </c>
      <c r="K497" s="173" t="s">
        <v>1244</v>
      </c>
      <c r="L497" s="173" t="s">
        <v>8014</v>
      </c>
      <c r="M497" s="173" t="s">
        <v>1655</v>
      </c>
      <c r="N497" s="173" t="s">
        <v>18</v>
      </c>
      <c r="O497" s="173" t="s">
        <v>18</v>
      </c>
      <c r="P497"/>
      <c r="Q497"/>
      <c r="R497"/>
      <c r="S497"/>
      <c r="T497"/>
      <c r="U497"/>
      <c r="V497"/>
      <c r="W497"/>
      <c r="X497"/>
      <c r="Y497"/>
      <c r="Z497"/>
    </row>
    <row r="498" spans="1:26" ht="15" x14ac:dyDescent="0.25">
      <c r="A498" s="157">
        <f>COUNTIF(ClienteLocalidade!AB:AB,B498)</f>
        <v>1</v>
      </c>
      <c r="B498" s="157" t="str">
        <f t="shared" si="7"/>
        <v>COMPESA - CUPIRA</v>
      </c>
      <c r="C498" s="157" t="s">
        <v>18</v>
      </c>
      <c r="D498" s="157" t="s">
        <v>7686</v>
      </c>
      <c r="E498" s="157" t="s">
        <v>7512</v>
      </c>
      <c r="F498" s="157" t="s">
        <v>338</v>
      </c>
      <c r="G498" s="157" t="s">
        <v>7574</v>
      </c>
      <c r="H498" s="157" t="s">
        <v>1656</v>
      </c>
      <c r="I498" s="157" t="s">
        <v>18</v>
      </c>
      <c r="J498" s="157" t="s">
        <v>18</v>
      </c>
      <c r="K498" s="157" t="s">
        <v>1244</v>
      </c>
      <c r="L498" s="157" t="s">
        <v>8015</v>
      </c>
      <c r="M498" s="157" t="s">
        <v>1656</v>
      </c>
      <c r="N498" s="157" t="s">
        <v>18</v>
      </c>
      <c r="O498" s="157" t="s">
        <v>18</v>
      </c>
      <c r="P498"/>
      <c r="Q498"/>
      <c r="R498"/>
      <c r="S498"/>
      <c r="T498"/>
      <c r="U498"/>
      <c r="V498"/>
      <c r="W498"/>
      <c r="X498"/>
      <c r="Y498"/>
      <c r="Z498"/>
    </row>
    <row r="499" spans="1:26" ht="15" x14ac:dyDescent="0.25">
      <c r="A499" s="157">
        <f>COUNTIF(ClienteLocalidade!AB:AB,B499)</f>
        <v>1</v>
      </c>
      <c r="B499" s="157" t="str">
        <f t="shared" si="7"/>
        <v>COMPESA - CUSTODIA</v>
      </c>
      <c r="C499" s="173" t="s">
        <v>18</v>
      </c>
      <c r="D499" s="173" t="s">
        <v>7686</v>
      </c>
      <c r="E499" s="173" t="s">
        <v>7512</v>
      </c>
      <c r="F499" s="173" t="s">
        <v>338</v>
      </c>
      <c r="G499" s="173" t="s">
        <v>7575</v>
      </c>
      <c r="H499" s="173" t="s">
        <v>1657</v>
      </c>
      <c r="I499" s="173" t="s">
        <v>18</v>
      </c>
      <c r="J499" s="173" t="s">
        <v>18</v>
      </c>
      <c r="K499" s="173" t="s">
        <v>1244</v>
      </c>
      <c r="L499" s="173" t="s">
        <v>8016</v>
      </c>
      <c r="M499" s="173" t="s">
        <v>1657</v>
      </c>
      <c r="N499" s="173" t="s">
        <v>18</v>
      </c>
      <c r="O499" s="173" t="s">
        <v>18</v>
      </c>
      <c r="P499"/>
      <c r="Q499"/>
      <c r="R499"/>
      <c r="S499"/>
      <c r="T499"/>
      <c r="U499"/>
      <c r="V499"/>
      <c r="W499"/>
      <c r="X499"/>
      <c r="Y499"/>
      <c r="Z499"/>
    </row>
    <row r="500" spans="1:26" ht="15" x14ac:dyDescent="0.25">
      <c r="A500" s="157">
        <f>COUNTIF(ClienteLocalidade!AB:AB,B500)</f>
        <v>1</v>
      </c>
      <c r="B500" s="157" t="str">
        <f t="shared" si="7"/>
        <v>COMPESA - ESCADA</v>
      </c>
      <c r="C500" s="173" t="s">
        <v>18</v>
      </c>
      <c r="D500" s="173" t="s">
        <v>7686</v>
      </c>
      <c r="E500" s="173" t="s">
        <v>7512</v>
      </c>
      <c r="F500" s="173" t="s">
        <v>338</v>
      </c>
      <c r="G500" s="173" t="s">
        <v>7529</v>
      </c>
      <c r="H500" s="173" t="s">
        <v>1659</v>
      </c>
      <c r="I500" s="173" t="s">
        <v>18</v>
      </c>
      <c r="J500" s="173" t="s">
        <v>18</v>
      </c>
      <c r="K500" s="173" t="s">
        <v>1244</v>
      </c>
      <c r="L500" s="173" t="s">
        <v>8017</v>
      </c>
      <c r="M500" s="173" t="s">
        <v>1659</v>
      </c>
      <c r="N500" s="173" t="s">
        <v>18</v>
      </c>
      <c r="O500" s="173" t="s">
        <v>18</v>
      </c>
      <c r="P500"/>
      <c r="Q500"/>
      <c r="R500"/>
      <c r="S500"/>
      <c r="T500"/>
      <c r="U500"/>
      <c r="V500"/>
      <c r="W500"/>
      <c r="X500"/>
      <c r="Y500"/>
      <c r="Z500"/>
    </row>
    <row r="501" spans="1:26" ht="15" x14ac:dyDescent="0.25">
      <c r="A501" s="157">
        <f>COUNTIF(ClienteLocalidade!AB:AB,B501)</f>
        <v>1</v>
      </c>
      <c r="B501" s="157" t="str">
        <f t="shared" si="7"/>
        <v>COMPESA - FEIRA NOVA</v>
      </c>
      <c r="C501" s="157" t="s">
        <v>18</v>
      </c>
      <c r="D501" s="157" t="s">
        <v>7686</v>
      </c>
      <c r="E501" s="157" t="s">
        <v>7512</v>
      </c>
      <c r="F501" s="157" t="s">
        <v>338</v>
      </c>
      <c r="G501" s="157" t="s">
        <v>7548</v>
      </c>
      <c r="H501" s="157" t="s">
        <v>1660</v>
      </c>
      <c r="I501" s="157" t="s">
        <v>18</v>
      </c>
      <c r="J501" s="157" t="s">
        <v>18</v>
      </c>
      <c r="K501" s="157" t="s">
        <v>1244</v>
      </c>
      <c r="L501" s="157" t="s">
        <v>8018</v>
      </c>
      <c r="M501" s="157" t="s">
        <v>1660</v>
      </c>
      <c r="N501" s="157" t="s">
        <v>18</v>
      </c>
      <c r="O501" s="157" t="s">
        <v>18</v>
      </c>
      <c r="P501"/>
      <c r="Q501"/>
      <c r="R501"/>
      <c r="S501"/>
      <c r="T501"/>
      <c r="U501"/>
      <c r="V501"/>
      <c r="W501"/>
      <c r="X501"/>
      <c r="Y501"/>
      <c r="Z501"/>
    </row>
    <row r="502" spans="1:26" ht="15" x14ac:dyDescent="0.25">
      <c r="A502" s="157">
        <f>COUNTIF(ClienteLocalidade!AB:AB,B502)</f>
        <v>1</v>
      </c>
      <c r="B502" s="157" t="str">
        <f t="shared" si="7"/>
        <v>COMPESA - GARANHUNS</v>
      </c>
      <c r="C502" s="173" t="s">
        <v>18</v>
      </c>
      <c r="D502" s="173" t="s">
        <v>7686</v>
      </c>
      <c r="E502" s="173" t="s">
        <v>7512</v>
      </c>
      <c r="F502" s="173" t="s">
        <v>338</v>
      </c>
      <c r="G502" s="173" t="s">
        <v>7557</v>
      </c>
      <c r="H502" s="173" t="s">
        <v>1661</v>
      </c>
      <c r="I502" s="173" t="s">
        <v>18</v>
      </c>
      <c r="J502" s="173" t="s">
        <v>18</v>
      </c>
      <c r="K502" s="173" t="s">
        <v>1244</v>
      </c>
      <c r="L502" s="173" t="s">
        <v>8019</v>
      </c>
      <c r="M502" s="173" t="s">
        <v>1661</v>
      </c>
      <c r="N502" s="173" t="s">
        <v>18</v>
      </c>
      <c r="O502" s="173" t="s">
        <v>18</v>
      </c>
      <c r="P502"/>
      <c r="Q502"/>
      <c r="R502"/>
      <c r="S502"/>
      <c r="T502"/>
      <c r="U502"/>
      <c r="V502"/>
      <c r="W502"/>
      <c r="X502"/>
      <c r="Y502"/>
      <c r="Z502"/>
    </row>
    <row r="503" spans="1:26" ht="15" x14ac:dyDescent="0.25">
      <c r="A503" s="157">
        <f>COUNTIF(ClienteLocalidade!AB:AB,B503)</f>
        <v>1</v>
      </c>
      <c r="B503" s="157" t="str">
        <f t="shared" si="7"/>
        <v>COMPESA - GOIANA</v>
      </c>
      <c r="C503" s="157" t="s">
        <v>18</v>
      </c>
      <c r="D503" s="157" t="s">
        <v>7686</v>
      </c>
      <c r="E503" s="157" t="s">
        <v>7512</v>
      </c>
      <c r="F503" s="157" t="s">
        <v>338</v>
      </c>
      <c r="G503" s="157" t="s">
        <v>7552</v>
      </c>
      <c r="H503" s="157" t="s">
        <v>1662</v>
      </c>
      <c r="I503" s="157" t="s">
        <v>18</v>
      </c>
      <c r="J503" s="157" t="s">
        <v>18</v>
      </c>
      <c r="K503" s="157" t="s">
        <v>1244</v>
      </c>
      <c r="L503" s="157" t="s">
        <v>8020</v>
      </c>
      <c r="M503" s="157" t="s">
        <v>1662</v>
      </c>
      <c r="N503" s="157" t="s">
        <v>18</v>
      </c>
      <c r="O503" s="157" t="s">
        <v>18</v>
      </c>
      <c r="P503"/>
      <c r="Q503"/>
      <c r="R503"/>
      <c r="S503"/>
      <c r="T503"/>
      <c r="U503"/>
      <c r="V503"/>
      <c r="W503"/>
      <c r="X503"/>
      <c r="Y503"/>
      <c r="Z503"/>
    </row>
    <row r="504" spans="1:26" ht="15" x14ac:dyDescent="0.25">
      <c r="A504" s="157">
        <f>COUNTIF(ClienteLocalidade!AB:AB,B504)</f>
        <v>1</v>
      </c>
      <c r="B504" s="157" t="str">
        <f t="shared" si="7"/>
        <v>COMPESA - GRAVATA</v>
      </c>
      <c r="C504" s="173" t="s">
        <v>18</v>
      </c>
      <c r="D504" s="173" t="s">
        <v>7686</v>
      </c>
      <c r="E504" s="173" t="s">
        <v>7512</v>
      </c>
      <c r="F504" s="173" t="s">
        <v>338</v>
      </c>
      <c r="G504" s="173" t="s">
        <v>7554</v>
      </c>
      <c r="H504" s="173" t="s">
        <v>1663</v>
      </c>
      <c r="I504" s="173" t="s">
        <v>18</v>
      </c>
      <c r="J504" s="173" t="s">
        <v>18</v>
      </c>
      <c r="K504" s="173" t="s">
        <v>1244</v>
      </c>
      <c r="L504" s="173" t="s">
        <v>8021</v>
      </c>
      <c r="M504" s="173" t="s">
        <v>1663</v>
      </c>
      <c r="N504" s="173" t="s">
        <v>18</v>
      </c>
      <c r="O504" s="173" t="s">
        <v>18</v>
      </c>
      <c r="P504"/>
      <c r="Q504"/>
      <c r="R504"/>
      <c r="S504"/>
      <c r="T504"/>
      <c r="U504"/>
      <c r="V504"/>
      <c r="W504"/>
      <c r="X504"/>
      <c r="Y504"/>
      <c r="Z504"/>
    </row>
    <row r="505" spans="1:26" ht="15" x14ac:dyDescent="0.25">
      <c r="A505" s="157">
        <f>COUNTIF(ClienteLocalidade!AB:AB,B505)</f>
        <v>0</v>
      </c>
      <c r="B505" s="157" t="str">
        <f t="shared" si="7"/>
        <v>COMPESA - JATAUBA - POCO FUNDO II</v>
      </c>
      <c r="C505" s="173" t="s">
        <v>18</v>
      </c>
      <c r="D505" s="173" t="s">
        <v>7686</v>
      </c>
      <c r="E505" s="173" t="s">
        <v>7512</v>
      </c>
      <c r="F505" s="173" t="s">
        <v>338</v>
      </c>
      <c r="G505" s="173" t="s">
        <v>7576</v>
      </c>
      <c r="H505" s="173" t="s">
        <v>1666</v>
      </c>
      <c r="I505" s="173" t="s">
        <v>18</v>
      </c>
      <c r="J505" s="173" t="s">
        <v>18</v>
      </c>
      <c r="K505" s="173" t="s">
        <v>1244</v>
      </c>
      <c r="L505" s="173" t="s">
        <v>8022</v>
      </c>
      <c r="M505" s="173" t="s">
        <v>7455</v>
      </c>
      <c r="N505" s="173" t="s">
        <v>18</v>
      </c>
      <c r="O505" s="173" t="s">
        <v>18</v>
      </c>
      <c r="P505"/>
      <c r="Q505"/>
      <c r="R505"/>
      <c r="S505"/>
      <c r="T505"/>
      <c r="U505"/>
      <c r="V505"/>
      <c r="W505"/>
      <c r="X505"/>
      <c r="Y505"/>
      <c r="Z505"/>
    </row>
    <row r="506" spans="1:26" ht="15" x14ac:dyDescent="0.25">
      <c r="A506" s="157">
        <f>COUNTIF(ClienteLocalidade!AB:AB,B506)</f>
        <v>1</v>
      </c>
      <c r="B506" s="157" t="str">
        <f t="shared" si="7"/>
        <v>COMPESA - JOAO ALFREDO</v>
      </c>
      <c r="C506" s="157" t="s">
        <v>18</v>
      </c>
      <c r="D506" s="157" t="s">
        <v>7686</v>
      </c>
      <c r="E506" s="157" t="s">
        <v>7512</v>
      </c>
      <c r="F506" s="157" t="s">
        <v>338</v>
      </c>
      <c r="G506" s="157" t="s">
        <v>7577</v>
      </c>
      <c r="H506" s="157" t="s">
        <v>1667</v>
      </c>
      <c r="I506" s="157" t="s">
        <v>18</v>
      </c>
      <c r="J506" s="157" t="s">
        <v>18</v>
      </c>
      <c r="K506" s="157" t="s">
        <v>1244</v>
      </c>
      <c r="L506" s="157" t="s">
        <v>8023</v>
      </c>
      <c r="M506" s="157" t="s">
        <v>1667</v>
      </c>
      <c r="N506" s="157" t="s">
        <v>18</v>
      </c>
      <c r="O506" s="157" t="s">
        <v>18</v>
      </c>
      <c r="P506"/>
      <c r="Q506"/>
      <c r="R506"/>
      <c r="S506"/>
      <c r="T506"/>
      <c r="U506"/>
      <c r="V506"/>
      <c r="W506"/>
      <c r="X506"/>
      <c r="Y506"/>
      <c r="Z506"/>
    </row>
    <row r="507" spans="1:26" ht="15" x14ac:dyDescent="0.25">
      <c r="A507" s="157">
        <f>COUNTIF(ClienteLocalidade!AB:AB,B507)</f>
        <v>1</v>
      </c>
      <c r="B507" s="157" t="str">
        <f t="shared" si="7"/>
        <v>COMPESA - LAJEDO</v>
      </c>
      <c r="C507" s="173" t="s">
        <v>18</v>
      </c>
      <c r="D507" s="173" t="s">
        <v>7686</v>
      </c>
      <c r="E507" s="173" t="s">
        <v>7512</v>
      </c>
      <c r="F507" s="173" t="s">
        <v>338</v>
      </c>
      <c r="G507" s="173" t="s">
        <v>7578</v>
      </c>
      <c r="H507" s="173" t="s">
        <v>1670</v>
      </c>
      <c r="I507" s="173" t="s">
        <v>18</v>
      </c>
      <c r="J507" s="173" t="s">
        <v>18</v>
      </c>
      <c r="K507" s="173" t="s">
        <v>1244</v>
      </c>
      <c r="L507" s="173" t="s">
        <v>8024</v>
      </c>
      <c r="M507" s="173" t="s">
        <v>1670</v>
      </c>
      <c r="N507" s="173" t="s">
        <v>18</v>
      </c>
      <c r="O507" s="173" t="s">
        <v>18</v>
      </c>
      <c r="P507"/>
      <c r="Q507"/>
      <c r="R507"/>
      <c r="S507"/>
      <c r="T507"/>
      <c r="U507"/>
      <c r="V507"/>
      <c r="W507"/>
      <c r="X507"/>
      <c r="Y507"/>
      <c r="Z507"/>
    </row>
    <row r="508" spans="1:26" ht="15" x14ac:dyDescent="0.25">
      <c r="A508" s="157">
        <f>COUNTIF(ClienteLocalidade!AB:AB,B508)</f>
        <v>1</v>
      </c>
      <c r="B508" s="157" t="str">
        <f t="shared" si="7"/>
        <v>COMPESA - LIMOEIRO</v>
      </c>
      <c r="C508" s="157" t="s">
        <v>18</v>
      </c>
      <c r="D508" s="157" t="s">
        <v>7686</v>
      </c>
      <c r="E508" s="157" t="s">
        <v>7512</v>
      </c>
      <c r="F508" s="157" t="s">
        <v>338</v>
      </c>
      <c r="G508" s="157" t="s">
        <v>7579</v>
      </c>
      <c r="H508" s="157" t="s">
        <v>1671</v>
      </c>
      <c r="I508" s="157" t="s">
        <v>18</v>
      </c>
      <c r="J508" s="157" t="s">
        <v>18</v>
      </c>
      <c r="K508" s="157" t="s">
        <v>1244</v>
      </c>
      <c r="L508" s="157" t="s">
        <v>8025</v>
      </c>
      <c r="M508" s="157" t="s">
        <v>1671</v>
      </c>
      <c r="N508" s="157" t="s">
        <v>18</v>
      </c>
      <c r="O508" s="157" t="s">
        <v>18</v>
      </c>
      <c r="P508"/>
      <c r="Q508"/>
      <c r="R508"/>
      <c r="S508"/>
      <c r="T508"/>
      <c r="U508"/>
      <c r="V508"/>
      <c r="W508"/>
      <c r="X508"/>
      <c r="Y508"/>
      <c r="Z508"/>
    </row>
    <row r="509" spans="1:26" ht="15" x14ac:dyDescent="0.25">
      <c r="A509" s="157">
        <f>COUNTIF(ClienteLocalidade!AB:AB,B509)</f>
        <v>1</v>
      </c>
      <c r="B509" s="157" t="str">
        <f t="shared" si="7"/>
        <v>COMPESA - MORENO</v>
      </c>
      <c r="C509" s="173" t="s">
        <v>18</v>
      </c>
      <c r="D509" s="173" t="s">
        <v>7686</v>
      </c>
      <c r="E509" s="173" t="s">
        <v>7512</v>
      </c>
      <c r="F509" s="173" t="s">
        <v>338</v>
      </c>
      <c r="G509" s="173" t="s">
        <v>7597</v>
      </c>
      <c r="H509" s="173" t="s">
        <v>1676</v>
      </c>
      <c r="I509" s="173" t="s">
        <v>18</v>
      </c>
      <c r="J509" s="173" t="s">
        <v>18</v>
      </c>
      <c r="K509" s="173" t="s">
        <v>1244</v>
      </c>
      <c r="L509" s="173" t="s">
        <v>8026</v>
      </c>
      <c r="M509" s="173" t="s">
        <v>1676</v>
      </c>
      <c r="N509" s="173" t="s">
        <v>18</v>
      </c>
      <c r="O509" s="173" t="s">
        <v>18</v>
      </c>
      <c r="P509"/>
      <c r="Q509"/>
      <c r="R509"/>
      <c r="S509"/>
      <c r="T509"/>
      <c r="U509"/>
      <c r="V509"/>
      <c r="W509"/>
      <c r="X509"/>
      <c r="Y509"/>
      <c r="Z509"/>
    </row>
    <row r="510" spans="1:26" ht="15" x14ac:dyDescent="0.25">
      <c r="A510" s="157">
        <f>COUNTIF(ClienteLocalidade!AB:AB,B510)</f>
        <v>1</v>
      </c>
      <c r="B510" s="157" t="str">
        <f t="shared" si="7"/>
        <v>COMPESA - NAZARE DA MATA</v>
      </c>
      <c r="C510" s="173" t="s">
        <v>18</v>
      </c>
      <c r="D510" s="173" t="s">
        <v>7686</v>
      </c>
      <c r="E510" s="173" t="s">
        <v>7512</v>
      </c>
      <c r="F510" s="173" t="s">
        <v>338</v>
      </c>
      <c r="G510" s="173" t="s">
        <v>7550</v>
      </c>
      <c r="H510" s="173" t="s">
        <v>1677</v>
      </c>
      <c r="I510" s="173" t="s">
        <v>18</v>
      </c>
      <c r="J510" s="173" t="s">
        <v>18</v>
      </c>
      <c r="K510" s="173" t="s">
        <v>1244</v>
      </c>
      <c r="L510" s="173" t="s">
        <v>8027</v>
      </c>
      <c r="M510" s="173" t="s">
        <v>1677</v>
      </c>
      <c r="N510" s="173" t="s">
        <v>18</v>
      </c>
      <c r="O510" s="173" t="s">
        <v>18</v>
      </c>
      <c r="P510"/>
      <c r="Q510"/>
      <c r="R510"/>
      <c r="S510"/>
      <c r="T510"/>
      <c r="U510"/>
      <c r="V510"/>
      <c r="W510"/>
      <c r="X510"/>
      <c r="Y510"/>
      <c r="Z510"/>
    </row>
    <row r="511" spans="1:26" ht="15" x14ac:dyDescent="0.25">
      <c r="A511" s="157">
        <f>COUNTIF(ClienteLocalidade!AB:AB,B511)</f>
        <v>1</v>
      </c>
      <c r="B511" s="157" t="str">
        <f t="shared" si="7"/>
        <v>COMPESA - PANELAS</v>
      </c>
      <c r="C511" s="173" t="s">
        <v>18</v>
      </c>
      <c r="D511" s="173" t="s">
        <v>7686</v>
      </c>
      <c r="E511" s="173" t="s">
        <v>7512</v>
      </c>
      <c r="F511" s="173" t="s">
        <v>338</v>
      </c>
      <c r="G511" s="173" t="s">
        <v>7551</v>
      </c>
      <c r="H511" s="157" t="s">
        <v>1678</v>
      </c>
      <c r="I511" s="173" t="s">
        <v>18</v>
      </c>
      <c r="J511" s="173" t="s">
        <v>18</v>
      </c>
      <c r="K511" s="173" t="s">
        <v>1244</v>
      </c>
      <c r="L511" s="173" t="s">
        <v>8028</v>
      </c>
      <c r="M511" s="173" t="s">
        <v>1678</v>
      </c>
      <c r="N511" s="173" t="s">
        <v>18</v>
      </c>
      <c r="O511" s="173" t="s">
        <v>18</v>
      </c>
      <c r="P511"/>
      <c r="Q511"/>
      <c r="R511"/>
      <c r="S511"/>
      <c r="T511"/>
      <c r="U511"/>
      <c r="V511"/>
      <c r="W511"/>
      <c r="X511"/>
      <c r="Y511"/>
      <c r="Z511"/>
    </row>
    <row r="512" spans="1:26" ht="15" x14ac:dyDescent="0.25">
      <c r="A512" s="157">
        <f>COUNTIF(ClienteLocalidade!AB:AB,B512)</f>
        <v>1</v>
      </c>
      <c r="B512" s="157" t="str">
        <f t="shared" si="7"/>
        <v>COMPESA - PAUDALHO</v>
      </c>
      <c r="C512" s="173" t="s">
        <v>18</v>
      </c>
      <c r="D512" s="173" t="s">
        <v>7686</v>
      </c>
      <c r="E512" s="173" t="s">
        <v>7512</v>
      </c>
      <c r="F512" s="173" t="s">
        <v>338</v>
      </c>
      <c r="G512" s="173" t="s">
        <v>7561</v>
      </c>
      <c r="H512" s="173" t="s">
        <v>1679</v>
      </c>
      <c r="I512" s="173" t="s">
        <v>18</v>
      </c>
      <c r="J512" s="173" t="s">
        <v>18</v>
      </c>
      <c r="K512" s="173" t="s">
        <v>1244</v>
      </c>
      <c r="L512" s="173" t="s">
        <v>8029</v>
      </c>
      <c r="M512" s="173" t="s">
        <v>1679</v>
      </c>
      <c r="N512" s="173" t="s">
        <v>18</v>
      </c>
      <c r="O512" s="173" t="s">
        <v>18</v>
      </c>
      <c r="P512"/>
      <c r="Q512"/>
      <c r="R512"/>
      <c r="S512"/>
      <c r="T512"/>
      <c r="U512"/>
      <c r="V512"/>
      <c r="W512"/>
      <c r="X512"/>
      <c r="Y512"/>
      <c r="Z512"/>
    </row>
    <row r="513" spans="1:26" ht="15" x14ac:dyDescent="0.25">
      <c r="A513" s="157">
        <f>COUNTIF(ClienteLocalidade!AB:AB,B513)</f>
        <v>1</v>
      </c>
      <c r="B513" s="157" t="str">
        <f t="shared" si="7"/>
        <v>COMPESA - PEDRA</v>
      </c>
      <c r="C513" s="173" t="s">
        <v>18</v>
      </c>
      <c r="D513" s="173" t="s">
        <v>7686</v>
      </c>
      <c r="E513" s="173" t="s">
        <v>7512</v>
      </c>
      <c r="F513" s="173" t="s">
        <v>338</v>
      </c>
      <c r="G513" s="173" t="s">
        <v>7592</v>
      </c>
      <c r="H513" s="173" t="s">
        <v>1680</v>
      </c>
      <c r="I513" s="173" t="s">
        <v>18</v>
      </c>
      <c r="J513" s="173" t="s">
        <v>18</v>
      </c>
      <c r="K513" s="173" t="s">
        <v>1244</v>
      </c>
      <c r="L513" s="173" t="s">
        <v>8030</v>
      </c>
      <c r="M513" s="173" t="s">
        <v>1680</v>
      </c>
      <c r="N513" s="173" t="s">
        <v>18</v>
      </c>
      <c r="O513" s="173" t="s">
        <v>18</v>
      </c>
      <c r="P513"/>
      <c r="Q513"/>
      <c r="R513"/>
      <c r="S513"/>
      <c r="T513"/>
      <c r="U513"/>
      <c r="V513"/>
      <c r="W513"/>
      <c r="X513"/>
      <c r="Y513"/>
      <c r="Z513"/>
    </row>
    <row r="514" spans="1:26" ht="15" x14ac:dyDescent="0.25">
      <c r="A514" s="157">
        <f>COUNTIF(ClienteLocalidade!AB:AB,B514)</f>
        <v>0</v>
      </c>
      <c r="B514" s="157" t="str">
        <f t="shared" ref="B514:B577" si="8">F514&amp;" - "&amp;H514</f>
        <v>COMPESA - POCAO</v>
      </c>
      <c r="C514" s="157" t="s">
        <v>18</v>
      </c>
      <c r="D514" s="157" t="s">
        <v>7686</v>
      </c>
      <c r="E514" s="157" t="s">
        <v>7512</v>
      </c>
      <c r="F514" s="157" t="s">
        <v>338</v>
      </c>
      <c r="G514" s="157" t="s">
        <v>7530</v>
      </c>
      <c r="H514" s="157" t="s">
        <v>1684</v>
      </c>
      <c r="I514" s="157" t="s">
        <v>18</v>
      </c>
      <c r="J514" s="157" t="s">
        <v>18</v>
      </c>
      <c r="K514" s="157" t="s">
        <v>1244</v>
      </c>
      <c r="L514" s="157" t="s">
        <v>8031</v>
      </c>
      <c r="M514" s="157" t="s">
        <v>1684</v>
      </c>
      <c r="N514" s="157" t="s">
        <v>18</v>
      </c>
      <c r="O514" s="157" t="s">
        <v>18</v>
      </c>
      <c r="P514"/>
      <c r="Q514"/>
      <c r="R514"/>
      <c r="S514"/>
      <c r="T514"/>
      <c r="U514"/>
      <c r="V514"/>
      <c r="W514"/>
      <c r="X514"/>
      <c r="Y514"/>
      <c r="Z514"/>
    </row>
    <row r="515" spans="1:26" ht="15" x14ac:dyDescent="0.25">
      <c r="A515" s="157">
        <f>COUNTIF(ClienteLocalidade!AB:AB,B515)</f>
        <v>1</v>
      </c>
      <c r="B515" s="157" t="str">
        <f t="shared" si="8"/>
        <v>COMPESA - POMBOS</v>
      </c>
      <c r="C515" s="173" t="s">
        <v>18</v>
      </c>
      <c r="D515" s="173" t="s">
        <v>7686</v>
      </c>
      <c r="E515" s="173" t="s">
        <v>7512</v>
      </c>
      <c r="F515" s="173" t="s">
        <v>338</v>
      </c>
      <c r="G515" s="173" t="s">
        <v>7571</v>
      </c>
      <c r="H515" s="173" t="s">
        <v>1685</v>
      </c>
      <c r="I515" s="173" t="s">
        <v>18</v>
      </c>
      <c r="J515" s="173" t="s">
        <v>18</v>
      </c>
      <c r="K515" s="173" t="s">
        <v>1244</v>
      </c>
      <c r="L515" s="173" t="s">
        <v>8032</v>
      </c>
      <c r="M515" s="173" t="s">
        <v>1685</v>
      </c>
      <c r="N515" s="173" t="s">
        <v>18</v>
      </c>
      <c r="O515" s="173" t="s">
        <v>18</v>
      </c>
      <c r="P515"/>
      <c r="Q515"/>
      <c r="R515"/>
      <c r="S515"/>
      <c r="T515"/>
      <c r="U515"/>
      <c r="V515"/>
      <c r="W515"/>
      <c r="X515"/>
      <c r="Y515"/>
      <c r="Z515"/>
    </row>
    <row r="516" spans="1:26" ht="15" x14ac:dyDescent="0.25">
      <c r="A516" s="157">
        <f>COUNTIF(ClienteLocalidade!AB:AB,B516)</f>
        <v>1</v>
      </c>
      <c r="B516" s="157" t="str">
        <f t="shared" si="8"/>
        <v>COMPESA - RIBEIRAO</v>
      </c>
      <c r="C516" s="157" t="s">
        <v>18</v>
      </c>
      <c r="D516" s="157" t="s">
        <v>7686</v>
      </c>
      <c r="E516" s="157" t="s">
        <v>7512</v>
      </c>
      <c r="F516" s="157" t="s">
        <v>338</v>
      </c>
      <c r="G516" s="157" t="s">
        <v>7556</v>
      </c>
      <c r="H516" s="157" t="s">
        <v>1688</v>
      </c>
      <c r="I516" s="157" t="s">
        <v>18</v>
      </c>
      <c r="J516" s="157" t="s">
        <v>18</v>
      </c>
      <c r="K516" s="157" t="s">
        <v>1244</v>
      </c>
      <c r="L516" s="157" t="s">
        <v>8033</v>
      </c>
      <c r="M516" s="157" t="s">
        <v>1688</v>
      </c>
      <c r="N516" s="157" t="s">
        <v>18</v>
      </c>
      <c r="O516" s="157" t="s">
        <v>18</v>
      </c>
      <c r="P516"/>
      <c r="Q516"/>
      <c r="R516"/>
      <c r="S516"/>
      <c r="T516"/>
      <c r="U516"/>
      <c r="V516"/>
      <c r="W516"/>
      <c r="X516"/>
      <c r="Y516"/>
      <c r="Z516"/>
    </row>
    <row r="517" spans="1:26" ht="15" x14ac:dyDescent="0.25">
      <c r="A517" s="157">
        <f>COUNTIF(ClienteLocalidade!AB:AB,B517)</f>
        <v>1</v>
      </c>
      <c r="B517" s="157" t="str">
        <f t="shared" si="8"/>
        <v>COMPESA - RIO FORMOSO</v>
      </c>
      <c r="C517" s="173" t="s">
        <v>18</v>
      </c>
      <c r="D517" s="173" t="s">
        <v>7686</v>
      </c>
      <c r="E517" s="173" t="s">
        <v>7512</v>
      </c>
      <c r="F517" s="173" t="s">
        <v>338</v>
      </c>
      <c r="G517" s="173" t="s">
        <v>7586</v>
      </c>
      <c r="H517" s="173" t="s">
        <v>1689</v>
      </c>
      <c r="I517" s="173" t="s">
        <v>18</v>
      </c>
      <c r="J517" s="173" t="s">
        <v>18</v>
      </c>
      <c r="K517" s="173" t="s">
        <v>1244</v>
      </c>
      <c r="L517" s="173" t="s">
        <v>8034</v>
      </c>
      <c r="M517" s="173" t="s">
        <v>1689</v>
      </c>
      <c r="N517" s="173" t="s">
        <v>18</v>
      </c>
      <c r="O517" s="173" t="s">
        <v>18</v>
      </c>
      <c r="P517"/>
      <c r="Q517"/>
      <c r="R517"/>
      <c r="S517"/>
      <c r="T517"/>
      <c r="U517"/>
      <c r="V517"/>
      <c r="W517"/>
      <c r="X517"/>
      <c r="Y517"/>
      <c r="Z517"/>
    </row>
    <row r="518" spans="1:26" ht="15" x14ac:dyDescent="0.25">
      <c r="A518" s="157">
        <f>COUNTIF(ClienteLocalidade!AB:AB,B518)</f>
        <v>1</v>
      </c>
      <c r="B518" s="157" t="str">
        <f t="shared" si="8"/>
        <v>COMPESA - SANTA CRUZ DO CAPIBARIBE MACHADOS</v>
      </c>
      <c r="C518" s="173" t="s">
        <v>18</v>
      </c>
      <c r="D518" s="173" t="s">
        <v>7686</v>
      </c>
      <c r="E518" s="173" t="s">
        <v>7512</v>
      </c>
      <c r="F518" s="173" t="s">
        <v>338</v>
      </c>
      <c r="G518" s="173" t="s">
        <v>7537</v>
      </c>
      <c r="H518" s="173" t="s">
        <v>1691</v>
      </c>
      <c r="I518" s="173" t="s">
        <v>18</v>
      </c>
      <c r="J518" s="173" t="s">
        <v>18</v>
      </c>
      <c r="K518" s="173" t="s">
        <v>1244</v>
      </c>
      <c r="L518" s="173" t="s">
        <v>8035</v>
      </c>
      <c r="M518" s="173" t="s">
        <v>7456</v>
      </c>
      <c r="N518" s="173" t="s">
        <v>18</v>
      </c>
      <c r="O518" s="173" t="s">
        <v>18</v>
      </c>
      <c r="P518"/>
      <c r="Q518"/>
      <c r="R518"/>
      <c r="S518"/>
      <c r="T518"/>
      <c r="U518"/>
      <c r="V518"/>
      <c r="W518"/>
      <c r="X518"/>
      <c r="Y518"/>
      <c r="Z518"/>
    </row>
    <row r="519" spans="1:26" ht="15" x14ac:dyDescent="0.25">
      <c r="A519" s="157">
        <f>COUNTIF(ClienteLocalidade!AB:AB,B519)</f>
        <v>0</v>
      </c>
      <c r="B519" s="157" t="str">
        <f t="shared" si="8"/>
        <v>COMPESA - SANTA CRUZ DO CAPIBARIBE POCO FUNDO I</v>
      </c>
      <c r="C519" s="173" t="s">
        <v>18</v>
      </c>
      <c r="D519" s="173" t="s">
        <v>7686</v>
      </c>
      <c r="E519" s="173" t="s">
        <v>7512</v>
      </c>
      <c r="F519" s="173" t="s">
        <v>338</v>
      </c>
      <c r="G519" s="173" t="s">
        <v>7531</v>
      </c>
      <c r="H519" s="173" t="s">
        <v>1692</v>
      </c>
      <c r="I519" s="173" t="s">
        <v>18</v>
      </c>
      <c r="J519" s="173" t="s">
        <v>18</v>
      </c>
      <c r="K519" s="173" t="s">
        <v>1244</v>
      </c>
      <c r="L519" s="173" t="s">
        <v>8035</v>
      </c>
      <c r="M519" s="173" t="s">
        <v>7456</v>
      </c>
      <c r="N519" s="173" t="s">
        <v>18</v>
      </c>
      <c r="O519" s="173" t="s">
        <v>18</v>
      </c>
      <c r="P519"/>
      <c r="Q519"/>
      <c r="R519"/>
      <c r="S519"/>
      <c r="T519"/>
      <c r="U519"/>
      <c r="V519"/>
      <c r="W519"/>
      <c r="X519"/>
      <c r="Y519"/>
      <c r="Z519"/>
    </row>
    <row r="520" spans="1:26" ht="15" x14ac:dyDescent="0.25">
      <c r="A520" s="157">
        <f>COUNTIF(ClienteLocalidade!AB:AB,B520)</f>
        <v>1</v>
      </c>
      <c r="B520" s="157" t="str">
        <f t="shared" si="8"/>
        <v>COMPESA - SAO JOAQUIM DO MONTE</v>
      </c>
      <c r="C520" s="173" t="s">
        <v>18</v>
      </c>
      <c r="D520" s="173" t="s">
        <v>7686</v>
      </c>
      <c r="E520" s="173" t="s">
        <v>7512</v>
      </c>
      <c r="F520" s="173" t="s">
        <v>338</v>
      </c>
      <c r="G520" s="173" t="s">
        <v>7601</v>
      </c>
      <c r="H520" s="173" t="s">
        <v>1694</v>
      </c>
      <c r="I520" s="173" t="s">
        <v>18</v>
      </c>
      <c r="J520" s="173" t="s">
        <v>18</v>
      </c>
      <c r="K520" s="173" t="s">
        <v>1244</v>
      </c>
      <c r="L520" s="173" t="s">
        <v>8036</v>
      </c>
      <c r="M520" s="173" t="s">
        <v>1694</v>
      </c>
      <c r="N520" s="173" t="s">
        <v>18</v>
      </c>
      <c r="O520" s="173" t="s">
        <v>18</v>
      </c>
      <c r="P520"/>
      <c r="Q520"/>
      <c r="R520"/>
      <c r="S520"/>
      <c r="T520"/>
      <c r="U520"/>
      <c r="V520"/>
      <c r="W520"/>
      <c r="X520"/>
      <c r="Y520"/>
      <c r="Z520"/>
    </row>
    <row r="521" spans="1:26" ht="15" x14ac:dyDescent="0.25">
      <c r="A521" s="157">
        <f>COUNTIF(ClienteLocalidade!AB:AB,B521)</f>
        <v>1</v>
      </c>
      <c r="B521" s="157" t="str">
        <f t="shared" si="8"/>
        <v>COMPESA - SAO JOSE DA COROA GRANDE</v>
      </c>
      <c r="C521" s="173" t="s">
        <v>18</v>
      </c>
      <c r="D521" s="173" t="s">
        <v>7686</v>
      </c>
      <c r="E521" s="173" t="s">
        <v>7512</v>
      </c>
      <c r="F521" s="173" t="s">
        <v>338</v>
      </c>
      <c r="G521" s="173" t="s">
        <v>7589</v>
      </c>
      <c r="H521" s="173" t="s">
        <v>1695</v>
      </c>
      <c r="I521" s="173" t="s">
        <v>18</v>
      </c>
      <c r="J521" s="173" t="s">
        <v>18</v>
      </c>
      <c r="K521" s="173" t="s">
        <v>1244</v>
      </c>
      <c r="L521" s="173" t="s">
        <v>8037</v>
      </c>
      <c r="M521" s="173" t="s">
        <v>1695</v>
      </c>
      <c r="N521" s="173" t="s">
        <v>18</v>
      </c>
      <c r="O521" s="173" t="s">
        <v>18</v>
      </c>
      <c r="P521"/>
      <c r="Q521"/>
      <c r="R521"/>
      <c r="S521"/>
      <c r="T521"/>
      <c r="U521"/>
      <c r="V521"/>
      <c r="W521"/>
      <c r="X521"/>
      <c r="Y521"/>
      <c r="Z521"/>
    </row>
    <row r="522" spans="1:26" ht="15" x14ac:dyDescent="0.25">
      <c r="A522" s="157">
        <f>COUNTIF(ClienteLocalidade!AB:AB,B522)</f>
        <v>1</v>
      </c>
      <c r="B522" s="157" t="str">
        <f t="shared" si="8"/>
        <v>COMPESA - SERTANIA</v>
      </c>
      <c r="C522" s="173" t="s">
        <v>18</v>
      </c>
      <c r="D522" s="173" t="s">
        <v>7686</v>
      </c>
      <c r="E522" s="173" t="s">
        <v>7512</v>
      </c>
      <c r="F522" s="173" t="s">
        <v>338</v>
      </c>
      <c r="G522" s="173" t="s">
        <v>7591</v>
      </c>
      <c r="H522" s="173" t="s">
        <v>1696</v>
      </c>
      <c r="I522" s="173" t="s">
        <v>18</v>
      </c>
      <c r="J522" s="173" t="s">
        <v>18</v>
      </c>
      <c r="K522" s="173" t="s">
        <v>1244</v>
      </c>
      <c r="L522" s="173" t="s">
        <v>8038</v>
      </c>
      <c r="M522" s="173" t="s">
        <v>1696</v>
      </c>
      <c r="N522" s="173" t="s">
        <v>18</v>
      </c>
      <c r="O522" s="173" t="s">
        <v>18</v>
      </c>
      <c r="P522"/>
      <c r="Q522"/>
      <c r="R522"/>
      <c r="S522"/>
      <c r="T522"/>
      <c r="U522"/>
      <c r="V522"/>
      <c r="W522"/>
      <c r="X522"/>
      <c r="Y522"/>
      <c r="Z522"/>
    </row>
    <row r="523" spans="1:26" ht="15" x14ac:dyDescent="0.25">
      <c r="A523" s="157">
        <f>COUNTIF(ClienteLocalidade!AB:AB,B523)</f>
        <v>1</v>
      </c>
      <c r="B523" s="157" t="str">
        <f t="shared" si="8"/>
        <v>COMPESA - SIRINHAEM</v>
      </c>
      <c r="C523" s="157" t="s">
        <v>18</v>
      </c>
      <c r="D523" s="157" t="s">
        <v>7686</v>
      </c>
      <c r="E523" s="157" t="s">
        <v>7512</v>
      </c>
      <c r="F523" s="157" t="s">
        <v>338</v>
      </c>
      <c r="G523" s="157" t="s">
        <v>7543</v>
      </c>
      <c r="H523" s="157" t="s">
        <v>1697</v>
      </c>
      <c r="I523" s="157" t="s">
        <v>18</v>
      </c>
      <c r="J523" s="157" t="s">
        <v>18</v>
      </c>
      <c r="K523" s="157" t="s">
        <v>1244</v>
      </c>
      <c r="L523" s="157" t="s">
        <v>8039</v>
      </c>
      <c r="M523" s="157" t="s">
        <v>1697</v>
      </c>
      <c r="N523" s="157" t="s">
        <v>18</v>
      </c>
      <c r="O523" s="157" t="s">
        <v>18</v>
      </c>
      <c r="P523"/>
      <c r="Q523"/>
      <c r="R523"/>
      <c r="S523"/>
      <c r="T523"/>
      <c r="U523"/>
      <c r="V523"/>
      <c r="W523"/>
      <c r="X523"/>
      <c r="Y523"/>
      <c r="Z523"/>
    </row>
    <row r="524" spans="1:26" ht="15" x14ac:dyDescent="0.25">
      <c r="A524" s="157">
        <f>COUNTIF(ClienteLocalidade!AB:AB,B524)</f>
        <v>1</v>
      </c>
      <c r="B524" s="157" t="str">
        <f t="shared" si="8"/>
        <v>COMPESA - SIRINHAEM CAP</v>
      </c>
      <c r="C524" s="173" t="s">
        <v>18</v>
      </c>
      <c r="D524" s="173" t="s">
        <v>7686</v>
      </c>
      <c r="E524" s="173" t="s">
        <v>7512</v>
      </c>
      <c r="F524" s="173" t="s">
        <v>338</v>
      </c>
      <c r="G524" s="173" t="s">
        <v>7544</v>
      </c>
      <c r="H524" s="173" t="s">
        <v>1698</v>
      </c>
      <c r="I524" s="173" t="s">
        <v>18</v>
      </c>
      <c r="J524" s="173" t="s">
        <v>18</v>
      </c>
      <c r="K524" s="173" t="s">
        <v>1244</v>
      </c>
      <c r="L524" s="173" t="s">
        <v>8039</v>
      </c>
      <c r="M524" s="173" t="s">
        <v>1697</v>
      </c>
      <c r="N524" s="173" t="s">
        <v>18</v>
      </c>
      <c r="O524" s="173" t="s">
        <v>18</v>
      </c>
      <c r="P524"/>
      <c r="Q524"/>
      <c r="R524"/>
      <c r="S524"/>
      <c r="T524"/>
      <c r="U524"/>
      <c r="V524"/>
      <c r="W524"/>
      <c r="X524"/>
      <c r="Y524"/>
      <c r="Z524"/>
    </row>
    <row r="525" spans="1:26" ht="15" x14ac:dyDescent="0.25">
      <c r="A525" s="157">
        <f>COUNTIF(ClienteLocalidade!AB:AB,B525)</f>
        <v>1</v>
      </c>
      <c r="B525" s="157" t="str">
        <f t="shared" si="8"/>
        <v>COMPESA - SURUBIM</v>
      </c>
      <c r="C525" s="173" t="s">
        <v>18</v>
      </c>
      <c r="D525" s="173" t="s">
        <v>7686</v>
      </c>
      <c r="E525" s="173" t="s">
        <v>7512</v>
      </c>
      <c r="F525" s="173" t="s">
        <v>338</v>
      </c>
      <c r="G525" s="173" t="s">
        <v>7519</v>
      </c>
      <c r="H525" s="173" t="s">
        <v>1702</v>
      </c>
      <c r="I525" s="173" t="s">
        <v>18</v>
      </c>
      <c r="J525" s="173" t="s">
        <v>18</v>
      </c>
      <c r="K525" s="173" t="s">
        <v>1244</v>
      </c>
      <c r="L525" s="173" t="s">
        <v>8040</v>
      </c>
      <c r="M525" s="173" t="s">
        <v>1702</v>
      </c>
      <c r="N525" s="173" t="s">
        <v>18</v>
      </c>
      <c r="O525" s="173" t="s">
        <v>18</v>
      </c>
      <c r="P525"/>
      <c r="Q525"/>
      <c r="R525"/>
      <c r="S525"/>
      <c r="T525"/>
      <c r="U525"/>
      <c r="V525"/>
      <c r="W525"/>
      <c r="X525"/>
      <c r="Y525"/>
      <c r="Z525"/>
    </row>
    <row r="526" spans="1:26" ht="15" x14ac:dyDescent="0.25">
      <c r="A526" s="157">
        <f>COUNTIF(ClienteLocalidade!AB:AB,B526)</f>
        <v>1</v>
      </c>
      <c r="B526" s="157" t="str">
        <f t="shared" si="8"/>
        <v>COMPESA - SURUBIM EE8</v>
      </c>
      <c r="C526" s="157" t="s">
        <v>18</v>
      </c>
      <c r="D526" s="157" t="s">
        <v>7686</v>
      </c>
      <c r="E526" s="157" t="s">
        <v>7512</v>
      </c>
      <c r="F526" s="157" t="s">
        <v>338</v>
      </c>
      <c r="G526" s="157" t="s">
        <v>7602</v>
      </c>
      <c r="H526" s="157" t="s">
        <v>1703</v>
      </c>
      <c r="I526" s="157" t="s">
        <v>18</v>
      </c>
      <c r="J526" s="157" t="s">
        <v>18</v>
      </c>
      <c r="K526" s="157" t="s">
        <v>1244</v>
      </c>
      <c r="L526" s="157" t="s">
        <v>8040</v>
      </c>
      <c r="M526" s="157" t="s">
        <v>1702</v>
      </c>
      <c r="N526" s="157" t="s">
        <v>18</v>
      </c>
      <c r="O526" s="157" t="s">
        <v>18</v>
      </c>
      <c r="P526"/>
      <c r="Q526"/>
      <c r="R526"/>
      <c r="S526"/>
      <c r="T526"/>
      <c r="U526"/>
      <c r="V526"/>
      <c r="W526"/>
      <c r="X526"/>
      <c r="Y526"/>
      <c r="Z526"/>
    </row>
    <row r="527" spans="1:26" ht="15" x14ac:dyDescent="0.25">
      <c r="A527" s="157">
        <f>COUNTIF(ClienteLocalidade!AB:AB,B527)</f>
        <v>1</v>
      </c>
      <c r="B527" s="157" t="str">
        <f t="shared" si="8"/>
        <v>COMPESA - TAMANDARE NOVA</v>
      </c>
      <c r="C527" s="157" t="s">
        <v>18</v>
      </c>
      <c r="D527" s="157" t="s">
        <v>7686</v>
      </c>
      <c r="E527" s="157" t="s">
        <v>7512</v>
      </c>
      <c r="F527" s="157" t="s">
        <v>338</v>
      </c>
      <c r="G527" s="157" t="s">
        <v>7526</v>
      </c>
      <c r="H527" s="157" t="s">
        <v>1704</v>
      </c>
      <c r="I527" s="157" t="s">
        <v>18</v>
      </c>
      <c r="J527" s="157" t="s">
        <v>18</v>
      </c>
      <c r="K527" s="157" t="s">
        <v>1244</v>
      </c>
      <c r="L527" s="157" t="s">
        <v>8041</v>
      </c>
      <c r="M527" s="157" t="s">
        <v>7457</v>
      </c>
      <c r="N527" s="157" t="s">
        <v>18</v>
      </c>
      <c r="O527" s="157" t="s">
        <v>18</v>
      </c>
      <c r="P527"/>
      <c r="Q527"/>
      <c r="R527"/>
      <c r="S527"/>
      <c r="T527"/>
      <c r="U527"/>
      <c r="V527"/>
      <c r="W527"/>
      <c r="X527"/>
      <c r="Y527"/>
      <c r="Z527"/>
    </row>
    <row r="528" spans="1:26" ht="15" x14ac:dyDescent="0.25">
      <c r="A528" s="157">
        <f>COUNTIF(ClienteLocalidade!AB:AB,B528)</f>
        <v>1</v>
      </c>
      <c r="B528" s="157" t="str">
        <f t="shared" si="8"/>
        <v>COMPESA - TIMBAUBA</v>
      </c>
      <c r="C528" s="173" t="s">
        <v>18</v>
      </c>
      <c r="D528" s="173" t="s">
        <v>7686</v>
      </c>
      <c r="E528" s="173" t="s">
        <v>7512</v>
      </c>
      <c r="F528" s="173" t="s">
        <v>338</v>
      </c>
      <c r="G528" s="173" t="s">
        <v>7570</v>
      </c>
      <c r="H528" s="173" t="s">
        <v>1707</v>
      </c>
      <c r="I528" s="173" t="s">
        <v>18</v>
      </c>
      <c r="J528" s="173" t="s">
        <v>18</v>
      </c>
      <c r="K528" s="173" t="s">
        <v>1244</v>
      </c>
      <c r="L528" s="173" t="s">
        <v>8042</v>
      </c>
      <c r="M528" s="173" t="s">
        <v>1707</v>
      </c>
      <c r="N528" s="173" t="s">
        <v>18</v>
      </c>
      <c r="O528" s="173" t="s">
        <v>18</v>
      </c>
      <c r="P528"/>
      <c r="Q528"/>
      <c r="R528"/>
      <c r="S528"/>
      <c r="T528"/>
      <c r="U528"/>
      <c r="V528"/>
      <c r="W528"/>
      <c r="X528"/>
      <c r="Y528"/>
      <c r="Z528"/>
    </row>
    <row r="529" spans="1:26" ht="15" x14ac:dyDescent="0.25">
      <c r="A529" s="157">
        <f>COUNTIF(ClienteLocalidade!AB:AB,B529)</f>
        <v>1</v>
      </c>
      <c r="B529" s="157" t="str">
        <f t="shared" si="8"/>
        <v>COMPESA - TORITAMA</v>
      </c>
      <c r="C529" s="173" t="s">
        <v>18</v>
      </c>
      <c r="D529" s="173" t="s">
        <v>7686</v>
      </c>
      <c r="E529" s="173" t="s">
        <v>7512</v>
      </c>
      <c r="F529" s="173" t="s">
        <v>338</v>
      </c>
      <c r="G529" s="173" t="s">
        <v>7585</v>
      </c>
      <c r="H529" s="173" t="s">
        <v>1708</v>
      </c>
      <c r="I529" s="173" t="s">
        <v>18</v>
      </c>
      <c r="J529" s="173" t="s">
        <v>18</v>
      </c>
      <c r="K529" s="173" t="s">
        <v>1244</v>
      </c>
      <c r="L529" s="173" t="s">
        <v>8043</v>
      </c>
      <c r="M529" s="173" t="s">
        <v>1708</v>
      </c>
      <c r="N529" s="173" t="s">
        <v>18</v>
      </c>
      <c r="O529" s="172" t="s">
        <v>18</v>
      </c>
      <c r="P529"/>
      <c r="Q529"/>
      <c r="R529"/>
      <c r="S529"/>
      <c r="T529"/>
      <c r="U529"/>
      <c r="V529"/>
      <c r="W529"/>
      <c r="X529"/>
      <c r="Y529"/>
      <c r="Z529"/>
    </row>
    <row r="530" spans="1:26" ht="15" x14ac:dyDescent="0.25">
      <c r="A530" s="157">
        <f>COUNTIF(ClienteLocalidade!AB:AB,B530)</f>
        <v>1</v>
      </c>
      <c r="B530" s="157" t="str">
        <f t="shared" si="8"/>
        <v>COMPESA - VENTUROSA</v>
      </c>
      <c r="C530" s="173" t="s">
        <v>18</v>
      </c>
      <c r="D530" s="173" t="s">
        <v>7686</v>
      </c>
      <c r="E530" s="173" t="s">
        <v>7512</v>
      </c>
      <c r="F530" s="173" t="s">
        <v>338</v>
      </c>
      <c r="G530" s="173" t="s">
        <v>7656</v>
      </c>
      <c r="H530" s="173" t="s">
        <v>1710</v>
      </c>
      <c r="I530" s="173" t="s">
        <v>18</v>
      </c>
      <c r="J530" s="173" t="s">
        <v>18</v>
      </c>
      <c r="K530" s="173" t="s">
        <v>1244</v>
      </c>
      <c r="L530" s="173" t="s">
        <v>8044</v>
      </c>
      <c r="M530" s="173" t="s">
        <v>1710</v>
      </c>
      <c r="N530" s="173" t="s">
        <v>18</v>
      </c>
      <c r="O530" s="172" t="s">
        <v>18</v>
      </c>
      <c r="P530"/>
      <c r="Q530"/>
      <c r="R530"/>
      <c r="S530"/>
      <c r="T530"/>
      <c r="U530"/>
      <c r="V530"/>
      <c r="W530"/>
      <c r="X530"/>
      <c r="Y530"/>
      <c r="Z530"/>
    </row>
    <row r="531" spans="1:26" ht="15" x14ac:dyDescent="0.25">
      <c r="A531" s="157">
        <f>COUNTIF(ClienteLocalidade!AB:AB,B531)</f>
        <v>1</v>
      </c>
      <c r="B531" s="157" t="str">
        <f t="shared" si="8"/>
        <v>COMPESA - VERTENTES EE9</v>
      </c>
      <c r="C531" s="173" t="s">
        <v>18</v>
      </c>
      <c r="D531" s="173" t="s">
        <v>7686</v>
      </c>
      <c r="E531" s="173" t="s">
        <v>7512</v>
      </c>
      <c r="F531" s="173" t="s">
        <v>338</v>
      </c>
      <c r="G531" s="173" t="s">
        <v>7564</v>
      </c>
      <c r="H531" s="173" t="s">
        <v>7485</v>
      </c>
      <c r="I531" s="173" t="s">
        <v>18</v>
      </c>
      <c r="J531" s="173" t="s">
        <v>18</v>
      </c>
      <c r="K531" s="173" t="s">
        <v>1244</v>
      </c>
      <c r="L531" s="173" t="s">
        <v>8045</v>
      </c>
      <c r="M531" s="173" t="s">
        <v>7458</v>
      </c>
      <c r="N531" s="173" t="s">
        <v>18</v>
      </c>
      <c r="O531" s="172" t="s">
        <v>18</v>
      </c>
      <c r="P531"/>
      <c r="Q531"/>
      <c r="R531"/>
      <c r="S531"/>
      <c r="T531"/>
      <c r="U531"/>
      <c r="V531"/>
      <c r="W531"/>
      <c r="X531"/>
      <c r="Y531"/>
      <c r="Z531"/>
    </row>
    <row r="532" spans="1:26" ht="15" x14ac:dyDescent="0.25">
      <c r="A532" s="157">
        <f>COUNTIF(ClienteLocalidade!AB:AB,B532)</f>
        <v>1</v>
      </c>
      <c r="B532" s="157" t="str">
        <f t="shared" si="8"/>
        <v>COMPESA - VERTENTES EE8</v>
      </c>
      <c r="C532" s="173" t="s">
        <v>18</v>
      </c>
      <c r="D532" s="173" t="s">
        <v>7686</v>
      </c>
      <c r="E532" s="173" t="s">
        <v>7512</v>
      </c>
      <c r="F532" s="173" t="s">
        <v>338</v>
      </c>
      <c r="G532" s="173" t="s">
        <v>7559</v>
      </c>
      <c r="H532" s="173" t="s">
        <v>1712</v>
      </c>
      <c r="I532" s="173" t="s">
        <v>18</v>
      </c>
      <c r="J532" s="173" t="s">
        <v>18</v>
      </c>
      <c r="K532" s="173" t="s">
        <v>1244</v>
      </c>
      <c r="L532" s="173" t="s">
        <v>8045</v>
      </c>
      <c r="M532" s="173" t="s">
        <v>7458</v>
      </c>
      <c r="N532" s="173" t="s">
        <v>18</v>
      </c>
      <c r="O532" s="172" t="s">
        <v>18</v>
      </c>
      <c r="P532"/>
      <c r="Q532"/>
      <c r="R532"/>
      <c r="S532"/>
      <c r="T532"/>
      <c r="U532"/>
      <c r="V532"/>
      <c r="W532"/>
      <c r="X532"/>
      <c r="Y532"/>
      <c r="Z532"/>
    </row>
    <row r="533" spans="1:26" ht="15" x14ac:dyDescent="0.25">
      <c r="A533" s="157">
        <f>COUNTIF(ClienteLocalidade!AB:AB,B533)</f>
        <v>1</v>
      </c>
      <c r="B533" s="157" t="str">
        <f t="shared" si="8"/>
        <v>COMPESA - VITORIA</v>
      </c>
      <c r="C533" s="173" t="s">
        <v>18</v>
      </c>
      <c r="D533" s="173" t="s">
        <v>7686</v>
      </c>
      <c r="E533" s="173" t="s">
        <v>7512</v>
      </c>
      <c r="F533" s="173" t="s">
        <v>338</v>
      </c>
      <c r="G533" s="173" t="s">
        <v>7558</v>
      </c>
      <c r="H533" s="173" t="s">
        <v>1713</v>
      </c>
      <c r="I533" s="173" t="s">
        <v>18</v>
      </c>
      <c r="J533" s="173" t="s">
        <v>18</v>
      </c>
      <c r="K533" s="173" t="s">
        <v>1244</v>
      </c>
      <c r="L533" s="173" t="s">
        <v>8046</v>
      </c>
      <c r="M533" s="173" t="s">
        <v>7459</v>
      </c>
      <c r="N533" s="173" t="s">
        <v>18</v>
      </c>
      <c r="O533" s="172" t="s">
        <v>18</v>
      </c>
      <c r="P533"/>
      <c r="Q533"/>
      <c r="R533"/>
      <c r="S533"/>
      <c r="T533"/>
      <c r="U533"/>
      <c r="V533"/>
      <c r="W533"/>
      <c r="X533"/>
      <c r="Y533"/>
      <c r="Z533"/>
    </row>
    <row r="534" spans="1:26" ht="15" x14ac:dyDescent="0.25">
      <c r="A534" s="157">
        <f>COUNTIF(ClienteLocalidade!AB:AB,B534)</f>
        <v>1</v>
      </c>
      <c r="B534" s="157" t="str">
        <f t="shared" si="8"/>
        <v>COMPESA - ALTO DO CEU</v>
      </c>
      <c r="C534" s="173" t="s">
        <v>18</v>
      </c>
      <c r="D534" s="173" t="s">
        <v>7686</v>
      </c>
      <c r="E534" s="173" t="s">
        <v>7512</v>
      </c>
      <c r="F534" s="173" t="s">
        <v>338</v>
      </c>
      <c r="G534" s="173" t="s">
        <v>7603</v>
      </c>
      <c r="H534" s="173" t="s">
        <v>1638</v>
      </c>
      <c r="I534" s="173" t="s">
        <v>18</v>
      </c>
      <c r="J534" s="173" t="s">
        <v>18</v>
      </c>
      <c r="K534" s="173" t="s">
        <v>1244</v>
      </c>
      <c r="L534" s="173" t="s">
        <v>8048</v>
      </c>
      <c r="M534" s="173" t="s">
        <v>7460</v>
      </c>
      <c r="N534" s="173" t="s">
        <v>18</v>
      </c>
      <c r="O534" s="172" t="s">
        <v>18</v>
      </c>
      <c r="P534"/>
      <c r="Q534"/>
      <c r="R534"/>
      <c r="S534"/>
      <c r="T534"/>
      <c r="U534"/>
      <c r="V534"/>
      <c r="W534"/>
      <c r="X534"/>
      <c r="Y534"/>
      <c r="Z534"/>
    </row>
    <row r="535" spans="1:26" ht="15" x14ac:dyDescent="0.25">
      <c r="A535" s="157">
        <f>COUNTIF(ClienteLocalidade!AB:AB,B535)</f>
        <v>1</v>
      </c>
      <c r="B535" s="157" t="str">
        <f t="shared" si="8"/>
        <v>COMPESA - BOTAFOGO</v>
      </c>
      <c r="C535" s="173" t="s">
        <v>18</v>
      </c>
      <c r="D535" s="173" t="s">
        <v>7686</v>
      </c>
      <c r="E535" s="173" t="s">
        <v>7512</v>
      </c>
      <c r="F535" s="173" t="s">
        <v>338</v>
      </c>
      <c r="G535" s="173" t="s">
        <v>7565</v>
      </c>
      <c r="H535" s="173" t="s">
        <v>1647</v>
      </c>
      <c r="I535" s="173" t="s">
        <v>18</v>
      </c>
      <c r="J535" s="173" t="s">
        <v>18</v>
      </c>
      <c r="K535" s="173" t="s">
        <v>1244</v>
      </c>
      <c r="L535" s="173" t="s">
        <v>8047</v>
      </c>
      <c r="M535" s="173" t="s">
        <v>7408</v>
      </c>
      <c r="N535" s="173" t="s">
        <v>18</v>
      </c>
      <c r="O535" s="172" t="s">
        <v>18</v>
      </c>
      <c r="P535"/>
      <c r="Q535"/>
      <c r="R535"/>
      <c r="S535"/>
      <c r="T535"/>
      <c r="U535"/>
      <c r="V535"/>
      <c r="W535"/>
      <c r="X535"/>
      <c r="Y535"/>
      <c r="Z535"/>
    </row>
    <row r="536" spans="1:26" ht="15" x14ac:dyDescent="0.25">
      <c r="A536" s="157">
        <f>COUNTIF(ClienteLocalidade!AB:AB,B536)</f>
        <v>0</v>
      </c>
      <c r="B536" s="157" t="str">
        <f t="shared" si="8"/>
        <v>COMPESA - CAIXA DAGUA</v>
      </c>
      <c r="C536" s="173" t="s">
        <v>18</v>
      </c>
      <c r="D536" s="173" t="s">
        <v>7686</v>
      </c>
      <c r="E536" s="173" t="s">
        <v>7512</v>
      </c>
      <c r="F536" s="173" t="s">
        <v>338</v>
      </c>
      <c r="G536" s="173" t="s">
        <v>7604</v>
      </c>
      <c r="H536" s="173" t="s">
        <v>8473</v>
      </c>
      <c r="I536" s="173" t="s">
        <v>18</v>
      </c>
      <c r="J536" s="173" t="s">
        <v>18</v>
      </c>
      <c r="K536" s="173" t="s">
        <v>1244</v>
      </c>
      <c r="L536" s="173" t="s">
        <v>8048</v>
      </c>
      <c r="M536" s="173" t="s">
        <v>7460</v>
      </c>
      <c r="N536" s="173" t="s">
        <v>18</v>
      </c>
      <c r="O536" s="172" t="s">
        <v>18</v>
      </c>
      <c r="P536"/>
      <c r="Q536"/>
      <c r="R536"/>
      <c r="S536"/>
      <c r="T536"/>
      <c r="U536"/>
      <c r="V536"/>
      <c r="W536"/>
      <c r="X536"/>
      <c r="Y536"/>
      <c r="Z536"/>
    </row>
    <row r="537" spans="1:26" ht="15" x14ac:dyDescent="0.25">
      <c r="A537" s="157">
        <f>COUNTIF(ClienteLocalidade!AB:AB,B537)</f>
        <v>1</v>
      </c>
      <c r="B537" s="157" t="str">
        <f t="shared" si="8"/>
        <v>COMPESA - MARCOS FREIRE</v>
      </c>
      <c r="C537" s="173" t="s">
        <v>18</v>
      </c>
      <c r="D537" s="173" t="s">
        <v>7686</v>
      </c>
      <c r="E537" s="173" t="s">
        <v>7512</v>
      </c>
      <c r="F537" s="173" t="s">
        <v>338</v>
      </c>
      <c r="G537" s="173" t="s">
        <v>7605</v>
      </c>
      <c r="H537" s="173" t="s">
        <v>1673</v>
      </c>
      <c r="I537" s="173" t="s">
        <v>18</v>
      </c>
      <c r="J537" s="173" t="s">
        <v>18</v>
      </c>
      <c r="K537" s="173" t="s">
        <v>1244</v>
      </c>
      <c r="L537" s="173" t="s">
        <v>8057</v>
      </c>
      <c r="M537" s="173" t="s">
        <v>7478</v>
      </c>
      <c r="N537" s="173" t="s">
        <v>18</v>
      </c>
      <c r="O537" s="172" t="s">
        <v>18</v>
      </c>
      <c r="P537"/>
      <c r="Q537"/>
      <c r="R537"/>
      <c r="S537"/>
      <c r="T537"/>
      <c r="U537"/>
      <c r="V537"/>
      <c r="W537"/>
      <c r="X537"/>
      <c r="Y537"/>
      <c r="Z537"/>
    </row>
    <row r="538" spans="1:26" ht="15" x14ac:dyDescent="0.25">
      <c r="A538" s="157">
        <f>COUNTIF(ClienteLocalidade!AB:AB,B538)</f>
        <v>1</v>
      </c>
      <c r="B538" s="157" t="str">
        <f t="shared" si="8"/>
        <v>COMPESA - MARCOS FREIRE CAP</v>
      </c>
      <c r="C538" s="173" t="s">
        <v>18</v>
      </c>
      <c r="D538" s="173" t="s">
        <v>7686</v>
      </c>
      <c r="E538" s="173" t="s">
        <v>7512</v>
      </c>
      <c r="F538" s="173" t="s">
        <v>338</v>
      </c>
      <c r="G538" s="173" t="s">
        <v>7583</v>
      </c>
      <c r="H538" s="173" t="s">
        <v>1674</v>
      </c>
      <c r="I538" s="173" t="s">
        <v>18</v>
      </c>
      <c r="J538" s="173" t="s">
        <v>18</v>
      </c>
      <c r="K538" s="173" t="s">
        <v>1244</v>
      </c>
      <c r="L538" s="173" t="s">
        <v>8057</v>
      </c>
      <c r="M538" s="173" t="s">
        <v>7478</v>
      </c>
      <c r="N538" s="173" t="s">
        <v>18</v>
      </c>
      <c r="O538" s="172" t="s">
        <v>18</v>
      </c>
      <c r="P538"/>
      <c r="Q538"/>
      <c r="R538"/>
      <c r="S538"/>
      <c r="T538"/>
      <c r="U538"/>
      <c r="V538"/>
      <c r="W538"/>
      <c r="X538"/>
      <c r="Y538"/>
      <c r="Z538"/>
    </row>
    <row r="539" spans="1:26" ht="15" x14ac:dyDescent="0.25">
      <c r="A539" s="157">
        <f>COUNTIF(ClienteLocalidade!AB:AB,B539)</f>
        <v>1</v>
      </c>
      <c r="B539" s="157" t="str">
        <f t="shared" si="8"/>
        <v>COMPESA - CAMOCIM DE SAO FELIX</v>
      </c>
      <c r="C539" s="173" t="s">
        <v>18</v>
      </c>
      <c r="D539" s="173" t="s">
        <v>7686</v>
      </c>
      <c r="E539" s="173" t="s">
        <v>7512</v>
      </c>
      <c r="F539" s="173" t="s">
        <v>338</v>
      </c>
      <c r="G539" s="173" t="s">
        <v>7606</v>
      </c>
      <c r="H539" s="173" t="s">
        <v>1652</v>
      </c>
      <c r="I539" s="173" t="s">
        <v>18</v>
      </c>
      <c r="J539" s="173" t="s">
        <v>18</v>
      </c>
      <c r="K539" s="173" t="s">
        <v>1244</v>
      </c>
      <c r="L539" s="173" t="s">
        <v>8049</v>
      </c>
      <c r="M539" s="173" t="s">
        <v>1652</v>
      </c>
      <c r="N539" s="173" t="s">
        <v>18</v>
      </c>
      <c r="O539" s="172" t="s">
        <v>18</v>
      </c>
      <c r="P539"/>
      <c r="Q539"/>
      <c r="R539"/>
      <c r="S539"/>
      <c r="T539"/>
      <c r="U539"/>
      <c r="V539"/>
      <c r="W539"/>
      <c r="X539"/>
      <c r="Y539"/>
      <c r="Z539"/>
    </row>
    <row r="540" spans="1:26" x14ac:dyDescent="0.2">
      <c r="A540" s="157">
        <f>COUNTIF(ClienteLocalidade!AB:AB,B540)</f>
        <v>1</v>
      </c>
      <c r="B540" s="157" t="str">
        <f t="shared" si="8"/>
        <v>COMPESA - BELO JARDIM BITURY</v>
      </c>
      <c r="C540" s="173" t="s">
        <v>18</v>
      </c>
      <c r="D540" s="173" t="s">
        <v>7686</v>
      </c>
      <c r="E540" s="173" t="s">
        <v>7512</v>
      </c>
      <c r="F540" s="173" t="s">
        <v>338</v>
      </c>
      <c r="G540" s="173" t="s">
        <v>7607</v>
      </c>
      <c r="H540" s="173" t="s">
        <v>1642</v>
      </c>
      <c r="I540" s="173" t="s">
        <v>18</v>
      </c>
      <c r="J540" s="173" t="s">
        <v>18</v>
      </c>
      <c r="K540" s="173" t="s">
        <v>1244</v>
      </c>
      <c r="L540" s="173" t="s">
        <v>8050</v>
      </c>
      <c r="M540" s="173" t="s">
        <v>7461</v>
      </c>
      <c r="N540" s="173" t="s">
        <v>18</v>
      </c>
      <c r="O540" s="172" t="s">
        <v>18</v>
      </c>
    </row>
    <row r="541" spans="1:26" x14ac:dyDescent="0.2">
      <c r="A541" s="157">
        <f>COUNTIF(ClienteLocalidade!AB:AB,B541)</f>
        <v>1</v>
      </c>
      <c r="B541" s="157" t="str">
        <f t="shared" si="8"/>
        <v>COMPESA - BELO JARDIM M. LONGO</v>
      </c>
      <c r="C541" s="173" t="s">
        <v>18</v>
      </c>
      <c r="D541" s="173" t="s">
        <v>7686</v>
      </c>
      <c r="E541" s="173" t="s">
        <v>7512</v>
      </c>
      <c r="F541" s="173" t="s">
        <v>338</v>
      </c>
      <c r="G541" s="173" t="s">
        <v>7568</v>
      </c>
      <c r="H541" s="173" t="s">
        <v>1643</v>
      </c>
      <c r="I541" s="173" t="s">
        <v>18</v>
      </c>
      <c r="J541" s="173" t="s">
        <v>18</v>
      </c>
      <c r="K541" s="173" t="s">
        <v>1244</v>
      </c>
      <c r="L541" s="173" t="s">
        <v>8050</v>
      </c>
      <c r="M541" s="173" t="s">
        <v>7461</v>
      </c>
      <c r="N541" s="173" t="s">
        <v>18</v>
      </c>
      <c r="O541" s="172" t="s">
        <v>18</v>
      </c>
    </row>
    <row r="542" spans="1:26" x14ac:dyDescent="0.2">
      <c r="A542" s="157">
        <f>COUNTIF(ClienteLocalidade!AB:AB,B542)</f>
        <v>1</v>
      </c>
      <c r="B542" s="157" t="str">
        <f t="shared" si="8"/>
        <v>COMPESA - ALIANCA</v>
      </c>
      <c r="C542" s="173" t="s">
        <v>18</v>
      </c>
      <c r="D542" s="173" t="s">
        <v>7686</v>
      </c>
      <c r="E542" s="173" t="s">
        <v>7512</v>
      </c>
      <c r="F542" s="173" t="s">
        <v>338</v>
      </c>
      <c r="G542" s="173" t="s">
        <v>7587</v>
      </c>
      <c r="H542" s="173" t="s">
        <v>1635</v>
      </c>
      <c r="I542" s="173" t="s">
        <v>18</v>
      </c>
      <c r="J542" s="173" t="s">
        <v>18</v>
      </c>
      <c r="K542" s="173" t="s">
        <v>1244</v>
      </c>
      <c r="L542" s="173" t="s">
        <v>8051</v>
      </c>
      <c r="M542" s="173" t="s">
        <v>1635</v>
      </c>
      <c r="N542" s="173" t="s">
        <v>18</v>
      </c>
      <c r="O542" s="172" t="s">
        <v>18</v>
      </c>
    </row>
    <row r="543" spans="1:26" x14ac:dyDescent="0.2">
      <c r="A543" s="157">
        <f>COUNTIF(ClienteLocalidade!AB:AB,B543)</f>
        <v>1</v>
      </c>
      <c r="B543" s="157" t="str">
        <f t="shared" si="8"/>
        <v>COMPESA - GUABIRABA</v>
      </c>
      <c r="C543" s="173" t="s">
        <v>18</v>
      </c>
      <c r="D543" s="173" t="s">
        <v>7686</v>
      </c>
      <c r="E543" s="173" t="s">
        <v>7512</v>
      </c>
      <c r="F543" s="173" t="s">
        <v>338</v>
      </c>
      <c r="G543" s="173" t="s">
        <v>7553</v>
      </c>
      <c r="H543" s="173" t="s">
        <v>1664</v>
      </c>
      <c r="I543" s="173" t="s">
        <v>18</v>
      </c>
      <c r="J543" s="173" t="s">
        <v>18</v>
      </c>
      <c r="K543" s="173" t="s">
        <v>1244</v>
      </c>
      <c r="L543" s="173" t="s">
        <v>8048</v>
      </c>
      <c r="M543" s="173" t="s">
        <v>7460</v>
      </c>
      <c r="N543" s="173" t="s">
        <v>18</v>
      </c>
      <c r="O543" s="172" t="s">
        <v>18</v>
      </c>
    </row>
    <row r="544" spans="1:26" x14ac:dyDescent="0.2">
      <c r="A544" s="157">
        <f>COUNTIF(ClienteLocalidade!AB:AB,B544)</f>
        <v>1</v>
      </c>
      <c r="B544" s="157" t="str">
        <f t="shared" si="8"/>
        <v>COMPESA - PESQUEIRA AFETO</v>
      </c>
      <c r="C544" s="173" t="s">
        <v>18</v>
      </c>
      <c r="D544" s="173" t="s">
        <v>7686</v>
      </c>
      <c r="E544" s="173" t="s">
        <v>7512</v>
      </c>
      <c r="F544" s="173" t="s">
        <v>338</v>
      </c>
      <c r="G544" s="173" t="s">
        <v>7595</v>
      </c>
      <c r="H544" s="173" t="s">
        <v>1681</v>
      </c>
      <c r="I544" s="173" t="s">
        <v>18</v>
      </c>
      <c r="J544" s="173" t="s">
        <v>18</v>
      </c>
      <c r="K544" s="173" t="s">
        <v>1244</v>
      </c>
      <c r="L544" s="173" t="s">
        <v>8052</v>
      </c>
      <c r="M544" s="173" t="s">
        <v>7462</v>
      </c>
      <c r="N544" s="173" t="s">
        <v>18</v>
      </c>
      <c r="O544" s="172" t="s">
        <v>18</v>
      </c>
    </row>
    <row r="545" spans="1:15" x14ac:dyDescent="0.2">
      <c r="A545" s="157">
        <f>COUNTIF(ClienteLocalidade!AB:AB,B545)</f>
        <v>1</v>
      </c>
      <c r="B545" s="157" t="str">
        <f t="shared" si="8"/>
        <v>COMPESA - SUAPE</v>
      </c>
      <c r="C545" s="173" t="s">
        <v>18</v>
      </c>
      <c r="D545" s="173" t="s">
        <v>7686</v>
      </c>
      <c r="E545" s="173" t="s">
        <v>7512</v>
      </c>
      <c r="F545" s="173" t="s">
        <v>338</v>
      </c>
      <c r="G545" s="173" t="s">
        <v>7594</v>
      </c>
      <c r="H545" s="173" t="s">
        <v>1701</v>
      </c>
      <c r="I545" s="173" t="s">
        <v>18</v>
      </c>
      <c r="J545" s="173" t="s">
        <v>18</v>
      </c>
      <c r="K545" s="173" t="s">
        <v>1244</v>
      </c>
      <c r="L545" s="173" t="s">
        <v>8187</v>
      </c>
      <c r="M545" s="173" t="s">
        <v>8110</v>
      </c>
      <c r="N545" s="173" t="s">
        <v>18</v>
      </c>
      <c r="O545" s="172" t="s">
        <v>18</v>
      </c>
    </row>
    <row r="546" spans="1:15" x14ac:dyDescent="0.2">
      <c r="A546" s="157">
        <f>COUNTIF(ClienteLocalidade!AB:AB,B546)</f>
        <v>1</v>
      </c>
      <c r="B546" s="157" t="str">
        <f t="shared" si="8"/>
        <v>COMPESA - ALTO BONITO</v>
      </c>
      <c r="C546" s="173" t="s">
        <v>18</v>
      </c>
      <c r="D546" s="173" t="s">
        <v>7686</v>
      </c>
      <c r="E546" s="173" t="s">
        <v>7512</v>
      </c>
      <c r="F546" s="173" t="s">
        <v>338</v>
      </c>
      <c r="G546" s="173" t="s">
        <v>7528</v>
      </c>
      <c r="H546" s="173" t="s">
        <v>1637</v>
      </c>
      <c r="I546" s="173" t="s">
        <v>18</v>
      </c>
      <c r="J546" s="173" t="s">
        <v>18</v>
      </c>
      <c r="K546" s="173" t="s">
        <v>1244</v>
      </c>
      <c r="L546" s="173" t="s">
        <v>8012</v>
      </c>
      <c r="M546" s="173" t="s">
        <v>1646</v>
      </c>
      <c r="N546" s="173" t="s">
        <v>18</v>
      </c>
      <c r="O546" s="172" t="s">
        <v>18</v>
      </c>
    </row>
    <row r="547" spans="1:15" x14ac:dyDescent="0.2">
      <c r="A547" s="157">
        <f>COUNTIF(ClienteLocalidade!AB:AB,B547)</f>
        <v>1</v>
      </c>
      <c r="B547" s="157" t="str">
        <f t="shared" si="8"/>
        <v>COMPESA - BREJO DA MADRE DE DEUS</v>
      </c>
      <c r="C547" s="173" t="s">
        <v>18</v>
      </c>
      <c r="D547" s="173" t="s">
        <v>7686</v>
      </c>
      <c r="E547" s="173" t="s">
        <v>7512</v>
      </c>
      <c r="F547" s="173" t="s">
        <v>338</v>
      </c>
      <c r="G547" s="173" t="s">
        <v>7522</v>
      </c>
      <c r="H547" s="173" t="s">
        <v>7475</v>
      </c>
      <c r="I547" s="173" t="s">
        <v>18</v>
      </c>
      <c r="J547" s="173" t="s">
        <v>18</v>
      </c>
      <c r="K547" s="173" t="s">
        <v>1244</v>
      </c>
      <c r="L547" s="173" t="s">
        <v>8053</v>
      </c>
      <c r="M547" s="173" t="s">
        <v>7475</v>
      </c>
      <c r="N547" s="173" t="s">
        <v>18</v>
      </c>
      <c r="O547" s="172" t="s">
        <v>18</v>
      </c>
    </row>
    <row r="548" spans="1:15" x14ac:dyDescent="0.2">
      <c r="A548" s="157">
        <f>COUNTIF(ClienteLocalidade!AB:AB,B548)</f>
        <v>1</v>
      </c>
      <c r="B548" s="157" t="str">
        <f t="shared" si="8"/>
        <v>COMPESA - BUIQUE</v>
      </c>
      <c r="C548" s="173" t="s">
        <v>18</v>
      </c>
      <c r="D548" s="173" t="s">
        <v>7686</v>
      </c>
      <c r="E548" s="173" t="s">
        <v>7512</v>
      </c>
      <c r="F548" s="173" t="s">
        <v>338</v>
      </c>
      <c r="G548" s="173" t="s">
        <v>7608</v>
      </c>
      <c r="H548" s="173" t="s">
        <v>1649</v>
      </c>
      <c r="I548" s="173" t="s">
        <v>18</v>
      </c>
      <c r="J548" s="173" t="s">
        <v>18</v>
      </c>
      <c r="K548" s="173" t="s">
        <v>1244</v>
      </c>
      <c r="L548" s="173" t="s">
        <v>8054</v>
      </c>
      <c r="M548" s="173" t="s">
        <v>1649</v>
      </c>
      <c r="N548" s="173" t="s">
        <v>18</v>
      </c>
      <c r="O548" s="172" t="s">
        <v>18</v>
      </c>
    </row>
    <row r="549" spans="1:15" x14ac:dyDescent="0.2">
      <c r="A549" s="157">
        <f>COUNTIF(ClienteLocalidade!AB:AB,B549)</f>
        <v>1</v>
      </c>
      <c r="B549" s="157" t="str">
        <f t="shared" si="8"/>
        <v>COMPESA - BURACO DO TATU</v>
      </c>
      <c r="C549" s="173" t="s">
        <v>18</v>
      </c>
      <c r="D549" s="173" t="s">
        <v>7686</v>
      </c>
      <c r="E549" s="173" t="s">
        <v>7512</v>
      </c>
      <c r="F549" s="173" t="s">
        <v>338</v>
      </c>
      <c r="G549" s="173" t="s">
        <v>7555</v>
      </c>
      <c r="H549" s="173" t="s">
        <v>1650</v>
      </c>
      <c r="I549" s="173" t="s">
        <v>18</v>
      </c>
      <c r="J549" s="173" t="s">
        <v>18</v>
      </c>
      <c r="K549" s="173" t="s">
        <v>1244</v>
      </c>
      <c r="L549" s="173" t="s">
        <v>8055</v>
      </c>
      <c r="M549" s="173" t="s">
        <v>7476</v>
      </c>
      <c r="N549" s="173" t="s">
        <v>18</v>
      </c>
      <c r="O549" s="172" t="s">
        <v>18</v>
      </c>
    </row>
    <row r="550" spans="1:15" x14ac:dyDescent="0.2">
      <c r="A550" s="157">
        <f>COUNTIF(ClienteLocalidade!AB:AB,B550)</f>
        <v>1</v>
      </c>
      <c r="B550" s="157" t="str">
        <f t="shared" si="8"/>
        <v>COMPESA - CIMBRES IPANEMINHA</v>
      </c>
      <c r="C550" s="173" t="s">
        <v>18</v>
      </c>
      <c r="D550" s="173" t="s">
        <v>7686</v>
      </c>
      <c r="E550" s="173" t="s">
        <v>7512</v>
      </c>
      <c r="F550" s="173" t="s">
        <v>338</v>
      </c>
      <c r="G550" s="173" t="s">
        <v>7611</v>
      </c>
      <c r="H550" s="173" t="s">
        <v>1654</v>
      </c>
      <c r="I550" s="173" t="s">
        <v>18</v>
      </c>
      <c r="J550" s="173" t="s">
        <v>18</v>
      </c>
      <c r="K550" s="173" t="s">
        <v>1244</v>
      </c>
      <c r="L550" s="173" t="s">
        <v>8052</v>
      </c>
      <c r="M550" s="173" t="s">
        <v>7462</v>
      </c>
      <c r="N550" s="173" t="s">
        <v>18</v>
      </c>
      <c r="O550" s="172" t="s">
        <v>18</v>
      </c>
    </row>
    <row r="551" spans="1:15" x14ac:dyDescent="0.2">
      <c r="A551" s="157">
        <f>COUNTIF(ClienteLocalidade!AB:AB,B551)</f>
        <v>1</v>
      </c>
      <c r="B551" s="157" t="str">
        <f t="shared" si="8"/>
        <v>COMPESA - GURJAU</v>
      </c>
      <c r="C551" s="173" t="s">
        <v>18</v>
      </c>
      <c r="D551" s="173" t="s">
        <v>7686</v>
      </c>
      <c r="E551" s="173" t="s">
        <v>7512</v>
      </c>
      <c r="F551" s="173" t="s">
        <v>338</v>
      </c>
      <c r="G551" s="173" t="s">
        <v>7517</v>
      </c>
      <c r="H551" s="173" t="s">
        <v>1665</v>
      </c>
      <c r="I551" s="173" t="s">
        <v>18</v>
      </c>
      <c r="J551" s="173" t="s">
        <v>18</v>
      </c>
      <c r="K551" s="173" t="s">
        <v>1244</v>
      </c>
      <c r="L551" s="173" t="s">
        <v>8056</v>
      </c>
      <c r="M551" s="173" t="s">
        <v>7477</v>
      </c>
      <c r="N551" s="173" t="s">
        <v>18</v>
      </c>
      <c r="O551" s="172" t="s">
        <v>18</v>
      </c>
    </row>
    <row r="552" spans="1:15" x14ac:dyDescent="0.2">
      <c r="A552" s="157">
        <f>COUNTIF(ClienteLocalidade!AB:AB,B552)</f>
        <v>1</v>
      </c>
      <c r="B552" s="157" t="str">
        <f t="shared" si="8"/>
        <v>COMPESA - JUCAZINHO</v>
      </c>
      <c r="C552" s="173" t="s">
        <v>18</v>
      </c>
      <c r="D552" s="173" t="s">
        <v>7686</v>
      </c>
      <c r="E552" s="173" t="s">
        <v>7512</v>
      </c>
      <c r="F552" s="173" t="s">
        <v>338</v>
      </c>
      <c r="G552" s="173" t="s">
        <v>7524</v>
      </c>
      <c r="H552" s="173" t="s">
        <v>1668</v>
      </c>
      <c r="I552" s="173" t="s">
        <v>18</v>
      </c>
      <c r="J552" s="173" t="s">
        <v>18</v>
      </c>
      <c r="K552" s="173" t="s">
        <v>1244</v>
      </c>
      <c r="L552" s="173" t="s">
        <v>8040</v>
      </c>
      <c r="M552" s="173" t="s">
        <v>1702</v>
      </c>
      <c r="N552" s="173" t="s">
        <v>18</v>
      </c>
      <c r="O552" s="172" t="s">
        <v>18</v>
      </c>
    </row>
    <row r="553" spans="1:15" x14ac:dyDescent="0.2">
      <c r="A553" s="157">
        <f>COUNTIF(ClienteLocalidade!AB:AB,B553)</f>
        <v>1</v>
      </c>
      <c r="B553" s="157" t="str">
        <f t="shared" si="8"/>
        <v>COMPESA - LAGOA DE ITAENGA</v>
      </c>
      <c r="C553" s="173" t="s">
        <v>18</v>
      </c>
      <c r="D553" s="173" t="s">
        <v>7686</v>
      </c>
      <c r="E553" s="173" t="s">
        <v>7512</v>
      </c>
      <c r="F553" s="173" t="s">
        <v>338</v>
      </c>
      <c r="G553" s="173" t="s">
        <v>7523</v>
      </c>
      <c r="H553" s="173" t="s">
        <v>1669</v>
      </c>
      <c r="I553" s="173" t="s">
        <v>18</v>
      </c>
      <c r="J553" s="173" t="s">
        <v>18</v>
      </c>
      <c r="K553" s="173" t="s">
        <v>1244</v>
      </c>
      <c r="L553" s="173" t="s">
        <v>8029</v>
      </c>
      <c r="M553" s="173" t="s">
        <v>1679</v>
      </c>
      <c r="N553" s="173" t="s">
        <v>18</v>
      </c>
      <c r="O553" s="172" t="s">
        <v>18</v>
      </c>
    </row>
    <row r="554" spans="1:15" x14ac:dyDescent="0.2">
      <c r="A554" s="157">
        <f>COUNTIF(ClienteLocalidade!AB:AB,B554)</f>
        <v>1</v>
      </c>
      <c r="B554" s="157" t="str">
        <f t="shared" si="8"/>
        <v>COMPESA - MANOEL DE SENA</v>
      </c>
      <c r="C554" s="173" t="s">
        <v>18</v>
      </c>
      <c r="D554" s="173" t="s">
        <v>7686</v>
      </c>
      <c r="E554" s="173" t="s">
        <v>7512</v>
      </c>
      <c r="F554" s="173" t="s">
        <v>338</v>
      </c>
      <c r="G554" s="173" t="s">
        <v>7521</v>
      </c>
      <c r="H554" s="173" t="s">
        <v>1672</v>
      </c>
      <c r="I554" s="173" t="s">
        <v>18</v>
      </c>
      <c r="J554" s="173" t="s">
        <v>18</v>
      </c>
      <c r="K554" s="173" t="s">
        <v>1244</v>
      </c>
      <c r="L554" s="173" t="s">
        <v>8057</v>
      </c>
      <c r="M554" s="173" t="s">
        <v>7478</v>
      </c>
      <c r="N554" s="173" t="s">
        <v>18</v>
      </c>
      <c r="O554" s="172" t="s">
        <v>18</v>
      </c>
    </row>
    <row r="555" spans="1:15" x14ac:dyDescent="0.2">
      <c r="A555" s="157">
        <f>COUNTIF(ClienteLocalidade!AB:AB,B555)</f>
        <v>1</v>
      </c>
      <c r="B555" s="157" t="str">
        <f t="shared" si="8"/>
        <v>COMPESA - MATHEUS VIEIRA</v>
      </c>
      <c r="C555" s="173" t="s">
        <v>18</v>
      </c>
      <c r="D555" s="173" t="s">
        <v>7686</v>
      </c>
      <c r="E555" s="173" t="s">
        <v>7512</v>
      </c>
      <c r="F555" s="173" t="s">
        <v>338</v>
      </c>
      <c r="G555" s="173" t="s">
        <v>7527</v>
      </c>
      <c r="H555" s="173" t="s">
        <v>1675</v>
      </c>
      <c r="I555" s="173" t="s">
        <v>18</v>
      </c>
      <c r="J555" s="173" t="s">
        <v>18</v>
      </c>
      <c r="K555" s="173" t="s">
        <v>1244</v>
      </c>
      <c r="L555" s="173" t="s">
        <v>8058</v>
      </c>
      <c r="M555" s="173" t="s">
        <v>7479</v>
      </c>
      <c r="N555" s="173" t="s">
        <v>18</v>
      </c>
      <c r="O555" s="172" t="s">
        <v>18</v>
      </c>
    </row>
    <row r="556" spans="1:15" x14ac:dyDescent="0.2">
      <c r="A556" s="157">
        <f>COUNTIF(ClienteLocalidade!AB:AB,B556)</f>
        <v>1</v>
      </c>
      <c r="B556" s="157" t="str">
        <f t="shared" si="8"/>
        <v>COMPESA - PIRAPAMA</v>
      </c>
      <c r="C556" s="173" t="s">
        <v>18</v>
      </c>
      <c r="D556" s="173" t="s">
        <v>7686</v>
      </c>
      <c r="E556" s="173" t="s">
        <v>7512</v>
      </c>
      <c r="F556" s="173" t="s">
        <v>338</v>
      </c>
      <c r="G556" s="173" t="s">
        <v>7615</v>
      </c>
      <c r="H556" s="173" t="s">
        <v>1683</v>
      </c>
      <c r="I556" s="173" t="s">
        <v>18</v>
      </c>
      <c r="J556" s="173" t="s">
        <v>18</v>
      </c>
      <c r="K556" s="173" t="s">
        <v>1244</v>
      </c>
      <c r="L556" s="173" t="s">
        <v>8056</v>
      </c>
      <c r="M556" s="173" t="s">
        <v>7477</v>
      </c>
      <c r="N556" s="173" t="s">
        <v>18</v>
      </c>
      <c r="O556" s="172" t="s">
        <v>18</v>
      </c>
    </row>
    <row r="557" spans="1:15" x14ac:dyDescent="0.2">
      <c r="A557" s="157">
        <f>COUNTIF(ClienteLocalidade!AB:AB,B557)</f>
        <v>1</v>
      </c>
      <c r="B557" s="157" t="str">
        <f t="shared" si="8"/>
        <v>COMPESA - RIACHO DAS ALMAS</v>
      </c>
      <c r="C557" s="173" t="s">
        <v>18</v>
      </c>
      <c r="D557" s="173" t="s">
        <v>7686</v>
      </c>
      <c r="E557" s="173" t="s">
        <v>7512</v>
      </c>
      <c r="F557" s="173" t="s">
        <v>338</v>
      </c>
      <c r="G557" s="173" t="s">
        <v>7616</v>
      </c>
      <c r="H557" s="173" t="s">
        <v>1687</v>
      </c>
      <c r="I557" s="173" t="s">
        <v>18</v>
      </c>
      <c r="J557" s="173" t="s">
        <v>18</v>
      </c>
      <c r="K557" s="173" t="s">
        <v>1244</v>
      </c>
      <c r="L557" s="173" t="s">
        <v>8059</v>
      </c>
      <c r="M557" s="173" t="s">
        <v>1687</v>
      </c>
      <c r="N557" s="173" t="s">
        <v>18</v>
      </c>
      <c r="O557" s="172" t="s">
        <v>18</v>
      </c>
    </row>
    <row r="558" spans="1:15" x14ac:dyDescent="0.2">
      <c r="A558" s="157">
        <f>COUNTIF(ClienteLocalidade!AB:AB,B558)</f>
        <v>1</v>
      </c>
      <c r="B558" s="157" t="str">
        <f t="shared" si="8"/>
        <v>COMPESA - SALGADO</v>
      </c>
      <c r="C558" s="173" t="s">
        <v>18</v>
      </c>
      <c r="D558" s="173" t="s">
        <v>7686</v>
      </c>
      <c r="E558" s="173" t="s">
        <v>7512</v>
      </c>
      <c r="F558" s="173" t="s">
        <v>338</v>
      </c>
      <c r="G558" s="173" t="s">
        <v>7588</v>
      </c>
      <c r="H558" s="173" t="s">
        <v>1690</v>
      </c>
      <c r="I558" s="173" t="s">
        <v>18</v>
      </c>
      <c r="J558" s="173" t="s">
        <v>18</v>
      </c>
      <c r="K558" s="173" t="s">
        <v>1244</v>
      </c>
      <c r="L558" s="173" t="s">
        <v>8013</v>
      </c>
      <c r="M558" s="173" t="s">
        <v>7454</v>
      </c>
      <c r="N558" s="173" t="s">
        <v>18</v>
      </c>
      <c r="O558" s="172" t="s">
        <v>18</v>
      </c>
    </row>
    <row r="559" spans="1:15" x14ac:dyDescent="0.2">
      <c r="A559" s="157">
        <f>COUNTIF(ClienteLocalidade!AB:AB,B559)</f>
        <v>1</v>
      </c>
      <c r="B559" s="157" t="str">
        <f t="shared" si="8"/>
        <v>COMPESA - SAO CAETANO</v>
      </c>
      <c r="C559" s="173" t="s">
        <v>18</v>
      </c>
      <c r="D559" s="173" t="s">
        <v>7686</v>
      </c>
      <c r="E559" s="173" t="s">
        <v>7512</v>
      </c>
      <c r="F559" s="173" t="s">
        <v>338</v>
      </c>
      <c r="G559" s="173" t="s">
        <v>7617</v>
      </c>
      <c r="H559" s="173" t="s">
        <v>1693</v>
      </c>
      <c r="I559" s="173" t="s">
        <v>18</v>
      </c>
      <c r="J559" s="173" t="s">
        <v>18</v>
      </c>
      <c r="K559" s="173" t="s">
        <v>1244</v>
      </c>
      <c r="L559" s="173" t="s">
        <v>8060</v>
      </c>
      <c r="M559" s="173" t="s">
        <v>7480</v>
      </c>
      <c r="N559" s="173" t="s">
        <v>18</v>
      </c>
      <c r="O559" s="172" t="s">
        <v>18</v>
      </c>
    </row>
    <row r="560" spans="1:15" x14ac:dyDescent="0.2">
      <c r="A560" s="157">
        <f>COUNTIF(ClienteLocalidade!AB:AB,B560)</f>
        <v>1</v>
      </c>
      <c r="B560" s="157" t="str">
        <f t="shared" si="8"/>
        <v>COMPESA - TAPACURA</v>
      </c>
      <c r="C560" s="173" t="s">
        <v>18</v>
      </c>
      <c r="D560" s="173" t="s">
        <v>7686</v>
      </c>
      <c r="E560" s="173" t="s">
        <v>7512</v>
      </c>
      <c r="F560" s="173" t="s">
        <v>338</v>
      </c>
      <c r="G560" s="173" t="s">
        <v>7619</v>
      </c>
      <c r="H560" s="173" t="s">
        <v>1705</v>
      </c>
      <c r="I560" s="173" t="s">
        <v>18</v>
      </c>
      <c r="J560" s="173" t="s">
        <v>18</v>
      </c>
      <c r="K560" s="173" t="s">
        <v>1244</v>
      </c>
      <c r="L560" s="173" t="s">
        <v>8048</v>
      </c>
      <c r="M560" s="173" t="s">
        <v>7460</v>
      </c>
      <c r="N560" s="173" t="s">
        <v>18</v>
      </c>
      <c r="O560" s="172" t="s">
        <v>18</v>
      </c>
    </row>
    <row r="561" spans="1:15" x14ac:dyDescent="0.2">
      <c r="A561" s="157">
        <f>COUNTIF(ClienteLocalidade!AB:AB,B561)</f>
        <v>1</v>
      </c>
      <c r="B561" s="157" t="str">
        <f t="shared" si="8"/>
        <v>COMPESA - VARZEA DO UNA</v>
      </c>
      <c r="C561" s="173" t="s">
        <v>18</v>
      </c>
      <c r="D561" s="173" t="s">
        <v>7686</v>
      </c>
      <c r="E561" s="173" t="s">
        <v>7512</v>
      </c>
      <c r="F561" s="173" t="s">
        <v>338</v>
      </c>
      <c r="G561" s="173" t="s">
        <v>7624</v>
      </c>
      <c r="H561" s="173" t="s">
        <v>1709</v>
      </c>
      <c r="I561" s="173" t="s">
        <v>18</v>
      </c>
      <c r="J561" s="173" t="s">
        <v>18</v>
      </c>
      <c r="K561" s="173" t="s">
        <v>1244</v>
      </c>
      <c r="L561" s="173" t="s">
        <v>8061</v>
      </c>
      <c r="M561" s="173" t="s">
        <v>7481</v>
      </c>
      <c r="N561" s="173" t="s">
        <v>18</v>
      </c>
      <c r="O561" s="172" t="s">
        <v>18</v>
      </c>
    </row>
    <row r="562" spans="1:15" x14ac:dyDescent="0.2">
      <c r="A562" s="157">
        <f>COUNTIF(ClienteLocalidade!AB:AB,B562)</f>
        <v>1</v>
      </c>
      <c r="B562" s="157" t="str">
        <f t="shared" si="8"/>
        <v>COMPESA - TAQUARA EE</v>
      </c>
      <c r="C562" s="173" t="s">
        <v>18</v>
      </c>
      <c r="D562" s="173" t="s">
        <v>7686</v>
      </c>
      <c r="E562" s="173" t="s">
        <v>7512</v>
      </c>
      <c r="F562" s="173" t="s">
        <v>338</v>
      </c>
      <c r="G562" s="173" t="s">
        <v>7620</v>
      </c>
      <c r="H562" s="173" t="s">
        <v>8139</v>
      </c>
      <c r="I562" s="173" t="s">
        <v>18</v>
      </c>
      <c r="J562" s="173" t="s">
        <v>18</v>
      </c>
      <c r="K562" s="173" t="s">
        <v>1244</v>
      </c>
      <c r="L562" s="173" t="s">
        <v>8013</v>
      </c>
      <c r="M562" s="173" t="s">
        <v>7454</v>
      </c>
      <c r="N562" s="173" t="s">
        <v>18</v>
      </c>
      <c r="O562" s="172" t="s">
        <v>18</v>
      </c>
    </row>
    <row r="563" spans="1:15" x14ac:dyDescent="0.2">
      <c r="A563" s="157">
        <f>COUNTIF(ClienteLocalidade!AB:AB,B563)</f>
        <v>1</v>
      </c>
      <c r="B563" s="157" t="str">
        <f t="shared" si="8"/>
        <v>COMPESA - PINDOBA</v>
      </c>
      <c r="C563" s="173" t="s">
        <v>18</v>
      </c>
      <c r="D563" s="173" t="s">
        <v>7686</v>
      </c>
      <c r="E563" s="173" t="s">
        <v>7512</v>
      </c>
      <c r="F563" s="173" t="s">
        <v>338</v>
      </c>
      <c r="G563" s="173" t="s">
        <v>7560</v>
      </c>
      <c r="H563" s="173" t="s">
        <v>1682</v>
      </c>
      <c r="I563" s="173" t="s">
        <v>18</v>
      </c>
      <c r="J563" s="173" t="s">
        <v>18</v>
      </c>
      <c r="K563" s="173" t="s">
        <v>1244</v>
      </c>
      <c r="L563" s="173" t="s">
        <v>8148</v>
      </c>
      <c r="M563" s="173" t="s">
        <v>8149</v>
      </c>
      <c r="N563" s="173" t="s">
        <v>18</v>
      </c>
      <c r="O563" s="172" t="s">
        <v>18</v>
      </c>
    </row>
    <row r="564" spans="1:15" x14ac:dyDescent="0.2">
      <c r="A564" s="157">
        <f>COUNTIF(ClienteLocalidade!AB:AB,B564)</f>
        <v>1</v>
      </c>
      <c r="B564" s="157" t="str">
        <f t="shared" si="8"/>
        <v>COMPESA - PORTO DE GALINHAS</v>
      </c>
      <c r="C564" s="173" t="s">
        <v>18</v>
      </c>
      <c r="D564" s="173" t="s">
        <v>7686</v>
      </c>
      <c r="E564" s="173" t="s">
        <v>7512</v>
      </c>
      <c r="F564" s="173" t="s">
        <v>338</v>
      </c>
      <c r="G564" s="173" t="s">
        <v>7621</v>
      </c>
      <c r="H564" s="173" t="s">
        <v>1686</v>
      </c>
      <c r="I564" s="173" t="s">
        <v>18</v>
      </c>
      <c r="J564" s="173" t="s">
        <v>18</v>
      </c>
      <c r="K564" s="173" t="s">
        <v>1244</v>
      </c>
      <c r="L564" s="173" t="s">
        <v>8056</v>
      </c>
      <c r="M564" s="173" t="s">
        <v>7477</v>
      </c>
      <c r="N564" s="173" t="s">
        <v>18</v>
      </c>
      <c r="O564" s="172" t="s">
        <v>18</v>
      </c>
    </row>
    <row r="565" spans="1:15" x14ac:dyDescent="0.2">
      <c r="A565" s="157">
        <f>COUNTIF(ClienteLocalidade!AB:AB,B565)</f>
        <v>1</v>
      </c>
      <c r="B565" s="157" t="str">
        <f t="shared" si="8"/>
        <v>COMPESA - ANGELIM</v>
      </c>
      <c r="C565" s="173" t="s">
        <v>18</v>
      </c>
      <c r="D565" s="173" t="s">
        <v>7686</v>
      </c>
      <c r="E565" s="173" t="s">
        <v>7512</v>
      </c>
      <c r="F565" s="173" t="s">
        <v>338</v>
      </c>
      <c r="G565" s="173" t="s">
        <v>7516</v>
      </c>
      <c r="H565" s="173" t="s">
        <v>8092</v>
      </c>
      <c r="I565" s="173" t="s">
        <v>18</v>
      </c>
      <c r="J565" s="173" t="s">
        <v>18</v>
      </c>
      <c r="K565" s="173" t="s">
        <v>1244</v>
      </c>
      <c r="L565" s="173" t="s">
        <v>8181</v>
      </c>
      <c r="M565" s="173" t="s">
        <v>8092</v>
      </c>
      <c r="N565" s="173" t="s">
        <v>18</v>
      </c>
      <c r="O565" s="172" t="s">
        <v>18</v>
      </c>
    </row>
    <row r="566" spans="1:15" x14ac:dyDescent="0.2">
      <c r="A566" s="157">
        <f>COUNTIF(ClienteLocalidade!AB:AB,B566)</f>
        <v>1</v>
      </c>
      <c r="B566" s="157" t="str">
        <f t="shared" si="8"/>
        <v>COMPESA - BARRA DO FARIAS</v>
      </c>
      <c r="C566" s="173" t="s">
        <v>18</v>
      </c>
      <c r="D566" s="173" t="s">
        <v>7686</v>
      </c>
      <c r="E566" s="173" t="s">
        <v>7512</v>
      </c>
      <c r="F566" s="173" t="s">
        <v>338</v>
      </c>
      <c r="G566" s="173" t="s">
        <v>7566</v>
      </c>
      <c r="H566" s="173" t="s">
        <v>8093</v>
      </c>
      <c r="I566" s="173" t="s">
        <v>18</v>
      </c>
      <c r="J566" s="173" t="s">
        <v>18</v>
      </c>
      <c r="K566" s="173" t="s">
        <v>1244</v>
      </c>
      <c r="L566" s="173" t="s">
        <v>8053</v>
      </c>
      <c r="M566" s="173" t="s">
        <v>7475</v>
      </c>
      <c r="N566" s="173" t="s">
        <v>18</v>
      </c>
      <c r="O566" s="172" t="s">
        <v>18</v>
      </c>
    </row>
    <row r="567" spans="1:15" x14ac:dyDescent="0.2">
      <c r="A567" s="157">
        <f>COUNTIF(ClienteLocalidade!AB:AB,B567)</f>
        <v>1</v>
      </c>
      <c r="B567" s="157" t="str">
        <f t="shared" si="8"/>
        <v>COMPESA - BESOURO</v>
      </c>
      <c r="C567" s="173" t="s">
        <v>18</v>
      </c>
      <c r="D567" s="173" t="s">
        <v>7686</v>
      </c>
      <c r="E567" s="173" t="s">
        <v>7512</v>
      </c>
      <c r="F567" s="173" t="s">
        <v>338</v>
      </c>
      <c r="G567" s="173" t="s">
        <v>7600</v>
      </c>
      <c r="H567" s="173" t="s">
        <v>8094</v>
      </c>
      <c r="I567" s="173" t="s">
        <v>18</v>
      </c>
      <c r="J567" s="173" t="s">
        <v>18</v>
      </c>
      <c r="K567" s="173" t="s">
        <v>1244</v>
      </c>
      <c r="L567" s="173" t="s">
        <v>8182</v>
      </c>
      <c r="M567" s="173" t="s">
        <v>8183</v>
      </c>
      <c r="N567" s="173" t="s">
        <v>18</v>
      </c>
      <c r="O567" s="172" t="s">
        <v>18</v>
      </c>
    </row>
    <row r="568" spans="1:15" x14ac:dyDescent="0.2">
      <c r="A568" s="157">
        <f>COUNTIF(ClienteLocalidade!AB:AB,B568)</f>
        <v>1</v>
      </c>
      <c r="B568" s="157" t="str">
        <f t="shared" si="8"/>
        <v>COMPESA - BONANCA</v>
      </c>
      <c r="C568" s="173" t="s">
        <v>18</v>
      </c>
      <c r="D568" s="173" t="s">
        <v>7686</v>
      </c>
      <c r="E568" s="173" t="s">
        <v>7512</v>
      </c>
      <c r="F568" s="173" t="s">
        <v>338</v>
      </c>
      <c r="G568" s="173" t="s">
        <v>7532</v>
      </c>
      <c r="H568" s="173" t="s">
        <v>8095</v>
      </c>
      <c r="I568" s="173" t="s">
        <v>18</v>
      </c>
      <c r="J568" s="173" t="s">
        <v>18</v>
      </c>
      <c r="K568" s="173" t="s">
        <v>1244</v>
      </c>
      <c r="L568" s="173" t="s">
        <v>8026</v>
      </c>
      <c r="M568" s="173" t="s">
        <v>1676</v>
      </c>
      <c r="N568" s="173" t="s">
        <v>18</v>
      </c>
      <c r="O568" s="172" t="s">
        <v>18</v>
      </c>
    </row>
    <row r="569" spans="1:15" x14ac:dyDescent="0.2">
      <c r="A569" s="157">
        <f>COUNTIF(ClienteLocalidade!AB:AB,B569)</f>
        <v>1</v>
      </c>
      <c r="B569" s="157" t="str">
        <f t="shared" si="8"/>
        <v>COMPESA - BREJAO</v>
      </c>
      <c r="C569" s="173" t="s">
        <v>18</v>
      </c>
      <c r="D569" s="173" t="s">
        <v>7686</v>
      </c>
      <c r="E569" s="173" t="s">
        <v>7512</v>
      </c>
      <c r="F569" s="173" t="s">
        <v>338</v>
      </c>
      <c r="G569" s="173" t="s">
        <v>7533</v>
      </c>
      <c r="H569" s="173" t="s">
        <v>8096</v>
      </c>
      <c r="I569" s="173" t="s">
        <v>18</v>
      </c>
      <c r="J569" s="173" t="s">
        <v>18</v>
      </c>
      <c r="K569" s="173" t="s">
        <v>1244</v>
      </c>
      <c r="L569" s="173" t="s">
        <v>8184</v>
      </c>
      <c r="M569" s="173" t="s">
        <v>8096</v>
      </c>
      <c r="N569" s="173" t="s">
        <v>18</v>
      </c>
      <c r="O569" s="172" t="s">
        <v>18</v>
      </c>
    </row>
    <row r="570" spans="1:15" x14ac:dyDescent="0.2">
      <c r="A570" s="157">
        <f>COUNTIF(ClienteLocalidade!AB:AB,B570)</f>
        <v>1</v>
      </c>
      <c r="B570" s="157" t="str">
        <f t="shared" si="8"/>
        <v>COMPESA - BUENOS AIRES</v>
      </c>
      <c r="C570" s="173" t="s">
        <v>18</v>
      </c>
      <c r="D570" s="173" t="s">
        <v>7686</v>
      </c>
      <c r="E570" s="173" t="s">
        <v>7512</v>
      </c>
      <c r="F570" s="173" t="s">
        <v>338</v>
      </c>
      <c r="G570" s="173" t="s">
        <v>7599</v>
      </c>
      <c r="H570" s="173" t="s">
        <v>8185</v>
      </c>
      <c r="I570" s="173" t="s">
        <v>18</v>
      </c>
      <c r="J570" s="173" t="s">
        <v>18</v>
      </c>
      <c r="K570" s="173" t="s">
        <v>1244</v>
      </c>
      <c r="L570" s="173" t="s">
        <v>8186</v>
      </c>
      <c r="M570" s="173" t="s">
        <v>8185</v>
      </c>
      <c r="N570" s="173" t="s">
        <v>18</v>
      </c>
      <c r="O570" s="172" t="s">
        <v>18</v>
      </c>
    </row>
    <row r="571" spans="1:15" x14ac:dyDescent="0.2">
      <c r="A571" s="157">
        <f>COUNTIF(ClienteLocalidade!AB:AB,B571)</f>
        <v>1</v>
      </c>
      <c r="B571" s="157" t="str">
        <f t="shared" si="8"/>
        <v>COMPESA - BUIQUE - BREJO SAO JOSE</v>
      </c>
      <c r="C571" s="173" t="s">
        <v>18</v>
      </c>
      <c r="D571" s="173" t="s">
        <v>7686</v>
      </c>
      <c r="E571" s="173" t="s">
        <v>7512</v>
      </c>
      <c r="F571" s="173" t="s">
        <v>338</v>
      </c>
      <c r="G571" s="173" t="s">
        <v>7625</v>
      </c>
      <c r="H571" s="173" t="s">
        <v>8097</v>
      </c>
      <c r="I571" s="173" t="s">
        <v>18</v>
      </c>
      <c r="J571" s="173" t="s">
        <v>18</v>
      </c>
      <c r="K571" s="173" t="s">
        <v>1244</v>
      </c>
      <c r="L571" s="173" t="s">
        <v>8054</v>
      </c>
      <c r="M571" s="173" t="s">
        <v>1649</v>
      </c>
      <c r="N571" s="173" t="s">
        <v>18</v>
      </c>
      <c r="O571" s="172" t="s">
        <v>18</v>
      </c>
    </row>
    <row r="572" spans="1:15" x14ac:dyDescent="0.2">
      <c r="A572" s="157">
        <f>COUNTIF(ClienteLocalidade!AB:AB,B572)</f>
        <v>1</v>
      </c>
      <c r="B572" s="157" t="str">
        <f t="shared" si="8"/>
        <v>COMPESA - CAMELA</v>
      </c>
      <c r="C572" s="173" t="s">
        <v>18</v>
      </c>
      <c r="D572" s="173" t="s">
        <v>7686</v>
      </c>
      <c r="E572" s="173" t="s">
        <v>7512</v>
      </c>
      <c r="F572" s="173" t="s">
        <v>338</v>
      </c>
      <c r="G572" s="173" t="s">
        <v>7534</v>
      </c>
      <c r="H572" s="173" t="s">
        <v>8099</v>
      </c>
      <c r="I572" s="173" t="s">
        <v>18</v>
      </c>
      <c r="J572" s="173" t="s">
        <v>18</v>
      </c>
      <c r="K572" s="173" t="s">
        <v>1244</v>
      </c>
      <c r="L572" s="173" t="s">
        <v>8187</v>
      </c>
      <c r="M572" s="173" t="s">
        <v>8110</v>
      </c>
      <c r="N572" s="173" t="s">
        <v>18</v>
      </c>
      <c r="O572" s="172" t="s">
        <v>18</v>
      </c>
    </row>
    <row r="573" spans="1:15" x14ac:dyDescent="0.2">
      <c r="A573" s="157">
        <f>COUNTIF(ClienteLocalidade!AB:AB,B573)</f>
        <v>1</v>
      </c>
      <c r="B573" s="157" t="str">
        <f t="shared" si="8"/>
        <v>COMPESA - CAPOEIRA</v>
      </c>
      <c r="C573" s="173" t="s">
        <v>18</v>
      </c>
      <c r="D573" s="173" t="s">
        <v>7686</v>
      </c>
      <c r="E573" s="173" t="s">
        <v>7512</v>
      </c>
      <c r="F573" s="173" t="s">
        <v>338</v>
      </c>
      <c r="G573" s="173" t="s">
        <v>7598</v>
      </c>
      <c r="H573" s="173" t="s">
        <v>8100</v>
      </c>
      <c r="I573" s="173" t="s">
        <v>18</v>
      </c>
      <c r="J573" s="173" t="s">
        <v>18</v>
      </c>
      <c r="K573" s="173" t="s">
        <v>1244</v>
      </c>
      <c r="L573" s="173" t="s">
        <v>8188</v>
      </c>
      <c r="M573" s="173" t="s">
        <v>8189</v>
      </c>
      <c r="N573" s="173" t="s">
        <v>18</v>
      </c>
      <c r="O573" s="172" t="s">
        <v>18</v>
      </c>
    </row>
    <row r="574" spans="1:15" x14ac:dyDescent="0.2">
      <c r="A574" s="157">
        <f>COUNTIF(ClienteLocalidade!AB:AB,B574)</f>
        <v>1</v>
      </c>
      <c r="B574" s="157" t="str">
        <f t="shared" si="8"/>
        <v>COMPESA - CHA DE ALEGRIA</v>
      </c>
      <c r="C574" s="173" t="s">
        <v>18</v>
      </c>
      <c r="D574" s="173" t="s">
        <v>7686</v>
      </c>
      <c r="E574" s="173" t="s">
        <v>7512</v>
      </c>
      <c r="F574" s="173" t="s">
        <v>338</v>
      </c>
      <c r="G574" s="173" t="s">
        <v>7520</v>
      </c>
      <c r="H574" s="173" t="s">
        <v>8101</v>
      </c>
      <c r="I574" s="173" t="s">
        <v>18</v>
      </c>
      <c r="J574" s="173" t="s">
        <v>18</v>
      </c>
      <c r="K574" s="173" t="s">
        <v>1244</v>
      </c>
      <c r="L574" s="173" t="s">
        <v>8190</v>
      </c>
      <c r="M574" s="173" t="s">
        <v>8101</v>
      </c>
      <c r="N574" s="173" t="s">
        <v>18</v>
      </c>
      <c r="O574" s="172" t="s">
        <v>18</v>
      </c>
    </row>
    <row r="575" spans="1:15" x14ac:dyDescent="0.2">
      <c r="A575" s="157">
        <f>COUNTIF(ClienteLocalidade!AB:AB,B575)</f>
        <v>1</v>
      </c>
      <c r="B575" s="157" t="str">
        <f t="shared" si="8"/>
        <v>COMPESA - CHA GRANDE</v>
      </c>
      <c r="C575" s="173" t="s">
        <v>18</v>
      </c>
      <c r="D575" s="173" t="s">
        <v>7686</v>
      </c>
      <c r="E575" s="173" t="s">
        <v>7512</v>
      </c>
      <c r="F575" s="173" t="s">
        <v>338</v>
      </c>
      <c r="G575" s="173" t="s">
        <v>7518</v>
      </c>
      <c r="H575" s="173" t="s">
        <v>8102</v>
      </c>
      <c r="I575" s="173" t="s">
        <v>18</v>
      </c>
      <c r="J575" s="173" t="s">
        <v>18</v>
      </c>
      <c r="K575" s="173" t="s">
        <v>1244</v>
      </c>
      <c r="L575" s="173" t="s">
        <v>8191</v>
      </c>
      <c r="M575" s="173" t="s">
        <v>8102</v>
      </c>
      <c r="N575" s="173" t="s">
        <v>18</v>
      </c>
      <c r="O575" s="172" t="s">
        <v>18</v>
      </c>
    </row>
    <row r="576" spans="1:15" x14ac:dyDescent="0.2">
      <c r="A576" s="157">
        <f>COUNTIF(ClienteLocalidade!AB:AB,B576)</f>
        <v>1</v>
      </c>
      <c r="B576" s="157" t="str">
        <f t="shared" si="8"/>
        <v>COMPESA - CHARNECA</v>
      </c>
      <c r="C576" s="173" t="s">
        <v>18</v>
      </c>
      <c r="D576" s="173" t="s">
        <v>7686</v>
      </c>
      <c r="E576" s="173" t="s">
        <v>7512</v>
      </c>
      <c r="F576" s="173" t="s">
        <v>338</v>
      </c>
      <c r="G576" s="173" t="s">
        <v>7535</v>
      </c>
      <c r="H576" s="173" t="s">
        <v>8103</v>
      </c>
      <c r="I576" s="173" t="s">
        <v>18</v>
      </c>
      <c r="J576" s="173" t="s">
        <v>18</v>
      </c>
      <c r="K576" s="173" t="s">
        <v>1244</v>
      </c>
      <c r="L576" s="173" t="s">
        <v>8056</v>
      </c>
      <c r="M576" s="173" t="s">
        <v>7477</v>
      </c>
      <c r="N576" s="173" t="s">
        <v>18</v>
      </c>
      <c r="O576" s="172" t="s">
        <v>18</v>
      </c>
    </row>
    <row r="577" spans="1:15" x14ac:dyDescent="0.2">
      <c r="A577" s="157">
        <f>COUNTIF(ClienteLocalidade!AB:AB,B577)</f>
        <v>1</v>
      </c>
      <c r="B577" s="157" t="str">
        <f t="shared" si="8"/>
        <v>COMPESA - CONDADO</v>
      </c>
      <c r="C577" s="173" t="s">
        <v>18</v>
      </c>
      <c r="D577" s="173" t="s">
        <v>7686</v>
      </c>
      <c r="E577" s="173" t="s">
        <v>7512</v>
      </c>
      <c r="F577" s="173" t="s">
        <v>338</v>
      </c>
      <c r="G577" s="173" t="s">
        <v>7536</v>
      </c>
      <c r="H577" s="173" t="s">
        <v>7448</v>
      </c>
      <c r="I577" s="173" t="s">
        <v>18</v>
      </c>
      <c r="J577" s="173" t="s">
        <v>18</v>
      </c>
      <c r="K577" s="173" t="s">
        <v>1244</v>
      </c>
      <c r="L577" s="173" t="s">
        <v>8192</v>
      </c>
      <c r="M577" s="173" t="s">
        <v>7448</v>
      </c>
      <c r="N577" s="173" t="s">
        <v>18</v>
      </c>
      <c r="O577" s="172" t="s">
        <v>18</v>
      </c>
    </row>
    <row r="578" spans="1:15" x14ac:dyDescent="0.2">
      <c r="A578" s="157">
        <f>COUNTIF(ClienteLocalidade!AB:AB,B578)</f>
        <v>1</v>
      </c>
      <c r="B578" s="157" t="str">
        <f t="shared" ref="B578:B641" si="9">F578&amp;" - "&amp;H578</f>
        <v>COMPESA - CORRENTES</v>
      </c>
      <c r="C578" s="173" t="s">
        <v>18</v>
      </c>
      <c r="D578" s="173" t="s">
        <v>7686</v>
      </c>
      <c r="E578" s="173" t="s">
        <v>7512</v>
      </c>
      <c r="F578" s="173" t="s">
        <v>338</v>
      </c>
      <c r="G578" s="173" t="s">
        <v>7538</v>
      </c>
      <c r="H578" s="173" t="s">
        <v>8104</v>
      </c>
      <c r="I578" s="173" t="s">
        <v>18</v>
      </c>
      <c r="J578" s="173" t="s">
        <v>18</v>
      </c>
      <c r="K578" s="173" t="s">
        <v>1244</v>
      </c>
      <c r="L578" s="173" t="s">
        <v>8193</v>
      </c>
      <c r="M578" s="173" t="s">
        <v>8104</v>
      </c>
      <c r="N578" s="173" t="s">
        <v>18</v>
      </c>
      <c r="O578" s="172" t="s">
        <v>18</v>
      </c>
    </row>
    <row r="579" spans="1:15" x14ac:dyDescent="0.2">
      <c r="A579" s="157">
        <f>COUNTIF(ClienteLocalidade!AB:AB,B579)</f>
        <v>1</v>
      </c>
      <c r="B579" s="157" t="str">
        <f t="shared" si="9"/>
        <v>COMPESA - CUCAU</v>
      </c>
      <c r="C579" s="173" t="s">
        <v>18</v>
      </c>
      <c r="D579" s="173" t="s">
        <v>7686</v>
      </c>
      <c r="E579" s="173" t="s">
        <v>7512</v>
      </c>
      <c r="F579" s="173" t="s">
        <v>338</v>
      </c>
      <c r="G579" s="173" t="s">
        <v>7626</v>
      </c>
      <c r="H579" s="173" t="s">
        <v>8105</v>
      </c>
      <c r="I579" s="173" t="s">
        <v>18</v>
      </c>
      <c r="J579" s="173" t="s">
        <v>18</v>
      </c>
      <c r="K579" s="173" t="s">
        <v>1244</v>
      </c>
      <c r="L579" s="173" t="s">
        <v>8034</v>
      </c>
      <c r="M579" s="173" t="s">
        <v>1689</v>
      </c>
      <c r="N579" s="173" t="s">
        <v>18</v>
      </c>
      <c r="O579" s="172" t="s">
        <v>18</v>
      </c>
    </row>
    <row r="580" spans="1:15" ht="15" x14ac:dyDescent="0.25">
      <c r="A580" s="157">
        <f>COUNTIF(ClienteLocalidade!AB:AB,B580)</f>
        <v>1</v>
      </c>
      <c r="B580" s="157" t="str">
        <f t="shared" si="9"/>
        <v>COMPESA - FAZENDA NOVA</v>
      </c>
      <c r="C580" s="173" t="s">
        <v>18</v>
      </c>
      <c r="D580" s="173" t="s">
        <v>7686</v>
      </c>
      <c r="E580" s="173" t="s">
        <v>7512</v>
      </c>
      <c r="F580" s="173" t="s">
        <v>338</v>
      </c>
      <c r="G580" s="173" t="s">
        <v>7627</v>
      </c>
      <c r="H580" s="186" t="s">
        <v>8106</v>
      </c>
      <c r="I580" s="183" t="s">
        <v>18</v>
      </c>
      <c r="J580" s="183" t="s">
        <v>18</v>
      </c>
      <c r="K580" s="173" t="s">
        <v>1244</v>
      </c>
      <c r="L580" s="173" t="s">
        <v>8053</v>
      </c>
      <c r="M580" s="173" t="s">
        <v>7475</v>
      </c>
      <c r="N580" s="183" t="s">
        <v>18</v>
      </c>
      <c r="O580" s="184" t="s">
        <v>18</v>
      </c>
    </row>
    <row r="581" spans="1:15" x14ac:dyDescent="0.2">
      <c r="A581" s="157">
        <f>COUNTIF(ClienteLocalidade!AB:AB,B581)</f>
        <v>1</v>
      </c>
      <c r="B581" s="157" t="str">
        <f t="shared" si="9"/>
        <v>COMPESA - FERREIROS</v>
      </c>
      <c r="C581" s="173" t="s">
        <v>18</v>
      </c>
      <c r="D581" s="173" t="s">
        <v>7686</v>
      </c>
      <c r="E581" s="173" t="s">
        <v>7512</v>
      </c>
      <c r="F581" s="173" t="s">
        <v>338</v>
      </c>
      <c r="G581" s="173" t="s">
        <v>7628</v>
      </c>
      <c r="H581" s="173" t="s">
        <v>8107</v>
      </c>
      <c r="I581" s="173" t="s">
        <v>18</v>
      </c>
      <c r="J581" s="173" t="s">
        <v>18</v>
      </c>
      <c r="K581" s="173" t="s">
        <v>1244</v>
      </c>
      <c r="L581" s="173" t="s">
        <v>8194</v>
      </c>
      <c r="M581" s="173" t="s">
        <v>8107</v>
      </c>
      <c r="N581" s="173" t="s">
        <v>18</v>
      </c>
      <c r="O581" s="172" t="s">
        <v>18</v>
      </c>
    </row>
    <row r="582" spans="1:15" x14ac:dyDescent="0.2">
      <c r="A582" s="157">
        <f>COUNTIF(ClienteLocalidade!AB:AB,B582)</f>
        <v>1</v>
      </c>
      <c r="B582" s="157" t="str">
        <f t="shared" si="9"/>
        <v>COMPESA - GLORIA DO GOITA</v>
      </c>
      <c r="C582" s="173" t="s">
        <v>18</v>
      </c>
      <c r="D582" s="173" t="s">
        <v>7686</v>
      </c>
      <c r="E582" s="173" t="s">
        <v>7512</v>
      </c>
      <c r="F582" s="173" t="s">
        <v>338</v>
      </c>
      <c r="G582" s="173" t="s">
        <v>7629</v>
      </c>
      <c r="H582" s="173" t="s">
        <v>8108</v>
      </c>
      <c r="I582" s="173" t="s">
        <v>18</v>
      </c>
      <c r="J582" s="173" t="s">
        <v>18</v>
      </c>
      <c r="K582" s="173" t="s">
        <v>1244</v>
      </c>
      <c r="L582" s="173" t="s">
        <v>8195</v>
      </c>
      <c r="M582" s="173" t="s">
        <v>8108</v>
      </c>
      <c r="N582" s="173" t="s">
        <v>18</v>
      </c>
      <c r="O582" s="172" t="s">
        <v>18</v>
      </c>
    </row>
    <row r="583" spans="1:15" x14ac:dyDescent="0.2">
      <c r="A583" s="157">
        <f>COUNTIF(ClienteLocalidade!AB:AB,B583)</f>
        <v>1</v>
      </c>
      <c r="B583" s="157" t="str">
        <f t="shared" si="9"/>
        <v>COMPESA - IBIMIRIM POCOS</v>
      </c>
      <c r="C583" s="173" t="s">
        <v>18</v>
      </c>
      <c r="D583" s="173" t="s">
        <v>7686</v>
      </c>
      <c r="E583" s="173" t="s">
        <v>7512</v>
      </c>
      <c r="F583" s="173" t="s">
        <v>338</v>
      </c>
      <c r="G583" s="173" t="s">
        <v>7630</v>
      </c>
      <c r="H583" s="173" t="s">
        <v>8109</v>
      </c>
      <c r="I583" s="173" t="s">
        <v>18</v>
      </c>
      <c r="J583" s="173" t="s">
        <v>18</v>
      </c>
      <c r="K583" s="173" t="s">
        <v>1244</v>
      </c>
      <c r="L583" s="173" t="s">
        <v>8196</v>
      </c>
      <c r="M583" s="173" t="s">
        <v>8197</v>
      </c>
      <c r="N583" s="173" t="s">
        <v>18</v>
      </c>
      <c r="O583" s="172" t="s">
        <v>18</v>
      </c>
    </row>
    <row r="584" spans="1:15" x14ac:dyDescent="0.2">
      <c r="A584" s="157">
        <f>COUNTIF(ClienteLocalidade!AB:AB,B584)</f>
        <v>1</v>
      </c>
      <c r="B584" s="157" t="str">
        <f t="shared" si="9"/>
        <v>COMPESA - IPOJUCA</v>
      </c>
      <c r="C584" s="173" t="s">
        <v>18</v>
      </c>
      <c r="D584" s="173" t="s">
        <v>7686</v>
      </c>
      <c r="E584" s="173" t="s">
        <v>7512</v>
      </c>
      <c r="F584" s="173" t="s">
        <v>338</v>
      </c>
      <c r="G584" s="173" t="s">
        <v>7631</v>
      </c>
      <c r="H584" s="173" t="s">
        <v>8110</v>
      </c>
      <c r="I584" s="173" t="s">
        <v>18</v>
      </c>
      <c r="J584" s="173" t="s">
        <v>18</v>
      </c>
      <c r="K584" s="173" t="s">
        <v>1244</v>
      </c>
      <c r="L584" s="173" t="s">
        <v>8187</v>
      </c>
      <c r="M584" s="173" t="s">
        <v>8110</v>
      </c>
      <c r="N584" s="173" t="s">
        <v>18</v>
      </c>
      <c r="O584" s="172" t="s">
        <v>18</v>
      </c>
    </row>
    <row r="585" spans="1:15" x14ac:dyDescent="0.2">
      <c r="A585" s="157">
        <f>COUNTIF(ClienteLocalidade!AB:AB,B585)</f>
        <v>1</v>
      </c>
      <c r="B585" s="157" t="str">
        <f t="shared" si="9"/>
        <v>COMPESA - ITAQUITINGA</v>
      </c>
      <c r="C585" s="173" t="s">
        <v>18</v>
      </c>
      <c r="D585" s="173" t="s">
        <v>7686</v>
      </c>
      <c r="E585" s="173" t="s">
        <v>7512</v>
      </c>
      <c r="F585" s="173" t="s">
        <v>338</v>
      </c>
      <c r="G585" s="173" t="s">
        <v>7632</v>
      </c>
      <c r="H585" s="173" t="s">
        <v>8111</v>
      </c>
      <c r="I585" s="173" t="s">
        <v>18</v>
      </c>
      <c r="J585" s="173" t="s">
        <v>18</v>
      </c>
      <c r="K585" s="173" t="s">
        <v>1244</v>
      </c>
      <c r="L585" s="173" t="s">
        <v>8198</v>
      </c>
      <c r="M585" s="173" t="s">
        <v>8111</v>
      </c>
      <c r="N585" s="173" t="s">
        <v>18</v>
      </c>
      <c r="O585" s="172" t="s">
        <v>18</v>
      </c>
    </row>
    <row r="586" spans="1:15" x14ac:dyDescent="0.2">
      <c r="A586" s="157">
        <f>COUNTIF(ClienteLocalidade!AB:AB,B586)</f>
        <v>1</v>
      </c>
      <c r="B586" s="157" t="str">
        <f t="shared" si="9"/>
        <v>COMPESA - JANGADINHA</v>
      </c>
      <c r="C586" s="173" t="s">
        <v>18</v>
      </c>
      <c r="D586" s="173" t="s">
        <v>7686</v>
      </c>
      <c r="E586" s="173" t="s">
        <v>7512</v>
      </c>
      <c r="F586" s="173" t="s">
        <v>338</v>
      </c>
      <c r="G586" s="173" t="s">
        <v>7633</v>
      </c>
      <c r="H586" s="173" t="s">
        <v>8112</v>
      </c>
      <c r="I586" s="173" t="s">
        <v>18</v>
      </c>
      <c r="J586" s="173" t="s">
        <v>18</v>
      </c>
      <c r="K586" s="173" t="s">
        <v>1244</v>
      </c>
      <c r="L586" s="173" t="s">
        <v>8057</v>
      </c>
      <c r="M586" s="173" t="s">
        <v>7478</v>
      </c>
      <c r="N586" s="173" t="s">
        <v>18</v>
      </c>
      <c r="O586" s="172" t="s">
        <v>18</v>
      </c>
    </row>
    <row r="587" spans="1:15" x14ac:dyDescent="0.2">
      <c r="A587" s="157">
        <f>COUNTIF(ClienteLocalidade!AB:AB,B587)</f>
        <v>1</v>
      </c>
      <c r="B587" s="157" t="str">
        <f t="shared" si="9"/>
        <v>COMPESA - JARDIM PAULISTA</v>
      </c>
      <c r="C587" s="173" t="s">
        <v>18</v>
      </c>
      <c r="D587" s="173" t="s">
        <v>7686</v>
      </c>
      <c r="E587" s="173" t="s">
        <v>7512</v>
      </c>
      <c r="F587" s="173" t="s">
        <v>338</v>
      </c>
      <c r="G587" s="173" t="s">
        <v>7634</v>
      </c>
      <c r="H587" s="173" t="s">
        <v>8113</v>
      </c>
      <c r="I587" s="173" t="s">
        <v>18</v>
      </c>
      <c r="J587" s="173" t="s">
        <v>18</v>
      </c>
      <c r="K587" s="173" t="s">
        <v>1244</v>
      </c>
      <c r="L587" s="173" t="s">
        <v>8199</v>
      </c>
      <c r="M587" s="173" t="s">
        <v>489</v>
      </c>
      <c r="N587" s="173" t="s">
        <v>18</v>
      </c>
      <c r="O587" s="172" t="s">
        <v>18</v>
      </c>
    </row>
    <row r="588" spans="1:15" x14ac:dyDescent="0.2">
      <c r="A588" s="157">
        <f>COUNTIF(ClienteLocalidade!AB:AB,B588)</f>
        <v>1</v>
      </c>
      <c r="B588" s="157" t="str">
        <f t="shared" si="9"/>
        <v>COMPESA - JOAQUIM NABUCO</v>
      </c>
      <c r="C588" s="173" t="s">
        <v>18</v>
      </c>
      <c r="D588" s="173" t="s">
        <v>7686</v>
      </c>
      <c r="E588" s="173" t="s">
        <v>7512</v>
      </c>
      <c r="F588" s="173" t="s">
        <v>338</v>
      </c>
      <c r="G588" s="173" t="s">
        <v>7635</v>
      </c>
      <c r="H588" s="173" t="s">
        <v>8114</v>
      </c>
      <c r="I588" s="173" t="s">
        <v>18</v>
      </c>
      <c r="J588" s="173" t="s">
        <v>18</v>
      </c>
      <c r="K588" s="173" t="s">
        <v>1244</v>
      </c>
      <c r="L588" s="173" t="s">
        <v>8200</v>
      </c>
      <c r="M588" s="173" t="s">
        <v>8114</v>
      </c>
      <c r="N588" s="173" t="s">
        <v>18</v>
      </c>
      <c r="O588" s="172" t="s">
        <v>18</v>
      </c>
    </row>
    <row r="589" spans="1:15" x14ac:dyDescent="0.2">
      <c r="A589" s="157">
        <f>COUNTIF(ClienteLocalidade!AB:AB,B589)</f>
        <v>1</v>
      </c>
      <c r="B589" s="157" t="str">
        <f t="shared" si="9"/>
        <v>COMPESA - JUPI</v>
      </c>
      <c r="C589" s="173" t="s">
        <v>18</v>
      </c>
      <c r="D589" s="173" t="s">
        <v>7686</v>
      </c>
      <c r="E589" s="173" t="s">
        <v>7512</v>
      </c>
      <c r="F589" s="173" t="s">
        <v>338</v>
      </c>
      <c r="G589" s="173" t="s">
        <v>7636</v>
      </c>
      <c r="H589" s="173" t="s">
        <v>8115</v>
      </c>
      <c r="I589" s="173" t="s">
        <v>18</v>
      </c>
      <c r="J589" s="173" t="s">
        <v>18</v>
      </c>
      <c r="K589" s="173" t="s">
        <v>1244</v>
      </c>
      <c r="L589" s="173" t="s">
        <v>8201</v>
      </c>
      <c r="M589" s="173" t="s">
        <v>8115</v>
      </c>
      <c r="N589" s="173" t="s">
        <v>18</v>
      </c>
      <c r="O589" s="172" t="s">
        <v>18</v>
      </c>
    </row>
    <row r="590" spans="1:15" x14ac:dyDescent="0.2">
      <c r="A590" s="157">
        <f>COUNTIF(ClienteLocalidade!AB:AB,B590)</f>
        <v>1</v>
      </c>
      <c r="B590" s="157" t="str">
        <f t="shared" si="9"/>
        <v>COMPESA - JUREMA</v>
      </c>
      <c r="C590" s="173" t="s">
        <v>18</v>
      </c>
      <c r="D590" s="173" t="s">
        <v>7686</v>
      </c>
      <c r="E590" s="173" t="s">
        <v>7512</v>
      </c>
      <c r="F590" s="173" t="s">
        <v>338</v>
      </c>
      <c r="G590" s="173" t="s">
        <v>7637</v>
      </c>
      <c r="H590" s="173" t="s">
        <v>8116</v>
      </c>
      <c r="I590" s="173" t="s">
        <v>18</v>
      </c>
      <c r="J590" s="173" t="s">
        <v>18</v>
      </c>
      <c r="K590" s="173" t="s">
        <v>1244</v>
      </c>
      <c r="L590" s="173" t="s">
        <v>8202</v>
      </c>
      <c r="M590" s="173" t="s">
        <v>8116</v>
      </c>
      <c r="N590" s="173" t="s">
        <v>18</v>
      </c>
      <c r="O590" s="172" t="s">
        <v>18</v>
      </c>
    </row>
    <row r="591" spans="1:15" x14ac:dyDescent="0.2">
      <c r="A591" s="157">
        <f>COUNTIF(ClienteLocalidade!AB:AB,B591)</f>
        <v>1</v>
      </c>
      <c r="B591" s="157" t="str">
        <f t="shared" si="9"/>
        <v>COMPESA - LAGOA DO CARRO</v>
      </c>
      <c r="C591" s="173" t="s">
        <v>18</v>
      </c>
      <c r="D591" s="173" t="s">
        <v>7686</v>
      </c>
      <c r="E591" s="173" t="s">
        <v>7512</v>
      </c>
      <c r="F591" s="173" t="s">
        <v>338</v>
      </c>
      <c r="G591" s="173" t="s">
        <v>7638</v>
      </c>
      <c r="H591" s="173" t="s">
        <v>8117</v>
      </c>
      <c r="I591" s="173" t="s">
        <v>18</v>
      </c>
      <c r="J591" s="173" t="s">
        <v>18</v>
      </c>
      <c r="K591" s="173" t="s">
        <v>1244</v>
      </c>
      <c r="L591" s="173" t="s">
        <v>8203</v>
      </c>
      <c r="M591" s="173" t="s">
        <v>8117</v>
      </c>
      <c r="N591" s="173" t="s">
        <v>18</v>
      </c>
      <c r="O591" s="172" t="s">
        <v>18</v>
      </c>
    </row>
    <row r="592" spans="1:15" x14ac:dyDescent="0.2">
      <c r="A592" s="157">
        <f>COUNTIF(ClienteLocalidade!AB:AB,B592)</f>
        <v>1</v>
      </c>
      <c r="B592" s="157" t="str">
        <f t="shared" si="9"/>
        <v>COMPESA - MACAPARAMA</v>
      </c>
      <c r="C592" s="173" t="s">
        <v>18</v>
      </c>
      <c r="D592" s="173" t="s">
        <v>7686</v>
      </c>
      <c r="E592" s="173" t="s">
        <v>7512</v>
      </c>
      <c r="F592" s="173" t="s">
        <v>338</v>
      </c>
      <c r="G592" s="173" t="s">
        <v>7640</v>
      </c>
      <c r="H592" s="173" t="s">
        <v>8118</v>
      </c>
      <c r="I592" s="173" t="s">
        <v>18</v>
      </c>
      <c r="J592" s="173" t="s">
        <v>18</v>
      </c>
      <c r="K592" s="173" t="s">
        <v>1244</v>
      </c>
      <c r="L592" s="173" t="s">
        <v>8204</v>
      </c>
      <c r="M592" s="173" t="s">
        <v>8205</v>
      </c>
      <c r="N592" s="173" t="s">
        <v>18</v>
      </c>
      <c r="O592" s="172" t="s">
        <v>18</v>
      </c>
    </row>
    <row r="593" spans="1:15" x14ac:dyDescent="0.2">
      <c r="A593" s="157">
        <f>COUNTIF(ClienteLocalidade!AB:AB,B593)</f>
        <v>1</v>
      </c>
      <c r="B593" s="157" t="str">
        <f t="shared" si="9"/>
        <v>COMPESA - MACHADOS</v>
      </c>
      <c r="C593" s="173" t="s">
        <v>18</v>
      </c>
      <c r="D593" s="173" t="s">
        <v>7686</v>
      </c>
      <c r="E593" s="173" t="s">
        <v>7512</v>
      </c>
      <c r="F593" s="173" t="s">
        <v>338</v>
      </c>
      <c r="G593" s="173" t="s">
        <v>7641</v>
      </c>
      <c r="H593" s="173" t="s">
        <v>8119</v>
      </c>
      <c r="I593" s="173" t="s">
        <v>18</v>
      </c>
      <c r="J593" s="173" t="s">
        <v>18</v>
      </c>
      <c r="K593" s="173" t="s">
        <v>1244</v>
      </c>
      <c r="L593" s="173" t="s">
        <v>8206</v>
      </c>
      <c r="M593" s="173" t="s">
        <v>8119</v>
      </c>
      <c r="N593" s="173" t="s">
        <v>18</v>
      </c>
      <c r="O593" s="172" t="s">
        <v>18</v>
      </c>
    </row>
    <row r="594" spans="1:15" x14ac:dyDescent="0.2">
      <c r="A594" s="157">
        <f>COUNTIF(ClienteLocalidade!AB:AB,B594)</f>
        <v>1</v>
      </c>
      <c r="B594" s="157" t="str">
        <f t="shared" si="9"/>
        <v>COMPESA - MATRIZ DA LUIZ</v>
      </c>
      <c r="C594" s="173" t="s">
        <v>18</v>
      </c>
      <c r="D594" s="173" t="s">
        <v>7686</v>
      </c>
      <c r="E594" s="173" t="s">
        <v>7512</v>
      </c>
      <c r="F594" s="173" t="s">
        <v>338</v>
      </c>
      <c r="G594" s="173" t="s">
        <v>7639</v>
      </c>
      <c r="H594" s="173" t="s">
        <v>8120</v>
      </c>
      <c r="I594" s="173" t="s">
        <v>18</v>
      </c>
      <c r="J594" s="173" t="s">
        <v>18</v>
      </c>
      <c r="K594" s="173" t="s">
        <v>1244</v>
      </c>
      <c r="L594" s="173" t="s">
        <v>8061</v>
      </c>
      <c r="M594" s="173" t="s">
        <v>7481</v>
      </c>
      <c r="N594" s="173" t="s">
        <v>18</v>
      </c>
      <c r="O594" s="172" t="s">
        <v>18</v>
      </c>
    </row>
    <row r="595" spans="1:15" x14ac:dyDescent="0.2">
      <c r="A595" s="157">
        <f>COUNTIF(ClienteLocalidade!AB:AB,B595)</f>
        <v>1</v>
      </c>
      <c r="B595" s="157" t="str">
        <f t="shared" si="9"/>
        <v>COMPESA - MURIBEQUINHA</v>
      </c>
      <c r="C595" s="173" t="s">
        <v>18</v>
      </c>
      <c r="D595" s="173" t="s">
        <v>7686</v>
      </c>
      <c r="E595" s="173" t="s">
        <v>7512</v>
      </c>
      <c r="F595" s="173" t="s">
        <v>338</v>
      </c>
      <c r="G595" s="173" t="s">
        <v>7642</v>
      </c>
      <c r="H595" s="173" t="s">
        <v>8121</v>
      </c>
      <c r="I595" s="173" t="s">
        <v>18</v>
      </c>
      <c r="J595" s="173" t="s">
        <v>18</v>
      </c>
      <c r="K595" s="173" t="s">
        <v>1244</v>
      </c>
      <c r="L595" s="173" t="s">
        <v>8057</v>
      </c>
      <c r="M595" s="173" t="s">
        <v>7478</v>
      </c>
      <c r="N595" s="173" t="s">
        <v>18</v>
      </c>
      <c r="O595" s="172" t="s">
        <v>18</v>
      </c>
    </row>
    <row r="596" spans="1:15" x14ac:dyDescent="0.2">
      <c r="A596" s="157">
        <f>COUNTIF(ClienteLocalidade!AB:AB,B596)</f>
        <v>1</v>
      </c>
      <c r="B596" s="157" t="str">
        <f t="shared" si="9"/>
        <v>COMPESA - PARQUE CAPIBARIBE</v>
      </c>
      <c r="C596" s="173" t="s">
        <v>18</v>
      </c>
      <c r="D596" s="173" t="s">
        <v>7686</v>
      </c>
      <c r="E596" s="173" t="s">
        <v>7512</v>
      </c>
      <c r="F596" s="173" t="s">
        <v>338</v>
      </c>
      <c r="G596" s="173" t="s">
        <v>7643</v>
      </c>
      <c r="H596" s="173" t="s">
        <v>8123</v>
      </c>
      <c r="I596" s="173" t="s">
        <v>18</v>
      </c>
      <c r="J596" s="173" t="s">
        <v>18</v>
      </c>
      <c r="K596" s="173" t="s">
        <v>1244</v>
      </c>
      <c r="L596" s="173" t="s">
        <v>8061</v>
      </c>
      <c r="M596" s="173" t="s">
        <v>7481</v>
      </c>
      <c r="N596" s="173" t="s">
        <v>18</v>
      </c>
      <c r="O596" s="172" t="s">
        <v>18</v>
      </c>
    </row>
    <row r="597" spans="1:15" x14ac:dyDescent="0.2">
      <c r="A597" s="157">
        <f>COUNTIF(ClienteLocalidade!AB:AB,B597)</f>
        <v>1</v>
      </c>
      <c r="B597" s="157" t="str">
        <f t="shared" si="9"/>
        <v>COMPESA - PESQUEIRA EE</v>
      </c>
      <c r="C597" s="173" t="s">
        <v>18</v>
      </c>
      <c r="D597" s="173" t="s">
        <v>7686</v>
      </c>
      <c r="E597" s="173" t="s">
        <v>7512</v>
      </c>
      <c r="F597" s="173" t="s">
        <v>338</v>
      </c>
      <c r="G597" s="173" t="s">
        <v>7644</v>
      </c>
      <c r="H597" s="173" t="s">
        <v>8124</v>
      </c>
      <c r="I597" s="173" t="s">
        <v>18</v>
      </c>
      <c r="J597" s="173" t="s">
        <v>18</v>
      </c>
      <c r="K597" s="173" t="s">
        <v>1244</v>
      </c>
      <c r="L597" s="173" t="s">
        <v>8052</v>
      </c>
      <c r="M597" s="173" t="s">
        <v>7462</v>
      </c>
      <c r="N597" s="173" t="s">
        <v>18</v>
      </c>
      <c r="O597" s="172" t="s">
        <v>18</v>
      </c>
    </row>
    <row r="598" spans="1:15" x14ac:dyDescent="0.2">
      <c r="A598" s="157">
        <f>COUNTIF(ClienteLocalidade!AB:AB,B598)</f>
        <v>1</v>
      </c>
      <c r="B598" s="157" t="str">
        <f t="shared" si="9"/>
        <v>COMPESA - SERTANIA EE MOXOTO POCOS</v>
      </c>
      <c r="C598" s="173" t="s">
        <v>18</v>
      </c>
      <c r="D598" s="173" t="s">
        <v>7686</v>
      </c>
      <c r="E598" s="173" t="s">
        <v>7512</v>
      </c>
      <c r="F598" s="173" t="s">
        <v>338</v>
      </c>
      <c r="G598" s="173" t="s">
        <v>7645</v>
      </c>
      <c r="H598" s="173" t="s">
        <v>8133</v>
      </c>
      <c r="I598" s="173" t="s">
        <v>18</v>
      </c>
      <c r="J598" s="173" t="s">
        <v>18</v>
      </c>
      <c r="K598" s="173" t="s">
        <v>1244</v>
      </c>
      <c r="L598" s="173" t="s">
        <v>8038</v>
      </c>
      <c r="M598" s="173" t="s">
        <v>1696</v>
      </c>
      <c r="N598" s="173" t="s">
        <v>18</v>
      </c>
      <c r="O598" s="172" t="s">
        <v>18</v>
      </c>
    </row>
    <row r="599" spans="1:15" x14ac:dyDescent="0.2">
      <c r="A599" s="157">
        <f>COUNTIF(ClienteLocalidade!AB:AB,B599)</f>
        <v>1</v>
      </c>
      <c r="B599" s="157" t="str">
        <f t="shared" si="9"/>
        <v>COMPESA - PRIMAVERA</v>
      </c>
      <c r="C599" s="173" t="s">
        <v>18</v>
      </c>
      <c r="D599" s="173" t="s">
        <v>7686</v>
      </c>
      <c r="E599" s="173" t="s">
        <v>7512</v>
      </c>
      <c r="F599" s="173" t="s">
        <v>338</v>
      </c>
      <c r="G599" s="173" t="s">
        <v>7646</v>
      </c>
      <c r="H599" s="173" t="s">
        <v>8127</v>
      </c>
      <c r="I599" s="173" t="s">
        <v>18</v>
      </c>
      <c r="J599" s="173" t="s">
        <v>18</v>
      </c>
      <c r="K599" s="173" t="s">
        <v>1244</v>
      </c>
      <c r="L599" s="173" t="s">
        <v>8207</v>
      </c>
      <c r="M599" s="173" t="s">
        <v>8127</v>
      </c>
      <c r="N599" s="173" t="s">
        <v>18</v>
      </c>
      <c r="O599" s="172" t="s">
        <v>18</v>
      </c>
    </row>
    <row r="600" spans="1:15" x14ac:dyDescent="0.2">
      <c r="A600" s="157">
        <f>COUNTIF(ClienteLocalidade!AB:AB,B600)</f>
        <v>1</v>
      </c>
      <c r="B600" s="157" t="str">
        <f t="shared" si="9"/>
        <v>COMPESA - QUIPAPA</v>
      </c>
      <c r="C600" s="173" t="s">
        <v>18</v>
      </c>
      <c r="D600" s="173" t="s">
        <v>7686</v>
      </c>
      <c r="E600" s="173" t="s">
        <v>7512</v>
      </c>
      <c r="F600" s="173" t="s">
        <v>338</v>
      </c>
      <c r="G600" s="173" t="s">
        <v>7647</v>
      </c>
      <c r="H600" s="173" t="s">
        <v>8128</v>
      </c>
      <c r="I600" s="173" t="s">
        <v>18</v>
      </c>
      <c r="J600" s="173" t="s">
        <v>18</v>
      </c>
      <c r="K600" s="173" t="s">
        <v>1244</v>
      </c>
      <c r="L600" s="173" t="s">
        <v>8208</v>
      </c>
      <c r="M600" s="173" t="s">
        <v>8128</v>
      </c>
      <c r="N600" s="173" t="s">
        <v>18</v>
      </c>
      <c r="O600" s="172" t="s">
        <v>18</v>
      </c>
    </row>
    <row r="601" spans="1:15" x14ac:dyDescent="0.2">
      <c r="A601" s="157">
        <f>COUNTIF(ClienteLocalidade!AB:AB,B601)</f>
        <v>1</v>
      </c>
      <c r="B601" s="157" t="str">
        <f t="shared" si="9"/>
        <v>COMPESA - SANHARO</v>
      </c>
      <c r="C601" s="173" t="s">
        <v>18</v>
      </c>
      <c r="D601" s="173" t="s">
        <v>7686</v>
      </c>
      <c r="E601" s="173" t="s">
        <v>7512</v>
      </c>
      <c r="F601" s="173" t="s">
        <v>338</v>
      </c>
      <c r="G601" s="173" t="s">
        <v>7648</v>
      </c>
      <c r="H601" s="173" t="s">
        <v>8129</v>
      </c>
      <c r="I601" s="173" t="s">
        <v>18</v>
      </c>
      <c r="J601" s="173" t="s">
        <v>18</v>
      </c>
      <c r="K601" s="173" t="s">
        <v>1244</v>
      </c>
      <c r="L601" s="173" t="s">
        <v>8209</v>
      </c>
      <c r="M601" s="173" t="s">
        <v>8129</v>
      </c>
      <c r="N601" s="173" t="s">
        <v>18</v>
      </c>
      <c r="O601" s="172" t="s">
        <v>18</v>
      </c>
    </row>
    <row r="602" spans="1:15" x14ac:dyDescent="0.2">
      <c r="A602" s="157">
        <f>COUNTIF(ClienteLocalidade!AB:AB,B602)</f>
        <v>1</v>
      </c>
      <c r="B602" s="157" t="str">
        <f t="shared" si="9"/>
        <v>COMPESA - SAO VICENTE FERREIRA</v>
      </c>
      <c r="C602" s="173" t="s">
        <v>18</v>
      </c>
      <c r="D602" s="173" t="s">
        <v>7686</v>
      </c>
      <c r="E602" s="173" t="s">
        <v>7512</v>
      </c>
      <c r="F602" s="173" t="s">
        <v>338</v>
      </c>
      <c r="G602" s="173" t="s">
        <v>7649</v>
      </c>
      <c r="H602" s="173" t="s">
        <v>8132</v>
      </c>
      <c r="I602" s="173" t="s">
        <v>18</v>
      </c>
      <c r="J602" s="173" t="s">
        <v>18</v>
      </c>
      <c r="K602" s="173" t="s">
        <v>1244</v>
      </c>
      <c r="L602" s="173" t="s">
        <v>8210</v>
      </c>
      <c r="M602" s="173" t="s">
        <v>8211</v>
      </c>
      <c r="N602" s="173" t="s">
        <v>18</v>
      </c>
      <c r="O602" s="172" t="s">
        <v>18</v>
      </c>
    </row>
    <row r="603" spans="1:15" x14ac:dyDescent="0.2">
      <c r="A603" s="157">
        <f>COUNTIF(ClienteLocalidade!AB:AB,B603)</f>
        <v>1</v>
      </c>
      <c r="B603" s="157" t="str">
        <f t="shared" si="9"/>
        <v>COMPESA - SANTO AMARO</v>
      </c>
      <c r="C603" s="173" t="s">
        <v>18</v>
      </c>
      <c r="D603" s="173" t="s">
        <v>7686</v>
      </c>
      <c r="E603" s="173" t="s">
        <v>7512</v>
      </c>
      <c r="F603" s="173" t="s">
        <v>338</v>
      </c>
      <c r="G603" s="173" t="s">
        <v>7650</v>
      </c>
      <c r="H603" s="173" t="s">
        <v>8130</v>
      </c>
      <c r="I603" s="173" t="s">
        <v>18</v>
      </c>
      <c r="J603" s="173" t="s">
        <v>18</v>
      </c>
      <c r="K603" s="173" t="s">
        <v>1244</v>
      </c>
      <c r="L603" s="173" t="s">
        <v>8048</v>
      </c>
      <c r="M603" s="173" t="s">
        <v>7460</v>
      </c>
      <c r="N603" s="173" t="s">
        <v>18</v>
      </c>
      <c r="O603" s="172" t="s">
        <v>18</v>
      </c>
    </row>
    <row r="604" spans="1:15" x14ac:dyDescent="0.2">
      <c r="A604" s="157">
        <f>COUNTIF(ClienteLocalidade!AB:AB,B604)</f>
        <v>1</v>
      </c>
      <c r="B604" s="157" t="str">
        <f t="shared" si="9"/>
        <v>COMPESA - SAO JOAO</v>
      </c>
      <c r="C604" s="173" t="s">
        <v>18</v>
      </c>
      <c r="D604" s="173" t="s">
        <v>7686</v>
      </c>
      <c r="E604" s="173" t="s">
        <v>7512</v>
      </c>
      <c r="F604" s="173" t="s">
        <v>338</v>
      </c>
      <c r="G604" s="173" t="s">
        <v>7651</v>
      </c>
      <c r="H604" s="173" t="s">
        <v>8131</v>
      </c>
      <c r="I604" s="173" t="s">
        <v>18</v>
      </c>
      <c r="J604" s="173" t="s">
        <v>18</v>
      </c>
      <c r="K604" s="173" t="s">
        <v>1244</v>
      </c>
      <c r="L604" s="173" t="s">
        <v>8212</v>
      </c>
      <c r="M604" s="173" t="s">
        <v>8131</v>
      </c>
      <c r="N604" s="173" t="s">
        <v>18</v>
      </c>
      <c r="O604" s="172" t="s">
        <v>18</v>
      </c>
    </row>
    <row r="605" spans="1:15" x14ac:dyDescent="0.2">
      <c r="A605" s="157">
        <f>COUNTIF(ClienteLocalidade!AB:AB,B605)</f>
        <v>1</v>
      </c>
      <c r="B605" s="157" t="str">
        <f t="shared" si="9"/>
        <v>COMPESA - POCO DA AREIA</v>
      </c>
      <c r="C605" s="173" t="s">
        <v>18</v>
      </c>
      <c r="D605" s="173" t="s">
        <v>7686</v>
      </c>
      <c r="E605" s="173" t="s">
        <v>7512</v>
      </c>
      <c r="F605" s="173" t="s">
        <v>338</v>
      </c>
      <c r="G605" s="173" t="s">
        <v>7652</v>
      </c>
      <c r="H605" s="173" t="s">
        <v>8125</v>
      </c>
      <c r="I605" s="173" t="s">
        <v>18</v>
      </c>
      <c r="J605" s="173" t="s">
        <v>18</v>
      </c>
      <c r="K605" s="173" t="s">
        <v>1244</v>
      </c>
      <c r="L605" s="173" t="s">
        <v>8010</v>
      </c>
      <c r="M605" s="173" t="s">
        <v>1644</v>
      </c>
      <c r="N605" s="173" t="s">
        <v>18</v>
      </c>
      <c r="O605" s="172" t="s">
        <v>18</v>
      </c>
    </row>
    <row r="606" spans="1:15" x14ac:dyDescent="0.2">
      <c r="A606" s="157">
        <f>COUNTIF(ClienteLocalidade!AB:AB,B606)</f>
        <v>1</v>
      </c>
      <c r="B606" s="157" t="str">
        <f t="shared" si="9"/>
        <v>COMPESA - TACAIMBO</v>
      </c>
      <c r="C606" s="173" t="s">
        <v>18</v>
      </c>
      <c r="D606" s="173" t="s">
        <v>7686</v>
      </c>
      <c r="E606" s="173" t="s">
        <v>7512</v>
      </c>
      <c r="F606" s="173" t="s">
        <v>338</v>
      </c>
      <c r="G606" s="173" t="s">
        <v>7653</v>
      </c>
      <c r="H606" s="173" t="s">
        <v>8134</v>
      </c>
      <c r="I606" s="173" t="s">
        <v>18</v>
      </c>
      <c r="J606" s="173" t="s">
        <v>18</v>
      </c>
      <c r="K606" s="173" t="s">
        <v>1244</v>
      </c>
      <c r="L606" s="173" t="s">
        <v>8215</v>
      </c>
      <c r="M606" s="173" t="s">
        <v>8134</v>
      </c>
      <c r="N606" s="173" t="s">
        <v>18</v>
      </c>
      <c r="O606" s="172" t="s">
        <v>18</v>
      </c>
    </row>
    <row r="607" spans="1:15" x14ac:dyDescent="0.2">
      <c r="A607" s="157">
        <f>COUNTIF(ClienteLocalidade!AB:AB,B607)</f>
        <v>1</v>
      </c>
      <c r="B607" s="157" t="str">
        <f t="shared" si="9"/>
        <v>COMPESA - TAMANDARE VELHA</v>
      </c>
      <c r="C607" s="173" t="s">
        <v>18</v>
      </c>
      <c r="D607" s="173" t="s">
        <v>7686</v>
      </c>
      <c r="E607" s="173" t="s">
        <v>7512</v>
      </c>
      <c r="F607" s="173" t="s">
        <v>338</v>
      </c>
      <c r="G607" s="173" t="s">
        <v>7654</v>
      </c>
      <c r="H607" s="173" t="s">
        <v>8135</v>
      </c>
      <c r="I607" s="173" t="s">
        <v>18</v>
      </c>
      <c r="J607" s="173" t="s">
        <v>18</v>
      </c>
      <c r="K607" s="173" t="s">
        <v>1244</v>
      </c>
      <c r="L607" s="173" t="s">
        <v>8041</v>
      </c>
      <c r="M607" s="173" t="s">
        <v>7457</v>
      </c>
      <c r="N607" s="173" t="s">
        <v>18</v>
      </c>
      <c r="O607" s="172" t="s">
        <v>18</v>
      </c>
    </row>
    <row r="608" spans="1:15" x14ac:dyDescent="0.2">
      <c r="A608" s="157">
        <f>COUNTIF(ClienteLocalidade!AB:AB,B608)</f>
        <v>1</v>
      </c>
      <c r="B608" s="157" t="str">
        <f t="shared" si="9"/>
        <v>COMPESA - VERA CRUZ</v>
      </c>
      <c r="C608" s="173" t="s">
        <v>18</v>
      </c>
      <c r="D608" s="173" t="s">
        <v>7686</v>
      </c>
      <c r="E608" s="173" t="s">
        <v>7512</v>
      </c>
      <c r="F608" s="173" t="s">
        <v>338</v>
      </c>
      <c r="G608" s="173" t="s">
        <v>7655</v>
      </c>
      <c r="H608" s="173" t="s">
        <v>8136</v>
      </c>
      <c r="I608" s="173" t="s">
        <v>18</v>
      </c>
      <c r="J608" s="173" t="s">
        <v>18</v>
      </c>
      <c r="K608" s="173" t="s">
        <v>1244</v>
      </c>
      <c r="L608" s="173" t="s">
        <v>8182</v>
      </c>
      <c r="M608" s="173" t="s">
        <v>8183</v>
      </c>
      <c r="N608" s="173" t="s">
        <v>18</v>
      </c>
      <c r="O608" s="172" t="s">
        <v>18</v>
      </c>
    </row>
    <row r="609" spans="1:15" x14ac:dyDescent="0.2">
      <c r="A609" s="157">
        <f>COUNTIF(ClienteLocalidade!AB:AB,B609)</f>
        <v>1</v>
      </c>
      <c r="B609" s="157" t="str">
        <f t="shared" si="9"/>
        <v>COMPESA - VICENCIA</v>
      </c>
      <c r="C609" s="173" t="s">
        <v>18</v>
      </c>
      <c r="D609" s="173" t="s">
        <v>7686</v>
      </c>
      <c r="E609" s="173" t="s">
        <v>7512</v>
      </c>
      <c r="F609" s="173" t="s">
        <v>338</v>
      </c>
      <c r="G609" s="173" t="s">
        <v>7657</v>
      </c>
      <c r="H609" s="173" t="s">
        <v>8137</v>
      </c>
      <c r="I609" s="173" t="s">
        <v>18</v>
      </c>
      <c r="J609" s="173" t="s">
        <v>18</v>
      </c>
      <c r="K609" s="173" t="s">
        <v>1244</v>
      </c>
      <c r="L609" s="173" t="s">
        <v>8216</v>
      </c>
      <c r="M609" s="173" t="s">
        <v>8137</v>
      </c>
      <c r="N609" s="173" t="s">
        <v>18</v>
      </c>
      <c r="O609" s="172" t="s">
        <v>18</v>
      </c>
    </row>
    <row r="610" spans="1:15" x14ac:dyDescent="0.2">
      <c r="A610" s="157">
        <f>COUNTIF(ClienteLocalidade!AB:AB,B610)</f>
        <v>1</v>
      </c>
      <c r="B610" s="157" t="str">
        <f t="shared" si="9"/>
        <v>COMPESA - VICENCIA VERTENTINHA</v>
      </c>
      <c r="C610" s="173" t="s">
        <v>18</v>
      </c>
      <c r="D610" s="173" t="s">
        <v>7686</v>
      </c>
      <c r="E610" s="173" t="s">
        <v>7512</v>
      </c>
      <c r="F610" s="173" t="s">
        <v>338</v>
      </c>
      <c r="G610" s="173" t="s">
        <v>7658</v>
      </c>
      <c r="H610" s="173" t="s">
        <v>8138</v>
      </c>
      <c r="I610" s="173" t="s">
        <v>18</v>
      </c>
      <c r="J610" s="173" t="s">
        <v>18</v>
      </c>
      <c r="K610" s="173" t="s">
        <v>1244</v>
      </c>
      <c r="L610" s="173" t="s">
        <v>8216</v>
      </c>
      <c r="M610" s="173" t="s">
        <v>8137</v>
      </c>
      <c r="N610" s="173" t="s">
        <v>18</v>
      </c>
      <c r="O610" s="172" t="s">
        <v>18</v>
      </c>
    </row>
    <row r="611" spans="1:15" x14ac:dyDescent="0.2">
      <c r="A611" s="157">
        <f>COUNTIF(ClienteLocalidade!AB:AB,B611)</f>
        <v>1</v>
      </c>
      <c r="B611" s="157" t="str">
        <f t="shared" si="9"/>
        <v>COMPESA - OROBO</v>
      </c>
      <c r="C611" s="173" t="s">
        <v>18</v>
      </c>
      <c r="D611" s="173" t="s">
        <v>7686</v>
      </c>
      <c r="E611" s="173" t="s">
        <v>7512</v>
      </c>
      <c r="F611" s="173" t="s">
        <v>338</v>
      </c>
      <c r="G611" s="173" t="s">
        <v>7660</v>
      </c>
      <c r="H611" s="173" t="s">
        <v>8122</v>
      </c>
      <c r="I611" s="173" t="s">
        <v>18</v>
      </c>
      <c r="J611" s="173" t="s">
        <v>18</v>
      </c>
      <c r="K611" s="173" t="s">
        <v>1244</v>
      </c>
      <c r="L611" s="173" t="s">
        <v>8217</v>
      </c>
      <c r="M611" s="173" t="s">
        <v>8122</v>
      </c>
      <c r="N611" s="173" t="s">
        <v>18</v>
      </c>
      <c r="O611" s="172" t="s">
        <v>18</v>
      </c>
    </row>
    <row r="612" spans="1:15" x14ac:dyDescent="0.2">
      <c r="A612" s="157">
        <f>COUNTIF(ClienteLocalidade!AB:AB,B612)</f>
        <v>1</v>
      </c>
      <c r="B612" s="157" t="str">
        <f t="shared" si="9"/>
        <v>COMPESA - CALCADAS</v>
      </c>
      <c r="C612" s="173" t="s">
        <v>18</v>
      </c>
      <c r="D612" s="173" t="s">
        <v>7686</v>
      </c>
      <c r="E612" s="173" t="s">
        <v>7512</v>
      </c>
      <c r="F612" s="173" t="s">
        <v>338</v>
      </c>
      <c r="G612" s="173" t="s">
        <v>7661</v>
      </c>
      <c r="H612" s="173" t="s">
        <v>8098</v>
      </c>
      <c r="I612" s="173" t="s">
        <v>18</v>
      </c>
      <c r="J612" s="173" t="s">
        <v>18</v>
      </c>
      <c r="K612" s="173" t="s">
        <v>1244</v>
      </c>
      <c r="L612" s="173" t="s">
        <v>8305</v>
      </c>
      <c r="M612" s="173" t="s">
        <v>8306</v>
      </c>
      <c r="N612" s="173" t="s">
        <v>18</v>
      </c>
      <c r="O612" s="172" t="s">
        <v>18</v>
      </c>
    </row>
    <row r="613" spans="1:15" x14ac:dyDescent="0.2">
      <c r="A613" s="157">
        <f>COUNTIF(ClienteLocalidade!AB:AB,B613)</f>
        <v>1</v>
      </c>
      <c r="B613" s="157" t="str">
        <f t="shared" si="9"/>
        <v>CASAL - BATALHA</v>
      </c>
      <c r="C613" s="173" t="s">
        <v>18</v>
      </c>
      <c r="D613" s="173" t="s">
        <v>7549</v>
      </c>
      <c r="E613" s="173" t="s">
        <v>7512</v>
      </c>
      <c r="F613" s="173" t="s">
        <v>42</v>
      </c>
      <c r="G613" s="173" t="s">
        <v>7512</v>
      </c>
      <c r="H613" s="173" t="s">
        <v>416</v>
      </c>
      <c r="I613" s="173" t="s">
        <v>1488</v>
      </c>
      <c r="J613" s="173" t="s">
        <v>18</v>
      </c>
      <c r="K613" s="173" t="s">
        <v>1071</v>
      </c>
      <c r="L613" s="173" t="s">
        <v>8062</v>
      </c>
      <c r="M613" s="173" t="s">
        <v>416</v>
      </c>
      <c r="N613" s="173" t="s">
        <v>18</v>
      </c>
      <c r="O613" s="172" t="s">
        <v>18</v>
      </c>
    </row>
    <row r="614" spans="1:15" x14ac:dyDescent="0.2">
      <c r="A614" s="157">
        <f>COUNTIF(ClienteLocalidade!AB:AB,B614)</f>
        <v>1</v>
      </c>
      <c r="B614" s="157" t="str">
        <f t="shared" si="9"/>
        <v>CASAL - TRAIPU</v>
      </c>
      <c r="C614" s="173" t="s">
        <v>18</v>
      </c>
      <c r="D614" s="173" t="s">
        <v>7549</v>
      </c>
      <c r="E614" s="173" t="s">
        <v>7512</v>
      </c>
      <c r="F614" s="173" t="s">
        <v>42</v>
      </c>
      <c r="G614" s="173" t="s">
        <v>7513</v>
      </c>
      <c r="H614" s="173" t="s">
        <v>208</v>
      </c>
      <c r="I614" s="173" t="s">
        <v>209</v>
      </c>
      <c r="J614" s="173" t="s">
        <v>18</v>
      </c>
      <c r="K614" s="173" t="s">
        <v>1071</v>
      </c>
      <c r="L614" s="173" t="s">
        <v>8063</v>
      </c>
      <c r="M614" s="173" t="s">
        <v>208</v>
      </c>
      <c r="N614" s="173" t="s">
        <v>18</v>
      </c>
      <c r="O614" s="172" t="s">
        <v>18</v>
      </c>
    </row>
    <row r="615" spans="1:15" x14ac:dyDescent="0.2">
      <c r="A615" s="157">
        <f>COUNTIF(ClienteLocalidade!AB:AB,B615)</f>
        <v>0</v>
      </c>
      <c r="B615" s="157" t="str">
        <f t="shared" si="9"/>
        <v>CASAL - PIACABUCU</v>
      </c>
      <c r="C615" s="173" t="s">
        <v>18</v>
      </c>
      <c r="D615" s="173" t="s">
        <v>7549</v>
      </c>
      <c r="E615" s="173" t="s">
        <v>7512</v>
      </c>
      <c r="F615" s="173" t="s">
        <v>42</v>
      </c>
      <c r="G615" s="173" t="s">
        <v>7541</v>
      </c>
      <c r="H615" s="173" t="s">
        <v>7463</v>
      </c>
      <c r="I615" s="173" t="s">
        <v>209</v>
      </c>
      <c r="J615" s="173" t="s">
        <v>18</v>
      </c>
      <c r="K615" s="173" t="s">
        <v>1071</v>
      </c>
      <c r="L615" s="173" t="s">
        <v>8064</v>
      </c>
      <c r="M615" s="173" t="s">
        <v>7463</v>
      </c>
      <c r="N615" s="173" t="s">
        <v>18</v>
      </c>
      <c r="O615" s="172" t="s">
        <v>18</v>
      </c>
    </row>
    <row r="616" spans="1:15" x14ac:dyDescent="0.2">
      <c r="A616" s="157">
        <f>COUNTIF(ClienteLocalidade!AB:AB,B616)</f>
        <v>1</v>
      </c>
      <c r="B616" s="157" t="str">
        <f t="shared" si="9"/>
        <v>CASAL - JUNQUEIRO</v>
      </c>
      <c r="C616" s="173" t="s">
        <v>18</v>
      </c>
      <c r="D616" s="173" t="s">
        <v>7549</v>
      </c>
      <c r="E616" s="173" t="s">
        <v>7512</v>
      </c>
      <c r="F616" s="173" t="s">
        <v>42</v>
      </c>
      <c r="G616" s="173" t="s">
        <v>7525</v>
      </c>
      <c r="H616" s="173" t="s">
        <v>226</v>
      </c>
      <c r="I616" s="173" t="s">
        <v>209</v>
      </c>
      <c r="J616" s="173" t="s">
        <v>18</v>
      </c>
      <c r="K616" s="173" t="s">
        <v>1071</v>
      </c>
      <c r="L616" s="173" t="s">
        <v>8065</v>
      </c>
      <c r="M616" s="173" t="s">
        <v>7464</v>
      </c>
      <c r="N616" s="173" t="s">
        <v>18</v>
      </c>
      <c r="O616" s="172" t="s">
        <v>18</v>
      </c>
    </row>
    <row r="617" spans="1:15" x14ac:dyDescent="0.2">
      <c r="A617" s="157">
        <f>COUNTIF(ClienteLocalidade!AB:AB,B617)</f>
        <v>0</v>
      </c>
      <c r="B617" s="157" t="str">
        <f t="shared" si="9"/>
        <v>CASAL - PAO DE ACUCAR</v>
      </c>
      <c r="C617" s="173" t="s">
        <v>18</v>
      </c>
      <c r="D617" s="173" t="s">
        <v>7549</v>
      </c>
      <c r="E617" s="173" t="s">
        <v>7512</v>
      </c>
      <c r="F617" s="173" t="s">
        <v>42</v>
      </c>
      <c r="G617" s="173" t="s">
        <v>7584</v>
      </c>
      <c r="H617" s="173" t="s">
        <v>7465</v>
      </c>
      <c r="I617" s="173" t="s">
        <v>1488</v>
      </c>
      <c r="J617" s="173" t="s">
        <v>18</v>
      </c>
      <c r="K617" s="173" t="s">
        <v>1071</v>
      </c>
      <c r="L617" s="173" t="s">
        <v>8066</v>
      </c>
      <c r="M617" s="173" t="s">
        <v>7465</v>
      </c>
      <c r="N617" s="173" t="s">
        <v>18</v>
      </c>
      <c r="O617" s="172" t="s">
        <v>18</v>
      </c>
    </row>
    <row r="618" spans="1:15" x14ac:dyDescent="0.2">
      <c r="A618" s="157">
        <f>COUNTIF(ClienteLocalidade!AB:AB,B618)</f>
        <v>1</v>
      </c>
      <c r="B618" s="157" t="str">
        <f t="shared" si="9"/>
        <v>CASAL - BARRA DE SAO MIGUEL</v>
      </c>
      <c r="C618" s="173" t="s">
        <v>18</v>
      </c>
      <c r="D618" s="173" t="s">
        <v>7549</v>
      </c>
      <c r="E618" s="173" t="s">
        <v>7512</v>
      </c>
      <c r="F618" s="173" t="s">
        <v>42</v>
      </c>
      <c r="G618" s="173" t="s">
        <v>7539</v>
      </c>
      <c r="H618" s="173" t="s">
        <v>1491</v>
      </c>
      <c r="I618" s="173" t="s">
        <v>72</v>
      </c>
      <c r="J618" s="173" t="s">
        <v>18</v>
      </c>
      <c r="K618" s="173" t="s">
        <v>1071</v>
      </c>
      <c r="L618" s="173" t="s">
        <v>8067</v>
      </c>
      <c r="M618" s="173" t="s">
        <v>1491</v>
      </c>
      <c r="N618" s="173" t="s">
        <v>18</v>
      </c>
      <c r="O618" s="172" t="s">
        <v>18</v>
      </c>
    </row>
    <row r="619" spans="1:15" x14ac:dyDescent="0.2">
      <c r="A619" s="157">
        <f>COUNTIF(ClienteLocalidade!AB:AB,B619)</f>
        <v>1</v>
      </c>
      <c r="B619" s="157" t="str">
        <f t="shared" si="9"/>
        <v>CASAL - NOVO LINO</v>
      </c>
      <c r="C619" s="173" t="s">
        <v>18</v>
      </c>
      <c r="D619" s="173" t="s">
        <v>7549</v>
      </c>
      <c r="E619" s="173" t="s">
        <v>7512</v>
      </c>
      <c r="F619" s="173" t="s">
        <v>42</v>
      </c>
      <c r="G619" s="173" t="s">
        <v>7514</v>
      </c>
      <c r="H619" s="173" t="s">
        <v>1282</v>
      </c>
      <c r="I619" s="173" t="s">
        <v>72</v>
      </c>
      <c r="J619" s="173" t="s">
        <v>18</v>
      </c>
      <c r="K619" s="173" t="s">
        <v>1071</v>
      </c>
      <c r="L619" s="173" t="s">
        <v>8068</v>
      </c>
      <c r="M619" s="173" t="s">
        <v>1282</v>
      </c>
      <c r="N619" s="173" t="s">
        <v>18</v>
      </c>
      <c r="O619" s="172" t="s">
        <v>18</v>
      </c>
    </row>
    <row r="620" spans="1:15" x14ac:dyDescent="0.2">
      <c r="A620" s="157">
        <f>COUNTIF(ClienteLocalidade!AB:AB,B620)</f>
        <v>1</v>
      </c>
      <c r="B620" s="157" t="str">
        <f t="shared" si="9"/>
        <v>CASAL - FLEXEIRAS</v>
      </c>
      <c r="C620" s="173" t="s">
        <v>18</v>
      </c>
      <c r="D620" s="173" t="s">
        <v>7549</v>
      </c>
      <c r="E620" s="173" t="s">
        <v>7512</v>
      </c>
      <c r="F620" s="173" t="s">
        <v>42</v>
      </c>
      <c r="G620" s="173" t="s">
        <v>7572</v>
      </c>
      <c r="H620" s="173" t="s">
        <v>419</v>
      </c>
      <c r="I620" s="173" t="s">
        <v>72</v>
      </c>
      <c r="J620" s="173" t="s">
        <v>18</v>
      </c>
      <c r="K620" s="173" t="s">
        <v>1071</v>
      </c>
      <c r="L620" s="173" t="s">
        <v>8069</v>
      </c>
      <c r="M620" s="173" t="s">
        <v>419</v>
      </c>
      <c r="N620" s="173" t="s">
        <v>18</v>
      </c>
      <c r="O620" s="172" t="s">
        <v>18</v>
      </c>
    </row>
    <row r="621" spans="1:15" x14ac:dyDescent="0.2">
      <c r="A621" s="157">
        <f>COUNTIF(ClienteLocalidade!AB:AB,B621)</f>
        <v>1</v>
      </c>
      <c r="B621" s="157" t="str">
        <f t="shared" si="9"/>
        <v>CASAL - JOAQUIM GOMES</v>
      </c>
      <c r="C621" s="173" t="s">
        <v>18</v>
      </c>
      <c r="D621" s="173" t="s">
        <v>7549</v>
      </c>
      <c r="E621" s="173" t="s">
        <v>7512</v>
      </c>
      <c r="F621" s="173" t="s">
        <v>42</v>
      </c>
      <c r="G621" s="173" t="s">
        <v>7546</v>
      </c>
      <c r="H621" s="173" t="s">
        <v>420</v>
      </c>
      <c r="I621" s="173" t="s">
        <v>72</v>
      </c>
      <c r="J621" s="173" t="s">
        <v>18</v>
      </c>
      <c r="K621" s="173" t="s">
        <v>1071</v>
      </c>
      <c r="L621" s="173" t="s">
        <v>8070</v>
      </c>
      <c r="M621" s="173" t="s">
        <v>420</v>
      </c>
      <c r="N621" s="173" t="s">
        <v>18</v>
      </c>
      <c r="O621" s="172" t="s">
        <v>18</v>
      </c>
    </row>
    <row r="622" spans="1:15" x14ac:dyDescent="0.2">
      <c r="A622" s="157">
        <f>COUNTIF(ClienteLocalidade!AB:AB,B622)</f>
        <v>0</v>
      </c>
      <c r="B622" s="157" t="str">
        <f t="shared" si="9"/>
        <v>CASAL - MURICI - CANSANCAO</v>
      </c>
      <c r="C622" s="173" t="s">
        <v>18</v>
      </c>
      <c r="D622" s="173" t="s">
        <v>7549</v>
      </c>
      <c r="E622" s="173" t="s">
        <v>7512</v>
      </c>
      <c r="F622" s="173" t="s">
        <v>42</v>
      </c>
      <c r="G622" s="173" t="s">
        <v>7562</v>
      </c>
      <c r="H622" s="173" t="s">
        <v>8459</v>
      </c>
      <c r="I622" s="173" t="s">
        <v>72</v>
      </c>
      <c r="J622" s="173" t="s">
        <v>18</v>
      </c>
      <c r="K622" s="173" t="s">
        <v>1071</v>
      </c>
      <c r="L622" s="173" t="s">
        <v>8071</v>
      </c>
      <c r="M622" s="173" t="s">
        <v>7466</v>
      </c>
      <c r="N622" s="173" t="s">
        <v>18</v>
      </c>
      <c r="O622" s="172" t="s">
        <v>18</v>
      </c>
    </row>
    <row r="623" spans="1:15" x14ac:dyDescent="0.2">
      <c r="A623" s="157">
        <f>COUNTIF(ClienteLocalidade!AB:AB,B623)</f>
        <v>1</v>
      </c>
      <c r="B623" s="157" t="str">
        <f t="shared" si="9"/>
        <v>CASAL - MURICI - CACHOEIRA</v>
      </c>
      <c r="C623" s="173" t="s">
        <v>18</v>
      </c>
      <c r="D623" s="173" t="s">
        <v>7549</v>
      </c>
      <c r="E623" s="173" t="s">
        <v>7512</v>
      </c>
      <c r="F623" s="173" t="s">
        <v>42</v>
      </c>
      <c r="G623" s="173" t="s">
        <v>7573</v>
      </c>
      <c r="H623" s="173" t="s">
        <v>854</v>
      </c>
      <c r="I623" s="173" t="s">
        <v>72</v>
      </c>
      <c r="J623" s="173" t="s">
        <v>18</v>
      </c>
      <c r="K623" s="173" t="s">
        <v>1071</v>
      </c>
      <c r="L623" s="173" t="s">
        <v>8071</v>
      </c>
      <c r="M623" s="173" t="s">
        <v>7466</v>
      </c>
      <c r="N623" s="173" t="s">
        <v>18</v>
      </c>
      <c r="O623" s="173" t="s">
        <v>18</v>
      </c>
    </row>
    <row r="624" spans="1:15" x14ac:dyDescent="0.2">
      <c r="A624" s="157">
        <f>COUNTIF(ClienteLocalidade!AB:AB,B624)</f>
        <v>1</v>
      </c>
      <c r="B624" s="157" t="str">
        <f t="shared" si="9"/>
        <v>CASAL - RIO LARGO - MATA DO ROLO</v>
      </c>
      <c r="C624" s="173" t="s">
        <v>18</v>
      </c>
      <c r="D624" s="173" t="s">
        <v>7549</v>
      </c>
      <c r="E624" s="173" t="s">
        <v>7512</v>
      </c>
      <c r="F624" s="173" t="s">
        <v>42</v>
      </c>
      <c r="G624" s="173" t="s">
        <v>7547</v>
      </c>
      <c r="H624" s="173" t="s">
        <v>855</v>
      </c>
      <c r="I624" s="173" t="s">
        <v>72</v>
      </c>
      <c r="J624" s="173" t="s">
        <v>18</v>
      </c>
      <c r="K624" s="173" t="s">
        <v>1071</v>
      </c>
      <c r="L624" s="173" t="s">
        <v>8072</v>
      </c>
      <c r="M624" s="173" t="s">
        <v>7467</v>
      </c>
      <c r="N624" s="173" t="s">
        <v>18</v>
      </c>
      <c r="O624" s="172" t="s">
        <v>18</v>
      </c>
    </row>
    <row r="625" spans="1:15" x14ac:dyDescent="0.2">
      <c r="A625" s="157">
        <f>COUNTIF(ClienteLocalidade!AB:AB,B625)</f>
        <v>1</v>
      </c>
      <c r="B625" s="157" t="str">
        <f t="shared" si="9"/>
        <v>CASAL - RIO LARGO - TABULEIRO DO PINTO</v>
      </c>
      <c r="C625" s="173" t="s">
        <v>18</v>
      </c>
      <c r="D625" s="173" t="s">
        <v>7549</v>
      </c>
      <c r="E625" s="173" t="s">
        <v>7512</v>
      </c>
      <c r="F625" s="173" t="s">
        <v>42</v>
      </c>
      <c r="G625" s="173" t="s">
        <v>7574</v>
      </c>
      <c r="H625" s="173" t="s">
        <v>856</v>
      </c>
      <c r="I625" s="173" t="s">
        <v>72</v>
      </c>
      <c r="J625" s="173" t="s">
        <v>18</v>
      </c>
      <c r="K625" s="173" t="s">
        <v>1071</v>
      </c>
      <c r="L625" s="173" t="s">
        <v>8072</v>
      </c>
      <c r="M625" s="173" t="s">
        <v>7467</v>
      </c>
      <c r="N625" s="173" t="s">
        <v>18</v>
      </c>
      <c r="O625" s="173" t="s">
        <v>18</v>
      </c>
    </row>
    <row r="626" spans="1:15" x14ac:dyDescent="0.2">
      <c r="A626" s="157">
        <f>COUNTIF(ClienteLocalidade!AB:AB,B626)</f>
        <v>1</v>
      </c>
      <c r="B626" s="157" t="str">
        <f t="shared" si="9"/>
        <v>CASAL - SATUBA</v>
      </c>
      <c r="C626" s="173" t="s">
        <v>18</v>
      </c>
      <c r="D626" s="173" t="s">
        <v>7549</v>
      </c>
      <c r="E626" s="173" t="s">
        <v>7512</v>
      </c>
      <c r="F626" s="173" t="s">
        <v>42</v>
      </c>
      <c r="G626" s="173" t="s">
        <v>7575</v>
      </c>
      <c r="H626" s="173" t="s">
        <v>424</v>
      </c>
      <c r="I626" s="173" t="s">
        <v>72</v>
      </c>
      <c r="J626" s="173" t="s">
        <v>18</v>
      </c>
      <c r="K626" s="173" t="s">
        <v>1071</v>
      </c>
      <c r="L626" s="173" t="s">
        <v>8073</v>
      </c>
      <c r="M626" s="173" t="s">
        <v>424</v>
      </c>
      <c r="N626" s="173" t="s">
        <v>18</v>
      </c>
      <c r="O626" s="173" t="s">
        <v>18</v>
      </c>
    </row>
    <row r="627" spans="1:15" x14ac:dyDescent="0.2">
      <c r="A627" s="157">
        <f>COUNTIF(ClienteLocalidade!AB:AB,B627)</f>
        <v>0</v>
      </c>
      <c r="B627" s="157" t="str">
        <f t="shared" si="9"/>
        <v>CASAL - MACEIO - AVIACAO</v>
      </c>
      <c r="C627" s="173" t="s">
        <v>18</v>
      </c>
      <c r="D627" s="173" t="s">
        <v>7549</v>
      </c>
      <c r="E627" s="173" t="s">
        <v>7512</v>
      </c>
      <c r="F627" s="173" t="s">
        <v>42</v>
      </c>
      <c r="G627" s="173" t="s">
        <v>7529</v>
      </c>
      <c r="H627" s="173" t="s">
        <v>8458</v>
      </c>
      <c r="I627" s="173" t="s">
        <v>1092</v>
      </c>
      <c r="J627" s="173" t="s">
        <v>18</v>
      </c>
      <c r="K627" s="173" t="s">
        <v>1071</v>
      </c>
      <c r="L627" s="173" t="s">
        <v>8074</v>
      </c>
      <c r="M627" s="173" t="s">
        <v>1092</v>
      </c>
      <c r="N627" s="173" t="s">
        <v>18</v>
      </c>
      <c r="O627" s="173" t="s">
        <v>18</v>
      </c>
    </row>
    <row r="628" spans="1:15" x14ac:dyDescent="0.2">
      <c r="A628" s="157">
        <f>COUNTIF(ClienteLocalidade!AB:AB,B628)</f>
        <v>1</v>
      </c>
      <c r="B628" s="157" t="str">
        <f t="shared" si="9"/>
        <v>CASAL - MACEIO - CARDOSO</v>
      </c>
      <c r="C628" s="173" t="s">
        <v>18</v>
      </c>
      <c r="D628" s="173" t="s">
        <v>7549</v>
      </c>
      <c r="E628" s="173" t="s">
        <v>7512</v>
      </c>
      <c r="F628" s="173" t="s">
        <v>42</v>
      </c>
      <c r="G628" s="173" t="s">
        <v>7548</v>
      </c>
      <c r="H628" s="173" t="s">
        <v>1084</v>
      </c>
      <c r="I628" s="173" t="s">
        <v>1092</v>
      </c>
      <c r="J628" s="173" t="s">
        <v>18</v>
      </c>
      <c r="K628" s="173" t="s">
        <v>1071</v>
      </c>
      <c r="L628" s="173" t="s">
        <v>8074</v>
      </c>
      <c r="M628" s="173" t="s">
        <v>1092</v>
      </c>
      <c r="N628" s="173" t="s">
        <v>18</v>
      </c>
      <c r="O628" s="172" t="s">
        <v>18</v>
      </c>
    </row>
    <row r="629" spans="1:15" x14ac:dyDescent="0.2">
      <c r="A629" s="157">
        <f>COUNTIF(ClienteLocalidade!AB:AB,B629)</f>
        <v>1</v>
      </c>
      <c r="B629" s="157" t="str">
        <f t="shared" si="9"/>
        <v>CASAL - PRATAGY</v>
      </c>
      <c r="C629" s="173" t="s">
        <v>18</v>
      </c>
      <c r="D629" s="173" t="s">
        <v>7549</v>
      </c>
      <c r="E629" s="173" t="s">
        <v>7512</v>
      </c>
      <c r="F629" s="173" t="s">
        <v>42</v>
      </c>
      <c r="G629" s="173" t="s">
        <v>7557</v>
      </c>
      <c r="H629" s="173" t="s">
        <v>1263</v>
      </c>
      <c r="I629" s="173" t="s">
        <v>1092</v>
      </c>
      <c r="J629" s="173" t="s">
        <v>18</v>
      </c>
      <c r="K629" s="173" t="s">
        <v>1071</v>
      </c>
      <c r="L629" s="173" t="s">
        <v>8074</v>
      </c>
      <c r="M629" s="173" t="s">
        <v>1092</v>
      </c>
      <c r="N629" s="173" t="s">
        <v>18</v>
      </c>
      <c r="O629" s="173" t="s">
        <v>18</v>
      </c>
    </row>
    <row r="630" spans="1:15" x14ac:dyDescent="0.2">
      <c r="A630" s="157">
        <f>COUNTIF(ClienteLocalidade!AB:AB,B630)</f>
        <v>1</v>
      </c>
      <c r="B630" s="157" t="str">
        <f t="shared" si="9"/>
        <v>CASAL - PALMEIRA DOS INDIOS</v>
      </c>
      <c r="C630" s="173" t="s">
        <v>18</v>
      </c>
      <c r="D630" s="173" t="s">
        <v>7549</v>
      </c>
      <c r="E630" s="173" t="s">
        <v>7512</v>
      </c>
      <c r="F630" s="173" t="s">
        <v>42</v>
      </c>
      <c r="G630" s="173" t="s">
        <v>7552</v>
      </c>
      <c r="H630" s="173" t="s">
        <v>421</v>
      </c>
      <c r="I630" s="173" t="s">
        <v>61</v>
      </c>
      <c r="J630" s="173" t="s">
        <v>18</v>
      </c>
      <c r="K630" s="173" t="s">
        <v>1071</v>
      </c>
      <c r="L630" s="173" t="s">
        <v>8075</v>
      </c>
      <c r="M630" s="173" t="s">
        <v>421</v>
      </c>
      <c r="N630" s="173" t="s">
        <v>18</v>
      </c>
      <c r="O630" s="172" t="s">
        <v>18</v>
      </c>
    </row>
    <row r="631" spans="1:15" x14ac:dyDescent="0.2">
      <c r="A631" s="157">
        <f>COUNTIF(ClienteLocalidade!AB:AB,B631)</f>
        <v>1</v>
      </c>
      <c r="B631" s="157" t="str">
        <f t="shared" si="9"/>
        <v>CASAL - ANADIA</v>
      </c>
      <c r="C631" s="173" t="s">
        <v>18</v>
      </c>
      <c r="D631" s="173" t="s">
        <v>7549</v>
      </c>
      <c r="E631" s="173" t="s">
        <v>7512</v>
      </c>
      <c r="F631" s="173" t="s">
        <v>42</v>
      </c>
      <c r="G631" s="173" t="s">
        <v>7554</v>
      </c>
      <c r="H631" s="173" t="s">
        <v>206</v>
      </c>
      <c r="I631" s="173" t="s">
        <v>61</v>
      </c>
      <c r="J631" s="173" t="s">
        <v>18</v>
      </c>
      <c r="K631" s="173" t="s">
        <v>1071</v>
      </c>
      <c r="L631" s="173" t="s">
        <v>8076</v>
      </c>
      <c r="M631" s="173" t="s">
        <v>206</v>
      </c>
      <c r="N631" s="173" t="s">
        <v>18</v>
      </c>
      <c r="O631" s="172" t="s">
        <v>18</v>
      </c>
    </row>
    <row r="632" spans="1:15" x14ac:dyDescent="0.2">
      <c r="A632" s="157">
        <f>COUNTIF(ClienteLocalidade!AB:AB,B632)</f>
        <v>1</v>
      </c>
      <c r="B632" s="157" t="str">
        <f t="shared" si="9"/>
        <v>CASAL - CAPELA</v>
      </c>
      <c r="C632" s="173" t="s">
        <v>18</v>
      </c>
      <c r="D632" s="173" t="s">
        <v>7549</v>
      </c>
      <c r="E632" s="173" t="s">
        <v>7512</v>
      </c>
      <c r="F632" s="173" t="s">
        <v>42</v>
      </c>
      <c r="G632" s="173" t="s">
        <v>7576</v>
      </c>
      <c r="H632" s="173" t="s">
        <v>417</v>
      </c>
      <c r="I632" s="173" t="s">
        <v>61</v>
      </c>
      <c r="J632" s="173" t="s">
        <v>18</v>
      </c>
      <c r="K632" s="173" t="s">
        <v>1071</v>
      </c>
      <c r="L632" s="173" t="s">
        <v>8077</v>
      </c>
      <c r="M632" s="173" t="s">
        <v>417</v>
      </c>
      <c r="N632" s="173" t="s">
        <v>18</v>
      </c>
      <c r="O632" s="173" t="s">
        <v>18</v>
      </c>
    </row>
    <row r="633" spans="1:15" x14ac:dyDescent="0.2">
      <c r="A633" s="157">
        <f>COUNTIF(ClienteLocalidade!AB:AB,B633)</f>
        <v>1</v>
      </c>
      <c r="B633" s="157" t="str">
        <f t="shared" si="9"/>
        <v>CASAL - QUEBRANGULO</v>
      </c>
      <c r="C633" s="173" t="s">
        <v>18</v>
      </c>
      <c r="D633" s="173" t="s">
        <v>7549</v>
      </c>
      <c r="E633" s="173" t="s">
        <v>7512</v>
      </c>
      <c r="F633" s="173" t="s">
        <v>42</v>
      </c>
      <c r="G633" s="173" t="s">
        <v>7577</v>
      </c>
      <c r="H633" s="173" t="s">
        <v>423</v>
      </c>
      <c r="I633" s="173" t="s">
        <v>61</v>
      </c>
      <c r="J633" s="173" t="s">
        <v>18</v>
      </c>
      <c r="K633" s="173" t="s">
        <v>1071</v>
      </c>
      <c r="L633" s="173" t="s">
        <v>8078</v>
      </c>
      <c r="M633" s="173" t="s">
        <v>423</v>
      </c>
      <c r="N633" s="173" t="s">
        <v>18</v>
      </c>
      <c r="O633" s="173" t="s">
        <v>18</v>
      </c>
    </row>
    <row r="634" spans="1:15" x14ac:dyDescent="0.2">
      <c r="A634" s="157">
        <f>COUNTIF(ClienteLocalidade!AB:AB,B634)</f>
        <v>0</v>
      </c>
      <c r="B634" s="157" t="str">
        <f t="shared" si="9"/>
        <v>CASAL - QUEBRANGULO - CACAMBAS</v>
      </c>
      <c r="C634" s="173" t="s">
        <v>18</v>
      </c>
      <c r="D634" s="173" t="s">
        <v>7549</v>
      </c>
      <c r="E634" s="173" t="s">
        <v>7512</v>
      </c>
      <c r="F634" s="173" t="s">
        <v>42</v>
      </c>
      <c r="G634" s="173" t="s">
        <v>7578</v>
      </c>
      <c r="H634" s="173" t="s">
        <v>8460</v>
      </c>
      <c r="I634" s="173" t="s">
        <v>61</v>
      </c>
      <c r="J634" s="173" t="s">
        <v>18</v>
      </c>
      <c r="K634" s="173" t="s">
        <v>1071</v>
      </c>
      <c r="L634" s="173" t="s">
        <v>8078</v>
      </c>
      <c r="M634" s="173" t="s">
        <v>423</v>
      </c>
      <c r="N634" s="173" t="s">
        <v>18</v>
      </c>
      <c r="O634" s="173" t="s">
        <v>18</v>
      </c>
    </row>
    <row r="635" spans="1:15" x14ac:dyDescent="0.2">
      <c r="A635" s="157">
        <f>COUNTIF(ClienteLocalidade!AB:AB,B635)</f>
        <v>1</v>
      </c>
      <c r="B635" s="157" t="str">
        <f t="shared" si="9"/>
        <v>CASAL - PAULO JACINTO</v>
      </c>
      <c r="C635" s="173" t="s">
        <v>18</v>
      </c>
      <c r="D635" s="173" t="s">
        <v>7549</v>
      </c>
      <c r="E635" s="173" t="s">
        <v>7512</v>
      </c>
      <c r="F635" s="173" t="s">
        <v>42</v>
      </c>
      <c r="G635" s="173" t="s">
        <v>7579</v>
      </c>
      <c r="H635" s="173" t="s">
        <v>422</v>
      </c>
      <c r="I635" s="173" t="s">
        <v>61</v>
      </c>
      <c r="J635" s="173" t="s">
        <v>18</v>
      </c>
      <c r="K635" s="173" t="s">
        <v>1071</v>
      </c>
      <c r="L635" s="173" t="s">
        <v>8079</v>
      </c>
      <c r="M635" s="173" t="s">
        <v>422</v>
      </c>
      <c r="N635" s="173" t="s">
        <v>18</v>
      </c>
      <c r="O635" s="173" t="s">
        <v>18</v>
      </c>
    </row>
    <row r="636" spans="1:15" x14ac:dyDescent="0.2">
      <c r="A636" s="157">
        <f>COUNTIF(ClienteLocalidade!AB:AB,B636)</f>
        <v>1</v>
      </c>
      <c r="B636" s="157" t="str">
        <f t="shared" si="9"/>
        <v>CASAL - ESTRELA DE ALAGOAS</v>
      </c>
      <c r="C636" s="173" t="s">
        <v>18</v>
      </c>
      <c r="D636" s="173" t="s">
        <v>7549</v>
      </c>
      <c r="E636" s="173" t="s">
        <v>7512</v>
      </c>
      <c r="F636" s="173" t="s">
        <v>42</v>
      </c>
      <c r="G636" s="173" t="s">
        <v>7597</v>
      </c>
      <c r="H636" s="173" t="s">
        <v>418</v>
      </c>
      <c r="I636" s="173" t="s">
        <v>61</v>
      </c>
      <c r="J636" s="173" t="s">
        <v>18</v>
      </c>
      <c r="K636" s="173" t="s">
        <v>1071</v>
      </c>
      <c r="L636" s="173" t="s">
        <v>8080</v>
      </c>
      <c r="M636" s="173" t="s">
        <v>418</v>
      </c>
      <c r="N636" s="173" t="s">
        <v>18</v>
      </c>
      <c r="O636" s="173" t="s">
        <v>18</v>
      </c>
    </row>
    <row r="637" spans="1:15" x14ac:dyDescent="0.2">
      <c r="A637" s="157">
        <f>COUNTIF(ClienteLocalidade!AB:AB,B637)</f>
        <v>1</v>
      </c>
      <c r="B637" s="157" t="str">
        <f t="shared" si="9"/>
        <v>CASAL - OLHO DAGUA DO CASADO</v>
      </c>
      <c r="C637" s="173" t="s">
        <v>18</v>
      </c>
      <c r="D637" s="173" t="s">
        <v>7549</v>
      </c>
      <c r="E637" s="173" t="s">
        <v>7512</v>
      </c>
      <c r="F637" s="173" t="s">
        <v>42</v>
      </c>
      <c r="G637" s="173" t="s">
        <v>7550</v>
      </c>
      <c r="H637" s="173" t="s">
        <v>132</v>
      </c>
      <c r="I637" s="173" t="s">
        <v>60</v>
      </c>
      <c r="J637" s="173" t="s">
        <v>18</v>
      </c>
      <c r="K637" s="173" t="s">
        <v>1071</v>
      </c>
      <c r="L637" s="173" t="s">
        <v>8081</v>
      </c>
      <c r="M637" s="173" t="s">
        <v>132</v>
      </c>
      <c r="N637" s="173" t="s">
        <v>18</v>
      </c>
      <c r="O637" s="172" t="s">
        <v>18</v>
      </c>
    </row>
    <row r="638" spans="1:15" x14ac:dyDescent="0.2">
      <c r="A638" s="157">
        <f>COUNTIF(ClienteLocalidade!AB:AB,B638)</f>
        <v>1</v>
      </c>
      <c r="B638" s="157" t="str">
        <f t="shared" si="9"/>
        <v>CASAL - PIRANHAS</v>
      </c>
      <c r="C638" s="173" t="s">
        <v>18</v>
      </c>
      <c r="D638" s="173" t="s">
        <v>7549</v>
      </c>
      <c r="E638" s="173" t="s">
        <v>7512</v>
      </c>
      <c r="F638" s="173" t="s">
        <v>42</v>
      </c>
      <c r="G638" s="173" t="s">
        <v>7551</v>
      </c>
      <c r="H638" s="173" t="s">
        <v>131</v>
      </c>
      <c r="I638" s="173" t="s">
        <v>60</v>
      </c>
      <c r="J638" s="173" t="s">
        <v>18</v>
      </c>
      <c r="K638" s="173" t="s">
        <v>1071</v>
      </c>
      <c r="L638" s="173" t="s">
        <v>8082</v>
      </c>
      <c r="M638" s="173" t="s">
        <v>131</v>
      </c>
      <c r="N638" s="173" t="s">
        <v>18</v>
      </c>
      <c r="O638" s="173" t="s">
        <v>18</v>
      </c>
    </row>
    <row r="639" spans="1:15" x14ac:dyDescent="0.2">
      <c r="A639" s="157">
        <f>COUNTIF(ClienteLocalidade!AB:AB,B639)</f>
        <v>1</v>
      </c>
      <c r="B639" s="157" t="str">
        <f t="shared" si="9"/>
        <v>CASAL - DELMIRO GOUVEIA - EE3</v>
      </c>
      <c r="C639" s="173" t="s">
        <v>18</v>
      </c>
      <c r="D639" s="173" t="s">
        <v>7549</v>
      </c>
      <c r="E639" s="173" t="s">
        <v>7512</v>
      </c>
      <c r="F639" s="173" t="s">
        <v>42</v>
      </c>
      <c r="G639" s="173" t="s">
        <v>7561</v>
      </c>
      <c r="H639" s="173" t="s">
        <v>615</v>
      </c>
      <c r="I639" s="173" t="s">
        <v>60</v>
      </c>
      <c r="J639" s="173" t="s">
        <v>18</v>
      </c>
      <c r="K639" s="173" t="s">
        <v>1071</v>
      </c>
      <c r="L639" s="173" t="s">
        <v>8083</v>
      </c>
      <c r="M639" s="173" t="s">
        <v>7468</v>
      </c>
      <c r="N639" s="173" t="s">
        <v>18</v>
      </c>
      <c r="O639" s="172" t="s">
        <v>18</v>
      </c>
    </row>
    <row r="640" spans="1:15" x14ac:dyDescent="0.2">
      <c r="A640" s="157">
        <f>COUNTIF(ClienteLocalidade!AB:AB,B640)</f>
        <v>1</v>
      </c>
      <c r="B640" s="157" t="str">
        <f t="shared" si="9"/>
        <v>CASAL - DELMIRO GOUVEIA - BARRAGEM</v>
      </c>
      <c r="C640" s="173" t="s">
        <v>18</v>
      </c>
      <c r="D640" s="173" t="s">
        <v>7549</v>
      </c>
      <c r="E640" s="173" t="s">
        <v>7512</v>
      </c>
      <c r="F640" s="173" t="s">
        <v>42</v>
      </c>
      <c r="G640" s="173" t="s">
        <v>7592</v>
      </c>
      <c r="H640" s="173" t="s">
        <v>614</v>
      </c>
      <c r="I640" s="173" t="s">
        <v>60</v>
      </c>
      <c r="J640" s="173" t="s">
        <v>18</v>
      </c>
      <c r="K640" s="173" t="s">
        <v>1071</v>
      </c>
      <c r="L640" s="173" t="s">
        <v>8083</v>
      </c>
      <c r="M640" s="173" t="s">
        <v>7468</v>
      </c>
      <c r="N640" s="173" t="s">
        <v>18</v>
      </c>
      <c r="O640" s="172" t="s">
        <v>18</v>
      </c>
    </row>
    <row r="641" spans="1:15" x14ac:dyDescent="0.2">
      <c r="A641" s="157">
        <f>COUNTIF(ClienteLocalidade!AB:AB,B641)</f>
        <v>1</v>
      </c>
      <c r="B641" s="157" t="str">
        <f t="shared" si="9"/>
        <v>CASAL - AGUA BRANCA - EE5</v>
      </c>
      <c r="C641" s="173" t="s">
        <v>18</v>
      </c>
      <c r="D641" s="173" t="s">
        <v>7549</v>
      </c>
      <c r="E641" s="173" t="s">
        <v>7512</v>
      </c>
      <c r="F641" s="173" t="s">
        <v>42</v>
      </c>
      <c r="G641" s="173" t="s">
        <v>7530</v>
      </c>
      <c r="H641" s="173" t="s">
        <v>1274</v>
      </c>
      <c r="I641" s="173" t="s">
        <v>60</v>
      </c>
      <c r="J641" s="173" t="s">
        <v>18</v>
      </c>
      <c r="K641" s="173" t="s">
        <v>1071</v>
      </c>
      <c r="L641" s="173" t="s">
        <v>7625</v>
      </c>
      <c r="M641" s="173" t="s">
        <v>1555</v>
      </c>
      <c r="N641" s="173" t="s">
        <v>18</v>
      </c>
      <c r="O641" s="171" t="s">
        <v>18</v>
      </c>
    </row>
    <row r="642" spans="1:15" x14ac:dyDescent="0.2">
      <c r="A642" s="179">
        <f>COUNTIF(ClienteLocalidade!AB:AB,B642)</f>
        <v>1</v>
      </c>
      <c r="B642" s="179" t="str">
        <f t="shared" ref="B642:B689" si="10">F642&amp;" - "&amp;H642</f>
        <v>UFRN - CAMPUS - NATAL</v>
      </c>
      <c r="C642" s="179" t="s">
        <v>18</v>
      </c>
      <c r="D642" s="179" t="s">
        <v>8084</v>
      </c>
      <c r="E642" s="179" t="s">
        <v>7512</v>
      </c>
      <c r="F642" s="179" t="s">
        <v>413</v>
      </c>
      <c r="G642" s="179" t="s">
        <v>7512</v>
      </c>
      <c r="H642" s="179" t="s">
        <v>1631</v>
      </c>
      <c r="I642" s="179" t="s">
        <v>18</v>
      </c>
      <c r="J642" s="179" t="s">
        <v>18</v>
      </c>
      <c r="K642" s="179" t="s">
        <v>2980</v>
      </c>
      <c r="L642" s="179" t="s">
        <v>7804</v>
      </c>
      <c r="M642" s="179" t="s">
        <v>7375</v>
      </c>
      <c r="N642" s="179" t="s">
        <v>18</v>
      </c>
      <c r="O642" s="179" t="s">
        <v>18</v>
      </c>
    </row>
    <row r="643" spans="1:15" x14ac:dyDescent="0.2">
      <c r="A643" s="179">
        <f>COUNTIF(ClienteLocalidade!AB:AB,B643)</f>
        <v>1</v>
      </c>
      <c r="B643" s="179" t="str">
        <f t="shared" si="10"/>
        <v>CESAN - VITORIA - AFONSO CLAUDIO</v>
      </c>
      <c r="C643" s="179" t="s">
        <v>18</v>
      </c>
      <c r="D643" s="179" t="s">
        <v>7714</v>
      </c>
      <c r="E643" s="179" t="s">
        <v>7512</v>
      </c>
      <c r="F643" s="179" t="s">
        <v>8150</v>
      </c>
      <c r="G643" s="179" t="s">
        <v>7512</v>
      </c>
      <c r="H643" s="179" t="s">
        <v>600</v>
      </c>
      <c r="I643" s="179" t="s">
        <v>18</v>
      </c>
      <c r="J643" s="179" t="s">
        <v>18</v>
      </c>
      <c r="K643" s="179" t="s">
        <v>4911</v>
      </c>
      <c r="L643" s="179" t="s">
        <v>7625</v>
      </c>
      <c r="M643" s="179" t="s">
        <v>600</v>
      </c>
      <c r="N643" s="179" t="s">
        <v>18</v>
      </c>
      <c r="O643" s="179" t="s">
        <v>18</v>
      </c>
    </row>
    <row r="644" spans="1:15" x14ac:dyDescent="0.2">
      <c r="A644" s="179">
        <f>COUNTIF(ClienteLocalidade!AB:AB,B644)</f>
        <v>1</v>
      </c>
      <c r="B644" s="179" t="str">
        <f t="shared" si="10"/>
        <v>CESAN - VITORIA - APIACA</v>
      </c>
      <c r="C644" s="179" t="s">
        <v>18</v>
      </c>
      <c r="D644" s="179" t="s">
        <v>7714</v>
      </c>
      <c r="E644" s="179" t="s">
        <v>7512</v>
      </c>
      <c r="F644" s="179" t="s">
        <v>8150</v>
      </c>
      <c r="G644" s="179" t="s">
        <v>7513</v>
      </c>
      <c r="H644" s="179" t="s">
        <v>601</v>
      </c>
      <c r="I644" s="179" t="s">
        <v>18</v>
      </c>
      <c r="J644" s="179" t="s">
        <v>18</v>
      </c>
      <c r="K644" s="179" t="s">
        <v>4911</v>
      </c>
      <c r="L644" s="179" t="s">
        <v>8151</v>
      </c>
      <c r="M644" s="179" t="s">
        <v>601</v>
      </c>
      <c r="N644" s="179" t="s">
        <v>18</v>
      </c>
      <c r="O644" s="179" t="s">
        <v>18</v>
      </c>
    </row>
    <row r="645" spans="1:15" x14ac:dyDescent="0.2">
      <c r="A645" s="179">
        <f>COUNTIF(ClienteLocalidade!AB:AB,B645)</f>
        <v>1</v>
      </c>
      <c r="B645" s="179" t="str">
        <f t="shared" si="10"/>
        <v>CESAN - VITORIA - ATILIO VIVACQUA</v>
      </c>
      <c r="C645" s="179" t="s">
        <v>18</v>
      </c>
      <c r="D645" s="179" t="s">
        <v>7714</v>
      </c>
      <c r="E645" s="179" t="s">
        <v>7512</v>
      </c>
      <c r="F645" s="179" t="s">
        <v>8150</v>
      </c>
      <c r="G645" s="179" t="s">
        <v>7541</v>
      </c>
      <c r="H645" s="179" t="s">
        <v>593</v>
      </c>
      <c r="I645" s="179" t="s">
        <v>18</v>
      </c>
      <c r="J645" s="179" t="s">
        <v>18</v>
      </c>
      <c r="K645" s="179" t="s">
        <v>4911</v>
      </c>
      <c r="L645" s="179" t="s">
        <v>8062</v>
      </c>
      <c r="M645" s="179" t="s">
        <v>593</v>
      </c>
      <c r="N645" s="179" t="s">
        <v>18</v>
      </c>
      <c r="O645" s="179" t="s">
        <v>18</v>
      </c>
    </row>
    <row r="646" spans="1:15" x14ac:dyDescent="0.2">
      <c r="A646" s="157">
        <f>COUNTIF(ClienteLocalidade!AB:AB,B646)</f>
        <v>0</v>
      </c>
      <c r="B646" s="157" t="str">
        <f t="shared" si="10"/>
        <v>CESAN - VITORIA - BOA ESPERANCA</v>
      </c>
      <c r="C646" s="173" t="s">
        <v>18</v>
      </c>
      <c r="D646" s="173" t="s">
        <v>7714</v>
      </c>
      <c r="E646" s="173" t="s">
        <v>7512</v>
      </c>
      <c r="F646" s="173" t="s">
        <v>8150</v>
      </c>
      <c r="G646" s="173" t="s">
        <v>7525</v>
      </c>
      <c r="H646" s="173" t="s">
        <v>604</v>
      </c>
      <c r="I646" s="173" t="s">
        <v>18</v>
      </c>
      <c r="J646" s="173" t="s">
        <v>18</v>
      </c>
      <c r="K646" s="173" t="s">
        <v>4911</v>
      </c>
      <c r="L646" s="173" t="s">
        <v>8152</v>
      </c>
      <c r="M646" s="173" t="s">
        <v>604</v>
      </c>
      <c r="N646" s="173" t="s">
        <v>18</v>
      </c>
      <c r="O646" s="173" t="s">
        <v>18</v>
      </c>
    </row>
    <row r="647" spans="1:15" x14ac:dyDescent="0.2">
      <c r="A647" s="157">
        <f>COUNTIF(ClienteLocalidade!AB:AB,B647)</f>
        <v>1</v>
      </c>
      <c r="B647" s="157" t="str">
        <f t="shared" si="10"/>
        <v>CESAN - VITORIA - BOM JESUS DO NORTE</v>
      </c>
      <c r="C647" s="173" t="s">
        <v>18</v>
      </c>
      <c r="D647" s="173" t="s">
        <v>7714</v>
      </c>
      <c r="E647" s="173" t="s">
        <v>7512</v>
      </c>
      <c r="F647" s="173" t="s">
        <v>8150</v>
      </c>
      <c r="G647" s="173" t="s">
        <v>7584</v>
      </c>
      <c r="H647" s="173" t="s">
        <v>590</v>
      </c>
      <c r="I647" s="173" t="s">
        <v>18</v>
      </c>
      <c r="J647" s="173" t="s">
        <v>18</v>
      </c>
      <c r="K647" s="173" t="s">
        <v>4911</v>
      </c>
      <c r="L647" s="173" t="s">
        <v>8153</v>
      </c>
      <c r="M647" s="173" t="s">
        <v>590</v>
      </c>
      <c r="N647" s="173" t="s">
        <v>18</v>
      </c>
      <c r="O647" s="173" t="s">
        <v>18</v>
      </c>
    </row>
    <row r="648" spans="1:15" x14ac:dyDescent="0.2">
      <c r="A648" s="157">
        <f>COUNTIF(ClienteLocalidade!AB:AB,B648)</f>
        <v>0</v>
      </c>
      <c r="B648" s="157" t="str">
        <f t="shared" ref="B648:B654" si="11">F648&amp;" - "&amp;H648</f>
        <v>CESAN - VITORIA - BRACO DO RIO</v>
      </c>
      <c r="C648" s="177" t="s">
        <v>18</v>
      </c>
      <c r="D648" s="177" t="s">
        <v>7714</v>
      </c>
      <c r="E648" s="177" t="s">
        <v>7512</v>
      </c>
      <c r="F648" s="177" t="s">
        <v>8150</v>
      </c>
      <c r="G648" s="177" t="s">
        <v>7539</v>
      </c>
      <c r="H648" s="177" t="s">
        <v>8464</v>
      </c>
      <c r="I648" s="177" t="s">
        <v>18</v>
      </c>
      <c r="J648" s="177" t="s">
        <v>18</v>
      </c>
      <c r="K648" s="177" t="s">
        <v>4911</v>
      </c>
      <c r="L648" s="177" t="s">
        <v>8154</v>
      </c>
      <c r="M648" s="177" t="s">
        <v>8155</v>
      </c>
      <c r="N648" s="177" t="s">
        <v>18</v>
      </c>
      <c r="O648" s="177" t="s">
        <v>18</v>
      </c>
    </row>
    <row r="649" spans="1:15" x14ac:dyDescent="0.2">
      <c r="A649" s="157">
        <f>COUNTIF(ClienteLocalidade!AB:AB,B649)</f>
        <v>1</v>
      </c>
      <c r="B649" s="157" t="str">
        <f t="shared" si="11"/>
        <v>CESAN - VITORIA - CASTELO</v>
      </c>
      <c r="C649" s="185" t="s">
        <v>18</v>
      </c>
      <c r="D649" s="185" t="s">
        <v>7714</v>
      </c>
      <c r="E649" s="185" t="s">
        <v>7512</v>
      </c>
      <c r="F649" s="185" t="s">
        <v>8150</v>
      </c>
      <c r="G649" s="185" t="s">
        <v>7514</v>
      </c>
      <c r="H649" s="185" t="s">
        <v>602</v>
      </c>
      <c r="I649" s="185" t="s">
        <v>18</v>
      </c>
      <c r="J649" s="185" t="s">
        <v>18</v>
      </c>
      <c r="K649" s="185" t="s">
        <v>4911</v>
      </c>
      <c r="L649" s="185" t="s">
        <v>8156</v>
      </c>
      <c r="M649" s="185" t="s">
        <v>602</v>
      </c>
      <c r="N649" s="185" t="s">
        <v>18</v>
      </c>
      <c r="O649" s="185" t="s">
        <v>18</v>
      </c>
    </row>
    <row r="650" spans="1:15" x14ac:dyDescent="0.2">
      <c r="A650" s="157">
        <f>COUNTIF(ClienteLocalidade!AB:AB,B650)</f>
        <v>0</v>
      </c>
      <c r="B650" s="157" t="str">
        <f t="shared" si="11"/>
        <v>CESAN - VITORIA - CONCEICAO DA BARRA</v>
      </c>
      <c r="C650" s="185" t="s">
        <v>18</v>
      </c>
      <c r="D650" s="185" t="s">
        <v>7714</v>
      </c>
      <c r="E650" s="185" t="s">
        <v>7512</v>
      </c>
      <c r="F650" s="185" t="s">
        <v>8150</v>
      </c>
      <c r="G650" s="185" t="s">
        <v>7572</v>
      </c>
      <c r="H650" s="185" t="s">
        <v>8155</v>
      </c>
      <c r="I650" s="185" t="s">
        <v>18</v>
      </c>
      <c r="J650" s="185" t="s">
        <v>18</v>
      </c>
      <c r="K650" s="185" t="s">
        <v>4911</v>
      </c>
      <c r="L650" s="185" t="s">
        <v>8154</v>
      </c>
      <c r="M650" s="185" t="s">
        <v>8155</v>
      </c>
      <c r="N650" s="185" t="s">
        <v>18</v>
      </c>
      <c r="O650" s="185" t="s">
        <v>18</v>
      </c>
    </row>
    <row r="651" spans="1:15" x14ac:dyDescent="0.2">
      <c r="A651" s="157">
        <f>COUNTIF(ClienteLocalidade!AB:AB,B651)</f>
        <v>1</v>
      </c>
      <c r="B651" s="157" t="str">
        <f t="shared" si="11"/>
        <v>CESAN - VITORIA - ECOPORANGA</v>
      </c>
      <c r="C651" s="185" t="s">
        <v>18</v>
      </c>
      <c r="D651" s="185" t="s">
        <v>7714</v>
      </c>
      <c r="E651" s="185" t="s">
        <v>7512</v>
      </c>
      <c r="F651" s="185" t="s">
        <v>8150</v>
      </c>
      <c r="G651" s="185" t="s">
        <v>7546</v>
      </c>
      <c r="H651" s="185" t="s">
        <v>603</v>
      </c>
      <c r="I651" s="185" t="s">
        <v>18</v>
      </c>
      <c r="J651" s="185" t="s">
        <v>18</v>
      </c>
      <c r="K651" s="185" t="s">
        <v>4911</v>
      </c>
      <c r="L651" s="185" t="s">
        <v>8157</v>
      </c>
      <c r="M651" s="185" t="s">
        <v>603</v>
      </c>
      <c r="N651" s="185" t="s">
        <v>18</v>
      </c>
      <c r="O651" s="185" t="s">
        <v>18</v>
      </c>
    </row>
    <row r="652" spans="1:15" x14ac:dyDescent="0.2">
      <c r="A652" s="157">
        <f>COUNTIF(ClienteLocalidade!AB:AB,B652)</f>
        <v>0</v>
      </c>
      <c r="B652" s="157" t="str">
        <f t="shared" si="11"/>
        <v>CESAN - VITORIA - ETA-1 VALE ESPERANCA</v>
      </c>
      <c r="C652" s="185" t="s">
        <v>18</v>
      </c>
      <c r="D652" s="185" t="s">
        <v>7714</v>
      </c>
      <c r="E652" s="185" t="s">
        <v>7512</v>
      </c>
      <c r="F652" s="185" t="s">
        <v>8150</v>
      </c>
      <c r="G652" s="185" t="s">
        <v>7562</v>
      </c>
      <c r="H652" s="185" t="s">
        <v>8465</v>
      </c>
      <c r="I652" s="185" t="s">
        <v>18</v>
      </c>
      <c r="J652" s="185" t="s">
        <v>18</v>
      </c>
      <c r="K652" s="185" t="s">
        <v>4911</v>
      </c>
      <c r="L652" s="185" t="s">
        <v>8065</v>
      </c>
      <c r="M652" s="185" t="s">
        <v>8158</v>
      </c>
      <c r="N652" s="185" t="s">
        <v>18</v>
      </c>
      <c r="O652" s="185" t="s">
        <v>18</v>
      </c>
    </row>
    <row r="653" spans="1:15" x14ac:dyDescent="0.2">
      <c r="A653" s="157">
        <f>COUNTIF(ClienteLocalidade!AB:AB,B653)</f>
        <v>1</v>
      </c>
      <c r="B653" s="157" t="str">
        <f t="shared" si="11"/>
        <v>CESAN - VITORIA - ETA-11 SANTA MARIA</v>
      </c>
      <c r="C653" s="185" t="s">
        <v>18</v>
      </c>
      <c r="D653" s="185" t="s">
        <v>7714</v>
      </c>
      <c r="E653" s="185" t="s">
        <v>7512</v>
      </c>
      <c r="F653" s="185" t="s">
        <v>8150</v>
      </c>
      <c r="G653" s="185" t="s">
        <v>7573</v>
      </c>
      <c r="H653" s="185" t="s">
        <v>584</v>
      </c>
      <c r="I653" s="185" t="s">
        <v>18</v>
      </c>
      <c r="J653" s="185" t="s">
        <v>18</v>
      </c>
      <c r="K653" s="185" t="s">
        <v>4911</v>
      </c>
      <c r="L653" s="185" t="s">
        <v>8159</v>
      </c>
      <c r="M653" s="185" t="s">
        <v>8160</v>
      </c>
      <c r="N653" s="185" t="s">
        <v>18</v>
      </c>
      <c r="O653" s="185" t="s">
        <v>18</v>
      </c>
    </row>
    <row r="654" spans="1:15" x14ac:dyDescent="0.2">
      <c r="A654" s="157">
        <f>COUNTIF(ClienteLocalidade!AB:AB,B654)</f>
        <v>1</v>
      </c>
      <c r="B654" s="157" t="str">
        <f t="shared" si="11"/>
        <v>CESAN - VITORIA - ETA-12 CACAROCA</v>
      </c>
      <c r="C654" s="185" t="s">
        <v>18</v>
      </c>
      <c r="D654" s="185" t="s">
        <v>7714</v>
      </c>
      <c r="E654" s="185" t="s">
        <v>7512</v>
      </c>
      <c r="F654" s="185" t="s">
        <v>8150</v>
      </c>
      <c r="G654" s="185" t="s">
        <v>7547</v>
      </c>
      <c r="H654" s="185" t="s">
        <v>609</v>
      </c>
      <c r="I654" s="185" t="s">
        <v>18</v>
      </c>
      <c r="J654" s="185" t="s">
        <v>18</v>
      </c>
      <c r="K654" s="185" t="s">
        <v>4911</v>
      </c>
      <c r="L654" s="185" t="s">
        <v>8161</v>
      </c>
      <c r="M654" s="185" t="s">
        <v>8162</v>
      </c>
      <c r="N654" s="185" t="s">
        <v>18</v>
      </c>
      <c r="O654" s="185" t="s">
        <v>18</v>
      </c>
    </row>
    <row r="655" spans="1:15" x14ac:dyDescent="0.2">
      <c r="A655" s="157">
        <f>COUNTIF(ClienteLocalidade!AB:AB,B655)</f>
        <v>1</v>
      </c>
      <c r="B655" s="157" t="str">
        <f t="shared" ref="B655:B664" si="12">F655&amp;" - "&amp;H655</f>
        <v>CESAN - VITORIA - ETA-2 COBI</v>
      </c>
      <c r="C655" s="185" t="s">
        <v>18</v>
      </c>
      <c r="D655" s="185" t="s">
        <v>7714</v>
      </c>
      <c r="E655" s="185" t="s">
        <v>7512</v>
      </c>
      <c r="F655" s="185" t="s">
        <v>8150</v>
      </c>
      <c r="G655" s="185" t="s">
        <v>7574</v>
      </c>
      <c r="H655" s="185" t="s">
        <v>589</v>
      </c>
      <c r="I655" s="185" t="s">
        <v>18</v>
      </c>
      <c r="J655" s="185" t="s">
        <v>18</v>
      </c>
      <c r="K655" s="185" t="s">
        <v>4911</v>
      </c>
      <c r="L655" s="185" t="s">
        <v>8161</v>
      </c>
      <c r="M655" s="185" t="s">
        <v>8162</v>
      </c>
      <c r="N655" s="185" t="s">
        <v>18</v>
      </c>
      <c r="O655" s="185" t="s">
        <v>18</v>
      </c>
    </row>
    <row r="656" spans="1:15" x14ac:dyDescent="0.2">
      <c r="A656" s="157">
        <f>COUNTIF(ClienteLocalidade!AB:AB,B656)</f>
        <v>1</v>
      </c>
      <c r="B656" s="157" t="str">
        <f t="shared" si="12"/>
        <v>CESAN - VITORIA - ETA-3 DUAS BOCAS</v>
      </c>
      <c r="C656" s="199" t="s">
        <v>18</v>
      </c>
      <c r="D656" s="199" t="s">
        <v>7714</v>
      </c>
      <c r="E656" s="199" t="s">
        <v>7512</v>
      </c>
      <c r="F656" s="199" t="s">
        <v>8150</v>
      </c>
      <c r="G656" s="199" t="s">
        <v>7575</v>
      </c>
      <c r="H656" s="199" t="s">
        <v>583</v>
      </c>
      <c r="I656" s="199" t="s">
        <v>18</v>
      </c>
      <c r="J656" s="199" t="s">
        <v>18</v>
      </c>
      <c r="K656" s="199" t="s">
        <v>4911</v>
      </c>
      <c r="L656" s="199" t="s">
        <v>8065</v>
      </c>
      <c r="M656" s="199" t="s">
        <v>8158</v>
      </c>
      <c r="N656" s="199" t="s">
        <v>18</v>
      </c>
      <c r="O656" s="199" t="s">
        <v>18</v>
      </c>
    </row>
    <row r="657" spans="1:15" x14ac:dyDescent="0.2">
      <c r="A657" s="157">
        <f>COUNTIF(ClienteLocalidade!AB:AB,B657)</f>
        <v>1</v>
      </c>
      <c r="B657" s="157" t="str">
        <f t="shared" si="12"/>
        <v>CESAN - VITORIA - ETA-5 CARAPINA</v>
      </c>
      <c r="C657" s="199" t="s">
        <v>18</v>
      </c>
      <c r="D657" s="199" t="s">
        <v>7714</v>
      </c>
      <c r="E657" s="199" t="s">
        <v>7512</v>
      </c>
      <c r="F657" s="199" t="s">
        <v>8150</v>
      </c>
      <c r="G657" s="199" t="s">
        <v>7529</v>
      </c>
      <c r="H657" s="199" t="s">
        <v>587</v>
      </c>
      <c r="I657" s="199" t="s">
        <v>18</v>
      </c>
      <c r="J657" s="199" t="s">
        <v>18</v>
      </c>
      <c r="K657" s="199" t="s">
        <v>4911</v>
      </c>
      <c r="L657" s="199" t="s">
        <v>8163</v>
      </c>
      <c r="M657" s="199" t="s">
        <v>8164</v>
      </c>
      <c r="N657" s="199" t="s">
        <v>18</v>
      </c>
      <c r="O657" s="199" t="s">
        <v>18</v>
      </c>
    </row>
    <row r="658" spans="1:15" x14ac:dyDescent="0.2">
      <c r="A658" s="157">
        <f>COUNTIF(ClienteLocalidade!AB:AB,B658)</f>
        <v>1</v>
      </c>
      <c r="B658" s="157" t="str">
        <f t="shared" si="12"/>
        <v>CESAN - VITORIA - ETA-9 JUCU/ARACATIBA</v>
      </c>
      <c r="C658" s="199" t="s">
        <v>18</v>
      </c>
      <c r="D658" s="199" t="s">
        <v>7714</v>
      </c>
      <c r="E658" s="199" t="s">
        <v>7512</v>
      </c>
      <c r="F658" s="199" t="s">
        <v>8150</v>
      </c>
      <c r="G658" s="199" t="s">
        <v>7548</v>
      </c>
      <c r="H658" s="199" t="s">
        <v>585</v>
      </c>
      <c r="I658" s="199" t="s">
        <v>18</v>
      </c>
      <c r="J658" s="199" t="s">
        <v>18</v>
      </c>
      <c r="K658" s="199" t="s">
        <v>4911</v>
      </c>
      <c r="L658" s="199" t="s">
        <v>8165</v>
      </c>
      <c r="M658" s="199" t="s">
        <v>586</v>
      </c>
      <c r="N658" s="199" t="s">
        <v>18</v>
      </c>
      <c r="O658" s="199" t="s">
        <v>18</v>
      </c>
    </row>
    <row r="659" spans="1:15" x14ac:dyDescent="0.2">
      <c r="A659" s="157">
        <f>COUNTIF(ClienteLocalidade!AB:AB,B659)</f>
        <v>0</v>
      </c>
      <c r="B659" s="157" t="str">
        <f t="shared" si="12"/>
        <v>CESAN - VITORIA - FUNDAO</v>
      </c>
      <c r="C659" s="199" t="s">
        <v>18</v>
      </c>
      <c r="D659" s="199" t="s">
        <v>7714</v>
      </c>
      <c r="E659" s="199" t="s">
        <v>7512</v>
      </c>
      <c r="F659" s="199" t="s">
        <v>8150</v>
      </c>
      <c r="G659" s="199" t="s">
        <v>7557</v>
      </c>
      <c r="H659" s="199" t="s">
        <v>1502</v>
      </c>
      <c r="I659" s="199" t="s">
        <v>18</v>
      </c>
      <c r="J659" s="199" t="s">
        <v>18</v>
      </c>
      <c r="K659" s="199" t="s">
        <v>4911</v>
      </c>
      <c r="L659" s="199" t="s">
        <v>8166</v>
      </c>
      <c r="M659" s="199" t="s">
        <v>1502</v>
      </c>
      <c r="N659" s="199" t="s">
        <v>18</v>
      </c>
      <c r="O659" s="199" t="s">
        <v>18</v>
      </c>
    </row>
    <row r="660" spans="1:15" x14ac:dyDescent="0.2">
      <c r="A660" s="157">
        <f>COUNTIF(ClienteLocalidade!AB:AB,B660)</f>
        <v>1</v>
      </c>
      <c r="B660" s="157" t="str">
        <f t="shared" si="12"/>
        <v>CESAN - VITORIA - GUARAPARI</v>
      </c>
      <c r="C660" s="199" t="s">
        <v>18</v>
      </c>
      <c r="D660" s="199" t="s">
        <v>7714</v>
      </c>
      <c r="E660" s="199" t="s">
        <v>7512</v>
      </c>
      <c r="F660" s="199" t="s">
        <v>8150</v>
      </c>
      <c r="G660" s="199" t="s">
        <v>7552</v>
      </c>
      <c r="H660" s="199" t="s">
        <v>608</v>
      </c>
      <c r="I660" s="199" t="s">
        <v>18</v>
      </c>
      <c r="J660" s="199" t="s">
        <v>18</v>
      </c>
      <c r="K660" s="199" t="s">
        <v>4911</v>
      </c>
      <c r="L660" s="199" t="s">
        <v>8083</v>
      </c>
      <c r="M660" s="199" t="s">
        <v>608</v>
      </c>
      <c r="N660" s="199" t="s">
        <v>18</v>
      </c>
      <c r="O660" s="199" t="s">
        <v>18</v>
      </c>
    </row>
    <row r="661" spans="1:15" x14ac:dyDescent="0.2">
      <c r="A661" s="157">
        <f>COUNTIF(ClienteLocalidade!AB:AB,B661)</f>
        <v>1</v>
      </c>
      <c r="B661" s="157" t="str">
        <f t="shared" si="12"/>
        <v>CESAN - VITORIA - IBATIBA</v>
      </c>
      <c r="C661" s="199" t="s">
        <v>18</v>
      </c>
      <c r="D661" s="199" t="s">
        <v>7714</v>
      </c>
      <c r="E661" s="199" t="s">
        <v>7512</v>
      </c>
      <c r="F661" s="199" t="s">
        <v>8150</v>
      </c>
      <c r="G661" s="199" t="s">
        <v>7554</v>
      </c>
      <c r="H661" s="199" t="s">
        <v>591</v>
      </c>
      <c r="I661" s="199" t="s">
        <v>18</v>
      </c>
      <c r="J661" s="199" t="s">
        <v>18</v>
      </c>
      <c r="K661" s="199" t="s">
        <v>4911</v>
      </c>
      <c r="L661" s="199" t="s">
        <v>8167</v>
      </c>
      <c r="M661" s="199" t="s">
        <v>591</v>
      </c>
      <c r="N661" s="199" t="s">
        <v>18</v>
      </c>
      <c r="O661" s="199" t="s">
        <v>18</v>
      </c>
    </row>
    <row r="662" spans="1:15" x14ac:dyDescent="0.2">
      <c r="A662" s="157">
        <f>COUNTIF(ClienteLocalidade!AB:AB,B662)</f>
        <v>1</v>
      </c>
      <c r="B662" s="157" t="str">
        <f t="shared" si="12"/>
        <v>CESAN - VITORIA - IRIRI</v>
      </c>
      <c r="C662" s="199" t="s">
        <v>18</v>
      </c>
      <c r="D662" s="199" t="s">
        <v>7714</v>
      </c>
      <c r="E662" s="199" t="s">
        <v>7512</v>
      </c>
      <c r="F662" s="199" t="s">
        <v>8150</v>
      </c>
      <c r="G662" s="199" t="s">
        <v>7576</v>
      </c>
      <c r="H662" s="199" t="s">
        <v>597</v>
      </c>
      <c r="I662" s="199" t="s">
        <v>18</v>
      </c>
      <c r="J662" s="199" t="s">
        <v>18</v>
      </c>
      <c r="K662" s="199" t="s">
        <v>4911</v>
      </c>
      <c r="L662" s="199" t="s">
        <v>8168</v>
      </c>
      <c r="M662" s="199" t="s">
        <v>8169</v>
      </c>
      <c r="N662" s="199" t="s">
        <v>18</v>
      </c>
      <c r="O662" s="199" t="s">
        <v>18</v>
      </c>
    </row>
    <row r="663" spans="1:15" x14ac:dyDescent="0.2">
      <c r="A663" s="157">
        <f>COUNTIF(ClienteLocalidade!AB:AB,B663)</f>
        <v>1</v>
      </c>
      <c r="B663" s="157" t="str">
        <f t="shared" si="12"/>
        <v>CESAN - VITORIA - IUNA</v>
      </c>
      <c r="C663" s="199" t="s">
        <v>18</v>
      </c>
      <c r="D663" s="199" t="s">
        <v>7714</v>
      </c>
      <c r="E663" s="199" t="s">
        <v>7512</v>
      </c>
      <c r="F663" s="199" t="s">
        <v>8150</v>
      </c>
      <c r="G663" s="199" t="s">
        <v>7577</v>
      </c>
      <c r="H663" s="199" t="s">
        <v>592</v>
      </c>
      <c r="I663" s="199" t="s">
        <v>18</v>
      </c>
      <c r="J663" s="199" t="s">
        <v>18</v>
      </c>
      <c r="K663" s="199" t="s">
        <v>4911</v>
      </c>
      <c r="L663" s="199" t="s">
        <v>8170</v>
      </c>
      <c r="M663" s="199" t="s">
        <v>592</v>
      </c>
      <c r="N663" s="199" t="s">
        <v>18</v>
      </c>
      <c r="O663" s="199" t="s">
        <v>18</v>
      </c>
    </row>
    <row r="664" spans="1:15" x14ac:dyDescent="0.2">
      <c r="A664" s="157">
        <f>COUNTIF(ClienteLocalidade!AB:AB,B664)</f>
        <v>0</v>
      </c>
      <c r="B664" s="157" t="str">
        <f t="shared" si="12"/>
        <v>CESAN - VITORIA - MANTENOPOLIS</v>
      </c>
      <c r="C664" s="199" t="s">
        <v>18</v>
      </c>
      <c r="D664" s="199" t="s">
        <v>7714</v>
      </c>
      <c r="E664" s="199" t="s">
        <v>7512</v>
      </c>
      <c r="F664" s="199" t="s">
        <v>8150</v>
      </c>
      <c r="G664" s="199" t="s">
        <v>7578</v>
      </c>
      <c r="H664" s="199" t="s">
        <v>605</v>
      </c>
      <c r="I664" s="199" t="s">
        <v>18</v>
      </c>
      <c r="J664" s="199" t="s">
        <v>18</v>
      </c>
      <c r="K664" s="199" t="s">
        <v>4911</v>
      </c>
      <c r="L664" s="199" t="s">
        <v>8171</v>
      </c>
      <c r="M664" s="199" t="s">
        <v>605</v>
      </c>
      <c r="N664" s="199" t="s">
        <v>18</v>
      </c>
      <c r="O664" s="199" t="s">
        <v>18</v>
      </c>
    </row>
    <row r="665" spans="1:15" x14ac:dyDescent="0.2">
      <c r="A665" s="157">
        <f>COUNTIF(ClienteLocalidade!AB:AB,B665)</f>
        <v>1</v>
      </c>
      <c r="B665" s="157" t="str">
        <f t="shared" ref="B665:B688" si="13">F665&amp;" - "&amp;H665</f>
        <v>CESAN - VITORIA - MUQUI</v>
      </c>
      <c r="C665" s="199" t="s">
        <v>18</v>
      </c>
      <c r="D665" s="199" t="s">
        <v>7714</v>
      </c>
      <c r="E665" s="199" t="s">
        <v>7512</v>
      </c>
      <c r="F665" s="199" t="s">
        <v>8150</v>
      </c>
      <c r="G665" s="199" t="s">
        <v>7579</v>
      </c>
      <c r="H665" s="199" t="s">
        <v>594</v>
      </c>
      <c r="I665" s="199" t="s">
        <v>18</v>
      </c>
      <c r="J665" s="199" t="s">
        <v>18</v>
      </c>
      <c r="K665" s="199" t="s">
        <v>4911</v>
      </c>
      <c r="L665" s="199" t="s">
        <v>8070</v>
      </c>
      <c r="M665" s="199" t="s">
        <v>594</v>
      </c>
      <c r="N665" s="199" t="s">
        <v>18</v>
      </c>
      <c r="O665" s="199" t="s">
        <v>18</v>
      </c>
    </row>
    <row r="666" spans="1:15" x14ac:dyDescent="0.2">
      <c r="A666" s="157">
        <f>COUNTIF(ClienteLocalidade!AB:AB,B666)</f>
        <v>0</v>
      </c>
      <c r="B666" s="157" t="str">
        <f t="shared" si="13"/>
        <v>CESAN - VITORIA - PEDRO CANARIO</v>
      </c>
      <c r="C666" s="199" t="s">
        <v>18</v>
      </c>
      <c r="D666" s="199" t="s">
        <v>7714</v>
      </c>
      <c r="E666" s="199" t="s">
        <v>7512</v>
      </c>
      <c r="F666" s="199" t="s">
        <v>8150</v>
      </c>
      <c r="G666" s="199" t="s">
        <v>7597</v>
      </c>
      <c r="H666" s="199" t="s">
        <v>610</v>
      </c>
      <c r="I666" s="199" t="s">
        <v>18</v>
      </c>
      <c r="J666" s="199" t="s">
        <v>18</v>
      </c>
      <c r="K666" s="199" t="s">
        <v>4911</v>
      </c>
      <c r="L666" s="199" t="s">
        <v>8172</v>
      </c>
      <c r="M666" s="199" t="s">
        <v>610</v>
      </c>
      <c r="N666" s="199" t="s">
        <v>18</v>
      </c>
      <c r="O666" s="199" t="s">
        <v>18</v>
      </c>
    </row>
    <row r="667" spans="1:15" x14ac:dyDescent="0.2">
      <c r="A667" s="157">
        <f>COUNTIF(ClienteLocalidade!AB:AB,B667)</f>
        <v>1</v>
      </c>
      <c r="B667" s="157" t="str">
        <f t="shared" si="13"/>
        <v>CESAN - VITORIA - PINHEIROS</v>
      </c>
      <c r="C667" s="199" t="s">
        <v>18</v>
      </c>
      <c r="D667" s="199" t="s">
        <v>7714</v>
      </c>
      <c r="E667" s="199" t="s">
        <v>7512</v>
      </c>
      <c r="F667" s="199" t="s">
        <v>8150</v>
      </c>
      <c r="G667" s="199" t="s">
        <v>7550</v>
      </c>
      <c r="H667" s="199" t="s">
        <v>606</v>
      </c>
      <c r="I667" s="199" t="s">
        <v>18</v>
      </c>
      <c r="J667" s="199" t="s">
        <v>18</v>
      </c>
      <c r="K667" s="199" t="s">
        <v>4911</v>
      </c>
      <c r="L667" s="199" t="s">
        <v>8173</v>
      </c>
      <c r="M667" s="199" t="s">
        <v>606</v>
      </c>
      <c r="N667" s="199" t="s">
        <v>18</v>
      </c>
      <c r="O667" s="199" t="s">
        <v>18</v>
      </c>
    </row>
    <row r="668" spans="1:15" x14ac:dyDescent="0.2">
      <c r="A668" s="157">
        <f>COUNTIF(ClienteLocalidade!AB:AB,B668)</f>
        <v>1</v>
      </c>
      <c r="B668" s="157" t="str">
        <f t="shared" si="13"/>
        <v>CESAN - VITORIA - PIUMA</v>
      </c>
      <c r="C668" s="199" t="s">
        <v>18</v>
      </c>
      <c r="D668" s="199" t="s">
        <v>7714</v>
      </c>
      <c r="E668" s="199" t="s">
        <v>7512</v>
      </c>
      <c r="F668" s="199" t="s">
        <v>8150</v>
      </c>
      <c r="G668" s="199" t="s">
        <v>7551</v>
      </c>
      <c r="H668" s="199" t="s">
        <v>607</v>
      </c>
      <c r="I668" s="199" t="s">
        <v>18</v>
      </c>
      <c r="J668" s="199" t="s">
        <v>18</v>
      </c>
      <c r="K668" s="199" t="s">
        <v>4911</v>
      </c>
      <c r="L668" s="199" t="s">
        <v>8174</v>
      </c>
      <c r="M668" s="199" t="s">
        <v>607</v>
      </c>
      <c r="N668" s="199" t="s">
        <v>18</v>
      </c>
      <c r="O668" s="199" t="s">
        <v>18</v>
      </c>
    </row>
    <row r="669" spans="1:15" x14ac:dyDescent="0.2">
      <c r="A669" s="157">
        <f>COUNTIF(ClienteLocalidade!AB:AB,B669)</f>
        <v>1</v>
      </c>
      <c r="B669" s="157" t="str">
        <f t="shared" si="13"/>
        <v>CESAN - VITORIA - PRESIDENTE KENNEDY</v>
      </c>
      <c r="C669" s="199" t="s">
        <v>18</v>
      </c>
      <c r="D669" s="199" t="s">
        <v>7714</v>
      </c>
      <c r="E669" s="199" t="s">
        <v>7512</v>
      </c>
      <c r="F669" s="199" t="s">
        <v>8150</v>
      </c>
      <c r="G669" s="199" t="s">
        <v>7561</v>
      </c>
      <c r="H669" s="199" t="s">
        <v>599</v>
      </c>
      <c r="I669" s="199" t="s">
        <v>18</v>
      </c>
      <c r="J669" s="199" t="s">
        <v>18</v>
      </c>
      <c r="K669" s="199" t="s">
        <v>4911</v>
      </c>
      <c r="L669" s="199" t="s">
        <v>8074</v>
      </c>
      <c r="M669" s="199" t="s">
        <v>599</v>
      </c>
      <c r="N669" s="199" t="s">
        <v>18</v>
      </c>
      <c r="O669" s="199" t="s">
        <v>18</v>
      </c>
    </row>
    <row r="670" spans="1:15" x14ac:dyDescent="0.2">
      <c r="A670" s="157">
        <f>COUNTIF(ClienteLocalidade!AB:AB,B670)</f>
        <v>1</v>
      </c>
      <c r="B670" s="157" t="str">
        <f t="shared" si="13"/>
        <v>CESAN - VITORIA - RIO NOVO DO SUL</v>
      </c>
      <c r="C670" s="199" t="s">
        <v>18</v>
      </c>
      <c r="D670" s="199" t="s">
        <v>7714</v>
      </c>
      <c r="E670" s="199" t="s">
        <v>7512</v>
      </c>
      <c r="F670" s="199" t="s">
        <v>8150</v>
      </c>
      <c r="G670" s="199" t="s">
        <v>7592</v>
      </c>
      <c r="H670" s="199" t="s">
        <v>598</v>
      </c>
      <c r="I670" s="199" t="s">
        <v>18</v>
      </c>
      <c r="J670" s="199" t="s">
        <v>18</v>
      </c>
      <c r="K670" s="199" t="s">
        <v>4911</v>
      </c>
      <c r="L670" s="199" t="s">
        <v>8175</v>
      </c>
      <c r="M670" s="199" t="s">
        <v>598</v>
      </c>
      <c r="N670" s="199" t="s">
        <v>18</v>
      </c>
      <c r="O670" s="199" t="s">
        <v>18</v>
      </c>
    </row>
    <row r="671" spans="1:15" x14ac:dyDescent="0.2">
      <c r="A671" s="157">
        <f>COUNTIF(ClienteLocalidade!AB:AB,B671)</f>
        <v>0</v>
      </c>
      <c r="B671" s="157" t="str">
        <f t="shared" si="13"/>
        <v>CESAN - VITORIA - SANTA MARIA DO JETIBA</v>
      </c>
      <c r="C671" s="199" t="s">
        <v>18</v>
      </c>
      <c r="D671" s="199" t="s">
        <v>7714</v>
      </c>
      <c r="E671" s="199" t="s">
        <v>7512</v>
      </c>
      <c r="F671" s="199" t="s">
        <v>8150</v>
      </c>
      <c r="G671" s="199" t="s">
        <v>7530</v>
      </c>
      <c r="H671" s="199" t="s">
        <v>8445</v>
      </c>
      <c r="I671" s="199" t="s">
        <v>18</v>
      </c>
      <c r="J671" s="199" t="s">
        <v>18</v>
      </c>
      <c r="K671" s="199" t="s">
        <v>4911</v>
      </c>
      <c r="L671" s="199" t="s">
        <v>8159</v>
      </c>
      <c r="M671" s="199" t="s">
        <v>8160</v>
      </c>
      <c r="N671" s="199" t="s">
        <v>18</v>
      </c>
      <c r="O671" s="199" t="s">
        <v>18</v>
      </c>
    </row>
    <row r="672" spans="1:15" x14ac:dyDescent="0.2">
      <c r="A672" s="157">
        <f>COUNTIF(ClienteLocalidade!AB:AB,B672)</f>
        <v>1</v>
      </c>
      <c r="B672" s="157" t="str">
        <f t="shared" si="13"/>
        <v>CESAN - VITORIA - SANTA TEREZA</v>
      </c>
      <c r="C672" s="199" t="s">
        <v>18</v>
      </c>
      <c r="D672" s="199" t="s">
        <v>7714</v>
      </c>
      <c r="E672" s="199" t="s">
        <v>7512</v>
      </c>
      <c r="F672" s="199" t="s">
        <v>8150</v>
      </c>
      <c r="G672" s="199" t="s">
        <v>7571</v>
      </c>
      <c r="H672" s="199" t="s">
        <v>595</v>
      </c>
      <c r="I672" s="199" t="s">
        <v>18</v>
      </c>
      <c r="J672" s="199" t="s">
        <v>18</v>
      </c>
      <c r="K672" s="199" t="s">
        <v>4911</v>
      </c>
      <c r="L672" s="199" t="s">
        <v>8176</v>
      </c>
      <c r="M672" s="199" t="s">
        <v>8177</v>
      </c>
      <c r="N672" s="199" t="s">
        <v>18</v>
      </c>
      <c r="O672" s="199" t="s">
        <v>18</v>
      </c>
    </row>
    <row r="673" spans="1:15" x14ac:dyDescent="0.2">
      <c r="A673" s="157">
        <f>COUNTIF(ClienteLocalidade!AB:AB,B673)</f>
        <v>0</v>
      </c>
      <c r="B673" s="157" t="str">
        <f t="shared" si="13"/>
        <v>CESAN - VITORIA - SAO ROQUE DO CANAA</v>
      </c>
      <c r="C673" s="199" t="s">
        <v>18</v>
      </c>
      <c r="D673" s="199" t="s">
        <v>7714</v>
      </c>
      <c r="E673" s="199" t="s">
        <v>7512</v>
      </c>
      <c r="F673" s="199" t="s">
        <v>8150</v>
      </c>
      <c r="G673" s="199" t="s">
        <v>7556</v>
      </c>
      <c r="H673" s="199" t="s">
        <v>1501</v>
      </c>
      <c r="I673" s="199" t="s">
        <v>18</v>
      </c>
      <c r="J673" s="199" t="s">
        <v>18</v>
      </c>
      <c r="K673" s="199" t="s">
        <v>4911</v>
      </c>
      <c r="L673" s="199" t="s">
        <v>8178</v>
      </c>
      <c r="M673" s="199" t="s">
        <v>1501</v>
      </c>
      <c r="N673" s="199" t="s">
        <v>18</v>
      </c>
      <c r="O673" s="199" t="s">
        <v>18</v>
      </c>
    </row>
    <row r="674" spans="1:15" x14ac:dyDescent="0.2">
      <c r="A674" s="157">
        <f>COUNTIF(ClienteLocalidade!AB:AB,B674)</f>
        <v>1</v>
      </c>
      <c r="B674" s="157" t="str">
        <f t="shared" si="13"/>
        <v>CESAN - VITORIA - VENDA NOVA DO IMIGRANTE</v>
      </c>
      <c r="C674" s="199" t="s">
        <v>18</v>
      </c>
      <c r="D674" s="199" t="s">
        <v>7714</v>
      </c>
      <c r="E674" s="199" t="s">
        <v>7512</v>
      </c>
      <c r="F674" s="199" t="s">
        <v>8150</v>
      </c>
      <c r="G674" s="199" t="s">
        <v>7586</v>
      </c>
      <c r="H674" s="199" t="s">
        <v>596</v>
      </c>
      <c r="I674" s="199" t="s">
        <v>18</v>
      </c>
      <c r="J674" s="199" t="s">
        <v>18</v>
      </c>
      <c r="K674" s="199" t="s">
        <v>4911</v>
      </c>
      <c r="L674" s="199" t="s">
        <v>8179</v>
      </c>
      <c r="M674" s="199" t="s">
        <v>596</v>
      </c>
      <c r="N674" s="199" t="s">
        <v>18</v>
      </c>
      <c r="O674" s="199" t="s">
        <v>18</v>
      </c>
    </row>
    <row r="675" spans="1:15" x14ac:dyDescent="0.2">
      <c r="A675" s="157">
        <f>COUNTIF(ClienteLocalidade!AB:AB,B675)</f>
        <v>1</v>
      </c>
      <c r="B675" s="157" t="str">
        <f t="shared" si="13"/>
        <v>CESAN - VITORIA - VIANA</v>
      </c>
      <c r="C675" s="199" t="s">
        <v>18</v>
      </c>
      <c r="D675" s="199" t="s">
        <v>7714</v>
      </c>
      <c r="E675" s="199" t="s">
        <v>7512</v>
      </c>
      <c r="F675" s="199" t="s">
        <v>8150</v>
      </c>
      <c r="G675" s="199" t="s">
        <v>7537</v>
      </c>
      <c r="H675" s="199" t="s">
        <v>586</v>
      </c>
      <c r="I675" s="199" t="s">
        <v>18</v>
      </c>
      <c r="J675" s="199" t="s">
        <v>18</v>
      </c>
      <c r="K675" s="199" t="s">
        <v>4911</v>
      </c>
      <c r="L675" s="199" t="s">
        <v>8165</v>
      </c>
      <c r="M675" s="199" t="s">
        <v>586</v>
      </c>
      <c r="N675" s="199" t="s">
        <v>18</v>
      </c>
      <c r="O675" s="199" t="s">
        <v>18</v>
      </c>
    </row>
    <row r="676" spans="1:15" x14ac:dyDescent="0.2">
      <c r="A676" s="157">
        <f>COUNTIF(ClienteLocalidade!AB:AB,B676)</f>
        <v>1</v>
      </c>
      <c r="B676" s="157" t="str">
        <f t="shared" si="13"/>
        <v>APERAM - TIMOTEO</v>
      </c>
      <c r="C676" s="199" t="s">
        <v>18</v>
      </c>
      <c r="D676" s="199" t="s">
        <v>8085</v>
      </c>
      <c r="E676" s="199" t="s">
        <v>7512</v>
      </c>
      <c r="F676" s="199" t="s">
        <v>392</v>
      </c>
      <c r="G676" s="199" t="s">
        <v>7512</v>
      </c>
      <c r="H676" s="199" t="s">
        <v>1714</v>
      </c>
      <c r="I676" s="199" t="s">
        <v>18</v>
      </c>
      <c r="J676" s="199" t="s">
        <v>18</v>
      </c>
      <c r="K676" s="199" t="s">
        <v>4075</v>
      </c>
      <c r="L676" s="199" t="s">
        <v>8086</v>
      </c>
      <c r="M676" s="199" t="s">
        <v>1714</v>
      </c>
      <c r="N676" s="199" t="s">
        <v>18</v>
      </c>
      <c r="O676" s="199" t="s">
        <v>18</v>
      </c>
    </row>
    <row r="677" spans="1:15" x14ac:dyDescent="0.2">
      <c r="A677" s="157">
        <f>COUNTIF(ClienteLocalidade!AB:AB,B677)</f>
        <v>1</v>
      </c>
      <c r="B677" s="157" t="str">
        <f t="shared" si="13"/>
        <v>BIOSEV - GIASA - PEDRAS DE FOGO</v>
      </c>
      <c r="C677" s="199" t="s">
        <v>18</v>
      </c>
      <c r="D677" s="199" t="s">
        <v>7563</v>
      </c>
      <c r="E677" s="199" t="s">
        <v>7512</v>
      </c>
      <c r="F677" s="199" t="s">
        <v>7469</v>
      </c>
      <c r="G677" s="199" t="s">
        <v>7512</v>
      </c>
      <c r="H677" s="199" t="s">
        <v>490</v>
      </c>
      <c r="I677" s="199" t="s">
        <v>18</v>
      </c>
      <c r="J677" s="199" t="s">
        <v>18</v>
      </c>
      <c r="K677" s="199" t="s">
        <v>3143</v>
      </c>
      <c r="L677" s="199" t="s">
        <v>7975</v>
      </c>
      <c r="M677" s="199" t="s">
        <v>490</v>
      </c>
      <c r="N677" s="199" t="s">
        <v>18</v>
      </c>
      <c r="O677" s="199" t="s">
        <v>18</v>
      </c>
    </row>
    <row r="678" spans="1:15" x14ac:dyDescent="0.2">
      <c r="A678" s="157">
        <f>COUNTIF(ClienteLocalidade!AB:AB,B678)</f>
        <v>1</v>
      </c>
      <c r="B678" s="157" t="str">
        <f t="shared" si="13"/>
        <v>DESO - TOBIAS BARRETO</v>
      </c>
      <c r="C678" s="199" t="s">
        <v>18</v>
      </c>
      <c r="D678" s="199" t="s">
        <v>7540</v>
      </c>
      <c r="E678" s="199" t="s">
        <v>7512</v>
      </c>
      <c r="F678" s="199" t="s">
        <v>339</v>
      </c>
      <c r="G678" s="199" t="s">
        <v>7512</v>
      </c>
      <c r="H678" s="199" t="s">
        <v>1285</v>
      </c>
      <c r="I678" s="199" t="s">
        <v>18</v>
      </c>
      <c r="J678" s="199" t="s">
        <v>18</v>
      </c>
      <c r="K678" s="199" t="s">
        <v>3610</v>
      </c>
      <c r="L678" s="199" t="s">
        <v>8087</v>
      </c>
      <c r="M678" s="199" t="s">
        <v>1285</v>
      </c>
      <c r="N678" s="199" t="s">
        <v>18</v>
      </c>
      <c r="O678" s="199" t="s">
        <v>18</v>
      </c>
    </row>
    <row r="679" spans="1:15" x14ac:dyDescent="0.2">
      <c r="A679" s="157">
        <f>COUNTIF(ClienteLocalidade!AB:AB,B679)</f>
        <v>1</v>
      </c>
      <c r="B679" s="157" t="str">
        <f t="shared" si="13"/>
        <v>DESO - LAGARTO</v>
      </c>
      <c r="C679" s="199" t="s">
        <v>18</v>
      </c>
      <c r="D679" s="199" t="s">
        <v>7540</v>
      </c>
      <c r="E679" s="199" t="s">
        <v>7512</v>
      </c>
      <c r="F679" s="199" t="s">
        <v>339</v>
      </c>
      <c r="G679" s="199" t="s">
        <v>7513</v>
      </c>
      <c r="H679" s="199" t="s">
        <v>1284</v>
      </c>
      <c r="I679" s="199" t="s">
        <v>18</v>
      </c>
      <c r="J679" s="199" t="s">
        <v>18</v>
      </c>
      <c r="K679" s="199" t="s">
        <v>3610</v>
      </c>
      <c r="L679" s="199" t="s">
        <v>8088</v>
      </c>
      <c r="M679" s="199" t="s">
        <v>1284</v>
      </c>
      <c r="N679" s="199" t="s">
        <v>18</v>
      </c>
      <c r="O679" s="199" t="s">
        <v>18</v>
      </c>
    </row>
    <row r="680" spans="1:15" x14ac:dyDescent="0.2">
      <c r="A680" s="157">
        <f>COUNTIF(ClienteLocalidade!AB:AB,B680)</f>
        <v>1</v>
      </c>
      <c r="B680" s="157" t="str">
        <f t="shared" si="13"/>
        <v>DESO - ITABAIANA</v>
      </c>
      <c r="C680" s="199" t="s">
        <v>18</v>
      </c>
      <c r="D680" s="199" t="s">
        <v>7540</v>
      </c>
      <c r="E680" s="199" t="s">
        <v>7512</v>
      </c>
      <c r="F680" s="199" t="s">
        <v>339</v>
      </c>
      <c r="G680" s="199" t="s">
        <v>7541</v>
      </c>
      <c r="H680" s="199" t="s">
        <v>1283</v>
      </c>
      <c r="I680" s="199" t="s">
        <v>18</v>
      </c>
      <c r="J680" s="199" t="s">
        <v>18</v>
      </c>
      <c r="K680" s="199" t="s">
        <v>3610</v>
      </c>
      <c r="L680" s="199" t="s">
        <v>8089</v>
      </c>
      <c r="M680" s="199" t="s">
        <v>1283</v>
      </c>
      <c r="N680" s="199" t="s">
        <v>18</v>
      </c>
      <c r="O680" s="199" t="s">
        <v>18</v>
      </c>
    </row>
    <row r="681" spans="1:15" x14ac:dyDescent="0.2">
      <c r="A681" s="157">
        <f>COUNTIF(ClienteLocalidade!AB:AB,B681)</f>
        <v>1</v>
      </c>
      <c r="B681" s="157" t="str">
        <f t="shared" si="13"/>
        <v>DESO - CAJAIBA</v>
      </c>
      <c r="C681" s="199" t="s">
        <v>18</v>
      </c>
      <c r="D681" s="199" t="s">
        <v>7540</v>
      </c>
      <c r="E681" s="199" t="s">
        <v>7512</v>
      </c>
      <c r="F681" s="199" t="s">
        <v>339</v>
      </c>
      <c r="G681" s="199" t="s">
        <v>7525</v>
      </c>
      <c r="H681" s="199" t="s">
        <v>8243</v>
      </c>
      <c r="I681" s="199" t="s">
        <v>18</v>
      </c>
      <c r="J681" s="199" t="s">
        <v>18</v>
      </c>
      <c r="K681" s="199" t="s">
        <v>3610</v>
      </c>
      <c r="L681" s="199" t="s">
        <v>8089</v>
      </c>
      <c r="M681" s="199" t="s">
        <v>1283</v>
      </c>
      <c r="N681" s="199" t="s">
        <v>18</v>
      </c>
      <c r="O681" s="199" t="s">
        <v>18</v>
      </c>
    </row>
    <row r="682" spans="1:15" x14ac:dyDescent="0.2">
      <c r="A682" s="157">
        <f>COUNTIF(ClienteLocalidade!AB:AB,B682)</f>
        <v>1</v>
      </c>
      <c r="B682" s="157" t="str">
        <f t="shared" si="13"/>
        <v>SOLAR PETROLINA - S O L A R - PETROLINA</v>
      </c>
      <c r="C682" s="199" t="s">
        <v>18</v>
      </c>
      <c r="D682" s="199" t="s">
        <v>8387</v>
      </c>
      <c r="E682" s="199" t="s">
        <v>7514</v>
      </c>
      <c r="F682" s="199" t="s">
        <v>8388</v>
      </c>
      <c r="G682" s="199" t="s">
        <v>7512</v>
      </c>
      <c r="H682" s="199" t="s">
        <v>8389</v>
      </c>
      <c r="I682" s="199" t="s">
        <v>8453</v>
      </c>
      <c r="J682" s="199" t="s">
        <v>18</v>
      </c>
      <c r="K682" s="199" t="s">
        <v>1244</v>
      </c>
      <c r="L682" s="199" t="s">
        <v>8390</v>
      </c>
      <c r="M682" s="199" t="s">
        <v>8282</v>
      </c>
      <c r="N682" s="199" t="s">
        <v>18</v>
      </c>
      <c r="O682" s="199" t="s">
        <v>18</v>
      </c>
    </row>
    <row r="683" spans="1:15" x14ac:dyDescent="0.2">
      <c r="A683" s="157">
        <f>COUNTIF(ClienteLocalidade!AB:AB,B683)</f>
        <v>1</v>
      </c>
      <c r="B683" s="157" t="str">
        <f t="shared" si="13"/>
        <v>CAB CUIABA - CUIABA ETA I</v>
      </c>
      <c r="C683" s="199" t="s">
        <v>18</v>
      </c>
      <c r="D683" s="199" t="s">
        <v>8090</v>
      </c>
      <c r="E683" s="199" t="s">
        <v>7512</v>
      </c>
      <c r="F683" s="199" t="s">
        <v>395</v>
      </c>
      <c r="G683" s="199" t="s">
        <v>7512</v>
      </c>
      <c r="H683" s="199" t="s">
        <v>755</v>
      </c>
      <c r="I683" s="199" t="s">
        <v>18</v>
      </c>
      <c r="J683" s="199" t="s">
        <v>18</v>
      </c>
      <c r="K683" s="199" t="s">
        <v>6854</v>
      </c>
      <c r="L683" s="199" t="s">
        <v>8091</v>
      </c>
      <c r="M683" s="199" t="s">
        <v>7470</v>
      </c>
      <c r="N683" s="199" t="s">
        <v>18</v>
      </c>
      <c r="O683" s="199" t="s">
        <v>18</v>
      </c>
    </row>
    <row r="684" spans="1:15" x14ac:dyDescent="0.2">
      <c r="A684" s="157">
        <f>COUNTIF(ClienteLocalidade!AB:AB,B684)</f>
        <v>1</v>
      </c>
      <c r="B684" s="157" t="str">
        <f t="shared" si="13"/>
        <v>CAB CUIABA - CUIABA ETA II</v>
      </c>
      <c r="C684" s="199" t="s">
        <v>18</v>
      </c>
      <c r="D684" s="199" t="s">
        <v>8090</v>
      </c>
      <c r="E684" s="199" t="s">
        <v>7512</v>
      </c>
      <c r="F684" s="199" t="s">
        <v>395</v>
      </c>
      <c r="G684" s="199" t="s">
        <v>7513</v>
      </c>
      <c r="H684" s="199" t="s">
        <v>756</v>
      </c>
      <c r="I684" s="199" t="s">
        <v>18</v>
      </c>
      <c r="J684" s="199" t="s">
        <v>18</v>
      </c>
      <c r="K684" s="199" t="s">
        <v>6854</v>
      </c>
      <c r="L684" s="199" t="s">
        <v>8091</v>
      </c>
      <c r="M684" s="199" t="s">
        <v>7470</v>
      </c>
      <c r="N684" s="199" t="s">
        <v>18</v>
      </c>
      <c r="O684" s="199" t="s">
        <v>18</v>
      </c>
    </row>
    <row r="685" spans="1:15" x14ac:dyDescent="0.2">
      <c r="A685" s="157">
        <f>COUNTIF(ClienteLocalidade!AB:AB,B685)</f>
        <v>1</v>
      </c>
      <c r="B685" s="157" t="str">
        <f t="shared" si="13"/>
        <v>CAB AGRESTE - SAO BRAS (ETA-MORRO DO GAIA)</v>
      </c>
      <c r="C685" s="199" t="s">
        <v>18</v>
      </c>
      <c r="D685" s="199" t="s">
        <v>8218</v>
      </c>
      <c r="E685" s="199" t="s">
        <v>7512</v>
      </c>
      <c r="F685" s="199" t="s">
        <v>336</v>
      </c>
      <c r="G685" s="199" t="s">
        <v>7512</v>
      </c>
      <c r="H685" s="199" t="s">
        <v>7473</v>
      </c>
      <c r="I685" s="199" t="s">
        <v>18</v>
      </c>
      <c r="J685" s="199" t="s">
        <v>18</v>
      </c>
      <c r="K685" s="199" t="s">
        <v>1071</v>
      </c>
      <c r="L685" s="199" t="s">
        <v>8219</v>
      </c>
      <c r="M685" s="199" t="s">
        <v>8220</v>
      </c>
      <c r="N685" s="199" t="s">
        <v>18</v>
      </c>
      <c r="O685" s="199" t="s">
        <v>18</v>
      </c>
    </row>
    <row r="686" spans="1:15" x14ac:dyDescent="0.2">
      <c r="A686" s="157">
        <f>COUNTIF(ClienteLocalidade!AB:AB,B686)</f>
        <v>1</v>
      </c>
      <c r="B686" s="157" t="str">
        <f t="shared" si="13"/>
        <v>CAB AGRESTE - PILAR</v>
      </c>
      <c r="C686" s="199" t="s">
        <v>18</v>
      </c>
      <c r="D686" s="199" t="s">
        <v>8218</v>
      </c>
      <c r="E686" s="199" t="s">
        <v>7512</v>
      </c>
      <c r="F686" s="199" t="s">
        <v>336</v>
      </c>
      <c r="G686" s="199" t="s">
        <v>7513</v>
      </c>
      <c r="H686" s="199" t="s">
        <v>425</v>
      </c>
      <c r="I686" s="199" t="s">
        <v>18</v>
      </c>
      <c r="J686" s="199" t="s">
        <v>18</v>
      </c>
      <c r="K686" s="199" t="s">
        <v>1071</v>
      </c>
      <c r="L686" s="199" t="s">
        <v>8221</v>
      </c>
      <c r="M686" s="199" t="s">
        <v>425</v>
      </c>
      <c r="N686" s="199" t="s">
        <v>18</v>
      </c>
      <c r="O686" s="199" t="s">
        <v>18</v>
      </c>
    </row>
    <row r="687" spans="1:15" x14ac:dyDescent="0.2">
      <c r="A687" s="157">
        <f>COUNTIF(ClienteLocalidade!AB:AB,B687)</f>
        <v>1</v>
      </c>
      <c r="B687" s="157" t="str">
        <f t="shared" si="13"/>
        <v>CAB AGRESTE - ETA-ARAPIRACA</v>
      </c>
      <c r="C687" s="199" t="s">
        <v>18</v>
      </c>
      <c r="D687" s="199" t="s">
        <v>8218</v>
      </c>
      <c r="E687" s="199" t="s">
        <v>7512</v>
      </c>
      <c r="F687" s="199" t="s">
        <v>336</v>
      </c>
      <c r="G687" s="199" t="s">
        <v>7541</v>
      </c>
      <c r="H687" s="199" t="s">
        <v>8244</v>
      </c>
      <c r="I687" s="199" t="s">
        <v>18</v>
      </c>
      <c r="J687" s="199" t="s">
        <v>18</v>
      </c>
      <c r="K687" s="199" t="s">
        <v>1071</v>
      </c>
      <c r="L687" s="199" t="s">
        <v>8249</v>
      </c>
      <c r="M687" s="199" t="s">
        <v>8250</v>
      </c>
      <c r="N687" s="199" t="s">
        <v>18</v>
      </c>
      <c r="O687" s="199" t="s">
        <v>18</v>
      </c>
    </row>
    <row r="688" spans="1:15" x14ac:dyDescent="0.2">
      <c r="A688" s="157">
        <f>COUNTIF(ClienteLocalidade!AB:AB,B688)</f>
        <v>1</v>
      </c>
      <c r="B688" s="157" t="str">
        <f t="shared" si="13"/>
        <v>DEPASA - RIO BRANCO</v>
      </c>
      <c r="C688" s="199" t="s">
        <v>18</v>
      </c>
      <c r="D688" s="199" t="s">
        <v>8222</v>
      </c>
      <c r="E688" s="199" t="s">
        <v>7512</v>
      </c>
      <c r="F688" s="199" t="s">
        <v>405</v>
      </c>
      <c r="G688" s="199" t="s">
        <v>7512</v>
      </c>
      <c r="H688" s="199" t="s">
        <v>7482</v>
      </c>
      <c r="I688" s="199" t="s">
        <v>18</v>
      </c>
      <c r="J688" s="199" t="s">
        <v>18</v>
      </c>
      <c r="K688" s="199" t="s">
        <v>1959</v>
      </c>
      <c r="L688" s="199" t="s">
        <v>8223</v>
      </c>
      <c r="M688" s="199" t="s">
        <v>7482</v>
      </c>
      <c r="N688" s="199" t="s">
        <v>18</v>
      </c>
      <c r="O688" s="199" t="s">
        <v>18</v>
      </c>
    </row>
    <row r="689" spans="1:15" x14ac:dyDescent="0.2">
      <c r="A689" s="199">
        <f>COUNTIF(ClienteLocalidade!AB:AB,B689)</f>
        <v>1</v>
      </c>
      <c r="B689" s="199" t="str">
        <f t="shared" si="10"/>
        <v>NIAGRO NICHIREI-PE - N I A G R O - PETROLINA</v>
      </c>
      <c r="C689" s="199" t="s">
        <v>18</v>
      </c>
      <c r="D689" s="199" t="s">
        <v>8391</v>
      </c>
      <c r="E689" s="199" t="s">
        <v>7512</v>
      </c>
      <c r="F689" s="199" t="s">
        <v>8392</v>
      </c>
      <c r="G689" s="199" t="s">
        <v>7512</v>
      </c>
      <c r="H689" s="199" t="s">
        <v>8393</v>
      </c>
      <c r="I689" s="199" t="s">
        <v>8453</v>
      </c>
      <c r="J689" s="199" t="s">
        <v>18</v>
      </c>
      <c r="K689" s="199" t="s">
        <v>1244</v>
      </c>
      <c r="L689" s="199" t="s">
        <v>8390</v>
      </c>
      <c r="M689" s="199" t="s">
        <v>8282</v>
      </c>
      <c r="N689" s="199" t="s">
        <v>18</v>
      </c>
      <c r="O689" s="199" t="s">
        <v>18</v>
      </c>
    </row>
  </sheetData>
  <conditionalFormatting sqref="B2">
    <cfRule type="expression" dxfId="9" priority="3">
      <formula>#REF!&gt;0</formula>
    </cfRule>
    <cfRule type="duplicateValues" dxfId="8" priority="4"/>
  </conditionalFormatting>
  <conditionalFormatting sqref="H580">
    <cfRule type="duplicateValues" dxfId="7" priority="2"/>
  </conditionalFormatting>
  <conditionalFormatting sqref="H169">
    <cfRule type="expression" dxfId="6" priority="1">
      <formula>$U169&gt;0</formula>
    </cfRule>
  </conditionalFormatting>
  <dataValidations count="1">
    <dataValidation type="list" allowBlank="1" showInputMessage="1" showErrorMessage="1" sqref="H169">
      <formula1>Localidades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67"/>
  <sheetViews>
    <sheetView workbookViewId="0">
      <selection activeCell="G14" sqref="G14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30" bestFit="1" customWidth="1"/>
    <col min="4" max="4" width="5.28515625" bestFit="1" customWidth="1"/>
    <col min="5" max="5" width="6.7109375" bestFit="1" customWidth="1"/>
    <col min="6" max="6" width="33.85546875" bestFit="1" customWidth="1"/>
  </cols>
  <sheetData>
    <row r="1" spans="1:6" ht="15.75" customHeight="1" x14ac:dyDescent="0.25">
      <c r="A1" s="238" t="s">
        <v>1901</v>
      </c>
      <c r="B1" s="238"/>
      <c r="C1" s="238"/>
      <c r="D1" s="238"/>
      <c r="E1" s="238"/>
    </row>
    <row r="2" spans="1:6" x14ac:dyDescent="0.25">
      <c r="A2" s="130" t="s">
        <v>1243</v>
      </c>
      <c r="B2" s="130" t="s">
        <v>1902</v>
      </c>
      <c r="C2" s="130" t="s">
        <v>1903</v>
      </c>
      <c r="D2" s="130" t="s">
        <v>1904</v>
      </c>
      <c r="E2" s="130" t="s">
        <v>1905</v>
      </c>
      <c r="F2" s="130" t="s">
        <v>7274</v>
      </c>
    </row>
    <row r="3" spans="1:6" x14ac:dyDescent="0.25">
      <c r="A3" s="1" t="s">
        <v>1959</v>
      </c>
      <c r="B3" s="1">
        <v>1200013</v>
      </c>
      <c r="C3" s="1" t="s">
        <v>1960</v>
      </c>
      <c r="D3" s="1" t="str">
        <f t="shared" ref="D3:D66" si="0">LEFT($B3,2)</f>
        <v>12</v>
      </c>
      <c r="E3" s="1" t="str">
        <f t="shared" ref="E3:E66" si="1">RIGHT(B3,5)</f>
        <v>00013</v>
      </c>
      <c r="F3" t="str">
        <f>A3&amp;"-"&amp;C3</f>
        <v>AC-Acrelândia</v>
      </c>
    </row>
    <row r="4" spans="1:6" x14ac:dyDescent="0.25">
      <c r="A4" s="1" t="s">
        <v>1959</v>
      </c>
      <c r="B4" s="1">
        <v>1200054</v>
      </c>
      <c r="C4" s="1" t="s">
        <v>1961</v>
      </c>
      <c r="D4" s="1" t="str">
        <f t="shared" si="0"/>
        <v>12</v>
      </c>
      <c r="E4" s="1" t="str">
        <f t="shared" si="1"/>
        <v>00054</v>
      </c>
      <c r="F4" s="1" t="str">
        <f t="shared" ref="F4:F67" si="2">A4&amp;"-"&amp;C4</f>
        <v>AC-Assis Brasil</v>
      </c>
    </row>
    <row r="5" spans="1:6" x14ac:dyDescent="0.25">
      <c r="A5" s="1" t="s">
        <v>1959</v>
      </c>
      <c r="B5" s="1">
        <v>1200104</v>
      </c>
      <c r="C5" s="1" t="s">
        <v>1962</v>
      </c>
      <c r="D5" s="1" t="str">
        <f t="shared" si="0"/>
        <v>12</v>
      </c>
      <c r="E5" s="1" t="str">
        <f t="shared" si="1"/>
        <v>00104</v>
      </c>
      <c r="F5" s="1" t="str">
        <f t="shared" si="2"/>
        <v>AC-Brasiléia</v>
      </c>
    </row>
    <row r="6" spans="1:6" x14ac:dyDescent="0.25">
      <c r="A6" s="1" t="s">
        <v>1959</v>
      </c>
      <c r="B6" s="1">
        <v>1200138</v>
      </c>
      <c r="C6" s="1" t="s">
        <v>1963</v>
      </c>
      <c r="D6" s="1" t="str">
        <f t="shared" si="0"/>
        <v>12</v>
      </c>
      <c r="E6" s="1" t="str">
        <f t="shared" si="1"/>
        <v>00138</v>
      </c>
      <c r="F6" s="1" t="str">
        <f t="shared" si="2"/>
        <v>AC-Bujari</v>
      </c>
    </row>
    <row r="7" spans="1:6" x14ac:dyDescent="0.25">
      <c r="A7" s="1" t="s">
        <v>1959</v>
      </c>
      <c r="B7" s="1">
        <v>1200179</v>
      </c>
      <c r="C7" s="1" t="s">
        <v>1964</v>
      </c>
      <c r="D7" s="1" t="str">
        <f t="shared" si="0"/>
        <v>12</v>
      </c>
      <c r="E7" s="1" t="str">
        <f t="shared" si="1"/>
        <v>00179</v>
      </c>
      <c r="F7" s="1" t="str">
        <f t="shared" si="2"/>
        <v>AC-Capixaba</v>
      </c>
    </row>
    <row r="8" spans="1:6" x14ac:dyDescent="0.25">
      <c r="A8" s="1" t="s">
        <v>1959</v>
      </c>
      <c r="B8" s="1">
        <v>1200203</v>
      </c>
      <c r="C8" s="1" t="s">
        <v>1965</v>
      </c>
      <c r="D8" s="1" t="str">
        <f t="shared" si="0"/>
        <v>12</v>
      </c>
      <c r="E8" s="1" t="str">
        <f t="shared" si="1"/>
        <v>00203</v>
      </c>
      <c r="F8" s="1" t="str">
        <f t="shared" si="2"/>
        <v>AC-Cruzeiro do Sul</v>
      </c>
    </row>
    <row r="9" spans="1:6" x14ac:dyDescent="0.25">
      <c r="A9" s="1" t="s">
        <v>1959</v>
      </c>
      <c r="B9" s="1">
        <v>1200252</v>
      </c>
      <c r="C9" s="1" t="s">
        <v>1966</v>
      </c>
      <c r="D9" s="1" t="str">
        <f t="shared" si="0"/>
        <v>12</v>
      </c>
      <c r="E9" s="1" t="str">
        <f t="shared" si="1"/>
        <v>00252</v>
      </c>
      <c r="F9" s="1" t="str">
        <f t="shared" si="2"/>
        <v>AC-Epitaciolândia</v>
      </c>
    </row>
    <row r="10" spans="1:6" x14ac:dyDescent="0.25">
      <c r="A10" s="1" t="s">
        <v>1959</v>
      </c>
      <c r="B10" s="1">
        <v>1200302</v>
      </c>
      <c r="C10" s="1" t="s">
        <v>1967</v>
      </c>
      <c r="D10" s="1" t="str">
        <f t="shared" si="0"/>
        <v>12</v>
      </c>
      <c r="E10" s="1" t="str">
        <f t="shared" si="1"/>
        <v>00302</v>
      </c>
      <c r="F10" s="1" t="str">
        <f t="shared" si="2"/>
        <v>AC-Feijó</v>
      </c>
    </row>
    <row r="11" spans="1:6" x14ac:dyDescent="0.25">
      <c r="A11" s="1" t="s">
        <v>1959</v>
      </c>
      <c r="B11" s="1">
        <v>1200328</v>
      </c>
      <c r="C11" s="1" t="s">
        <v>1968</v>
      </c>
      <c r="D11" s="1" t="str">
        <f t="shared" si="0"/>
        <v>12</v>
      </c>
      <c r="E11" s="1" t="str">
        <f t="shared" si="1"/>
        <v>00328</v>
      </c>
      <c r="F11" s="1" t="str">
        <f t="shared" si="2"/>
        <v>AC-Jordão</v>
      </c>
    </row>
    <row r="12" spans="1:6" x14ac:dyDescent="0.25">
      <c r="A12" s="1" t="s">
        <v>1959</v>
      </c>
      <c r="B12" s="1">
        <v>1200336</v>
      </c>
      <c r="C12" s="1" t="s">
        <v>1969</v>
      </c>
      <c r="D12" s="1" t="str">
        <f t="shared" si="0"/>
        <v>12</v>
      </c>
      <c r="E12" s="1" t="str">
        <f t="shared" si="1"/>
        <v>00336</v>
      </c>
      <c r="F12" s="1" t="str">
        <f t="shared" si="2"/>
        <v>AC-Mâncio Lima</v>
      </c>
    </row>
    <row r="13" spans="1:6" x14ac:dyDescent="0.25">
      <c r="A13" s="1" t="s">
        <v>1959</v>
      </c>
      <c r="B13" s="1">
        <v>1200344</v>
      </c>
      <c r="C13" s="1" t="s">
        <v>1970</v>
      </c>
      <c r="D13" s="1" t="str">
        <f t="shared" si="0"/>
        <v>12</v>
      </c>
      <c r="E13" s="1" t="str">
        <f t="shared" si="1"/>
        <v>00344</v>
      </c>
      <c r="F13" s="1" t="str">
        <f t="shared" si="2"/>
        <v>AC-Manoel Urbano</v>
      </c>
    </row>
    <row r="14" spans="1:6" x14ac:dyDescent="0.25">
      <c r="A14" s="1" t="s">
        <v>1959</v>
      </c>
      <c r="B14" s="1">
        <v>1200351</v>
      </c>
      <c r="C14" s="1" t="s">
        <v>1971</v>
      </c>
      <c r="D14" s="1" t="str">
        <f t="shared" si="0"/>
        <v>12</v>
      </c>
      <c r="E14" s="1" t="str">
        <f t="shared" si="1"/>
        <v>00351</v>
      </c>
      <c r="F14" s="1" t="str">
        <f t="shared" si="2"/>
        <v>AC-Marechal Thaumaturgo</v>
      </c>
    </row>
    <row r="15" spans="1:6" x14ac:dyDescent="0.25">
      <c r="A15" s="1" t="s">
        <v>1959</v>
      </c>
      <c r="B15" s="1">
        <v>1200385</v>
      </c>
      <c r="C15" s="1" t="s">
        <v>1972</v>
      </c>
      <c r="D15" s="1" t="str">
        <f t="shared" si="0"/>
        <v>12</v>
      </c>
      <c r="E15" s="1" t="str">
        <f t="shared" si="1"/>
        <v>00385</v>
      </c>
      <c r="F15" s="1" t="str">
        <f t="shared" si="2"/>
        <v>AC-Plácido de Castro</v>
      </c>
    </row>
    <row r="16" spans="1:6" x14ac:dyDescent="0.25">
      <c r="A16" s="1" t="s">
        <v>1959</v>
      </c>
      <c r="B16" s="1">
        <v>1200807</v>
      </c>
      <c r="C16" s="1" t="s">
        <v>1973</v>
      </c>
      <c r="D16" s="1" t="str">
        <f t="shared" si="0"/>
        <v>12</v>
      </c>
      <c r="E16" s="1" t="str">
        <f t="shared" si="1"/>
        <v>00807</v>
      </c>
      <c r="F16" s="1" t="str">
        <f t="shared" si="2"/>
        <v>AC-Porto Acre</v>
      </c>
    </row>
    <row r="17" spans="1:6" x14ac:dyDescent="0.25">
      <c r="A17" s="1" t="s">
        <v>1959</v>
      </c>
      <c r="B17" s="1">
        <v>1200393</v>
      </c>
      <c r="C17" s="1" t="s">
        <v>1974</v>
      </c>
      <c r="D17" s="1" t="str">
        <f t="shared" si="0"/>
        <v>12</v>
      </c>
      <c r="E17" s="1" t="str">
        <f t="shared" si="1"/>
        <v>00393</v>
      </c>
      <c r="F17" s="1" t="str">
        <f t="shared" si="2"/>
        <v>AC-Porto Walter</v>
      </c>
    </row>
    <row r="18" spans="1:6" x14ac:dyDescent="0.25">
      <c r="A18" s="1" t="s">
        <v>1959</v>
      </c>
      <c r="B18" s="1">
        <v>1200401</v>
      </c>
      <c r="C18" s="1" t="s">
        <v>1975</v>
      </c>
      <c r="D18" s="1" t="str">
        <f t="shared" si="0"/>
        <v>12</v>
      </c>
      <c r="E18" s="1" t="str">
        <f t="shared" si="1"/>
        <v>00401</v>
      </c>
      <c r="F18" s="1" t="str">
        <f t="shared" si="2"/>
        <v>AC-Rio Branco</v>
      </c>
    </row>
    <row r="19" spans="1:6" x14ac:dyDescent="0.25">
      <c r="A19" s="1" t="s">
        <v>1959</v>
      </c>
      <c r="B19" s="1">
        <v>1200427</v>
      </c>
      <c r="C19" s="1" t="s">
        <v>1976</v>
      </c>
      <c r="D19" s="1" t="str">
        <f t="shared" si="0"/>
        <v>12</v>
      </c>
      <c r="E19" s="1" t="str">
        <f t="shared" si="1"/>
        <v>00427</v>
      </c>
      <c r="F19" s="1" t="str">
        <f t="shared" si="2"/>
        <v>AC-Rodrigues Alves</v>
      </c>
    </row>
    <row r="20" spans="1:6" x14ac:dyDescent="0.25">
      <c r="A20" s="1" t="s">
        <v>1959</v>
      </c>
      <c r="B20" s="1">
        <v>1200435</v>
      </c>
      <c r="C20" s="1" t="s">
        <v>1977</v>
      </c>
      <c r="D20" s="1" t="str">
        <f t="shared" si="0"/>
        <v>12</v>
      </c>
      <c r="E20" s="1" t="str">
        <f t="shared" si="1"/>
        <v>00435</v>
      </c>
      <c r="F20" s="1" t="str">
        <f t="shared" si="2"/>
        <v>AC-Santa Rosa do Purus</v>
      </c>
    </row>
    <row r="21" spans="1:6" x14ac:dyDescent="0.25">
      <c r="A21" s="1" t="s">
        <v>1959</v>
      </c>
      <c r="B21" s="1">
        <v>1200500</v>
      </c>
      <c r="C21" s="1" t="s">
        <v>1978</v>
      </c>
      <c r="D21" s="1" t="str">
        <f t="shared" si="0"/>
        <v>12</v>
      </c>
      <c r="E21" s="1" t="str">
        <f t="shared" si="1"/>
        <v>00500</v>
      </c>
      <c r="F21" s="1" t="str">
        <f t="shared" si="2"/>
        <v>AC-Sena Madureira</v>
      </c>
    </row>
    <row r="22" spans="1:6" x14ac:dyDescent="0.25">
      <c r="A22" s="1" t="s">
        <v>1959</v>
      </c>
      <c r="B22" s="1">
        <v>1200450</v>
      </c>
      <c r="C22" s="1" t="s">
        <v>1979</v>
      </c>
      <c r="D22" s="1" t="str">
        <f t="shared" si="0"/>
        <v>12</v>
      </c>
      <c r="E22" s="1" t="str">
        <f t="shared" si="1"/>
        <v>00450</v>
      </c>
      <c r="F22" s="1" t="str">
        <f t="shared" si="2"/>
        <v>AC-Senador Guiomard</v>
      </c>
    </row>
    <row r="23" spans="1:6" x14ac:dyDescent="0.25">
      <c r="A23" s="1" t="s">
        <v>1959</v>
      </c>
      <c r="B23" s="1">
        <v>1200609</v>
      </c>
      <c r="C23" s="1" t="s">
        <v>1980</v>
      </c>
      <c r="D23" s="1" t="str">
        <f t="shared" si="0"/>
        <v>12</v>
      </c>
      <c r="E23" s="1" t="str">
        <f t="shared" si="1"/>
        <v>00609</v>
      </c>
      <c r="F23" s="1" t="str">
        <f t="shared" si="2"/>
        <v>AC-Tarauacá</v>
      </c>
    </row>
    <row r="24" spans="1:6" x14ac:dyDescent="0.25">
      <c r="A24" s="1" t="s">
        <v>1959</v>
      </c>
      <c r="B24" s="1">
        <v>1200708</v>
      </c>
      <c r="C24" s="1" t="s">
        <v>1981</v>
      </c>
      <c r="D24" s="1" t="str">
        <f t="shared" si="0"/>
        <v>12</v>
      </c>
      <c r="E24" s="1" t="str">
        <f t="shared" si="1"/>
        <v>00708</v>
      </c>
      <c r="F24" s="1" t="str">
        <f t="shared" si="2"/>
        <v>AC-Xapuri</v>
      </c>
    </row>
    <row r="25" spans="1:6" x14ac:dyDescent="0.25">
      <c r="A25" s="1" t="s">
        <v>1071</v>
      </c>
      <c r="B25" s="1">
        <v>2700102</v>
      </c>
      <c r="C25" s="1" t="s">
        <v>2579</v>
      </c>
      <c r="D25" s="1" t="str">
        <f t="shared" si="0"/>
        <v>27</v>
      </c>
      <c r="E25" s="1" t="str">
        <f t="shared" si="1"/>
        <v>00102</v>
      </c>
      <c r="F25" s="1" t="str">
        <f t="shared" si="2"/>
        <v>AL-Água Branca</v>
      </c>
    </row>
    <row r="26" spans="1:6" x14ac:dyDescent="0.25">
      <c r="A26" s="1" t="s">
        <v>1071</v>
      </c>
      <c r="B26" s="1">
        <v>2700201</v>
      </c>
      <c r="C26" s="1" t="s">
        <v>3516</v>
      </c>
      <c r="D26" s="1" t="str">
        <f t="shared" si="0"/>
        <v>27</v>
      </c>
      <c r="E26" s="1" t="str">
        <f t="shared" si="1"/>
        <v>00201</v>
      </c>
      <c r="F26" s="1" t="str">
        <f t="shared" si="2"/>
        <v>AL-Anadia</v>
      </c>
    </row>
    <row r="27" spans="1:6" x14ac:dyDescent="0.25">
      <c r="A27" s="1" t="s">
        <v>1071</v>
      </c>
      <c r="B27" s="1">
        <v>2700300</v>
      </c>
      <c r="C27" s="1" t="s">
        <v>3517</v>
      </c>
      <c r="D27" s="1" t="str">
        <f t="shared" si="0"/>
        <v>27</v>
      </c>
      <c r="E27" s="1" t="str">
        <f t="shared" si="1"/>
        <v>00300</v>
      </c>
      <c r="F27" s="1" t="str">
        <f t="shared" si="2"/>
        <v>AL-Arapiraca</v>
      </c>
    </row>
    <row r="28" spans="1:6" x14ac:dyDescent="0.25">
      <c r="A28" s="1" t="s">
        <v>1071</v>
      </c>
      <c r="B28" s="1">
        <v>2700409</v>
      </c>
      <c r="C28" s="1" t="s">
        <v>3518</v>
      </c>
      <c r="D28" s="1" t="str">
        <f t="shared" si="0"/>
        <v>27</v>
      </c>
      <c r="E28" s="1" t="str">
        <f t="shared" si="1"/>
        <v>00409</v>
      </c>
      <c r="F28" s="1" t="str">
        <f t="shared" si="2"/>
        <v>AL-Atalaia</v>
      </c>
    </row>
    <row r="29" spans="1:6" x14ac:dyDescent="0.25">
      <c r="A29" s="1" t="s">
        <v>1071</v>
      </c>
      <c r="B29" s="1">
        <v>2700508</v>
      </c>
      <c r="C29" s="1" t="s">
        <v>3519</v>
      </c>
      <c r="D29" s="1" t="str">
        <f t="shared" si="0"/>
        <v>27</v>
      </c>
      <c r="E29" s="1" t="str">
        <f t="shared" si="1"/>
        <v>00508</v>
      </c>
      <c r="F29" s="1" t="str">
        <f t="shared" si="2"/>
        <v>AL-Barra de Santo Antônio</v>
      </c>
    </row>
    <row r="30" spans="1:6" x14ac:dyDescent="0.25">
      <c r="A30" s="1" t="s">
        <v>1071</v>
      </c>
      <c r="B30" s="1">
        <v>2700607</v>
      </c>
      <c r="C30" s="1" t="s">
        <v>3165</v>
      </c>
      <c r="D30" s="1" t="str">
        <f t="shared" si="0"/>
        <v>27</v>
      </c>
      <c r="E30" s="1" t="str">
        <f t="shared" si="1"/>
        <v>00607</v>
      </c>
      <c r="F30" s="1" t="str">
        <f t="shared" si="2"/>
        <v>AL-Barra de São Miguel</v>
      </c>
    </row>
    <row r="31" spans="1:6" x14ac:dyDescent="0.25">
      <c r="A31" s="1" t="s">
        <v>1071</v>
      </c>
      <c r="B31" s="1">
        <v>2700706</v>
      </c>
      <c r="C31" s="1" t="s">
        <v>2599</v>
      </c>
      <c r="D31" s="1" t="str">
        <f t="shared" si="0"/>
        <v>27</v>
      </c>
      <c r="E31" s="1" t="str">
        <f t="shared" si="1"/>
        <v>00706</v>
      </c>
      <c r="F31" s="1" t="str">
        <f t="shared" si="2"/>
        <v>AL-Batalha</v>
      </c>
    </row>
    <row r="32" spans="1:6" x14ac:dyDescent="0.25">
      <c r="A32" s="1" t="s">
        <v>1071</v>
      </c>
      <c r="B32" s="1">
        <v>2700805</v>
      </c>
      <c r="C32" s="1" t="s">
        <v>2080</v>
      </c>
      <c r="D32" s="1" t="str">
        <f t="shared" si="0"/>
        <v>27</v>
      </c>
      <c r="E32" s="1" t="str">
        <f t="shared" si="1"/>
        <v>00805</v>
      </c>
      <c r="F32" s="1" t="str">
        <f t="shared" si="2"/>
        <v>AL-Belém</v>
      </c>
    </row>
    <row r="33" spans="1:6" x14ac:dyDescent="0.25">
      <c r="A33" s="1" t="s">
        <v>1071</v>
      </c>
      <c r="B33" s="1">
        <v>2700904</v>
      </c>
      <c r="C33" s="1" t="s">
        <v>3520</v>
      </c>
      <c r="D33" s="1" t="str">
        <f t="shared" si="0"/>
        <v>27</v>
      </c>
      <c r="E33" s="1" t="str">
        <f t="shared" si="1"/>
        <v>00904</v>
      </c>
      <c r="F33" s="1" t="str">
        <f t="shared" si="2"/>
        <v>AL-Belo Monte</v>
      </c>
    </row>
    <row r="34" spans="1:6" x14ac:dyDescent="0.25">
      <c r="A34" s="1" t="s">
        <v>1071</v>
      </c>
      <c r="B34" s="1">
        <v>2701001</v>
      </c>
      <c r="C34" s="1" t="s">
        <v>3521</v>
      </c>
      <c r="D34" s="1" t="str">
        <f t="shared" si="0"/>
        <v>27</v>
      </c>
      <c r="E34" s="1" t="str">
        <f t="shared" si="1"/>
        <v>01001</v>
      </c>
      <c r="F34" s="1" t="str">
        <f t="shared" si="2"/>
        <v>AL-Boca da Mata</v>
      </c>
    </row>
    <row r="35" spans="1:6" x14ac:dyDescent="0.25">
      <c r="A35" s="1" t="s">
        <v>1071</v>
      </c>
      <c r="B35" s="1">
        <v>2701100</v>
      </c>
      <c r="C35" s="1" t="s">
        <v>3522</v>
      </c>
      <c r="D35" s="1" t="str">
        <f t="shared" si="0"/>
        <v>27</v>
      </c>
      <c r="E35" s="1" t="str">
        <f t="shared" si="1"/>
        <v>01100</v>
      </c>
      <c r="F35" s="1" t="str">
        <f t="shared" si="2"/>
        <v>AL-Branquinha</v>
      </c>
    </row>
    <row r="36" spans="1:6" x14ac:dyDescent="0.25">
      <c r="A36" s="1" t="s">
        <v>1071</v>
      </c>
      <c r="B36" s="1">
        <v>2701209</v>
      </c>
      <c r="C36" s="1" t="s">
        <v>3523</v>
      </c>
      <c r="D36" s="1" t="str">
        <f t="shared" si="0"/>
        <v>27</v>
      </c>
      <c r="E36" s="1" t="str">
        <f t="shared" si="1"/>
        <v>01209</v>
      </c>
      <c r="F36" s="1" t="str">
        <f t="shared" si="2"/>
        <v>AL-Cacimbinhas</v>
      </c>
    </row>
    <row r="37" spans="1:6" x14ac:dyDescent="0.25">
      <c r="A37" s="1" t="s">
        <v>1071</v>
      </c>
      <c r="B37" s="1">
        <v>2701308</v>
      </c>
      <c r="C37" s="1" t="s">
        <v>3524</v>
      </c>
      <c r="D37" s="1" t="str">
        <f t="shared" si="0"/>
        <v>27</v>
      </c>
      <c r="E37" s="1" t="str">
        <f t="shared" si="1"/>
        <v>01308</v>
      </c>
      <c r="F37" s="1" t="str">
        <f t="shared" si="2"/>
        <v>AL-Cajueiro</v>
      </c>
    </row>
    <row r="38" spans="1:6" x14ac:dyDescent="0.25">
      <c r="A38" s="1" t="s">
        <v>1071</v>
      </c>
      <c r="B38" s="1">
        <v>2701357</v>
      </c>
      <c r="C38" s="1" t="s">
        <v>3525</v>
      </c>
      <c r="D38" s="1" t="str">
        <f t="shared" si="0"/>
        <v>27</v>
      </c>
      <c r="E38" s="1" t="str">
        <f t="shared" si="1"/>
        <v>01357</v>
      </c>
      <c r="F38" s="1" t="str">
        <f t="shared" si="2"/>
        <v>AL-Campestre</v>
      </c>
    </row>
    <row r="39" spans="1:6" x14ac:dyDescent="0.25">
      <c r="A39" s="1" t="s">
        <v>1071</v>
      </c>
      <c r="B39" s="1">
        <v>2701407</v>
      </c>
      <c r="C39" s="1" t="s">
        <v>3526</v>
      </c>
      <c r="D39" s="1" t="str">
        <f t="shared" si="0"/>
        <v>27</v>
      </c>
      <c r="E39" s="1" t="str">
        <f t="shared" si="1"/>
        <v>01407</v>
      </c>
      <c r="F39" s="1" t="str">
        <f t="shared" si="2"/>
        <v>AL-Campo Alegre</v>
      </c>
    </row>
    <row r="40" spans="1:6" x14ac:dyDescent="0.25">
      <c r="A40" s="1" t="s">
        <v>1071</v>
      </c>
      <c r="B40" s="1">
        <v>2701506</v>
      </c>
      <c r="C40" s="1" t="s">
        <v>3527</v>
      </c>
      <c r="D40" s="1" t="str">
        <f t="shared" si="0"/>
        <v>27</v>
      </c>
      <c r="E40" s="1" t="str">
        <f t="shared" si="1"/>
        <v>01506</v>
      </c>
      <c r="F40" s="1" t="str">
        <f t="shared" si="2"/>
        <v>AL-Campo Grande</v>
      </c>
    </row>
    <row r="41" spans="1:6" x14ac:dyDescent="0.25">
      <c r="A41" s="1" t="s">
        <v>1071</v>
      </c>
      <c r="B41" s="1">
        <v>2701605</v>
      </c>
      <c r="C41" s="1" t="s">
        <v>3528</v>
      </c>
      <c r="D41" s="1" t="str">
        <f t="shared" si="0"/>
        <v>27</v>
      </c>
      <c r="E41" s="1" t="str">
        <f t="shared" si="1"/>
        <v>01605</v>
      </c>
      <c r="F41" s="1" t="str">
        <f t="shared" si="2"/>
        <v>AL-Canapi</v>
      </c>
    </row>
    <row r="42" spans="1:6" x14ac:dyDescent="0.25">
      <c r="A42" s="1" t="s">
        <v>1071</v>
      </c>
      <c r="B42" s="1">
        <v>2701704</v>
      </c>
      <c r="C42" s="1" t="s">
        <v>3529</v>
      </c>
      <c r="D42" s="1" t="str">
        <f t="shared" si="0"/>
        <v>27</v>
      </c>
      <c r="E42" s="1" t="str">
        <f t="shared" si="1"/>
        <v>01704</v>
      </c>
      <c r="F42" s="1" t="str">
        <f t="shared" si="2"/>
        <v>AL-Capela</v>
      </c>
    </row>
    <row r="43" spans="1:6" x14ac:dyDescent="0.25">
      <c r="A43" s="1" t="s">
        <v>1071</v>
      </c>
      <c r="B43" s="1">
        <v>2701803</v>
      </c>
      <c r="C43" s="1" t="s">
        <v>3530</v>
      </c>
      <c r="D43" s="1" t="str">
        <f t="shared" si="0"/>
        <v>27</v>
      </c>
      <c r="E43" s="1" t="str">
        <f t="shared" si="1"/>
        <v>01803</v>
      </c>
      <c r="F43" s="1" t="str">
        <f t="shared" si="2"/>
        <v>AL-Carneiros</v>
      </c>
    </row>
    <row r="44" spans="1:6" x14ac:dyDescent="0.25">
      <c r="A44" s="1" t="s">
        <v>1071</v>
      </c>
      <c r="B44" s="1">
        <v>2701902</v>
      </c>
      <c r="C44" s="1" t="s">
        <v>3531</v>
      </c>
      <c r="D44" s="1" t="str">
        <f t="shared" si="0"/>
        <v>27</v>
      </c>
      <c r="E44" s="1" t="str">
        <f t="shared" si="1"/>
        <v>01902</v>
      </c>
      <c r="F44" s="1" t="str">
        <f t="shared" si="2"/>
        <v>AL-Chã Preta</v>
      </c>
    </row>
    <row r="45" spans="1:6" x14ac:dyDescent="0.25">
      <c r="A45" s="1" t="s">
        <v>1071</v>
      </c>
      <c r="B45" s="1">
        <v>2702009</v>
      </c>
      <c r="C45" s="1" t="s">
        <v>3532</v>
      </c>
      <c r="D45" s="1" t="str">
        <f t="shared" si="0"/>
        <v>27</v>
      </c>
      <c r="E45" s="1" t="str">
        <f t="shared" si="1"/>
        <v>02009</v>
      </c>
      <c r="F45" s="1" t="str">
        <f t="shared" si="2"/>
        <v>AL-Coité do Nóia</v>
      </c>
    </row>
    <row r="46" spans="1:6" x14ac:dyDescent="0.25">
      <c r="A46" s="1" t="s">
        <v>1071</v>
      </c>
      <c r="B46" s="1">
        <v>2702108</v>
      </c>
      <c r="C46" s="1" t="s">
        <v>3533</v>
      </c>
      <c r="D46" s="1" t="str">
        <f t="shared" si="0"/>
        <v>27</v>
      </c>
      <c r="E46" s="1" t="str">
        <f t="shared" si="1"/>
        <v>02108</v>
      </c>
      <c r="F46" s="1" t="str">
        <f t="shared" si="2"/>
        <v>AL-Colônia Leopoldina</v>
      </c>
    </row>
    <row r="47" spans="1:6" x14ac:dyDescent="0.25">
      <c r="A47" s="1" t="s">
        <v>1071</v>
      </c>
      <c r="B47" s="1">
        <v>2702207</v>
      </c>
      <c r="C47" s="1" t="s">
        <v>3534</v>
      </c>
      <c r="D47" s="1" t="str">
        <f t="shared" si="0"/>
        <v>27</v>
      </c>
      <c r="E47" s="1" t="str">
        <f t="shared" si="1"/>
        <v>02207</v>
      </c>
      <c r="F47" s="1" t="str">
        <f t="shared" si="2"/>
        <v>AL-Coqueiro Seco</v>
      </c>
    </row>
    <row r="48" spans="1:6" x14ac:dyDescent="0.25">
      <c r="A48" s="1" t="s">
        <v>1071</v>
      </c>
      <c r="B48" s="1">
        <v>2702306</v>
      </c>
      <c r="C48" s="1" t="s">
        <v>3535</v>
      </c>
      <c r="D48" s="1" t="str">
        <f t="shared" si="0"/>
        <v>27</v>
      </c>
      <c r="E48" s="1" t="str">
        <f t="shared" si="1"/>
        <v>02306</v>
      </c>
      <c r="F48" s="1" t="str">
        <f t="shared" si="2"/>
        <v>AL-Coruripe</v>
      </c>
    </row>
    <row r="49" spans="1:6" x14ac:dyDescent="0.25">
      <c r="A49" s="1" t="s">
        <v>1071</v>
      </c>
      <c r="B49" s="1">
        <v>2702355</v>
      </c>
      <c r="C49" s="1" t="s">
        <v>3536</v>
      </c>
      <c r="D49" s="1" t="str">
        <f t="shared" si="0"/>
        <v>27</v>
      </c>
      <c r="E49" s="1" t="str">
        <f t="shared" si="1"/>
        <v>02355</v>
      </c>
      <c r="F49" s="1" t="str">
        <f t="shared" si="2"/>
        <v>AL-Craíbas</v>
      </c>
    </row>
    <row r="50" spans="1:6" x14ac:dyDescent="0.25">
      <c r="A50" s="1" t="s">
        <v>1071</v>
      </c>
      <c r="B50" s="1">
        <v>2702405</v>
      </c>
      <c r="C50" s="1" t="s">
        <v>3537</v>
      </c>
      <c r="D50" s="1" t="str">
        <f t="shared" si="0"/>
        <v>27</v>
      </c>
      <c r="E50" s="1" t="str">
        <f t="shared" si="1"/>
        <v>02405</v>
      </c>
      <c r="F50" s="1" t="str">
        <f t="shared" si="2"/>
        <v>AL-Delmiro Gouveia</v>
      </c>
    </row>
    <row r="51" spans="1:6" x14ac:dyDescent="0.25">
      <c r="A51" s="1" t="s">
        <v>1071</v>
      </c>
      <c r="B51" s="1">
        <v>2702504</v>
      </c>
      <c r="C51" s="1" t="s">
        <v>3538</v>
      </c>
      <c r="D51" s="1" t="str">
        <f t="shared" si="0"/>
        <v>27</v>
      </c>
      <c r="E51" s="1" t="str">
        <f t="shared" si="1"/>
        <v>02504</v>
      </c>
      <c r="F51" s="1" t="str">
        <f t="shared" si="2"/>
        <v>AL-Dois Riachos</v>
      </c>
    </row>
    <row r="52" spans="1:6" x14ac:dyDescent="0.25">
      <c r="A52" s="1" t="s">
        <v>1071</v>
      </c>
      <c r="B52" s="1">
        <v>2702553</v>
      </c>
      <c r="C52" s="1" t="s">
        <v>3539</v>
      </c>
      <c r="D52" s="1" t="str">
        <f t="shared" si="0"/>
        <v>27</v>
      </c>
      <c r="E52" s="1" t="str">
        <f t="shared" si="1"/>
        <v>02553</v>
      </c>
      <c r="F52" s="1" t="str">
        <f t="shared" si="2"/>
        <v>AL-Estrela de Alagoas</v>
      </c>
    </row>
    <row r="53" spans="1:6" x14ac:dyDescent="0.25">
      <c r="A53" s="1" t="s">
        <v>1071</v>
      </c>
      <c r="B53" s="1">
        <v>2702603</v>
      </c>
      <c r="C53" s="1" t="s">
        <v>3540</v>
      </c>
      <c r="D53" s="1" t="str">
        <f t="shared" si="0"/>
        <v>27</v>
      </c>
      <c r="E53" s="1" t="str">
        <f t="shared" si="1"/>
        <v>02603</v>
      </c>
      <c r="F53" s="1" t="str">
        <f t="shared" si="2"/>
        <v>AL-Feira Grande</v>
      </c>
    </row>
    <row r="54" spans="1:6" x14ac:dyDescent="0.25">
      <c r="A54" s="1" t="s">
        <v>1071</v>
      </c>
      <c r="B54" s="1">
        <v>2702702</v>
      </c>
      <c r="C54" s="1" t="s">
        <v>3541</v>
      </c>
      <c r="D54" s="1" t="str">
        <f t="shared" si="0"/>
        <v>27</v>
      </c>
      <c r="E54" s="1" t="str">
        <f t="shared" si="1"/>
        <v>02702</v>
      </c>
      <c r="F54" s="1" t="str">
        <f t="shared" si="2"/>
        <v>AL-Feliz Deserto</v>
      </c>
    </row>
    <row r="55" spans="1:6" x14ac:dyDescent="0.25">
      <c r="A55" s="1" t="s">
        <v>1071</v>
      </c>
      <c r="B55" s="1">
        <v>2702801</v>
      </c>
      <c r="C55" s="1" t="s">
        <v>3542</v>
      </c>
      <c r="D55" s="1" t="str">
        <f t="shared" si="0"/>
        <v>27</v>
      </c>
      <c r="E55" s="1" t="str">
        <f t="shared" si="1"/>
        <v>02801</v>
      </c>
      <c r="F55" s="1" t="str">
        <f t="shared" si="2"/>
        <v>AL-Flexeiras</v>
      </c>
    </row>
    <row r="56" spans="1:6" x14ac:dyDescent="0.25">
      <c r="A56" s="1" t="s">
        <v>1071</v>
      </c>
      <c r="B56" s="1">
        <v>2702900</v>
      </c>
      <c r="C56" s="1" t="s">
        <v>3543</v>
      </c>
      <c r="D56" s="1" t="str">
        <f t="shared" si="0"/>
        <v>27</v>
      </c>
      <c r="E56" s="1" t="str">
        <f t="shared" si="1"/>
        <v>02900</v>
      </c>
      <c r="F56" s="1" t="str">
        <f t="shared" si="2"/>
        <v>AL-Girau do Ponciano</v>
      </c>
    </row>
    <row r="57" spans="1:6" x14ac:dyDescent="0.25">
      <c r="A57" s="1" t="s">
        <v>1071</v>
      </c>
      <c r="B57" s="1">
        <v>2703007</v>
      </c>
      <c r="C57" s="1" t="s">
        <v>3544</v>
      </c>
      <c r="D57" s="1" t="str">
        <f t="shared" si="0"/>
        <v>27</v>
      </c>
      <c r="E57" s="1" t="str">
        <f t="shared" si="1"/>
        <v>03007</v>
      </c>
      <c r="F57" s="1" t="str">
        <f t="shared" si="2"/>
        <v>AL-Ibateguara</v>
      </c>
    </row>
    <row r="58" spans="1:6" x14ac:dyDescent="0.25">
      <c r="A58" s="1" t="s">
        <v>1071</v>
      </c>
      <c r="B58" s="1">
        <v>2703106</v>
      </c>
      <c r="C58" s="1" t="s">
        <v>3545</v>
      </c>
      <c r="D58" s="1" t="str">
        <f t="shared" si="0"/>
        <v>27</v>
      </c>
      <c r="E58" s="1" t="str">
        <f t="shared" si="1"/>
        <v>03106</v>
      </c>
      <c r="F58" s="1" t="str">
        <f t="shared" si="2"/>
        <v>AL-Igaci</v>
      </c>
    </row>
    <row r="59" spans="1:6" x14ac:dyDescent="0.25">
      <c r="A59" s="1" t="s">
        <v>1071</v>
      </c>
      <c r="B59" s="1">
        <v>2703205</v>
      </c>
      <c r="C59" s="1" t="s">
        <v>3546</v>
      </c>
      <c r="D59" s="1" t="str">
        <f t="shared" si="0"/>
        <v>27</v>
      </c>
      <c r="E59" s="1" t="str">
        <f t="shared" si="1"/>
        <v>03205</v>
      </c>
      <c r="F59" s="1" t="str">
        <f t="shared" si="2"/>
        <v>AL-Igreja Nova</v>
      </c>
    </row>
    <row r="60" spans="1:6" x14ac:dyDescent="0.25">
      <c r="A60" s="1" t="s">
        <v>1071</v>
      </c>
      <c r="B60" s="1">
        <v>2703304</v>
      </c>
      <c r="C60" s="1" t="s">
        <v>3547</v>
      </c>
      <c r="D60" s="1" t="str">
        <f t="shared" si="0"/>
        <v>27</v>
      </c>
      <c r="E60" s="1" t="str">
        <f t="shared" si="1"/>
        <v>03304</v>
      </c>
      <c r="F60" s="1" t="str">
        <f t="shared" si="2"/>
        <v>AL-Inhapi</v>
      </c>
    </row>
    <row r="61" spans="1:6" x14ac:dyDescent="0.25">
      <c r="A61" s="1" t="s">
        <v>1071</v>
      </c>
      <c r="B61" s="1">
        <v>2703403</v>
      </c>
      <c r="C61" s="1" t="s">
        <v>3548</v>
      </c>
      <c r="D61" s="1" t="str">
        <f t="shared" si="0"/>
        <v>27</v>
      </c>
      <c r="E61" s="1" t="str">
        <f t="shared" si="1"/>
        <v>03403</v>
      </c>
      <c r="F61" s="1" t="str">
        <f t="shared" si="2"/>
        <v>AL-Jacaré dos Homens</v>
      </c>
    </row>
    <row r="62" spans="1:6" x14ac:dyDescent="0.25">
      <c r="A62" s="1" t="s">
        <v>1071</v>
      </c>
      <c r="B62" s="1">
        <v>2703502</v>
      </c>
      <c r="C62" s="1" t="s">
        <v>3549</v>
      </c>
      <c r="D62" s="1" t="str">
        <f t="shared" si="0"/>
        <v>27</v>
      </c>
      <c r="E62" s="1" t="str">
        <f t="shared" si="1"/>
        <v>03502</v>
      </c>
      <c r="F62" s="1" t="str">
        <f t="shared" si="2"/>
        <v>AL-Jacuípe</v>
      </c>
    </row>
    <row r="63" spans="1:6" x14ac:dyDescent="0.25">
      <c r="A63" s="1" t="s">
        <v>1071</v>
      </c>
      <c r="B63" s="1">
        <v>2703601</v>
      </c>
      <c r="C63" s="1" t="s">
        <v>3550</v>
      </c>
      <c r="D63" s="1" t="str">
        <f t="shared" si="0"/>
        <v>27</v>
      </c>
      <c r="E63" s="1" t="str">
        <f t="shared" si="1"/>
        <v>03601</v>
      </c>
      <c r="F63" s="1" t="str">
        <f t="shared" si="2"/>
        <v>AL-Japaratinga</v>
      </c>
    </row>
    <row r="64" spans="1:6" x14ac:dyDescent="0.25">
      <c r="A64" s="1" t="s">
        <v>1071</v>
      </c>
      <c r="B64" s="1">
        <v>2703700</v>
      </c>
      <c r="C64" s="1" t="s">
        <v>3551</v>
      </c>
      <c r="D64" s="1" t="str">
        <f t="shared" si="0"/>
        <v>27</v>
      </c>
      <c r="E64" s="1" t="str">
        <f t="shared" si="1"/>
        <v>03700</v>
      </c>
      <c r="F64" s="1" t="str">
        <f t="shared" si="2"/>
        <v>AL-Jaramataia</v>
      </c>
    </row>
    <row r="65" spans="1:6" x14ac:dyDescent="0.25">
      <c r="A65" s="1" t="s">
        <v>1071</v>
      </c>
      <c r="B65" s="1">
        <v>2703759</v>
      </c>
      <c r="C65" s="1" t="s">
        <v>3552</v>
      </c>
      <c r="D65" s="1" t="str">
        <f t="shared" si="0"/>
        <v>27</v>
      </c>
      <c r="E65" s="1" t="str">
        <f t="shared" si="1"/>
        <v>03759</v>
      </c>
      <c r="F65" s="1" t="str">
        <f t="shared" si="2"/>
        <v>AL-Jequiá da Praia</v>
      </c>
    </row>
    <row r="66" spans="1:6" x14ac:dyDescent="0.25">
      <c r="A66" s="1" t="s">
        <v>1071</v>
      </c>
      <c r="B66" s="1">
        <v>2703809</v>
      </c>
      <c r="C66" s="1" t="s">
        <v>3553</v>
      </c>
      <c r="D66" s="1" t="str">
        <f t="shared" si="0"/>
        <v>27</v>
      </c>
      <c r="E66" s="1" t="str">
        <f t="shared" si="1"/>
        <v>03809</v>
      </c>
      <c r="F66" s="1" t="str">
        <f t="shared" si="2"/>
        <v>AL-Joaquim Gomes</v>
      </c>
    </row>
    <row r="67" spans="1:6" x14ac:dyDescent="0.25">
      <c r="A67" s="1" t="s">
        <v>1071</v>
      </c>
      <c r="B67" s="1">
        <v>2703908</v>
      </c>
      <c r="C67" s="1" t="s">
        <v>3046</v>
      </c>
      <c r="D67" s="1" t="str">
        <f t="shared" ref="D67:D130" si="3">LEFT($B67,2)</f>
        <v>27</v>
      </c>
      <c r="E67" s="1" t="str">
        <f t="shared" ref="E67:E130" si="4">RIGHT(B67,5)</f>
        <v>03908</v>
      </c>
      <c r="F67" s="1" t="str">
        <f t="shared" si="2"/>
        <v>AL-Jundiá</v>
      </c>
    </row>
    <row r="68" spans="1:6" x14ac:dyDescent="0.25">
      <c r="A68" s="1" t="s">
        <v>1071</v>
      </c>
      <c r="B68" s="1">
        <v>2704005</v>
      </c>
      <c r="C68" s="1" t="s">
        <v>3554</v>
      </c>
      <c r="D68" s="1" t="str">
        <f t="shared" si="3"/>
        <v>27</v>
      </c>
      <c r="E68" s="1" t="str">
        <f t="shared" si="4"/>
        <v>04005</v>
      </c>
      <c r="F68" s="1" t="str">
        <f t="shared" ref="F68:F131" si="5">A68&amp;"-"&amp;C68</f>
        <v>AL-Junqueiro</v>
      </c>
    </row>
    <row r="69" spans="1:6" x14ac:dyDescent="0.25">
      <c r="A69" s="1" t="s">
        <v>1071</v>
      </c>
      <c r="B69" s="1">
        <v>2704104</v>
      </c>
      <c r="C69" s="1" t="s">
        <v>3555</v>
      </c>
      <c r="D69" s="1" t="str">
        <f t="shared" si="3"/>
        <v>27</v>
      </c>
      <c r="E69" s="1" t="str">
        <f t="shared" si="4"/>
        <v>04104</v>
      </c>
      <c r="F69" s="1" t="str">
        <f t="shared" si="5"/>
        <v>AL-Lagoa da Canoa</v>
      </c>
    </row>
    <row r="70" spans="1:6" x14ac:dyDescent="0.25">
      <c r="A70" s="1" t="s">
        <v>1071</v>
      </c>
      <c r="B70" s="1">
        <v>2704203</v>
      </c>
      <c r="C70" s="1" t="s">
        <v>3556</v>
      </c>
      <c r="D70" s="1" t="str">
        <f t="shared" si="3"/>
        <v>27</v>
      </c>
      <c r="E70" s="1" t="str">
        <f t="shared" si="4"/>
        <v>04203</v>
      </c>
      <c r="F70" s="1" t="str">
        <f t="shared" si="5"/>
        <v>AL-Limoeiro de Anadia</v>
      </c>
    </row>
    <row r="71" spans="1:6" x14ac:dyDescent="0.25">
      <c r="A71" s="1" t="s">
        <v>1071</v>
      </c>
      <c r="B71" s="1">
        <v>2704302</v>
      </c>
      <c r="C71" s="1" t="s">
        <v>3557</v>
      </c>
      <c r="D71" s="1" t="str">
        <f t="shared" si="3"/>
        <v>27</v>
      </c>
      <c r="E71" s="1" t="str">
        <f t="shared" si="4"/>
        <v>04302</v>
      </c>
      <c r="F71" s="1" t="str">
        <f t="shared" si="5"/>
        <v>AL-Maceió</v>
      </c>
    </row>
    <row r="72" spans="1:6" x14ac:dyDescent="0.25">
      <c r="A72" s="1" t="s">
        <v>1071</v>
      </c>
      <c r="B72" s="1">
        <v>2704401</v>
      </c>
      <c r="C72" s="1" t="s">
        <v>3558</v>
      </c>
      <c r="D72" s="1" t="str">
        <f t="shared" si="3"/>
        <v>27</v>
      </c>
      <c r="E72" s="1" t="str">
        <f t="shared" si="4"/>
        <v>04401</v>
      </c>
      <c r="F72" s="1" t="str">
        <f t="shared" si="5"/>
        <v>AL-Major Isidoro</v>
      </c>
    </row>
    <row r="73" spans="1:6" x14ac:dyDescent="0.25">
      <c r="A73" s="1" t="s">
        <v>1071</v>
      </c>
      <c r="B73" s="1">
        <v>2704906</v>
      </c>
      <c r="C73" s="1" t="s">
        <v>3559</v>
      </c>
      <c r="D73" s="1" t="str">
        <f t="shared" si="3"/>
        <v>27</v>
      </c>
      <c r="E73" s="1" t="str">
        <f t="shared" si="4"/>
        <v>04906</v>
      </c>
      <c r="F73" s="1" t="str">
        <f t="shared" si="5"/>
        <v>AL-Mar Vermelho</v>
      </c>
    </row>
    <row r="74" spans="1:6" x14ac:dyDescent="0.25">
      <c r="A74" s="1" t="s">
        <v>1071</v>
      </c>
      <c r="B74" s="1">
        <v>2704500</v>
      </c>
      <c r="C74" s="1" t="s">
        <v>3560</v>
      </c>
      <c r="D74" s="1" t="str">
        <f t="shared" si="3"/>
        <v>27</v>
      </c>
      <c r="E74" s="1" t="str">
        <f t="shared" si="4"/>
        <v>04500</v>
      </c>
      <c r="F74" s="1" t="str">
        <f t="shared" si="5"/>
        <v>AL-Maragogi</v>
      </c>
    </row>
    <row r="75" spans="1:6" x14ac:dyDescent="0.25">
      <c r="A75" s="1" t="s">
        <v>1071</v>
      </c>
      <c r="B75" s="1">
        <v>2704609</v>
      </c>
      <c r="C75" s="1" t="s">
        <v>3561</v>
      </c>
      <c r="D75" s="1" t="str">
        <f t="shared" si="3"/>
        <v>27</v>
      </c>
      <c r="E75" s="1" t="str">
        <f t="shared" si="4"/>
        <v>04609</v>
      </c>
      <c r="F75" s="1" t="str">
        <f t="shared" si="5"/>
        <v>AL-Maravilha</v>
      </c>
    </row>
    <row r="76" spans="1:6" x14ac:dyDescent="0.25">
      <c r="A76" s="1" t="s">
        <v>1071</v>
      </c>
      <c r="B76" s="1">
        <v>2704708</v>
      </c>
      <c r="C76" s="1" t="s">
        <v>3562</v>
      </c>
      <c r="D76" s="1" t="str">
        <f t="shared" si="3"/>
        <v>27</v>
      </c>
      <c r="E76" s="1" t="str">
        <f t="shared" si="4"/>
        <v>04708</v>
      </c>
      <c r="F76" s="1" t="str">
        <f t="shared" si="5"/>
        <v>AL-Marechal Deodoro</v>
      </c>
    </row>
    <row r="77" spans="1:6" x14ac:dyDescent="0.25">
      <c r="A77" s="1" t="s">
        <v>1071</v>
      </c>
      <c r="B77" s="1">
        <v>2704807</v>
      </c>
      <c r="C77" s="1" t="s">
        <v>3563</v>
      </c>
      <c r="D77" s="1" t="str">
        <f t="shared" si="3"/>
        <v>27</v>
      </c>
      <c r="E77" s="1" t="str">
        <f t="shared" si="4"/>
        <v>04807</v>
      </c>
      <c r="F77" s="1" t="str">
        <f t="shared" si="5"/>
        <v>AL-Maribondo</v>
      </c>
    </row>
    <row r="78" spans="1:6" x14ac:dyDescent="0.25">
      <c r="A78" s="1" t="s">
        <v>1071</v>
      </c>
      <c r="B78" s="1">
        <v>2705002</v>
      </c>
      <c r="C78" s="1" t="s">
        <v>3564</v>
      </c>
      <c r="D78" s="1" t="str">
        <f t="shared" si="3"/>
        <v>27</v>
      </c>
      <c r="E78" s="1" t="str">
        <f t="shared" si="4"/>
        <v>05002</v>
      </c>
      <c r="F78" s="1" t="str">
        <f t="shared" si="5"/>
        <v>AL-Mata Grande</v>
      </c>
    </row>
    <row r="79" spans="1:6" x14ac:dyDescent="0.25">
      <c r="A79" s="1" t="s">
        <v>1071</v>
      </c>
      <c r="B79" s="1">
        <v>2705101</v>
      </c>
      <c r="C79" s="1" t="s">
        <v>3565</v>
      </c>
      <c r="D79" s="1" t="str">
        <f t="shared" si="3"/>
        <v>27</v>
      </c>
      <c r="E79" s="1" t="str">
        <f t="shared" si="4"/>
        <v>05101</v>
      </c>
      <c r="F79" s="1" t="str">
        <f t="shared" si="5"/>
        <v>AL-Matriz de Camaragibe</v>
      </c>
    </row>
    <row r="80" spans="1:6" x14ac:dyDescent="0.25">
      <c r="A80" s="1" t="s">
        <v>1071</v>
      </c>
      <c r="B80" s="1">
        <v>2705200</v>
      </c>
      <c r="C80" s="1" t="s">
        <v>3566</v>
      </c>
      <c r="D80" s="1" t="str">
        <f t="shared" si="3"/>
        <v>27</v>
      </c>
      <c r="E80" s="1" t="str">
        <f t="shared" si="4"/>
        <v>05200</v>
      </c>
      <c r="F80" s="1" t="str">
        <f t="shared" si="5"/>
        <v>AL-Messias</v>
      </c>
    </row>
    <row r="81" spans="1:6" x14ac:dyDescent="0.25">
      <c r="A81" s="1" t="s">
        <v>1071</v>
      </c>
      <c r="B81" s="1">
        <v>2705309</v>
      </c>
      <c r="C81" s="1" t="s">
        <v>3567</v>
      </c>
      <c r="D81" s="1" t="str">
        <f t="shared" si="3"/>
        <v>27</v>
      </c>
      <c r="E81" s="1" t="str">
        <f t="shared" si="4"/>
        <v>05309</v>
      </c>
      <c r="F81" s="1" t="str">
        <f t="shared" si="5"/>
        <v>AL-Minador do Negrão</v>
      </c>
    </row>
    <row r="82" spans="1:6" x14ac:dyDescent="0.25">
      <c r="A82" s="1" t="s">
        <v>1071</v>
      </c>
      <c r="B82" s="1">
        <v>2705408</v>
      </c>
      <c r="C82" s="1" t="s">
        <v>3568</v>
      </c>
      <c r="D82" s="1" t="str">
        <f t="shared" si="3"/>
        <v>27</v>
      </c>
      <c r="E82" s="1" t="str">
        <f t="shared" si="4"/>
        <v>05408</v>
      </c>
      <c r="F82" s="1" t="str">
        <f t="shared" si="5"/>
        <v>AL-Monteirópolis</v>
      </c>
    </row>
    <row r="83" spans="1:6" x14ac:dyDescent="0.25">
      <c r="A83" s="1" t="s">
        <v>1071</v>
      </c>
      <c r="B83" s="1">
        <v>2705507</v>
      </c>
      <c r="C83" s="1" t="s">
        <v>3569</v>
      </c>
      <c r="D83" s="1" t="str">
        <f t="shared" si="3"/>
        <v>27</v>
      </c>
      <c r="E83" s="1" t="str">
        <f t="shared" si="4"/>
        <v>05507</v>
      </c>
      <c r="F83" s="1" t="str">
        <f t="shared" si="5"/>
        <v>AL-Murici</v>
      </c>
    </row>
    <row r="84" spans="1:6" x14ac:dyDescent="0.25">
      <c r="A84" s="1" t="s">
        <v>1071</v>
      </c>
      <c r="B84" s="1">
        <v>2705606</v>
      </c>
      <c r="C84" s="1" t="s">
        <v>3570</v>
      </c>
      <c r="D84" s="1" t="str">
        <f t="shared" si="3"/>
        <v>27</v>
      </c>
      <c r="E84" s="1" t="str">
        <f t="shared" si="4"/>
        <v>05606</v>
      </c>
      <c r="F84" s="1" t="str">
        <f t="shared" si="5"/>
        <v>AL-Novo Lino</v>
      </c>
    </row>
    <row r="85" spans="1:6" x14ac:dyDescent="0.25">
      <c r="A85" s="1" t="s">
        <v>1071</v>
      </c>
      <c r="B85" s="1">
        <v>2705705</v>
      </c>
      <c r="C85" s="1" t="s">
        <v>3571</v>
      </c>
      <c r="D85" s="1" t="str">
        <f t="shared" si="3"/>
        <v>27</v>
      </c>
      <c r="E85" s="1" t="str">
        <f t="shared" si="4"/>
        <v>05705</v>
      </c>
      <c r="F85" s="1" t="str">
        <f t="shared" si="5"/>
        <v>AL-Olho d'Água das Flores</v>
      </c>
    </row>
    <row r="86" spans="1:6" x14ac:dyDescent="0.25">
      <c r="A86" s="1" t="s">
        <v>1071</v>
      </c>
      <c r="B86" s="1">
        <v>2705804</v>
      </c>
      <c r="C86" s="1" t="s">
        <v>3572</v>
      </c>
      <c r="D86" s="1" t="str">
        <f t="shared" si="3"/>
        <v>27</v>
      </c>
      <c r="E86" s="1" t="str">
        <f t="shared" si="4"/>
        <v>05804</v>
      </c>
      <c r="F86" s="1" t="str">
        <f t="shared" si="5"/>
        <v>AL-Olho d'Água do Casado</v>
      </c>
    </row>
    <row r="87" spans="1:6" x14ac:dyDescent="0.25">
      <c r="A87" s="1" t="s">
        <v>1071</v>
      </c>
      <c r="B87" s="1">
        <v>2705903</v>
      </c>
      <c r="C87" s="1" t="s">
        <v>3573</v>
      </c>
      <c r="D87" s="1" t="str">
        <f t="shared" si="3"/>
        <v>27</v>
      </c>
      <c r="E87" s="1" t="str">
        <f t="shared" si="4"/>
        <v>05903</v>
      </c>
      <c r="F87" s="1" t="str">
        <f t="shared" si="5"/>
        <v>AL-Olho d'Água Grande</v>
      </c>
    </row>
    <row r="88" spans="1:6" x14ac:dyDescent="0.25">
      <c r="A88" s="1" t="s">
        <v>1071</v>
      </c>
      <c r="B88" s="1">
        <v>2706000</v>
      </c>
      <c r="C88" s="1" t="s">
        <v>3574</v>
      </c>
      <c r="D88" s="1" t="str">
        <f t="shared" si="3"/>
        <v>27</v>
      </c>
      <c r="E88" s="1" t="str">
        <f t="shared" si="4"/>
        <v>06000</v>
      </c>
      <c r="F88" s="1" t="str">
        <f t="shared" si="5"/>
        <v>AL-Olivença</v>
      </c>
    </row>
    <row r="89" spans="1:6" x14ac:dyDescent="0.25">
      <c r="A89" s="1" t="s">
        <v>1071</v>
      </c>
      <c r="B89" s="1">
        <v>2706109</v>
      </c>
      <c r="C89" s="1" t="s">
        <v>3070</v>
      </c>
      <c r="D89" s="1" t="str">
        <f t="shared" si="3"/>
        <v>27</v>
      </c>
      <c r="E89" s="1" t="str">
        <f t="shared" si="4"/>
        <v>06109</v>
      </c>
      <c r="F89" s="1" t="str">
        <f t="shared" si="5"/>
        <v>AL-Ouro Branco</v>
      </c>
    </row>
    <row r="90" spans="1:6" x14ac:dyDescent="0.25">
      <c r="A90" s="1" t="s">
        <v>1071</v>
      </c>
      <c r="B90" s="1">
        <v>2706208</v>
      </c>
      <c r="C90" s="1" t="s">
        <v>3575</v>
      </c>
      <c r="D90" s="1" t="str">
        <f t="shared" si="3"/>
        <v>27</v>
      </c>
      <c r="E90" s="1" t="str">
        <f t="shared" si="4"/>
        <v>06208</v>
      </c>
      <c r="F90" s="1" t="str">
        <f t="shared" si="5"/>
        <v>AL-Palestina</v>
      </c>
    </row>
    <row r="91" spans="1:6" x14ac:dyDescent="0.25">
      <c r="A91" s="1" t="s">
        <v>1071</v>
      </c>
      <c r="B91" s="1">
        <v>2706307</v>
      </c>
      <c r="C91" s="1" t="s">
        <v>3576</v>
      </c>
      <c r="D91" s="1" t="str">
        <f t="shared" si="3"/>
        <v>27</v>
      </c>
      <c r="E91" s="1" t="str">
        <f t="shared" si="4"/>
        <v>06307</v>
      </c>
      <c r="F91" s="1" t="str">
        <f t="shared" si="5"/>
        <v>AL-Palmeira dos Índios</v>
      </c>
    </row>
    <row r="92" spans="1:6" x14ac:dyDescent="0.25">
      <c r="A92" s="1" t="s">
        <v>1071</v>
      </c>
      <c r="B92" s="1">
        <v>2706406</v>
      </c>
      <c r="C92" s="1" t="s">
        <v>3577</v>
      </c>
      <c r="D92" s="1" t="str">
        <f t="shared" si="3"/>
        <v>27</v>
      </c>
      <c r="E92" s="1" t="str">
        <f t="shared" si="4"/>
        <v>06406</v>
      </c>
      <c r="F92" s="1" t="str">
        <f t="shared" si="5"/>
        <v>AL-Pão de Açúcar</v>
      </c>
    </row>
    <row r="93" spans="1:6" x14ac:dyDescent="0.25">
      <c r="A93" s="1" t="s">
        <v>1071</v>
      </c>
      <c r="B93" s="1">
        <v>2706422</v>
      </c>
      <c r="C93" s="1" t="s">
        <v>3578</v>
      </c>
      <c r="D93" s="1" t="str">
        <f t="shared" si="3"/>
        <v>27</v>
      </c>
      <c r="E93" s="1" t="str">
        <f t="shared" si="4"/>
        <v>06422</v>
      </c>
      <c r="F93" s="1" t="str">
        <f t="shared" si="5"/>
        <v>AL-Pariconha</v>
      </c>
    </row>
    <row r="94" spans="1:6" x14ac:dyDescent="0.25">
      <c r="A94" s="1" t="s">
        <v>1071</v>
      </c>
      <c r="B94" s="1">
        <v>2706448</v>
      </c>
      <c r="C94" s="1" t="s">
        <v>3579</v>
      </c>
      <c r="D94" s="1" t="str">
        <f t="shared" si="3"/>
        <v>27</v>
      </c>
      <c r="E94" s="1" t="str">
        <f t="shared" si="4"/>
        <v>06448</v>
      </c>
      <c r="F94" s="1" t="str">
        <f t="shared" si="5"/>
        <v>AL-Paripueira</v>
      </c>
    </row>
    <row r="95" spans="1:6" x14ac:dyDescent="0.25">
      <c r="A95" s="1" t="s">
        <v>1071</v>
      </c>
      <c r="B95" s="1">
        <v>2706505</v>
      </c>
      <c r="C95" s="1" t="s">
        <v>3580</v>
      </c>
      <c r="D95" s="1" t="str">
        <f t="shared" si="3"/>
        <v>27</v>
      </c>
      <c r="E95" s="1" t="str">
        <f t="shared" si="4"/>
        <v>06505</v>
      </c>
      <c r="F95" s="1" t="str">
        <f t="shared" si="5"/>
        <v>AL-Passo de Camaragibe</v>
      </c>
    </row>
    <row r="96" spans="1:6" x14ac:dyDescent="0.25">
      <c r="A96" s="1" t="s">
        <v>1071</v>
      </c>
      <c r="B96" s="1">
        <v>2706604</v>
      </c>
      <c r="C96" s="1" t="s">
        <v>3581</v>
      </c>
      <c r="D96" s="1" t="str">
        <f t="shared" si="3"/>
        <v>27</v>
      </c>
      <c r="E96" s="1" t="str">
        <f t="shared" si="4"/>
        <v>06604</v>
      </c>
      <c r="F96" s="1" t="str">
        <f t="shared" si="5"/>
        <v>AL-Paulo Jacinto</v>
      </c>
    </row>
    <row r="97" spans="1:6" x14ac:dyDescent="0.25">
      <c r="A97" s="1" t="s">
        <v>1071</v>
      </c>
      <c r="B97" s="1">
        <v>2706703</v>
      </c>
      <c r="C97" s="1" t="s">
        <v>3582</v>
      </c>
      <c r="D97" s="1" t="str">
        <f t="shared" si="3"/>
        <v>27</v>
      </c>
      <c r="E97" s="1" t="str">
        <f t="shared" si="4"/>
        <v>06703</v>
      </c>
      <c r="F97" s="1" t="str">
        <f t="shared" si="5"/>
        <v>AL-Penedo</v>
      </c>
    </row>
    <row r="98" spans="1:6" x14ac:dyDescent="0.25">
      <c r="A98" s="1" t="s">
        <v>1071</v>
      </c>
      <c r="B98" s="1">
        <v>2706802</v>
      </c>
      <c r="C98" s="1" t="s">
        <v>3583</v>
      </c>
      <c r="D98" s="1" t="str">
        <f t="shared" si="3"/>
        <v>27</v>
      </c>
      <c r="E98" s="1" t="str">
        <f t="shared" si="4"/>
        <v>06802</v>
      </c>
      <c r="F98" s="1" t="str">
        <f t="shared" si="5"/>
        <v>AL-Piaçabuçu</v>
      </c>
    </row>
    <row r="99" spans="1:6" x14ac:dyDescent="0.25">
      <c r="A99" s="1" t="s">
        <v>1071</v>
      </c>
      <c r="B99" s="1">
        <v>2706901</v>
      </c>
      <c r="C99" s="1" t="s">
        <v>3276</v>
      </c>
      <c r="D99" s="1" t="str">
        <f t="shared" si="3"/>
        <v>27</v>
      </c>
      <c r="E99" s="1" t="str">
        <f t="shared" si="4"/>
        <v>06901</v>
      </c>
      <c r="F99" s="1" t="str">
        <f t="shared" si="5"/>
        <v>AL-Pilar</v>
      </c>
    </row>
    <row r="100" spans="1:6" x14ac:dyDescent="0.25">
      <c r="A100" s="1" t="s">
        <v>1071</v>
      </c>
      <c r="B100" s="1">
        <v>2707008</v>
      </c>
      <c r="C100" s="1" t="s">
        <v>3584</v>
      </c>
      <c r="D100" s="1" t="str">
        <f t="shared" si="3"/>
        <v>27</v>
      </c>
      <c r="E100" s="1" t="str">
        <f t="shared" si="4"/>
        <v>07008</v>
      </c>
      <c r="F100" s="1" t="str">
        <f t="shared" si="5"/>
        <v>AL-Pindoba</v>
      </c>
    </row>
    <row r="101" spans="1:6" x14ac:dyDescent="0.25">
      <c r="A101" s="1" t="s">
        <v>1071</v>
      </c>
      <c r="B101" s="1">
        <v>2707107</v>
      </c>
      <c r="C101" s="1" t="s">
        <v>3585</v>
      </c>
      <c r="D101" s="1" t="str">
        <f t="shared" si="3"/>
        <v>27</v>
      </c>
      <c r="E101" s="1" t="str">
        <f t="shared" si="4"/>
        <v>07107</v>
      </c>
      <c r="F101" s="1" t="str">
        <f t="shared" si="5"/>
        <v>AL-Piranhas</v>
      </c>
    </row>
    <row r="102" spans="1:6" x14ac:dyDescent="0.25">
      <c r="A102" s="1" t="s">
        <v>1071</v>
      </c>
      <c r="B102" s="1">
        <v>2707206</v>
      </c>
      <c r="C102" s="1" t="s">
        <v>3586</v>
      </c>
      <c r="D102" s="1" t="str">
        <f t="shared" si="3"/>
        <v>27</v>
      </c>
      <c r="E102" s="1" t="str">
        <f t="shared" si="4"/>
        <v>07206</v>
      </c>
      <c r="F102" s="1" t="str">
        <f t="shared" si="5"/>
        <v>AL-Poço das Trincheiras</v>
      </c>
    </row>
    <row r="103" spans="1:6" x14ac:dyDescent="0.25">
      <c r="A103" s="1" t="s">
        <v>1071</v>
      </c>
      <c r="B103" s="1">
        <v>2707305</v>
      </c>
      <c r="C103" s="1" t="s">
        <v>3587</v>
      </c>
      <c r="D103" s="1" t="str">
        <f t="shared" si="3"/>
        <v>27</v>
      </c>
      <c r="E103" s="1" t="str">
        <f t="shared" si="4"/>
        <v>07305</v>
      </c>
      <c r="F103" s="1" t="str">
        <f t="shared" si="5"/>
        <v>AL-Porto Calvo</v>
      </c>
    </row>
    <row r="104" spans="1:6" x14ac:dyDescent="0.25">
      <c r="A104" s="1" t="s">
        <v>1071</v>
      </c>
      <c r="B104" s="1">
        <v>2707404</v>
      </c>
      <c r="C104" s="1" t="s">
        <v>3588</v>
      </c>
      <c r="D104" s="1" t="str">
        <f t="shared" si="3"/>
        <v>27</v>
      </c>
      <c r="E104" s="1" t="str">
        <f t="shared" si="4"/>
        <v>07404</v>
      </c>
      <c r="F104" s="1" t="str">
        <f t="shared" si="5"/>
        <v>AL-Porto de Pedras</v>
      </c>
    </row>
    <row r="105" spans="1:6" x14ac:dyDescent="0.25">
      <c r="A105" s="1" t="s">
        <v>1071</v>
      </c>
      <c r="B105" s="1">
        <v>2707503</v>
      </c>
      <c r="C105" s="1" t="s">
        <v>3589</v>
      </c>
      <c r="D105" s="1" t="str">
        <f t="shared" si="3"/>
        <v>27</v>
      </c>
      <c r="E105" s="1" t="str">
        <f t="shared" si="4"/>
        <v>07503</v>
      </c>
      <c r="F105" s="1" t="str">
        <f t="shared" si="5"/>
        <v>AL-Porto Real do Colégio</v>
      </c>
    </row>
    <row r="106" spans="1:6" x14ac:dyDescent="0.25">
      <c r="A106" s="1" t="s">
        <v>1071</v>
      </c>
      <c r="B106" s="1">
        <v>2707602</v>
      </c>
      <c r="C106" s="1" t="s">
        <v>3590</v>
      </c>
      <c r="D106" s="1" t="str">
        <f t="shared" si="3"/>
        <v>27</v>
      </c>
      <c r="E106" s="1" t="str">
        <f t="shared" si="4"/>
        <v>07602</v>
      </c>
      <c r="F106" s="1" t="str">
        <f t="shared" si="5"/>
        <v>AL-Quebrangulo</v>
      </c>
    </row>
    <row r="107" spans="1:6" x14ac:dyDescent="0.25">
      <c r="A107" s="1" t="s">
        <v>1071</v>
      </c>
      <c r="B107" s="1">
        <v>2707701</v>
      </c>
      <c r="C107" s="1" t="s">
        <v>3591</v>
      </c>
      <c r="D107" s="1" t="str">
        <f t="shared" si="3"/>
        <v>27</v>
      </c>
      <c r="E107" s="1" t="str">
        <f t="shared" si="4"/>
        <v>07701</v>
      </c>
      <c r="F107" s="1" t="str">
        <f t="shared" si="5"/>
        <v>AL-Rio Largo</v>
      </c>
    </row>
    <row r="108" spans="1:6" x14ac:dyDescent="0.25">
      <c r="A108" s="1" t="s">
        <v>1071</v>
      </c>
      <c r="B108" s="1">
        <v>2707800</v>
      </c>
      <c r="C108" s="1" t="s">
        <v>3592</v>
      </c>
      <c r="D108" s="1" t="str">
        <f t="shared" si="3"/>
        <v>27</v>
      </c>
      <c r="E108" s="1" t="str">
        <f t="shared" si="4"/>
        <v>07800</v>
      </c>
      <c r="F108" s="1" t="str">
        <f t="shared" si="5"/>
        <v>AL-Roteiro</v>
      </c>
    </row>
    <row r="109" spans="1:6" x14ac:dyDescent="0.25">
      <c r="A109" s="1" t="s">
        <v>1071</v>
      </c>
      <c r="B109" s="1">
        <v>2707909</v>
      </c>
      <c r="C109" s="1" t="s">
        <v>3593</v>
      </c>
      <c r="D109" s="1" t="str">
        <f t="shared" si="3"/>
        <v>27</v>
      </c>
      <c r="E109" s="1" t="str">
        <f t="shared" si="4"/>
        <v>07909</v>
      </c>
      <c r="F109" s="1" t="str">
        <f t="shared" si="5"/>
        <v>AL-Santa Luzia do Norte</v>
      </c>
    </row>
    <row r="110" spans="1:6" x14ac:dyDescent="0.25">
      <c r="A110" s="1" t="s">
        <v>1071</v>
      </c>
      <c r="B110" s="1">
        <v>2708006</v>
      </c>
      <c r="C110" s="1" t="s">
        <v>3594</v>
      </c>
      <c r="D110" s="1" t="str">
        <f t="shared" si="3"/>
        <v>27</v>
      </c>
      <c r="E110" s="1" t="str">
        <f t="shared" si="4"/>
        <v>08006</v>
      </c>
      <c r="F110" s="1" t="str">
        <f t="shared" si="5"/>
        <v>AL-Santana do Ipanema</v>
      </c>
    </row>
    <row r="111" spans="1:6" x14ac:dyDescent="0.25">
      <c r="A111" s="1" t="s">
        <v>1071</v>
      </c>
      <c r="B111" s="1">
        <v>2708105</v>
      </c>
      <c r="C111" s="1" t="s">
        <v>3595</v>
      </c>
      <c r="D111" s="1" t="str">
        <f t="shared" si="3"/>
        <v>27</v>
      </c>
      <c r="E111" s="1" t="str">
        <f t="shared" si="4"/>
        <v>08105</v>
      </c>
      <c r="F111" s="1" t="str">
        <f t="shared" si="5"/>
        <v>AL-Santana do Mundaú</v>
      </c>
    </row>
    <row r="112" spans="1:6" x14ac:dyDescent="0.25">
      <c r="A112" s="1" t="s">
        <v>1071</v>
      </c>
      <c r="B112" s="1">
        <v>2708204</v>
      </c>
      <c r="C112" s="1" t="s">
        <v>3596</v>
      </c>
      <c r="D112" s="1" t="str">
        <f t="shared" si="3"/>
        <v>27</v>
      </c>
      <c r="E112" s="1" t="str">
        <f t="shared" si="4"/>
        <v>08204</v>
      </c>
      <c r="F112" s="1" t="str">
        <f t="shared" si="5"/>
        <v>AL-São Brás</v>
      </c>
    </row>
    <row r="113" spans="1:6" x14ac:dyDescent="0.25">
      <c r="A113" s="1" t="s">
        <v>1071</v>
      </c>
      <c r="B113" s="1">
        <v>2708303</v>
      </c>
      <c r="C113" s="1" t="s">
        <v>3597</v>
      </c>
      <c r="D113" s="1" t="str">
        <f t="shared" si="3"/>
        <v>27</v>
      </c>
      <c r="E113" s="1" t="str">
        <f t="shared" si="4"/>
        <v>08303</v>
      </c>
      <c r="F113" s="1" t="str">
        <f t="shared" si="5"/>
        <v>AL-São José da Laje</v>
      </c>
    </row>
    <row r="114" spans="1:6" x14ac:dyDescent="0.25">
      <c r="A114" s="1" t="s">
        <v>1071</v>
      </c>
      <c r="B114" s="1">
        <v>2708402</v>
      </c>
      <c r="C114" s="1" t="s">
        <v>3598</v>
      </c>
      <c r="D114" s="1" t="str">
        <f t="shared" si="3"/>
        <v>27</v>
      </c>
      <c r="E114" s="1" t="str">
        <f t="shared" si="4"/>
        <v>08402</v>
      </c>
      <c r="F114" s="1" t="str">
        <f t="shared" si="5"/>
        <v>AL-São José da Tapera</v>
      </c>
    </row>
    <row r="115" spans="1:6" x14ac:dyDescent="0.25">
      <c r="A115" s="1" t="s">
        <v>1071</v>
      </c>
      <c r="B115" s="1">
        <v>2708501</v>
      </c>
      <c r="C115" s="1" t="s">
        <v>3599</v>
      </c>
      <c r="D115" s="1" t="str">
        <f t="shared" si="3"/>
        <v>27</v>
      </c>
      <c r="E115" s="1" t="str">
        <f t="shared" si="4"/>
        <v>08501</v>
      </c>
      <c r="F115" s="1" t="str">
        <f t="shared" si="5"/>
        <v>AL-São Luís do Quitunde</v>
      </c>
    </row>
    <row r="116" spans="1:6" x14ac:dyDescent="0.25">
      <c r="A116" s="1" t="s">
        <v>1071</v>
      </c>
      <c r="B116" s="1">
        <v>2708600</v>
      </c>
      <c r="C116" s="1" t="s">
        <v>3600</v>
      </c>
      <c r="D116" s="1" t="str">
        <f t="shared" si="3"/>
        <v>27</v>
      </c>
      <c r="E116" s="1" t="str">
        <f t="shared" si="4"/>
        <v>08600</v>
      </c>
      <c r="F116" s="1" t="str">
        <f t="shared" si="5"/>
        <v>AL-São Miguel dos Campos</v>
      </c>
    </row>
    <row r="117" spans="1:6" x14ac:dyDescent="0.25">
      <c r="A117" s="1" t="s">
        <v>1071</v>
      </c>
      <c r="B117" s="1">
        <v>2708709</v>
      </c>
      <c r="C117" s="1" t="s">
        <v>3601</v>
      </c>
      <c r="D117" s="1" t="str">
        <f t="shared" si="3"/>
        <v>27</v>
      </c>
      <c r="E117" s="1" t="str">
        <f t="shared" si="4"/>
        <v>08709</v>
      </c>
      <c r="F117" s="1" t="str">
        <f t="shared" si="5"/>
        <v>AL-São Miguel dos Milagres</v>
      </c>
    </row>
    <row r="118" spans="1:6" x14ac:dyDescent="0.25">
      <c r="A118" s="1" t="s">
        <v>1071</v>
      </c>
      <c r="B118" s="1">
        <v>2708808</v>
      </c>
      <c r="C118" s="1" t="s">
        <v>3602</v>
      </c>
      <c r="D118" s="1" t="str">
        <f t="shared" si="3"/>
        <v>27</v>
      </c>
      <c r="E118" s="1" t="str">
        <f t="shared" si="4"/>
        <v>08808</v>
      </c>
      <c r="F118" s="1" t="str">
        <f t="shared" si="5"/>
        <v>AL-São Sebastião</v>
      </c>
    </row>
    <row r="119" spans="1:6" x14ac:dyDescent="0.25">
      <c r="A119" s="1" t="s">
        <v>1071</v>
      </c>
      <c r="B119" s="1">
        <v>2708907</v>
      </c>
      <c r="C119" s="1" t="s">
        <v>3603</v>
      </c>
      <c r="D119" s="1" t="str">
        <f t="shared" si="3"/>
        <v>27</v>
      </c>
      <c r="E119" s="1" t="str">
        <f t="shared" si="4"/>
        <v>08907</v>
      </c>
      <c r="F119" s="1" t="str">
        <f t="shared" si="5"/>
        <v>AL-Satuba</v>
      </c>
    </row>
    <row r="120" spans="1:6" x14ac:dyDescent="0.25">
      <c r="A120" s="1" t="s">
        <v>1071</v>
      </c>
      <c r="B120" s="1">
        <v>2708956</v>
      </c>
      <c r="C120" s="1" t="s">
        <v>3604</v>
      </c>
      <c r="D120" s="1" t="str">
        <f t="shared" si="3"/>
        <v>27</v>
      </c>
      <c r="E120" s="1" t="str">
        <f t="shared" si="4"/>
        <v>08956</v>
      </c>
      <c r="F120" s="1" t="str">
        <f t="shared" si="5"/>
        <v>AL-Senador Rui Palmeira</v>
      </c>
    </row>
    <row r="121" spans="1:6" x14ac:dyDescent="0.25">
      <c r="A121" s="1" t="s">
        <v>1071</v>
      </c>
      <c r="B121" s="1">
        <v>2709004</v>
      </c>
      <c r="C121" s="1" t="s">
        <v>3605</v>
      </c>
      <c r="D121" s="1" t="str">
        <f t="shared" si="3"/>
        <v>27</v>
      </c>
      <c r="E121" s="1" t="str">
        <f t="shared" si="4"/>
        <v>09004</v>
      </c>
      <c r="F121" s="1" t="str">
        <f t="shared" si="5"/>
        <v>AL-Tanque d'Arca</v>
      </c>
    </row>
    <row r="122" spans="1:6" x14ac:dyDescent="0.25">
      <c r="A122" s="1" t="s">
        <v>1071</v>
      </c>
      <c r="B122" s="1">
        <v>2709103</v>
      </c>
      <c r="C122" s="1" t="s">
        <v>3606</v>
      </c>
      <c r="D122" s="1" t="str">
        <f t="shared" si="3"/>
        <v>27</v>
      </c>
      <c r="E122" s="1" t="str">
        <f t="shared" si="4"/>
        <v>09103</v>
      </c>
      <c r="F122" s="1" t="str">
        <f t="shared" si="5"/>
        <v>AL-Taquarana</v>
      </c>
    </row>
    <row r="123" spans="1:6" x14ac:dyDescent="0.25">
      <c r="A123" s="1" t="s">
        <v>1071</v>
      </c>
      <c r="B123" s="1">
        <v>2709152</v>
      </c>
      <c r="C123" s="1" t="s">
        <v>3607</v>
      </c>
      <c r="D123" s="1" t="str">
        <f t="shared" si="3"/>
        <v>27</v>
      </c>
      <c r="E123" s="1" t="str">
        <f t="shared" si="4"/>
        <v>09152</v>
      </c>
      <c r="F123" s="1" t="str">
        <f t="shared" si="5"/>
        <v>AL-Teotônio Vilela</v>
      </c>
    </row>
    <row r="124" spans="1:6" x14ac:dyDescent="0.25">
      <c r="A124" s="1" t="s">
        <v>1071</v>
      </c>
      <c r="B124" s="1">
        <v>2709202</v>
      </c>
      <c r="C124" s="1" t="s">
        <v>3608</v>
      </c>
      <c r="D124" s="1" t="str">
        <f t="shared" si="3"/>
        <v>27</v>
      </c>
      <c r="E124" s="1" t="str">
        <f t="shared" si="4"/>
        <v>09202</v>
      </c>
      <c r="F124" s="1" t="str">
        <f t="shared" si="5"/>
        <v>AL-Traipu</v>
      </c>
    </row>
    <row r="125" spans="1:6" x14ac:dyDescent="0.25">
      <c r="A125" s="1" t="s">
        <v>1071</v>
      </c>
      <c r="B125" s="1">
        <v>2709301</v>
      </c>
      <c r="C125" s="1" t="s">
        <v>3609</v>
      </c>
      <c r="D125" s="1" t="str">
        <f t="shared" si="3"/>
        <v>27</v>
      </c>
      <c r="E125" s="1" t="str">
        <f t="shared" si="4"/>
        <v>09301</v>
      </c>
      <c r="F125" s="1" t="str">
        <f t="shared" si="5"/>
        <v>AL-União dos Palmares</v>
      </c>
    </row>
    <row r="126" spans="1:6" x14ac:dyDescent="0.25">
      <c r="A126" s="1" t="s">
        <v>1071</v>
      </c>
      <c r="B126" s="1">
        <v>2709400</v>
      </c>
      <c r="C126" s="1" t="s">
        <v>3141</v>
      </c>
      <c r="D126" s="1" t="str">
        <f t="shared" si="3"/>
        <v>27</v>
      </c>
      <c r="E126" s="1" t="str">
        <f t="shared" si="4"/>
        <v>09400</v>
      </c>
      <c r="F126" s="1" t="str">
        <f t="shared" si="5"/>
        <v>AL-Viçosa</v>
      </c>
    </row>
    <row r="127" spans="1:6" x14ac:dyDescent="0.25">
      <c r="A127" s="1" t="s">
        <v>1982</v>
      </c>
      <c r="B127" s="1">
        <v>1300029</v>
      </c>
      <c r="C127" s="1" t="s">
        <v>1983</v>
      </c>
      <c r="D127" s="1" t="str">
        <f t="shared" si="3"/>
        <v>13</v>
      </c>
      <c r="E127" s="1" t="str">
        <f t="shared" si="4"/>
        <v>00029</v>
      </c>
      <c r="F127" s="1" t="str">
        <f t="shared" si="5"/>
        <v>AM-Alvarães</v>
      </c>
    </row>
    <row r="128" spans="1:6" x14ac:dyDescent="0.25">
      <c r="A128" s="1" t="s">
        <v>1982</v>
      </c>
      <c r="B128" s="1">
        <v>1300060</v>
      </c>
      <c r="C128" s="1" t="s">
        <v>1984</v>
      </c>
      <c r="D128" s="1" t="str">
        <f t="shared" si="3"/>
        <v>13</v>
      </c>
      <c r="E128" s="1" t="str">
        <f t="shared" si="4"/>
        <v>00060</v>
      </c>
      <c r="F128" s="1" t="str">
        <f t="shared" si="5"/>
        <v>AM-Amaturá</v>
      </c>
    </row>
    <row r="129" spans="1:6" x14ac:dyDescent="0.25">
      <c r="A129" s="1" t="s">
        <v>1982</v>
      </c>
      <c r="B129" s="1">
        <v>1300086</v>
      </c>
      <c r="C129" s="1" t="s">
        <v>1985</v>
      </c>
      <c r="D129" s="1" t="str">
        <f t="shared" si="3"/>
        <v>13</v>
      </c>
      <c r="E129" s="1" t="str">
        <f t="shared" si="4"/>
        <v>00086</v>
      </c>
      <c r="F129" s="1" t="str">
        <f t="shared" si="5"/>
        <v>AM-Anamã</v>
      </c>
    </row>
    <row r="130" spans="1:6" x14ac:dyDescent="0.25">
      <c r="A130" s="1" t="s">
        <v>1982</v>
      </c>
      <c r="B130" s="1">
        <v>1300102</v>
      </c>
      <c r="C130" s="1" t="s">
        <v>1986</v>
      </c>
      <c r="D130" s="1" t="str">
        <f t="shared" si="3"/>
        <v>13</v>
      </c>
      <c r="E130" s="1" t="str">
        <f t="shared" si="4"/>
        <v>00102</v>
      </c>
      <c r="F130" s="1" t="str">
        <f t="shared" si="5"/>
        <v>AM-Anori</v>
      </c>
    </row>
    <row r="131" spans="1:6" x14ac:dyDescent="0.25">
      <c r="A131" s="1" t="s">
        <v>1982</v>
      </c>
      <c r="B131" s="1">
        <v>1300144</v>
      </c>
      <c r="C131" s="1" t="s">
        <v>1987</v>
      </c>
      <c r="D131" s="1" t="str">
        <f t="shared" ref="D131:D194" si="6">LEFT($B131,2)</f>
        <v>13</v>
      </c>
      <c r="E131" s="1" t="str">
        <f t="shared" ref="E131:E194" si="7">RIGHT(B131,5)</f>
        <v>00144</v>
      </c>
      <c r="F131" s="1" t="str">
        <f t="shared" si="5"/>
        <v>AM-Apuí</v>
      </c>
    </row>
    <row r="132" spans="1:6" x14ac:dyDescent="0.25">
      <c r="A132" s="1" t="s">
        <v>1982</v>
      </c>
      <c r="B132" s="1">
        <v>1300201</v>
      </c>
      <c r="C132" s="1" t="s">
        <v>1988</v>
      </c>
      <c r="D132" s="1" t="str">
        <f t="shared" si="6"/>
        <v>13</v>
      </c>
      <c r="E132" s="1" t="str">
        <f t="shared" si="7"/>
        <v>00201</v>
      </c>
      <c r="F132" s="1" t="str">
        <f t="shared" ref="F132:F195" si="8">A132&amp;"-"&amp;C132</f>
        <v>AM-Atalaia do Norte</v>
      </c>
    </row>
    <row r="133" spans="1:6" x14ac:dyDescent="0.25">
      <c r="A133" s="1" t="s">
        <v>1982</v>
      </c>
      <c r="B133" s="1">
        <v>1300300</v>
      </c>
      <c r="C133" s="1" t="s">
        <v>1989</v>
      </c>
      <c r="D133" s="1" t="str">
        <f t="shared" si="6"/>
        <v>13</v>
      </c>
      <c r="E133" s="1" t="str">
        <f t="shared" si="7"/>
        <v>00300</v>
      </c>
      <c r="F133" s="1" t="str">
        <f t="shared" si="8"/>
        <v>AM-Autazes</v>
      </c>
    </row>
    <row r="134" spans="1:6" x14ac:dyDescent="0.25">
      <c r="A134" s="1" t="s">
        <v>1982</v>
      </c>
      <c r="B134" s="1">
        <v>1300409</v>
      </c>
      <c r="C134" s="1" t="s">
        <v>1990</v>
      </c>
      <c r="D134" s="1" t="str">
        <f t="shared" si="6"/>
        <v>13</v>
      </c>
      <c r="E134" s="1" t="str">
        <f t="shared" si="7"/>
        <v>00409</v>
      </c>
      <c r="F134" s="1" t="str">
        <f t="shared" si="8"/>
        <v>AM-Barcelos</v>
      </c>
    </row>
    <row r="135" spans="1:6" x14ac:dyDescent="0.25">
      <c r="A135" s="1" t="s">
        <v>1982</v>
      </c>
      <c r="B135" s="1">
        <v>1300508</v>
      </c>
      <c r="C135" s="1" t="s">
        <v>1991</v>
      </c>
      <c r="D135" s="1" t="str">
        <f t="shared" si="6"/>
        <v>13</v>
      </c>
      <c r="E135" s="1" t="str">
        <f t="shared" si="7"/>
        <v>00508</v>
      </c>
      <c r="F135" s="1" t="str">
        <f t="shared" si="8"/>
        <v>AM-Barreirinha</v>
      </c>
    </row>
    <row r="136" spans="1:6" x14ac:dyDescent="0.25">
      <c r="A136" s="1" t="s">
        <v>1982</v>
      </c>
      <c r="B136" s="1">
        <v>1300607</v>
      </c>
      <c r="C136" s="1" t="s">
        <v>1992</v>
      </c>
      <c r="D136" s="1" t="str">
        <f t="shared" si="6"/>
        <v>13</v>
      </c>
      <c r="E136" s="1" t="str">
        <f t="shared" si="7"/>
        <v>00607</v>
      </c>
      <c r="F136" s="1" t="str">
        <f t="shared" si="8"/>
        <v>AM-Benjamin Constant</v>
      </c>
    </row>
    <row r="137" spans="1:6" x14ac:dyDescent="0.25">
      <c r="A137" s="1" t="s">
        <v>1982</v>
      </c>
      <c r="B137" s="1">
        <v>1300631</v>
      </c>
      <c r="C137" s="1" t="s">
        <v>1993</v>
      </c>
      <c r="D137" s="1" t="str">
        <f t="shared" si="6"/>
        <v>13</v>
      </c>
      <c r="E137" s="1" t="str">
        <f t="shared" si="7"/>
        <v>00631</v>
      </c>
      <c r="F137" s="1" t="str">
        <f t="shared" si="8"/>
        <v>AM-Beruri</v>
      </c>
    </row>
    <row r="138" spans="1:6" x14ac:dyDescent="0.25">
      <c r="A138" s="1" t="s">
        <v>1982</v>
      </c>
      <c r="B138" s="1">
        <v>1300680</v>
      </c>
      <c r="C138" s="1" t="s">
        <v>1994</v>
      </c>
      <c r="D138" s="1" t="str">
        <f t="shared" si="6"/>
        <v>13</v>
      </c>
      <c r="E138" s="1" t="str">
        <f t="shared" si="7"/>
        <v>00680</v>
      </c>
      <c r="F138" s="1" t="str">
        <f t="shared" si="8"/>
        <v>AM-Boa Vista do Ramos</v>
      </c>
    </row>
    <row r="139" spans="1:6" x14ac:dyDescent="0.25">
      <c r="A139" s="1" t="s">
        <v>1982</v>
      </c>
      <c r="B139" s="1">
        <v>1300706</v>
      </c>
      <c r="C139" s="1" t="s">
        <v>1995</v>
      </c>
      <c r="D139" s="1" t="str">
        <f t="shared" si="6"/>
        <v>13</v>
      </c>
      <c r="E139" s="1" t="str">
        <f t="shared" si="7"/>
        <v>00706</v>
      </c>
      <c r="F139" s="1" t="str">
        <f t="shared" si="8"/>
        <v>AM-Boca do Acre</v>
      </c>
    </row>
    <row r="140" spans="1:6" x14ac:dyDescent="0.25">
      <c r="A140" s="1" t="s">
        <v>1982</v>
      </c>
      <c r="B140" s="1">
        <v>1300805</v>
      </c>
      <c r="C140" s="1" t="s">
        <v>1996</v>
      </c>
      <c r="D140" s="1" t="str">
        <f t="shared" si="6"/>
        <v>13</v>
      </c>
      <c r="E140" s="1" t="str">
        <f t="shared" si="7"/>
        <v>00805</v>
      </c>
      <c r="F140" s="1" t="str">
        <f t="shared" si="8"/>
        <v>AM-Borba</v>
      </c>
    </row>
    <row r="141" spans="1:6" x14ac:dyDescent="0.25">
      <c r="A141" s="1" t="s">
        <v>1982</v>
      </c>
      <c r="B141" s="1">
        <v>1300839</v>
      </c>
      <c r="C141" s="1" t="s">
        <v>1997</v>
      </c>
      <c r="D141" s="1" t="str">
        <f t="shared" si="6"/>
        <v>13</v>
      </c>
      <c r="E141" s="1" t="str">
        <f t="shared" si="7"/>
        <v>00839</v>
      </c>
      <c r="F141" s="1" t="str">
        <f t="shared" si="8"/>
        <v>AM-Caapiranga</v>
      </c>
    </row>
    <row r="142" spans="1:6" x14ac:dyDescent="0.25">
      <c r="A142" s="1" t="s">
        <v>1982</v>
      </c>
      <c r="B142" s="1">
        <v>1300904</v>
      </c>
      <c r="C142" s="1" t="s">
        <v>1998</v>
      </c>
      <c r="D142" s="1" t="str">
        <f t="shared" si="6"/>
        <v>13</v>
      </c>
      <c r="E142" s="1" t="str">
        <f t="shared" si="7"/>
        <v>00904</v>
      </c>
      <c r="F142" s="1" t="str">
        <f t="shared" si="8"/>
        <v>AM-Canutama</v>
      </c>
    </row>
    <row r="143" spans="1:6" x14ac:dyDescent="0.25">
      <c r="A143" s="1" t="s">
        <v>1982</v>
      </c>
      <c r="B143" s="1">
        <v>1301001</v>
      </c>
      <c r="C143" s="1" t="s">
        <v>1999</v>
      </c>
      <c r="D143" s="1" t="str">
        <f t="shared" si="6"/>
        <v>13</v>
      </c>
      <c r="E143" s="1" t="str">
        <f t="shared" si="7"/>
        <v>01001</v>
      </c>
      <c r="F143" s="1" t="str">
        <f t="shared" si="8"/>
        <v>AM-Carauari</v>
      </c>
    </row>
    <row r="144" spans="1:6" x14ac:dyDescent="0.25">
      <c r="A144" s="1" t="s">
        <v>1982</v>
      </c>
      <c r="B144" s="1">
        <v>1301100</v>
      </c>
      <c r="C144" s="1" t="s">
        <v>2000</v>
      </c>
      <c r="D144" s="1" t="str">
        <f t="shared" si="6"/>
        <v>13</v>
      </c>
      <c r="E144" s="1" t="str">
        <f t="shared" si="7"/>
        <v>01100</v>
      </c>
      <c r="F144" s="1" t="str">
        <f t="shared" si="8"/>
        <v>AM-Careiro</v>
      </c>
    </row>
    <row r="145" spans="1:6" x14ac:dyDescent="0.25">
      <c r="A145" s="1" t="s">
        <v>1982</v>
      </c>
      <c r="B145" s="1">
        <v>1301159</v>
      </c>
      <c r="C145" s="1" t="s">
        <v>2001</v>
      </c>
      <c r="D145" s="1" t="str">
        <f t="shared" si="6"/>
        <v>13</v>
      </c>
      <c r="E145" s="1" t="str">
        <f t="shared" si="7"/>
        <v>01159</v>
      </c>
      <c r="F145" s="1" t="str">
        <f t="shared" si="8"/>
        <v>AM-Careiro da Várzea</v>
      </c>
    </row>
    <row r="146" spans="1:6" x14ac:dyDescent="0.25">
      <c r="A146" s="1" t="s">
        <v>1982</v>
      </c>
      <c r="B146" s="1">
        <v>1301209</v>
      </c>
      <c r="C146" s="1" t="s">
        <v>2002</v>
      </c>
      <c r="D146" s="1" t="str">
        <f t="shared" si="6"/>
        <v>13</v>
      </c>
      <c r="E146" s="1" t="str">
        <f t="shared" si="7"/>
        <v>01209</v>
      </c>
      <c r="F146" s="1" t="str">
        <f t="shared" si="8"/>
        <v>AM-Coari</v>
      </c>
    </row>
    <row r="147" spans="1:6" x14ac:dyDescent="0.25">
      <c r="A147" s="1" t="s">
        <v>1982</v>
      </c>
      <c r="B147" s="1">
        <v>1301308</v>
      </c>
      <c r="C147" s="1" t="s">
        <v>2003</v>
      </c>
      <c r="D147" s="1" t="str">
        <f t="shared" si="6"/>
        <v>13</v>
      </c>
      <c r="E147" s="1" t="str">
        <f t="shared" si="7"/>
        <v>01308</v>
      </c>
      <c r="F147" s="1" t="str">
        <f t="shared" si="8"/>
        <v>AM-Codajás</v>
      </c>
    </row>
    <row r="148" spans="1:6" x14ac:dyDescent="0.25">
      <c r="A148" s="1" t="s">
        <v>1982</v>
      </c>
      <c r="B148" s="1">
        <v>1301407</v>
      </c>
      <c r="C148" s="1" t="s">
        <v>2004</v>
      </c>
      <c r="D148" s="1" t="str">
        <f t="shared" si="6"/>
        <v>13</v>
      </c>
      <c r="E148" s="1" t="str">
        <f t="shared" si="7"/>
        <v>01407</v>
      </c>
      <c r="F148" s="1" t="str">
        <f t="shared" si="8"/>
        <v>AM-Eirunepé</v>
      </c>
    </row>
    <row r="149" spans="1:6" x14ac:dyDescent="0.25">
      <c r="A149" s="1" t="s">
        <v>1982</v>
      </c>
      <c r="B149" s="1">
        <v>1301506</v>
      </c>
      <c r="C149" s="1" t="s">
        <v>2005</v>
      </c>
      <c r="D149" s="1" t="str">
        <f t="shared" si="6"/>
        <v>13</v>
      </c>
      <c r="E149" s="1" t="str">
        <f t="shared" si="7"/>
        <v>01506</v>
      </c>
      <c r="F149" s="1" t="str">
        <f t="shared" si="8"/>
        <v>AM-Envira</v>
      </c>
    </row>
    <row r="150" spans="1:6" x14ac:dyDescent="0.25">
      <c r="A150" s="1" t="s">
        <v>1982</v>
      </c>
      <c r="B150" s="1">
        <v>1301605</v>
      </c>
      <c r="C150" s="1" t="s">
        <v>2006</v>
      </c>
      <c r="D150" s="1" t="str">
        <f t="shared" si="6"/>
        <v>13</v>
      </c>
      <c r="E150" s="1" t="str">
        <f t="shared" si="7"/>
        <v>01605</v>
      </c>
      <c r="F150" s="1" t="str">
        <f t="shared" si="8"/>
        <v>AM-Fonte Boa</v>
      </c>
    </row>
    <row r="151" spans="1:6" x14ac:dyDescent="0.25">
      <c r="A151" s="1" t="s">
        <v>1982</v>
      </c>
      <c r="B151" s="1">
        <v>1301654</v>
      </c>
      <c r="C151" s="1" t="s">
        <v>2007</v>
      </c>
      <c r="D151" s="1" t="str">
        <f t="shared" si="6"/>
        <v>13</v>
      </c>
      <c r="E151" s="1" t="str">
        <f t="shared" si="7"/>
        <v>01654</v>
      </c>
      <c r="F151" s="1" t="str">
        <f t="shared" si="8"/>
        <v>AM-Guajará</v>
      </c>
    </row>
    <row r="152" spans="1:6" x14ac:dyDescent="0.25">
      <c r="A152" s="1" t="s">
        <v>1982</v>
      </c>
      <c r="B152" s="1">
        <v>1301704</v>
      </c>
      <c r="C152" s="1" t="s">
        <v>2008</v>
      </c>
      <c r="D152" s="1" t="str">
        <f t="shared" si="6"/>
        <v>13</v>
      </c>
      <c r="E152" s="1" t="str">
        <f t="shared" si="7"/>
        <v>01704</v>
      </c>
      <c r="F152" s="1" t="str">
        <f t="shared" si="8"/>
        <v>AM-Humaitá</v>
      </c>
    </row>
    <row r="153" spans="1:6" x14ac:dyDescent="0.25">
      <c r="A153" s="1" t="s">
        <v>1982</v>
      </c>
      <c r="B153" s="1">
        <v>1301803</v>
      </c>
      <c r="C153" s="1" t="s">
        <v>2009</v>
      </c>
      <c r="D153" s="1" t="str">
        <f t="shared" si="6"/>
        <v>13</v>
      </c>
      <c r="E153" s="1" t="str">
        <f t="shared" si="7"/>
        <v>01803</v>
      </c>
      <c r="F153" s="1" t="str">
        <f t="shared" si="8"/>
        <v>AM-Ipixuna</v>
      </c>
    </row>
    <row r="154" spans="1:6" x14ac:dyDescent="0.25">
      <c r="A154" s="1" t="s">
        <v>1982</v>
      </c>
      <c r="B154" s="1">
        <v>1301852</v>
      </c>
      <c r="C154" s="1" t="s">
        <v>2010</v>
      </c>
      <c r="D154" s="1" t="str">
        <f t="shared" si="6"/>
        <v>13</v>
      </c>
      <c r="E154" s="1" t="str">
        <f t="shared" si="7"/>
        <v>01852</v>
      </c>
      <c r="F154" s="1" t="str">
        <f t="shared" si="8"/>
        <v>AM-Iranduba</v>
      </c>
    </row>
    <row r="155" spans="1:6" x14ac:dyDescent="0.25">
      <c r="A155" s="1" t="s">
        <v>1982</v>
      </c>
      <c r="B155" s="1">
        <v>1301902</v>
      </c>
      <c r="C155" s="1" t="s">
        <v>2011</v>
      </c>
      <c r="D155" s="1" t="str">
        <f t="shared" si="6"/>
        <v>13</v>
      </c>
      <c r="E155" s="1" t="str">
        <f t="shared" si="7"/>
        <v>01902</v>
      </c>
      <c r="F155" s="1" t="str">
        <f t="shared" si="8"/>
        <v>AM-Itacoatiara</v>
      </c>
    </row>
    <row r="156" spans="1:6" x14ac:dyDescent="0.25">
      <c r="A156" s="1" t="s">
        <v>1982</v>
      </c>
      <c r="B156" s="1">
        <v>1301951</v>
      </c>
      <c r="C156" s="1" t="s">
        <v>2012</v>
      </c>
      <c r="D156" s="1" t="str">
        <f t="shared" si="6"/>
        <v>13</v>
      </c>
      <c r="E156" s="1" t="str">
        <f t="shared" si="7"/>
        <v>01951</v>
      </c>
      <c r="F156" s="1" t="str">
        <f t="shared" si="8"/>
        <v>AM-Itamarati</v>
      </c>
    </row>
    <row r="157" spans="1:6" x14ac:dyDescent="0.25">
      <c r="A157" s="1" t="s">
        <v>1982</v>
      </c>
      <c r="B157" s="1">
        <v>1302009</v>
      </c>
      <c r="C157" s="1" t="s">
        <v>2013</v>
      </c>
      <c r="D157" s="1" t="str">
        <f t="shared" si="6"/>
        <v>13</v>
      </c>
      <c r="E157" s="1" t="str">
        <f t="shared" si="7"/>
        <v>02009</v>
      </c>
      <c r="F157" s="1" t="str">
        <f t="shared" si="8"/>
        <v>AM-Itapiranga</v>
      </c>
    </row>
    <row r="158" spans="1:6" x14ac:dyDescent="0.25">
      <c r="A158" s="1" t="s">
        <v>1982</v>
      </c>
      <c r="B158" s="1">
        <v>1302108</v>
      </c>
      <c r="C158" s="1" t="s">
        <v>2014</v>
      </c>
      <c r="D158" s="1" t="str">
        <f t="shared" si="6"/>
        <v>13</v>
      </c>
      <c r="E158" s="1" t="str">
        <f t="shared" si="7"/>
        <v>02108</v>
      </c>
      <c r="F158" s="1" t="str">
        <f t="shared" si="8"/>
        <v>AM-Japurá</v>
      </c>
    </row>
    <row r="159" spans="1:6" x14ac:dyDescent="0.25">
      <c r="A159" s="1" t="s">
        <v>1982</v>
      </c>
      <c r="B159" s="1">
        <v>1302207</v>
      </c>
      <c r="C159" s="1" t="s">
        <v>2015</v>
      </c>
      <c r="D159" s="1" t="str">
        <f t="shared" si="6"/>
        <v>13</v>
      </c>
      <c r="E159" s="1" t="str">
        <f t="shared" si="7"/>
        <v>02207</v>
      </c>
      <c r="F159" s="1" t="str">
        <f t="shared" si="8"/>
        <v>AM-Juruá</v>
      </c>
    </row>
    <row r="160" spans="1:6" x14ac:dyDescent="0.25">
      <c r="A160" s="1" t="s">
        <v>1982</v>
      </c>
      <c r="B160" s="1">
        <v>1302306</v>
      </c>
      <c r="C160" s="1" t="s">
        <v>2016</v>
      </c>
      <c r="D160" s="1" t="str">
        <f t="shared" si="6"/>
        <v>13</v>
      </c>
      <c r="E160" s="1" t="str">
        <f t="shared" si="7"/>
        <v>02306</v>
      </c>
      <c r="F160" s="1" t="str">
        <f t="shared" si="8"/>
        <v>AM-Jutaí</v>
      </c>
    </row>
    <row r="161" spans="1:6" x14ac:dyDescent="0.25">
      <c r="A161" s="1" t="s">
        <v>1982</v>
      </c>
      <c r="B161" s="1">
        <v>1302405</v>
      </c>
      <c r="C161" s="1" t="s">
        <v>2017</v>
      </c>
      <c r="D161" s="1" t="str">
        <f t="shared" si="6"/>
        <v>13</v>
      </c>
      <c r="E161" s="1" t="str">
        <f t="shared" si="7"/>
        <v>02405</v>
      </c>
      <c r="F161" s="1" t="str">
        <f t="shared" si="8"/>
        <v>AM-Lábrea</v>
      </c>
    </row>
    <row r="162" spans="1:6" x14ac:dyDescent="0.25">
      <c r="A162" s="1" t="s">
        <v>1982</v>
      </c>
      <c r="B162" s="1">
        <v>1302504</v>
      </c>
      <c r="C162" s="1" t="s">
        <v>2018</v>
      </c>
      <c r="D162" s="1" t="str">
        <f t="shared" si="6"/>
        <v>13</v>
      </c>
      <c r="E162" s="1" t="str">
        <f t="shared" si="7"/>
        <v>02504</v>
      </c>
      <c r="F162" s="1" t="str">
        <f t="shared" si="8"/>
        <v>AM-Manacapuru</v>
      </c>
    </row>
    <row r="163" spans="1:6" x14ac:dyDescent="0.25">
      <c r="A163" s="1" t="s">
        <v>1982</v>
      </c>
      <c r="B163" s="1">
        <v>1302553</v>
      </c>
      <c r="C163" s="1" t="s">
        <v>2019</v>
      </c>
      <c r="D163" s="1" t="str">
        <f t="shared" si="6"/>
        <v>13</v>
      </c>
      <c r="E163" s="1" t="str">
        <f t="shared" si="7"/>
        <v>02553</v>
      </c>
      <c r="F163" s="1" t="str">
        <f t="shared" si="8"/>
        <v>AM-Manaquiri</v>
      </c>
    </row>
    <row r="164" spans="1:6" x14ac:dyDescent="0.25">
      <c r="A164" s="1" t="s">
        <v>1982</v>
      </c>
      <c r="B164" s="1">
        <v>1302603</v>
      </c>
      <c r="C164" s="1" t="s">
        <v>2020</v>
      </c>
      <c r="D164" s="1" t="str">
        <f t="shared" si="6"/>
        <v>13</v>
      </c>
      <c r="E164" s="1" t="str">
        <f t="shared" si="7"/>
        <v>02603</v>
      </c>
      <c r="F164" s="1" t="str">
        <f t="shared" si="8"/>
        <v>AM-Manaus</v>
      </c>
    </row>
    <row r="165" spans="1:6" x14ac:dyDescent="0.25">
      <c r="A165" s="1" t="s">
        <v>1982</v>
      </c>
      <c r="B165" s="1">
        <v>1302702</v>
      </c>
      <c r="C165" s="1" t="s">
        <v>2021</v>
      </c>
      <c r="D165" s="1" t="str">
        <f t="shared" si="6"/>
        <v>13</v>
      </c>
      <c r="E165" s="1" t="str">
        <f t="shared" si="7"/>
        <v>02702</v>
      </c>
      <c r="F165" s="1" t="str">
        <f t="shared" si="8"/>
        <v>AM-Manicoré</v>
      </c>
    </row>
    <row r="166" spans="1:6" x14ac:dyDescent="0.25">
      <c r="A166" s="1" t="s">
        <v>1982</v>
      </c>
      <c r="B166" s="1">
        <v>1302801</v>
      </c>
      <c r="C166" s="1" t="s">
        <v>2022</v>
      </c>
      <c r="D166" s="1" t="str">
        <f t="shared" si="6"/>
        <v>13</v>
      </c>
      <c r="E166" s="1" t="str">
        <f t="shared" si="7"/>
        <v>02801</v>
      </c>
      <c r="F166" s="1" t="str">
        <f t="shared" si="8"/>
        <v>AM-Maraã</v>
      </c>
    </row>
    <row r="167" spans="1:6" x14ac:dyDescent="0.25">
      <c r="A167" s="1" t="s">
        <v>1982</v>
      </c>
      <c r="B167" s="1">
        <v>1302900</v>
      </c>
      <c r="C167" s="1" t="s">
        <v>2023</v>
      </c>
      <c r="D167" s="1" t="str">
        <f t="shared" si="6"/>
        <v>13</v>
      </c>
      <c r="E167" s="1" t="str">
        <f t="shared" si="7"/>
        <v>02900</v>
      </c>
      <c r="F167" s="1" t="str">
        <f t="shared" si="8"/>
        <v>AM-Maués</v>
      </c>
    </row>
    <row r="168" spans="1:6" x14ac:dyDescent="0.25">
      <c r="A168" s="1" t="s">
        <v>1982</v>
      </c>
      <c r="B168" s="1">
        <v>1303007</v>
      </c>
      <c r="C168" s="1" t="s">
        <v>2024</v>
      </c>
      <c r="D168" s="1" t="str">
        <f t="shared" si="6"/>
        <v>13</v>
      </c>
      <c r="E168" s="1" t="str">
        <f t="shared" si="7"/>
        <v>03007</v>
      </c>
      <c r="F168" s="1" t="str">
        <f t="shared" si="8"/>
        <v>AM-Nhamundá</v>
      </c>
    </row>
    <row r="169" spans="1:6" x14ac:dyDescent="0.25">
      <c r="A169" s="1" t="s">
        <v>1982</v>
      </c>
      <c r="B169" s="1">
        <v>1303106</v>
      </c>
      <c r="C169" s="1" t="s">
        <v>2025</v>
      </c>
      <c r="D169" s="1" t="str">
        <f t="shared" si="6"/>
        <v>13</v>
      </c>
      <c r="E169" s="1" t="str">
        <f t="shared" si="7"/>
        <v>03106</v>
      </c>
      <c r="F169" s="1" t="str">
        <f t="shared" si="8"/>
        <v>AM-Nova Olinda do Norte</v>
      </c>
    </row>
    <row r="170" spans="1:6" x14ac:dyDescent="0.25">
      <c r="A170" s="1" t="s">
        <v>1982</v>
      </c>
      <c r="B170" s="1">
        <v>1303205</v>
      </c>
      <c r="C170" s="1" t="s">
        <v>2026</v>
      </c>
      <c r="D170" s="1" t="str">
        <f t="shared" si="6"/>
        <v>13</v>
      </c>
      <c r="E170" s="1" t="str">
        <f t="shared" si="7"/>
        <v>03205</v>
      </c>
      <c r="F170" s="1" t="str">
        <f t="shared" si="8"/>
        <v>AM-Novo Airão</v>
      </c>
    </row>
    <row r="171" spans="1:6" x14ac:dyDescent="0.25">
      <c r="A171" s="1" t="s">
        <v>1982</v>
      </c>
      <c r="B171" s="1">
        <v>1303304</v>
      </c>
      <c r="C171" s="1" t="s">
        <v>2027</v>
      </c>
      <c r="D171" s="1" t="str">
        <f t="shared" si="6"/>
        <v>13</v>
      </c>
      <c r="E171" s="1" t="str">
        <f t="shared" si="7"/>
        <v>03304</v>
      </c>
      <c r="F171" s="1" t="str">
        <f t="shared" si="8"/>
        <v>AM-Novo Aripuanã</v>
      </c>
    </row>
    <row r="172" spans="1:6" x14ac:dyDescent="0.25">
      <c r="A172" s="1" t="s">
        <v>1982</v>
      </c>
      <c r="B172" s="1">
        <v>1303403</v>
      </c>
      <c r="C172" s="1" t="s">
        <v>2028</v>
      </c>
      <c r="D172" s="1" t="str">
        <f t="shared" si="6"/>
        <v>13</v>
      </c>
      <c r="E172" s="1" t="str">
        <f t="shared" si="7"/>
        <v>03403</v>
      </c>
      <c r="F172" s="1" t="str">
        <f t="shared" si="8"/>
        <v>AM-Parintins</v>
      </c>
    </row>
    <row r="173" spans="1:6" x14ac:dyDescent="0.25">
      <c r="A173" s="1" t="s">
        <v>1982</v>
      </c>
      <c r="B173" s="1">
        <v>1303502</v>
      </c>
      <c r="C173" s="1" t="s">
        <v>2029</v>
      </c>
      <c r="D173" s="1" t="str">
        <f t="shared" si="6"/>
        <v>13</v>
      </c>
      <c r="E173" s="1" t="str">
        <f t="shared" si="7"/>
        <v>03502</v>
      </c>
      <c r="F173" s="1" t="str">
        <f t="shared" si="8"/>
        <v>AM-Pauini</v>
      </c>
    </row>
    <row r="174" spans="1:6" x14ac:dyDescent="0.25">
      <c r="A174" s="1" t="s">
        <v>1982</v>
      </c>
      <c r="B174" s="1">
        <v>1303536</v>
      </c>
      <c r="C174" s="1" t="s">
        <v>2030</v>
      </c>
      <c r="D174" s="1" t="str">
        <f t="shared" si="6"/>
        <v>13</v>
      </c>
      <c r="E174" s="1" t="str">
        <f t="shared" si="7"/>
        <v>03536</v>
      </c>
      <c r="F174" s="1" t="str">
        <f t="shared" si="8"/>
        <v>AM-Presidente Figueiredo</v>
      </c>
    </row>
    <row r="175" spans="1:6" x14ac:dyDescent="0.25">
      <c r="A175" s="1" t="s">
        <v>1982</v>
      </c>
      <c r="B175" s="1">
        <v>1303569</v>
      </c>
      <c r="C175" s="1" t="s">
        <v>2031</v>
      </c>
      <c r="D175" s="1" t="str">
        <f t="shared" si="6"/>
        <v>13</v>
      </c>
      <c r="E175" s="1" t="str">
        <f t="shared" si="7"/>
        <v>03569</v>
      </c>
      <c r="F175" s="1" t="str">
        <f t="shared" si="8"/>
        <v>AM-Rio Preto da Eva</v>
      </c>
    </row>
    <row r="176" spans="1:6" x14ac:dyDescent="0.25">
      <c r="A176" s="1" t="s">
        <v>1982</v>
      </c>
      <c r="B176" s="1">
        <v>1303601</v>
      </c>
      <c r="C176" s="1" t="s">
        <v>2032</v>
      </c>
      <c r="D176" s="1" t="str">
        <f t="shared" si="6"/>
        <v>13</v>
      </c>
      <c r="E176" s="1" t="str">
        <f t="shared" si="7"/>
        <v>03601</v>
      </c>
      <c r="F176" s="1" t="str">
        <f t="shared" si="8"/>
        <v>AM-Santa Isabel do Rio Negro</v>
      </c>
    </row>
    <row r="177" spans="1:6" x14ac:dyDescent="0.25">
      <c r="A177" s="1" t="s">
        <v>1982</v>
      </c>
      <c r="B177" s="1">
        <v>1303700</v>
      </c>
      <c r="C177" s="1" t="s">
        <v>2033</v>
      </c>
      <c r="D177" s="1" t="str">
        <f t="shared" si="6"/>
        <v>13</v>
      </c>
      <c r="E177" s="1" t="str">
        <f t="shared" si="7"/>
        <v>03700</v>
      </c>
      <c r="F177" s="1" t="str">
        <f t="shared" si="8"/>
        <v>AM-Santo Antônio do Içá</v>
      </c>
    </row>
    <row r="178" spans="1:6" x14ac:dyDescent="0.25">
      <c r="A178" s="1" t="s">
        <v>1982</v>
      </c>
      <c r="B178" s="1">
        <v>1303809</v>
      </c>
      <c r="C178" s="1" t="s">
        <v>2034</v>
      </c>
      <c r="D178" s="1" t="str">
        <f t="shared" si="6"/>
        <v>13</v>
      </c>
      <c r="E178" s="1" t="str">
        <f t="shared" si="7"/>
        <v>03809</v>
      </c>
      <c r="F178" s="1" t="str">
        <f t="shared" si="8"/>
        <v>AM-São Gabriel da Cachoeira</v>
      </c>
    </row>
    <row r="179" spans="1:6" x14ac:dyDescent="0.25">
      <c r="A179" s="1" t="s">
        <v>1982</v>
      </c>
      <c r="B179" s="1">
        <v>1303908</v>
      </c>
      <c r="C179" s="1" t="s">
        <v>2035</v>
      </c>
      <c r="D179" s="1" t="str">
        <f t="shared" si="6"/>
        <v>13</v>
      </c>
      <c r="E179" s="1" t="str">
        <f t="shared" si="7"/>
        <v>03908</v>
      </c>
      <c r="F179" s="1" t="str">
        <f t="shared" si="8"/>
        <v>AM-São Paulo de Olivença</v>
      </c>
    </row>
    <row r="180" spans="1:6" x14ac:dyDescent="0.25">
      <c r="A180" s="1" t="s">
        <v>1982</v>
      </c>
      <c r="B180" s="1">
        <v>1303957</v>
      </c>
      <c r="C180" s="1" t="s">
        <v>2036</v>
      </c>
      <c r="D180" s="1" t="str">
        <f t="shared" si="6"/>
        <v>13</v>
      </c>
      <c r="E180" s="1" t="str">
        <f t="shared" si="7"/>
        <v>03957</v>
      </c>
      <c r="F180" s="1" t="str">
        <f t="shared" si="8"/>
        <v>AM-São Sebastião do Uatumã</v>
      </c>
    </row>
    <row r="181" spans="1:6" x14ac:dyDescent="0.25">
      <c r="A181" s="1" t="s">
        <v>1982</v>
      </c>
      <c r="B181" s="1">
        <v>1304005</v>
      </c>
      <c r="C181" s="1" t="s">
        <v>2037</v>
      </c>
      <c r="D181" s="1" t="str">
        <f t="shared" si="6"/>
        <v>13</v>
      </c>
      <c r="E181" s="1" t="str">
        <f t="shared" si="7"/>
        <v>04005</v>
      </c>
      <c r="F181" s="1" t="str">
        <f t="shared" si="8"/>
        <v>AM-Silves</v>
      </c>
    </row>
    <row r="182" spans="1:6" x14ac:dyDescent="0.25">
      <c r="A182" s="1" t="s">
        <v>1982</v>
      </c>
      <c r="B182" s="1">
        <v>1304062</v>
      </c>
      <c r="C182" s="1" t="s">
        <v>2038</v>
      </c>
      <c r="D182" s="1" t="str">
        <f t="shared" si="6"/>
        <v>13</v>
      </c>
      <c r="E182" s="1" t="str">
        <f t="shared" si="7"/>
        <v>04062</v>
      </c>
      <c r="F182" s="1" t="str">
        <f t="shared" si="8"/>
        <v>AM-Tabatinga</v>
      </c>
    </row>
    <row r="183" spans="1:6" x14ac:dyDescent="0.25">
      <c r="A183" s="1" t="s">
        <v>1982</v>
      </c>
      <c r="B183" s="1">
        <v>1304104</v>
      </c>
      <c r="C183" s="1" t="s">
        <v>2039</v>
      </c>
      <c r="D183" s="1" t="str">
        <f t="shared" si="6"/>
        <v>13</v>
      </c>
      <c r="E183" s="1" t="str">
        <f t="shared" si="7"/>
        <v>04104</v>
      </c>
      <c r="F183" s="1" t="str">
        <f t="shared" si="8"/>
        <v>AM-Tapauá</v>
      </c>
    </row>
    <row r="184" spans="1:6" x14ac:dyDescent="0.25">
      <c r="A184" s="1" t="s">
        <v>1982</v>
      </c>
      <c r="B184" s="1">
        <v>1304203</v>
      </c>
      <c r="C184" s="1" t="s">
        <v>2040</v>
      </c>
      <c r="D184" s="1" t="str">
        <f t="shared" si="6"/>
        <v>13</v>
      </c>
      <c r="E184" s="1" t="str">
        <f t="shared" si="7"/>
        <v>04203</v>
      </c>
      <c r="F184" s="1" t="str">
        <f t="shared" si="8"/>
        <v>AM-Tefé</v>
      </c>
    </row>
    <row r="185" spans="1:6" x14ac:dyDescent="0.25">
      <c r="A185" s="1" t="s">
        <v>1982</v>
      </c>
      <c r="B185" s="1">
        <v>1304237</v>
      </c>
      <c r="C185" s="1" t="s">
        <v>2041</v>
      </c>
      <c r="D185" s="1" t="str">
        <f t="shared" si="6"/>
        <v>13</v>
      </c>
      <c r="E185" s="1" t="str">
        <f t="shared" si="7"/>
        <v>04237</v>
      </c>
      <c r="F185" s="1" t="str">
        <f t="shared" si="8"/>
        <v>AM-Tonantins</v>
      </c>
    </row>
    <row r="186" spans="1:6" x14ac:dyDescent="0.25">
      <c r="A186" s="1" t="s">
        <v>1982</v>
      </c>
      <c r="B186" s="1">
        <v>1304260</v>
      </c>
      <c r="C186" s="1" t="s">
        <v>2042</v>
      </c>
      <c r="D186" s="1" t="str">
        <f t="shared" si="6"/>
        <v>13</v>
      </c>
      <c r="E186" s="1" t="str">
        <f t="shared" si="7"/>
        <v>04260</v>
      </c>
      <c r="F186" s="1" t="str">
        <f t="shared" si="8"/>
        <v>AM-Uarini</v>
      </c>
    </row>
    <row r="187" spans="1:6" x14ac:dyDescent="0.25">
      <c r="A187" s="1" t="s">
        <v>1982</v>
      </c>
      <c r="B187" s="1">
        <v>1304302</v>
      </c>
      <c r="C187" s="1" t="s">
        <v>2043</v>
      </c>
      <c r="D187" s="1" t="str">
        <f t="shared" si="6"/>
        <v>13</v>
      </c>
      <c r="E187" s="1" t="str">
        <f t="shared" si="7"/>
        <v>04302</v>
      </c>
      <c r="F187" s="1" t="str">
        <f t="shared" si="8"/>
        <v>AM-Urucará</v>
      </c>
    </row>
    <row r="188" spans="1:6" x14ac:dyDescent="0.25">
      <c r="A188" s="1" t="s">
        <v>1982</v>
      </c>
      <c r="B188" s="1">
        <v>1304401</v>
      </c>
      <c r="C188" s="1" t="s">
        <v>2044</v>
      </c>
      <c r="D188" s="1" t="str">
        <f t="shared" si="6"/>
        <v>13</v>
      </c>
      <c r="E188" s="1" t="str">
        <f t="shared" si="7"/>
        <v>04401</v>
      </c>
      <c r="F188" s="1" t="str">
        <f t="shared" si="8"/>
        <v>AM-Urucurituba</v>
      </c>
    </row>
    <row r="189" spans="1:6" x14ac:dyDescent="0.25">
      <c r="A189" s="1" t="s">
        <v>2205</v>
      </c>
      <c r="B189" s="1">
        <v>1600105</v>
      </c>
      <c r="C189" s="1" t="s">
        <v>2206</v>
      </c>
      <c r="D189" s="1" t="str">
        <f t="shared" si="6"/>
        <v>16</v>
      </c>
      <c r="E189" s="1" t="str">
        <f t="shared" si="7"/>
        <v>00105</v>
      </c>
      <c r="F189" s="1" t="str">
        <f t="shared" si="8"/>
        <v>AP-Amapá</v>
      </c>
    </row>
    <row r="190" spans="1:6" x14ac:dyDescent="0.25">
      <c r="A190" s="1" t="s">
        <v>2205</v>
      </c>
      <c r="B190" s="1">
        <v>1600204</v>
      </c>
      <c r="C190" s="1" t="s">
        <v>2207</v>
      </c>
      <c r="D190" s="1" t="str">
        <f t="shared" si="6"/>
        <v>16</v>
      </c>
      <c r="E190" s="1" t="str">
        <f t="shared" si="7"/>
        <v>00204</v>
      </c>
      <c r="F190" s="1" t="str">
        <f t="shared" si="8"/>
        <v>AP-Calçoene</v>
      </c>
    </row>
    <row r="191" spans="1:6" x14ac:dyDescent="0.25">
      <c r="A191" s="1" t="s">
        <v>2205</v>
      </c>
      <c r="B191" s="1">
        <v>1600212</v>
      </c>
      <c r="C191" s="1" t="s">
        <v>2208</v>
      </c>
      <c r="D191" s="1" t="str">
        <f t="shared" si="6"/>
        <v>16</v>
      </c>
      <c r="E191" s="1" t="str">
        <f t="shared" si="7"/>
        <v>00212</v>
      </c>
      <c r="F191" s="1" t="str">
        <f t="shared" si="8"/>
        <v>AP-Cutias</v>
      </c>
    </row>
    <row r="192" spans="1:6" x14ac:dyDescent="0.25">
      <c r="A192" s="1" t="s">
        <v>2205</v>
      </c>
      <c r="B192" s="1">
        <v>1600238</v>
      </c>
      <c r="C192" s="1" t="s">
        <v>2209</v>
      </c>
      <c r="D192" s="1" t="str">
        <f t="shared" si="6"/>
        <v>16</v>
      </c>
      <c r="E192" s="1" t="str">
        <f t="shared" si="7"/>
        <v>00238</v>
      </c>
      <c r="F192" s="1" t="str">
        <f t="shared" si="8"/>
        <v>AP-Ferreira Gomes</v>
      </c>
    </row>
    <row r="193" spans="1:6" x14ac:dyDescent="0.25">
      <c r="A193" s="1" t="s">
        <v>2205</v>
      </c>
      <c r="B193" s="1">
        <v>1600253</v>
      </c>
      <c r="C193" s="1" t="s">
        <v>2210</v>
      </c>
      <c r="D193" s="1" t="str">
        <f t="shared" si="6"/>
        <v>16</v>
      </c>
      <c r="E193" s="1" t="str">
        <f t="shared" si="7"/>
        <v>00253</v>
      </c>
      <c r="F193" s="1" t="str">
        <f t="shared" si="8"/>
        <v>AP-Itaubal</v>
      </c>
    </row>
    <row r="194" spans="1:6" x14ac:dyDescent="0.25">
      <c r="A194" s="1" t="s">
        <v>2205</v>
      </c>
      <c r="B194" s="1">
        <v>1600279</v>
      </c>
      <c r="C194" s="1" t="s">
        <v>2211</v>
      </c>
      <c r="D194" s="1" t="str">
        <f t="shared" si="6"/>
        <v>16</v>
      </c>
      <c r="E194" s="1" t="str">
        <f t="shared" si="7"/>
        <v>00279</v>
      </c>
      <c r="F194" s="1" t="str">
        <f t="shared" si="8"/>
        <v>AP-Laranjal do Jari</v>
      </c>
    </row>
    <row r="195" spans="1:6" x14ac:dyDescent="0.25">
      <c r="A195" s="1" t="s">
        <v>2205</v>
      </c>
      <c r="B195" s="1">
        <v>1600303</v>
      </c>
      <c r="C195" s="1" t="s">
        <v>2212</v>
      </c>
      <c r="D195" s="1" t="str">
        <f t="shared" ref="D195:D258" si="9">LEFT($B195,2)</f>
        <v>16</v>
      </c>
      <c r="E195" s="1" t="str">
        <f t="shared" ref="E195:E258" si="10">RIGHT(B195,5)</f>
        <v>00303</v>
      </c>
      <c r="F195" s="1" t="str">
        <f t="shared" si="8"/>
        <v>AP-Macapá</v>
      </c>
    </row>
    <row r="196" spans="1:6" x14ac:dyDescent="0.25">
      <c r="A196" s="1" t="s">
        <v>2205</v>
      </c>
      <c r="B196" s="1">
        <v>1600402</v>
      </c>
      <c r="C196" s="1" t="s">
        <v>2213</v>
      </c>
      <c r="D196" s="1" t="str">
        <f t="shared" si="9"/>
        <v>16</v>
      </c>
      <c r="E196" s="1" t="str">
        <f t="shared" si="10"/>
        <v>00402</v>
      </c>
      <c r="F196" s="1" t="str">
        <f t="shared" ref="F196:F259" si="11">A196&amp;"-"&amp;C196</f>
        <v>AP-Mazagão</v>
      </c>
    </row>
    <row r="197" spans="1:6" x14ac:dyDescent="0.25">
      <c r="A197" s="1" t="s">
        <v>2205</v>
      </c>
      <c r="B197" s="1">
        <v>1600501</v>
      </c>
      <c r="C197" s="1" t="s">
        <v>2214</v>
      </c>
      <c r="D197" s="1" t="str">
        <f t="shared" si="9"/>
        <v>16</v>
      </c>
      <c r="E197" s="1" t="str">
        <f t="shared" si="10"/>
        <v>00501</v>
      </c>
      <c r="F197" s="1" t="str">
        <f t="shared" si="11"/>
        <v>AP-Oiapoque</v>
      </c>
    </row>
    <row r="198" spans="1:6" x14ac:dyDescent="0.25">
      <c r="A198" s="1" t="s">
        <v>2205</v>
      </c>
      <c r="B198" s="1">
        <v>1600154</v>
      </c>
      <c r="C198" s="1" t="s">
        <v>2215</v>
      </c>
      <c r="D198" s="1" t="str">
        <f t="shared" si="9"/>
        <v>16</v>
      </c>
      <c r="E198" s="1" t="str">
        <f t="shared" si="10"/>
        <v>00154</v>
      </c>
      <c r="F198" s="1" t="str">
        <f t="shared" si="11"/>
        <v>AP-Pedra Branca do Amapari</v>
      </c>
    </row>
    <row r="199" spans="1:6" x14ac:dyDescent="0.25">
      <c r="A199" s="1" t="s">
        <v>2205</v>
      </c>
      <c r="B199" s="1">
        <v>1600535</v>
      </c>
      <c r="C199" s="1" t="s">
        <v>2216</v>
      </c>
      <c r="D199" s="1" t="str">
        <f t="shared" si="9"/>
        <v>16</v>
      </c>
      <c r="E199" s="1" t="str">
        <f t="shared" si="10"/>
        <v>00535</v>
      </c>
      <c r="F199" s="1" t="str">
        <f t="shared" si="11"/>
        <v>AP-Porto Grande</v>
      </c>
    </row>
    <row r="200" spans="1:6" x14ac:dyDescent="0.25">
      <c r="A200" s="1" t="s">
        <v>2205</v>
      </c>
      <c r="B200" s="1">
        <v>1600550</v>
      </c>
      <c r="C200" s="1" t="s">
        <v>2217</v>
      </c>
      <c r="D200" s="1" t="str">
        <f t="shared" si="9"/>
        <v>16</v>
      </c>
      <c r="E200" s="1" t="str">
        <f t="shared" si="10"/>
        <v>00550</v>
      </c>
      <c r="F200" s="1" t="str">
        <f t="shared" si="11"/>
        <v>AP-Pracuúba</v>
      </c>
    </row>
    <row r="201" spans="1:6" x14ac:dyDescent="0.25">
      <c r="A201" s="1" t="s">
        <v>2205</v>
      </c>
      <c r="B201" s="1">
        <v>1600600</v>
      </c>
      <c r="C201" s="1" t="s">
        <v>2218</v>
      </c>
      <c r="D201" s="1" t="str">
        <f t="shared" si="9"/>
        <v>16</v>
      </c>
      <c r="E201" s="1" t="str">
        <f t="shared" si="10"/>
        <v>00600</v>
      </c>
      <c r="F201" s="1" t="str">
        <f t="shared" si="11"/>
        <v>AP-Santana</v>
      </c>
    </row>
    <row r="202" spans="1:6" x14ac:dyDescent="0.25">
      <c r="A202" s="1" t="s">
        <v>2205</v>
      </c>
      <c r="B202" s="1">
        <v>1600055</v>
      </c>
      <c r="C202" s="1" t="s">
        <v>2219</v>
      </c>
      <c r="D202" s="1" t="str">
        <f t="shared" si="9"/>
        <v>16</v>
      </c>
      <c r="E202" s="1" t="str">
        <f t="shared" si="10"/>
        <v>00055</v>
      </c>
      <c r="F202" s="1" t="str">
        <f t="shared" si="11"/>
        <v>AP-Serra do Navio</v>
      </c>
    </row>
    <row r="203" spans="1:6" x14ac:dyDescent="0.25">
      <c r="A203" s="1" t="s">
        <v>2205</v>
      </c>
      <c r="B203" s="1">
        <v>1600709</v>
      </c>
      <c r="C203" s="1" t="s">
        <v>2220</v>
      </c>
      <c r="D203" s="1" t="str">
        <f t="shared" si="9"/>
        <v>16</v>
      </c>
      <c r="E203" s="1" t="str">
        <f t="shared" si="10"/>
        <v>00709</v>
      </c>
      <c r="F203" s="1" t="str">
        <f t="shared" si="11"/>
        <v>AP-Tartarugalzinho</v>
      </c>
    </row>
    <row r="204" spans="1:6" x14ac:dyDescent="0.25">
      <c r="A204" s="1" t="s">
        <v>2205</v>
      </c>
      <c r="B204" s="1">
        <v>1600808</v>
      </c>
      <c r="C204" s="1" t="s">
        <v>2221</v>
      </c>
      <c r="D204" s="1" t="str">
        <f t="shared" si="9"/>
        <v>16</v>
      </c>
      <c r="E204" s="1" t="str">
        <f t="shared" si="10"/>
        <v>00808</v>
      </c>
      <c r="F204" s="1" t="str">
        <f t="shared" si="11"/>
        <v>AP-Vitória do Jari</v>
      </c>
    </row>
    <row r="205" spans="1:6" x14ac:dyDescent="0.25">
      <c r="A205" s="1" t="s">
        <v>3678</v>
      </c>
      <c r="B205" s="1">
        <v>2900108</v>
      </c>
      <c r="C205" s="1" t="s">
        <v>3679</v>
      </c>
      <c r="D205" s="1" t="str">
        <f t="shared" si="9"/>
        <v>29</v>
      </c>
      <c r="E205" s="1" t="str">
        <f t="shared" si="10"/>
        <v>00108</v>
      </c>
      <c r="F205" s="1" t="str">
        <f t="shared" si="11"/>
        <v>BA-Abaíra</v>
      </c>
    </row>
    <row r="206" spans="1:6" x14ac:dyDescent="0.25">
      <c r="A206" s="1" t="s">
        <v>3678</v>
      </c>
      <c r="B206" s="1">
        <v>2900207</v>
      </c>
      <c r="C206" s="1" t="s">
        <v>3680</v>
      </c>
      <c r="D206" s="1" t="str">
        <f t="shared" si="9"/>
        <v>29</v>
      </c>
      <c r="E206" s="1" t="str">
        <f t="shared" si="10"/>
        <v>00207</v>
      </c>
      <c r="F206" s="1" t="str">
        <f t="shared" si="11"/>
        <v>BA-Abaré</v>
      </c>
    </row>
    <row r="207" spans="1:6" x14ac:dyDescent="0.25">
      <c r="A207" s="1" t="s">
        <v>3678</v>
      </c>
      <c r="B207" s="1">
        <v>2900306</v>
      </c>
      <c r="C207" s="1" t="s">
        <v>3681</v>
      </c>
      <c r="D207" s="1" t="str">
        <f t="shared" si="9"/>
        <v>29</v>
      </c>
      <c r="E207" s="1" t="str">
        <f t="shared" si="10"/>
        <v>00306</v>
      </c>
      <c r="F207" s="1" t="str">
        <f t="shared" si="11"/>
        <v>BA-Acajutiba</v>
      </c>
    </row>
    <row r="208" spans="1:6" x14ac:dyDescent="0.25">
      <c r="A208" s="1" t="s">
        <v>3678</v>
      </c>
      <c r="B208" s="1">
        <v>2900355</v>
      </c>
      <c r="C208" s="1" t="s">
        <v>3682</v>
      </c>
      <c r="D208" s="1" t="str">
        <f t="shared" si="9"/>
        <v>29</v>
      </c>
      <c r="E208" s="1" t="str">
        <f t="shared" si="10"/>
        <v>00355</v>
      </c>
      <c r="F208" s="1" t="str">
        <f t="shared" si="11"/>
        <v>BA-Adustina</v>
      </c>
    </row>
    <row r="209" spans="1:6" x14ac:dyDescent="0.25">
      <c r="A209" s="1" t="s">
        <v>3678</v>
      </c>
      <c r="B209" s="1">
        <v>2900405</v>
      </c>
      <c r="C209" s="1" t="s">
        <v>3683</v>
      </c>
      <c r="D209" s="1" t="str">
        <f t="shared" si="9"/>
        <v>29</v>
      </c>
      <c r="E209" s="1" t="str">
        <f t="shared" si="10"/>
        <v>00405</v>
      </c>
      <c r="F209" s="1" t="str">
        <f t="shared" si="11"/>
        <v>BA-Água Fria</v>
      </c>
    </row>
    <row r="210" spans="1:6" x14ac:dyDescent="0.25">
      <c r="A210" s="1" t="s">
        <v>3678</v>
      </c>
      <c r="B210" s="1">
        <v>2900603</v>
      </c>
      <c r="C210" s="1" t="s">
        <v>3684</v>
      </c>
      <c r="D210" s="1" t="str">
        <f t="shared" si="9"/>
        <v>29</v>
      </c>
      <c r="E210" s="1" t="str">
        <f t="shared" si="10"/>
        <v>00603</v>
      </c>
      <c r="F210" s="1" t="str">
        <f t="shared" si="11"/>
        <v>BA-Aiquara</v>
      </c>
    </row>
    <row r="211" spans="1:6" x14ac:dyDescent="0.25">
      <c r="A211" s="1" t="s">
        <v>3678</v>
      </c>
      <c r="B211" s="1">
        <v>2900702</v>
      </c>
      <c r="C211" s="1" t="s">
        <v>3685</v>
      </c>
      <c r="D211" s="1" t="str">
        <f t="shared" si="9"/>
        <v>29</v>
      </c>
      <c r="E211" s="1" t="str">
        <f t="shared" si="10"/>
        <v>00702</v>
      </c>
      <c r="F211" s="1" t="str">
        <f t="shared" si="11"/>
        <v>BA-Alagoinhas</v>
      </c>
    </row>
    <row r="212" spans="1:6" x14ac:dyDescent="0.25">
      <c r="A212" s="1" t="s">
        <v>3678</v>
      </c>
      <c r="B212" s="1">
        <v>2900801</v>
      </c>
      <c r="C212" s="1" t="s">
        <v>3686</v>
      </c>
      <c r="D212" s="1" t="str">
        <f t="shared" si="9"/>
        <v>29</v>
      </c>
      <c r="E212" s="1" t="str">
        <f t="shared" si="10"/>
        <v>00801</v>
      </c>
      <c r="F212" s="1" t="str">
        <f t="shared" si="11"/>
        <v>BA-Alcobaça</v>
      </c>
    </row>
    <row r="213" spans="1:6" x14ac:dyDescent="0.25">
      <c r="A213" s="1" t="s">
        <v>3678</v>
      </c>
      <c r="B213" s="1">
        <v>2900900</v>
      </c>
      <c r="C213" s="1" t="s">
        <v>3687</v>
      </c>
      <c r="D213" s="1" t="str">
        <f t="shared" si="9"/>
        <v>29</v>
      </c>
      <c r="E213" s="1" t="str">
        <f t="shared" si="10"/>
        <v>00900</v>
      </c>
      <c r="F213" s="1" t="str">
        <f t="shared" si="11"/>
        <v>BA-Almadina</v>
      </c>
    </row>
    <row r="214" spans="1:6" x14ac:dyDescent="0.25">
      <c r="A214" s="1" t="s">
        <v>3678</v>
      </c>
      <c r="B214" s="1">
        <v>2901007</v>
      </c>
      <c r="C214" s="1" t="s">
        <v>3688</v>
      </c>
      <c r="D214" s="1" t="str">
        <f t="shared" si="9"/>
        <v>29</v>
      </c>
      <c r="E214" s="1" t="str">
        <f t="shared" si="10"/>
        <v>01007</v>
      </c>
      <c r="F214" s="1" t="str">
        <f t="shared" si="11"/>
        <v>BA-Amargosa</v>
      </c>
    </row>
    <row r="215" spans="1:6" x14ac:dyDescent="0.25">
      <c r="A215" s="1" t="s">
        <v>3678</v>
      </c>
      <c r="B215" s="1">
        <v>2901106</v>
      </c>
      <c r="C215" s="1" t="s">
        <v>3689</v>
      </c>
      <c r="D215" s="1" t="str">
        <f t="shared" si="9"/>
        <v>29</v>
      </c>
      <c r="E215" s="1" t="str">
        <f t="shared" si="10"/>
        <v>01106</v>
      </c>
      <c r="F215" s="1" t="str">
        <f t="shared" si="11"/>
        <v>BA-Amélia Rodrigues</v>
      </c>
    </row>
    <row r="216" spans="1:6" x14ac:dyDescent="0.25">
      <c r="A216" s="1" t="s">
        <v>3678</v>
      </c>
      <c r="B216" s="1">
        <v>2901155</v>
      </c>
      <c r="C216" s="1" t="s">
        <v>3690</v>
      </c>
      <c r="D216" s="1" t="str">
        <f t="shared" si="9"/>
        <v>29</v>
      </c>
      <c r="E216" s="1" t="str">
        <f t="shared" si="10"/>
        <v>01155</v>
      </c>
      <c r="F216" s="1" t="str">
        <f t="shared" si="11"/>
        <v>BA-América Dourada</v>
      </c>
    </row>
    <row r="217" spans="1:6" x14ac:dyDescent="0.25">
      <c r="A217" s="1" t="s">
        <v>3678</v>
      </c>
      <c r="B217" s="1">
        <v>2901205</v>
      </c>
      <c r="C217" s="1" t="s">
        <v>3691</v>
      </c>
      <c r="D217" s="1" t="str">
        <f t="shared" si="9"/>
        <v>29</v>
      </c>
      <c r="E217" s="1" t="str">
        <f t="shared" si="10"/>
        <v>01205</v>
      </c>
      <c r="F217" s="1" t="str">
        <f t="shared" si="11"/>
        <v>BA-Anagé</v>
      </c>
    </row>
    <row r="218" spans="1:6" x14ac:dyDescent="0.25">
      <c r="A218" s="1" t="s">
        <v>3678</v>
      </c>
      <c r="B218" s="1">
        <v>2901304</v>
      </c>
      <c r="C218" s="1" t="s">
        <v>3692</v>
      </c>
      <c r="D218" s="1" t="str">
        <f t="shared" si="9"/>
        <v>29</v>
      </c>
      <c r="E218" s="1" t="str">
        <f t="shared" si="10"/>
        <v>01304</v>
      </c>
      <c r="F218" s="1" t="str">
        <f t="shared" si="11"/>
        <v>BA-Andaraí</v>
      </c>
    </row>
    <row r="219" spans="1:6" x14ac:dyDescent="0.25">
      <c r="A219" s="1" t="s">
        <v>3678</v>
      </c>
      <c r="B219" s="1">
        <v>2901353</v>
      </c>
      <c r="C219" s="1" t="s">
        <v>3693</v>
      </c>
      <c r="D219" s="1" t="str">
        <f t="shared" si="9"/>
        <v>29</v>
      </c>
      <c r="E219" s="1" t="str">
        <f t="shared" si="10"/>
        <v>01353</v>
      </c>
      <c r="F219" s="1" t="str">
        <f t="shared" si="11"/>
        <v>BA-Andorinha</v>
      </c>
    </row>
    <row r="220" spans="1:6" x14ac:dyDescent="0.25">
      <c r="A220" s="1" t="s">
        <v>3678</v>
      </c>
      <c r="B220" s="1">
        <v>2901403</v>
      </c>
      <c r="C220" s="1" t="s">
        <v>3694</v>
      </c>
      <c r="D220" s="1" t="str">
        <f t="shared" si="9"/>
        <v>29</v>
      </c>
      <c r="E220" s="1" t="str">
        <f t="shared" si="10"/>
        <v>01403</v>
      </c>
      <c r="F220" s="1" t="str">
        <f t="shared" si="11"/>
        <v>BA-Angical</v>
      </c>
    </row>
    <row r="221" spans="1:6" x14ac:dyDescent="0.25">
      <c r="A221" s="1" t="s">
        <v>3678</v>
      </c>
      <c r="B221" s="1">
        <v>2901502</v>
      </c>
      <c r="C221" s="1" t="s">
        <v>3695</v>
      </c>
      <c r="D221" s="1" t="str">
        <f t="shared" si="9"/>
        <v>29</v>
      </c>
      <c r="E221" s="1" t="str">
        <f t="shared" si="10"/>
        <v>01502</v>
      </c>
      <c r="F221" s="1" t="str">
        <f t="shared" si="11"/>
        <v>BA-Anguera</v>
      </c>
    </row>
    <row r="222" spans="1:6" x14ac:dyDescent="0.25">
      <c r="A222" s="1" t="s">
        <v>3678</v>
      </c>
      <c r="B222" s="1">
        <v>2901601</v>
      </c>
      <c r="C222" s="1" t="s">
        <v>3696</v>
      </c>
      <c r="D222" s="1" t="str">
        <f t="shared" si="9"/>
        <v>29</v>
      </c>
      <c r="E222" s="1" t="str">
        <f t="shared" si="10"/>
        <v>01601</v>
      </c>
      <c r="F222" s="1" t="str">
        <f t="shared" si="11"/>
        <v>BA-Antas</v>
      </c>
    </row>
    <row r="223" spans="1:6" x14ac:dyDescent="0.25">
      <c r="A223" s="1" t="s">
        <v>3678</v>
      </c>
      <c r="B223" s="1">
        <v>2901700</v>
      </c>
      <c r="C223" s="1" t="s">
        <v>3697</v>
      </c>
      <c r="D223" s="1" t="str">
        <f t="shared" si="9"/>
        <v>29</v>
      </c>
      <c r="E223" s="1" t="str">
        <f t="shared" si="10"/>
        <v>01700</v>
      </c>
      <c r="F223" s="1" t="str">
        <f t="shared" si="11"/>
        <v>BA-Antônio Cardoso</v>
      </c>
    </row>
    <row r="224" spans="1:6" x14ac:dyDescent="0.25">
      <c r="A224" s="1" t="s">
        <v>3678</v>
      </c>
      <c r="B224" s="1">
        <v>2901809</v>
      </c>
      <c r="C224" s="1" t="s">
        <v>3698</v>
      </c>
      <c r="D224" s="1" t="str">
        <f t="shared" si="9"/>
        <v>29</v>
      </c>
      <c r="E224" s="1" t="str">
        <f t="shared" si="10"/>
        <v>01809</v>
      </c>
      <c r="F224" s="1" t="str">
        <f t="shared" si="11"/>
        <v>BA-Antônio Gonçalves</v>
      </c>
    </row>
    <row r="225" spans="1:6" x14ac:dyDescent="0.25">
      <c r="A225" s="1" t="s">
        <v>3678</v>
      </c>
      <c r="B225" s="1">
        <v>2901908</v>
      </c>
      <c r="C225" s="1" t="s">
        <v>3699</v>
      </c>
      <c r="D225" s="1" t="str">
        <f t="shared" si="9"/>
        <v>29</v>
      </c>
      <c r="E225" s="1" t="str">
        <f t="shared" si="10"/>
        <v>01908</v>
      </c>
      <c r="F225" s="1" t="str">
        <f t="shared" si="11"/>
        <v>BA-Aporá</v>
      </c>
    </row>
    <row r="226" spans="1:6" x14ac:dyDescent="0.25">
      <c r="A226" s="1" t="s">
        <v>3678</v>
      </c>
      <c r="B226" s="1">
        <v>2901957</v>
      </c>
      <c r="C226" s="1" t="s">
        <v>3700</v>
      </c>
      <c r="D226" s="1" t="str">
        <f t="shared" si="9"/>
        <v>29</v>
      </c>
      <c r="E226" s="1" t="str">
        <f t="shared" si="10"/>
        <v>01957</v>
      </c>
      <c r="F226" s="1" t="str">
        <f t="shared" si="11"/>
        <v>BA-Apuarema</v>
      </c>
    </row>
    <row r="227" spans="1:6" x14ac:dyDescent="0.25">
      <c r="A227" s="1" t="s">
        <v>3678</v>
      </c>
      <c r="B227" s="1">
        <v>2902054</v>
      </c>
      <c r="C227" s="1" t="s">
        <v>3701</v>
      </c>
      <c r="D227" s="1" t="str">
        <f t="shared" si="9"/>
        <v>29</v>
      </c>
      <c r="E227" s="1" t="str">
        <f t="shared" si="10"/>
        <v>02054</v>
      </c>
      <c r="F227" s="1" t="str">
        <f t="shared" si="11"/>
        <v>BA-Araças</v>
      </c>
    </row>
    <row r="228" spans="1:6" x14ac:dyDescent="0.25">
      <c r="A228" s="1" t="s">
        <v>3678</v>
      </c>
      <c r="B228" s="1">
        <v>2902005</v>
      </c>
      <c r="C228" s="1" t="s">
        <v>3702</v>
      </c>
      <c r="D228" s="1" t="str">
        <f t="shared" si="9"/>
        <v>29</v>
      </c>
      <c r="E228" s="1" t="str">
        <f t="shared" si="10"/>
        <v>02005</v>
      </c>
      <c r="F228" s="1" t="str">
        <f t="shared" si="11"/>
        <v>BA-Aracatu</v>
      </c>
    </row>
    <row r="229" spans="1:6" x14ac:dyDescent="0.25">
      <c r="A229" s="1" t="s">
        <v>3678</v>
      </c>
      <c r="B229" s="1">
        <v>2902104</v>
      </c>
      <c r="C229" s="1" t="s">
        <v>3703</v>
      </c>
      <c r="D229" s="1" t="str">
        <f t="shared" si="9"/>
        <v>29</v>
      </c>
      <c r="E229" s="1" t="str">
        <f t="shared" si="10"/>
        <v>02104</v>
      </c>
      <c r="F229" s="1" t="str">
        <f t="shared" si="11"/>
        <v>BA-Araci</v>
      </c>
    </row>
    <row r="230" spans="1:6" x14ac:dyDescent="0.25">
      <c r="A230" s="1" t="s">
        <v>3678</v>
      </c>
      <c r="B230" s="1">
        <v>2902203</v>
      </c>
      <c r="C230" s="1" t="s">
        <v>3704</v>
      </c>
      <c r="D230" s="1" t="str">
        <f t="shared" si="9"/>
        <v>29</v>
      </c>
      <c r="E230" s="1" t="str">
        <f t="shared" si="10"/>
        <v>02203</v>
      </c>
      <c r="F230" s="1" t="str">
        <f t="shared" si="11"/>
        <v>BA-Aramari</v>
      </c>
    </row>
    <row r="231" spans="1:6" x14ac:dyDescent="0.25">
      <c r="A231" s="1" t="s">
        <v>3678</v>
      </c>
      <c r="B231" s="1">
        <v>2902252</v>
      </c>
      <c r="C231" s="1" t="s">
        <v>3705</v>
      </c>
      <c r="D231" s="1" t="str">
        <f t="shared" si="9"/>
        <v>29</v>
      </c>
      <c r="E231" s="1" t="str">
        <f t="shared" si="10"/>
        <v>02252</v>
      </c>
      <c r="F231" s="1" t="str">
        <f t="shared" si="11"/>
        <v>BA-Arataca</v>
      </c>
    </row>
    <row r="232" spans="1:6" x14ac:dyDescent="0.25">
      <c r="A232" s="1" t="s">
        <v>3678</v>
      </c>
      <c r="B232" s="1">
        <v>2902302</v>
      </c>
      <c r="C232" s="1" t="s">
        <v>3706</v>
      </c>
      <c r="D232" s="1" t="str">
        <f t="shared" si="9"/>
        <v>29</v>
      </c>
      <c r="E232" s="1" t="str">
        <f t="shared" si="10"/>
        <v>02302</v>
      </c>
      <c r="F232" s="1" t="str">
        <f t="shared" si="11"/>
        <v>BA-Aratuípe</v>
      </c>
    </row>
    <row r="233" spans="1:6" x14ac:dyDescent="0.25">
      <c r="A233" s="1" t="s">
        <v>3678</v>
      </c>
      <c r="B233" s="1">
        <v>2902401</v>
      </c>
      <c r="C233" s="1" t="s">
        <v>3707</v>
      </c>
      <c r="D233" s="1" t="str">
        <f t="shared" si="9"/>
        <v>29</v>
      </c>
      <c r="E233" s="1" t="str">
        <f t="shared" si="10"/>
        <v>02401</v>
      </c>
      <c r="F233" s="1" t="str">
        <f t="shared" si="11"/>
        <v>BA-Aurelino Leal</v>
      </c>
    </row>
    <row r="234" spans="1:6" x14ac:dyDescent="0.25">
      <c r="A234" s="1" t="s">
        <v>3678</v>
      </c>
      <c r="B234" s="1">
        <v>2902500</v>
      </c>
      <c r="C234" s="1" t="s">
        <v>3708</v>
      </c>
      <c r="D234" s="1" t="str">
        <f t="shared" si="9"/>
        <v>29</v>
      </c>
      <c r="E234" s="1" t="str">
        <f t="shared" si="10"/>
        <v>02500</v>
      </c>
      <c r="F234" s="1" t="str">
        <f t="shared" si="11"/>
        <v>BA-Baianópolis</v>
      </c>
    </row>
    <row r="235" spans="1:6" x14ac:dyDescent="0.25">
      <c r="A235" s="1" t="s">
        <v>3678</v>
      </c>
      <c r="B235" s="1">
        <v>2902609</v>
      </c>
      <c r="C235" s="1" t="s">
        <v>3709</v>
      </c>
      <c r="D235" s="1" t="str">
        <f t="shared" si="9"/>
        <v>29</v>
      </c>
      <c r="E235" s="1" t="str">
        <f t="shared" si="10"/>
        <v>02609</v>
      </c>
      <c r="F235" s="1" t="str">
        <f t="shared" si="11"/>
        <v>BA-Baixa Grande</v>
      </c>
    </row>
    <row r="236" spans="1:6" x14ac:dyDescent="0.25">
      <c r="A236" s="1" t="s">
        <v>3678</v>
      </c>
      <c r="B236" s="1">
        <v>2902658</v>
      </c>
      <c r="C236" s="1" t="s">
        <v>3710</v>
      </c>
      <c r="D236" s="1" t="str">
        <f t="shared" si="9"/>
        <v>29</v>
      </c>
      <c r="E236" s="1" t="str">
        <f t="shared" si="10"/>
        <v>02658</v>
      </c>
      <c r="F236" s="1" t="str">
        <f t="shared" si="11"/>
        <v>BA-Banzaê</v>
      </c>
    </row>
    <row r="237" spans="1:6" x14ac:dyDescent="0.25">
      <c r="A237" s="1" t="s">
        <v>3678</v>
      </c>
      <c r="B237" s="1">
        <v>2902708</v>
      </c>
      <c r="C237" s="1" t="s">
        <v>3711</v>
      </c>
      <c r="D237" s="1" t="str">
        <f t="shared" si="9"/>
        <v>29</v>
      </c>
      <c r="E237" s="1" t="str">
        <f t="shared" si="10"/>
        <v>02708</v>
      </c>
      <c r="F237" s="1" t="str">
        <f t="shared" si="11"/>
        <v>BA-Barra</v>
      </c>
    </row>
    <row r="238" spans="1:6" x14ac:dyDescent="0.25">
      <c r="A238" s="1" t="s">
        <v>3678</v>
      </c>
      <c r="B238" s="1">
        <v>2902807</v>
      </c>
      <c r="C238" s="1" t="s">
        <v>3712</v>
      </c>
      <c r="D238" s="1" t="str">
        <f t="shared" si="9"/>
        <v>29</v>
      </c>
      <c r="E238" s="1" t="str">
        <f t="shared" si="10"/>
        <v>02807</v>
      </c>
      <c r="F238" s="1" t="str">
        <f t="shared" si="11"/>
        <v>BA-Barra da Estiva</v>
      </c>
    </row>
    <row r="239" spans="1:6" x14ac:dyDescent="0.25">
      <c r="A239" s="1" t="s">
        <v>3678</v>
      </c>
      <c r="B239" s="1">
        <v>2902906</v>
      </c>
      <c r="C239" s="1" t="s">
        <v>3713</v>
      </c>
      <c r="D239" s="1" t="str">
        <f t="shared" si="9"/>
        <v>29</v>
      </c>
      <c r="E239" s="1" t="str">
        <f t="shared" si="10"/>
        <v>02906</v>
      </c>
      <c r="F239" s="1" t="str">
        <f t="shared" si="11"/>
        <v>BA-Barra do Choça</v>
      </c>
    </row>
    <row r="240" spans="1:6" x14ac:dyDescent="0.25">
      <c r="A240" s="1" t="s">
        <v>3678</v>
      </c>
      <c r="B240" s="1">
        <v>2903003</v>
      </c>
      <c r="C240" s="1" t="s">
        <v>3714</v>
      </c>
      <c r="D240" s="1" t="str">
        <f t="shared" si="9"/>
        <v>29</v>
      </c>
      <c r="E240" s="1" t="str">
        <f t="shared" si="10"/>
        <v>03003</v>
      </c>
      <c r="F240" s="1" t="str">
        <f t="shared" si="11"/>
        <v>BA-Barra do Mendes</v>
      </c>
    </row>
    <row r="241" spans="1:6" x14ac:dyDescent="0.25">
      <c r="A241" s="1" t="s">
        <v>3678</v>
      </c>
      <c r="B241" s="1">
        <v>2903102</v>
      </c>
      <c r="C241" s="1" t="s">
        <v>3715</v>
      </c>
      <c r="D241" s="1" t="str">
        <f t="shared" si="9"/>
        <v>29</v>
      </c>
      <c r="E241" s="1" t="str">
        <f t="shared" si="10"/>
        <v>03102</v>
      </c>
      <c r="F241" s="1" t="str">
        <f t="shared" si="11"/>
        <v>BA-Barra do Rocha</v>
      </c>
    </row>
    <row r="242" spans="1:6" x14ac:dyDescent="0.25">
      <c r="A242" s="1" t="s">
        <v>3678</v>
      </c>
      <c r="B242" s="1">
        <v>2903201</v>
      </c>
      <c r="C242" s="1" t="s">
        <v>3716</v>
      </c>
      <c r="D242" s="1" t="str">
        <f t="shared" si="9"/>
        <v>29</v>
      </c>
      <c r="E242" s="1" t="str">
        <f t="shared" si="10"/>
        <v>03201</v>
      </c>
      <c r="F242" s="1" t="str">
        <f t="shared" si="11"/>
        <v>BA-Barreiras</v>
      </c>
    </row>
    <row r="243" spans="1:6" x14ac:dyDescent="0.25">
      <c r="A243" s="1" t="s">
        <v>3678</v>
      </c>
      <c r="B243" s="1">
        <v>2903235</v>
      </c>
      <c r="C243" s="1" t="s">
        <v>3717</v>
      </c>
      <c r="D243" s="1" t="str">
        <f t="shared" si="9"/>
        <v>29</v>
      </c>
      <c r="E243" s="1" t="str">
        <f t="shared" si="10"/>
        <v>03235</v>
      </c>
      <c r="F243" s="1" t="str">
        <f t="shared" si="11"/>
        <v>BA-Barro Alto</v>
      </c>
    </row>
    <row r="244" spans="1:6" x14ac:dyDescent="0.25">
      <c r="A244" s="1" t="s">
        <v>3678</v>
      </c>
      <c r="B244" s="1">
        <v>2903300</v>
      </c>
      <c r="C244" s="1" t="s">
        <v>3718</v>
      </c>
      <c r="D244" s="1" t="str">
        <f t="shared" si="9"/>
        <v>29</v>
      </c>
      <c r="E244" s="1" t="str">
        <f t="shared" si="10"/>
        <v>03300</v>
      </c>
      <c r="F244" s="1" t="str">
        <f t="shared" si="11"/>
        <v>BA-Barro Preto</v>
      </c>
    </row>
    <row r="245" spans="1:6" x14ac:dyDescent="0.25">
      <c r="A245" s="1" t="s">
        <v>3678</v>
      </c>
      <c r="B245" s="1">
        <v>2903276</v>
      </c>
      <c r="C245" s="1" t="s">
        <v>3719</v>
      </c>
      <c r="D245" s="1" t="str">
        <f t="shared" si="9"/>
        <v>29</v>
      </c>
      <c r="E245" s="1" t="str">
        <f t="shared" si="10"/>
        <v>03276</v>
      </c>
      <c r="F245" s="1" t="str">
        <f t="shared" si="11"/>
        <v>BA-Barrocas</v>
      </c>
    </row>
    <row r="246" spans="1:6" x14ac:dyDescent="0.25">
      <c r="A246" s="1" t="s">
        <v>3678</v>
      </c>
      <c r="B246" s="1">
        <v>2903409</v>
      </c>
      <c r="C246" s="1" t="s">
        <v>3720</v>
      </c>
      <c r="D246" s="1" t="str">
        <f t="shared" si="9"/>
        <v>29</v>
      </c>
      <c r="E246" s="1" t="str">
        <f t="shared" si="10"/>
        <v>03409</v>
      </c>
      <c r="F246" s="1" t="str">
        <f t="shared" si="11"/>
        <v>BA-Belmonte</v>
      </c>
    </row>
    <row r="247" spans="1:6" x14ac:dyDescent="0.25">
      <c r="A247" s="1" t="s">
        <v>3678</v>
      </c>
      <c r="B247" s="1">
        <v>2903508</v>
      </c>
      <c r="C247" s="1" t="s">
        <v>3721</v>
      </c>
      <c r="D247" s="1" t="str">
        <f t="shared" si="9"/>
        <v>29</v>
      </c>
      <c r="E247" s="1" t="str">
        <f t="shared" si="10"/>
        <v>03508</v>
      </c>
      <c r="F247" s="1" t="str">
        <f t="shared" si="11"/>
        <v>BA-Belo Campo</v>
      </c>
    </row>
    <row r="248" spans="1:6" x14ac:dyDescent="0.25">
      <c r="A248" s="1" t="s">
        <v>3678</v>
      </c>
      <c r="B248" s="1">
        <v>2903607</v>
      </c>
      <c r="C248" s="1" t="s">
        <v>3722</v>
      </c>
      <c r="D248" s="1" t="str">
        <f t="shared" si="9"/>
        <v>29</v>
      </c>
      <c r="E248" s="1" t="str">
        <f t="shared" si="10"/>
        <v>03607</v>
      </c>
      <c r="F248" s="1" t="str">
        <f t="shared" si="11"/>
        <v>BA-Biritinga</v>
      </c>
    </row>
    <row r="249" spans="1:6" x14ac:dyDescent="0.25">
      <c r="A249" s="1" t="s">
        <v>3678</v>
      </c>
      <c r="B249" s="1">
        <v>2903706</v>
      </c>
      <c r="C249" s="1" t="s">
        <v>3723</v>
      </c>
      <c r="D249" s="1" t="str">
        <f t="shared" si="9"/>
        <v>29</v>
      </c>
      <c r="E249" s="1" t="str">
        <f t="shared" si="10"/>
        <v>03706</v>
      </c>
      <c r="F249" s="1" t="str">
        <f t="shared" si="11"/>
        <v>BA-Boa Nova</v>
      </c>
    </row>
    <row r="250" spans="1:6" x14ac:dyDescent="0.25">
      <c r="A250" s="1" t="s">
        <v>3678</v>
      </c>
      <c r="B250" s="1">
        <v>2903805</v>
      </c>
      <c r="C250" s="1" t="s">
        <v>3724</v>
      </c>
      <c r="D250" s="1" t="str">
        <f t="shared" si="9"/>
        <v>29</v>
      </c>
      <c r="E250" s="1" t="str">
        <f t="shared" si="10"/>
        <v>03805</v>
      </c>
      <c r="F250" s="1" t="str">
        <f t="shared" si="11"/>
        <v>BA-Boa Vista do Tupim</v>
      </c>
    </row>
    <row r="251" spans="1:6" x14ac:dyDescent="0.25">
      <c r="A251" s="1" t="s">
        <v>3678</v>
      </c>
      <c r="B251" s="1">
        <v>2903904</v>
      </c>
      <c r="C251" s="1" t="s">
        <v>3725</v>
      </c>
      <c r="D251" s="1" t="str">
        <f t="shared" si="9"/>
        <v>29</v>
      </c>
      <c r="E251" s="1" t="str">
        <f t="shared" si="10"/>
        <v>03904</v>
      </c>
      <c r="F251" s="1" t="str">
        <f t="shared" si="11"/>
        <v>BA-Bom Jesus da Lapa</v>
      </c>
    </row>
    <row r="252" spans="1:6" x14ac:dyDescent="0.25">
      <c r="A252" s="1" t="s">
        <v>3678</v>
      </c>
      <c r="B252" s="1">
        <v>2903953</v>
      </c>
      <c r="C252" s="1" t="s">
        <v>3726</v>
      </c>
      <c r="D252" s="1" t="str">
        <f t="shared" si="9"/>
        <v>29</v>
      </c>
      <c r="E252" s="1" t="str">
        <f t="shared" si="10"/>
        <v>03953</v>
      </c>
      <c r="F252" s="1" t="str">
        <f t="shared" si="11"/>
        <v>BA-Bom Jesus da Serra</v>
      </c>
    </row>
    <row r="253" spans="1:6" x14ac:dyDescent="0.25">
      <c r="A253" s="1" t="s">
        <v>3678</v>
      </c>
      <c r="B253" s="1">
        <v>2904001</v>
      </c>
      <c r="C253" s="1" t="s">
        <v>3727</v>
      </c>
      <c r="D253" s="1" t="str">
        <f t="shared" si="9"/>
        <v>29</v>
      </c>
      <c r="E253" s="1" t="str">
        <f t="shared" si="10"/>
        <v>04001</v>
      </c>
      <c r="F253" s="1" t="str">
        <f t="shared" si="11"/>
        <v>BA-Boninal</v>
      </c>
    </row>
    <row r="254" spans="1:6" x14ac:dyDescent="0.25">
      <c r="A254" s="1" t="s">
        <v>3678</v>
      </c>
      <c r="B254" s="1">
        <v>2904050</v>
      </c>
      <c r="C254" s="1" t="s">
        <v>2084</v>
      </c>
      <c r="D254" s="1" t="str">
        <f t="shared" si="9"/>
        <v>29</v>
      </c>
      <c r="E254" s="1" t="str">
        <f t="shared" si="10"/>
        <v>04050</v>
      </c>
      <c r="F254" s="1" t="str">
        <f t="shared" si="11"/>
        <v>BA-Bonito</v>
      </c>
    </row>
    <row r="255" spans="1:6" x14ac:dyDescent="0.25">
      <c r="A255" s="1" t="s">
        <v>3678</v>
      </c>
      <c r="B255" s="1">
        <v>2904100</v>
      </c>
      <c r="C255" s="1" t="s">
        <v>3728</v>
      </c>
      <c r="D255" s="1" t="str">
        <f t="shared" si="9"/>
        <v>29</v>
      </c>
      <c r="E255" s="1" t="str">
        <f t="shared" si="10"/>
        <v>04100</v>
      </c>
      <c r="F255" s="1" t="str">
        <f t="shared" si="11"/>
        <v>BA-Boquira</v>
      </c>
    </row>
    <row r="256" spans="1:6" x14ac:dyDescent="0.25">
      <c r="A256" s="1" t="s">
        <v>3678</v>
      </c>
      <c r="B256" s="1">
        <v>2904209</v>
      </c>
      <c r="C256" s="1" t="s">
        <v>3729</v>
      </c>
      <c r="D256" s="1" t="str">
        <f t="shared" si="9"/>
        <v>29</v>
      </c>
      <c r="E256" s="1" t="str">
        <f t="shared" si="10"/>
        <v>04209</v>
      </c>
      <c r="F256" s="1" t="str">
        <f t="shared" si="11"/>
        <v>BA-Botuporã</v>
      </c>
    </row>
    <row r="257" spans="1:6" x14ac:dyDescent="0.25">
      <c r="A257" s="1" t="s">
        <v>3678</v>
      </c>
      <c r="B257" s="1">
        <v>2904308</v>
      </c>
      <c r="C257" s="1" t="s">
        <v>3730</v>
      </c>
      <c r="D257" s="1" t="str">
        <f t="shared" si="9"/>
        <v>29</v>
      </c>
      <c r="E257" s="1" t="str">
        <f t="shared" si="10"/>
        <v>04308</v>
      </c>
      <c r="F257" s="1" t="str">
        <f t="shared" si="11"/>
        <v>BA-Brejões</v>
      </c>
    </row>
    <row r="258" spans="1:6" x14ac:dyDescent="0.25">
      <c r="A258" s="1" t="s">
        <v>3678</v>
      </c>
      <c r="B258" s="1">
        <v>2904407</v>
      </c>
      <c r="C258" s="1" t="s">
        <v>3731</v>
      </c>
      <c r="D258" s="1" t="str">
        <f t="shared" si="9"/>
        <v>29</v>
      </c>
      <c r="E258" s="1" t="str">
        <f t="shared" si="10"/>
        <v>04407</v>
      </c>
      <c r="F258" s="1" t="str">
        <f t="shared" si="11"/>
        <v>BA-Brejolândia</v>
      </c>
    </row>
    <row r="259" spans="1:6" x14ac:dyDescent="0.25">
      <c r="A259" s="1" t="s">
        <v>3678</v>
      </c>
      <c r="B259" s="1">
        <v>2904506</v>
      </c>
      <c r="C259" s="1" t="s">
        <v>3732</v>
      </c>
      <c r="D259" s="1" t="str">
        <f t="shared" ref="D259:D322" si="12">LEFT($B259,2)</f>
        <v>29</v>
      </c>
      <c r="E259" s="1" t="str">
        <f t="shared" ref="E259:E322" si="13">RIGHT(B259,5)</f>
        <v>04506</v>
      </c>
      <c r="F259" s="1" t="str">
        <f t="shared" si="11"/>
        <v>BA-Brotas de Macaúbas</v>
      </c>
    </row>
    <row r="260" spans="1:6" x14ac:dyDescent="0.25">
      <c r="A260" s="1" t="s">
        <v>3678</v>
      </c>
      <c r="B260" s="1">
        <v>2904605</v>
      </c>
      <c r="C260" s="1" t="s">
        <v>3733</v>
      </c>
      <c r="D260" s="1" t="str">
        <f t="shared" si="12"/>
        <v>29</v>
      </c>
      <c r="E260" s="1" t="str">
        <f t="shared" si="13"/>
        <v>04605</v>
      </c>
      <c r="F260" s="1" t="str">
        <f t="shared" ref="F260:F323" si="14">A260&amp;"-"&amp;C260</f>
        <v>BA-Brumado</v>
      </c>
    </row>
    <row r="261" spans="1:6" x14ac:dyDescent="0.25">
      <c r="A261" s="1" t="s">
        <v>3678</v>
      </c>
      <c r="B261" s="1">
        <v>2904704</v>
      </c>
      <c r="C261" s="1" t="s">
        <v>3734</v>
      </c>
      <c r="D261" s="1" t="str">
        <f t="shared" si="12"/>
        <v>29</v>
      </c>
      <c r="E261" s="1" t="str">
        <f t="shared" si="13"/>
        <v>04704</v>
      </c>
      <c r="F261" s="1" t="str">
        <f t="shared" si="14"/>
        <v>BA-Buerarema</v>
      </c>
    </row>
    <row r="262" spans="1:6" x14ac:dyDescent="0.25">
      <c r="A262" s="1" t="s">
        <v>3678</v>
      </c>
      <c r="B262" s="1">
        <v>2904753</v>
      </c>
      <c r="C262" s="1" t="s">
        <v>3735</v>
      </c>
      <c r="D262" s="1" t="str">
        <f t="shared" si="12"/>
        <v>29</v>
      </c>
      <c r="E262" s="1" t="str">
        <f t="shared" si="13"/>
        <v>04753</v>
      </c>
      <c r="F262" s="1" t="str">
        <f t="shared" si="14"/>
        <v>BA-Buritirama</v>
      </c>
    </row>
    <row r="263" spans="1:6" x14ac:dyDescent="0.25">
      <c r="A263" s="1" t="s">
        <v>3678</v>
      </c>
      <c r="B263" s="1">
        <v>2904803</v>
      </c>
      <c r="C263" s="1" t="s">
        <v>3736</v>
      </c>
      <c r="D263" s="1" t="str">
        <f t="shared" si="12"/>
        <v>29</v>
      </c>
      <c r="E263" s="1" t="str">
        <f t="shared" si="13"/>
        <v>04803</v>
      </c>
      <c r="F263" s="1" t="str">
        <f t="shared" si="14"/>
        <v>BA-Caatiba</v>
      </c>
    </row>
    <row r="264" spans="1:6" x14ac:dyDescent="0.25">
      <c r="A264" s="1" t="s">
        <v>3678</v>
      </c>
      <c r="B264" s="1">
        <v>2904852</v>
      </c>
      <c r="C264" s="1" t="s">
        <v>3737</v>
      </c>
      <c r="D264" s="1" t="str">
        <f t="shared" si="12"/>
        <v>29</v>
      </c>
      <c r="E264" s="1" t="str">
        <f t="shared" si="13"/>
        <v>04852</v>
      </c>
      <c r="F264" s="1" t="str">
        <f t="shared" si="14"/>
        <v>BA-Cabaceiras do Paraguaçu</v>
      </c>
    </row>
    <row r="265" spans="1:6" x14ac:dyDescent="0.25">
      <c r="A265" s="1" t="s">
        <v>3678</v>
      </c>
      <c r="B265" s="1">
        <v>2904902</v>
      </c>
      <c r="C265" s="1" t="s">
        <v>3738</v>
      </c>
      <c r="D265" s="1" t="str">
        <f t="shared" si="12"/>
        <v>29</v>
      </c>
      <c r="E265" s="1" t="str">
        <f t="shared" si="13"/>
        <v>04902</v>
      </c>
      <c r="F265" s="1" t="str">
        <f t="shared" si="14"/>
        <v>BA-Cachoeira</v>
      </c>
    </row>
    <row r="266" spans="1:6" x14ac:dyDescent="0.25">
      <c r="A266" s="1" t="s">
        <v>3678</v>
      </c>
      <c r="B266" s="1">
        <v>2905008</v>
      </c>
      <c r="C266" s="1" t="s">
        <v>3739</v>
      </c>
      <c r="D266" s="1" t="str">
        <f t="shared" si="12"/>
        <v>29</v>
      </c>
      <c r="E266" s="1" t="str">
        <f t="shared" si="13"/>
        <v>05008</v>
      </c>
      <c r="F266" s="1" t="str">
        <f t="shared" si="14"/>
        <v>BA-Caculé</v>
      </c>
    </row>
    <row r="267" spans="1:6" x14ac:dyDescent="0.25">
      <c r="A267" s="1" t="s">
        <v>3678</v>
      </c>
      <c r="B267" s="1">
        <v>2905107</v>
      </c>
      <c r="C267" s="1" t="s">
        <v>3740</v>
      </c>
      <c r="D267" s="1" t="str">
        <f t="shared" si="12"/>
        <v>29</v>
      </c>
      <c r="E267" s="1" t="str">
        <f t="shared" si="13"/>
        <v>05107</v>
      </c>
      <c r="F267" s="1" t="str">
        <f t="shared" si="14"/>
        <v>BA-Caém</v>
      </c>
    </row>
    <row r="268" spans="1:6" x14ac:dyDescent="0.25">
      <c r="A268" s="1" t="s">
        <v>3678</v>
      </c>
      <c r="B268" s="1">
        <v>2905156</v>
      </c>
      <c r="C268" s="1" t="s">
        <v>3741</v>
      </c>
      <c r="D268" s="1" t="str">
        <f t="shared" si="12"/>
        <v>29</v>
      </c>
      <c r="E268" s="1" t="str">
        <f t="shared" si="13"/>
        <v>05156</v>
      </c>
      <c r="F268" s="1" t="str">
        <f t="shared" si="14"/>
        <v>BA-Caetanos</v>
      </c>
    </row>
    <row r="269" spans="1:6" x14ac:dyDescent="0.25">
      <c r="A269" s="1" t="s">
        <v>3678</v>
      </c>
      <c r="B269" s="1">
        <v>2905206</v>
      </c>
      <c r="C269" s="1" t="s">
        <v>3742</v>
      </c>
      <c r="D269" s="1" t="str">
        <f t="shared" si="12"/>
        <v>29</v>
      </c>
      <c r="E269" s="1" t="str">
        <f t="shared" si="13"/>
        <v>05206</v>
      </c>
      <c r="F269" s="1" t="str">
        <f t="shared" si="14"/>
        <v>BA-Caetité</v>
      </c>
    </row>
    <row r="270" spans="1:6" x14ac:dyDescent="0.25">
      <c r="A270" s="1" t="s">
        <v>3678</v>
      </c>
      <c r="B270" s="1">
        <v>2905305</v>
      </c>
      <c r="C270" s="1" t="s">
        <v>3743</v>
      </c>
      <c r="D270" s="1" t="str">
        <f t="shared" si="12"/>
        <v>29</v>
      </c>
      <c r="E270" s="1" t="str">
        <f t="shared" si="13"/>
        <v>05305</v>
      </c>
      <c r="F270" s="1" t="str">
        <f t="shared" si="14"/>
        <v>BA-Cafarnaum</v>
      </c>
    </row>
    <row r="271" spans="1:6" x14ac:dyDescent="0.25">
      <c r="A271" s="1" t="s">
        <v>3678</v>
      </c>
      <c r="B271" s="1">
        <v>2905404</v>
      </c>
      <c r="C271" s="1" t="s">
        <v>3744</v>
      </c>
      <c r="D271" s="1" t="str">
        <f t="shared" si="12"/>
        <v>29</v>
      </c>
      <c r="E271" s="1" t="str">
        <f t="shared" si="13"/>
        <v>05404</v>
      </c>
      <c r="F271" s="1" t="str">
        <f t="shared" si="14"/>
        <v>BA-Cairu</v>
      </c>
    </row>
    <row r="272" spans="1:6" x14ac:dyDescent="0.25">
      <c r="A272" s="1" t="s">
        <v>3678</v>
      </c>
      <c r="B272" s="1">
        <v>2905503</v>
      </c>
      <c r="C272" s="1" t="s">
        <v>3745</v>
      </c>
      <c r="D272" s="1" t="str">
        <f t="shared" si="12"/>
        <v>29</v>
      </c>
      <c r="E272" s="1" t="str">
        <f t="shared" si="13"/>
        <v>05503</v>
      </c>
      <c r="F272" s="1" t="str">
        <f t="shared" si="14"/>
        <v>BA-Caldeirão Grande</v>
      </c>
    </row>
    <row r="273" spans="1:6" x14ac:dyDescent="0.25">
      <c r="A273" s="1" t="s">
        <v>3678</v>
      </c>
      <c r="B273" s="1">
        <v>2905602</v>
      </c>
      <c r="C273" s="1" t="s">
        <v>3746</v>
      </c>
      <c r="D273" s="1" t="str">
        <f t="shared" si="12"/>
        <v>29</v>
      </c>
      <c r="E273" s="1" t="str">
        <f t="shared" si="13"/>
        <v>05602</v>
      </c>
      <c r="F273" s="1" t="str">
        <f t="shared" si="14"/>
        <v>BA-Camacan</v>
      </c>
    </row>
    <row r="274" spans="1:6" x14ac:dyDescent="0.25">
      <c r="A274" s="1" t="s">
        <v>3678</v>
      </c>
      <c r="B274" s="1">
        <v>2905701</v>
      </c>
      <c r="C274" s="1" t="s">
        <v>3747</v>
      </c>
      <c r="D274" s="1" t="str">
        <f t="shared" si="12"/>
        <v>29</v>
      </c>
      <c r="E274" s="1" t="str">
        <f t="shared" si="13"/>
        <v>05701</v>
      </c>
      <c r="F274" s="1" t="str">
        <f t="shared" si="14"/>
        <v>BA-Camaçari</v>
      </c>
    </row>
    <row r="275" spans="1:6" x14ac:dyDescent="0.25">
      <c r="A275" s="1" t="s">
        <v>3678</v>
      </c>
      <c r="B275" s="1">
        <v>2905800</v>
      </c>
      <c r="C275" s="1" t="s">
        <v>3748</v>
      </c>
      <c r="D275" s="1" t="str">
        <f t="shared" si="12"/>
        <v>29</v>
      </c>
      <c r="E275" s="1" t="str">
        <f t="shared" si="13"/>
        <v>05800</v>
      </c>
      <c r="F275" s="1" t="str">
        <f t="shared" si="14"/>
        <v>BA-Camamu</v>
      </c>
    </row>
    <row r="276" spans="1:6" x14ac:dyDescent="0.25">
      <c r="A276" s="1" t="s">
        <v>3678</v>
      </c>
      <c r="B276" s="1">
        <v>2905909</v>
      </c>
      <c r="C276" s="1" t="s">
        <v>3749</v>
      </c>
      <c r="D276" s="1" t="str">
        <f t="shared" si="12"/>
        <v>29</v>
      </c>
      <c r="E276" s="1" t="str">
        <f t="shared" si="13"/>
        <v>05909</v>
      </c>
      <c r="F276" s="1" t="str">
        <f t="shared" si="14"/>
        <v>BA-Campo Alegre de Lourdes</v>
      </c>
    </row>
    <row r="277" spans="1:6" x14ac:dyDescent="0.25">
      <c r="A277" s="1" t="s">
        <v>3678</v>
      </c>
      <c r="B277" s="1">
        <v>2906006</v>
      </c>
      <c r="C277" s="1" t="s">
        <v>3750</v>
      </c>
      <c r="D277" s="1" t="str">
        <f t="shared" si="12"/>
        <v>29</v>
      </c>
      <c r="E277" s="1" t="str">
        <f t="shared" si="13"/>
        <v>06006</v>
      </c>
      <c r="F277" s="1" t="str">
        <f t="shared" si="14"/>
        <v>BA-Campo Formoso</v>
      </c>
    </row>
    <row r="278" spans="1:6" x14ac:dyDescent="0.25">
      <c r="A278" s="1" t="s">
        <v>3678</v>
      </c>
      <c r="B278" s="1">
        <v>2906105</v>
      </c>
      <c r="C278" s="1" t="s">
        <v>3751</v>
      </c>
      <c r="D278" s="1" t="str">
        <f t="shared" si="12"/>
        <v>29</v>
      </c>
      <c r="E278" s="1" t="str">
        <f t="shared" si="13"/>
        <v>06105</v>
      </c>
      <c r="F278" s="1" t="str">
        <f t="shared" si="14"/>
        <v>BA-Canápolis</v>
      </c>
    </row>
    <row r="279" spans="1:6" x14ac:dyDescent="0.25">
      <c r="A279" s="1" t="s">
        <v>3678</v>
      </c>
      <c r="B279" s="1">
        <v>2906204</v>
      </c>
      <c r="C279" s="1" t="s">
        <v>3752</v>
      </c>
      <c r="D279" s="1" t="str">
        <f t="shared" si="12"/>
        <v>29</v>
      </c>
      <c r="E279" s="1" t="str">
        <f t="shared" si="13"/>
        <v>06204</v>
      </c>
      <c r="F279" s="1" t="str">
        <f t="shared" si="14"/>
        <v>BA-Canarana</v>
      </c>
    </row>
    <row r="280" spans="1:6" x14ac:dyDescent="0.25">
      <c r="A280" s="1" t="s">
        <v>3678</v>
      </c>
      <c r="B280" s="1">
        <v>2906303</v>
      </c>
      <c r="C280" s="1" t="s">
        <v>3753</v>
      </c>
      <c r="D280" s="1" t="str">
        <f t="shared" si="12"/>
        <v>29</v>
      </c>
      <c r="E280" s="1" t="str">
        <f t="shared" si="13"/>
        <v>06303</v>
      </c>
      <c r="F280" s="1" t="str">
        <f t="shared" si="14"/>
        <v>BA-Canavieiras</v>
      </c>
    </row>
    <row r="281" spans="1:6" x14ac:dyDescent="0.25">
      <c r="A281" s="1" t="s">
        <v>3678</v>
      </c>
      <c r="B281" s="1">
        <v>2906402</v>
      </c>
      <c r="C281" s="1" t="s">
        <v>3754</v>
      </c>
      <c r="D281" s="1" t="str">
        <f t="shared" si="12"/>
        <v>29</v>
      </c>
      <c r="E281" s="1" t="str">
        <f t="shared" si="13"/>
        <v>06402</v>
      </c>
      <c r="F281" s="1" t="str">
        <f t="shared" si="14"/>
        <v>BA-Candeal</v>
      </c>
    </row>
    <row r="282" spans="1:6" x14ac:dyDescent="0.25">
      <c r="A282" s="1" t="s">
        <v>3678</v>
      </c>
      <c r="B282" s="1">
        <v>2906501</v>
      </c>
      <c r="C282" s="1" t="s">
        <v>3755</v>
      </c>
      <c r="D282" s="1" t="str">
        <f t="shared" si="12"/>
        <v>29</v>
      </c>
      <c r="E282" s="1" t="str">
        <f t="shared" si="13"/>
        <v>06501</v>
      </c>
      <c r="F282" s="1" t="str">
        <f t="shared" si="14"/>
        <v>BA-Candeias</v>
      </c>
    </row>
    <row r="283" spans="1:6" x14ac:dyDescent="0.25">
      <c r="A283" s="1" t="s">
        <v>3678</v>
      </c>
      <c r="B283" s="1">
        <v>2906600</v>
      </c>
      <c r="C283" s="1" t="s">
        <v>3756</v>
      </c>
      <c r="D283" s="1" t="str">
        <f t="shared" si="12"/>
        <v>29</v>
      </c>
      <c r="E283" s="1" t="str">
        <f t="shared" si="13"/>
        <v>06600</v>
      </c>
      <c r="F283" s="1" t="str">
        <f t="shared" si="14"/>
        <v>BA-Candiba</v>
      </c>
    </row>
    <row r="284" spans="1:6" x14ac:dyDescent="0.25">
      <c r="A284" s="1" t="s">
        <v>3678</v>
      </c>
      <c r="B284" s="1">
        <v>2906709</v>
      </c>
      <c r="C284" s="1" t="s">
        <v>3757</v>
      </c>
      <c r="D284" s="1" t="str">
        <f t="shared" si="12"/>
        <v>29</v>
      </c>
      <c r="E284" s="1" t="str">
        <f t="shared" si="13"/>
        <v>06709</v>
      </c>
      <c r="F284" s="1" t="str">
        <f t="shared" si="14"/>
        <v>BA-Cândido Sales</v>
      </c>
    </row>
    <row r="285" spans="1:6" x14ac:dyDescent="0.25">
      <c r="A285" s="1" t="s">
        <v>3678</v>
      </c>
      <c r="B285" s="1">
        <v>2906808</v>
      </c>
      <c r="C285" s="1" t="s">
        <v>3758</v>
      </c>
      <c r="D285" s="1" t="str">
        <f t="shared" si="12"/>
        <v>29</v>
      </c>
      <c r="E285" s="1" t="str">
        <f t="shared" si="13"/>
        <v>06808</v>
      </c>
      <c r="F285" s="1" t="str">
        <f t="shared" si="14"/>
        <v>BA-Cansanção</v>
      </c>
    </row>
    <row r="286" spans="1:6" x14ac:dyDescent="0.25">
      <c r="A286" s="1" t="s">
        <v>3678</v>
      </c>
      <c r="B286" s="1">
        <v>2906824</v>
      </c>
      <c r="C286" s="1" t="s">
        <v>3759</v>
      </c>
      <c r="D286" s="1" t="str">
        <f t="shared" si="12"/>
        <v>29</v>
      </c>
      <c r="E286" s="1" t="str">
        <f t="shared" si="13"/>
        <v>06824</v>
      </c>
      <c r="F286" s="1" t="str">
        <f t="shared" si="14"/>
        <v>BA-Canudos</v>
      </c>
    </row>
    <row r="287" spans="1:6" x14ac:dyDescent="0.25">
      <c r="A287" s="1" t="s">
        <v>3678</v>
      </c>
      <c r="B287" s="1">
        <v>2906857</v>
      </c>
      <c r="C287" s="1" t="s">
        <v>3760</v>
      </c>
      <c r="D287" s="1" t="str">
        <f t="shared" si="12"/>
        <v>29</v>
      </c>
      <c r="E287" s="1" t="str">
        <f t="shared" si="13"/>
        <v>06857</v>
      </c>
      <c r="F287" s="1" t="str">
        <f t="shared" si="14"/>
        <v>BA-Capela do Alto Alegre</v>
      </c>
    </row>
    <row r="288" spans="1:6" x14ac:dyDescent="0.25">
      <c r="A288" s="1" t="s">
        <v>3678</v>
      </c>
      <c r="B288" s="1">
        <v>2906873</v>
      </c>
      <c r="C288" s="1" t="s">
        <v>3761</v>
      </c>
      <c r="D288" s="1" t="str">
        <f t="shared" si="12"/>
        <v>29</v>
      </c>
      <c r="E288" s="1" t="str">
        <f t="shared" si="13"/>
        <v>06873</v>
      </c>
      <c r="F288" s="1" t="str">
        <f t="shared" si="14"/>
        <v>BA-Capim Grosso</v>
      </c>
    </row>
    <row r="289" spans="1:6" x14ac:dyDescent="0.25">
      <c r="A289" s="1" t="s">
        <v>3678</v>
      </c>
      <c r="B289" s="1">
        <v>2906899</v>
      </c>
      <c r="C289" s="1" t="s">
        <v>3762</v>
      </c>
      <c r="D289" s="1" t="str">
        <f t="shared" si="12"/>
        <v>29</v>
      </c>
      <c r="E289" s="1" t="str">
        <f t="shared" si="13"/>
        <v>06899</v>
      </c>
      <c r="F289" s="1" t="str">
        <f t="shared" si="14"/>
        <v>BA-Caraíbas</v>
      </c>
    </row>
    <row r="290" spans="1:6" x14ac:dyDescent="0.25">
      <c r="A290" s="1" t="s">
        <v>3678</v>
      </c>
      <c r="B290" s="1">
        <v>2906907</v>
      </c>
      <c r="C290" s="1" t="s">
        <v>3763</v>
      </c>
      <c r="D290" s="1" t="str">
        <f t="shared" si="12"/>
        <v>29</v>
      </c>
      <c r="E290" s="1" t="str">
        <f t="shared" si="13"/>
        <v>06907</v>
      </c>
      <c r="F290" s="1" t="str">
        <f t="shared" si="14"/>
        <v>BA-Caravelas</v>
      </c>
    </row>
    <row r="291" spans="1:6" x14ac:dyDescent="0.25">
      <c r="A291" s="1" t="s">
        <v>3678</v>
      </c>
      <c r="B291" s="1">
        <v>2907004</v>
      </c>
      <c r="C291" s="1" t="s">
        <v>3764</v>
      </c>
      <c r="D291" s="1" t="str">
        <f t="shared" si="12"/>
        <v>29</v>
      </c>
      <c r="E291" s="1" t="str">
        <f t="shared" si="13"/>
        <v>07004</v>
      </c>
      <c r="F291" s="1" t="str">
        <f t="shared" si="14"/>
        <v>BA-Cardeal da Silva</v>
      </c>
    </row>
    <row r="292" spans="1:6" x14ac:dyDescent="0.25">
      <c r="A292" s="1" t="s">
        <v>3678</v>
      </c>
      <c r="B292" s="1">
        <v>2907103</v>
      </c>
      <c r="C292" s="1" t="s">
        <v>3765</v>
      </c>
      <c r="D292" s="1" t="str">
        <f t="shared" si="12"/>
        <v>29</v>
      </c>
      <c r="E292" s="1" t="str">
        <f t="shared" si="13"/>
        <v>07103</v>
      </c>
      <c r="F292" s="1" t="str">
        <f t="shared" si="14"/>
        <v>BA-Carinhanha</v>
      </c>
    </row>
    <row r="293" spans="1:6" x14ac:dyDescent="0.25">
      <c r="A293" s="1" t="s">
        <v>3678</v>
      </c>
      <c r="B293" s="1">
        <v>2907202</v>
      </c>
      <c r="C293" s="1" t="s">
        <v>3766</v>
      </c>
      <c r="D293" s="1" t="str">
        <f t="shared" si="12"/>
        <v>29</v>
      </c>
      <c r="E293" s="1" t="str">
        <f t="shared" si="13"/>
        <v>07202</v>
      </c>
      <c r="F293" s="1" t="str">
        <f t="shared" si="14"/>
        <v>BA-Casa Nova</v>
      </c>
    </row>
    <row r="294" spans="1:6" x14ac:dyDescent="0.25">
      <c r="A294" s="1" t="s">
        <v>3678</v>
      </c>
      <c r="B294" s="1">
        <v>2907301</v>
      </c>
      <c r="C294" s="1" t="s">
        <v>3767</v>
      </c>
      <c r="D294" s="1" t="str">
        <f t="shared" si="12"/>
        <v>29</v>
      </c>
      <c r="E294" s="1" t="str">
        <f t="shared" si="13"/>
        <v>07301</v>
      </c>
      <c r="F294" s="1" t="str">
        <f t="shared" si="14"/>
        <v>BA-Castro Alves</v>
      </c>
    </row>
    <row r="295" spans="1:6" x14ac:dyDescent="0.25">
      <c r="A295" s="1" t="s">
        <v>3678</v>
      </c>
      <c r="B295" s="1">
        <v>2907400</v>
      </c>
      <c r="C295" s="1" t="s">
        <v>3768</v>
      </c>
      <c r="D295" s="1" t="str">
        <f t="shared" si="12"/>
        <v>29</v>
      </c>
      <c r="E295" s="1" t="str">
        <f t="shared" si="13"/>
        <v>07400</v>
      </c>
      <c r="F295" s="1" t="str">
        <f t="shared" si="14"/>
        <v>BA-Catolândia</v>
      </c>
    </row>
    <row r="296" spans="1:6" x14ac:dyDescent="0.25">
      <c r="A296" s="1" t="s">
        <v>3678</v>
      </c>
      <c r="B296" s="1">
        <v>2907509</v>
      </c>
      <c r="C296" s="1" t="s">
        <v>3769</v>
      </c>
      <c r="D296" s="1" t="str">
        <f t="shared" si="12"/>
        <v>29</v>
      </c>
      <c r="E296" s="1" t="str">
        <f t="shared" si="13"/>
        <v>07509</v>
      </c>
      <c r="F296" s="1" t="str">
        <f t="shared" si="14"/>
        <v>BA-Catu</v>
      </c>
    </row>
    <row r="297" spans="1:6" x14ac:dyDescent="0.25">
      <c r="A297" s="1" t="s">
        <v>3678</v>
      </c>
      <c r="B297" s="1">
        <v>2907558</v>
      </c>
      <c r="C297" s="1" t="s">
        <v>3770</v>
      </c>
      <c r="D297" s="1" t="str">
        <f t="shared" si="12"/>
        <v>29</v>
      </c>
      <c r="E297" s="1" t="str">
        <f t="shared" si="13"/>
        <v>07558</v>
      </c>
      <c r="F297" s="1" t="str">
        <f t="shared" si="14"/>
        <v>BA-Caturama</v>
      </c>
    </row>
    <row r="298" spans="1:6" x14ac:dyDescent="0.25">
      <c r="A298" s="1" t="s">
        <v>3678</v>
      </c>
      <c r="B298" s="1">
        <v>2907608</v>
      </c>
      <c r="C298" s="1" t="s">
        <v>3771</v>
      </c>
      <c r="D298" s="1" t="str">
        <f t="shared" si="12"/>
        <v>29</v>
      </c>
      <c r="E298" s="1" t="str">
        <f t="shared" si="13"/>
        <v>07608</v>
      </c>
      <c r="F298" s="1" t="str">
        <f t="shared" si="14"/>
        <v>BA-Central</v>
      </c>
    </row>
    <row r="299" spans="1:6" x14ac:dyDescent="0.25">
      <c r="A299" s="1" t="s">
        <v>3678</v>
      </c>
      <c r="B299" s="1">
        <v>2907707</v>
      </c>
      <c r="C299" s="1" t="s">
        <v>3772</v>
      </c>
      <c r="D299" s="1" t="str">
        <f t="shared" si="12"/>
        <v>29</v>
      </c>
      <c r="E299" s="1" t="str">
        <f t="shared" si="13"/>
        <v>07707</v>
      </c>
      <c r="F299" s="1" t="str">
        <f t="shared" si="14"/>
        <v>BA-Chorrochó</v>
      </c>
    </row>
    <row r="300" spans="1:6" x14ac:dyDescent="0.25">
      <c r="A300" s="1" t="s">
        <v>3678</v>
      </c>
      <c r="B300" s="1">
        <v>2907806</v>
      </c>
      <c r="C300" s="1" t="s">
        <v>3773</v>
      </c>
      <c r="D300" s="1" t="str">
        <f t="shared" si="12"/>
        <v>29</v>
      </c>
      <c r="E300" s="1" t="str">
        <f t="shared" si="13"/>
        <v>07806</v>
      </c>
      <c r="F300" s="1" t="str">
        <f t="shared" si="14"/>
        <v>BA-Cícero Dantas</v>
      </c>
    </row>
    <row r="301" spans="1:6" x14ac:dyDescent="0.25">
      <c r="A301" s="1" t="s">
        <v>3678</v>
      </c>
      <c r="B301" s="1">
        <v>2907905</v>
      </c>
      <c r="C301" s="1" t="s">
        <v>3774</v>
      </c>
      <c r="D301" s="1" t="str">
        <f t="shared" si="12"/>
        <v>29</v>
      </c>
      <c r="E301" s="1" t="str">
        <f t="shared" si="13"/>
        <v>07905</v>
      </c>
      <c r="F301" s="1" t="str">
        <f t="shared" si="14"/>
        <v>BA-Cipó</v>
      </c>
    </row>
    <row r="302" spans="1:6" x14ac:dyDescent="0.25">
      <c r="A302" s="1" t="s">
        <v>3678</v>
      </c>
      <c r="B302" s="1">
        <v>2908002</v>
      </c>
      <c r="C302" s="1" t="s">
        <v>3775</v>
      </c>
      <c r="D302" s="1" t="str">
        <f t="shared" si="12"/>
        <v>29</v>
      </c>
      <c r="E302" s="1" t="str">
        <f t="shared" si="13"/>
        <v>08002</v>
      </c>
      <c r="F302" s="1" t="str">
        <f t="shared" si="14"/>
        <v>BA-Coaraci</v>
      </c>
    </row>
    <row r="303" spans="1:6" x14ac:dyDescent="0.25">
      <c r="A303" s="1" t="s">
        <v>3678</v>
      </c>
      <c r="B303" s="1">
        <v>2908101</v>
      </c>
      <c r="C303" s="1" t="s">
        <v>3776</v>
      </c>
      <c r="D303" s="1" t="str">
        <f t="shared" si="12"/>
        <v>29</v>
      </c>
      <c r="E303" s="1" t="str">
        <f t="shared" si="13"/>
        <v>08101</v>
      </c>
      <c r="F303" s="1" t="str">
        <f t="shared" si="14"/>
        <v>BA-Cocos</v>
      </c>
    </row>
    <row r="304" spans="1:6" x14ac:dyDescent="0.25">
      <c r="A304" s="1" t="s">
        <v>3678</v>
      </c>
      <c r="B304" s="1">
        <v>2908200</v>
      </c>
      <c r="C304" s="1" t="s">
        <v>3777</v>
      </c>
      <c r="D304" s="1" t="str">
        <f t="shared" si="12"/>
        <v>29</v>
      </c>
      <c r="E304" s="1" t="str">
        <f t="shared" si="13"/>
        <v>08200</v>
      </c>
      <c r="F304" s="1" t="str">
        <f t="shared" si="14"/>
        <v>BA-Conceição da Feira</v>
      </c>
    </row>
    <row r="305" spans="1:6" x14ac:dyDescent="0.25">
      <c r="A305" s="1" t="s">
        <v>3678</v>
      </c>
      <c r="B305" s="1">
        <v>2908309</v>
      </c>
      <c r="C305" s="1" t="s">
        <v>3778</v>
      </c>
      <c r="D305" s="1" t="str">
        <f t="shared" si="12"/>
        <v>29</v>
      </c>
      <c r="E305" s="1" t="str">
        <f t="shared" si="13"/>
        <v>08309</v>
      </c>
      <c r="F305" s="1" t="str">
        <f t="shared" si="14"/>
        <v>BA-Conceição do Almeida</v>
      </c>
    </row>
    <row r="306" spans="1:6" x14ac:dyDescent="0.25">
      <c r="A306" s="1" t="s">
        <v>3678</v>
      </c>
      <c r="B306" s="1">
        <v>2908408</v>
      </c>
      <c r="C306" s="1" t="s">
        <v>3779</v>
      </c>
      <c r="D306" s="1" t="str">
        <f t="shared" si="12"/>
        <v>29</v>
      </c>
      <c r="E306" s="1" t="str">
        <f t="shared" si="13"/>
        <v>08408</v>
      </c>
      <c r="F306" s="1" t="str">
        <f t="shared" si="14"/>
        <v>BA-Conceição do Coité</v>
      </c>
    </row>
    <row r="307" spans="1:6" x14ac:dyDescent="0.25">
      <c r="A307" s="1" t="s">
        <v>3678</v>
      </c>
      <c r="B307" s="1">
        <v>2908507</v>
      </c>
      <c r="C307" s="1" t="s">
        <v>3780</v>
      </c>
      <c r="D307" s="1" t="str">
        <f t="shared" si="12"/>
        <v>29</v>
      </c>
      <c r="E307" s="1" t="str">
        <f t="shared" si="13"/>
        <v>08507</v>
      </c>
      <c r="F307" s="1" t="str">
        <f t="shared" si="14"/>
        <v>BA-Conceição do Jacuípe</v>
      </c>
    </row>
    <row r="308" spans="1:6" x14ac:dyDescent="0.25">
      <c r="A308" s="1" t="s">
        <v>3678</v>
      </c>
      <c r="B308" s="1">
        <v>2908606</v>
      </c>
      <c r="C308" s="1" t="s">
        <v>3198</v>
      </c>
      <c r="D308" s="1" t="str">
        <f t="shared" si="12"/>
        <v>29</v>
      </c>
      <c r="E308" s="1" t="str">
        <f t="shared" si="13"/>
        <v>08606</v>
      </c>
      <c r="F308" s="1" t="str">
        <f t="shared" si="14"/>
        <v>BA-Conde</v>
      </c>
    </row>
    <row r="309" spans="1:6" x14ac:dyDescent="0.25">
      <c r="A309" s="1" t="s">
        <v>3678</v>
      </c>
      <c r="B309" s="1">
        <v>2908705</v>
      </c>
      <c r="C309" s="1" t="s">
        <v>3781</v>
      </c>
      <c r="D309" s="1" t="str">
        <f t="shared" si="12"/>
        <v>29</v>
      </c>
      <c r="E309" s="1" t="str">
        <f t="shared" si="13"/>
        <v>08705</v>
      </c>
      <c r="F309" s="1" t="str">
        <f t="shared" si="14"/>
        <v>BA-Condeúba</v>
      </c>
    </row>
    <row r="310" spans="1:6" x14ac:dyDescent="0.25">
      <c r="A310" s="1" t="s">
        <v>3678</v>
      </c>
      <c r="B310" s="1">
        <v>2908804</v>
      </c>
      <c r="C310" s="1" t="s">
        <v>3782</v>
      </c>
      <c r="D310" s="1" t="str">
        <f t="shared" si="12"/>
        <v>29</v>
      </c>
      <c r="E310" s="1" t="str">
        <f t="shared" si="13"/>
        <v>08804</v>
      </c>
      <c r="F310" s="1" t="str">
        <f t="shared" si="14"/>
        <v>BA-Contendas do Sincorá</v>
      </c>
    </row>
    <row r="311" spans="1:6" x14ac:dyDescent="0.25">
      <c r="A311" s="1" t="s">
        <v>3678</v>
      </c>
      <c r="B311" s="1">
        <v>2908903</v>
      </c>
      <c r="C311" s="1" t="s">
        <v>3783</v>
      </c>
      <c r="D311" s="1" t="str">
        <f t="shared" si="12"/>
        <v>29</v>
      </c>
      <c r="E311" s="1" t="str">
        <f t="shared" si="13"/>
        <v>08903</v>
      </c>
      <c r="F311" s="1" t="str">
        <f t="shared" si="14"/>
        <v>BA-Coração de Maria</v>
      </c>
    </row>
    <row r="312" spans="1:6" x14ac:dyDescent="0.25">
      <c r="A312" s="1" t="s">
        <v>3678</v>
      </c>
      <c r="B312" s="1">
        <v>2909000</v>
      </c>
      <c r="C312" s="1" t="s">
        <v>3784</v>
      </c>
      <c r="D312" s="1" t="str">
        <f t="shared" si="12"/>
        <v>29</v>
      </c>
      <c r="E312" s="1" t="str">
        <f t="shared" si="13"/>
        <v>09000</v>
      </c>
      <c r="F312" s="1" t="str">
        <f t="shared" si="14"/>
        <v>BA-Cordeiros</v>
      </c>
    </row>
    <row r="313" spans="1:6" x14ac:dyDescent="0.25">
      <c r="A313" s="1" t="s">
        <v>3678</v>
      </c>
      <c r="B313" s="1">
        <v>2909109</v>
      </c>
      <c r="C313" s="1" t="s">
        <v>3785</v>
      </c>
      <c r="D313" s="1" t="str">
        <f t="shared" si="12"/>
        <v>29</v>
      </c>
      <c r="E313" s="1" t="str">
        <f t="shared" si="13"/>
        <v>09109</v>
      </c>
      <c r="F313" s="1" t="str">
        <f t="shared" si="14"/>
        <v>BA-Coribe</v>
      </c>
    </row>
    <row r="314" spans="1:6" x14ac:dyDescent="0.25">
      <c r="A314" s="1" t="s">
        <v>3678</v>
      </c>
      <c r="B314" s="1">
        <v>2909208</v>
      </c>
      <c r="C314" s="1" t="s">
        <v>3786</v>
      </c>
      <c r="D314" s="1" t="str">
        <f t="shared" si="12"/>
        <v>29</v>
      </c>
      <c r="E314" s="1" t="str">
        <f t="shared" si="13"/>
        <v>09208</v>
      </c>
      <c r="F314" s="1" t="str">
        <f t="shared" si="14"/>
        <v>BA-Coronel João Sá</v>
      </c>
    </row>
    <row r="315" spans="1:6" x14ac:dyDescent="0.25">
      <c r="A315" s="1" t="s">
        <v>3678</v>
      </c>
      <c r="B315" s="1">
        <v>2909307</v>
      </c>
      <c r="C315" s="1" t="s">
        <v>3787</v>
      </c>
      <c r="D315" s="1" t="str">
        <f t="shared" si="12"/>
        <v>29</v>
      </c>
      <c r="E315" s="1" t="str">
        <f t="shared" si="13"/>
        <v>09307</v>
      </c>
      <c r="F315" s="1" t="str">
        <f t="shared" si="14"/>
        <v>BA-Correntina</v>
      </c>
    </row>
    <row r="316" spans="1:6" x14ac:dyDescent="0.25">
      <c r="A316" s="1" t="s">
        <v>3678</v>
      </c>
      <c r="B316" s="1">
        <v>2909406</v>
      </c>
      <c r="C316" s="1" t="s">
        <v>3788</v>
      </c>
      <c r="D316" s="1" t="str">
        <f t="shared" si="12"/>
        <v>29</v>
      </c>
      <c r="E316" s="1" t="str">
        <f t="shared" si="13"/>
        <v>09406</v>
      </c>
      <c r="F316" s="1" t="str">
        <f t="shared" si="14"/>
        <v>BA-Cotegipe</v>
      </c>
    </row>
    <row r="317" spans="1:6" x14ac:dyDescent="0.25">
      <c r="A317" s="1" t="s">
        <v>3678</v>
      </c>
      <c r="B317" s="1">
        <v>2909505</v>
      </c>
      <c r="C317" s="1" t="s">
        <v>3789</v>
      </c>
      <c r="D317" s="1" t="str">
        <f t="shared" si="12"/>
        <v>29</v>
      </c>
      <c r="E317" s="1" t="str">
        <f t="shared" si="13"/>
        <v>09505</v>
      </c>
      <c r="F317" s="1" t="str">
        <f t="shared" si="14"/>
        <v>BA-Cravolândia</v>
      </c>
    </row>
    <row r="318" spans="1:6" x14ac:dyDescent="0.25">
      <c r="A318" s="1" t="s">
        <v>3678</v>
      </c>
      <c r="B318" s="1">
        <v>2909604</v>
      </c>
      <c r="C318" s="1" t="s">
        <v>3790</v>
      </c>
      <c r="D318" s="1" t="str">
        <f t="shared" si="12"/>
        <v>29</v>
      </c>
      <c r="E318" s="1" t="str">
        <f t="shared" si="13"/>
        <v>09604</v>
      </c>
      <c r="F318" s="1" t="str">
        <f t="shared" si="14"/>
        <v>BA-Crisópolis</v>
      </c>
    </row>
    <row r="319" spans="1:6" x14ac:dyDescent="0.25">
      <c r="A319" s="1" t="s">
        <v>3678</v>
      </c>
      <c r="B319" s="1">
        <v>2909703</v>
      </c>
      <c r="C319" s="1" t="s">
        <v>3791</v>
      </c>
      <c r="D319" s="1" t="str">
        <f t="shared" si="12"/>
        <v>29</v>
      </c>
      <c r="E319" s="1" t="str">
        <f t="shared" si="13"/>
        <v>09703</v>
      </c>
      <c r="F319" s="1" t="str">
        <f t="shared" si="14"/>
        <v>BA-Cristópolis</v>
      </c>
    </row>
    <row r="320" spans="1:6" x14ac:dyDescent="0.25">
      <c r="A320" s="1" t="s">
        <v>3678</v>
      </c>
      <c r="B320" s="1">
        <v>2909802</v>
      </c>
      <c r="C320" s="1" t="s">
        <v>3792</v>
      </c>
      <c r="D320" s="1" t="str">
        <f t="shared" si="12"/>
        <v>29</v>
      </c>
      <c r="E320" s="1" t="str">
        <f t="shared" si="13"/>
        <v>09802</v>
      </c>
      <c r="F320" s="1" t="str">
        <f t="shared" si="14"/>
        <v>BA-Cruz das Almas</v>
      </c>
    </row>
    <row r="321" spans="1:6" x14ac:dyDescent="0.25">
      <c r="A321" s="1" t="s">
        <v>3678</v>
      </c>
      <c r="B321" s="1">
        <v>2909901</v>
      </c>
      <c r="C321" s="1" t="s">
        <v>3793</v>
      </c>
      <c r="D321" s="1" t="str">
        <f t="shared" si="12"/>
        <v>29</v>
      </c>
      <c r="E321" s="1" t="str">
        <f t="shared" si="13"/>
        <v>09901</v>
      </c>
      <c r="F321" s="1" t="str">
        <f t="shared" si="14"/>
        <v>BA-Curaçá</v>
      </c>
    </row>
    <row r="322" spans="1:6" x14ac:dyDescent="0.25">
      <c r="A322" s="1" t="s">
        <v>3678</v>
      </c>
      <c r="B322" s="1">
        <v>2910008</v>
      </c>
      <c r="C322" s="1" t="s">
        <v>3794</v>
      </c>
      <c r="D322" s="1" t="str">
        <f t="shared" si="12"/>
        <v>29</v>
      </c>
      <c r="E322" s="1" t="str">
        <f t="shared" si="13"/>
        <v>10008</v>
      </c>
      <c r="F322" s="1" t="str">
        <f t="shared" si="14"/>
        <v>BA-Dário Meira</v>
      </c>
    </row>
    <row r="323" spans="1:6" x14ac:dyDescent="0.25">
      <c r="A323" s="1" t="s">
        <v>3678</v>
      </c>
      <c r="B323" s="1">
        <v>2910057</v>
      </c>
      <c r="C323" s="1" t="s">
        <v>3795</v>
      </c>
      <c r="D323" s="1" t="str">
        <f t="shared" ref="D323:D386" si="15">LEFT($B323,2)</f>
        <v>29</v>
      </c>
      <c r="E323" s="1" t="str">
        <f t="shared" ref="E323:E386" si="16">RIGHT(B323,5)</f>
        <v>10057</v>
      </c>
      <c r="F323" s="1" t="str">
        <f t="shared" si="14"/>
        <v>BA-Dias d'Ávila</v>
      </c>
    </row>
    <row r="324" spans="1:6" x14ac:dyDescent="0.25">
      <c r="A324" s="1" t="s">
        <v>3678</v>
      </c>
      <c r="B324" s="1">
        <v>2910107</v>
      </c>
      <c r="C324" s="1" t="s">
        <v>3796</v>
      </c>
      <c r="D324" s="1" t="str">
        <f t="shared" si="15"/>
        <v>29</v>
      </c>
      <c r="E324" s="1" t="str">
        <f t="shared" si="16"/>
        <v>10107</v>
      </c>
      <c r="F324" s="1" t="str">
        <f t="shared" ref="F324:F387" si="17">A324&amp;"-"&amp;C324</f>
        <v>BA-Dom Basílio</v>
      </c>
    </row>
    <row r="325" spans="1:6" x14ac:dyDescent="0.25">
      <c r="A325" s="1" t="s">
        <v>3678</v>
      </c>
      <c r="B325" s="1">
        <v>2910206</v>
      </c>
      <c r="C325" s="1" t="s">
        <v>3797</v>
      </c>
      <c r="D325" s="1" t="str">
        <f t="shared" si="15"/>
        <v>29</v>
      </c>
      <c r="E325" s="1" t="str">
        <f t="shared" si="16"/>
        <v>10206</v>
      </c>
      <c r="F325" s="1" t="str">
        <f t="shared" si="17"/>
        <v>BA-Dom Macedo Costa</v>
      </c>
    </row>
    <row r="326" spans="1:6" x14ac:dyDescent="0.25">
      <c r="A326" s="1" t="s">
        <v>3678</v>
      </c>
      <c r="B326" s="1">
        <v>2910305</v>
      </c>
      <c r="C326" s="1" t="s">
        <v>3798</v>
      </c>
      <c r="D326" s="1" t="str">
        <f t="shared" si="15"/>
        <v>29</v>
      </c>
      <c r="E326" s="1" t="str">
        <f t="shared" si="16"/>
        <v>10305</v>
      </c>
      <c r="F326" s="1" t="str">
        <f t="shared" si="17"/>
        <v>BA-Elísio Medrado</v>
      </c>
    </row>
    <row r="327" spans="1:6" x14ac:dyDescent="0.25">
      <c r="A327" s="1" t="s">
        <v>3678</v>
      </c>
      <c r="B327" s="1">
        <v>2910404</v>
      </c>
      <c r="C327" s="1" t="s">
        <v>3799</v>
      </c>
      <c r="D327" s="1" t="str">
        <f t="shared" si="15"/>
        <v>29</v>
      </c>
      <c r="E327" s="1" t="str">
        <f t="shared" si="16"/>
        <v>10404</v>
      </c>
      <c r="F327" s="1" t="str">
        <f t="shared" si="17"/>
        <v>BA-Encruzilhada</v>
      </c>
    </row>
    <row r="328" spans="1:6" x14ac:dyDescent="0.25">
      <c r="A328" s="1" t="s">
        <v>3678</v>
      </c>
      <c r="B328" s="1">
        <v>2910503</v>
      </c>
      <c r="C328" s="1" t="s">
        <v>3800</v>
      </c>
      <c r="D328" s="1" t="str">
        <f t="shared" si="15"/>
        <v>29</v>
      </c>
      <c r="E328" s="1" t="str">
        <f t="shared" si="16"/>
        <v>10503</v>
      </c>
      <c r="F328" s="1" t="str">
        <f t="shared" si="17"/>
        <v>BA-Entre Rios</v>
      </c>
    </row>
    <row r="329" spans="1:6" x14ac:dyDescent="0.25">
      <c r="A329" s="1" t="s">
        <v>3678</v>
      </c>
      <c r="B329" s="1">
        <v>2900504</v>
      </c>
      <c r="C329" s="1" t="s">
        <v>3801</v>
      </c>
      <c r="D329" s="1" t="str">
        <f t="shared" si="15"/>
        <v>29</v>
      </c>
      <c r="E329" s="1" t="str">
        <f t="shared" si="16"/>
        <v>00504</v>
      </c>
      <c r="F329" s="1" t="str">
        <f t="shared" si="17"/>
        <v>BA-Érico Cardoso</v>
      </c>
    </row>
    <row r="330" spans="1:6" x14ac:dyDescent="0.25">
      <c r="A330" s="1" t="s">
        <v>3678</v>
      </c>
      <c r="B330" s="1">
        <v>2910602</v>
      </c>
      <c r="C330" s="1" t="s">
        <v>3802</v>
      </c>
      <c r="D330" s="1" t="str">
        <f t="shared" si="15"/>
        <v>29</v>
      </c>
      <c r="E330" s="1" t="str">
        <f t="shared" si="16"/>
        <v>10602</v>
      </c>
      <c r="F330" s="1" t="str">
        <f t="shared" si="17"/>
        <v>BA-Esplanada</v>
      </c>
    </row>
    <row r="331" spans="1:6" x14ac:dyDescent="0.25">
      <c r="A331" s="1" t="s">
        <v>3678</v>
      </c>
      <c r="B331" s="1">
        <v>2910701</v>
      </c>
      <c r="C331" s="1" t="s">
        <v>3803</v>
      </c>
      <c r="D331" s="1" t="str">
        <f t="shared" si="15"/>
        <v>29</v>
      </c>
      <c r="E331" s="1" t="str">
        <f t="shared" si="16"/>
        <v>10701</v>
      </c>
      <c r="F331" s="1" t="str">
        <f t="shared" si="17"/>
        <v>BA-Euclides da Cunha</v>
      </c>
    </row>
    <row r="332" spans="1:6" x14ac:dyDescent="0.25">
      <c r="A332" s="1" t="s">
        <v>3678</v>
      </c>
      <c r="B332" s="1">
        <v>2910727</v>
      </c>
      <c r="C332" s="1" t="s">
        <v>3804</v>
      </c>
      <c r="D332" s="1" t="str">
        <f t="shared" si="15"/>
        <v>29</v>
      </c>
      <c r="E332" s="1" t="str">
        <f t="shared" si="16"/>
        <v>10727</v>
      </c>
      <c r="F332" s="1" t="str">
        <f t="shared" si="17"/>
        <v>BA-Eunápolis</v>
      </c>
    </row>
    <row r="333" spans="1:6" x14ac:dyDescent="0.25">
      <c r="A333" s="1" t="s">
        <v>3678</v>
      </c>
      <c r="B333" s="1">
        <v>2910750</v>
      </c>
      <c r="C333" s="1" t="s">
        <v>2272</v>
      </c>
      <c r="D333" s="1" t="str">
        <f t="shared" si="15"/>
        <v>29</v>
      </c>
      <c r="E333" s="1" t="str">
        <f t="shared" si="16"/>
        <v>10750</v>
      </c>
      <c r="F333" s="1" t="str">
        <f t="shared" si="17"/>
        <v>BA-Fátima</v>
      </c>
    </row>
    <row r="334" spans="1:6" x14ac:dyDescent="0.25">
      <c r="A334" s="1" t="s">
        <v>3678</v>
      </c>
      <c r="B334" s="1">
        <v>2910776</v>
      </c>
      <c r="C334" s="1" t="s">
        <v>3805</v>
      </c>
      <c r="D334" s="1" t="str">
        <f t="shared" si="15"/>
        <v>29</v>
      </c>
      <c r="E334" s="1" t="str">
        <f t="shared" si="16"/>
        <v>10776</v>
      </c>
      <c r="F334" s="1" t="str">
        <f t="shared" si="17"/>
        <v>BA-Feira da Mata</v>
      </c>
    </row>
    <row r="335" spans="1:6" x14ac:dyDescent="0.25">
      <c r="A335" s="1" t="s">
        <v>3678</v>
      </c>
      <c r="B335" s="1">
        <v>2910800</v>
      </c>
      <c r="C335" s="1" t="s">
        <v>3806</v>
      </c>
      <c r="D335" s="1" t="str">
        <f t="shared" si="15"/>
        <v>29</v>
      </c>
      <c r="E335" s="1" t="str">
        <f t="shared" si="16"/>
        <v>10800</v>
      </c>
      <c r="F335" s="1" t="str">
        <f t="shared" si="17"/>
        <v>BA-Feira de Santana</v>
      </c>
    </row>
    <row r="336" spans="1:6" x14ac:dyDescent="0.25">
      <c r="A336" s="1" t="s">
        <v>3678</v>
      </c>
      <c r="B336" s="1">
        <v>2910859</v>
      </c>
      <c r="C336" s="1" t="s">
        <v>2274</v>
      </c>
      <c r="D336" s="1" t="str">
        <f t="shared" si="15"/>
        <v>29</v>
      </c>
      <c r="E336" s="1" t="str">
        <f t="shared" si="16"/>
        <v>10859</v>
      </c>
      <c r="F336" s="1" t="str">
        <f t="shared" si="17"/>
        <v>BA-Filadélfia</v>
      </c>
    </row>
    <row r="337" spans="1:6" x14ac:dyDescent="0.25">
      <c r="A337" s="1" t="s">
        <v>3678</v>
      </c>
      <c r="B337" s="1">
        <v>2910909</v>
      </c>
      <c r="C337" s="1" t="s">
        <v>3807</v>
      </c>
      <c r="D337" s="1" t="str">
        <f t="shared" si="15"/>
        <v>29</v>
      </c>
      <c r="E337" s="1" t="str">
        <f t="shared" si="16"/>
        <v>10909</v>
      </c>
      <c r="F337" s="1" t="str">
        <f t="shared" si="17"/>
        <v>BA-Firmino Alves</v>
      </c>
    </row>
    <row r="338" spans="1:6" x14ac:dyDescent="0.25">
      <c r="A338" s="1" t="s">
        <v>3678</v>
      </c>
      <c r="B338" s="1">
        <v>2911006</v>
      </c>
      <c r="C338" s="1" t="s">
        <v>3808</v>
      </c>
      <c r="D338" s="1" t="str">
        <f t="shared" si="15"/>
        <v>29</v>
      </c>
      <c r="E338" s="1" t="str">
        <f t="shared" si="16"/>
        <v>11006</v>
      </c>
      <c r="F338" s="1" t="str">
        <f t="shared" si="17"/>
        <v>BA-Floresta Azul</v>
      </c>
    </row>
    <row r="339" spans="1:6" x14ac:dyDescent="0.25">
      <c r="A339" s="1" t="s">
        <v>3678</v>
      </c>
      <c r="B339" s="1">
        <v>2911105</v>
      </c>
      <c r="C339" s="1" t="s">
        <v>3809</v>
      </c>
      <c r="D339" s="1" t="str">
        <f t="shared" si="15"/>
        <v>29</v>
      </c>
      <c r="E339" s="1" t="str">
        <f t="shared" si="16"/>
        <v>11105</v>
      </c>
      <c r="F339" s="1" t="str">
        <f t="shared" si="17"/>
        <v>BA-Formosa do Rio Preto</v>
      </c>
    </row>
    <row r="340" spans="1:6" x14ac:dyDescent="0.25">
      <c r="A340" s="1" t="s">
        <v>3678</v>
      </c>
      <c r="B340" s="1">
        <v>2911204</v>
      </c>
      <c r="C340" s="1" t="s">
        <v>3810</v>
      </c>
      <c r="D340" s="1" t="str">
        <f t="shared" si="15"/>
        <v>29</v>
      </c>
      <c r="E340" s="1" t="str">
        <f t="shared" si="16"/>
        <v>11204</v>
      </c>
      <c r="F340" s="1" t="str">
        <f t="shared" si="17"/>
        <v>BA-Gandu</v>
      </c>
    </row>
    <row r="341" spans="1:6" x14ac:dyDescent="0.25">
      <c r="A341" s="1" t="s">
        <v>3678</v>
      </c>
      <c r="B341" s="1">
        <v>2911253</v>
      </c>
      <c r="C341" s="1" t="s">
        <v>3811</v>
      </c>
      <c r="D341" s="1" t="str">
        <f t="shared" si="15"/>
        <v>29</v>
      </c>
      <c r="E341" s="1" t="str">
        <f t="shared" si="16"/>
        <v>11253</v>
      </c>
      <c r="F341" s="1" t="str">
        <f t="shared" si="17"/>
        <v>BA-Gavião</v>
      </c>
    </row>
    <row r="342" spans="1:6" x14ac:dyDescent="0.25">
      <c r="A342" s="1" t="s">
        <v>3678</v>
      </c>
      <c r="B342" s="1">
        <v>2911303</v>
      </c>
      <c r="C342" s="1" t="s">
        <v>3812</v>
      </c>
      <c r="D342" s="1" t="str">
        <f t="shared" si="15"/>
        <v>29</v>
      </c>
      <c r="E342" s="1" t="str">
        <f t="shared" si="16"/>
        <v>11303</v>
      </c>
      <c r="F342" s="1" t="str">
        <f t="shared" si="17"/>
        <v>BA-Gentio do Ouro</v>
      </c>
    </row>
    <row r="343" spans="1:6" x14ac:dyDescent="0.25">
      <c r="A343" s="1" t="s">
        <v>3678</v>
      </c>
      <c r="B343" s="1">
        <v>2911402</v>
      </c>
      <c r="C343" s="1" t="s">
        <v>3813</v>
      </c>
      <c r="D343" s="1" t="str">
        <f t="shared" si="15"/>
        <v>29</v>
      </c>
      <c r="E343" s="1" t="str">
        <f t="shared" si="16"/>
        <v>11402</v>
      </c>
      <c r="F343" s="1" t="str">
        <f t="shared" si="17"/>
        <v>BA-Glória</v>
      </c>
    </row>
    <row r="344" spans="1:6" x14ac:dyDescent="0.25">
      <c r="A344" s="1" t="s">
        <v>3678</v>
      </c>
      <c r="B344" s="1">
        <v>2911501</v>
      </c>
      <c r="C344" s="1" t="s">
        <v>3814</v>
      </c>
      <c r="D344" s="1" t="str">
        <f t="shared" si="15"/>
        <v>29</v>
      </c>
      <c r="E344" s="1" t="str">
        <f t="shared" si="16"/>
        <v>11501</v>
      </c>
      <c r="F344" s="1" t="str">
        <f t="shared" si="17"/>
        <v>BA-Gongogi</v>
      </c>
    </row>
    <row r="345" spans="1:6" x14ac:dyDescent="0.25">
      <c r="A345" s="1" t="s">
        <v>3678</v>
      </c>
      <c r="B345" s="1">
        <v>2911600</v>
      </c>
      <c r="C345" s="1" t="s">
        <v>3815</v>
      </c>
      <c r="D345" s="1" t="str">
        <f t="shared" si="15"/>
        <v>29</v>
      </c>
      <c r="E345" s="1" t="str">
        <f t="shared" si="16"/>
        <v>11600</v>
      </c>
      <c r="F345" s="1" t="str">
        <f t="shared" si="17"/>
        <v>BA-Governador Mangabeira</v>
      </c>
    </row>
    <row r="346" spans="1:6" x14ac:dyDescent="0.25">
      <c r="A346" s="1" t="s">
        <v>3678</v>
      </c>
      <c r="B346" s="1">
        <v>2911659</v>
      </c>
      <c r="C346" s="1" t="s">
        <v>3816</v>
      </c>
      <c r="D346" s="1" t="str">
        <f t="shared" si="15"/>
        <v>29</v>
      </c>
      <c r="E346" s="1" t="str">
        <f t="shared" si="16"/>
        <v>11659</v>
      </c>
      <c r="F346" s="1" t="str">
        <f t="shared" si="17"/>
        <v>BA-Guajeru</v>
      </c>
    </row>
    <row r="347" spans="1:6" x14ac:dyDescent="0.25">
      <c r="A347" s="1" t="s">
        <v>3678</v>
      </c>
      <c r="B347" s="1">
        <v>2911709</v>
      </c>
      <c r="C347" s="1" t="s">
        <v>3817</v>
      </c>
      <c r="D347" s="1" t="str">
        <f t="shared" si="15"/>
        <v>29</v>
      </c>
      <c r="E347" s="1" t="str">
        <f t="shared" si="16"/>
        <v>11709</v>
      </c>
      <c r="F347" s="1" t="str">
        <f t="shared" si="17"/>
        <v>BA-Guanambi</v>
      </c>
    </row>
    <row r="348" spans="1:6" x14ac:dyDescent="0.25">
      <c r="A348" s="1" t="s">
        <v>3678</v>
      </c>
      <c r="B348" s="1">
        <v>2911808</v>
      </c>
      <c r="C348" s="1" t="s">
        <v>3818</v>
      </c>
      <c r="D348" s="1" t="str">
        <f t="shared" si="15"/>
        <v>29</v>
      </c>
      <c r="E348" s="1" t="str">
        <f t="shared" si="16"/>
        <v>11808</v>
      </c>
      <c r="F348" s="1" t="str">
        <f t="shared" si="17"/>
        <v>BA-Guaratinga</v>
      </c>
    </row>
    <row r="349" spans="1:6" x14ac:dyDescent="0.25">
      <c r="A349" s="1" t="s">
        <v>3678</v>
      </c>
      <c r="B349" s="1">
        <v>2911857</v>
      </c>
      <c r="C349" s="1" t="s">
        <v>3819</v>
      </c>
      <c r="D349" s="1" t="str">
        <f t="shared" si="15"/>
        <v>29</v>
      </c>
      <c r="E349" s="1" t="str">
        <f t="shared" si="16"/>
        <v>11857</v>
      </c>
      <c r="F349" s="1" t="str">
        <f t="shared" si="17"/>
        <v>BA-Heliópolis</v>
      </c>
    </row>
    <row r="350" spans="1:6" x14ac:dyDescent="0.25">
      <c r="A350" s="1" t="s">
        <v>3678</v>
      </c>
      <c r="B350" s="1">
        <v>2911907</v>
      </c>
      <c r="C350" s="1" t="s">
        <v>3820</v>
      </c>
      <c r="D350" s="1" t="str">
        <f t="shared" si="15"/>
        <v>29</v>
      </c>
      <c r="E350" s="1" t="str">
        <f t="shared" si="16"/>
        <v>11907</v>
      </c>
      <c r="F350" s="1" t="str">
        <f t="shared" si="17"/>
        <v>BA-Iaçu</v>
      </c>
    </row>
    <row r="351" spans="1:6" x14ac:dyDescent="0.25">
      <c r="A351" s="1" t="s">
        <v>3678</v>
      </c>
      <c r="B351" s="1">
        <v>2912004</v>
      </c>
      <c r="C351" s="1" t="s">
        <v>3821</v>
      </c>
      <c r="D351" s="1" t="str">
        <f t="shared" si="15"/>
        <v>29</v>
      </c>
      <c r="E351" s="1" t="str">
        <f t="shared" si="16"/>
        <v>12004</v>
      </c>
      <c r="F351" s="1" t="str">
        <f t="shared" si="17"/>
        <v>BA-Ibiassucê</v>
      </c>
    </row>
    <row r="352" spans="1:6" x14ac:dyDescent="0.25">
      <c r="A352" s="1" t="s">
        <v>3678</v>
      </c>
      <c r="B352" s="1">
        <v>2912103</v>
      </c>
      <c r="C352" s="1" t="s">
        <v>3822</v>
      </c>
      <c r="D352" s="1" t="str">
        <f t="shared" si="15"/>
        <v>29</v>
      </c>
      <c r="E352" s="1" t="str">
        <f t="shared" si="16"/>
        <v>12103</v>
      </c>
      <c r="F352" s="1" t="str">
        <f t="shared" si="17"/>
        <v>BA-Ibicaraí</v>
      </c>
    </row>
    <row r="353" spans="1:6" x14ac:dyDescent="0.25">
      <c r="A353" s="1" t="s">
        <v>3678</v>
      </c>
      <c r="B353" s="1">
        <v>2912202</v>
      </c>
      <c r="C353" s="1" t="s">
        <v>3823</v>
      </c>
      <c r="D353" s="1" t="str">
        <f t="shared" si="15"/>
        <v>29</v>
      </c>
      <c r="E353" s="1" t="str">
        <f t="shared" si="16"/>
        <v>12202</v>
      </c>
      <c r="F353" s="1" t="str">
        <f t="shared" si="17"/>
        <v>BA-Ibicoara</v>
      </c>
    </row>
    <row r="354" spans="1:6" x14ac:dyDescent="0.25">
      <c r="A354" s="1" t="s">
        <v>3678</v>
      </c>
      <c r="B354" s="1">
        <v>2912301</v>
      </c>
      <c r="C354" s="1" t="s">
        <v>3824</v>
      </c>
      <c r="D354" s="1" t="str">
        <f t="shared" si="15"/>
        <v>29</v>
      </c>
      <c r="E354" s="1" t="str">
        <f t="shared" si="16"/>
        <v>12301</v>
      </c>
      <c r="F354" s="1" t="str">
        <f t="shared" si="17"/>
        <v>BA-Ibicuí</v>
      </c>
    </row>
    <row r="355" spans="1:6" x14ac:dyDescent="0.25">
      <c r="A355" s="1" t="s">
        <v>3678</v>
      </c>
      <c r="B355" s="1">
        <v>2912400</v>
      </c>
      <c r="C355" s="1" t="s">
        <v>3825</v>
      </c>
      <c r="D355" s="1" t="str">
        <f t="shared" si="15"/>
        <v>29</v>
      </c>
      <c r="E355" s="1" t="str">
        <f t="shared" si="16"/>
        <v>12400</v>
      </c>
      <c r="F355" s="1" t="str">
        <f t="shared" si="17"/>
        <v>BA-Ibipeba</v>
      </c>
    </row>
    <row r="356" spans="1:6" x14ac:dyDescent="0.25">
      <c r="A356" s="1" t="s">
        <v>3678</v>
      </c>
      <c r="B356" s="1">
        <v>2912509</v>
      </c>
      <c r="C356" s="1" t="s">
        <v>3826</v>
      </c>
      <c r="D356" s="1" t="str">
        <f t="shared" si="15"/>
        <v>29</v>
      </c>
      <c r="E356" s="1" t="str">
        <f t="shared" si="16"/>
        <v>12509</v>
      </c>
      <c r="F356" s="1" t="str">
        <f t="shared" si="17"/>
        <v>BA-Ibipitanga</v>
      </c>
    </row>
    <row r="357" spans="1:6" x14ac:dyDescent="0.25">
      <c r="A357" s="1" t="s">
        <v>3678</v>
      </c>
      <c r="B357" s="1">
        <v>2912608</v>
      </c>
      <c r="C357" s="1" t="s">
        <v>3827</v>
      </c>
      <c r="D357" s="1" t="str">
        <f t="shared" si="15"/>
        <v>29</v>
      </c>
      <c r="E357" s="1" t="str">
        <f t="shared" si="16"/>
        <v>12608</v>
      </c>
      <c r="F357" s="1" t="str">
        <f t="shared" si="17"/>
        <v>BA-Ibiquera</v>
      </c>
    </row>
    <row r="358" spans="1:6" x14ac:dyDescent="0.25">
      <c r="A358" s="1" t="s">
        <v>3678</v>
      </c>
      <c r="B358" s="1">
        <v>2912707</v>
      </c>
      <c r="C358" s="1" t="s">
        <v>3828</v>
      </c>
      <c r="D358" s="1" t="str">
        <f t="shared" si="15"/>
        <v>29</v>
      </c>
      <c r="E358" s="1" t="str">
        <f t="shared" si="16"/>
        <v>12707</v>
      </c>
      <c r="F358" s="1" t="str">
        <f t="shared" si="17"/>
        <v>BA-Ibirapitanga</v>
      </c>
    </row>
    <row r="359" spans="1:6" x14ac:dyDescent="0.25">
      <c r="A359" s="1" t="s">
        <v>3678</v>
      </c>
      <c r="B359" s="1">
        <v>2912806</v>
      </c>
      <c r="C359" s="1" t="s">
        <v>3829</v>
      </c>
      <c r="D359" s="1" t="str">
        <f t="shared" si="15"/>
        <v>29</v>
      </c>
      <c r="E359" s="1" t="str">
        <f t="shared" si="16"/>
        <v>12806</v>
      </c>
      <c r="F359" s="1" t="str">
        <f t="shared" si="17"/>
        <v>BA-Ibirapuã</v>
      </c>
    </row>
    <row r="360" spans="1:6" x14ac:dyDescent="0.25">
      <c r="A360" s="1" t="s">
        <v>3678</v>
      </c>
      <c r="B360" s="1">
        <v>2912905</v>
      </c>
      <c r="C360" s="1" t="s">
        <v>3830</v>
      </c>
      <c r="D360" s="1" t="str">
        <f t="shared" si="15"/>
        <v>29</v>
      </c>
      <c r="E360" s="1" t="str">
        <f t="shared" si="16"/>
        <v>12905</v>
      </c>
      <c r="F360" s="1" t="str">
        <f t="shared" si="17"/>
        <v>BA-Ibirataia</v>
      </c>
    </row>
    <row r="361" spans="1:6" x14ac:dyDescent="0.25">
      <c r="A361" s="1" t="s">
        <v>3678</v>
      </c>
      <c r="B361" s="1">
        <v>2913002</v>
      </c>
      <c r="C361" s="1" t="s">
        <v>3831</v>
      </c>
      <c r="D361" s="1" t="str">
        <f t="shared" si="15"/>
        <v>29</v>
      </c>
      <c r="E361" s="1" t="str">
        <f t="shared" si="16"/>
        <v>13002</v>
      </c>
      <c r="F361" s="1" t="str">
        <f t="shared" si="17"/>
        <v>BA-Ibitiara</v>
      </c>
    </row>
    <row r="362" spans="1:6" x14ac:dyDescent="0.25">
      <c r="A362" s="1" t="s">
        <v>3678</v>
      </c>
      <c r="B362" s="1">
        <v>2913101</v>
      </c>
      <c r="C362" s="1" t="s">
        <v>3832</v>
      </c>
      <c r="D362" s="1" t="str">
        <f t="shared" si="15"/>
        <v>29</v>
      </c>
      <c r="E362" s="1" t="str">
        <f t="shared" si="16"/>
        <v>13101</v>
      </c>
      <c r="F362" s="1" t="str">
        <f t="shared" si="17"/>
        <v>BA-Ibititá</v>
      </c>
    </row>
    <row r="363" spans="1:6" x14ac:dyDescent="0.25">
      <c r="A363" s="1" t="s">
        <v>3678</v>
      </c>
      <c r="B363" s="1">
        <v>2913200</v>
      </c>
      <c r="C363" s="1" t="s">
        <v>3833</v>
      </c>
      <c r="D363" s="1" t="str">
        <f t="shared" si="15"/>
        <v>29</v>
      </c>
      <c r="E363" s="1" t="str">
        <f t="shared" si="16"/>
        <v>13200</v>
      </c>
      <c r="F363" s="1" t="str">
        <f t="shared" si="17"/>
        <v>BA-Ibotirama</v>
      </c>
    </row>
    <row r="364" spans="1:6" x14ac:dyDescent="0.25">
      <c r="A364" s="1" t="s">
        <v>3678</v>
      </c>
      <c r="B364" s="1">
        <v>2913309</v>
      </c>
      <c r="C364" s="1" t="s">
        <v>3834</v>
      </c>
      <c r="D364" s="1" t="str">
        <f t="shared" si="15"/>
        <v>29</v>
      </c>
      <c r="E364" s="1" t="str">
        <f t="shared" si="16"/>
        <v>13309</v>
      </c>
      <c r="F364" s="1" t="str">
        <f t="shared" si="17"/>
        <v>BA-Ichu</v>
      </c>
    </row>
    <row r="365" spans="1:6" x14ac:dyDescent="0.25">
      <c r="A365" s="1" t="s">
        <v>3678</v>
      </c>
      <c r="B365" s="1">
        <v>2913408</v>
      </c>
      <c r="C365" s="1" t="s">
        <v>3835</v>
      </c>
      <c r="D365" s="1" t="str">
        <f t="shared" si="15"/>
        <v>29</v>
      </c>
      <c r="E365" s="1" t="str">
        <f t="shared" si="16"/>
        <v>13408</v>
      </c>
      <c r="F365" s="1" t="str">
        <f t="shared" si="17"/>
        <v>BA-Igaporã</v>
      </c>
    </row>
    <row r="366" spans="1:6" x14ac:dyDescent="0.25">
      <c r="A366" s="1" t="s">
        <v>3678</v>
      </c>
      <c r="B366" s="1">
        <v>2913457</v>
      </c>
      <c r="C366" s="1" t="s">
        <v>3836</v>
      </c>
      <c r="D366" s="1" t="str">
        <f t="shared" si="15"/>
        <v>29</v>
      </c>
      <c r="E366" s="1" t="str">
        <f t="shared" si="16"/>
        <v>13457</v>
      </c>
      <c r="F366" s="1" t="str">
        <f t="shared" si="17"/>
        <v>BA-Igrapiúna</v>
      </c>
    </row>
    <row r="367" spans="1:6" x14ac:dyDescent="0.25">
      <c r="A367" s="1" t="s">
        <v>3678</v>
      </c>
      <c r="B367" s="1">
        <v>2913507</v>
      </c>
      <c r="C367" s="1" t="s">
        <v>3837</v>
      </c>
      <c r="D367" s="1" t="str">
        <f t="shared" si="15"/>
        <v>29</v>
      </c>
      <c r="E367" s="1" t="str">
        <f t="shared" si="16"/>
        <v>13507</v>
      </c>
      <c r="F367" s="1" t="str">
        <f t="shared" si="17"/>
        <v>BA-Iguaí</v>
      </c>
    </row>
    <row r="368" spans="1:6" x14ac:dyDescent="0.25">
      <c r="A368" s="1" t="s">
        <v>3678</v>
      </c>
      <c r="B368" s="1">
        <v>2913606</v>
      </c>
      <c r="C368" s="1" t="s">
        <v>3838</v>
      </c>
      <c r="D368" s="1" t="str">
        <f t="shared" si="15"/>
        <v>29</v>
      </c>
      <c r="E368" s="1" t="str">
        <f t="shared" si="16"/>
        <v>13606</v>
      </c>
      <c r="F368" s="1" t="str">
        <f t="shared" si="17"/>
        <v>BA-Ilhéus</v>
      </c>
    </row>
    <row r="369" spans="1:6" x14ac:dyDescent="0.25">
      <c r="A369" s="1" t="s">
        <v>3678</v>
      </c>
      <c r="B369" s="1">
        <v>2913705</v>
      </c>
      <c r="C369" s="1" t="s">
        <v>3839</v>
      </c>
      <c r="D369" s="1" t="str">
        <f t="shared" si="15"/>
        <v>29</v>
      </c>
      <c r="E369" s="1" t="str">
        <f t="shared" si="16"/>
        <v>13705</v>
      </c>
      <c r="F369" s="1" t="str">
        <f t="shared" si="17"/>
        <v>BA-Inhambupe</v>
      </c>
    </row>
    <row r="370" spans="1:6" x14ac:dyDescent="0.25">
      <c r="A370" s="1" t="s">
        <v>3678</v>
      </c>
      <c r="B370" s="1">
        <v>2913804</v>
      </c>
      <c r="C370" s="1" t="s">
        <v>3840</v>
      </c>
      <c r="D370" s="1" t="str">
        <f t="shared" si="15"/>
        <v>29</v>
      </c>
      <c r="E370" s="1" t="str">
        <f t="shared" si="16"/>
        <v>13804</v>
      </c>
      <c r="F370" s="1" t="str">
        <f t="shared" si="17"/>
        <v>BA-Ipecaetá</v>
      </c>
    </row>
    <row r="371" spans="1:6" x14ac:dyDescent="0.25">
      <c r="A371" s="1" t="s">
        <v>3678</v>
      </c>
      <c r="B371" s="1">
        <v>2913903</v>
      </c>
      <c r="C371" s="1" t="s">
        <v>3841</v>
      </c>
      <c r="D371" s="1" t="str">
        <f t="shared" si="15"/>
        <v>29</v>
      </c>
      <c r="E371" s="1" t="str">
        <f t="shared" si="16"/>
        <v>13903</v>
      </c>
      <c r="F371" s="1" t="str">
        <f t="shared" si="17"/>
        <v>BA-Ipiaú</v>
      </c>
    </row>
    <row r="372" spans="1:6" x14ac:dyDescent="0.25">
      <c r="A372" s="1" t="s">
        <v>3678</v>
      </c>
      <c r="B372" s="1">
        <v>2914000</v>
      </c>
      <c r="C372" s="1" t="s">
        <v>3842</v>
      </c>
      <c r="D372" s="1" t="str">
        <f t="shared" si="15"/>
        <v>29</v>
      </c>
      <c r="E372" s="1" t="str">
        <f t="shared" si="16"/>
        <v>14000</v>
      </c>
      <c r="F372" s="1" t="str">
        <f t="shared" si="17"/>
        <v>BA-Ipirá</v>
      </c>
    </row>
    <row r="373" spans="1:6" x14ac:dyDescent="0.25">
      <c r="A373" s="1" t="s">
        <v>3678</v>
      </c>
      <c r="B373" s="1">
        <v>2914109</v>
      </c>
      <c r="C373" s="1" t="s">
        <v>3843</v>
      </c>
      <c r="D373" s="1" t="str">
        <f t="shared" si="15"/>
        <v>29</v>
      </c>
      <c r="E373" s="1" t="str">
        <f t="shared" si="16"/>
        <v>14109</v>
      </c>
      <c r="F373" s="1" t="str">
        <f t="shared" si="17"/>
        <v>BA-Ipupiara</v>
      </c>
    </row>
    <row r="374" spans="1:6" x14ac:dyDescent="0.25">
      <c r="A374" s="1" t="s">
        <v>3678</v>
      </c>
      <c r="B374" s="1">
        <v>2914208</v>
      </c>
      <c r="C374" s="1" t="s">
        <v>3844</v>
      </c>
      <c r="D374" s="1" t="str">
        <f t="shared" si="15"/>
        <v>29</v>
      </c>
      <c r="E374" s="1" t="str">
        <f t="shared" si="16"/>
        <v>14208</v>
      </c>
      <c r="F374" s="1" t="str">
        <f t="shared" si="17"/>
        <v>BA-Irajuba</v>
      </c>
    </row>
    <row r="375" spans="1:6" x14ac:dyDescent="0.25">
      <c r="A375" s="1" t="s">
        <v>3678</v>
      </c>
      <c r="B375" s="1">
        <v>2914307</v>
      </c>
      <c r="C375" s="1" t="s">
        <v>3845</v>
      </c>
      <c r="D375" s="1" t="str">
        <f t="shared" si="15"/>
        <v>29</v>
      </c>
      <c r="E375" s="1" t="str">
        <f t="shared" si="16"/>
        <v>14307</v>
      </c>
      <c r="F375" s="1" t="str">
        <f t="shared" si="17"/>
        <v>BA-Iramaia</v>
      </c>
    </row>
    <row r="376" spans="1:6" x14ac:dyDescent="0.25">
      <c r="A376" s="1" t="s">
        <v>3678</v>
      </c>
      <c r="B376" s="1">
        <v>2914406</v>
      </c>
      <c r="C376" s="1" t="s">
        <v>3846</v>
      </c>
      <c r="D376" s="1" t="str">
        <f t="shared" si="15"/>
        <v>29</v>
      </c>
      <c r="E376" s="1" t="str">
        <f t="shared" si="16"/>
        <v>14406</v>
      </c>
      <c r="F376" s="1" t="str">
        <f t="shared" si="17"/>
        <v>BA-Iraquara</v>
      </c>
    </row>
    <row r="377" spans="1:6" x14ac:dyDescent="0.25">
      <c r="A377" s="1" t="s">
        <v>3678</v>
      </c>
      <c r="B377" s="1">
        <v>2914505</v>
      </c>
      <c r="C377" s="1" t="s">
        <v>3847</v>
      </c>
      <c r="D377" s="1" t="str">
        <f t="shared" si="15"/>
        <v>29</v>
      </c>
      <c r="E377" s="1" t="str">
        <f t="shared" si="16"/>
        <v>14505</v>
      </c>
      <c r="F377" s="1" t="str">
        <f t="shared" si="17"/>
        <v>BA-Irará</v>
      </c>
    </row>
    <row r="378" spans="1:6" x14ac:dyDescent="0.25">
      <c r="A378" s="1" t="s">
        <v>3678</v>
      </c>
      <c r="B378" s="1">
        <v>2914604</v>
      </c>
      <c r="C378" s="1" t="s">
        <v>3848</v>
      </c>
      <c r="D378" s="1" t="str">
        <f t="shared" si="15"/>
        <v>29</v>
      </c>
      <c r="E378" s="1" t="str">
        <f t="shared" si="16"/>
        <v>14604</v>
      </c>
      <c r="F378" s="1" t="str">
        <f t="shared" si="17"/>
        <v>BA-Irecê</v>
      </c>
    </row>
    <row r="379" spans="1:6" x14ac:dyDescent="0.25">
      <c r="A379" s="1" t="s">
        <v>3678</v>
      </c>
      <c r="B379" s="1">
        <v>2914653</v>
      </c>
      <c r="C379" s="1" t="s">
        <v>3849</v>
      </c>
      <c r="D379" s="1" t="str">
        <f t="shared" si="15"/>
        <v>29</v>
      </c>
      <c r="E379" s="1" t="str">
        <f t="shared" si="16"/>
        <v>14653</v>
      </c>
      <c r="F379" s="1" t="str">
        <f t="shared" si="17"/>
        <v>BA-Itabela</v>
      </c>
    </row>
    <row r="380" spans="1:6" x14ac:dyDescent="0.25">
      <c r="A380" s="1" t="s">
        <v>3678</v>
      </c>
      <c r="B380" s="1">
        <v>2914703</v>
      </c>
      <c r="C380" s="1" t="s">
        <v>3850</v>
      </c>
      <c r="D380" s="1" t="str">
        <f t="shared" si="15"/>
        <v>29</v>
      </c>
      <c r="E380" s="1" t="str">
        <f t="shared" si="16"/>
        <v>14703</v>
      </c>
      <c r="F380" s="1" t="str">
        <f t="shared" si="17"/>
        <v>BA-Itaberaba</v>
      </c>
    </row>
    <row r="381" spans="1:6" x14ac:dyDescent="0.25">
      <c r="A381" s="1" t="s">
        <v>3678</v>
      </c>
      <c r="B381" s="1">
        <v>2914802</v>
      </c>
      <c r="C381" s="1" t="s">
        <v>3851</v>
      </c>
      <c r="D381" s="1" t="str">
        <f t="shared" si="15"/>
        <v>29</v>
      </c>
      <c r="E381" s="1" t="str">
        <f t="shared" si="16"/>
        <v>14802</v>
      </c>
      <c r="F381" s="1" t="str">
        <f t="shared" si="17"/>
        <v>BA-Itabuna</v>
      </c>
    </row>
    <row r="382" spans="1:6" x14ac:dyDescent="0.25">
      <c r="A382" s="1" t="s">
        <v>3678</v>
      </c>
      <c r="B382" s="1">
        <v>2914901</v>
      </c>
      <c r="C382" s="1" t="s">
        <v>3852</v>
      </c>
      <c r="D382" s="1" t="str">
        <f t="shared" si="15"/>
        <v>29</v>
      </c>
      <c r="E382" s="1" t="str">
        <f t="shared" si="16"/>
        <v>14901</v>
      </c>
      <c r="F382" s="1" t="str">
        <f t="shared" si="17"/>
        <v>BA-Itacaré</v>
      </c>
    </row>
    <row r="383" spans="1:6" x14ac:dyDescent="0.25">
      <c r="A383" s="1" t="s">
        <v>3678</v>
      </c>
      <c r="B383" s="1">
        <v>2915007</v>
      </c>
      <c r="C383" s="1" t="s">
        <v>3853</v>
      </c>
      <c r="D383" s="1" t="str">
        <f t="shared" si="15"/>
        <v>29</v>
      </c>
      <c r="E383" s="1" t="str">
        <f t="shared" si="16"/>
        <v>15007</v>
      </c>
      <c r="F383" s="1" t="str">
        <f t="shared" si="17"/>
        <v>BA-Itaeté</v>
      </c>
    </row>
    <row r="384" spans="1:6" x14ac:dyDescent="0.25">
      <c r="A384" s="1" t="s">
        <v>3678</v>
      </c>
      <c r="B384" s="1">
        <v>2915106</v>
      </c>
      <c r="C384" s="1" t="s">
        <v>3854</v>
      </c>
      <c r="D384" s="1" t="str">
        <f t="shared" si="15"/>
        <v>29</v>
      </c>
      <c r="E384" s="1" t="str">
        <f t="shared" si="16"/>
        <v>15106</v>
      </c>
      <c r="F384" s="1" t="str">
        <f t="shared" si="17"/>
        <v>BA-Itagi</v>
      </c>
    </row>
    <row r="385" spans="1:6" x14ac:dyDescent="0.25">
      <c r="A385" s="1" t="s">
        <v>3678</v>
      </c>
      <c r="B385" s="1">
        <v>2915205</v>
      </c>
      <c r="C385" s="1" t="s">
        <v>3855</v>
      </c>
      <c r="D385" s="1" t="str">
        <f t="shared" si="15"/>
        <v>29</v>
      </c>
      <c r="E385" s="1" t="str">
        <f t="shared" si="16"/>
        <v>15205</v>
      </c>
      <c r="F385" s="1" t="str">
        <f t="shared" si="17"/>
        <v>BA-Itagibá</v>
      </c>
    </row>
    <row r="386" spans="1:6" x14ac:dyDescent="0.25">
      <c r="A386" s="1" t="s">
        <v>3678</v>
      </c>
      <c r="B386" s="1">
        <v>2915304</v>
      </c>
      <c r="C386" s="1" t="s">
        <v>3856</v>
      </c>
      <c r="D386" s="1" t="str">
        <f t="shared" si="15"/>
        <v>29</v>
      </c>
      <c r="E386" s="1" t="str">
        <f t="shared" si="16"/>
        <v>15304</v>
      </c>
      <c r="F386" s="1" t="str">
        <f t="shared" si="17"/>
        <v>BA-Itagimirim</v>
      </c>
    </row>
    <row r="387" spans="1:6" x14ac:dyDescent="0.25">
      <c r="A387" s="1" t="s">
        <v>3678</v>
      </c>
      <c r="B387" s="1">
        <v>2915353</v>
      </c>
      <c r="C387" s="1" t="s">
        <v>3857</v>
      </c>
      <c r="D387" s="1" t="str">
        <f t="shared" ref="D387:D450" si="18">LEFT($B387,2)</f>
        <v>29</v>
      </c>
      <c r="E387" s="1" t="str">
        <f t="shared" ref="E387:E450" si="19">RIGHT(B387,5)</f>
        <v>15353</v>
      </c>
      <c r="F387" s="1" t="str">
        <f t="shared" si="17"/>
        <v>BA-Itaguaçu da Bahia</v>
      </c>
    </row>
    <row r="388" spans="1:6" x14ac:dyDescent="0.25">
      <c r="A388" s="1" t="s">
        <v>3678</v>
      </c>
      <c r="B388" s="1">
        <v>2915403</v>
      </c>
      <c r="C388" s="1" t="s">
        <v>3858</v>
      </c>
      <c r="D388" s="1" t="str">
        <f t="shared" si="18"/>
        <v>29</v>
      </c>
      <c r="E388" s="1" t="str">
        <f t="shared" si="19"/>
        <v>15403</v>
      </c>
      <c r="F388" s="1" t="str">
        <f t="shared" ref="F388:F451" si="20">A388&amp;"-"&amp;C388</f>
        <v>BA-Itaju do Colônia</v>
      </c>
    </row>
    <row r="389" spans="1:6" x14ac:dyDescent="0.25">
      <c r="A389" s="1" t="s">
        <v>3678</v>
      </c>
      <c r="B389" s="1">
        <v>2915502</v>
      </c>
      <c r="C389" s="1" t="s">
        <v>3859</v>
      </c>
      <c r="D389" s="1" t="str">
        <f t="shared" si="18"/>
        <v>29</v>
      </c>
      <c r="E389" s="1" t="str">
        <f t="shared" si="19"/>
        <v>15502</v>
      </c>
      <c r="F389" s="1" t="str">
        <f t="shared" si="20"/>
        <v>BA-Itajuípe</v>
      </c>
    </row>
    <row r="390" spans="1:6" x14ac:dyDescent="0.25">
      <c r="A390" s="1" t="s">
        <v>3678</v>
      </c>
      <c r="B390" s="1">
        <v>2915601</v>
      </c>
      <c r="C390" s="1" t="s">
        <v>3860</v>
      </c>
      <c r="D390" s="1" t="str">
        <f t="shared" si="18"/>
        <v>29</v>
      </c>
      <c r="E390" s="1" t="str">
        <f t="shared" si="19"/>
        <v>15601</v>
      </c>
      <c r="F390" s="1" t="str">
        <f t="shared" si="20"/>
        <v>BA-Itamaraju</v>
      </c>
    </row>
    <row r="391" spans="1:6" x14ac:dyDescent="0.25">
      <c r="A391" s="1" t="s">
        <v>3678</v>
      </c>
      <c r="B391" s="1">
        <v>2915700</v>
      </c>
      <c r="C391" s="1" t="s">
        <v>3861</v>
      </c>
      <c r="D391" s="1" t="str">
        <f t="shared" si="18"/>
        <v>29</v>
      </c>
      <c r="E391" s="1" t="str">
        <f t="shared" si="19"/>
        <v>15700</v>
      </c>
      <c r="F391" s="1" t="str">
        <f t="shared" si="20"/>
        <v>BA-Itamari</v>
      </c>
    </row>
    <row r="392" spans="1:6" x14ac:dyDescent="0.25">
      <c r="A392" s="1" t="s">
        <v>3678</v>
      </c>
      <c r="B392" s="1">
        <v>2915809</v>
      </c>
      <c r="C392" s="1" t="s">
        <v>3424</v>
      </c>
      <c r="D392" s="1" t="str">
        <f t="shared" si="18"/>
        <v>29</v>
      </c>
      <c r="E392" s="1" t="str">
        <f t="shared" si="19"/>
        <v>15809</v>
      </c>
      <c r="F392" s="1" t="str">
        <f t="shared" si="20"/>
        <v>BA-Itambé</v>
      </c>
    </row>
    <row r="393" spans="1:6" x14ac:dyDescent="0.25">
      <c r="A393" s="1" t="s">
        <v>3678</v>
      </c>
      <c r="B393" s="1">
        <v>2915908</v>
      </c>
      <c r="C393" s="1" t="s">
        <v>3862</v>
      </c>
      <c r="D393" s="1" t="str">
        <f t="shared" si="18"/>
        <v>29</v>
      </c>
      <c r="E393" s="1" t="str">
        <f t="shared" si="19"/>
        <v>15908</v>
      </c>
      <c r="F393" s="1" t="str">
        <f t="shared" si="20"/>
        <v>BA-Itanagra</v>
      </c>
    </row>
    <row r="394" spans="1:6" x14ac:dyDescent="0.25">
      <c r="A394" s="1" t="s">
        <v>3678</v>
      </c>
      <c r="B394" s="1">
        <v>2916005</v>
      </c>
      <c r="C394" s="1" t="s">
        <v>3863</v>
      </c>
      <c r="D394" s="1" t="str">
        <f t="shared" si="18"/>
        <v>29</v>
      </c>
      <c r="E394" s="1" t="str">
        <f t="shared" si="19"/>
        <v>16005</v>
      </c>
      <c r="F394" s="1" t="str">
        <f t="shared" si="20"/>
        <v>BA-Itanhém</v>
      </c>
    </row>
    <row r="395" spans="1:6" x14ac:dyDescent="0.25">
      <c r="A395" s="1" t="s">
        <v>3678</v>
      </c>
      <c r="B395" s="1">
        <v>2916104</v>
      </c>
      <c r="C395" s="1" t="s">
        <v>3864</v>
      </c>
      <c r="D395" s="1" t="str">
        <f t="shared" si="18"/>
        <v>29</v>
      </c>
      <c r="E395" s="1" t="str">
        <f t="shared" si="19"/>
        <v>16104</v>
      </c>
      <c r="F395" s="1" t="str">
        <f t="shared" si="20"/>
        <v>BA-Itaparica</v>
      </c>
    </row>
    <row r="396" spans="1:6" x14ac:dyDescent="0.25">
      <c r="A396" s="1" t="s">
        <v>3678</v>
      </c>
      <c r="B396" s="1">
        <v>2916203</v>
      </c>
      <c r="C396" s="1" t="s">
        <v>3865</v>
      </c>
      <c r="D396" s="1" t="str">
        <f t="shared" si="18"/>
        <v>29</v>
      </c>
      <c r="E396" s="1" t="str">
        <f t="shared" si="19"/>
        <v>16203</v>
      </c>
      <c r="F396" s="1" t="str">
        <f t="shared" si="20"/>
        <v>BA-Itapé</v>
      </c>
    </row>
    <row r="397" spans="1:6" x14ac:dyDescent="0.25">
      <c r="A397" s="1" t="s">
        <v>3678</v>
      </c>
      <c r="B397" s="1">
        <v>2916302</v>
      </c>
      <c r="C397" s="1" t="s">
        <v>3866</v>
      </c>
      <c r="D397" s="1" t="str">
        <f t="shared" si="18"/>
        <v>29</v>
      </c>
      <c r="E397" s="1" t="str">
        <f t="shared" si="19"/>
        <v>16302</v>
      </c>
      <c r="F397" s="1" t="str">
        <f t="shared" si="20"/>
        <v>BA-Itapebi</v>
      </c>
    </row>
    <row r="398" spans="1:6" x14ac:dyDescent="0.25">
      <c r="A398" s="1" t="s">
        <v>3678</v>
      </c>
      <c r="B398" s="1">
        <v>2916401</v>
      </c>
      <c r="C398" s="1" t="s">
        <v>3867</v>
      </c>
      <c r="D398" s="1" t="str">
        <f t="shared" si="18"/>
        <v>29</v>
      </c>
      <c r="E398" s="1" t="str">
        <f t="shared" si="19"/>
        <v>16401</v>
      </c>
      <c r="F398" s="1" t="str">
        <f t="shared" si="20"/>
        <v>BA-Itapetinga</v>
      </c>
    </row>
    <row r="399" spans="1:6" x14ac:dyDescent="0.25">
      <c r="A399" s="1" t="s">
        <v>3678</v>
      </c>
      <c r="B399" s="1">
        <v>2916500</v>
      </c>
      <c r="C399" s="1" t="s">
        <v>3868</v>
      </c>
      <c r="D399" s="1" t="str">
        <f t="shared" si="18"/>
        <v>29</v>
      </c>
      <c r="E399" s="1" t="str">
        <f t="shared" si="19"/>
        <v>16500</v>
      </c>
      <c r="F399" s="1" t="str">
        <f t="shared" si="20"/>
        <v>BA-Itapicuru</v>
      </c>
    </row>
    <row r="400" spans="1:6" x14ac:dyDescent="0.25">
      <c r="A400" s="1" t="s">
        <v>3678</v>
      </c>
      <c r="B400" s="1">
        <v>2916609</v>
      </c>
      <c r="C400" s="1" t="s">
        <v>3869</v>
      </c>
      <c r="D400" s="1" t="str">
        <f t="shared" si="18"/>
        <v>29</v>
      </c>
      <c r="E400" s="1" t="str">
        <f t="shared" si="19"/>
        <v>16609</v>
      </c>
      <c r="F400" s="1" t="str">
        <f t="shared" si="20"/>
        <v>BA-Itapitanga</v>
      </c>
    </row>
    <row r="401" spans="1:6" x14ac:dyDescent="0.25">
      <c r="A401" s="1" t="s">
        <v>3678</v>
      </c>
      <c r="B401" s="1">
        <v>2916708</v>
      </c>
      <c r="C401" s="1" t="s">
        <v>3870</v>
      </c>
      <c r="D401" s="1" t="str">
        <f t="shared" si="18"/>
        <v>29</v>
      </c>
      <c r="E401" s="1" t="str">
        <f t="shared" si="19"/>
        <v>16708</v>
      </c>
      <c r="F401" s="1" t="str">
        <f t="shared" si="20"/>
        <v>BA-Itaquara</v>
      </c>
    </row>
    <row r="402" spans="1:6" x14ac:dyDescent="0.25">
      <c r="A402" s="1" t="s">
        <v>3678</v>
      </c>
      <c r="B402" s="1">
        <v>2916807</v>
      </c>
      <c r="C402" s="1" t="s">
        <v>3871</v>
      </c>
      <c r="D402" s="1" t="str">
        <f t="shared" si="18"/>
        <v>29</v>
      </c>
      <c r="E402" s="1" t="str">
        <f t="shared" si="19"/>
        <v>16807</v>
      </c>
      <c r="F402" s="1" t="str">
        <f t="shared" si="20"/>
        <v>BA-Itarantim</v>
      </c>
    </row>
    <row r="403" spans="1:6" x14ac:dyDescent="0.25">
      <c r="A403" s="1" t="s">
        <v>3678</v>
      </c>
      <c r="B403" s="1">
        <v>2916856</v>
      </c>
      <c r="C403" s="1" t="s">
        <v>3872</v>
      </c>
      <c r="D403" s="1" t="str">
        <f t="shared" si="18"/>
        <v>29</v>
      </c>
      <c r="E403" s="1" t="str">
        <f t="shared" si="19"/>
        <v>16856</v>
      </c>
      <c r="F403" s="1" t="str">
        <f t="shared" si="20"/>
        <v>BA-Itatim</v>
      </c>
    </row>
    <row r="404" spans="1:6" x14ac:dyDescent="0.25">
      <c r="A404" s="1" t="s">
        <v>3678</v>
      </c>
      <c r="B404" s="1">
        <v>2916906</v>
      </c>
      <c r="C404" s="1" t="s">
        <v>3873</v>
      </c>
      <c r="D404" s="1" t="str">
        <f t="shared" si="18"/>
        <v>29</v>
      </c>
      <c r="E404" s="1" t="str">
        <f t="shared" si="19"/>
        <v>16906</v>
      </c>
      <c r="F404" s="1" t="str">
        <f t="shared" si="20"/>
        <v>BA-Itiruçu</v>
      </c>
    </row>
    <row r="405" spans="1:6" x14ac:dyDescent="0.25">
      <c r="A405" s="1" t="s">
        <v>3678</v>
      </c>
      <c r="B405" s="1">
        <v>2917003</v>
      </c>
      <c r="C405" s="1" t="s">
        <v>3874</v>
      </c>
      <c r="D405" s="1" t="str">
        <f t="shared" si="18"/>
        <v>29</v>
      </c>
      <c r="E405" s="1" t="str">
        <f t="shared" si="19"/>
        <v>17003</v>
      </c>
      <c r="F405" s="1" t="str">
        <f t="shared" si="20"/>
        <v>BA-Itiúba</v>
      </c>
    </row>
    <row r="406" spans="1:6" x14ac:dyDescent="0.25">
      <c r="A406" s="1" t="s">
        <v>3678</v>
      </c>
      <c r="B406" s="1">
        <v>2917102</v>
      </c>
      <c r="C406" s="1" t="s">
        <v>3875</v>
      </c>
      <c r="D406" s="1" t="str">
        <f t="shared" si="18"/>
        <v>29</v>
      </c>
      <c r="E406" s="1" t="str">
        <f t="shared" si="19"/>
        <v>17102</v>
      </c>
      <c r="F406" s="1" t="str">
        <f t="shared" si="20"/>
        <v>BA-Itororó</v>
      </c>
    </row>
    <row r="407" spans="1:6" x14ac:dyDescent="0.25">
      <c r="A407" s="1" t="s">
        <v>3678</v>
      </c>
      <c r="B407" s="1">
        <v>2917201</v>
      </c>
      <c r="C407" s="1" t="s">
        <v>3876</v>
      </c>
      <c r="D407" s="1" t="str">
        <f t="shared" si="18"/>
        <v>29</v>
      </c>
      <c r="E407" s="1" t="str">
        <f t="shared" si="19"/>
        <v>17201</v>
      </c>
      <c r="F407" s="1" t="str">
        <f t="shared" si="20"/>
        <v>BA-Ituaçu</v>
      </c>
    </row>
    <row r="408" spans="1:6" x14ac:dyDescent="0.25">
      <c r="A408" s="1" t="s">
        <v>3678</v>
      </c>
      <c r="B408" s="1">
        <v>2917300</v>
      </c>
      <c r="C408" s="1" t="s">
        <v>3877</v>
      </c>
      <c r="D408" s="1" t="str">
        <f t="shared" si="18"/>
        <v>29</v>
      </c>
      <c r="E408" s="1" t="str">
        <f t="shared" si="19"/>
        <v>17300</v>
      </c>
      <c r="F408" s="1" t="str">
        <f t="shared" si="20"/>
        <v>BA-Ituberá</v>
      </c>
    </row>
    <row r="409" spans="1:6" x14ac:dyDescent="0.25">
      <c r="A409" s="1" t="s">
        <v>3678</v>
      </c>
      <c r="B409" s="1">
        <v>2917334</v>
      </c>
      <c r="C409" s="1" t="s">
        <v>3878</v>
      </c>
      <c r="D409" s="1" t="str">
        <f t="shared" si="18"/>
        <v>29</v>
      </c>
      <c r="E409" s="1" t="str">
        <f t="shared" si="19"/>
        <v>17334</v>
      </c>
      <c r="F409" s="1" t="str">
        <f t="shared" si="20"/>
        <v>BA-Iuiú</v>
      </c>
    </row>
    <row r="410" spans="1:6" x14ac:dyDescent="0.25">
      <c r="A410" s="1" t="s">
        <v>3678</v>
      </c>
      <c r="B410" s="1">
        <v>2917359</v>
      </c>
      <c r="C410" s="1" t="s">
        <v>3879</v>
      </c>
      <c r="D410" s="1" t="str">
        <f t="shared" si="18"/>
        <v>29</v>
      </c>
      <c r="E410" s="1" t="str">
        <f t="shared" si="19"/>
        <v>17359</v>
      </c>
      <c r="F410" s="1" t="str">
        <f t="shared" si="20"/>
        <v>BA-Jaborandi</v>
      </c>
    </row>
    <row r="411" spans="1:6" x14ac:dyDescent="0.25">
      <c r="A411" s="1" t="s">
        <v>3678</v>
      </c>
      <c r="B411" s="1">
        <v>2917409</v>
      </c>
      <c r="C411" s="1" t="s">
        <v>3880</v>
      </c>
      <c r="D411" s="1" t="str">
        <f t="shared" si="18"/>
        <v>29</v>
      </c>
      <c r="E411" s="1" t="str">
        <f t="shared" si="19"/>
        <v>17409</v>
      </c>
      <c r="F411" s="1" t="str">
        <f t="shared" si="20"/>
        <v>BA-Jacaraci</v>
      </c>
    </row>
    <row r="412" spans="1:6" x14ac:dyDescent="0.25">
      <c r="A412" s="1" t="s">
        <v>3678</v>
      </c>
      <c r="B412" s="1">
        <v>2917508</v>
      </c>
      <c r="C412" s="1" t="s">
        <v>3881</v>
      </c>
      <c r="D412" s="1" t="str">
        <f t="shared" si="18"/>
        <v>29</v>
      </c>
      <c r="E412" s="1" t="str">
        <f t="shared" si="19"/>
        <v>17508</v>
      </c>
      <c r="F412" s="1" t="str">
        <f t="shared" si="20"/>
        <v>BA-Jacobina</v>
      </c>
    </row>
    <row r="413" spans="1:6" x14ac:dyDescent="0.25">
      <c r="A413" s="1" t="s">
        <v>3678</v>
      </c>
      <c r="B413" s="1">
        <v>2917607</v>
      </c>
      <c r="C413" s="1" t="s">
        <v>3882</v>
      </c>
      <c r="D413" s="1" t="str">
        <f t="shared" si="18"/>
        <v>29</v>
      </c>
      <c r="E413" s="1" t="str">
        <f t="shared" si="19"/>
        <v>17607</v>
      </c>
      <c r="F413" s="1" t="str">
        <f t="shared" si="20"/>
        <v>BA-Jaguaquara</v>
      </c>
    </row>
    <row r="414" spans="1:6" x14ac:dyDescent="0.25">
      <c r="A414" s="1" t="s">
        <v>3678</v>
      </c>
      <c r="B414" s="1">
        <v>2917706</v>
      </c>
      <c r="C414" s="1" t="s">
        <v>3883</v>
      </c>
      <c r="D414" s="1" t="str">
        <f t="shared" si="18"/>
        <v>29</v>
      </c>
      <c r="E414" s="1" t="str">
        <f t="shared" si="19"/>
        <v>17706</v>
      </c>
      <c r="F414" s="1" t="str">
        <f t="shared" si="20"/>
        <v>BA-Jaguarari</v>
      </c>
    </row>
    <row r="415" spans="1:6" x14ac:dyDescent="0.25">
      <c r="A415" s="1" t="s">
        <v>3678</v>
      </c>
      <c r="B415" s="1">
        <v>2917805</v>
      </c>
      <c r="C415" s="1" t="s">
        <v>3884</v>
      </c>
      <c r="D415" s="1" t="str">
        <f t="shared" si="18"/>
        <v>29</v>
      </c>
      <c r="E415" s="1" t="str">
        <f t="shared" si="19"/>
        <v>17805</v>
      </c>
      <c r="F415" s="1" t="str">
        <f t="shared" si="20"/>
        <v>BA-Jaguaripe</v>
      </c>
    </row>
    <row r="416" spans="1:6" x14ac:dyDescent="0.25">
      <c r="A416" s="1" t="s">
        <v>3678</v>
      </c>
      <c r="B416" s="1">
        <v>2917904</v>
      </c>
      <c r="C416" s="1" t="s">
        <v>3035</v>
      </c>
      <c r="D416" s="1" t="str">
        <f t="shared" si="18"/>
        <v>29</v>
      </c>
      <c r="E416" s="1" t="str">
        <f t="shared" si="19"/>
        <v>17904</v>
      </c>
      <c r="F416" s="1" t="str">
        <f t="shared" si="20"/>
        <v>BA-Jandaíra</v>
      </c>
    </row>
    <row r="417" spans="1:6" x14ac:dyDescent="0.25">
      <c r="A417" s="1" t="s">
        <v>3678</v>
      </c>
      <c r="B417" s="1">
        <v>2918001</v>
      </c>
      <c r="C417" s="1" t="s">
        <v>3885</v>
      </c>
      <c r="D417" s="1" t="str">
        <f t="shared" si="18"/>
        <v>29</v>
      </c>
      <c r="E417" s="1" t="str">
        <f t="shared" si="19"/>
        <v>18001</v>
      </c>
      <c r="F417" s="1" t="str">
        <f t="shared" si="20"/>
        <v>BA-Jequié</v>
      </c>
    </row>
    <row r="418" spans="1:6" x14ac:dyDescent="0.25">
      <c r="A418" s="1" t="s">
        <v>3678</v>
      </c>
      <c r="B418" s="1">
        <v>2918100</v>
      </c>
      <c r="C418" s="1" t="s">
        <v>3886</v>
      </c>
      <c r="D418" s="1" t="str">
        <f t="shared" si="18"/>
        <v>29</v>
      </c>
      <c r="E418" s="1" t="str">
        <f t="shared" si="19"/>
        <v>18100</v>
      </c>
      <c r="F418" s="1" t="str">
        <f t="shared" si="20"/>
        <v>BA-Jeremoabo</v>
      </c>
    </row>
    <row r="419" spans="1:6" x14ac:dyDescent="0.25">
      <c r="A419" s="1" t="s">
        <v>3678</v>
      </c>
      <c r="B419" s="1">
        <v>2918209</v>
      </c>
      <c r="C419" s="1" t="s">
        <v>3887</v>
      </c>
      <c r="D419" s="1" t="str">
        <f t="shared" si="18"/>
        <v>29</v>
      </c>
      <c r="E419" s="1" t="str">
        <f t="shared" si="19"/>
        <v>18209</v>
      </c>
      <c r="F419" s="1" t="str">
        <f t="shared" si="20"/>
        <v>BA-Jiquiriçá</v>
      </c>
    </row>
    <row r="420" spans="1:6" x14ac:dyDescent="0.25">
      <c r="A420" s="1" t="s">
        <v>3678</v>
      </c>
      <c r="B420" s="1">
        <v>2918308</v>
      </c>
      <c r="C420" s="1" t="s">
        <v>3888</v>
      </c>
      <c r="D420" s="1" t="str">
        <f t="shared" si="18"/>
        <v>29</v>
      </c>
      <c r="E420" s="1" t="str">
        <f t="shared" si="19"/>
        <v>18308</v>
      </c>
      <c r="F420" s="1" t="str">
        <f t="shared" si="20"/>
        <v>BA-Jitaúna</v>
      </c>
    </row>
    <row r="421" spans="1:6" x14ac:dyDescent="0.25">
      <c r="A421" s="1" t="s">
        <v>3678</v>
      </c>
      <c r="B421" s="1">
        <v>2918357</v>
      </c>
      <c r="C421" s="1" t="s">
        <v>3889</v>
      </c>
      <c r="D421" s="1" t="str">
        <f t="shared" si="18"/>
        <v>29</v>
      </c>
      <c r="E421" s="1" t="str">
        <f t="shared" si="19"/>
        <v>18357</v>
      </c>
      <c r="F421" s="1" t="str">
        <f t="shared" si="20"/>
        <v>BA-João Dourado</v>
      </c>
    </row>
    <row r="422" spans="1:6" x14ac:dyDescent="0.25">
      <c r="A422" s="1" t="s">
        <v>3678</v>
      </c>
      <c r="B422" s="1">
        <v>2918407</v>
      </c>
      <c r="C422" s="1" t="s">
        <v>3890</v>
      </c>
      <c r="D422" s="1" t="str">
        <f t="shared" si="18"/>
        <v>29</v>
      </c>
      <c r="E422" s="1" t="str">
        <f t="shared" si="19"/>
        <v>18407</v>
      </c>
      <c r="F422" s="1" t="str">
        <f t="shared" si="20"/>
        <v>BA-Juazeiro</v>
      </c>
    </row>
    <row r="423" spans="1:6" x14ac:dyDescent="0.25">
      <c r="A423" s="1" t="s">
        <v>3678</v>
      </c>
      <c r="B423" s="1">
        <v>2918456</v>
      </c>
      <c r="C423" s="1" t="s">
        <v>3891</v>
      </c>
      <c r="D423" s="1" t="str">
        <f t="shared" si="18"/>
        <v>29</v>
      </c>
      <c r="E423" s="1" t="str">
        <f t="shared" si="19"/>
        <v>18456</v>
      </c>
      <c r="F423" s="1" t="str">
        <f t="shared" si="20"/>
        <v>BA-Jucuruçu</v>
      </c>
    </row>
    <row r="424" spans="1:6" x14ac:dyDescent="0.25">
      <c r="A424" s="1" t="s">
        <v>3678</v>
      </c>
      <c r="B424" s="1">
        <v>2918506</v>
      </c>
      <c r="C424" s="1" t="s">
        <v>3892</v>
      </c>
      <c r="D424" s="1" t="str">
        <f t="shared" si="18"/>
        <v>29</v>
      </c>
      <c r="E424" s="1" t="str">
        <f t="shared" si="19"/>
        <v>18506</v>
      </c>
      <c r="F424" s="1" t="str">
        <f t="shared" si="20"/>
        <v>BA-Jussara</v>
      </c>
    </row>
    <row r="425" spans="1:6" x14ac:dyDescent="0.25">
      <c r="A425" s="1" t="s">
        <v>3678</v>
      </c>
      <c r="B425" s="1">
        <v>2918555</v>
      </c>
      <c r="C425" s="1" t="s">
        <v>3893</v>
      </c>
      <c r="D425" s="1" t="str">
        <f t="shared" si="18"/>
        <v>29</v>
      </c>
      <c r="E425" s="1" t="str">
        <f t="shared" si="19"/>
        <v>18555</v>
      </c>
      <c r="F425" s="1" t="str">
        <f t="shared" si="20"/>
        <v>BA-Jussari</v>
      </c>
    </row>
    <row r="426" spans="1:6" x14ac:dyDescent="0.25">
      <c r="A426" s="1" t="s">
        <v>3678</v>
      </c>
      <c r="B426" s="1">
        <v>2918605</v>
      </c>
      <c r="C426" s="1" t="s">
        <v>3894</v>
      </c>
      <c r="D426" s="1" t="str">
        <f t="shared" si="18"/>
        <v>29</v>
      </c>
      <c r="E426" s="1" t="str">
        <f t="shared" si="19"/>
        <v>18605</v>
      </c>
      <c r="F426" s="1" t="str">
        <f t="shared" si="20"/>
        <v>BA-Jussiape</v>
      </c>
    </row>
    <row r="427" spans="1:6" x14ac:dyDescent="0.25">
      <c r="A427" s="1" t="s">
        <v>3678</v>
      </c>
      <c r="B427" s="1">
        <v>2918704</v>
      </c>
      <c r="C427" s="1" t="s">
        <v>3895</v>
      </c>
      <c r="D427" s="1" t="str">
        <f t="shared" si="18"/>
        <v>29</v>
      </c>
      <c r="E427" s="1" t="str">
        <f t="shared" si="19"/>
        <v>18704</v>
      </c>
      <c r="F427" s="1" t="str">
        <f t="shared" si="20"/>
        <v>BA-Lafaiete Coutinho</v>
      </c>
    </row>
    <row r="428" spans="1:6" x14ac:dyDescent="0.25">
      <c r="A428" s="1" t="s">
        <v>3678</v>
      </c>
      <c r="B428" s="1">
        <v>2918753</v>
      </c>
      <c r="C428" s="1" t="s">
        <v>3896</v>
      </c>
      <c r="D428" s="1" t="str">
        <f t="shared" si="18"/>
        <v>29</v>
      </c>
      <c r="E428" s="1" t="str">
        <f t="shared" si="19"/>
        <v>18753</v>
      </c>
      <c r="F428" s="1" t="str">
        <f t="shared" si="20"/>
        <v>BA-Lagoa Real</v>
      </c>
    </row>
    <row r="429" spans="1:6" x14ac:dyDescent="0.25">
      <c r="A429" s="1" t="s">
        <v>3678</v>
      </c>
      <c r="B429" s="1">
        <v>2918803</v>
      </c>
      <c r="C429" s="1" t="s">
        <v>3897</v>
      </c>
      <c r="D429" s="1" t="str">
        <f t="shared" si="18"/>
        <v>29</v>
      </c>
      <c r="E429" s="1" t="str">
        <f t="shared" si="19"/>
        <v>18803</v>
      </c>
      <c r="F429" s="1" t="str">
        <f t="shared" si="20"/>
        <v>BA-Laje</v>
      </c>
    </row>
    <row r="430" spans="1:6" x14ac:dyDescent="0.25">
      <c r="A430" s="1" t="s">
        <v>3678</v>
      </c>
      <c r="B430" s="1">
        <v>2918902</v>
      </c>
      <c r="C430" s="1" t="s">
        <v>3898</v>
      </c>
      <c r="D430" s="1" t="str">
        <f t="shared" si="18"/>
        <v>29</v>
      </c>
      <c r="E430" s="1" t="str">
        <f t="shared" si="19"/>
        <v>18902</v>
      </c>
      <c r="F430" s="1" t="str">
        <f t="shared" si="20"/>
        <v>BA-Lajedão</v>
      </c>
    </row>
    <row r="431" spans="1:6" x14ac:dyDescent="0.25">
      <c r="A431" s="1" t="s">
        <v>3678</v>
      </c>
      <c r="B431" s="1">
        <v>2919009</v>
      </c>
      <c r="C431" s="1" t="s">
        <v>3899</v>
      </c>
      <c r="D431" s="1" t="str">
        <f t="shared" si="18"/>
        <v>29</v>
      </c>
      <c r="E431" s="1" t="str">
        <f t="shared" si="19"/>
        <v>19009</v>
      </c>
      <c r="F431" s="1" t="str">
        <f t="shared" si="20"/>
        <v>BA-Lajedinho</v>
      </c>
    </row>
    <row r="432" spans="1:6" x14ac:dyDescent="0.25">
      <c r="A432" s="1" t="s">
        <v>3678</v>
      </c>
      <c r="B432" s="1">
        <v>2919058</v>
      </c>
      <c r="C432" s="1" t="s">
        <v>3900</v>
      </c>
      <c r="D432" s="1" t="str">
        <f t="shared" si="18"/>
        <v>29</v>
      </c>
      <c r="E432" s="1" t="str">
        <f t="shared" si="19"/>
        <v>19058</v>
      </c>
      <c r="F432" s="1" t="str">
        <f t="shared" si="20"/>
        <v>BA-Lajedo do Tabocal</v>
      </c>
    </row>
    <row r="433" spans="1:6" x14ac:dyDescent="0.25">
      <c r="A433" s="1" t="s">
        <v>3678</v>
      </c>
      <c r="B433" s="1">
        <v>2919108</v>
      </c>
      <c r="C433" s="1" t="s">
        <v>3901</v>
      </c>
      <c r="D433" s="1" t="str">
        <f t="shared" si="18"/>
        <v>29</v>
      </c>
      <c r="E433" s="1" t="str">
        <f t="shared" si="19"/>
        <v>19108</v>
      </c>
      <c r="F433" s="1" t="str">
        <f t="shared" si="20"/>
        <v>BA-Lamarão</v>
      </c>
    </row>
    <row r="434" spans="1:6" x14ac:dyDescent="0.25">
      <c r="A434" s="1" t="s">
        <v>3678</v>
      </c>
      <c r="B434" s="1">
        <v>2919157</v>
      </c>
      <c r="C434" s="1" t="s">
        <v>3902</v>
      </c>
      <c r="D434" s="1" t="str">
        <f t="shared" si="18"/>
        <v>29</v>
      </c>
      <c r="E434" s="1" t="str">
        <f t="shared" si="19"/>
        <v>19157</v>
      </c>
      <c r="F434" s="1" t="str">
        <f t="shared" si="20"/>
        <v>BA-Lapão</v>
      </c>
    </row>
    <row r="435" spans="1:6" x14ac:dyDescent="0.25">
      <c r="A435" s="1" t="s">
        <v>3678</v>
      </c>
      <c r="B435" s="1">
        <v>2919207</v>
      </c>
      <c r="C435" s="1" t="s">
        <v>3903</v>
      </c>
      <c r="D435" s="1" t="str">
        <f t="shared" si="18"/>
        <v>29</v>
      </c>
      <c r="E435" s="1" t="str">
        <f t="shared" si="19"/>
        <v>19207</v>
      </c>
      <c r="F435" s="1" t="str">
        <f t="shared" si="20"/>
        <v>BA-Lauro de Freitas</v>
      </c>
    </row>
    <row r="436" spans="1:6" x14ac:dyDescent="0.25">
      <c r="A436" s="1" t="s">
        <v>3678</v>
      </c>
      <c r="B436" s="1">
        <v>2919306</v>
      </c>
      <c r="C436" s="1" t="s">
        <v>3904</v>
      </c>
      <c r="D436" s="1" t="str">
        <f t="shared" si="18"/>
        <v>29</v>
      </c>
      <c r="E436" s="1" t="str">
        <f t="shared" si="19"/>
        <v>19306</v>
      </c>
      <c r="F436" s="1" t="str">
        <f t="shared" si="20"/>
        <v>BA-Lençóis</v>
      </c>
    </row>
    <row r="437" spans="1:6" x14ac:dyDescent="0.25">
      <c r="A437" s="1" t="s">
        <v>3678</v>
      </c>
      <c r="B437" s="1">
        <v>2919405</v>
      </c>
      <c r="C437" s="1" t="s">
        <v>3905</v>
      </c>
      <c r="D437" s="1" t="str">
        <f t="shared" si="18"/>
        <v>29</v>
      </c>
      <c r="E437" s="1" t="str">
        <f t="shared" si="19"/>
        <v>19405</v>
      </c>
      <c r="F437" s="1" t="str">
        <f t="shared" si="20"/>
        <v>BA-Licínio de Almeida</v>
      </c>
    </row>
    <row r="438" spans="1:6" x14ac:dyDescent="0.25">
      <c r="A438" s="1" t="s">
        <v>3678</v>
      </c>
      <c r="B438" s="1">
        <v>2919504</v>
      </c>
      <c r="C438" s="1" t="s">
        <v>3906</v>
      </c>
      <c r="D438" s="1" t="str">
        <f t="shared" si="18"/>
        <v>29</v>
      </c>
      <c r="E438" s="1" t="str">
        <f t="shared" si="19"/>
        <v>19504</v>
      </c>
      <c r="F438" s="1" t="str">
        <f t="shared" si="20"/>
        <v>BA-Livramento de Nossa Senhora</v>
      </c>
    </row>
    <row r="439" spans="1:6" x14ac:dyDescent="0.25">
      <c r="A439" s="1" t="s">
        <v>3678</v>
      </c>
      <c r="B439" s="1">
        <v>2919553</v>
      </c>
      <c r="C439" s="1" t="s">
        <v>3907</v>
      </c>
      <c r="D439" s="1" t="str">
        <f t="shared" si="18"/>
        <v>29</v>
      </c>
      <c r="E439" s="1" t="str">
        <f t="shared" si="19"/>
        <v>19553</v>
      </c>
      <c r="F439" s="1" t="str">
        <f t="shared" si="20"/>
        <v>BA-Luís Eduardo Magalhães</v>
      </c>
    </row>
    <row r="440" spans="1:6" x14ac:dyDescent="0.25">
      <c r="A440" s="1" t="s">
        <v>3678</v>
      </c>
      <c r="B440" s="1">
        <v>2919603</v>
      </c>
      <c r="C440" s="1" t="s">
        <v>3908</v>
      </c>
      <c r="D440" s="1" t="str">
        <f t="shared" si="18"/>
        <v>29</v>
      </c>
      <c r="E440" s="1" t="str">
        <f t="shared" si="19"/>
        <v>19603</v>
      </c>
      <c r="F440" s="1" t="str">
        <f t="shared" si="20"/>
        <v>BA-Macajuba</v>
      </c>
    </row>
    <row r="441" spans="1:6" x14ac:dyDescent="0.25">
      <c r="A441" s="1" t="s">
        <v>3678</v>
      </c>
      <c r="B441" s="1">
        <v>2919702</v>
      </c>
      <c r="C441" s="1" t="s">
        <v>3909</v>
      </c>
      <c r="D441" s="1" t="str">
        <f t="shared" si="18"/>
        <v>29</v>
      </c>
      <c r="E441" s="1" t="str">
        <f t="shared" si="19"/>
        <v>19702</v>
      </c>
      <c r="F441" s="1" t="str">
        <f t="shared" si="20"/>
        <v>BA-Macarani</v>
      </c>
    </row>
    <row r="442" spans="1:6" x14ac:dyDescent="0.25">
      <c r="A442" s="1" t="s">
        <v>3678</v>
      </c>
      <c r="B442" s="1">
        <v>2919801</v>
      </c>
      <c r="C442" s="1" t="s">
        <v>3910</v>
      </c>
      <c r="D442" s="1" t="str">
        <f t="shared" si="18"/>
        <v>29</v>
      </c>
      <c r="E442" s="1" t="str">
        <f t="shared" si="19"/>
        <v>19801</v>
      </c>
      <c r="F442" s="1" t="str">
        <f t="shared" si="20"/>
        <v>BA-Macaúbas</v>
      </c>
    </row>
    <row r="443" spans="1:6" x14ac:dyDescent="0.25">
      <c r="A443" s="1" t="s">
        <v>3678</v>
      </c>
      <c r="B443" s="1">
        <v>2919900</v>
      </c>
      <c r="C443" s="1" t="s">
        <v>3911</v>
      </c>
      <c r="D443" s="1" t="str">
        <f t="shared" si="18"/>
        <v>29</v>
      </c>
      <c r="E443" s="1" t="str">
        <f t="shared" si="19"/>
        <v>19900</v>
      </c>
      <c r="F443" s="1" t="str">
        <f t="shared" si="20"/>
        <v>BA-Macururé</v>
      </c>
    </row>
    <row r="444" spans="1:6" x14ac:dyDescent="0.25">
      <c r="A444" s="1" t="s">
        <v>3678</v>
      </c>
      <c r="B444" s="1">
        <v>2919926</v>
      </c>
      <c r="C444" s="1" t="s">
        <v>3912</v>
      </c>
      <c r="D444" s="1" t="str">
        <f t="shared" si="18"/>
        <v>29</v>
      </c>
      <c r="E444" s="1" t="str">
        <f t="shared" si="19"/>
        <v>19926</v>
      </c>
      <c r="F444" s="1" t="str">
        <f t="shared" si="20"/>
        <v>BA-Madre de Deus</v>
      </c>
    </row>
    <row r="445" spans="1:6" x14ac:dyDescent="0.25">
      <c r="A445" s="1" t="s">
        <v>3678</v>
      </c>
      <c r="B445" s="1">
        <v>2919959</v>
      </c>
      <c r="C445" s="1" t="s">
        <v>3913</v>
      </c>
      <c r="D445" s="1" t="str">
        <f t="shared" si="18"/>
        <v>29</v>
      </c>
      <c r="E445" s="1" t="str">
        <f t="shared" si="19"/>
        <v>19959</v>
      </c>
      <c r="F445" s="1" t="str">
        <f t="shared" si="20"/>
        <v>BA-Maetinga</v>
      </c>
    </row>
    <row r="446" spans="1:6" x14ac:dyDescent="0.25">
      <c r="A446" s="1" t="s">
        <v>3678</v>
      </c>
      <c r="B446" s="1">
        <v>2920007</v>
      </c>
      <c r="C446" s="1" t="s">
        <v>3914</v>
      </c>
      <c r="D446" s="1" t="str">
        <f t="shared" si="18"/>
        <v>29</v>
      </c>
      <c r="E446" s="1" t="str">
        <f t="shared" si="19"/>
        <v>20007</v>
      </c>
      <c r="F446" s="1" t="str">
        <f t="shared" si="20"/>
        <v>BA-Maiquinique</v>
      </c>
    </row>
    <row r="447" spans="1:6" x14ac:dyDescent="0.25">
      <c r="A447" s="1" t="s">
        <v>3678</v>
      </c>
      <c r="B447" s="1">
        <v>2920106</v>
      </c>
      <c r="C447" s="1" t="s">
        <v>3915</v>
      </c>
      <c r="D447" s="1" t="str">
        <f t="shared" si="18"/>
        <v>29</v>
      </c>
      <c r="E447" s="1" t="str">
        <f t="shared" si="19"/>
        <v>20106</v>
      </c>
      <c r="F447" s="1" t="str">
        <f t="shared" si="20"/>
        <v>BA-Mairi</v>
      </c>
    </row>
    <row r="448" spans="1:6" x14ac:dyDescent="0.25">
      <c r="A448" s="1" t="s">
        <v>3678</v>
      </c>
      <c r="B448" s="1">
        <v>2920205</v>
      </c>
      <c r="C448" s="1" t="s">
        <v>3916</v>
      </c>
      <c r="D448" s="1" t="str">
        <f t="shared" si="18"/>
        <v>29</v>
      </c>
      <c r="E448" s="1" t="str">
        <f t="shared" si="19"/>
        <v>20205</v>
      </c>
      <c r="F448" s="1" t="str">
        <f t="shared" si="20"/>
        <v>BA-Malhada</v>
      </c>
    </row>
    <row r="449" spans="1:6" x14ac:dyDescent="0.25">
      <c r="A449" s="1" t="s">
        <v>3678</v>
      </c>
      <c r="B449" s="1">
        <v>2920304</v>
      </c>
      <c r="C449" s="1" t="s">
        <v>3917</v>
      </c>
      <c r="D449" s="1" t="str">
        <f t="shared" si="18"/>
        <v>29</v>
      </c>
      <c r="E449" s="1" t="str">
        <f t="shared" si="19"/>
        <v>20304</v>
      </c>
      <c r="F449" s="1" t="str">
        <f t="shared" si="20"/>
        <v>BA-Malhada de Pedras</v>
      </c>
    </row>
    <row r="450" spans="1:6" x14ac:dyDescent="0.25">
      <c r="A450" s="1" t="s">
        <v>3678</v>
      </c>
      <c r="B450" s="1">
        <v>2920403</v>
      </c>
      <c r="C450" s="1" t="s">
        <v>3918</v>
      </c>
      <c r="D450" s="1" t="str">
        <f t="shared" si="18"/>
        <v>29</v>
      </c>
      <c r="E450" s="1" t="str">
        <f t="shared" si="19"/>
        <v>20403</v>
      </c>
      <c r="F450" s="1" t="str">
        <f t="shared" si="20"/>
        <v>BA-Manoel Vitorino</v>
      </c>
    </row>
    <row r="451" spans="1:6" x14ac:dyDescent="0.25">
      <c r="A451" s="1" t="s">
        <v>3678</v>
      </c>
      <c r="B451" s="1">
        <v>2920452</v>
      </c>
      <c r="C451" s="1" t="s">
        <v>3919</v>
      </c>
      <c r="D451" s="1" t="str">
        <f t="shared" ref="D451:D514" si="21">LEFT($B451,2)</f>
        <v>29</v>
      </c>
      <c r="E451" s="1" t="str">
        <f t="shared" ref="E451:E514" si="22">RIGHT(B451,5)</f>
        <v>20452</v>
      </c>
      <c r="F451" s="1" t="str">
        <f t="shared" si="20"/>
        <v>BA-Mansidão</v>
      </c>
    </row>
    <row r="452" spans="1:6" x14ac:dyDescent="0.25">
      <c r="A452" s="1" t="s">
        <v>3678</v>
      </c>
      <c r="B452" s="1">
        <v>2920502</v>
      </c>
      <c r="C452" s="1" t="s">
        <v>3920</v>
      </c>
      <c r="D452" s="1" t="str">
        <f t="shared" si="21"/>
        <v>29</v>
      </c>
      <c r="E452" s="1" t="str">
        <f t="shared" si="22"/>
        <v>20502</v>
      </c>
      <c r="F452" s="1" t="str">
        <f t="shared" ref="F452:F515" si="23">A452&amp;"-"&amp;C452</f>
        <v>BA-Maracás</v>
      </c>
    </row>
    <row r="453" spans="1:6" x14ac:dyDescent="0.25">
      <c r="A453" s="1" t="s">
        <v>3678</v>
      </c>
      <c r="B453" s="1">
        <v>2920601</v>
      </c>
      <c r="C453" s="1" t="s">
        <v>3921</v>
      </c>
      <c r="D453" s="1" t="str">
        <f t="shared" si="21"/>
        <v>29</v>
      </c>
      <c r="E453" s="1" t="str">
        <f t="shared" si="22"/>
        <v>20601</v>
      </c>
      <c r="F453" s="1" t="str">
        <f t="shared" si="23"/>
        <v>BA-Maragogipe</v>
      </c>
    </row>
    <row r="454" spans="1:6" x14ac:dyDescent="0.25">
      <c r="A454" s="1" t="s">
        <v>3678</v>
      </c>
      <c r="B454" s="1">
        <v>2920700</v>
      </c>
      <c r="C454" s="1" t="s">
        <v>3922</v>
      </c>
      <c r="D454" s="1" t="str">
        <f t="shared" si="21"/>
        <v>29</v>
      </c>
      <c r="E454" s="1" t="str">
        <f t="shared" si="22"/>
        <v>20700</v>
      </c>
      <c r="F454" s="1" t="str">
        <f t="shared" si="23"/>
        <v>BA-Maraú</v>
      </c>
    </row>
    <row r="455" spans="1:6" x14ac:dyDescent="0.25">
      <c r="A455" s="1" t="s">
        <v>3678</v>
      </c>
      <c r="B455" s="1">
        <v>2920809</v>
      </c>
      <c r="C455" s="1" t="s">
        <v>3923</v>
      </c>
      <c r="D455" s="1" t="str">
        <f t="shared" si="21"/>
        <v>29</v>
      </c>
      <c r="E455" s="1" t="str">
        <f t="shared" si="22"/>
        <v>20809</v>
      </c>
      <c r="F455" s="1" t="str">
        <f t="shared" si="23"/>
        <v>BA-Marcionílio Souza</v>
      </c>
    </row>
    <row r="456" spans="1:6" x14ac:dyDescent="0.25">
      <c r="A456" s="1" t="s">
        <v>3678</v>
      </c>
      <c r="B456" s="1">
        <v>2920908</v>
      </c>
      <c r="C456" s="1" t="s">
        <v>3924</v>
      </c>
      <c r="D456" s="1" t="str">
        <f t="shared" si="21"/>
        <v>29</v>
      </c>
      <c r="E456" s="1" t="str">
        <f t="shared" si="22"/>
        <v>20908</v>
      </c>
      <c r="F456" s="1" t="str">
        <f t="shared" si="23"/>
        <v>BA-Mascote</v>
      </c>
    </row>
    <row r="457" spans="1:6" x14ac:dyDescent="0.25">
      <c r="A457" s="1" t="s">
        <v>3678</v>
      </c>
      <c r="B457" s="1">
        <v>2921005</v>
      </c>
      <c r="C457" s="1" t="s">
        <v>3925</v>
      </c>
      <c r="D457" s="1" t="str">
        <f t="shared" si="21"/>
        <v>29</v>
      </c>
      <c r="E457" s="1" t="str">
        <f t="shared" si="22"/>
        <v>21005</v>
      </c>
      <c r="F457" s="1" t="str">
        <f t="shared" si="23"/>
        <v>BA-Mata de São João</v>
      </c>
    </row>
    <row r="458" spans="1:6" x14ac:dyDescent="0.25">
      <c r="A458" s="1" t="s">
        <v>3678</v>
      </c>
      <c r="B458" s="1">
        <v>2921054</v>
      </c>
      <c r="C458" s="1" t="s">
        <v>3926</v>
      </c>
      <c r="D458" s="1" t="str">
        <f t="shared" si="21"/>
        <v>29</v>
      </c>
      <c r="E458" s="1" t="str">
        <f t="shared" si="22"/>
        <v>21054</v>
      </c>
      <c r="F458" s="1" t="str">
        <f t="shared" si="23"/>
        <v>BA-Matina</v>
      </c>
    </row>
    <row r="459" spans="1:6" x14ac:dyDescent="0.25">
      <c r="A459" s="1" t="s">
        <v>3678</v>
      </c>
      <c r="B459" s="1">
        <v>2921104</v>
      </c>
      <c r="C459" s="1" t="s">
        <v>3927</v>
      </c>
      <c r="D459" s="1" t="str">
        <f t="shared" si="21"/>
        <v>29</v>
      </c>
      <c r="E459" s="1" t="str">
        <f t="shared" si="22"/>
        <v>21104</v>
      </c>
      <c r="F459" s="1" t="str">
        <f t="shared" si="23"/>
        <v>BA-Medeiros Neto</v>
      </c>
    </row>
    <row r="460" spans="1:6" x14ac:dyDescent="0.25">
      <c r="A460" s="1" t="s">
        <v>3678</v>
      </c>
      <c r="B460" s="1">
        <v>2921203</v>
      </c>
      <c r="C460" s="1" t="s">
        <v>3928</v>
      </c>
      <c r="D460" s="1" t="str">
        <f t="shared" si="21"/>
        <v>29</v>
      </c>
      <c r="E460" s="1" t="str">
        <f t="shared" si="22"/>
        <v>21203</v>
      </c>
      <c r="F460" s="1" t="str">
        <f t="shared" si="23"/>
        <v>BA-Miguel Calmon</v>
      </c>
    </row>
    <row r="461" spans="1:6" x14ac:dyDescent="0.25">
      <c r="A461" s="1" t="s">
        <v>3678</v>
      </c>
      <c r="B461" s="1">
        <v>2921302</v>
      </c>
      <c r="C461" s="1" t="s">
        <v>2908</v>
      </c>
      <c r="D461" s="1" t="str">
        <f t="shared" si="21"/>
        <v>29</v>
      </c>
      <c r="E461" s="1" t="str">
        <f t="shared" si="22"/>
        <v>21302</v>
      </c>
      <c r="F461" s="1" t="str">
        <f t="shared" si="23"/>
        <v>BA-Milagres</v>
      </c>
    </row>
    <row r="462" spans="1:6" x14ac:dyDescent="0.25">
      <c r="A462" s="1" t="s">
        <v>3678</v>
      </c>
      <c r="B462" s="1">
        <v>2921401</v>
      </c>
      <c r="C462" s="1" t="s">
        <v>3929</v>
      </c>
      <c r="D462" s="1" t="str">
        <f t="shared" si="21"/>
        <v>29</v>
      </c>
      <c r="E462" s="1" t="str">
        <f t="shared" si="22"/>
        <v>21401</v>
      </c>
      <c r="F462" s="1" t="str">
        <f t="shared" si="23"/>
        <v>BA-Mirangaba</v>
      </c>
    </row>
    <row r="463" spans="1:6" x14ac:dyDescent="0.25">
      <c r="A463" s="1" t="s">
        <v>3678</v>
      </c>
      <c r="B463" s="1">
        <v>2921450</v>
      </c>
      <c r="C463" s="1" t="s">
        <v>3930</v>
      </c>
      <c r="D463" s="1" t="str">
        <f t="shared" si="21"/>
        <v>29</v>
      </c>
      <c r="E463" s="1" t="str">
        <f t="shared" si="22"/>
        <v>21450</v>
      </c>
      <c r="F463" s="1" t="str">
        <f t="shared" si="23"/>
        <v>BA-Mirante</v>
      </c>
    </row>
    <row r="464" spans="1:6" x14ac:dyDescent="0.25">
      <c r="A464" s="1" t="s">
        <v>3678</v>
      </c>
      <c r="B464" s="1">
        <v>2921500</v>
      </c>
      <c r="C464" s="1" t="s">
        <v>3931</v>
      </c>
      <c r="D464" s="1" t="str">
        <f t="shared" si="21"/>
        <v>29</v>
      </c>
      <c r="E464" s="1" t="str">
        <f t="shared" si="22"/>
        <v>21500</v>
      </c>
      <c r="F464" s="1" t="str">
        <f t="shared" si="23"/>
        <v>BA-Monte Santo</v>
      </c>
    </row>
    <row r="465" spans="1:6" x14ac:dyDescent="0.25">
      <c r="A465" s="1" t="s">
        <v>3678</v>
      </c>
      <c r="B465" s="1">
        <v>2921609</v>
      </c>
      <c r="C465" s="1" t="s">
        <v>3932</v>
      </c>
      <c r="D465" s="1" t="str">
        <f t="shared" si="21"/>
        <v>29</v>
      </c>
      <c r="E465" s="1" t="str">
        <f t="shared" si="22"/>
        <v>21609</v>
      </c>
      <c r="F465" s="1" t="str">
        <f t="shared" si="23"/>
        <v>BA-Morpará</v>
      </c>
    </row>
    <row r="466" spans="1:6" x14ac:dyDescent="0.25">
      <c r="A466" s="1" t="s">
        <v>3678</v>
      </c>
      <c r="B466" s="1">
        <v>2921708</v>
      </c>
      <c r="C466" s="1" t="s">
        <v>3933</v>
      </c>
      <c r="D466" s="1" t="str">
        <f t="shared" si="21"/>
        <v>29</v>
      </c>
      <c r="E466" s="1" t="str">
        <f t="shared" si="22"/>
        <v>21708</v>
      </c>
      <c r="F466" s="1" t="str">
        <f t="shared" si="23"/>
        <v>BA-Morro do Chapéu</v>
      </c>
    </row>
    <row r="467" spans="1:6" x14ac:dyDescent="0.25">
      <c r="A467" s="1" t="s">
        <v>3678</v>
      </c>
      <c r="B467" s="1">
        <v>2921807</v>
      </c>
      <c r="C467" s="1" t="s">
        <v>3934</v>
      </c>
      <c r="D467" s="1" t="str">
        <f t="shared" si="21"/>
        <v>29</v>
      </c>
      <c r="E467" s="1" t="str">
        <f t="shared" si="22"/>
        <v>21807</v>
      </c>
      <c r="F467" s="1" t="str">
        <f t="shared" si="23"/>
        <v>BA-Mortugaba</v>
      </c>
    </row>
    <row r="468" spans="1:6" x14ac:dyDescent="0.25">
      <c r="A468" s="1" t="s">
        <v>3678</v>
      </c>
      <c r="B468" s="1">
        <v>2921906</v>
      </c>
      <c r="C468" s="1" t="s">
        <v>3935</v>
      </c>
      <c r="D468" s="1" t="str">
        <f t="shared" si="21"/>
        <v>29</v>
      </c>
      <c r="E468" s="1" t="str">
        <f t="shared" si="22"/>
        <v>21906</v>
      </c>
      <c r="F468" s="1" t="str">
        <f t="shared" si="23"/>
        <v>BA-Mucugê</v>
      </c>
    </row>
    <row r="469" spans="1:6" x14ac:dyDescent="0.25">
      <c r="A469" s="1" t="s">
        <v>3678</v>
      </c>
      <c r="B469" s="1">
        <v>2922003</v>
      </c>
      <c r="C469" s="1" t="s">
        <v>3936</v>
      </c>
      <c r="D469" s="1" t="str">
        <f t="shared" si="21"/>
        <v>29</v>
      </c>
      <c r="E469" s="1" t="str">
        <f t="shared" si="22"/>
        <v>22003</v>
      </c>
      <c r="F469" s="1" t="str">
        <f t="shared" si="23"/>
        <v>BA-Mucuri</v>
      </c>
    </row>
    <row r="470" spans="1:6" x14ac:dyDescent="0.25">
      <c r="A470" s="1" t="s">
        <v>3678</v>
      </c>
      <c r="B470" s="1">
        <v>2922052</v>
      </c>
      <c r="C470" s="1" t="s">
        <v>3937</v>
      </c>
      <c r="D470" s="1" t="str">
        <f t="shared" si="21"/>
        <v>29</v>
      </c>
      <c r="E470" s="1" t="str">
        <f t="shared" si="22"/>
        <v>22052</v>
      </c>
      <c r="F470" s="1" t="str">
        <f t="shared" si="23"/>
        <v>BA-Mulungu do Morro</v>
      </c>
    </row>
    <row r="471" spans="1:6" x14ac:dyDescent="0.25">
      <c r="A471" s="1" t="s">
        <v>3678</v>
      </c>
      <c r="B471" s="1">
        <v>2922102</v>
      </c>
      <c r="C471" s="1" t="s">
        <v>3938</v>
      </c>
      <c r="D471" s="1" t="str">
        <f t="shared" si="21"/>
        <v>29</v>
      </c>
      <c r="E471" s="1" t="str">
        <f t="shared" si="22"/>
        <v>22102</v>
      </c>
      <c r="F471" s="1" t="str">
        <f t="shared" si="23"/>
        <v>BA-Mundo Novo</v>
      </c>
    </row>
    <row r="472" spans="1:6" x14ac:dyDescent="0.25">
      <c r="A472" s="1" t="s">
        <v>3678</v>
      </c>
      <c r="B472" s="1">
        <v>2922201</v>
      </c>
      <c r="C472" s="1" t="s">
        <v>3939</v>
      </c>
      <c r="D472" s="1" t="str">
        <f t="shared" si="21"/>
        <v>29</v>
      </c>
      <c r="E472" s="1" t="str">
        <f t="shared" si="22"/>
        <v>22201</v>
      </c>
      <c r="F472" s="1" t="str">
        <f t="shared" si="23"/>
        <v>BA-Muniz Ferreira</v>
      </c>
    </row>
    <row r="473" spans="1:6" x14ac:dyDescent="0.25">
      <c r="A473" s="1" t="s">
        <v>3678</v>
      </c>
      <c r="B473" s="1">
        <v>2922250</v>
      </c>
      <c r="C473" s="1" t="s">
        <v>3940</v>
      </c>
      <c r="D473" s="1" t="str">
        <f t="shared" si="21"/>
        <v>29</v>
      </c>
      <c r="E473" s="1" t="str">
        <f t="shared" si="22"/>
        <v>22250</v>
      </c>
      <c r="F473" s="1" t="str">
        <f t="shared" si="23"/>
        <v>BA-Muquém de São Francisco</v>
      </c>
    </row>
    <row r="474" spans="1:6" x14ac:dyDescent="0.25">
      <c r="A474" s="1" t="s">
        <v>3678</v>
      </c>
      <c r="B474" s="1">
        <v>2922300</v>
      </c>
      <c r="C474" s="1" t="s">
        <v>3941</v>
      </c>
      <c r="D474" s="1" t="str">
        <f t="shared" si="21"/>
        <v>29</v>
      </c>
      <c r="E474" s="1" t="str">
        <f t="shared" si="22"/>
        <v>22300</v>
      </c>
      <c r="F474" s="1" t="str">
        <f t="shared" si="23"/>
        <v>BA-Muritiba</v>
      </c>
    </row>
    <row r="475" spans="1:6" x14ac:dyDescent="0.25">
      <c r="A475" s="1" t="s">
        <v>3678</v>
      </c>
      <c r="B475" s="1">
        <v>2922409</v>
      </c>
      <c r="C475" s="1" t="s">
        <v>3942</v>
      </c>
      <c r="D475" s="1" t="str">
        <f t="shared" si="21"/>
        <v>29</v>
      </c>
      <c r="E475" s="1" t="str">
        <f t="shared" si="22"/>
        <v>22409</v>
      </c>
      <c r="F475" s="1" t="str">
        <f t="shared" si="23"/>
        <v>BA-Mutuípe</v>
      </c>
    </row>
    <row r="476" spans="1:6" x14ac:dyDescent="0.25">
      <c r="A476" s="1" t="s">
        <v>3678</v>
      </c>
      <c r="B476" s="1">
        <v>2922508</v>
      </c>
      <c r="C476" s="1" t="s">
        <v>2303</v>
      </c>
      <c r="D476" s="1" t="str">
        <f t="shared" si="21"/>
        <v>29</v>
      </c>
      <c r="E476" s="1" t="str">
        <f t="shared" si="22"/>
        <v>22508</v>
      </c>
      <c r="F476" s="1" t="str">
        <f t="shared" si="23"/>
        <v>BA-Nazaré</v>
      </c>
    </row>
    <row r="477" spans="1:6" x14ac:dyDescent="0.25">
      <c r="A477" s="1" t="s">
        <v>3678</v>
      </c>
      <c r="B477" s="1">
        <v>2922607</v>
      </c>
      <c r="C477" s="1" t="s">
        <v>3943</v>
      </c>
      <c r="D477" s="1" t="str">
        <f t="shared" si="21"/>
        <v>29</v>
      </c>
      <c r="E477" s="1" t="str">
        <f t="shared" si="22"/>
        <v>22607</v>
      </c>
      <c r="F477" s="1" t="str">
        <f t="shared" si="23"/>
        <v>BA-Nilo Peçanha</v>
      </c>
    </row>
    <row r="478" spans="1:6" x14ac:dyDescent="0.25">
      <c r="A478" s="1" t="s">
        <v>3678</v>
      </c>
      <c r="B478" s="1">
        <v>2922656</v>
      </c>
      <c r="C478" s="1" t="s">
        <v>3944</v>
      </c>
      <c r="D478" s="1" t="str">
        <f t="shared" si="21"/>
        <v>29</v>
      </c>
      <c r="E478" s="1" t="str">
        <f t="shared" si="22"/>
        <v>22656</v>
      </c>
      <c r="F478" s="1" t="str">
        <f t="shared" si="23"/>
        <v>BA-Nordestina</v>
      </c>
    </row>
    <row r="479" spans="1:6" x14ac:dyDescent="0.25">
      <c r="A479" s="1" t="s">
        <v>3678</v>
      </c>
      <c r="B479" s="1">
        <v>2922706</v>
      </c>
      <c r="C479" s="1" t="s">
        <v>3945</v>
      </c>
      <c r="D479" s="1" t="str">
        <f t="shared" si="21"/>
        <v>29</v>
      </c>
      <c r="E479" s="1" t="str">
        <f t="shared" si="22"/>
        <v>22706</v>
      </c>
      <c r="F479" s="1" t="str">
        <f t="shared" si="23"/>
        <v>BA-Nova Canaã</v>
      </c>
    </row>
    <row r="480" spans="1:6" x14ac:dyDescent="0.25">
      <c r="A480" s="1" t="s">
        <v>3678</v>
      </c>
      <c r="B480" s="1">
        <v>2922730</v>
      </c>
      <c r="C480" s="1" t="s">
        <v>3946</v>
      </c>
      <c r="D480" s="1" t="str">
        <f t="shared" si="21"/>
        <v>29</v>
      </c>
      <c r="E480" s="1" t="str">
        <f t="shared" si="22"/>
        <v>22730</v>
      </c>
      <c r="F480" s="1" t="str">
        <f t="shared" si="23"/>
        <v>BA-Nova Fátima</v>
      </c>
    </row>
    <row r="481" spans="1:6" x14ac:dyDescent="0.25">
      <c r="A481" s="1" t="s">
        <v>3678</v>
      </c>
      <c r="B481" s="1">
        <v>2922755</v>
      </c>
      <c r="C481" s="1" t="s">
        <v>3947</v>
      </c>
      <c r="D481" s="1" t="str">
        <f t="shared" si="21"/>
        <v>29</v>
      </c>
      <c r="E481" s="1" t="str">
        <f t="shared" si="22"/>
        <v>22755</v>
      </c>
      <c r="F481" s="1" t="str">
        <f t="shared" si="23"/>
        <v>BA-Nova Ibiá</v>
      </c>
    </row>
    <row r="482" spans="1:6" x14ac:dyDescent="0.25">
      <c r="A482" s="1" t="s">
        <v>3678</v>
      </c>
      <c r="B482" s="1">
        <v>2922805</v>
      </c>
      <c r="C482" s="1" t="s">
        <v>3948</v>
      </c>
      <c r="D482" s="1" t="str">
        <f t="shared" si="21"/>
        <v>29</v>
      </c>
      <c r="E482" s="1" t="str">
        <f t="shared" si="22"/>
        <v>22805</v>
      </c>
      <c r="F482" s="1" t="str">
        <f t="shared" si="23"/>
        <v>BA-Nova Itarana</v>
      </c>
    </row>
    <row r="483" spans="1:6" x14ac:dyDescent="0.25">
      <c r="A483" s="1" t="s">
        <v>3678</v>
      </c>
      <c r="B483" s="1">
        <v>2922854</v>
      </c>
      <c r="C483" s="1" t="s">
        <v>3949</v>
      </c>
      <c r="D483" s="1" t="str">
        <f t="shared" si="21"/>
        <v>29</v>
      </c>
      <c r="E483" s="1" t="str">
        <f t="shared" si="22"/>
        <v>22854</v>
      </c>
      <c r="F483" s="1" t="str">
        <f t="shared" si="23"/>
        <v>BA-Nova Redenção</v>
      </c>
    </row>
    <row r="484" spans="1:6" x14ac:dyDescent="0.25">
      <c r="A484" s="1" t="s">
        <v>3678</v>
      </c>
      <c r="B484" s="1">
        <v>2922904</v>
      </c>
      <c r="C484" s="1" t="s">
        <v>3950</v>
      </c>
      <c r="D484" s="1" t="str">
        <f t="shared" si="21"/>
        <v>29</v>
      </c>
      <c r="E484" s="1" t="str">
        <f t="shared" si="22"/>
        <v>22904</v>
      </c>
      <c r="F484" s="1" t="str">
        <f t="shared" si="23"/>
        <v>BA-Nova Soure</v>
      </c>
    </row>
    <row r="485" spans="1:6" x14ac:dyDescent="0.25">
      <c r="A485" s="1" t="s">
        <v>3678</v>
      </c>
      <c r="B485" s="1">
        <v>2923001</v>
      </c>
      <c r="C485" s="1" t="s">
        <v>3951</v>
      </c>
      <c r="D485" s="1" t="str">
        <f t="shared" si="21"/>
        <v>29</v>
      </c>
      <c r="E485" s="1" t="str">
        <f t="shared" si="22"/>
        <v>23001</v>
      </c>
      <c r="F485" s="1" t="str">
        <f t="shared" si="23"/>
        <v>BA-Nova Viçosa</v>
      </c>
    </row>
    <row r="486" spans="1:6" x14ac:dyDescent="0.25">
      <c r="A486" s="1" t="s">
        <v>3678</v>
      </c>
      <c r="B486" s="1">
        <v>2923035</v>
      </c>
      <c r="C486" s="1" t="s">
        <v>3952</v>
      </c>
      <c r="D486" s="1" t="str">
        <f t="shared" si="21"/>
        <v>29</v>
      </c>
      <c r="E486" s="1" t="str">
        <f t="shared" si="22"/>
        <v>23035</v>
      </c>
      <c r="F486" s="1" t="str">
        <f t="shared" si="23"/>
        <v>BA-Novo Horizonte</v>
      </c>
    </row>
    <row r="487" spans="1:6" x14ac:dyDescent="0.25">
      <c r="A487" s="1" t="s">
        <v>3678</v>
      </c>
      <c r="B487" s="1">
        <v>2923050</v>
      </c>
      <c r="C487" s="1" t="s">
        <v>3953</v>
      </c>
      <c r="D487" s="1" t="str">
        <f t="shared" si="21"/>
        <v>29</v>
      </c>
      <c r="E487" s="1" t="str">
        <f t="shared" si="22"/>
        <v>23050</v>
      </c>
      <c r="F487" s="1" t="str">
        <f t="shared" si="23"/>
        <v>BA-Novo Triunfo</v>
      </c>
    </row>
    <row r="488" spans="1:6" x14ac:dyDescent="0.25">
      <c r="A488" s="1" t="s">
        <v>3678</v>
      </c>
      <c r="B488" s="1">
        <v>2923100</v>
      </c>
      <c r="C488" s="1" t="s">
        <v>3954</v>
      </c>
      <c r="D488" s="1" t="str">
        <f t="shared" si="21"/>
        <v>29</v>
      </c>
      <c r="E488" s="1" t="str">
        <f t="shared" si="22"/>
        <v>23100</v>
      </c>
      <c r="F488" s="1" t="str">
        <f t="shared" si="23"/>
        <v>BA-Olindina</v>
      </c>
    </row>
    <row r="489" spans="1:6" x14ac:dyDescent="0.25">
      <c r="A489" s="1" t="s">
        <v>3678</v>
      </c>
      <c r="B489" s="1">
        <v>2923209</v>
      </c>
      <c r="C489" s="1" t="s">
        <v>3955</v>
      </c>
      <c r="D489" s="1" t="str">
        <f t="shared" si="21"/>
        <v>29</v>
      </c>
      <c r="E489" s="1" t="str">
        <f t="shared" si="22"/>
        <v>23209</v>
      </c>
      <c r="F489" s="1" t="str">
        <f t="shared" si="23"/>
        <v>BA-Oliveira dos Brejinhos</v>
      </c>
    </row>
    <row r="490" spans="1:6" x14ac:dyDescent="0.25">
      <c r="A490" s="1" t="s">
        <v>3678</v>
      </c>
      <c r="B490" s="1">
        <v>2923308</v>
      </c>
      <c r="C490" s="1" t="s">
        <v>3956</v>
      </c>
      <c r="D490" s="1" t="str">
        <f t="shared" si="21"/>
        <v>29</v>
      </c>
      <c r="E490" s="1" t="str">
        <f t="shared" si="22"/>
        <v>23308</v>
      </c>
      <c r="F490" s="1" t="str">
        <f t="shared" si="23"/>
        <v>BA-Ouriçangas</v>
      </c>
    </row>
    <row r="491" spans="1:6" x14ac:dyDescent="0.25">
      <c r="A491" s="1" t="s">
        <v>3678</v>
      </c>
      <c r="B491" s="1">
        <v>2923357</v>
      </c>
      <c r="C491" s="1" t="s">
        <v>3957</v>
      </c>
      <c r="D491" s="1" t="str">
        <f t="shared" si="21"/>
        <v>29</v>
      </c>
      <c r="E491" s="1" t="str">
        <f t="shared" si="22"/>
        <v>23357</v>
      </c>
      <c r="F491" s="1" t="str">
        <f t="shared" si="23"/>
        <v>BA-Ourolândia</v>
      </c>
    </row>
    <row r="492" spans="1:6" x14ac:dyDescent="0.25">
      <c r="A492" s="1" t="s">
        <v>3678</v>
      </c>
      <c r="B492" s="1">
        <v>2923407</v>
      </c>
      <c r="C492" s="1" t="s">
        <v>3958</v>
      </c>
      <c r="D492" s="1" t="str">
        <f t="shared" si="21"/>
        <v>29</v>
      </c>
      <c r="E492" s="1" t="str">
        <f t="shared" si="22"/>
        <v>23407</v>
      </c>
      <c r="F492" s="1" t="str">
        <f t="shared" si="23"/>
        <v>BA-Palmas de Monte Alto</v>
      </c>
    </row>
    <row r="493" spans="1:6" x14ac:dyDescent="0.25">
      <c r="A493" s="1" t="s">
        <v>3678</v>
      </c>
      <c r="B493" s="1">
        <v>2923506</v>
      </c>
      <c r="C493" s="1" t="s">
        <v>3959</v>
      </c>
      <c r="D493" s="1" t="str">
        <f t="shared" si="21"/>
        <v>29</v>
      </c>
      <c r="E493" s="1" t="str">
        <f t="shared" si="22"/>
        <v>23506</v>
      </c>
      <c r="F493" s="1" t="str">
        <f t="shared" si="23"/>
        <v>BA-Palmeiras</v>
      </c>
    </row>
    <row r="494" spans="1:6" x14ac:dyDescent="0.25">
      <c r="A494" s="1" t="s">
        <v>3678</v>
      </c>
      <c r="B494" s="1">
        <v>2923605</v>
      </c>
      <c r="C494" s="1" t="s">
        <v>3960</v>
      </c>
      <c r="D494" s="1" t="str">
        <f t="shared" si="21"/>
        <v>29</v>
      </c>
      <c r="E494" s="1" t="str">
        <f t="shared" si="22"/>
        <v>23605</v>
      </c>
      <c r="F494" s="1" t="str">
        <f t="shared" si="23"/>
        <v>BA-Paramirim</v>
      </c>
    </row>
    <row r="495" spans="1:6" x14ac:dyDescent="0.25">
      <c r="A495" s="1" t="s">
        <v>3678</v>
      </c>
      <c r="B495" s="1">
        <v>2923704</v>
      </c>
      <c r="C495" s="1" t="s">
        <v>3961</v>
      </c>
      <c r="D495" s="1" t="str">
        <f t="shared" si="21"/>
        <v>29</v>
      </c>
      <c r="E495" s="1" t="str">
        <f t="shared" si="22"/>
        <v>23704</v>
      </c>
      <c r="F495" s="1" t="str">
        <f t="shared" si="23"/>
        <v>BA-Paratinga</v>
      </c>
    </row>
    <row r="496" spans="1:6" x14ac:dyDescent="0.25">
      <c r="A496" s="1" t="s">
        <v>3678</v>
      </c>
      <c r="B496" s="1">
        <v>2923803</v>
      </c>
      <c r="C496" s="1" t="s">
        <v>3962</v>
      </c>
      <c r="D496" s="1" t="str">
        <f t="shared" si="21"/>
        <v>29</v>
      </c>
      <c r="E496" s="1" t="str">
        <f t="shared" si="22"/>
        <v>23803</v>
      </c>
      <c r="F496" s="1" t="str">
        <f t="shared" si="23"/>
        <v>BA-Paripiranga</v>
      </c>
    </row>
    <row r="497" spans="1:6" x14ac:dyDescent="0.25">
      <c r="A497" s="1" t="s">
        <v>3678</v>
      </c>
      <c r="B497" s="1">
        <v>2923902</v>
      </c>
      <c r="C497" s="1" t="s">
        <v>3963</v>
      </c>
      <c r="D497" s="1" t="str">
        <f t="shared" si="21"/>
        <v>29</v>
      </c>
      <c r="E497" s="1" t="str">
        <f t="shared" si="22"/>
        <v>23902</v>
      </c>
      <c r="F497" s="1" t="str">
        <f t="shared" si="23"/>
        <v>BA-Pau Brasil</v>
      </c>
    </row>
    <row r="498" spans="1:6" x14ac:dyDescent="0.25">
      <c r="A498" s="1" t="s">
        <v>3678</v>
      </c>
      <c r="B498" s="1">
        <v>2924009</v>
      </c>
      <c r="C498" s="1" t="s">
        <v>3964</v>
      </c>
      <c r="D498" s="1" t="str">
        <f t="shared" si="21"/>
        <v>29</v>
      </c>
      <c r="E498" s="1" t="str">
        <f t="shared" si="22"/>
        <v>24009</v>
      </c>
      <c r="F498" s="1" t="str">
        <f t="shared" si="23"/>
        <v>BA-Paulo Afonso</v>
      </c>
    </row>
    <row r="499" spans="1:6" x14ac:dyDescent="0.25">
      <c r="A499" s="1" t="s">
        <v>3678</v>
      </c>
      <c r="B499" s="1">
        <v>2924058</v>
      </c>
      <c r="C499" s="1" t="s">
        <v>3965</v>
      </c>
      <c r="D499" s="1" t="str">
        <f t="shared" si="21"/>
        <v>29</v>
      </c>
      <c r="E499" s="1" t="str">
        <f t="shared" si="22"/>
        <v>24058</v>
      </c>
      <c r="F499" s="1" t="str">
        <f t="shared" si="23"/>
        <v>BA-Pé de Serra</v>
      </c>
    </row>
    <row r="500" spans="1:6" x14ac:dyDescent="0.25">
      <c r="A500" s="1" t="s">
        <v>3678</v>
      </c>
      <c r="B500" s="1">
        <v>2924108</v>
      </c>
      <c r="C500" s="1" t="s">
        <v>3966</v>
      </c>
      <c r="D500" s="1" t="str">
        <f t="shared" si="21"/>
        <v>29</v>
      </c>
      <c r="E500" s="1" t="str">
        <f t="shared" si="22"/>
        <v>24108</v>
      </c>
      <c r="F500" s="1" t="str">
        <f t="shared" si="23"/>
        <v>BA-Pedrão</v>
      </c>
    </row>
    <row r="501" spans="1:6" x14ac:dyDescent="0.25">
      <c r="A501" s="1" t="s">
        <v>3678</v>
      </c>
      <c r="B501" s="1">
        <v>2924207</v>
      </c>
      <c r="C501" s="1" t="s">
        <v>3967</v>
      </c>
      <c r="D501" s="1" t="str">
        <f t="shared" si="21"/>
        <v>29</v>
      </c>
      <c r="E501" s="1" t="str">
        <f t="shared" si="22"/>
        <v>24207</v>
      </c>
      <c r="F501" s="1" t="str">
        <f t="shared" si="23"/>
        <v>BA-Pedro Alexandre</v>
      </c>
    </row>
    <row r="502" spans="1:6" x14ac:dyDescent="0.25">
      <c r="A502" s="1" t="s">
        <v>3678</v>
      </c>
      <c r="B502" s="1">
        <v>2924306</v>
      </c>
      <c r="C502" s="1" t="s">
        <v>3968</v>
      </c>
      <c r="D502" s="1" t="str">
        <f t="shared" si="21"/>
        <v>29</v>
      </c>
      <c r="E502" s="1" t="str">
        <f t="shared" si="22"/>
        <v>24306</v>
      </c>
      <c r="F502" s="1" t="str">
        <f t="shared" si="23"/>
        <v>BA-Piatã</v>
      </c>
    </row>
    <row r="503" spans="1:6" x14ac:dyDescent="0.25">
      <c r="A503" s="1" t="s">
        <v>3678</v>
      </c>
      <c r="B503" s="1">
        <v>2924405</v>
      </c>
      <c r="C503" s="1" t="s">
        <v>3969</v>
      </c>
      <c r="D503" s="1" t="str">
        <f t="shared" si="21"/>
        <v>29</v>
      </c>
      <c r="E503" s="1" t="str">
        <f t="shared" si="22"/>
        <v>24405</v>
      </c>
      <c r="F503" s="1" t="str">
        <f t="shared" si="23"/>
        <v>BA-Pilão Arcado</v>
      </c>
    </row>
    <row r="504" spans="1:6" x14ac:dyDescent="0.25">
      <c r="A504" s="1" t="s">
        <v>3678</v>
      </c>
      <c r="B504" s="1">
        <v>2924504</v>
      </c>
      <c r="C504" s="1" t="s">
        <v>3970</v>
      </c>
      <c r="D504" s="1" t="str">
        <f t="shared" si="21"/>
        <v>29</v>
      </c>
      <c r="E504" s="1" t="str">
        <f t="shared" si="22"/>
        <v>24504</v>
      </c>
      <c r="F504" s="1" t="str">
        <f t="shared" si="23"/>
        <v>BA-Pindaí</v>
      </c>
    </row>
    <row r="505" spans="1:6" x14ac:dyDescent="0.25">
      <c r="A505" s="1" t="s">
        <v>3678</v>
      </c>
      <c r="B505" s="1">
        <v>2924603</v>
      </c>
      <c r="C505" s="1" t="s">
        <v>3971</v>
      </c>
      <c r="D505" s="1" t="str">
        <f t="shared" si="21"/>
        <v>29</v>
      </c>
      <c r="E505" s="1" t="str">
        <f t="shared" si="22"/>
        <v>24603</v>
      </c>
      <c r="F505" s="1" t="str">
        <f t="shared" si="23"/>
        <v>BA-Pindobaçu</v>
      </c>
    </row>
    <row r="506" spans="1:6" x14ac:dyDescent="0.25">
      <c r="A506" s="1" t="s">
        <v>3678</v>
      </c>
      <c r="B506" s="1">
        <v>2924652</v>
      </c>
      <c r="C506" s="1" t="s">
        <v>3972</v>
      </c>
      <c r="D506" s="1" t="str">
        <f t="shared" si="21"/>
        <v>29</v>
      </c>
      <c r="E506" s="1" t="str">
        <f t="shared" si="22"/>
        <v>24652</v>
      </c>
      <c r="F506" s="1" t="str">
        <f t="shared" si="23"/>
        <v>BA-Pintadas</v>
      </c>
    </row>
    <row r="507" spans="1:6" x14ac:dyDescent="0.25">
      <c r="A507" s="1" t="s">
        <v>3678</v>
      </c>
      <c r="B507" s="1">
        <v>2924678</v>
      </c>
      <c r="C507" s="1" t="s">
        <v>3973</v>
      </c>
      <c r="D507" s="1" t="str">
        <f t="shared" si="21"/>
        <v>29</v>
      </c>
      <c r="E507" s="1" t="str">
        <f t="shared" si="22"/>
        <v>24678</v>
      </c>
      <c r="F507" s="1" t="str">
        <f t="shared" si="23"/>
        <v>BA-Piraí do Norte</v>
      </c>
    </row>
    <row r="508" spans="1:6" x14ac:dyDescent="0.25">
      <c r="A508" s="1" t="s">
        <v>3678</v>
      </c>
      <c r="B508" s="1">
        <v>2924702</v>
      </c>
      <c r="C508" s="1" t="s">
        <v>3974</v>
      </c>
      <c r="D508" s="1" t="str">
        <f t="shared" si="21"/>
        <v>29</v>
      </c>
      <c r="E508" s="1" t="str">
        <f t="shared" si="22"/>
        <v>24702</v>
      </c>
      <c r="F508" s="1" t="str">
        <f t="shared" si="23"/>
        <v>BA-Piripá</v>
      </c>
    </row>
    <row r="509" spans="1:6" x14ac:dyDescent="0.25">
      <c r="A509" s="1" t="s">
        <v>3678</v>
      </c>
      <c r="B509" s="1">
        <v>2924801</v>
      </c>
      <c r="C509" s="1" t="s">
        <v>3975</v>
      </c>
      <c r="D509" s="1" t="str">
        <f t="shared" si="21"/>
        <v>29</v>
      </c>
      <c r="E509" s="1" t="str">
        <f t="shared" si="22"/>
        <v>24801</v>
      </c>
      <c r="F509" s="1" t="str">
        <f t="shared" si="23"/>
        <v>BA-Piritiba</v>
      </c>
    </row>
    <row r="510" spans="1:6" x14ac:dyDescent="0.25">
      <c r="A510" s="1" t="s">
        <v>3678</v>
      </c>
      <c r="B510" s="1">
        <v>2924900</v>
      </c>
      <c r="C510" s="1" t="s">
        <v>3976</v>
      </c>
      <c r="D510" s="1" t="str">
        <f t="shared" si="21"/>
        <v>29</v>
      </c>
      <c r="E510" s="1" t="str">
        <f t="shared" si="22"/>
        <v>24900</v>
      </c>
      <c r="F510" s="1" t="str">
        <f t="shared" si="23"/>
        <v>BA-Planaltino</v>
      </c>
    </row>
    <row r="511" spans="1:6" x14ac:dyDescent="0.25">
      <c r="A511" s="1" t="s">
        <v>3678</v>
      </c>
      <c r="B511" s="1">
        <v>2925006</v>
      </c>
      <c r="C511" s="1" t="s">
        <v>3977</v>
      </c>
      <c r="D511" s="1" t="str">
        <f t="shared" si="21"/>
        <v>29</v>
      </c>
      <c r="E511" s="1" t="str">
        <f t="shared" si="22"/>
        <v>25006</v>
      </c>
      <c r="F511" s="1" t="str">
        <f t="shared" si="23"/>
        <v>BA-Planalto</v>
      </c>
    </row>
    <row r="512" spans="1:6" x14ac:dyDescent="0.25">
      <c r="A512" s="1" t="s">
        <v>3678</v>
      </c>
      <c r="B512" s="1">
        <v>2925105</v>
      </c>
      <c r="C512" s="1" t="s">
        <v>3978</v>
      </c>
      <c r="D512" s="1" t="str">
        <f t="shared" si="21"/>
        <v>29</v>
      </c>
      <c r="E512" s="1" t="str">
        <f t="shared" si="22"/>
        <v>25105</v>
      </c>
      <c r="F512" s="1" t="str">
        <f t="shared" si="23"/>
        <v>BA-Poções</v>
      </c>
    </row>
    <row r="513" spans="1:6" x14ac:dyDescent="0.25">
      <c r="A513" s="1" t="s">
        <v>3678</v>
      </c>
      <c r="B513" s="1">
        <v>2925204</v>
      </c>
      <c r="C513" s="1" t="s">
        <v>3979</v>
      </c>
      <c r="D513" s="1" t="str">
        <f t="shared" si="21"/>
        <v>29</v>
      </c>
      <c r="E513" s="1" t="str">
        <f t="shared" si="22"/>
        <v>25204</v>
      </c>
      <c r="F513" s="1" t="str">
        <f t="shared" si="23"/>
        <v>BA-Pojuca</v>
      </c>
    </row>
    <row r="514" spans="1:6" x14ac:dyDescent="0.25">
      <c r="A514" s="1" t="s">
        <v>3678</v>
      </c>
      <c r="B514" s="1">
        <v>2925253</v>
      </c>
      <c r="C514" s="1" t="s">
        <v>3980</v>
      </c>
      <c r="D514" s="1" t="str">
        <f t="shared" si="21"/>
        <v>29</v>
      </c>
      <c r="E514" s="1" t="str">
        <f t="shared" si="22"/>
        <v>25253</v>
      </c>
      <c r="F514" s="1" t="str">
        <f t="shared" si="23"/>
        <v>BA-Ponto Novo</v>
      </c>
    </row>
    <row r="515" spans="1:6" x14ac:dyDescent="0.25">
      <c r="A515" s="1" t="s">
        <v>3678</v>
      </c>
      <c r="B515" s="1">
        <v>2925303</v>
      </c>
      <c r="C515" s="1" t="s">
        <v>3981</v>
      </c>
      <c r="D515" s="1" t="str">
        <f t="shared" ref="D515:D578" si="24">LEFT($B515,2)</f>
        <v>29</v>
      </c>
      <c r="E515" s="1" t="str">
        <f t="shared" ref="E515:E578" si="25">RIGHT(B515,5)</f>
        <v>25303</v>
      </c>
      <c r="F515" s="1" t="str">
        <f t="shared" si="23"/>
        <v>BA-Porto Seguro</v>
      </c>
    </row>
    <row r="516" spans="1:6" x14ac:dyDescent="0.25">
      <c r="A516" s="1" t="s">
        <v>3678</v>
      </c>
      <c r="B516" s="1">
        <v>2925402</v>
      </c>
      <c r="C516" s="1" t="s">
        <v>3982</v>
      </c>
      <c r="D516" s="1" t="str">
        <f t="shared" si="24"/>
        <v>29</v>
      </c>
      <c r="E516" s="1" t="str">
        <f t="shared" si="25"/>
        <v>25402</v>
      </c>
      <c r="F516" s="1" t="str">
        <f t="shared" ref="F516:F579" si="26">A516&amp;"-"&amp;C516</f>
        <v>BA-Potiraguá</v>
      </c>
    </row>
    <row r="517" spans="1:6" x14ac:dyDescent="0.25">
      <c r="A517" s="1" t="s">
        <v>3678</v>
      </c>
      <c r="B517" s="1">
        <v>2925501</v>
      </c>
      <c r="C517" s="1" t="s">
        <v>3983</v>
      </c>
      <c r="D517" s="1" t="str">
        <f t="shared" si="24"/>
        <v>29</v>
      </c>
      <c r="E517" s="1" t="str">
        <f t="shared" si="25"/>
        <v>25501</v>
      </c>
      <c r="F517" s="1" t="str">
        <f t="shared" si="26"/>
        <v>BA-Prado</v>
      </c>
    </row>
    <row r="518" spans="1:6" x14ac:dyDescent="0.25">
      <c r="A518" s="1" t="s">
        <v>3678</v>
      </c>
      <c r="B518" s="1">
        <v>2925600</v>
      </c>
      <c r="C518" s="1" t="s">
        <v>2509</v>
      </c>
      <c r="D518" s="1" t="str">
        <f t="shared" si="24"/>
        <v>29</v>
      </c>
      <c r="E518" s="1" t="str">
        <f t="shared" si="25"/>
        <v>25600</v>
      </c>
      <c r="F518" s="1" t="str">
        <f t="shared" si="26"/>
        <v>BA-Presidente Dutra</v>
      </c>
    </row>
    <row r="519" spans="1:6" x14ac:dyDescent="0.25">
      <c r="A519" s="1" t="s">
        <v>3678</v>
      </c>
      <c r="B519" s="1">
        <v>2925709</v>
      </c>
      <c r="C519" s="1" t="s">
        <v>3984</v>
      </c>
      <c r="D519" s="1" t="str">
        <f t="shared" si="24"/>
        <v>29</v>
      </c>
      <c r="E519" s="1" t="str">
        <f t="shared" si="25"/>
        <v>25709</v>
      </c>
      <c r="F519" s="1" t="str">
        <f t="shared" si="26"/>
        <v>BA-Presidente Jânio Quadros</v>
      </c>
    </row>
    <row r="520" spans="1:6" x14ac:dyDescent="0.25">
      <c r="A520" s="1" t="s">
        <v>3678</v>
      </c>
      <c r="B520" s="1">
        <v>2925758</v>
      </c>
      <c r="C520" s="1" t="s">
        <v>3985</v>
      </c>
      <c r="D520" s="1" t="str">
        <f t="shared" si="24"/>
        <v>29</v>
      </c>
      <c r="E520" s="1" t="str">
        <f t="shared" si="25"/>
        <v>25758</v>
      </c>
      <c r="F520" s="1" t="str">
        <f t="shared" si="26"/>
        <v>BA-Presidente Tancredo Neves</v>
      </c>
    </row>
    <row r="521" spans="1:6" x14ac:dyDescent="0.25">
      <c r="A521" s="1" t="s">
        <v>3678</v>
      </c>
      <c r="B521" s="1">
        <v>2925808</v>
      </c>
      <c r="C521" s="1" t="s">
        <v>3287</v>
      </c>
      <c r="D521" s="1" t="str">
        <f t="shared" si="24"/>
        <v>29</v>
      </c>
      <c r="E521" s="1" t="str">
        <f t="shared" si="25"/>
        <v>25808</v>
      </c>
      <c r="F521" s="1" t="str">
        <f t="shared" si="26"/>
        <v>BA-Queimadas</v>
      </c>
    </row>
    <row r="522" spans="1:6" x14ac:dyDescent="0.25">
      <c r="A522" s="1" t="s">
        <v>3678</v>
      </c>
      <c r="B522" s="1">
        <v>2925907</v>
      </c>
      <c r="C522" s="1" t="s">
        <v>3986</v>
      </c>
      <c r="D522" s="1" t="str">
        <f t="shared" si="24"/>
        <v>29</v>
      </c>
      <c r="E522" s="1" t="str">
        <f t="shared" si="25"/>
        <v>25907</v>
      </c>
      <c r="F522" s="1" t="str">
        <f t="shared" si="26"/>
        <v>BA-Quijingue</v>
      </c>
    </row>
    <row r="523" spans="1:6" x14ac:dyDescent="0.25">
      <c r="A523" s="1" t="s">
        <v>3678</v>
      </c>
      <c r="B523" s="1">
        <v>2925931</v>
      </c>
      <c r="C523" s="1" t="s">
        <v>3987</v>
      </c>
      <c r="D523" s="1" t="str">
        <f t="shared" si="24"/>
        <v>29</v>
      </c>
      <c r="E523" s="1" t="str">
        <f t="shared" si="25"/>
        <v>25931</v>
      </c>
      <c r="F523" s="1" t="str">
        <f t="shared" si="26"/>
        <v>BA-Quixabeira</v>
      </c>
    </row>
    <row r="524" spans="1:6" x14ac:dyDescent="0.25">
      <c r="A524" s="1" t="s">
        <v>3678</v>
      </c>
      <c r="B524" s="1">
        <v>2925956</v>
      </c>
      <c r="C524" s="1" t="s">
        <v>3988</v>
      </c>
      <c r="D524" s="1" t="str">
        <f t="shared" si="24"/>
        <v>29</v>
      </c>
      <c r="E524" s="1" t="str">
        <f t="shared" si="25"/>
        <v>25956</v>
      </c>
      <c r="F524" s="1" t="str">
        <f t="shared" si="26"/>
        <v>BA-Rafael Jambeiro</v>
      </c>
    </row>
    <row r="525" spans="1:6" x14ac:dyDescent="0.25">
      <c r="A525" s="1" t="s">
        <v>3678</v>
      </c>
      <c r="B525" s="1">
        <v>2926004</v>
      </c>
      <c r="C525" s="1" t="s">
        <v>3989</v>
      </c>
      <c r="D525" s="1" t="str">
        <f t="shared" si="24"/>
        <v>29</v>
      </c>
      <c r="E525" s="1" t="str">
        <f t="shared" si="25"/>
        <v>26004</v>
      </c>
      <c r="F525" s="1" t="str">
        <f t="shared" si="26"/>
        <v>BA-Remanso</v>
      </c>
    </row>
    <row r="526" spans="1:6" x14ac:dyDescent="0.25">
      <c r="A526" s="1" t="s">
        <v>3678</v>
      </c>
      <c r="B526" s="1">
        <v>2926103</v>
      </c>
      <c r="C526" s="1" t="s">
        <v>3990</v>
      </c>
      <c r="D526" s="1" t="str">
        <f t="shared" si="24"/>
        <v>29</v>
      </c>
      <c r="E526" s="1" t="str">
        <f t="shared" si="25"/>
        <v>26103</v>
      </c>
      <c r="F526" s="1" t="str">
        <f t="shared" si="26"/>
        <v>BA-Retirolândia</v>
      </c>
    </row>
    <row r="527" spans="1:6" x14ac:dyDescent="0.25">
      <c r="A527" s="1" t="s">
        <v>3678</v>
      </c>
      <c r="B527" s="1">
        <v>2926202</v>
      </c>
      <c r="C527" s="1" t="s">
        <v>3991</v>
      </c>
      <c r="D527" s="1" t="str">
        <f t="shared" si="24"/>
        <v>29</v>
      </c>
      <c r="E527" s="1" t="str">
        <f t="shared" si="25"/>
        <v>26202</v>
      </c>
      <c r="F527" s="1" t="str">
        <f t="shared" si="26"/>
        <v>BA-Riachão das Neves</v>
      </c>
    </row>
    <row r="528" spans="1:6" x14ac:dyDescent="0.25">
      <c r="A528" s="1" t="s">
        <v>3678</v>
      </c>
      <c r="B528" s="1">
        <v>2926301</v>
      </c>
      <c r="C528" s="1" t="s">
        <v>3992</v>
      </c>
      <c r="D528" s="1" t="str">
        <f t="shared" si="24"/>
        <v>29</v>
      </c>
      <c r="E528" s="1" t="str">
        <f t="shared" si="25"/>
        <v>26301</v>
      </c>
      <c r="F528" s="1" t="str">
        <f t="shared" si="26"/>
        <v>BA-Riachão do Jacuípe</v>
      </c>
    </row>
    <row r="529" spans="1:6" x14ac:dyDescent="0.25">
      <c r="A529" s="1" t="s">
        <v>3678</v>
      </c>
      <c r="B529" s="1">
        <v>2926400</v>
      </c>
      <c r="C529" s="1" t="s">
        <v>3093</v>
      </c>
      <c r="D529" s="1" t="str">
        <f t="shared" si="24"/>
        <v>29</v>
      </c>
      <c r="E529" s="1" t="str">
        <f t="shared" si="25"/>
        <v>26400</v>
      </c>
      <c r="F529" s="1" t="str">
        <f t="shared" si="26"/>
        <v>BA-Riacho de Santana</v>
      </c>
    </row>
    <row r="530" spans="1:6" x14ac:dyDescent="0.25">
      <c r="A530" s="1" t="s">
        <v>3678</v>
      </c>
      <c r="B530" s="1">
        <v>2926509</v>
      </c>
      <c r="C530" s="1" t="s">
        <v>3993</v>
      </c>
      <c r="D530" s="1" t="str">
        <f t="shared" si="24"/>
        <v>29</v>
      </c>
      <c r="E530" s="1" t="str">
        <f t="shared" si="25"/>
        <v>26509</v>
      </c>
      <c r="F530" s="1" t="str">
        <f t="shared" si="26"/>
        <v>BA-Ribeira do Amparo</v>
      </c>
    </row>
    <row r="531" spans="1:6" x14ac:dyDescent="0.25">
      <c r="A531" s="1" t="s">
        <v>3678</v>
      </c>
      <c r="B531" s="1">
        <v>2926608</v>
      </c>
      <c r="C531" s="1" t="s">
        <v>3994</v>
      </c>
      <c r="D531" s="1" t="str">
        <f t="shared" si="24"/>
        <v>29</v>
      </c>
      <c r="E531" s="1" t="str">
        <f t="shared" si="25"/>
        <v>26608</v>
      </c>
      <c r="F531" s="1" t="str">
        <f t="shared" si="26"/>
        <v>BA-Ribeira do Pombal</v>
      </c>
    </row>
    <row r="532" spans="1:6" x14ac:dyDescent="0.25">
      <c r="A532" s="1" t="s">
        <v>3678</v>
      </c>
      <c r="B532" s="1">
        <v>2926657</v>
      </c>
      <c r="C532" s="1" t="s">
        <v>3995</v>
      </c>
      <c r="D532" s="1" t="str">
        <f t="shared" si="24"/>
        <v>29</v>
      </c>
      <c r="E532" s="1" t="str">
        <f t="shared" si="25"/>
        <v>26657</v>
      </c>
      <c r="F532" s="1" t="str">
        <f t="shared" si="26"/>
        <v>BA-Ribeirão do Largo</v>
      </c>
    </row>
    <row r="533" spans="1:6" x14ac:dyDescent="0.25">
      <c r="A533" s="1" t="s">
        <v>3678</v>
      </c>
      <c r="B533" s="1">
        <v>2926707</v>
      </c>
      <c r="C533" s="1" t="s">
        <v>3996</v>
      </c>
      <c r="D533" s="1" t="str">
        <f t="shared" si="24"/>
        <v>29</v>
      </c>
      <c r="E533" s="1" t="str">
        <f t="shared" si="25"/>
        <v>26707</v>
      </c>
      <c r="F533" s="1" t="str">
        <f t="shared" si="26"/>
        <v>BA-Rio de Contas</v>
      </c>
    </row>
    <row r="534" spans="1:6" x14ac:dyDescent="0.25">
      <c r="A534" s="1" t="s">
        <v>3678</v>
      </c>
      <c r="B534" s="1">
        <v>2926806</v>
      </c>
      <c r="C534" s="1" t="s">
        <v>3997</v>
      </c>
      <c r="D534" s="1" t="str">
        <f t="shared" si="24"/>
        <v>29</v>
      </c>
      <c r="E534" s="1" t="str">
        <f t="shared" si="25"/>
        <v>26806</v>
      </c>
      <c r="F534" s="1" t="str">
        <f t="shared" si="26"/>
        <v>BA-Rio do Antônio</v>
      </c>
    </row>
    <row r="535" spans="1:6" x14ac:dyDescent="0.25">
      <c r="A535" s="1" t="s">
        <v>3678</v>
      </c>
      <c r="B535" s="1">
        <v>2926905</v>
      </c>
      <c r="C535" s="1" t="s">
        <v>3998</v>
      </c>
      <c r="D535" s="1" t="str">
        <f t="shared" si="24"/>
        <v>29</v>
      </c>
      <c r="E535" s="1" t="str">
        <f t="shared" si="25"/>
        <v>26905</v>
      </c>
      <c r="F535" s="1" t="str">
        <f t="shared" si="26"/>
        <v>BA-Rio do Pires</v>
      </c>
    </row>
    <row r="536" spans="1:6" x14ac:dyDescent="0.25">
      <c r="A536" s="1" t="s">
        <v>3678</v>
      </c>
      <c r="B536" s="1">
        <v>2927002</v>
      </c>
      <c r="C536" s="1" t="s">
        <v>3999</v>
      </c>
      <c r="D536" s="1" t="str">
        <f t="shared" si="24"/>
        <v>29</v>
      </c>
      <c r="E536" s="1" t="str">
        <f t="shared" si="25"/>
        <v>27002</v>
      </c>
      <c r="F536" s="1" t="str">
        <f t="shared" si="26"/>
        <v>BA-Rio Real</v>
      </c>
    </row>
    <row r="537" spans="1:6" x14ac:dyDescent="0.25">
      <c r="A537" s="1" t="s">
        <v>3678</v>
      </c>
      <c r="B537" s="1">
        <v>2927101</v>
      </c>
      <c r="C537" s="1" t="s">
        <v>4000</v>
      </c>
      <c r="D537" s="1" t="str">
        <f t="shared" si="24"/>
        <v>29</v>
      </c>
      <c r="E537" s="1" t="str">
        <f t="shared" si="25"/>
        <v>27101</v>
      </c>
      <c r="F537" s="1" t="str">
        <f t="shared" si="26"/>
        <v>BA-Rodelas</v>
      </c>
    </row>
    <row r="538" spans="1:6" x14ac:dyDescent="0.25">
      <c r="A538" s="1" t="s">
        <v>3678</v>
      </c>
      <c r="B538" s="1">
        <v>2927200</v>
      </c>
      <c r="C538" s="1" t="s">
        <v>3097</v>
      </c>
      <c r="D538" s="1" t="str">
        <f t="shared" si="24"/>
        <v>29</v>
      </c>
      <c r="E538" s="1" t="str">
        <f t="shared" si="25"/>
        <v>27200</v>
      </c>
      <c r="F538" s="1" t="str">
        <f t="shared" si="26"/>
        <v>BA-Ruy Barbosa</v>
      </c>
    </row>
    <row r="539" spans="1:6" x14ac:dyDescent="0.25">
      <c r="A539" s="1" t="s">
        <v>3678</v>
      </c>
      <c r="B539" s="1">
        <v>2927309</v>
      </c>
      <c r="C539" s="1" t="s">
        <v>4001</v>
      </c>
      <c r="D539" s="1" t="str">
        <f t="shared" si="24"/>
        <v>29</v>
      </c>
      <c r="E539" s="1" t="str">
        <f t="shared" si="25"/>
        <v>27309</v>
      </c>
      <c r="F539" s="1" t="str">
        <f t="shared" si="26"/>
        <v>BA-Salinas da Margarida</v>
      </c>
    </row>
    <row r="540" spans="1:6" x14ac:dyDescent="0.25">
      <c r="A540" s="1" t="s">
        <v>3678</v>
      </c>
      <c r="B540" s="1">
        <v>2927408</v>
      </c>
      <c r="C540" s="1" t="s">
        <v>4002</v>
      </c>
      <c r="D540" s="1" t="str">
        <f t="shared" si="24"/>
        <v>29</v>
      </c>
      <c r="E540" s="1" t="str">
        <f t="shared" si="25"/>
        <v>27408</v>
      </c>
      <c r="F540" s="1" t="str">
        <f t="shared" si="26"/>
        <v>BA-Salvador</v>
      </c>
    </row>
    <row r="541" spans="1:6" x14ac:dyDescent="0.25">
      <c r="A541" s="1" t="s">
        <v>3678</v>
      </c>
      <c r="B541" s="1">
        <v>2927507</v>
      </c>
      <c r="C541" s="1" t="s">
        <v>4003</v>
      </c>
      <c r="D541" s="1" t="str">
        <f t="shared" si="24"/>
        <v>29</v>
      </c>
      <c r="E541" s="1" t="str">
        <f t="shared" si="25"/>
        <v>27507</v>
      </c>
      <c r="F541" s="1" t="str">
        <f t="shared" si="26"/>
        <v>BA-Santa Bárbara</v>
      </c>
    </row>
    <row r="542" spans="1:6" x14ac:dyDescent="0.25">
      <c r="A542" s="1" t="s">
        <v>3678</v>
      </c>
      <c r="B542" s="1">
        <v>2927606</v>
      </c>
      <c r="C542" s="1" t="s">
        <v>4004</v>
      </c>
      <c r="D542" s="1" t="str">
        <f t="shared" si="24"/>
        <v>29</v>
      </c>
      <c r="E542" s="1" t="str">
        <f t="shared" si="25"/>
        <v>27606</v>
      </c>
      <c r="F542" s="1" t="str">
        <f t="shared" si="26"/>
        <v>BA-Santa Brígida</v>
      </c>
    </row>
    <row r="543" spans="1:6" x14ac:dyDescent="0.25">
      <c r="A543" s="1" t="s">
        <v>3678</v>
      </c>
      <c r="B543" s="1">
        <v>2927705</v>
      </c>
      <c r="C543" s="1" t="s">
        <v>4005</v>
      </c>
      <c r="D543" s="1" t="str">
        <f t="shared" si="24"/>
        <v>29</v>
      </c>
      <c r="E543" s="1" t="str">
        <f t="shared" si="25"/>
        <v>27705</v>
      </c>
      <c r="F543" s="1" t="str">
        <f t="shared" si="26"/>
        <v>BA-Santa Cruz Cabrália</v>
      </c>
    </row>
    <row r="544" spans="1:6" x14ac:dyDescent="0.25">
      <c r="A544" s="1" t="s">
        <v>3678</v>
      </c>
      <c r="B544" s="1">
        <v>2927804</v>
      </c>
      <c r="C544" s="1" t="s">
        <v>4006</v>
      </c>
      <c r="D544" s="1" t="str">
        <f t="shared" si="24"/>
        <v>29</v>
      </c>
      <c r="E544" s="1" t="str">
        <f t="shared" si="25"/>
        <v>27804</v>
      </c>
      <c r="F544" s="1" t="str">
        <f t="shared" si="26"/>
        <v>BA-Santa Cruz da Vitória</v>
      </c>
    </row>
    <row r="545" spans="1:6" x14ac:dyDescent="0.25">
      <c r="A545" s="1" t="s">
        <v>3678</v>
      </c>
      <c r="B545" s="1">
        <v>2927903</v>
      </c>
      <c r="C545" s="1" t="s">
        <v>2521</v>
      </c>
      <c r="D545" s="1" t="str">
        <f t="shared" si="24"/>
        <v>29</v>
      </c>
      <c r="E545" s="1" t="str">
        <f t="shared" si="25"/>
        <v>27903</v>
      </c>
      <c r="F545" s="1" t="str">
        <f t="shared" si="26"/>
        <v>BA-Santa Inês</v>
      </c>
    </row>
    <row r="546" spans="1:6" x14ac:dyDescent="0.25">
      <c r="A546" s="1" t="s">
        <v>3678</v>
      </c>
      <c r="B546" s="1">
        <v>2928059</v>
      </c>
      <c r="C546" s="1" t="s">
        <v>2522</v>
      </c>
      <c r="D546" s="1" t="str">
        <f t="shared" si="24"/>
        <v>29</v>
      </c>
      <c r="E546" s="1" t="str">
        <f t="shared" si="25"/>
        <v>28059</v>
      </c>
      <c r="F546" s="1" t="str">
        <f t="shared" si="26"/>
        <v>BA-Santa Luzia</v>
      </c>
    </row>
    <row r="547" spans="1:6" x14ac:dyDescent="0.25">
      <c r="A547" s="1" t="s">
        <v>3678</v>
      </c>
      <c r="B547" s="1">
        <v>2928109</v>
      </c>
      <c r="C547" s="1" t="s">
        <v>4007</v>
      </c>
      <c r="D547" s="1" t="str">
        <f t="shared" si="24"/>
        <v>29</v>
      </c>
      <c r="E547" s="1" t="str">
        <f t="shared" si="25"/>
        <v>28109</v>
      </c>
      <c r="F547" s="1" t="str">
        <f t="shared" si="26"/>
        <v>BA-Santa Maria da Vitória</v>
      </c>
    </row>
    <row r="548" spans="1:6" x14ac:dyDescent="0.25">
      <c r="A548" s="1" t="s">
        <v>3678</v>
      </c>
      <c r="B548" s="1">
        <v>2928406</v>
      </c>
      <c r="C548" s="1" t="s">
        <v>4008</v>
      </c>
      <c r="D548" s="1" t="str">
        <f t="shared" si="24"/>
        <v>29</v>
      </c>
      <c r="E548" s="1" t="str">
        <f t="shared" si="25"/>
        <v>28406</v>
      </c>
      <c r="F548" s="1" t="str">
        <f t="shared" si="26"/>
        <v>BA-Santa Rita de Cássia</v>
      </c>
    </row>
    <row r="549" spans="1:6" x14ac:dyDescent="0.25">
      <c r="A549" s="1" t="s">
        <v>3678</v>
      </c>
      <c r="B549" s="1">
        <v>2928505</v>
      </c>
      <c r="C549" s="1" t="s">
        <v>3298</v>
      </c>
      <c r="D549" s="1" t="str">
        <f t="shared" si="24"/>
        <v>29</v>
      </c>
      <c r="E549" s="1" t="str">
        <f t="shared" si="25"/>
        <v>28505</v>
      </c>
      <c r="F549" s="1" t="str">
        <f t="shared" si="26"/>
        <v>BA-Santa Teresinha</v>
      </c>
    </row>
    <row r="550" spans="1:6" x14ac:dyDescent="0.25">
      <c r="A550" s="1" t="s">
        <v>3678</v>
      </c>
      <c r="B550" s="1">
        <v>2928000</v>
      </c>
      <c r="C550" s="1" t="s">
        <v>4009</v>
      </c>
      <c r="D550" s="1" t="str">
        <f t="shared" si="24"/>
        <v>29</v>
      </c>
      <c r="E550" s="1" t="str">
        <f t="shared" si="25"/>
        <v>28000</v>
      </c>
      <c r="F550" s="1" t="str">
        <f t="shared" si="26"/>
        <v>BA-Santaluz</v>
      </c>
    </row>
    <row r="551" spans="1:6" x14ac:dyDescent="0.25">
      <c r="A551" s="1" t="s">
        <v>3678</v>
      </c>
      <c r="B551" s="1">
        <v>2928208</v>
      </c>
      <c r="C551" s="1" t="s">
        <v>2218</v>
      </c>
      <c r="D551" s="1" t="str">
        <f t="shared" si="24"/>
        <v>29</v>
      </c>
      <c r="E551" s="1" t="str">
        <f t="shared" si="25"/>
        <v>28208</v>
      </c>
      <c r="F551" s="1" t="str">
        <f t="shared" si="26"/>
        <v>BA-Santana</v>
      </c>
    </row>
    <row r="552" spans="1:6" x14ac:dyDescent="0.25">
      <c r="A552" s="1" t="s">
        <v>3678</v>
      </c>
      <c r="B552" s="1">
        <v>2928307</v>
      </c>
      <c r="C552" s="1" t="s">
        <v>4010</v>
      </c>
      <c r="D552" s="1" t="str">
        <f t="shared" si="24"/>
        <v>29</v>
      </c>
      <c r="E552" s="1" t="str">
        <f t="shared" si="25"/>
        <v>28307</v>
      </c>
      <c r="F552" s="1" t="str">
        <f t="shared" si="26"/>
        <v>BA-Santanópolis</v>
      </c>
    </row>
    <row r="553" spans="1:6" x14ac:dyDescent="0.25">
      <c r="A553" s="1" t="s">
        <v>3678</v>
      </c>
      <c r="B553" s="1">
        <v>2928604</v>
      </c>
      <c r="C553" s="1" t="s">
        <v>4011</v>
      </c>
      <c r="D553" s="1" t="str">
        <f t="shared" si="24"/>
        <v>29</v>
      </c>
      <c r="E553" s="1" t="str">
        <f t="shared" si="25"/>
        <v>28604</v>
      </c>
      <c r="F553" s="1" t="str">
        <f t="shared" si="26"/>
        <v>BA-Santo Amaro</v>
      </c>
    </row>
    <row r="554" spans="1:6" x14ac:dyDescent="0.25">
      <c r="A554" s="1" t="s">
        <v>3678</v>
      </c>
      <c r="B554" s="1">
        <v>2928703</v>
      </c>
      <c r="C554" s="1" t="s">
        <v>4012</v>
      </c>
      <c r="D554" s="1" t="str">
        <f t="shared" si="24"/>
        <v>29</v>
      </c>
      <c r="E554" s="1" t="str">
        <f t="shared" si="25"/>
        <v>28703</v>
      </c>
      <c r="F554" s="1" t="str">
        <f t="shared" si="26"/>
        <v>BA-Santo Antônio de Jesus</v>
      </c>
    </row>
    <row r="555" spans="1:6" x14ac:dyDescent="0.25">
      <c r="A555" s="1" t="s">
        <v>3678</v>
      </c>
      <c r="B555" s="1">
        <v>2928802</v>
      </c>
      <c r="C555" s="1" t="s">
        <v>4013</v>
      </c>
      <c r="D555" s="1" t="str">
        <f t="shared" si="24"/>
        <v>29</v>
      </c>
      <c r="E555" s="1" t="str">
        <f t="shared" si="25"/>
        <v>28802</v>
      </c>
      <c r="F555" s="1" t="str">
        <f t="shared" si="26"/>
        <v>BA-Santo Estêvão</v>
      </c>
    </row>
    <row r="556" spans="1:6" x14ac:dyDescent="0.25">
      <c r="A556" s="1" t="s">
        <v>3678</v>
      </c>
      <c r="B556" s="1">
        <v>2928901</v>
      </c>
      <c r="C556" s="1" t="s">
        <v>4014</v>
      </c>
      <c r="D556" s="1" t="str">
        <f t="shared" si="24"/>
        <v>29</v>
      </c>
      <c r="E556" s="1" t="str">
        <f t="shared" si="25"/>
        <v>28901</v>
      </c>
      <c r="F556" s="1" t="str">
        <f t="shared" si="26"/>
        <v>BA-São Desidério</v>
      </c>
    </row>
    <row r="557" spans="1:6" x14ac:dyDescent="0.25">
      <c r="A557" s="1" t="s">
        <v>3678</v>
      </c>
      <c r="B557" s="1">
        <v>2928950</v>
      </c>
      <c r="C557" s="1" t="s">
        <v>3304</v>
      </c>
      <c r="D557" s="1" t="str">
        <f t="shared" si="24"/>
        <v>29</v>
      </c>
      <c r="E557" s="1" t="str">
        <f t="shared" si="25"/>
        <v>28950</v>
      </c>
      <c r="F557" s="1" t="str">
        <f t="shared" si="26"/>
        <v>BA-São Domingos</v>
      </c>
    </row>
    <row r="558" spans="1:6" x14ac:dyDescent="0.25">
      <c r="A558" s="1" t="s">
        <v>3678</v>
      </c>
      <c r="B558" s="1">
        <v>2929107</v>
      </c>
      <c r="C558" s="1" t="s">
        <v>4015</v>
      </c>
      <c r="D558" s="1" t="str">
        <f t="shared" si="24"/>
        <v>29</v>
      </c>
      <c r="E558" s="1" t="str">
        <f t="shared" si="25"/>
        <v>29107</v>
      </c>
      <c r="F558" s="1" t="str">
        <f t="shared" si="26"/>
        <v>BA-São Felipe</v>
      </c>
    </row>
    <row r="559" spans="1:6" x14ac:dyDescent="0.25">
      <c r="A559" s="1" t="s">
        <v>3678</v>
      </c>
      <c r="B559" s="1">
        <v>2929008</v>
      </c>
      <c r="C559" s="1" t="s">
        <v>4016</v>
      </c>
      <c r="D559" s="1" t="str">
        <f t="shared" si="24"/>
        <v>29</v>
      </c>
      <c r="E559" s="1" t="str">
        <f t="shared" si="25"/>
        <v>29008</v>
      </c>
      <c r="F559" s="1" t="str">
        <f t="shared" si="26"/>
        <v>BA-São Félix</v>
      </c>
    </row>
    <row r="560" spans="1:6" x14ac:dyDescent="0.25">
      <c r="A560" s="1" t="s">
        <v>3678</v>
      </c>
      <c r="B560" s="1">
        <v>2929057</v>
      </c>
      <c r="C560" s="1" t="s">
        <v>4017</v>
      </c>
      <c r="D560" s="1" t="str">
        <f t="shared" si="24"/>
        <v>29</v>
      </c>
      <c r="E560" s="1" t="str">
        <f t="shared" si="25"/>
        <v>29057</v>
      </c>
      <c r="F560" s="1" t="str">
        <f t="shared" si="26"/>
        <v>BA-São Félix do Coribe</v>
      </c>
    </row>
    <row r="561" spans="1:6" x14ac:dyDescent="0.25">
      <c r="A561" s="1" t="s">
        <v>3678</v>
      </c>
      <c r="B561" s="1">
        <v>2929206</v>
      </c>
      <c r="C561" s="1" t="s">
        <v>4018</v>
      </c>
      <c r="D561" s="1" t="str">
        <f t="shared" si="24"/>
        <v>29</v>
      </c>
      <c r="E561" s="1" t="str">
        <f t="shared" si="25"/>
        <v>29206</v>
      </c>
      <c r="F561" s="1" t="str">
        <f t="shared" si="26"/>
        <v>BA-São Francisco do Conde</v>
      </c>
    </row>
    <row r="562" spans="1:6" x14ac:dyDescent="0.25">
      <c r="A562" s="1" t="s">
        <v>3678</v>
      </c>
      <c r="B562" s="1">
        <v>2929255</v>
      </c>
      <c r="C562" s="1" t="s">
        <v>4019</v>
      </c>
      <c r="D562" s="1" t="str">
        <f t="shared" si="24"/>
        <v>29</v>
      </c>
      <c r="E562" s="1" t="str">
        <f t="shared" si="25"/>
        <v>29255</v>
      </c>
      <c r="F562" s="1" t="str">
        <f t="shared" si="26"/>
        <v>BA-São Gabriel</v>
      </c>
    </row>
    <row r="563" spans="1:6" x14ac:dyDescent="0.25">
      <c r="A563" s="1" t="s">
        <v>3678</v>
      </c>
      <c r="B563" s="1">
        <v>2929305</v>
      </c>
      <c r="C563" s="1" t="s">
        <v>4020</v>
      </c>
      <c r="D563" s="1" t="str">
        <f t="shared" si="24"/>
        <v>29</v>
      </c>
      <c r="E563" s="1" t="str">
        <f t="shared" si="25"/>
        <v>29305</v>
      </c>
      <c r="F563" s="1" t="str">
        <f t="shared" si="26"/>
        <v>BA-São Gonçalo dos Campos</v>
      </c>
    </row>
    <row r="564" spans="1:6" x14ac:dyDescent="0.25">
      <c r="A564" s="1" t="s">
        <v>3678</v>
      </c>
      <c r="B564" s="1">
        <v>2929354</v>
      </c>
      <c r="C564" s="1" t="s">
        <v>4021</v>
      </c>
      <c r="D564" s="1" t="str">
        <f t="shared" si="24"/>
        <v>29</v>
      </c>
      <c r="E564" s="1" t="str">
        <f t="shared" si="25"/>
        <v>29354</v>
      </c>
      <c r="F564" s="1" t="str">
        <f t="shared" si="26"/>
        <v>BA-São José da Vitória</v>
      </c>
    </row>
    <row r="565" spans="1:6" x14ac:dyDescent="0.25">
      <c r="A565" s="1" t="s">
        <v>3678</v>
      </c>
      <c r="B565" s="1">
        <v>2929370</v>
      </c>
      <c r="C565" s="1" t="s">
        <v>4022</v>
      </c>
      <c r="D565" s="1" t="str">
        <f t="shared" si="24"/>
        <v>29</v>
      </c>
      <c r="E565" s="1" t="str">
        <f t="shared" si="25"/>
        <v>29370</v>
      </c>
      <c r="F565" s="1" t="str">
        <f t="shared" si="26"/>
        <v>BA-São José do Jacuípe</v>
      </c>
    </row>
    <row r="566" spans="1:6" x14ac:dyDescent="0.25">
      <c r="A566" s="1" t="s">
        <v>3678</v>
      </c>
      <c r="B566" s="1">
        <v>2929404</v>
      </c>
      <c r="C566" s="1" t="s">
        <v>4023</v>
      </c>
      <c r="D566" s="1" t="str">
        <f t="shared" si="24"/>
        <v>29</v>
      </c>
      <c r="E566" s="1" t="str">
        <f t="shared" si="25"/>
        <v>29404</v>
      </c>
      <c r="F566" s="1" t="str">
        <f t="shared" si="26"/>
        <v>BA-São Miguel das Matas</v>
      </c>
    </row>
    <row r="567" spans="1:6" x14ac:dyDescent="0.25">
      <c r="A567" s="1" t="s">
        <v>3678</v>
      </c>
      <c r="B567" s="1">
        <v>2929503</v>
      </c>
      <c r="C567" s="1" t="s">
        <v>4024</v>
      </c>
      <c r="D567" s="1" t="str">
        <f t="shared" si="24"/>
        <v>29</v>
      </c>
      <c r="E567" s="1" t="str">
        <f t="shared" si="25"/>
        <v>29503</v>
      </c>
      <c r="F567" s="1" t="str">
        <f t="shared" si="26"/>
        <v>BA-São Sebastião do Passé</v>
      </c>
    </row>
    <row r="568" spans="1:6" x14ac:dyDescent="0.25">
      <c r="A568" s="1" t="s">
        <v>3678</v>
      </c>
      <c r="B568" s="1">
        <v>2929602</v>
      </c>
      <c r="C568" s="1" t="s">
        <v>4025</v>
      </c>
      <c r="D568" s="1" t="str">
        <f t="shared" si="24"/>
        <v>29</v>
      </c>
      <c r="E568" s="1" t="str">
        <f t="shared" si="25"/>
        <v>29602</v>
      </c>
      <c r="F568" s="1" t="str">
        <f t="shared" si="26"/>
        <v>BA-Sapeaçu</v>
      </c>
    </row>
    <row r="569" spans="1:6" x14ac:dyDescent="0.25">
      <c r="A569" s="1" t="s">
        <v>3678</v>
      </c>
      <c r="B569" s="1">
        <v>2929701</v>
      </c>
      <c r="C569" s="1" t="s">
        <v>4026</v>
      </c>
      <c r="D569" s="1" t="str">
        <f t="shared" si="24"/>
        <v>29</v>
      </c>
      <c r="E569" s="1" t="str">
        <f t="shared" si="25"/>
        <v>29701</v>
      </c>
      <c r="F569" s="1" t="str">
        <f t="shared" si="26"/>
        <v>BA-Sátiro Dias</v>
      </c>
    </row>
    <row r="570" spans="1:6" x14ac:dyDescent="0.25">
      <c r="A570" s="1" t="s">
        <v>3678</v>
      </c>
      <c r="B570" s="1">
        <v>2929750</v>
      </c>
      <c r="C570" s="1" t="s">
        <v>4027</v>
      </c>
      <c r="D570" s="1" t="str">
        <f t="shared" si="24"/>
        <v>29</v>
      </c>
      <c r="E570" s="1" t="str">
        <f t="shared" si="25"/>
        <v>29750</v>
      </c>
      <c r="F570" s="1" t="str">
        <f t="shared" si="26"/>
        <v>BA-Saubara</v>
      </c>
    </row>
    <row r="571" spans="1:6" x14ac:dyDescent="0.25">
      <c r="A571" s="1" t="s">
        <v>3678</v>
      </c>
      <c r="B571" s="1">
        <v>2929800</v>
      </c>
      <c r="C571" s="1" t="s">
        <v>4028</v>
      </c>
      <c r="D571" s="1" t="str">
        <f t="shared" si="24"/>
        <v>29</v>
      </c>
      <c r="E571" s="1" t="str">
        <f t="shared" si="25"/>
        <v>29800</v>
      </c>
      <c r="F571" s="1" t="str">
        <f t="shared" si="26"/>
        <v>BA-Saúde</v>
      </c>
    </row>
    <row r="572" spans="1:6" x14ac:dyDescent="0.25">
      <c r="A572" s="1" t="s">
        <v>3678</v>
      </c>
      <c r="B572" s="1">
        <v>2929909</v>
      </c>
      <c r="C572" s="1" t="s">
        <v>4029</v>
      </c>
      <c r="D572" s="1" t="str">
        <f t="shared" si="24"/>
        <v>29</v>
      </c>
      <c r="E572" s="1" t="str">
        <f t="shared" si="25"/>
        <v>29909</v>
      </c>
      <c r="F572" s="1" t="str">
        <f t="shared" si="26"/>
        <v>BA-Seabra</v>
      </c>
    </row>
    <row r="573" spans="1:6" x14ac:dyDescent="0.25">
      <c r="A573" s="1" t="s">
        <v>3678</v>
      </c>
      <c r="B573" s="1">
        <v>2930006</v>
      </c>
      <c r="C573" s="1" t="s">
        <v>4030</v>
      </c>
      <c r="D573" s="1" t="str">
        <f t="shared" si="24"/>
        <v>29</v>
      </c>
      <c r="E573" s="1" t="str">
        <f t="shared" si="25"/>
        <v>30006</v>
      </c>
      <c r="F573" s="1" t="str">
        <f t="shared" si="26"/>
        <v>BA-Sebastião Laranjeiras</v>
      </c>
    </row>
    <row r="574" spans="1:6" x14ac:dyDescent="0.25">
      <c r="A574" s="1" t="s">
        <v>3678</v>
      </c>
      <c r="B574" s="1">
        <v>2930105</v>
      </c>
      <c r="C574" s="1" t="s">
        <v>4031</v>
      </c>
      <c r="D574" s="1" t="str">
        <f t="shared" si="24"/>
        <v>29</v>
      </c>
      <c r="E574" s="1" t="str">
        <f t="shared" si="25"/>
        <v>30105</v>
      </c>
      <c r="F574" s="1" t="str">
        <f t="shared" si="26"/>
        <v>BA-Senhor do Bonfim</v>
      </c>
    </row>
    <row r="575" spans="1:6" x14ac:dyDescent="0.25">
      <c r="A575" s="1" t="s">
        <v>3678</v>
      </c>
      <c r="B575" s="1">
        <v>2930204</v>
      </c>
      <c r="C575" s="1" t="s">
        <v>4032</v>
      </c>
      <c r="D575" s="1" t="str">
        <f t="shared" si="24"/>
        <v>29</v>
      </c>
      <c r="E575" s="1" t="str">
        <f t="shared" si="25"/>
        <v>30204</v>
      </c>
      <c r="F575" s="1" t="str">
        <f t="shared" si="26"/>
        <v>BA-Sento Sé</v>
      </c>
    </row>
    <row r="576" spans="1:6" x14ac:dyDescent="0.25">
      <c r="A576" s="1" t="s">
        <v>3678</v>
      </c>
      <c r="B576" s="1">
        <v>2930154</v>
      </c>
      <c r="C576" s="1" t="s">
        <v>4033</v>
      </c>
      <c r="D576" s="1" t="str">
        <f t="shared" si="24"/>
        <v>29</v>
      </c>
      <c r="E576" s="1" t="str">
        <f t="shared" si="25"/>
        <v>30154</v>
      </c>
      <c r="F576" s="1" t="str">
        <f t="shared" si="26"/>
        <v>BA-Serra do Ramalho</v>
      </c>
    </row>
    <row r="577" spans="1:6" x14ac:dyDescent="0.25">
      <c r="A577" s="1" t="s">
        <v>3678</v>
      </c>
      <c r="B577" s="1">
        <v>2930303</v>
      </c>
      <c r="C577" s="1" t="s">
        <v>4034</v>
      </c>
      <c r="D577" s="1" t="str">
        <f t="shared" si="24"/>
        <v>29</v>
      </c>
      <c r="E577" s="1" t="str">
        <f t="shared" si="25"/>
        <v>30303</v>
      </c>
      <c r="F577" s="1" t="str">
        <f t="shared" si="26"/>
        <v>BA-Serra Dourada</v>
      </c>
    </row>
    <row r="578" spans="1:6" x14ac:dyDescent="0.25">
      <c r="A578" s="1" t="s">
        <v>3678</v>
      </c>
      <c r="B578" s="1">
        <v>2930402</v>
      </c>
      <c r="C578" s="1" t="s">
        <v>4035</v>
      </c>
      <c r="D578" s="1" t="str">
        <f t="shared" si="24"/>
        <v>29</v>
      </c>
      <c r="E578" s="1" t="str">
        <f t="shared" si="25"/>
        <v>30402</v>
      </c>
      <c r="F578" s="1" t="str">
        <f t="shared" si="26"/>
        <v>BA-Serra Preta</v>
      </c>
    </row>
    <row r="579" spans="1:6" x14ac:dyDescent="0.25">
      <c r="A579" s="1" t="s">
        <v>3678</v>
      </c>
      <c r="B579" s="1">
        <v>2930501</v>
      </c>
      <c r="C579" s="1" t="s">
        <v>3123</v>
      </c>
      <c r="D579" s="1" t="str">
        <f t="shared" ref="D579:D642" si="27">LEFT($B579,2)</f>
        <v>29</v>
      </c>
      <c r="E579" s="1" t="str">
        <f t="shared" ref="E579:E642" si="28">RIGHT(B579,5)</f>
        <v>30501</v>
      </c>
      <c r="F579" s="1" t="str">
        <f t="shared" si="26"/>
        <v>BA-Serrinha</v>
      </c>
    </row>
    <row r="580" spans="1:6" x14ac:dyDescent="0.25">
      <c r="A580" s="1" t="s">
        <v>3678</v>
      </c>
      <c r="B580" s="1">
        <v>2930600</v>
      </c>
      <c r="C580" s="1" t="s">
        <v>4036</v>
      </c>
      <c r="D580" s="1" t="str">
        <f t="shared" si="27"/>
        <v>29</v>
      </c>
      <c r="E580" s="1" t="str">
        <f t="shared" si="28"/>
        <v>30600</v>
      </c>
      <c r="F580" s="1" t="str">
        <f t="shared" ref="F580:F643" si="29">A580&amp;"-"&amp;C580</f>
        <v>BA-Serrolândia</v>
      </c>
    </row>
    <row r="581" spans="1:6" x14ac:dyDescent="0.25">
      <c r="A581" s="1" t="s">
        <v>3678</v>
      </c>
      <c r="B581" s="1">
        <v>2930709</v>
      </c>
      <c r="C581" s="1" t="s">
        <v>4037</v>
      </c>
      <c r="D581" s="1" t="str">
        <f t="shared" si="27"/>
        <v>29</v>
      </c>
      <c r="E581" s="1" t="str">
        <f t="shared" si="28"/>
        <v>30709</v>
      </c>
      <c r="F581" s="1" t="str">
        <f t="shared" si="29"/>
        <v>BA-Simões Filho</v>
      </c>
    </row>
    <row r="582" spans="1:6" x14ac:dyDescent="0.25">
      <c r="A582" s="1" t="s">
        <v>3678</v>
      </c>
      <c r="B582" s="1">
        <v>2930758</v>
      </c>
      <c r="C582" s="1" t="s">
        <v>4038</v>
      </c>
      <c r="D582" s="1" t="str">
        <f t="shared" si="27"/>
        <v>29</v>
      </c>
      <c r="E582" s="1" t="str">
        <f t="shared" si="28"/>
        <v>30758</v>
      </c>
      <c r="F582" s="1" t="str">
        <f t="shared" si="29"/>
        <v>BA-Sítio do Mato</v>
      </c>
    </row>
    <row r="583" spans="1:6" x14ac:dyDescent="0.25">
      <c r="A583" s="1" t="s">
        <v>3678</v>
      </c>
      <c r="B583" s="1">
        <v>2930766</v>
      </c>
      <c r="C583" s="1" t="s">
        <v>4039</v>
      </c>
      <c r="D583" s="1" t="str">
        <f t="shared" si="27"/>
        <v>29</v>
      </c>
      <c r="E583" s="1" t="str">
        <f t="shared" si="28"/>
        <v>30766</v>
      </c>
      <c r="F583" s="1" t="str">
        <f t="shared" si="29"/>
        <v>BA-Sítio do Quinto</v>
      </c>
    </row>
    <row r="584" spans="1:6" x14ac:dyDescent="0.25">
      <c r="A584" s="1" t="s">
        <v>3678</v>
      </c>
      <c r="B584" s="1">
        <v>2930774</v>
      </c>
      <c r="C584" s="1" t="s">
        <v>4040</v>
      </c>
      <c r="D584" s="1" t="str">
        <f t="shared" si="27"/>
        <v>29</v>
      </c>
      <c r="E584" s="1" t="str">
        <f t="shared" si="28"/>
        <v>30774</v>
      </c>
      <c r="F584" s="1" t="str">
        <f t="shared" si="29"/>
        <v>BA-Sobradinho</v>
      </c>
    </row>
    <row r="585" spans="1:6" x14ac:dyDescent="0.25">
      <c r="A585" s="1" t="s">
        <v>3678</v>
      </c>
      <c r="B585" s="1">
        <v>2930808</v>
      </c>
      <c r="C585" s="1" t="s">
        <v>4041</v>
      </c>
      <c r="D585" s="1" t="str">
        <f t="shared" si="27"/>
        <v>29</v>
      </c>
      <c r="E585" s="1" t="str">
        <f t="shared" si="28"/>
        <v>30808</v>
      </c>
      <c r="F585" s="1" t="str">
        <f t="shared" si="29"/>
        <v>BA-Souto Soares</v>
      </c>
    </row>
    <row r="586" spans="1:6" x14ac:dyDescent="0.25">
      <c r="A586" s="1" t="s">
        <v>3678</v>
      </c>
      <c r="B586" s="1">
        <v>2930907</v>
      </c>
      <c r="C586" s="1" t="s">
        <v>4042</v>
      </c>
      <c r="D586" s="1" t="str">
        <f t="shared" si="27"/>
        <v>29</v>
      </c>
      <c r="E586" s="1" t="str">
        <f t="shared" si="28"/>
        <v>30907</v>
      </c>
      <c r="F586" s="1" t="str">
        <f t="shared" si="29"/>
        <v>BA-Tabocas do Brejo Velho</v>
      </c>
    </row>
    <row r="587" spans="1:6" x14ac:dyDescent="0.25">
      <c r="A587" s="1" t="s">
        <v>3678</v>
      </c>
      <c r="B587" s="1">
        <v>2931004</v>
      </c>
      <c r="C587" s="1" t="s">
        <v>4043</v>
      </c>
      <c r="D587" s="1" t="str">
        <f t="shared" si="27"/>
        <v>29</v>
      </c>
      <c r="E587" s="1" t="str">
        <f t="shared" si="28"/>
        <v>31004</v>
      </c>
      <c r="F587" s="1" t="str">
        <f t="shared" si="29"/>
        <v>BA-Tanhaçu</v>
      </c>
    </row>
    <row r="588" spans="1:6" x14ac:dyDescent="0.25">
      <c r="A588" s="1" t="s">
        <v>3678</v>
      </c>
      <c r="B588" s="1">
        <v>2931053</v>
      </c>
      <c r="C588" s="1" t="s">
        <v>4044</v>
      </c>
      <c r="D588" s="1" t="str">
        <f t="shared" si="27"/>
        <v>29</v>
      </c>
      <c r="E588" s="1" t="str">
        <f t="shared" si="28"/>
        <v>31053</v>
      </c>
      <c r="F588" s="1" t="str">
        <f t="shared" si="29"/>
        <v>BA-Tanque Novo</v>
      </c>
    </row>
    <row r="589" spans="1:6" x14ac:dyDescent="0.25">
      <c r="A589" s="1" t="s">
        <v>3678</v>
      </c>
      <c r="B589" s="1">
        <v>2931103</v>
      </c>
      <c r="C589" s="1" t="s">
        <v>4045</v>
      </c>
      <c r="D589" s="1" t="str">
        <f t="shared" si="27"/>
        <v>29</v>
      </c>
      <c r="E589" s="1" t="str">
        <f t="shared" si="28"/>
        <v>31103</v>
      </c>
      <c r="F589" s="1" t="str">
        <f t="shared" si="29"/>
        <v>BA-Tanquinho</v>
      </c>
    </row>
    <row r="590" spans="1:6" x14ac:dyDescent="0.25">
      <c r="A590" s="1" t="s">
        <v>3678</v>
      </c>
      <c r="B590" s="1">
        <v>2931202</v>
      </c>
      <c r="C590" s="1" t="s">
        <v>3338</v>
      </c>
      <c r="D590" s="1" t="str">
        <f t="shared" si="27"/>
        <v>29</v>
      </c>
      <c r="E590" s="1" t="str">
        <f t="shared" si="28"/>
        <v>31202</v>
      </c>
      <c r="F590" s="1" t="str">
        <f t="shared" si="29"/>
        <v>BA-Taperoá</v>
      </c>
    </row>
    <row r="591" spans="1:6" x14ac:dyDescent="0.25">
      <c r="A591" s="1" t="s">
        <v>3678</v>
      </c>
      <c r="B591" s="1">
        <v>2931301</v>
      </c>
      <c r="C591" s="1" t="s">
        <v>4046</v>
      </c>
      <c r="D591" s="1" t="str">
        <f t="shared" si="27"/>
        <v>29</v>
      </c>
      <c r="E591" s="1" t="str">
        <f t="shared" si="28"/>
        <v>31301</v>
      </c>
      <c r="F591" s="1" t="str">
        <f t="shared" si="29"/>
        <v>BA-Tapiramutá</v>
      </c>
    </row>
    <row r="592" spans="1:6" x14ac:dyDescent="0.25">
      <c r="A592" s="1" t="s">
        <v>3678</v>
      </c>
      <c r="B592" s="1">
        <v>2931350</v>
      </c>
      <c r="C592" s="1" t="s">
        <v>4047</v>
      </c>
      <c r="D592" s="1" t="str">
        <f t="shared" si="27"/>
        <v>29</v>
      </c>
      <c r="E592" s="1" t="str">
        <f t="shared" si="28"/>
        <v>31350</v>
      </c>
      <c r="F592" s="1" t="str">
        <f t="shared" si="29"/>
        <v>BA-Teixeira de Freitas</v>
      </c>
    </row>
    <row r="593" spans="1:6" x14ac:dyDescent="0.25">
      <c r="A593" s="1" t="s">
        <v>3678</v>
      </c>
      <c r="B593" s="1">
        <v>2931400</v>
      </c>
      <c r="C593" s="1" t="s">
        <v>4048</v>
      </c>
      <c r="D593" s="1" t="str">
        <f t="shared" si="27"/>
        <v>29</v>
      </c>
      <c r="E593" s="1" t="str">
        <f t="shared" si="28"/>
        <v>31400</v>
      </c>
      <c r="F593" s="1" t="str">
        <f t="shared" si="29"/>
        <v>BA-Teodoro Sampaio</v>
      </c>
    </row>
    <row r="594" spans="1:6" x14ac:dyDescent="0.25">
      <c r="A594" s="1" t="s">
        <v>3678</v>
      </c>
      <c r="B594" s="1">
        <v>2931509</v>
      </c>
      <c r="C594" s="1" t="s">
        <v>4049</v>
      </c>
      <c r="D594" s="1" t="str">
        <f t="shared" si="27"/>
        <v>29</v>
      </c>
      <c r="E594" s="1" t="str">
        <f t="shared" si="28"/>
        <v>31509</v>
      </c>
      <c r="F594" s="1" t="str">
        <f t="shared" si="29"/>
        <v>BA-Teofilândia</v>
      </c>
    </row>
    <row r="595" spans="1:6" x14ac:dyDescent="0.25">
      <c r="A595" s="1" t="s">
        <v>3678</v>
      </c>
      <c r="B595" s="1">
        <v>2931608</v>
      </c>
      <c r="C595" s="1" t="s">
        <v>4050</v>
      </c>
      <c r="D595" s="1" t="str">
        <f t="shared" si="27"/>
        <v>29</v>
      </c>
      <c r="E595" s="1" t="str">
        <f t="shared" si="28"/>
        <v>31608</v>
      </c>
      <c r="F595" s="1" t="str">
        <f t="shared" si="29"/>
        <v>BA-Teolândia</v>
      </c>
    </row>
    <row r="596" spans="1:6" x14ac:dyDescent="0.25">
      <c r="A596" s="1" t="s">
        <v>3678</v>
      </c>
      <c r="B596" s="1">
        <v>2931707</v>
      </c>
      <c r="C596" s="1" t="s">
        <v>3502</v>
      </c>
      <c r="D596" s="1" t="str">
        <f t="shared" si="27"/>
        <v>29</v>
      </c>
      <c r="E596" s="1" t="str">
        <f t="shared" si="28"/>
        <v>31707</v>
      </c>
      <c r="F596" s="1" t="str">
        <f t="shared" si="29"/>
        <v>BA-Terra Nova</v>
      </c>
    </row>
    <row r="597" spans="1:6" x14ac:dyDescent="0.25">
      <c r="A597" s="1" t="s">
        <v>3678</v>
      </c>
      <c r="B597" s="1">
        <v>2931806</v>
      </c>
      <c r="C597" s="1" t="s">
        <v>4051</v>
      </c>
      <c r="D597" s="1" t="str">
        <f t="shared" si="27"/>
        <v>29</v>
      </c>
      <c r="E597" s="1" t="str">
        <f t="shared" si="28"/>
        <v>31806</v>
      </c>
      <c r="F597" s="1" t="str">
        <f t="shared" si="29"/>
        <v>BA-Tremedal</v>
      </c>
    </row>
    <row r="598" spans="1:6" x14ac:dyDescent="0.25">
      <c r="A598" s="1" t="s">
        <v>3678</v>
      </c>
      <c r="B598" s="1">
        <v>2931905</v>
      </c>
      <c r="C598" s="1" t="s">
        <v>4052</v>
      </c>
      <c r="D598" s="1" t="str">
        <f t="shared" si="27"/>
        <v>29</v>
      </c>
      <c r="E598" s="1" t="str">
        <f t="shared" si="28"/>
        <v>31905</v>
      </c>
      <c r="F598" s="1" t="str">
        <f t="shared" si="29"/>
        <v>BA-Tucano</v>
      </c>
    </row>
    <row r="599" spans="1:6" x14ac:dyDescent="0.25">
      <c r="A599" s="1" t="s">
        <v>3678</v>
      </c>
      <c r="B599" s="1">
        <v>2932002</v>
      </c>
      <c r="C599" s="1" t="s">
        <v>4053</v>
      </c>
      <c r="D599" s="1" t="str">
        <f t="shared" si="27"/>
        <v>29</v>
      </c>
      <c r="E599" s="1" t="str">
        <f t="shared" si="28"/>
        <v>32002</v>
      </c>
      <c r="F599" s="1" t="str">
        <f t="shared" si="29"/>
        <v>BA-Uauá</v>
      </c>
    </row>
    <row r="600" spans="1:6" x14ac:dyDescent="0.25">
      <c r="A600" s="1" t="s">
        <v>3678</v>
      </c>
      <c r="B600" s="1">
        <v>2932101</v>
      </c>
      <c r="C600" s="1" t="s">
        <v>4054</v>
      </c>
      <c r="D600" s="1" t="str">
        <f t="shared" si="27"/>
        <v>29</v>
      </c>
      <c r="E600" s="1" t="str">
        <f t="shared" si="28"/>
        <v>32101</v>
      </c>
      <c r="F600" s="1" t="str">
        <f t="shared" si="29"/>
        <v>BA-Ubaíra</v>
      </c>
    </row>
    <row r="601" spans="1:6" x14ac:dyDescent="0.25">
      <c r="A601" s="1" t="s">
        <v>3678</v>
      </c>
      <c r="B601" s="1">
        <v>2932200</v>
      </c>
      <c r="C601" s="1" t="s">
        <v>4055</v>
      </c>
      <c r="D601" s="1" t="str">
        <f t="shared" si="27"/>
        <v>29</v>
      </c>
      <c r="E601" s="1" t="str">
        <f t="shared" si="28"/>
        <v>32200</v>
      </c>
      <c r="F601" s="1" t="str">
        <f t="shared" si="29"/>
        <v>BA-Ubaitaba</v>
      </c>
    </row>
    <row r="602" spans="1:6" x14ac:dyDescent="0.25">
      <c r="A602" s="1" t="s">
        <v>3678</v>
      </c>
      <c r="B602" s="1">
        <v>2932309</v>
      </c>
      <c r="C602" s="1" t="s">
        <v>4056</v>
      </c>
      <c r="D602" s="1" t="str">
        <f t="shared" si="27"/>
        <v>29</v>
      </c>
      <c r="E602" s="1" t="str">
        <f t="shared" si="28"/>
        <v>32309</v>
      </c>
      <c r="F602" s="1" t="str">
        <f t="shared" si="29"/>
        <v>BA-Ubatã</v>
      </c>
    </row>
    <row r="603" spans="1:6" x14ac:dyDescent="0.25">
      <c r="A603" s="1" t="s">
        <v>3678</v>
      </c>
      <c r="B603" s="1">
        <v>2932408</v>
      </c>
      <c r="C603" s="1" t="s">
        <v>4057</v>
      </c>
      <c r="D603" s="1" t="str">
        <f t="shared" si="27"/>
        <v>29</v>
      </c>
      <c r="E603" s="1" t="str">
        <f t="shared" si="28"/>
        <v>32408</v>
      </c>
      <c r="F603" s="1" t="str">
        <f t="shared" si="29"/>
        <v>BA-Uibaí</v>
      </c>
    </row>
    <row r="604" spans="1:6" x14ac:dyDescent="0.25">
      <c r="A604" s="1" t="s">
        <v>3678</v>
      </c>
      <c r="B604" s="1">
        <v>2932457</v>
      </c>
      <c r="C604" s="1" t="s">
        <v>4058</v>
      </c>
      <c r="D604" s="1" t="str">
        <f t="shared" si="27"/>
        <v>29</v>
      </c>
      <c r="E604" s="1" t="str">
        <f t="shared" si="28"/>
        <v>32457</v>
      </c>
      <c r="F604" s="1" t="str">
        <f t="shared" si="29"/>
        <v>BA-Umburanas</v>
      </c>
    </row>
    <row r="605" spans="1:6" x14ac:dyDescent="0.25">
      <c r="A605" s="1" t="s">
        <v>3678</v>
      </c>
      <c r="B605" s="1">
        <v>2932507</v>
      </c>
      <c r="C605" s="1" t="s">
        <v>4059</v>
      </c>
      <c r="D605" s="1" t="str">
        <f t="shared" si="27"/>
        <v>29</v>
      </c>
      <c r="E605" s="1" t="str">
        <f t="shared" si="28"/>
        <v>32507</v>
      </c>
      <c r="F605" s="1" t="str">
        <f t="shared" si="29"/>
        <v>BA-Una</v>
      </c>
    </row>
    <row r="606" spans="1:6" x14ac:dyDescent="0.25">
      <c r="A606" s="1" t="s">
        <v>3678</v>
      </c>
      <c r="B606" s="1">
        <v>2932606</v>
      </c>
      <c r="C606" s="1" t="s">
        <v>4060</v>
      </c>
      <c r="D606" s="1" t="str">
        <f t="shared" si="27"/>
        <v>29</v>
      </c>
      <c r="E606" s="1" t="str">
        <f t="shared" si="28"/>
        <v>32606</v>
      </c>
      <c r="F606" s="1" t="str">
        <f t="shared" si="29"/>
        <v>BA-Urandi</v>
      </c>
    </row>
    <row r="607" spans="1:6" x14ac:dyDescent="0.25">
      <c r="A607" s="1" t="s">
        <v>3678</v>
      </c>
      <c r="B607" s="1">
        <v>2932705</v>
      </c>
      <c r="C607" s="1" t="s">
        <v>4061</v>
      </c>
      <c r="D607" s="1" t="str">
        <f t="shared" si="27"/>
        <v>29</v>
      </c>
      <c r="E607" s="1" t="str">
        <f t="shared" si="28"/>
        <v>32705</v>
      </c>
      <c r="F607" s="1" t="str">
        <f t="shared" si="29"/>
        <v>BA-Uruçuca</v>
      </c>
    </row>
    <row r="608" spans="1:6" x14ac:dyDescent="0.25">
      <c r="A608" s="1" t="s">
        <v>3678</v>
      </c>
      <c r="B608" s="1">
        <v>2932804</v>
      </c>
      <c r="C608" s="1" t="s">
        <v>4062</v>
      </c>
      <c r="D608" s="1" t="str">
        <f t="shared" si="27"/>
        <v>29</v>
      </c>
      <c r="E608" s="1" t="str">
        <f t="shared" si="28"/>
        <v>32804</v>
      </c>
      <c r="F608" s="1" t="str">
        <f t="shared" si="29"/>
        <v>BA-Utinga</v>
      </c>
    </row>
    <row r="609" spans="1:6" x14ac:dyDescent="0.25">
      <c r="A609" s="1" t="s">
        <v>3678</v>
      </c>
      <c r="B609" s="1">
        <v>2932903</v>
      </c>
      <c r="C609" s="1" t="s">
        <v>4063</v>
      </c>
      <c r="D609" s="1" t="str">
        <f t="shared" si="27"/>
        <v>29</v>
      </c>
      <c r="E609" s="1" t="str">
        <f t="shared" si="28"/>
        <v>32903</v>
      </c>
      <c r="F609" s="1" t="str">
        <f t="shared" si="29"/>
        <v>BA-Valença</v>
      </c>
    </row>
    <row r="610" spans="1:6" x14ac:dyDescent="0.25">
      <c r="A610" s="1" t="s">
        <v>3678</v>
      </c>
      <c r="B610" s="1">
        <v>2933000</v>
      </c>
      <c r="C610" s="1" t="s">
        <v>4064</v>
      </c>
      <c r="D610" s="1" t="str">
        <f t="shared" si="27"/>
        <v>29</v>
      </c>
      <c r="E610" s="1" t="str">
        <f t="shared" si="28"/>
        <v>33000</v>
      </c>
      <c r="F610" s="1" t="str">
        <f t="shared" si="29"/>
        <v>BA-Valente</v>
      </c>
    </row>
    <row r="611" spans="1:6" x14ac:dyDescent="0.25">
      <c r="A611" s="1" t="s">
        <v>3678</v>
      </c>
      <c r="B611" s="1">
        <v>2933059</v>
      </c>
      <c r="C611" s="1" t="s">
        <v>4065</v>
      </c>
      <c r="D611" s="1" t="str">
        <f t="shared" si="27"/>
        <v>29</v>
      </c>
      <c r="E611" s="1" t="str">
        <f t="shared" si="28"/>
        <v>33059</v>
      </c>
      <c r="F611" s="1" t="str">
        <f t="shared" si="29"/>
        <v>BA-Várzea da Roça</v>
      </c>
    </row>
    <row r="612" spans="1:6" x14ac:dyDescent="0.25">
      <c r="A612" s="1" t="s">
        <v>3678</v>
      </c>
      <c r="B612" s="1">
        <v>2933109</v>
      </c>
      <c r="C612" s="1" t="s">
        <v>4066</v>
      </c>
      <c r="D612" s="1" t="str">
        <f t="shared" si="27"/>
        <v>29</v>
      </c>
      <c r="E612" s="1" t="str">
        <f t="shared" si="28"/>
        <v>33109</v>
      </c>
      <c r="F612" s="1" t="str">
        <f t="shared" si="29"/>
        <v>BA-Várzea do Poço</v>
      </c>
    </row>
    <row r="613" spans="1:6" x14ac:dyDescent="0.25">
      <c r="A613" s="1" t="s">
        <v>3678</v>
      </c>
      <c r="B613" s="1">
        <v>2933158</v>
      </c>
      <c r="C613" s="1" t="s">
        <v>4067</v>
      </c>
      <c r="D613" s="1" t="str">
        <f t="shared" si="27"/>
        <v>29</v>
      </c>
      <c r="E613" s="1" t="str">
        <f t="shared" si="28"/>
        <v>33158</v>
      </c>
      <c r="F613" s="1" t="str">
        <f t="shared" si="29"/>
        <v>BA-Várzea Nova</v>
      </c>
    </row>
    <row r="614" spans="1:6" x14ac:dyDescent="0.25">
      <c r="A614" s="1" t="s">
        <v>3678</v>
      </c>
      <c r="B614" s="1">
        <v>2933174</v>
      </c>
      <c r="C614" s="1" t="s">
        <v>4068</v>
      </c>
      <c r="D614" s="1" t="str">
        <f t="shared" si="27"/>
        <v>29</v>
      </c>
      <c r="E614" s="1" t="str">
        <f t="shared" si="28"/>
        <v>33174</v>
      </c>
      <c r="F614" s="1" t="str">
        <f t="shared" si="29"/>
        <v>BA-Varzedo</v>
      </c>
    </row>
    <row r="615" spans="1:6" x14ac:dyDescent="0.25">
      <c r="A615" s="1" t="s">
        <v>3678</v>
      </c>
      <c r="B615" s="1">
        <v>2933208</v>
      </c>
      <c r="C615" s="1" t="s">
        <v>3140</v>
      </c>
      <c r="D615" s="1" t="str">
        <f t="shared" si="27"/>
        <v>29</v>
      </c>
      <c r="E615" s="1" t="str">
        <f t="shared" si="28"/>
        <v>33208</v>
      </c>
      <c r="F615" s="1" t="str">
        <f t="shared" si="29"/>
        <v>BA-Vera Cruz</v>
      </c>
    </row>
    <row r="616" spans="1:6" x14ac:dyDescent="0.25">
      <c r="A616" s="1" t="s">
        <v>3678</v>
      </c>
      <c r="B616" s="1">
        <v>2933257</v>
      </c>
      <c r="C616" s="1" t="s">
        <v>4069</v>
      </c>
      <c r="D616" s="1" t="str">
        <f t="shared" si="27"/>
        <v>29</v>
      </c>
      <c r="E616" s="1" t="str">
        <f t="shared" si="28"/>
        <v>33257</v>
      </c>
      <c r="F616" s="1" t="str">
        <f t="shared" si="29"/>
        <v>BA-Vereda</v>
      </c>
    </row>
    <row r="617" spans="1:6" x14ac:dyDescent="0.25">
      <c r="A617" s="1" t="s">
        <v>3678</v>
      </c>
      <c r="B617" s="1">
        <v>2933307</v>
      </c>
      <c r="C617" s="1" t="s">
        <v>4070</v>
      </c>
      <c r="D617" s="1" t="str">
        <f t="shared" si="27"/>
        <v>29</v>
      </c>
      <c r="E617" s="1" t="str">
        <f t="shared" si="28"/>
        <v>33307</v>
      </c>
      <c r="F617" s="1" t="str">
        <f t="shared" si="29"/>
        <v>BA-Vitória da Conquista</v>
      </c>
    </row>
    <row r="618" spans="1:6" x14ac:dyDescent="0.25">
      <c r="A618" s="1" t="s">
        <v>3678</v>
      </c>
      <c r="B618" s="1">
        <v>2933406</v>
      </c>
      <c r="C618" s="1" t="s">
        <v>4071</v>
      </c>
      <c r="D618" s="1" t="str">
        <f t="shared" si="27"/>
        <v>29</v>
      </c>
      <c r="E618" s="1" t="str">
        <f t="shared" si="28"/>
        <v>33406</v>
      </c>
      <c r="F618" s="1" t="str">
        <f t="shared" si="29"/>
        <v>BA-Wagner</v>
      </c>
    </row>
    <row r="619" spans="1:6" x14ac:dyDescent="0.25">
      <c r="A619" s="1" t="s">
        <v>3678</v>
      </c>
      <c r="B619" s="1">
        <v>2933455</v>
      </c>
      <c r="C619" s="1" t="s">
        <v>4072</v>
      </c>
      <c r="D619" s="1" t="str">
        <f t="shared" si="27"/>
        <v>29</v>
      </c>
      <c r="E619" s="1" t="str">
        <f t="shared" si="28"/>
        <v>33455</v>
      </c>
      <c r="F619" s="1" t="str">
        <f t="shared" si="29"/>
        <v>BA-Wanderley</v>
      </c>
    </row>
    <row r="620" spans="1:6" x14ac:dyDescent="0.25">
      <c r="A620" s="1" t="s">
        <v>3678</v>
      </c>
      <c r="B620" s="1">
        <v>2933505</v>
      </c>
      <c r="C620" s="1" t="s">
        <v>4073</v>
      </c>
      <c r="D620" s="1" t="str">
        <f t="shared" si="27"/>
        <v>29</v>
      </c>
      <c r="E620" s="1" t="str">
        <f t="shared" si="28"/>
        <v>33505</v>
      </c>
      <c r="F620" s="1" t="str">
        <f t="shared" si="29"/>
        <v>BA-Wenceslau Guimarães</v>
      </c>
    </row>
    <row r="621" spans="1:6" x14ac:dyDescent="0.25">
      <c r="A621" s="1" t="s">
        <v>3678</v>
      </c>
      <c r="B621" s="1">
        <v>2933604</v>
      </c>
      <c r="C621" s="1" t="s">
        <v>4074</v>
      </c>
      <c r="D621" s="1" t="str">
        <f t="shared" si="27"/>
        <v>29</v>
      </c>
      <c r="E621" s="1" t="str">
        <f t="shared" si="28"/>
        <v>33604</v>
      </c>
      <c r="F621" s="1" t="str">
        <f t="shared" si="29"/>
        <v>BA-Xique-Xique</v>
      </c>
    </row>
    <row r="622" spans="1:6" x14ac:dyDescent="0.25">
      <c r="A622" s="1" t="s">
        <v>1245</v>
      </c>
      <c r="B622" s="1">
        <v>2300101</v>
      </c>
      <c r="C622" s="1" t="s">
        <v>2800</v>
      </c>
      <c r="D622" s="1" t="str">
        <f t="shared" si="27"/>
        <v>23</v>
      </c>
      <c r="E622" s="1" t="str">
        <f t="shared" si="28"/>
        <v>00101</v>
      </c>
      <c r="F622" s="1" t="str">
        <f t="shared" si="29"/>
        <v>CE-Abaiara</v>
      </c>
    </row>
    <row r="623" spans="1:6" x14ac:dyDescent="0.25">
      <c r="A623" s="1" t="s">
        <v>1245</v>
      </c>
      <c r="B623" s="1">
        <v>2300150</v>
      </c>
      <c r="C623" s="1" t="s">
        <v>2801</v>
      </c>
      <c r="D623" s="1" t="str">
        <f t="shared" si="27"/>
        <v>23</v>
      </c>
      <c r="E623" s="1" t="str">
        <f t="shared" si="28"/>
        <v>00150</v>
      </c>
      <c r="F623" s="1" t="str">
        <f t="shared" si="29"/>
        <v>CE-Acarape</v>
      </c>
    </row>
    <row r="624" spans="1:6" x14ac:dyDescent="0.25">
      <c r="A624" s="1" t="s">
        <v>1245</v>
      </c>
      <c r="B624" s="1">
        <v>2300200</v>
      </c>
      <c r="C624" s="1" t="s">
        <v>2802</v>
      </c>
      <c r="D624" s="1" t="str">
        <f t="shared" si="27"/>
        <v>23</v>
      </c>
      <c r="E624" s="1" t="str">
        <f t="shared" si="28"/>
        <v>00200</v>
      </c>
      <c r="F624" s="1" t="str">
        <f t="shared" si="29"/>
        <v>CE-Acaraú</v>
      </c>
    </row>
    <row r="625" spans="1:6" x14ac:dyDescent="0.25">
      <c r="A625" s="1" t="s">
        <v>1245</v>
      </c>
      <c r="B625" s="1">
        <v>2300309</v>
      </c>
      <c r="C625" s="1" t="s">
        <v>2803</v>
      </c>
      <c r="D625" s="1" t="str">
        <f t="shared" si="27"/>
        <v>23</v>
      </c>
      <c r="E625" s="1" t="str">
        <f t="shared" si="28"/>
        <v>00309</v>
      </c>
      <c r="F625" s="1" t="str">
        <f t="shared" si="29"/>
        <v>CE-Acopiara</v>
      </c>
    </row>
    <row r="626" spans="1:6" x14ac:dyDescent="0.25">
      <c r="A626" s="1" t="s">
        <v>1245</v>
      </c>
      <c r="B626" s="1">
        <v>2300408</v>
      </c>
      <c r="C626" s="1" t="s">
        <v>2804</v>
      </c>
      <c r="D626" s="1" t="str">
        <f t="shared" si="27"/>
        <v>23</v>
      </c>
      <c r="E626" s="1" t="str">
        <f t="shared" si="28"/>
        <v>00408</v>
      </c>
      <c r="F626" s="1" t="str">
        <f t="shared" si="29"/>
        <v>CE-Aiuaba</v>
      </c>
    </row>
    <row r="627" spans="1:6" x14ac:dyDescent="0.25">
      <c r="A627" s="1" t="s">
        <v>1245</v>
      </c>
      <c r="B627" s="1">
        <v>2300507</v>
      </c>
      <c r="C627" s="1" t="s">
        <v>2805</v>
      </c>
      <c r="D627" s="1" t="str">
        <f t="shared" si="27"/>
        <v>23</v>
      </c>
      <c r="E627" s="1" t="str">
        <f t="shared" si="28"/>
        <v>00507</v>
      </c>
      <c r="F627" s="1" t="str">
        <f t="shared" si="29"/>
        <v>CE-Alcântaras</v>
      </c>
    </row>
    <row r="628" spans="1:6" x14ac:dyDescent="0.25">
      <c r="A628" s="1" t="s">
        <v>1245</v>
      </c>
      <c r="B628" s="1">
        <v>2300606</v>
      </c>
      <c r="C628" s="1" t="s">
        <v>2806</v>
      </c>
      <c r="D628" s="1" t="str">
        <f t="shared" si="27"/>
        <v>23</v>
      </c>
      <c r="E628" s="1" t="str">
        <f t="shared" si="28"/>
        <v>00606</v>
      </c>
      <c r="F628" s="1" t="str">
        <f t="shared" si="29"/>
        <v>CE-Altaneira</v>
      </c>
    </row>
    <row r="629" spans="1:6" x14ac:dyDescent="0.25">
      <c r="A629" s="1" t="s">
        <v>1245</v>
      </c>
      <c r="B629" s="1">
        <v>2300705</v>
      </c>
      <c r="C629" s="1" t="s">
        <v>2807</v>
      </c>
      <c r="D629" s="1" t="str">
        <f t="shared" si="27"/>
        <v>23</v>
      </c>
      <c r="E629" s="1" t="str">
        <f t="shared" si="28"/>
        <v>00705</v>
      </c>
      <c r="F629" s="1" t="str">
        <f t="shared" si="29"/>
        <v>CE-Alto Santo</v>
      </c>
    </row>
    <row r="630" spans="1:6" x14ac:dyDescent="0.25">
      <c r="A630" s="1" t="s">
        <v>1245</v>
      </c>
      <c r="B630" s="1">
        <v>2300754</v>
      </c>
      <c r="C630" s="1" t="s">
        <v>2808</v>
      </c>
      <c r="D630" s="1" t="str">
        <f t="shared" si="27"/>
        <v>23</v>
      </c>
      <c r="E630" s="1" t="str">
        <f t="shared" si="28"/>
        <v>00754</v>
      </c>
      <c r="F630" s="1" t="str">
        <f t="shared" si="29"/>
        <v>CE-Amontada</v>
      </c>
    </row>
    <row r="631" spans="1:6" x14ac:dyDescent="0.25">
      <c r="A631" s="1" t="s">
        <v>1245</v>
      </c>
      <c r="B631" s="1">
        <v>2300804</v>
      </c>
      <c r="C631" s="1" t="s">
        <v>2809</v>
      </c>
      <c r="D631" s="1" t="str">
        <f t="shared" si="27"/>
        <v>23</v>
      </c>
      <c r="E631" s="1" t="str">
        <f t="shared" si="28"/>
        <v>00804</v>
      </c>
      <c r="F631" s="1" t="str">
        <f t="shared" si="29"/>
        <v>CE-Antonina do Norte</v>
      </c>
    </row>
    <row r="632" spans="1:6" x14ac:dyDescent="0.25">
      <c r="A632" s="1" t="s">
        <v>1245</v>
      </c>
      <c r="B632" s="1">
        <v>2300903</v>
      </c>
      <c r="C632" s="1" t="s">
        <v>2810</v>
      </c>
      <c r="D632" s="1" t="str">
        <f t="shared" si="27"/>
        <v>23</v>
      </c>
      <c r="E632" s="1" t="str">
        <f t="shared" si="28"/>
        <v>00903</v>
      </c>
      <c r="F632" s="1" t="str">
        <f t="shared" si="29"/>
        <v>CE-Apuiarés</v>
      </c>
    </row>
    <row r="633" spans="1:6" x14ac:dyDescent="0.25">
      <c r="A633" s="1" t="s">
        <v>1245</v>
      </c>
      <c r="B633" s="1">
        <v>2301000</v>
      </c>
      <c r="C633" s="1" t="s">
        <v>2811</v>
      </c>
      <c r="D633" s="1" t="str">
        <f t="shared" si="27"/>
        <v>23</v>
      </c>
      <c r="E633" s="1" t="str">
        <f t="shared" si="28"/>
        <v>01000</v>
      </c>
      <c r="F633" s="1" t="str">
        <f t="shared" si="29"/>
        <v>CE-Aquiraz</v>
      </c>
    </row>
    <row r="634" spans="1:6" x14ac:dyDescent="0.25">
      <c r="A634" s="1" t="s">
        <v>1245</v>
      </c>
      <c r="B634" s="1">
        <v>2301109</v>
      </c>
      <c r="C634" s="1" t="s">
        <v>2812</v>
      </c>
      <c r="D634" s="1" t="str">
        <f t="shared" si="27"/>
        <v>23</v>
      </c>
      <c r="E634" s="1" t="str">
        <f t="shared" si="28"/>
        <v>01109</v>
      </c>
      <c r="F634" s="1" t="str">
        <f t="shared" si="29"/>
        <v>CE-Aracati</v>
      </c>
    </row>
    <row r="635" spans="1:6" x14ac:dyDescent="0.25">
      <c r="A635" s="1" t="s">
        <v>1245</v>
      </c>
      <c r="B635" s="1">
        <v>2301208</v>
      </c>
      <c r="C635" s="1" t="s">
        <v>2813</v>
      </c>
      <c r="D635" s="1" t="str">
        <f t="shared" si="27"/>
        <v>23</v>
      </c>
      <c r="E635" s="1" t="str">
        <f t="shared" si="28"/>
        <v>01208</v>
      </c>
      <c r="F635" s="1" t="str">
        <f t="shared" si="29"/>
        <v>CE-Aracoiaba</v>
      </c>
    </row>
    <row r="636" spans="1:6" x14ac:dyDescent="0.25">
      <c r="A636" s="1" t="s">
        <v>1245</v>
      </c>
      <c r="B636" s="1">
        <v>2301257</v>
      </c>
      <c r="C636" s="1" t="s">
        <v>2814</v>
      </c>
      <c r="D636" s="1" t="str">
        <f t="shared" si="27"/>
        <v>23</v>
      </c>
      <c r="E636" s="1" t="str">
        <f t="shared" si="28"/>
        <v>01257</v>
      </c>
      <c r="F636" s="1" t="str">
        <f t="shared" si="29"/>
        <v>CE-Ararendá</v>
      </c>
    </row>
    <row r="637" spans="1:6" x14ac:dyDescent="0.25">
      <c r="A637" s="1" t="s">
        <v>1245</v>
      </c>
      <c r="B637" s="1">
        <v>2301307</v>
      </c>
      <c r="C637" s="1" t="s">
        <v>2815</v>
      </c>
      <c r="D637" s="1" t="str">
        <f t="shared" si="27"/>
        <v>23</v>
      </c>
      <c r="E637" s="1" t="str">
        <f t="shared" si="28"/>
        <v>01307</v>
      </c>
      <c r="F637" s="1" t="str">
        <f t="shared" si="29"/>
        <v>CE-Araripe</v>
      </c>
    </row>
    <row r="638" spans="1:6" x14ac:dyDescent="0.25">
      <c r="A638" s="1" t="s">
        <v>1245</v>
      </c>
      <c r="B638" s="1">
        <v>2301406</v>
      </c>
      <c r="C638" s="1" t="s">
        <v>2816</v>
      </c>
      <c r="D638" s="1" t="str">
        <f t="shared" si="27"/>
        <v>23</v>
      </c>
      <c r="E638" s="1" t="str">
        <f t="shared" si="28"/>
        <v>01406</v>
      </c>
      <c r="F638" s="1" t="str">
        <f t="shared" si="29"/>
        <v>CE-Aratuba</v>
      </c>
    </row>
    <row r="639" spans="1:6" x14ac:dyDescent="0.25">
      <c r="A639" s="1" t="s">
        <v>1245</v>
      </c>
      <c r="B639" s="1">
        <v>2301505</v>
      </c>
      <c r="C639" s="1" t="s">
        <v>2817</v>
      </c>
      <c r="D639" s="1" t="str">
        <f t="shared" si="27"/>
        <v>23</v>
      </c>
      <c r="E639" s="1" t="str">
        <f t="shared" si="28"/>
        <v>01505</v>
      </c>
      <c r="F639" s="1" t="str">
        <f t="shared" si="29"/>
        <v>CE-Arneiroz</v>
      </c>
    </row>
    <row r="640" spans="1:6" x14ac:dyDescent="0.25">
      <c r="A640" s="1" t="s">
        <v>1245</v>
      </c>
      <c r="B640" s="1">
        <v>2301604</v>
      </c>
      <c r="C640" s="1" t="s">
        <v>2818</v>
      </c>
      <c r="D640" s="1" t="str">
        <f t="shared" si="27"/>
        <v>23</v>
      </c>
      <c r="E640" s="1" t="str">
        <f t="shared" si="28"/>
        <v>01604</v>
      </c>
      <c r="F640" s="1" t="str">
        <f t="shared" si="29"/>
        <v>CE-Assaré</v>
      </c>
    </row>
    <row r="641" spans="1:6" x14ac:dyDescent="0.25">
      <c r="A641" s="1" t="s">
        <v>1245</v>
      </c>
      <c r="B641" s="1">
        <v>2301703</v>
      </c>
      <c r="C641" s="1" t="s">
        <v>2819</v>
      </c>
      <c r="D641" s="1" t="str">
        <f t="shared" si="27"/>
        <v>23</v>
      </c>
      <c r="E641" s="1" t="str">
        <f t="shared" si="28"/>
        <v>01703</v>
      </c>
      <c r="F641" s="1" t="str">
        <f t="shared" si="29"/>
        <v>CE-Aurora</v>
      </c>
    </row>
    <row r="642" spans="1:6" x14ac:dyDescent="0.25">
      <c r="A642" s="1" t="s">
        <v>1245</v>
      </c>
      <c r="B642" s="1">
        <v>2301802</v>
      </c>
      <c r="C642" s="1" t="s">
        <v>2820</v>
      </c>
      <c r="D642" s="1" t="str">
        <f t="shared" si="27"/>
        <v>23</v>
      </c>
      <c r="E642" s="1" t="str">
        <f t="shared" si="28"/>
        <v>01802</v>
      </c>
      <c r="F642" s="1" t="str">
        <f t="shared" si="29"/>
        <v>CE-Baixio</v>
      </c>
    </row>
    <row r="643" spans="1:6" x14ac:dyDescent="0.25">
      <c r="A643" s="1" t="s">
        <v>1245</v>
      </c>
      <c r="B643" s="1">
        <v>2301851</v>
      </c>
      <c r="C643" s="1" t="s">
        <v>2821</v>
      </c>
      <c r="D643" s="1" t="str">
        <f t="shared" ref="D643:D706" si="30">LEFT($B643,2)</f>
        <v>23</v>
      </c>
      <c r="E643" s="1" t="str">
        <f t="shared" ref="E643:E706" si="31">RIGHT(B643,5)</f>
        <v>01851</v>
      </c>
      <c r="F643" s="1" t="str">
        <f t="shared" si="29"/>
        <v>CE-Banabuiú</v>
      </c>
    </row>
    <row r="644" spans="1:6" x14ac:dyDescent="0.25">
      <c r="A644" s="1" t="s">
        <v>1245</v>
      </c>
      <c r="B644" s="1">
        <v>2301901</v>
      </c>
      <c r="C644" s="1" t="s">
        <v>2822</v>
      </c>
      <c r="D644" s="1" t="str">
        <f t="shared" si="30"/>
        <v>23</v>
      </c>
      <c r="E644" s="1" t="str">
        <f t="shared" si="31"/>
        <v>01901</v>
      </c>
      <c r="F644" s="1" t="str">
        <f t="shared" ref="F644:F707" si="32">A644&amp;"-"&amp;C644</f>
        <v>CE-Barbalha</v>
      </c>
    </row>
    <row r="645" spans="1:6" x14ac:dyDescent="0.25">
      <c r="A645" s="1" t="s">
        <v>1245</v>
      </c>
      <c r="B645" s="1">
        <v>2301950</v>
      </c>
      <c r="C645" s="1" t="s">
        <v>2823</v>
      </c>
      <c r="D645" s="1" t="str">
        <f t="shared" si="30"/>
        <v>23</v>
      </c>
      <c r="E645" s="1" t="str">
        <f t="shared" si="31"/>
        <v>01950</v>
      </c>
      <c r="F645" s="1" t="str">
        <f t="shared" si="32"/>
        <v>CE-Barreira</v>
      </c>
    </row>
    <row r="646" spans="1:6" x14ac:dyDescent="0.25">
      <c r="A646" s="1" t="s">
        <v>1245</v>
      </c>
      <c r="B646" s="1">
        <v>2302008</v>
      </c>
      <c r="C646" s="1" t="s">
        <v>2824</v>
      </c>
      <c r="D646" s="1" t="str">
        <f t="shared" si="30"/>
        <v>23</v>
      </c>
      <c r="E646" s="1" t="str">
        <f t="shared" si="31"/>
        <v>02008</v>
      </c>
      <c r="F646" s="1" t="str">
        <f t="shared" si="32"/>
        <v>CE-Barro</v>
      </c>
    </row>
    <row r="647" spans="1:6" x14ac:dyDescent="0.25">
      <c r="A647" s="1" t="s">
        <v>1245</v>
      </c>
      <c r="B647" s="1">
        <v>2302057</v>
      </c>
      <c r="C647" s="1" t="s">
        <v>2825</v>
      </c>
      <c r="D647" s="1" t="str">
        <f t="shared" si="30"/>
        <v>23</v>
      </c>
      <c r="E647" s="1" t="str">
        <f t="shared" si="31"/>
        <v>02057</v>
      </c>
      <c r="F647" s="1" t="str">
        <f t="shared" si="32"/>
        <v>CE-Barroquinha</v>
      </c>
    </row>
    <row r="648" spans="1:6" x14ac:dyDescent="0.25">
      <c r="A648" s="1" t="s">
        <v>1245</v>
      </c>
      <c r="B648" s="1">
        <v>2302107</v>
      </c>
      <c r="C648" s="1" t="s">
        <v>2826</v>
      </c>
      <c r="D648" s="1" t="str">
        <f t="shared" si="30"/>
        <v>23</v>
      </c>
      <c r="E648" s="1" t="str">
        <f t="shared" si="31"/>
        <v>02107</v>
      </c>
      <c r="F648" s="1" t="str">
        <f t="shared" si="32"/>
        <v>CE-Baturité</v>
      </c>
    </row>
    <row r="649" spans="1:6" x14ac:dyDescent="0.25">
      <c r="A649" s="1" t="s">
        <v>1245</v>
      </c>
      <c r="B649" s="1">
        <v>2302206</v>
      </c>
      <c r="C649" s="1" t="s">
        <v>2827</v>
      </c>
      <c r="D649" s="1" t="str">
        <f t="shared" si="30"/>
        <v>23</v>
      </c>
      <c r="E649" s="1" t="str">
        <f t="shared" si="31"/>
        <v>02206</v>
      </c>
      <c r="F649" s="1" t="str">
        <f t="shared" si="32"/>
        <v>CE-Beberibe</v>
      </c>
    </row>
    <row r="650" spans="1:6" x14ac:dyDescent="0.25">
      <c r="A650" s="1" t="s">
        <v>1245</v>
      </c>
      <c r="B650" s="1">
        <v>2302305</v>
      </c>
      <c r="C650" s="1" t="s">
        <v>2828</v>
      </c>
      <c r="D650" s="1" t="str">
        <f t="shared" si="30"/>
        <v>23</v>
      </c>
      <c r="E650" s="1" t="str">
        <f t="shared" si="31"/>
        <v>02305</v>
      </c>
      <c r="F650" s="1" t="str">
        <f t="shared" si="32"/>
        <v>CE-Bela Cruz</v>
      </c>
    </row>
    <row r="651" spans="1:6" x14ac:dyDescent="0.25">
      <c r="A651" s="1" t="s">
        <v>1245</v>
      </c>
      <c r="B651" s="1">
        <v>2302404</v>
      </c>
      <c r="C651" s="1" t="s">
        <v>2829</v>
      </c>
      <c r="D651" s="1" t="str">
        <f t="shared" si="30"/>
        <v>23</v>
      </c>
      <c r="E651" s="1" t="str">
        <f t="shared" si="31"/>
        <v>02404</v>
      </c>
      <c r="F651" s="1" t="str">
        <f t="shared" si="32"/>
        <v>CE-Boa Viagem</v>
      </c>
    </row>
    <row r="652" spans="1:6" x14ac:dyDescent="0.25">
      <c r="A652" s="1" t="s">
        <v>1245</v>
      </c>
      <c r="B652" s="1">
        <v>2302503</v>
      </c>
      <c r="C652" s="1" t="s">
        <v>2830</v>
      </c>
      <c r="D652" s="1" t="str">
        <f t="shared" si="30"/>
        <v>23</v>
      </c>
      <c r="E652" s="1" t="str">
        <f t="shared" si="31"/>
        <v>02503</v>
      </c>
      <c r="F652" s="1" t="str">
        <f t="shared" si="32"/>
        <v>CE-Brejo Santo</v>
      </c>
    </row>
    <row r="653" spans="1:6" x14ac:dyDescent="0.25">
      <c r="A653" s="1" t="s">
        <v>1245</v>
      </c>
      <c r="B653" s="1">
        <v>2302602</v>
      </c>
      <c r="C653" s="1" t="s">
        <v>2831</v>
      </c>
      <c r="D653" s="1" t="str">
        <f t="shared" si="30"/>
        <v>23</v>
      </c>
      <c r="E653" s="1" t="str">
        <f t="shared" si="31"/>
        <v>02602</v>
      </c>
      <c r="F653" s="1" t="str">
        <f t="shared" si="32"/>
        <v>CE-Camocim</v>
      </c>
    </row>
    <row r="654" spans="1:6" x14ac:dyDescent="0.25">
      <c r="A654" s="1" t="s">
        <v>1245</v>
      </c>
      <c r="B654" s="1">
        <v>2302701</v>
      </c>
      <c r="C654" s="1" t="s">
        <v>2832</v>
      </c>
      <c r="D654" s="1" t="str">
        <f t="shared" si="30"/>
        <v>23</v>
      </c>
      <c r="E654" s="1" t="str">
        <f t="shared" si="31"/>
        <v>02701</v>
      </c>
      <c r="F654" s="1" t="str">
        <f t="shared" si="32"/>
        <v>CE-Campos Sales</v>
      </c>
    </row>
    <row r="655" spans="1:6" x14ac:dyDescent="0.25">
      <c r="A655" s="1" t="s">
        <v>1245</v>
      </c>
      <c r="B655" s="1">
        <v>2302800</v>
      </c>
      <c r="C655" s="1" t="s">
        <v>2833</v>
      </c>
      <c r="D655" s="1" t="str">
        <f t="shared" si="30"/>
        <v>23</v>
      </c>
      <c r="E655" s="1" t="str">
        <f t="shared" si="31"/>
        <v>02800</v>
      </c>
      <c r="F655" s="1" t="str">
        <f t="shared" si="32"/>
        <v>CE-Canindé</v>
      </c>
    </row>
    <row r="656" spans="1:6" x14ac:dyDescent="0.25">
      <c r="A656" s="1" t="s">
        <v>1245</v>
      </c>
      <c r="B656" s="1">
        <v>2302909</v>
      </c>
      <c r="C656" s="1" t="s">
        <v>2834</v>
      </c>
      <c r="D656" s="1" t="str">
        <f t="shared" si="30"/>
        <v>23</v>
      </c>
      <c r="E656" s="1" t="str">
        <f t="shared" si="31"/>
        <v>02909</v>
      </c>
      <c r="F656" s="1" t="str">
        <f t="shared" si="32"/>
        <v>CE-Capistrano</v>
      </c>
    </row>
    <row r="657" spans="1:6" x14ac:dyDescent="0.25">
      <c r="A657" s="1" t="s">
        <v>1245</v>
      </c>
      <c r="B657" s="1">
        <v>2303006</v>
      </c>
      <c r="C657" s="1" t="s">
        <v>2835</v>
      </c>
      <c r="D657" s="1" t="str">
        <f t="shared" si="30"/>
        <v>23</v>
      </c>
      <c r="E657" s="1" t="str">
        <f t="shared" si="31"/>
        <v>03006</v>
      </c>
      <c r="F657" s="1" t="str">
        <f t="shared" si="32"/>
        <v>CE-Caridade</v>
      </c>
    </row>
    <row r="658" spans="1:6" x14ac:dyDescent="0.25">
      <c r="A658" s="1" t="s">
        <v>1245</v>
      </c>
      <c r="B658" s="1">
        <v>2303105</v>
      </c>
      <c r="C658" s="1" t="s">
        <v>2836</v>
      </c>
      <c r="D658" s="1" t="str">
        <f t="shared" si="30"/>
        <v>23</v>
      </c>
      <c r="E658" s="1" t="str">
        <f t="shared" si="31"/>
        <v>03105</v>
      </c>
      <c r="F658" s="1" t="str">
        <f t="shared" si="32"/>
        <v>CE-Cariré</v>
      </c>
    </row>
    <row r="659" spans="1:6" x14ac:dyDescent="0.25">
      <c r="A659" s="1" t="s">
        <v>1245</v>
      </c>
      <c r="B659" s="1">
        <v>2303204</v>
      </c>
      <c r="C659" s="1" t="s">
        <v>2837</v>
      </c>
      <c r="D659" s="1" t="str">
        <f t="shared" si="30"/>
        <v>23</v>
      </c>
      <c r="E659" s="1" t="str">
        <f t="shared" si="31"/>
        <v>03204</v>
      </c>
      <c r="F659" s="1" t="str">
        <f t="shared" si="32"/>
        <v>CE-Caririaçu</v>
      </c>
    </row>
    <row r="660" spans="1:6" x14ac:dyDescent="0.25">
      <c r="A660" s="1" t="s">
        <v>1245</v>
      </c>
      <c r="B660" s="1">
        <v>2303303</v>
      </c>
      <c r="C660" s="1" t="s">
        <v>2838</v>
      </c>
      <c r="D660" s="1" t="str">
        <f t="shared" si="30"/>
        <v>23</v>
      </c>
      <c r="E660" s="1" t="str">
        <f t="shared" si="31"/>
        <v>03303</v>
      </c>
      <c r="F660" s="1" t="str">
        <f t="shared" si="32"/>
        <v>CE-Cariús</v>
      </c>
    </row>
    <row r="661" spans="1:6" x14ac:dyDescent="0.25">
      <c r="A661" s="1" t="s">
        <v>1245</v>
      </c>
      <c r="B661" s="1">
        <v>2303402</v>
      </c>
      <c r="C661" s="1" t="s">
        <v>2839</v>
      </c>
      <c r="D661" s="1" t="str">
        <f t="shared" si="30"/>
        <v>23</v>
      </c>
      <c r="E661" s="1" t="str">
        <f t="shared" si="31"/>
        <v>03402</v>
      </c>
      <c r="F661" s="1" t="str">
        <f t="shared" si="32"/>
        <v>CE-Carnaubal</v>
      </c>
    </row>
    <row r="662" spans="1:6" x14ac:dyDescent="0.25">
      <c r="A662" s="1" t="s">
        <v>1245</v>
      </c>
      <c r="B662" s="1">
        <v>2303501</v>
      </c>
      <c r="C662" s="1" t="s">
        <v>2840</v>
      </c>
      <c r="D662" s="1" t="str">
        <f t="shared" si="30"/>
        <v>23</v>
      </c>
      <c r="E662" s="1" t="str">
        <f t="shared" si="31"/>
        <v>03501</v>
      </c>
      <c r="F662" s="1" t="str">
        <f t="shared" si="32"/>
        <v>CE-Cascavel</v>
      </c>
    </row>
    <row r="663" spans="1:6" x14ac:dyDescent="0.25">
      <c r="A663" s="1" t="s">
        <v>1245</v>
      </c>
      <c r="B663" s="1">
        <v>2303600</v>
      </c>
      <c r="C663" s="1" t="s">
        <v>2841</v>
      </c>
      <c r="D663" s="1" t="str">
        <f t="shared" si="30"/>
        <v>23</v>
      </c>
      <c r="E663" s="1" t="str">
        <f t="shared" si="31"/>
        <v>03600</v>
      </c>
      <c r="F663" s="1" t="str">
        <f t="shared" si="32"/>
        <v>CE-Catarina</v>
      </c>
    </row>
    <row r="664" spans="1:6" x14ac:dyDescent="0.25">
      <c r="A664" s="1" t="s">
        <v>1245</v>
      </c>
      <c r="B664" s="1">
        <v>2303659</v>
      </c>
      <c r="C664" s="1" t="s">
        <v>2842</v>
      </c>
      <c r="D664" s="1" t="str">
        <f t="shared" si="30"/>
        <v>23</v>
      </c>
      <c r="E664" s="1" t="str">
        <f t="shared" si="31"/>
        <v>03659</v>
      </c>
      <c r="F664" s="1" t="str">
        <f t="shared" si="32"/>
        <v>CE-Catunda</v>
      </c>
    </row>
    <row r="665" spans="1:6" x14ac:dyDescent="0.25">
      <c r="A665" s="1" t="s">
        <v>1245</v>
      </c>
      <c r="B665" s="1">
        <v>2303709</v>
      </c>
      <c r="C665" s="1" t="s">
        <v>2843</v>
      </c>
      <c r="D665" s="1" t="str">
        <f t="shared" si="30"/>
        <v>23</v>
      </c>
      <c r="E665" s="1" t="str">
        <f t="shared" si="31"/>
        <v>03709</v>
      </c>
      <c r="F665" s="1" t="str">
        <f t="shared" si="32"/>
        <v>CE-Caucaia</v>
      </c>
    </row>
    <row r="666" spans="1:6" x14ac:dyDescent="0.25">
      <c r="A666" s="1" t="s">
        <v>1245</v>
      </c>
      <c r="B666" s="1">
        <v>2303808</v>
      </c>
      <c r="C666" s="1" t="s">
        <v>2844</v>
      </c>
      <c r="D666" s="1" t="str">
        <f t="shared" si="30"/>
        <v>23</v>
      </c>
      <c r="E666" s="1" t="str">
        <f t="shared" si="31"/>
        <v>03808</v>
      </c>
      <c r="F666" s="1" t="str">
        <f t="shared" si="32"/>
        <v>CE-Cedro</v>
      </c>
    </row>
    <row r="667" spans="1:6" x14ac:dyDescent="0.25">
      <c r="A667" s="1" t="s">
        <v>1245</v>
      </c>
      <c r="B667" s="1">
        <v>2303907</v>
      </c>
      <c r="C667" s="1" t="s">
        <v>2845</v>
      </c>
      <c r="D667" s="1" t="str">
        <f t="shared" si="30"/>
        <v>23</v>
      </c>
      <c r="E667" s="1" t="str">
        <f t="shared" si="31"/>
        <v>03907</v>
      </c>
      <c r="F667" s="1" t="str">
        <f t="shared" si="32"/>
        <v>CE-Chaval</v>
      </c>
    </row>
    <row r="668" spans="1:6" x14ac:dyDescent="0.25">
      <c r="A668" s="1" t="s">
        <v>1245</v>
      </c>
      <c r="B668" s="1">
        <v>2303931</v>
      </c>
      <c r="C668" s="1" t="s">
        <v>2846</v>
      </c>
      <c r="D668" s="1" t="str">
        <f t="shared" si="30"/>
        <v>23</v>
      </c>
      <c r="E668" s="1" t="str">
        <f t="shared" si="31"/>
        <v>03931</v>
      </c>
      <c r="F668" s="1" t="str">
        <f t="shared" si="32"/>
        <v>CE-Choró</v>
      </c>
    </row>
    <row r="669" spans="1:6" x14ac:dyDescent="0.25">
      <c r="A669" s="1" t="s">
        <v>1245</v>
      </c>
      <c r="B669" s="1">
        <v>2303956</v>
      </c>
      <c r="C669" s="1" t="s">
        <v>2847</v>
      </c>
      <c r="D669" s="1" t="str">
        <f t="shared" si="30"/>
        <v>23</v>
      </c>
      <c r="E669" s="1" t="str">
        <f t="shared" si="31"/>
        <v>03956</v>
      </c>
      <c r="F669" s="1" t="str">
        <f t="shared" si="32"/>
        <v>CE-Chorozinho</v>
      </c>
    </row>
    <row r="670" spans="1:6" x14ac:dyDescent="0.25">
      <c r="A670" s="1" t="s">
        <v>1245</v>
      </c>
      <c r="B670" s="1">
        <v>2304004</v>
      </c>
      <c r="C670" s="1" t="s">
        <v>2848</v>
      </c>
      <c r="D670" s="1" t="str">
        <f t="shared" si="30"/>
        <v>23</v>
      </c>
      <c r="E670" s="1" t="str">
        <f t="shared" si="31"/>
        <v>04004</v>
      </c>
      <c r="F670" s="1" t="str">
        <f t="shared" si="32"/>
        <v>CE-Coreaú</v>
      </c>
    </row>
    <row r="671" spans="1:6" x14ac:dyDescent="0.25">
      <c r="A671" s="1" t="s">
        <v>1245</v>
      </c>
      <c r="B671" s="1">
        <v>2304103</v>
      </c>
      <c r="C671" s="1" t="s">
        <v>2849</v>
      </c>
      <c r="D671" s="1" t="str">
        <f t="shared" si="30"/>
        <v>23</v>
      </c>
      <c r="E671" s="1" t="str">
        <f t="shared" si="31"/>
        <v>04103</v>
      </c>
      <c r="F671" s="1" t="str">
        <f t="shared" si="32"/>
        <v>CE-Crateús</v>
      </c>
    </row>
    <row r="672" spans="1:6" x14ac:dyDescent="0.25">
      <c r="A672" s="1" t="s">
        <v>1245</v>
      </c>
      <c r="B672" s="1">
        <v>2304202</v>
      </c>
      <c r="C672" s="1" t="s">
        <v>2850</v>
      </c>
      <c r="D672" s="1" t="str">
        <f t="shared" si="30"/>
        <v>23</v>
      </c>
      <c r="E672" s="1" t="str">
        <f t="shared" si="31"/>
        <v>04202</v>
      </c>
      <c r="F672" s="1" t="str">
        <f t="shared" si="32"/>
        <v>CE-Crato</v>
      </c>
    </row>
    <row r="673" spans="1:6" x14ac:dyDescent="0.25">
      <c r="A673" s="1" t="s">
        <v>1245</v>
      </c>
      <c r="B673" s="1">
        <v>2304236</v>
      </c>
      <c r="C673" s="1" t="s">
        <v>2851</v>
      </c>
      <c r="D673" s="1" t="str">
        <f t="shared" si="30"/>
        <v>23</v>
      </c>
      <c r="E673" s="1" t="str">
        <f t="shared" si="31"/>
        <v>04236</v>
      </c>
      <c r="F673" s="1" t="str">
        <f t="shared" si="32"/>
        <v>CE-Croatá</v>
      </c>
    </row>
    <row r="674" spans="1:6" x14ac:dyDescent="0.25">
      <c r="A674" s="1" t="s">
        <v>1245</v>
      </c>
      <c r="B674" s="1">
        <v>2304251</v>
      </c>
      <c r="C674" s="1" t="s">
        <v>2852</v>
      </c>
      <c r="D674" s="1" t="str">
        <f t="shared" si="30"/>
        <v>23</v>
      </c>
      <c r="E674" s="1" t="str">
        <f t="shared" si="31"/>
        <v>04251</v>
      </c>
      <c r="F674" s="1" t="str">
        <f t="shared" si="32"/>
        <v>CE-Cruz</v>
      </c>
    </row>
    <row r="675" spans="1:6" x14ac:dyDescent="0.25">
      <c r="A675" s="1" t="s">
        <v>1245</v>
      </c>
      <c r="B675" s="1">
        <v>2304269</v>
      </c>
      <c r="C675" s="1" t="s">
        <v>2853</v>
      </c>
      <c r="D675" s="1" t="str">
        <f t="shared" si="30"/>
        <v>23</v>
      </c>
      <c r="E675" s="1" t="str">
        <f t="shared" si="31"/>
        <v>04269</v>
      </c>
      <c r="F675" s="1" t="str">
        <f t="shared" si="32"/>
        <v>CE-Deputado Irapuan Pinheiro</v>
      </c>
    </row>
    <row r="676" spans="1:6" x14ac:dyDescent="0.25">
      <c r="A676" s="1" t="s">
        <v>1245</v>
      </c>
      <c r="B676" s="1">
        <v>2304277</v>
      </c>
      <c r="C676" s="1" t="s">
        <v>2854</v>
      </c>
      <c r="D676" s="1" t="str">
        <f t="shared" si="30"/>
        <v>23</v>
      </c>
      <c r="E676" s="1" t="str">
        <f t="shared" si="31"/>
        <v>04277</v>
      </c>
      <c r="F676" s="1" t="str">
        <f t="shared" si="32"/>
        <v>CE-Ererê</v>
      </c>
    </row>
    <row r="677" spans="1:6" x14ac:dyDescent="0.25">
      <c r="A677" s="1" t="s">
        <v>1245</v>
      </c>
      <c r="B677" s="1">
        <v>2304285</v>
      </c>
      <c r="C677" s="1" t="s">
        <v>2855</v>
      </c>
      <c r="D677" s="1" t="str">
        <f t="shared" si="30"/>
        <v>23</v>
      </c>
      <c r="E677" s="1" t="str">
        <f t="shared" si="31"/>
        <v>04285</v>
      </c>
      <c r="F677" s="1" t="str">
        <f t="shared" si="32"/>
        <v>CE-Eusébio</v>
      </c>
    </row>
    <row r="678" spans="1:6" x14ac:dyDescent="0.25">
      <c r="A678" s="1" t="s">
        <v>1245</v>
      </c>
      <c r="B678" s="1">
        <v>2304301</v>
      </c>
      <c r="C678" s="1" t="s">
        <v>2856</v>
      </c>
      <c r="D678" s="1" t="str">
        <f t="shared" si="30"/>
        <v>23</v>
      </c>
      <c r="E678" s="1" t="str">
        <f t="shared" si="31"/>
        <v>04301</v>
      </c>
      <c r="F678" s="1" t="str">
        <f t="shared" si="32"/>
        <v>CE-Farias Brito</v>
      </c>
    </row>
    <row r="679" spans="1:6" x14ac:dyDescent="0.25">
      <c r="A679" s="1" t="s">
        <v>1245</v>
      </c>
      <c r="B679" s="1">
        <v>2304350</v>
      </c>
      <c r="C679" s="1" t="s">
        <v>2857</v>
      </c>
      <c r="D679" s="1" t="str">
        <f t="shared" si="30"/>
        <v>23</v>
      </c>
      <c r="E679" s="1" t="str">
        <f t="shared" si="31"/>
        <v>04350</v>
      </c>
      <c r="F679" s="1" t="str">
        <f t="shared" si="32"/>
        <v>CE-Forquilha</v>
      </c>
    </row>
    <row r="680" spans="1:6" x14ac:dyDescent="0.25">
      <c r="A680" s="1" t="s">
        <v>1245</v>
      </c>
      <c r="B680" s="1">
        <v>2304400</v>
      </c>
      <c r="C680" s="1" t="s">
        <v>2858</v>
      </c>
      <c r="D680" s="1" t="str">
        <f t="shared" si="30"/>
        <v>23</v>
      </c>
      <c r="E680" s="1" t="str">
        <f t="shared" si="31"/>
        <v>04400</v>
      </c>
      <c r="F680" s="1" t="str">
        <f t="shared" si="32"/>
        <v>CE-Fortaleza</v>
      </c>
    </row>
    <row r="681" spans="1:6" x14ac:dyDescent="0.25">
      <c r="A681" s="1" t="s">
        <v>1245</v>
      </c>
      <c r="B681" s="1">
        <v>2304459</v>
      </c>
      <c r="C681" s="1" t="s">
        <v>2859</v>
      </c>
      <c r="D681" s="1" t="str">
        <f t="shared" si="30"/>
        <v>23</v>
      </c>
      <c r="E681" s="1" t="str">
        <f t="shared" si="31"/>
        <v>04459</v>
      </c>
      <c r="F681" s="1" t="str">
        <f t="shared" si="32"/>
        <v>CE-Fortim</v>
      </c>
    </row>
    <row r="682" spans="1:6" x14ac:dyDescent="0.25">
      <c r="A682" s="1" t="s">
        <v>1245</v>
      </c>
      <c r="B682" s="1">
        <v>2304509</v>
      </c>
      <c r="C682" s="1" t="s">
        <v>2860</v>
      </c>
      <c r="D682" s="1" t="str">
        <f t="shared" si="30"/>
        <v>23</v>
      </c>
      <c r="E682" s="1" t="str">
        <f t="shared" si="31"/>
        <v>04509</v>
      </c>
      <c r="F682" s="1" t="str">
        <f t="shared" si="32"/>
        <v>CE-Frecheirinha</v>
      </c>
    </row>
    <row r="683" spans="1:6" x14ac:dyDescent="0.25">
      <c r="A683" s="1" t="s">
        <v>1245</v>
      </c>
      <c r="B683" s="1">
        <v>2304608</v>
      </c>
      <c r="C683" s="1" t="s">
        <v>2861</v>
      </c>
      <c r="D683" s="1" t="str">
        <f t="shared" si="30"/>
        <v>23</v>
      </c>
      <c r="E683" s="1" t="str">
        <f t="shared" si="31"/>
        <v>04608</v>
      </c>
      <c r="F683" s="1" t="str">
        <f t="shared" si="32"/>
        <v>CE-General Sampaio</v>
      </c>
    </row>
    <row r="684" spans="1:6" x14ac:dyDescent="0.25">
      <c r="A684" s="1" t="s">
        <v>1245</v>
      </c>
      <c r="B684" s="1">
        <v>2304657</v>
      </c>
      <c r="C684" s="1" t="s">
        <v>2862</v>
      </c>
      <c r="D684" s="1" t="str">
        <f t="shared" si="30"/>
        <v>23</v>
      </c>
      <c r="E684" s="1" t="str">
        <f t="shared" si="31"/>
        <v>04657</v>
      </c>
      <c r="F684" s="1" t="str">
        <f t="shared" si="32"/>
        <v>CE-Graça</v>
      </c>
    </row>
    <row r="685" spans="1:6" x14ac:dyDescent="0.25">
      <c r="A685" s="1" t="s">
        <v>1245</v>
      </c>
      <c r="B685" s="1">
        <v>2304707</v>
      </c>
      <c r="C685" s="1" t="s">
        <v>2863</v>
      </c>
      <c r="D685" s="1" t="str">
        <f t="shared" si="30"/>
        <v>23</v>
      </c>
      <c r="E685" s="1" t="str">
        <f t="shared" si="31"/>
        <v>04707</v>
      </c>
      <c r="F685" s="1" t="str">
        <f t="shared" si="32"/>
        <v>CE-Granja</v>
      </c>
    </row>
    <row r="686" spans="1:6" x14ac:dyDescent="0.25">
      <c r="A686" s="1" t="s">
        <v>1245</v>
      </c>
      <c r="B686" s="1">
        <v>2304806</v>
      </c>
      <c r="C686" s="1" t="s">
        <v>2864</v>
      </c>
      <c r="D686" s="1" t="str">
        <f t="shared" si="30"/>
        <v>23</v>
      </c>
      <c r="E686" s="1" t="str">
        <f t="shared" si="31"/>
        <v>04806</v>
      </c>
      <c r="F686" s="1" t="str">
        <f t="shared" si="32"/>
        <v>CE-Granjeiro</v>
      </c>
    </row>
    <row r="687" spans="1:6" x14ac:dyDescent="0.25">
      <c r="A687" s="1" t="s">
        <v>1245</v>
      </c>
      <c r="B687" s="1">
        <v>2304905</v>
      </c>
      <c r="C687" s="1" t="s">
        <v>2865</v>
      </c>
      <c r="D687" s="1" t="str">
        <f t="shared" si="30"/>
        <v>23</v>
      </c>
      <c r="E687" s="1" t="str">
        <f t="shared" si="31"/>
        <v>04905</v>
      </c>
      <c r="F687" s="1" t="str">
        <f t="shared" si="32"/>
        <v>CE-Groaíras</v>
      </c>
    </row>
    <row r="688" spans="1:6" x14ac:dyDescent="0.25">
      <c r="A688" s="1" t="s">
        <v>1245</v>
      </c>
      <c r="B688" s="1">
        <v>2304954</v>
      </c>
      <c r="C688" s="1" t="s">
        <v>2866</v>
      </c>
      <c r="D688" s="1" t="str">
        <f t="shared" si="30"/>
        <v>23</v>
      </c>
      <c r="E688" s="1" t="str">
        <f t="shared" si="31"/>
        <v>04954</v>
      </c>
      <c r="F688" s="1" t="str">
        <f t="shared" si="32"/>
        <v>CE-Guaiúba</v>
      </c>
    </row>
    <row r="689" spans="1:6" x14ac:dyDescent="0.25">
      <c r="A689" s="1" t="s">
        <v>1245</v>
      </c>
      <c r="B689" s="1">
        <v>2305001</v>
      </c>
      <c r="C689" s="1" t="s">
        <v>2867</v>
      </c>
      <c r="D689" s="1" t="str">
        <f t="shared" si="30"/>
        <v>23</v>
      </c>
      <c r="E689" s="1" t="str">
        <f t="shared" si="31"/>
        <v>05001</v>
      </c>
      <c r="F689" s="1" t="str">
        <f t="shared" si="32"/>
        <v>CE-Guaraciaba do Norte</v>
      </c>
    </row>
    <row r="690" spans="1:6" x14ac:dyDescent="0.25">
      <c r="A690" s="1" t="s">
        <v>1245</v>
      </c>
      <c r="B690" s="1">
        <v>2305100</v>
      </c>
      <c r="C690" s="1" t="s">
        <v>2868</v>
      </c>
      <c r="D690" s="1" t="str">
        <f t="shared" si="30"/>
        <v>23</v>
      </c>
      <c r="E690" s="1" t="str">
        <f t="shared" si="31"/>
        <v>05100</v>
      </c>
      <c r="F690" s="1" t="str">
        <f t="shared" si="32"/>
        <v>CE-Guaramiranga</v>
      </c>
    </row>
    <row r="691" spans="1:6" x14ac:dyDescent="0.25">
      <c r="A691" s="1" t="s">
        <v>1245</v>
      </c>
      <c r="B691" s="1">
        <v>2305209</v>
      </c>
      <c r="C691" s="1" t="s">
        <v>2869</v>
      </c>
      <c r="D691" s="1" t="str">
        <f t="shared" si="30"/>
        <v>23</v>
      </c>
      <c r="E691" s="1" t="str">
        <f t="shared" si="31"/>
        <v>05209</v>
      </c>
      <c r="F691" s="1" t="str">
        <f t="shared" si="32"/>
        <v>CE-Hidrolândia</v>
      </c>
    </row>
    <row r="692" spans="1:6" x14ac:dyDescent="0.25">
      <c r="A692" s="1" t="s">
        <v>1245</v>
      </c>
      <c r="B692" s="1">
        <v>2305233</v>
      </c>
      <c r="C692" s="1" t="s">
        <v>2870</v>
      </c>
      <c r="D692" s="1" t="str">
        <f t="shared" si="30"/>
        <v>23</v>
      </c>
      <c r="E692" s="1" t="str">
        <f t="shared" si="31"/>
        <v>05233</v>
      </c>
      <c r="F692" s="1" t="str">
        <f t="shared" si="32"/>
        <v>CE-Horizonte</v>
      </c>
    </row>
    <row r="693" spans="1:6" x14ac:dyDescent="0.25">
      <c r="A693" s="1" t="s">
        <v>1245</v>
      </c>
      <c r="B693" s="1">
        <v>2305266</v>
      </c>
      <c r="C693" s="1" t="s">
        <v>2871</v>
      </c>
      <c r="D693" s="1" t="str">
        <f t="shared" si="30"/>
        <v>23</v>
      </c>
      <c r="E693" s="1" t="str">
        <f t="shared" si="31"/>
        <v>05266</v>
      </c>
      <c r="F693" s="1" t="str">
        <f t="shared" si="32"/>
        <v>CE-Ibaretama</v>
      </c>
    </row>
    <row r="694" spans="1:6" x14ac:dyDescent="0.25">
      <c r="A694" s="1" t="s">
        <v>1245</v>
      </c>
      <c r="B694" s="1">
        <v>2305308</v>
      </c>
      <c r="C694" s="1" t="s">
        <v>2872</v>
      </c>
      <c r="D694" s="1" t="str">
        <f t="shared" si="30"/>
        <v>23</v>
      </c>
      <c r="E694" s="1" t="str">
        <f t="shared" si="31"/>
        <v>05308</v>
      </c>
      <c r="F694" s="1" t="str">
        <f t="shared" si="32"/>
        <v>CE-Ibiapina</v>
      </c>
    </row>
    <row r="695" spans="1:6" x14ac:dyDescent="0.25">
      <c r="A695" s="1" t="s">
        <v>1245</v>
      </c>
      <c r="B695" s="1">
        <v>2305332</v>
      </c>
      <c r="C695" s="1" t="s">
        <v>2873</v>
      </c>
      <c r="D695" s="1" t="str">
        <f t="shared" si="30"/>
        <v>23</v>
      </c>
      <c r="E695" s="1" t="str">
        <f t="shared" si="31"/>
        <v>05332</v>
      </c>
      <c r="F695" s="1" t="str">
        <f t="shared" si="32"/>
        <v>CE-Ibicuitinga</v>
      </c>
    </row>
    <row r="696" spans="1:6" x14ac:dyDescent="0.25">
      <c r="A696" s="1" t="s">
        <v>1245</v>
      </c>
      <c r="B696" s="1">
        <v>2305357</v>
      </c>
      <c r="C696" s="1" t="s">
        <v>2874</v>
      </c>
      <c r="D696" s="1" t="str">
        <f t="shared" si="30"/>
        <v>23</v>
      </c>
      <c r="E696" s="1" t="str">
        <f t="shared" si="31"/>
        <v>05357</v>
      </c>
      <c r="F696" s="1" t="str">
        <f t="shared" si="32"/>
        <v>CE-Icapuí</v>
      </c>
    </row>
    <row r="697" spans="1:6" x14ac:dyDescent="0.25">
      <c r="A697" s="1" t="s">
        <v>1245</v>
      </c>
      <c r="B697" s="1">
        <v>2305407</v>
      </c>
      <c r="C697" s="1" t="s">
        <v>2875</v>
      </c>
      <c r="D697" s="1" t="str">
        <f t="shared" si="30"/>
        <v>23</v>
      </c>
      <c r="E697" s="1" t="str">
        <f t="shared" si="31"/>
        <v>05407</v>
      </c>
      <c r="F697" s="1" t="str">
        <f t="shared" si="32"/>
        <v>CE-Icó</v>
      </c>
    </row>
    <row r="698" spans="1:6" x14ac:dyDescent="0.25">
      <c r="A698" s="1" t="s">
        <v>1245</v>
      </c>
      <c r="B698" s="1">
        <v>2305506</v>
      </c>
      <c r="C698" s="1" t="s">
        <v>2876</v>
      </c>
      <c r="D698" s="1" t="str">
        <f t="shared" si="30"/>
        <v>23</v>
      </c>
      <c r="E698" s="1" t="str">
        <f t="shared" si="31"/>
        <v>05506</v>
      </c>
      <c r="F698" s="1" t="str">
        <f t="shared" si="32"/>
        <v>CE-Iguatu</v>
      </c>
    </row>
    <row r="699" spans="1:6" x14ac:dyDescent="0.25">
      <c r="A699" s="1" t="s">
        <v>1245</v>
      </c>
      <c r="B699" s="1">
        <v>2305605</v>
      </c>
      <c r="C699" s="1" t="s">
        <v>2877</v>
      </c>
      <c r="D699" s="1" t="str">
        <f t="shared" si="30"/>
        <v>23</v>
      </c>
      <c r="E699" s="1" t="str">
        <f t="shared" si="31"/>
        <v>05605</v>
      </c>
      <c r="F699" s="1" t="str">
        <f t="shared" si="32"/>
        <v>CE-Independência</v>
      </c>
    </row>
    <row r="700" spans="1:6" x14ac:dyDescent="0.25">
      <c r="A700" s="1" t="s">
        <v>1245</v>
      </c>
      <c r="B700" s="1">
        <v>2305654</v>
      </c>
      <c r="C700" s="1" t="s">
        <v>2878</v>
      </c>
      <c r="D700" s="1" t="str">
        <f t="shared" si="30"/>
        <v>23</v>
      </c>
      <c r="E700" s="1" t="str">
        <f t="shared" si="31"/>
        <v>05654</v>
      </c>
      <c r="F700" s="1" t="str">
        <f t="shared" si="32"/>
        <v>CE-Ipaporanga</v>
      </c>
    </row>
    <row r="701" spans="1:6" x14ac:dyDescent="0.25">
      <c r="A701" s="1" t="s">
        <v>1245</v>
      </c>
      <c r="B701" s="1">
        <v>2305704</v>
      </c>
      <c r="C701" s="1" t="s">
        <v>2879</v>
      </c>
      <c r="D701" s="1" t="str">
        <f t="shared" si="30"/>
        <v>23</v>
      </c>
      <c r="E701" s="1" t="str">
        <f t="shared" si="31"/>
        <v>05704</v>
      </c>
      <c r="F701" s="1" t="str">
        <f t="shared" si="32"/>
        <v>CE-Ipaumirim</v>
      </c>
    </row>
    <row r="702" spans="1:6" x14ac:dyDescent="0.25">
      <c r="A702" s="1" t="s">
        <v>1245</v>
      </c>
      <c r="B702" s="1">
        <v>2305803</v>
      </c>
      <c r="C702" s="1" t="s">
        <v>2880</v>
      </c>
      <c r="D702" s="1" t="str">
        <f t="shared" si="30"/>
        <v>23</v>
      </c>
      <c r="E702" s="1" t="str">
        <f t="shared" si="31"/>
        <v>05803</v>
      </c>
      <c r="F702" s="1" t="str">
        <f t="shared" si="32"/>
        <v>CE-Ipu</v>
      </c>
    </row>
    <row r="703" spans="1:6" x14ac:dyDescent="0.25">
      <c r="A703" s="1" t="s">
        <v>1245</v>
      </c>
      <c r="B703" s="1">
        <v>2305902</v>
      </c>
      <c r="C703" s="1" t="s">
        <v>2281</v>
      </c>
      <c r="D703" s="1" t="str">
        <f t="shared" si="30"/>
        <v>23</v>
      </c>
      <c r="E703" s="1" t="str">
        <f t="shared" si="31"/>
        <v>05902</v>
      </c>
      <c r="F703" s="1" t="str">
        <f t="shared" si="32"/>
        <v>CE-Ipueiras</v>
      </c>
    </row>
    <row r="704" spans="1:6" x14ac:dyDescent="0.25">
      <c r="A704" s="1" t="s">
        <v>1245</v>
      </c>
      <c r="B704" s="1">
        <v>2306009</v>
      </c>
      <c r="C704" s="1" t="s">
        <v>2053</v>
      </c>
      <c r="D704" s="1" t="str">
        <f t="shared" si="30"/>
        <v>23</v>
      </c>
      <c r="E704" s="1" t="str">
        <f t="shared" si="31"/>
        <v>06009</v>
      </c>
      <c r="F704" s="1" t="str">
        <f t="shared" si="32"/>
        <v>CE-Iracema</v>
      </c>
    </row>
    <row r="705" spans="1:6" x14ac:dyDescent="0.25">
      <c r="A705" s="1" t="s">
        <v>1245</v>
      </c>
      <c r="B705" s="1">
        <v>2306108</v>
      </c>
      <c r="C705" s="1" t="s">
        <v>2881</v>
      </c>
      <c r="D705" s="1" t="str">
        <f t="shared" si="30"/>
        <v>23</v>
      </c>
      <c r="E705" s="1" t="str">
        <f t="shared" si="31"/>
        <v>06108</v>
      </c>
      <c r="F705" s="1" t="str">
        <f t="shared" si="32"/>
        <v>CE-Irauçuba</v>
      </c>
    </row>
    <row r="706" spans="1:6" x14ac:dyDescent="0.25">
      <c r="A706" s="1" t="s">
        <v>1245</v>
      </c>
      <c r="B706" s="1">
        <v>2306207</v>
      </c>
      <c r="C706" s="1" t="s">
        <v>2882</v>
      </c>
      <c r="D706" s="1" t="str">
        <f t="shared" si="30"/>
        <v>23</v>
      </c>
      <c r="E706" s="1" t="str">
        <f t="shared" si="31"/>
        <v>06207</v>
      </c>
      <c r="F706" s="1" t="str">
        <f t="shared" si="32"/>
        <v>CE-Itaiçaba</v>
      </c>
    </row>
    <row r="707" spans="1:6" x14ac:dyDescent="0.25">
      <c r="A707" s="1" t="s">
        <v>1245</v>
      </c>
      <c r="B707" s="1">
        <v>2306256</v>
      </c>
      <c r="C707" s="1" t="s">
        <v>2883</v>
      </c>
      <c r="D707" s="1" t="str">
        <f t="shared" ref="D707:D770" si="33">LEFT($B707,2)</f>
        <v>23</v>
      </c>
      <c r="E707" s="1" t="str">
        <f t="shared" ref="E707:E770" si="34">RIGHT(B707,5)</f>
        <v>06256</v>
      </c>
      <c r="F707" s="1" t="str">
        <f t="shared" si="32"/>
        <v>CE-Itaitinga</v>
      </c>
    </row>
    <row r="708" spans="1:6" x14ac:dyDescent="0.25">
      <c r="A708" s="1" t="s">
        <v>1245</v>
      </c>
      <c r="B708" s="1">
        <v>2306306</v>
      </c>
      <c r="C708" s="1" t="s">
        <v>2884</v>
      </c>
      <c r="D708" s="1" t="str">
        <f t="shared" si="33"/>
        <v>23</v>
      </c>
      <c r="E708" s="1" t="str">
        <f t="shared" si="34"/>
        <v>06306</v>
      </c>
      <c r="F708" s="1" t="str">
        <f t="shared" ref="F708:F771" si="35">A708&amp;"-"&amp;C708</f>
        <v>CE-Itapagé</v>
      </c>
    </row>
    <row r="709" spans="1:6" x14ac:dyDescent="0.25">
      <c r="A709" s="1" t="s">
        <v>1245</v>
      </c>
      <c r="B709" s="1">
        <v>2306405</v>
      </c>
      <c r="C709" s="1" t="s">
        <v>2885</v>
      </c>
      <c r="D709" s="1" t="str">
        <f t="shared" si="33"/>
        <v>23</v>
      </c>
      <c r="E709" s="1" t="str">
        <f t="shared" si="34"/>
        <v>06405</v>
      </c>
      <c r="F709" s="1" t="str">
        <f t="shared" si="35"/>
        <v>CE-Itapipoca</v>
      </c>
    </row>
    <row r="710" spans="1:6" x14ac:dyDescent="0.25">
      <c r="A710" s="1" t="s">
        <v>1245</v>
      </c>
      <c r="B710" s="1">
        <v>2306504</v>
      </c>
      <c r="C710" s="1" t="s">
        <v>2886</v>
      </c>
      <c r="D710" s="1" t="str">
        <f t="shared" si="33"/>
        <v>23</v>
      </c>
      <c r="E710" s="1" t="str">
        <f t="shared" si="34"/>
        <v>06504</v>
      </c>
      <c r="F710" s="1" t="str">
        <f t="shared" si="35"/>
        <v>CE-Itapiúna</v>
      </c>
    </row>
    <row r="711" spans="1:6" x14ac:dyDescent="0.25">
      <c r="A711" s="1" t="s">
        <v>1245</v>
      </c>
      <c r="B711" s="1">
        <v>2306553</v>
      </c>
      <c r="C711" s="1" t="s">
        <v>2887</v>
      </c>
      <c r="D711" s="1" t="str">
        <f t="shared" si="33"/>
        <v>23</v>
      </c>
      <c r="E711" s="1" t="str">
        <f t="shared" si="34"/>
        <v>06553</v>
      </c>
      <c r="F711" s="1" t="str">
        <f t="shared" si="35"/>
        <v>CE-Itarema</v>
      </c>
    </row>
    <row r="712" spans="1:6" x14ac:dyDescent="0.25">
      <c r="A712" s="1" t="s">
        <v>1245</v>
      </c>
      <c r="B712" s="1">
        <v>2306603</v>
      </c>
      <c r="C712" s="1" t="s">
        <v>2888</v>
      </c>
      <c r="D712" s="1" t="str">
        <f t="shared" si="33"/>
        <v>23</v>
      </c>
      <c r="E712" s="1" t="str">
        <f t="shared" si="34"/>
        <v>06603</v>
      </c>
      <c r="F712" s="1" t="str">
        <f t="shared" si="35"/>
        <v>CE-Itatira</v>
      </c>
    </row>
    <row r="713" spans="1:6" x14ac:dyDescent="0.25">
      <c r="A713" s="1" t="s">
        <v>1245</v>
      </c>
      <c r="B713" s="1">
        <v>2306702</v>
      </c>
      <c r="C713" s="1" t="s">
        <v>2889</v>
      </c>
      <c r="D713" s="1" t="str">
        <f t="shared" si="33"/>
        <v>23</v>
      </c>
      <c r="E713" s="1" t="str">
        <f t="shared" si="34"/>
        <v>06702</v>
      </c>
      <c r="F713" s="1" t="str">
        <f t="shared" si="35"/>
        <v>CE-Jaguaretama</v>
      </c>
    </row>
    <row r="714" spans="1:6" x14ac:dyDescent="0.25">
      <c r="A714" s="1" t="s">
        <v>1245</v>
      </c>
      <c r="B714" s="1">
        <v>2306801</v>
      </c>
      <c r="C714" s="1" t="s">
        <v>2890</v>
      </c>
      <c r="D714" s="1" t="str">
        <f t="shared" si="33"/>
        <v>23</v>
      </c>
      <c r="E714" s="1" t="str">
        <f t="shared" si="34"/>
        <v>06801</v>
      </c>
      <c r="F714" s="1" t="str">
        <f t="shared" si="35"/>
        <v>CE-Jaguaribara</v>
      </c>
    </row>
    <row r="715" spans="1:6" x14ac:dyDescent="0.25">
      <c r="A715" s="1" t="s">
        <v>1245</v>
      </c>
      <c r="B715" s="1">
        <v>2306900</v>
      </c>
      <c r="C715" s="1" t="s">
        <v>2891</v>
      </c>
      <c r="D715" s="1" t="str">
        <f t="shared" si="33"/>
        <v>23</v>
      </c>
      <c r="E715" s="1" t="str">
        <f t="shared" si="34"/>
        <v>06900</v>
      </c>
      <c r="F715" s="1" t="str">
        <f t="shared" si="35"/>
        <v>CE-Jaguaribe</v>
      </c>
    </row>
    <row r="716" spans="1:6" x14ac:dyDescent="0.25">
      <c r="A716" s="1" t="s">
        <v>1245</v>
      </c>
      <c r="B716" s="1">
        <v>2307007</v>
      </c>
      <c r="C716" s="1" t="s">
        <v>2892</v>
      </c>
      <c r="D716" s="1" t="str">
        <f t="shared" si="33"/>
        <v>23</v>
      </c>
      <c r="E716" s="1" t="str">
        <f t="shared" si="34"/>
        <v>07007</v>
      </c>
      <c r="F716" s="1" t="str">
        <f t="shared" si="35"/>
        <v>CE-Jaguaruana</v>
      </c>
    </row>
    <row r="717" spans="1:6" x14ac:dyDescent="0.25">
      <c r="A717" s="1" t="s">
        <v>1245</v>
      </c>
      <c r="B717" s="1">
        <v>2307106</v>
      </c>
      <c r="C717" s="1" t="s">
        <v>2893</v>
      </c>
      <c r="D717" s="1" t="str">
        <f t="shared" si="33"/>
        <v>23</v>
      </c>
      <c r="E717" s="1" t="str">
        <f t="shared" si="34"/>
        <v>07106</v>
      </c>
      <c r="F717" s="1" t="str">
        <f t="shared" si="35"/>
        <v>CE-Jardim</v>
      </c>
    </row>
    <row r="718" spans="1:6" x14ac:dyDescent="0.25">
      <c r="A718" s="1" t="s">
        <v>1245</v>
      </c>
      <c r="B718" s="1">
        <v>2307205</v>
      </c>
      <c r="C718" s="1" t="s">
        <v>2894</v>
      </c>
      <c r="D718" s="1" t="str">
        <f t="shared" si="33"/>
        <v>23</v>
      </c>
      <c r="E718" s="1" t="str">
        <f t="shared" si="34"/>
        <v>07205</v>
      </c>
      <c r="F718" s="1" t="str">
        <f t="shared" si="35"/>
        <v>CE-Jati</v>
      </c>
    </row>
    <row r="719" spans="1:6" x14ac:dyDescent="0.25">
      <c r="A719" s="1" t="s">
        <v>1245</v>
      </c>
      <c r="B719" s="1">
        <v>2307254</v>
      </c>
      <c r="C719" s="1" t="s">
        <v>2895</v>
      </c>
      <c r="D719" s="1" t="str">
        <f t="shared" si="33"/>
        <v>23</v>
      </c>
      <c r="E719" s="1" t="str">
        <f t="shared" si="34"/>
        <v>07254</v>
      </c>
      <c r="F719" s="1" t="str">
        <f t="shared" si="35"/>
        <v>CE-Jijoca de Jericoacoara</v>
      </c>
    </row>
    <row r="720" spans="1:6" x14ac:dyDescent="0.25">
      <c r="A720" s="1" t="s">
        <v>1245</v>
      </c>
      <c r="B720" s="1">
        <v>2307304</v>
      </c>
      <c r="C720" s="1" t="s">
        <v>2896</v>
      </c>
      <c r="D720" s="1" t="str">
        <f t="shared" si="33"/>
        <v>23</v>
      </c>
      <c r="E720" s="1" t="str">
        <f t="shared" si="34"/>
        <v>07304</v>
      </c>
      <c r="F720" s="1" t="str">
        <f t="shared" si="35"/>
        <v>CE-Juazeiro do Norte</v>
      </c>
    </row>
    <row r="721" spans="1:6" x14ac:dyDescent="0.25">
      <c r="A721" s="1" t="s">
        <v>1245</v>
      </c>
      <c r="B721" s="1">
        <v>2307403</v>
      </c>
      <c r="C721" s="1" t="s">
        <v>2897</v>
      </c>
      <c r="D721" s="1" t="str">
        <f t="shared" si="33"/>
        <v>23</v>
      </c>
      <c r="E721" s="1" t="str">
        <f t="shared" si="34"/>
        <v>07403</v>
      </c>
      <c r="F721" s="1" t="str">
        <f t="shared" si="35"/>
        <v>CE-Jucás</v>
      </c>
    </row>
    <row r="722" spans="1:6" x14ac:dyDescent="0.25">
      <c r="A722" s="1" t="s">
        <v>1245</v>
      </c>
      <c r="B722" s="1">
        <v>2307502</v>
      </c>
      <c r="C722" s="1" t="s">
        <v>2898</v>
      </c>
      <c r="D722" s="1" t="str">
        <f t="shared" si="33"/>
        <v>23</v>
      </c>
      <c r="E722" s="1" t="str">
        <f t="shared" si="34"/>
        <v>07502</v>
      </c>
      <c r="F722" s="1" t="str">
        <f t="shared" si="35"/>
        <v>CE-Lavras da Mangabeira</v>
      </c>
    </row>
    <row r="723" spans="1:6" x14ac:dyDescent="0.25">
      <c r="A723" s="1" t="s">
        <v>1245</v>
      </c>
      <c r="B723" s="1">
        <v>2307601</v>
      </c>
      <c r="C723" s="1" t="s">
        <v>2899</v>
      </c>
      <c r="D723" s="1" t="str">
        <f t="shared" si="33"/>
        <v>23</v>
      </c>
      <c r="E723" s="1" t="str">
        <f t="shared" si="34"/>
        <v>07601</v>
      </c>
      <c r="F723" s="1" t="str">
        <f t="shared" si="35"/>
        <v>CE-Limoeiro do Norte</v>
      </c>
    </row>
    <row r="724" spans="1:6" x14ac:dyDescent="0.25">
      <c r="A724" s="1" t="s">
        <v>1245</v>
      </c>
      <c r="B724" s="1">
        <v>2307635</v>
      </c>
      <c r="C724" s="1" t="s">
        <v>2900</v>
      </c>
      <c r="D724" s="1" t="str">
        <f t="shared" si="33"/>
        <v>23</v>
      </c>
      <c r="E724" s="1" t="str">
        <f t="shared" si="34"/>
        <v>07635</v>
      </c>
      <c r="F724" s="1" t="str">
        <f t="shared" si="35"/>
        <v>CE-Madalena</v>
      </c>
    </row>
    <row r="725" spans="1:6" x14ac:dyDescent="0.25">
      <c r="A725" s="1" t="s">
        <v>1245</v>
      </c>
      <c r="B725" s="1">
        <v>2307650</v>
      </c>
      <c r="C725" s="1" t="s">
        <v>2901</v>
      </c>
      <c r="D725" s="1" t="str">
        <f t="shared" si="33"/>
        <v>23</v>
      </c>
      <c r="E725" s="1" t="str">
        <f t="shared" si="34"/>
        <v>07650</v>
      </c>
      <c r="F725" s="1" t="str">
        <f t="shared" si="35"/>
        <v>CE-Maracanaú</v>
      </c>
    </row>
    <row r="726" spans="1:6" x14ac:dyDescent="0.25">
      <c r="A726" s="1" t="s">
        <v>1245</v>
      </c>
      <c r="B726" s="1">
        <v>2307700</v>
      </c>
      <c r="C726" s="1" t="s">
        <v>2902</v>
      </c>
      <c r="D726" s="1" t="str">
        <f t="shared" si="33"/>
        <v>23</v>
      </c>
      <c r="E726" s="1" t="str">
        <f t="shared" si="34"/>
        <v>07700</v>
      </c>
      <c r="F726" s="1" t="str">
        <f t="shared" si="35"/>
        <v>CE-Maranguape</v>
      </c>
    </row>
    <row r="727" spans="1:6" x14ac:dyDescent="0.25">
      <c r="A727" s="1" t="s">
        <v>1245</v>
      </c>
      <c r="B727" s="1">
        <v>2307809</v>
      </c>
      <c r="C727" s="1" t="s">
        <v>2903</v>
      </c>
      <c r="D727" s="1" t="str">
        <f t="shared" si="33"/>
        <v>23</v>
      </c>
      <c r="E727" s="1" t="str">
        <f t="shared" si="34"/>
        <v>07809</v>
      </c>
      <c r="F727" s="1" t="str">
        <f t="shared" si="35"/>
        <v>CE-Marco</v>
      </c>
    </row>
    <row r="728" spans="1:6" x14ac:dyDescent="0.25">
      <c r="A728" s="1" t="s">
        <v>1245</v>
      </c>
      <c r="B728" s="1">
        <v>2307908</v>
      </c>
      <c r="C728" s="1" t="s">
        <v>2904</v>
      </c>
      <c r="D728" s="1" t="str">
        <f t="shared" si="33"/>
        <v>23</v>
      </c>
      <c r="E728" s="1" t="str">
        <f t="shared" si="34"/>
        <v>07908</v>
      </c>
      <c r="F728" s="1" t="str">
        <f t="shared" si="35"/>
        <v>CE-Martinópole</v>
      </c>
    </row>
    <row r="729" spans="1:6" x14ac:dyDescent="0.25">
      <c r="A729" s="1" t="s">
        <v>1245</v>
      </c>
      <c r="B729" s="1">
        <v>2308005</v>
      </c>
      <c r="C729" s="1" t="s">
        <v>2905</v>
      </c>
      <c r="D729" s="1" t="str">
        <f t="shared" si="33"/>
        <v>23</v>
      </c>
      <c r="E729" s="1" t="str">
        <f t="shared" si="34"/>
        <v>08005</v>
      </c>
      <c r="F729" s="1" t="str">
        <f t="shared" si="35"/>
        <v>CE-Massapê</v>
      </c>
    </row>
    <row r="730" spans="1:6" x14ac:dyDescent="0.25">
      <c r="A730" s="1" t="s">
        <v>1245</v>
      </c>
      <c r="B730" s="1">
        <v>2308104</v>
      </c>
      <c r="C730" s="1" t="s">
        <v>2906</v>
      </c>
      <c r="D730" s="1" t="str">
        <f t="shared" si="33"/>
        <v>23</v>
      </c>
      <c r="E730" s="1" t="str">
        <f t="shared" si="34"/>
        <v>08104</v>
      </c>
      <c r="F730" s="1" t="str">
        <f t="shared" si="35"/>
        <v>CE-Mauriti</v>
      </c>
    </row>
    <row r="731" spans="1:6" x14ac:dyDescent="0.25">
      <c r="A731" s="1" t="s">
        <v>1245</v>
      </c>
      <c r="B731" s="1">
        <v>2308203</v>
      </c>
      <c r="C731" s="1" t="s">
        <v>2907</v>
      </c>
      <c r="D731" s="1" t="str">
        <f t="shared" si="33"/>
        <v>23</v>
      </c>
      <c r="E731" s="1" t="str">
        <f t="shared" si="34"/>
        <v>08203</v>
      </c>
      <c r="F731" s="1" t="str">
        <f t="shared" si="35"/>
        <v>CE-Meruoca</v>
      </c>
    </row>
    <row r="732" spans="1:6" x14ac:dyDescent="0.25">
      <c r="A732" s="1" t="s">
        <v>1245</v>
      </c>
      <c r="B732" s="1">
        <v>2308302</v>
      </c>
      <c r="C732" s="1" t="s">
        <v>2908</v>
      </c>
      <c r="D732" s="1" t="str">
        <f t="shared" si="33"/>
        <v>23</v>
      </c>
      <c r="E732" s="1" t="str">
        <f t="shared" si="34"/>
        <v>08302</v>
      </c>
      <c r="F732" s="1" t="str">
        <f t="shared" si="35"/>
        <v>CE-Milagres</v>
      </c>
    </row>
    <row r="733" spans="1:6" x14ac:dyDescent="0.25">
      <c r="A733" s="1" t="s">
        <v>1245</v>
      </c>
      <c r="B733" s="1">
        <v>2308351</v>
      </c>
      <c r="C733" s="1" t="s">
        <v>2909</v>
      </c>
      <c r="D733" s="1" t="str">
        <f t="shared" si="33"/>
        <v>23</v>
      </c>
      <c r="E733" s="1" t="str">
        <f t="shared" si="34"/>
        <v>08351</v>
      </c>
      <c r="F733" s="1" t="str">
        <f t="shared" si="35"/>
        <v>CE-Milhã</v>
      </c>
    </row>
    <row r="734" spans="1:6" x14ac:dyDescent="0.25">
      <c r="A734" s="1" t="s">
        <v>1245</v>
      </c>
      <c r="B734" s="1">
        <v>2308377</v>
      </c>
      <c r="C734" s="1" t="s">
        <v>2910</v>
      </c>
      <c r="D734" s="1" t="str">
        <f t="shared" si="33"/>
        <v>23</v>
      </c>
      <c r="E734" s="1" t="str">
        <f t="shared" si="34"/>
        <v>08377</v>
      </c>
      <c r="F734" s="1" t="str">
        <f t="shared" si="35"/>
        <v>CE-Miraíma</v>
      </c>
    </row>
    <row r="735" spans="1:6" x14ac:dyDescent="0.25">
      <c r="A735" s="1" t="s">
        <v>1245</v>
      </c>
      <c r="B735" s="1">
        <v>2308401</v>
      </c>
      <c r="C735" s="1" t="s">
        <v>2911</v>
      </c>
      <c r="D735" s="1" t="str">
        <f t="shared" si="33"/>
        <v>23</v>
      </c>
      <c r="E735" s="1" t="str">
        <f t="shared" si="34"/>
        <v>08401</v>
      </c>
      <c r="F735" s="1" t="str">
        <f t="shared" si="35"/>
        <v>CE-Missão Velha</v>
      </c>
    </row>
    <row r="736" spans="1:6" x14ac:dyDescent="0.25">
      <c r="A736" s="1" t="s">
        <v>1245</v>
      </c>
      <c r="B736" s="1">
        <v>2308500</v>
      </c>
      <c r="C736" s="1" t="s">
        <v>2912</v>
      </c>
      <c r="D736" s="1" t="str">
        <f t="shared" si="33"/>
        <v>23</v>
      </c>
      <c r="E736" s="1" t="str">
        <f t="shared" si="34"/>
        <v>08500</v>
      </c>
      <c r="F736" s="1" t="str">
        <f t="shared" si="35"/>
        <v>CE-Mombaça</v>
      </c>
    </row>
    <row r="737" spans="1:6" x14ac:dyDescent="0.25">
      <c r="A737" s="1" t="s">
        <v>1245</v>
      </c>
      <c r="B737" s="1">
        <v>2308609</v>
      </c>
      <c r="C737" s="1" t="s">
        <v>2913</v>
      </c>
      <c r="D737" s="1" t="str">
        <f t="shared" si="33"/>
        <v>23</v>
      </c>
      <c r="E737" s="1" t="str">
        <f t="shared" si="34"/>
        <v>08609</v>
      </c>
      <c r="F737" s="1" t="str">
        <f t="shared" si="35"/>
        <v>CE-Monsenhor Tabosa</v>
      </c>
    </row>
    <row r="738" spans="1:6" x14ac:dyDescent="0.25">
      <c r="A738" s="1" t="s">
        <v>1245</v>
      </c>
      <c r="B738" s="1">
        <v>2308708</v>
      </c>
      <c r="C738" s="1" t="s">
        <v>2914</v>
      </c>
      <c r="D738" s="1" t="str">
        <f t="shared" si="33"/>
        <v>23</v>
      </c>
      <c r="E738" s="1" t="str">
        <f t="shared" si="34"/>
        <v>08708</v>
      </c>
      <c r="F738" s="1" t="str">
        <f t="shared" si="35"/>
        <v>CE-Morada Nova</v>
      </c>
    </row>
    <row r="739" spans="1:6" x14ac:dyDescent="0.25">
      <c r="A739" s="1" t="s">
        <v>1245</v>
      </c>
      <c r="B739" s="1">
        <v>2308807</v>
      </c>
      <c r="C739" s="1" t="s">
        <v>2915</v>
      </c>
      <c r="D739" s="1" t="str">
        <f t="shared" si="33"/>
        <v>23</v>
      </c>
      <c r="E739" s="1" t="str">
        <f t="shared" si="34"/>
        <v>08807</v>
      </c>
      <c r="F739" s="1" t="str">
        <f t="shared" si="35"/>
        <v>CE-Moraújo</v>
      </c>
    </row>
    <row r="740" spans="1:6" x14ac:dyDescent="0.25">
      <c r="A740" s="1" t="s">
        <v>1245</v>
      </c>
      <c r="B740" s="1">
        <v>2308906</v>
      </c>
      <c r="C740" s="1" t="s">
        <v>2916</v>
      </c>
      <c r="D740" s="1" t="str">
        <f t="shared" si="33"/>
        <v>23</v>
      </c>
      <c r="E740" s="1" t="str">
        <f t="shared" si="34"/>
        <v>08906</v>
      </c>
      <c r="F740" s="1" t="str">
        <f t="shared" si="35"/>
        <v>CE-Morrinhos</v>
      </c>
    </row>
    <row r="741" spans="1:6" x14ac:dyDescent="0.25">
      <c r="A741" s="1" t="s">
        <v>1245</v>
      </c>
      <c r="B741" s="1">
        <v>2309003</v>
      </c>
      <c r="C741" s="1" t="s">
        <v>2917</v>
      </c>
      <c r="D741" s="1" t="str">
        <f t="shared" si="33"/>
        <v>23</v>
      </c>
      <c r="E741" s="1" t="str">
        <f t="shared" si="34"/>
        <v>09003</v>
      </c>
      <c r="F741" s="1" t="str">
        <f t="shared" si="35"/>
        <v>CE-Mucambo</v>
      </c>
    </row>
    <row r="742" spans="1:6" x14ac:dyDescent="0.25">
      <c r="A742" s="1" t="s">
        <v>1245</v>
      </c>
      <c r="B742" s="1">
        <v>2309102</v>
      </c>
      <c r="C742" s="1" t="s">
        <v>2918</v>
      </c>
      <c r="D742" s="1" t="str">
        <f t="shared" si="33"/>
        <v>23</v>
      </c>
      <c r="E742" s="1" t="str">
        <f t="shared" si="34"/>
        <v>09102</v>
      </c>
      <c r="F742" s="1" t="str">
        <f t="shared" si="35"/>
        <v>CE-Mulungu</v>
      </c>
    </row>
    <row r="743" spans="1:6" x14ac:dyDescent="0.25">
      <c r="A743" s="1" t="s">
        <v>1245</v>
      </c>
      <c r="B743" s="1">
        <v>2309201</v>
      </c>
      <c r="C743" s="1" t="s">
        <v>2304</v>
      </c>
      <c r="D743" s="1" t="str">
        <f t="shared" si="33"/>
        <v>23</v>
      </c>
      <c r="E743" s="1" t="str">
        <f t="shared" si="34"/>
        <v>09201</v>
      </c>
      <c r="F743" s="1" t="str">
        <f t="shared" si="35"/>
        <v>CE-Nova Olinda</v>
      </c>
    </row>
    <row r="744" spans="1:6" x14ac:dyDescent="0.25">
      <c r="A744" s="1" t="s">
        <v>1245</v>
      </c>
      <c r="B744" s="1">
        <v>2309300</v>
      </c>
      <c r="C744" s="1" t="s">
        <v>2919</v>
      </c>
      <c r="D744" s="1" t="str">
        <f t="shared" si="33"/>
        <v>23</v>
      </c>
      <c r="E744" s="1" t="str">
        <f t="shared" si="34"/>
        <v>09300</v>
      </c>
      <c r="F744" s="1" t="str">
        <f t="shared" si="35"/>
        <v>CE-Nova Russas</v>
      </c>
    </row>
    <row r="745" spans="1:6" x14ac:dyDescent="0.25">
      <c r="A745" s="1" t="s">
        <v>1245</v>
      </c>
      <c r="B745" s="1">
        <v>2309409</v>
      </c>
      <c r="C745" s="1" t="s">
        <v>2920</v>
      </c>
      <c r="D745" s="1" t="str">
        <f t="shared" si="33"/>
        <v>23</v>
      </c>
      <c r="E745" s="1" t="str">
        <f t="shared" si="34"/>
        <v>09409</v>
      </c>
      <c r="F745" s="1" t="str">
        <f t="shared" si="35"/>
        <v>CE-Novo Oriente</v>
      </c>
    </row>
    <row r="746" spans="1:6" x14ac:dyDescent="0.25">
      <c r="A746" s="1" t="s">
        <v>1245</v>
      </c>
      <c r="B746" s="1">
        <v>2309458</v>
      </c>
      <c r="C746" s="1" t="s">
        <v>2921</v>
      </c>
      <c r="D746" s="1" t="str">
        <f t="shared" si="33"/>
        <v>23</v>
      </c>
      <c r="E746" s="1" t="str">
        <f t="shared" si="34"/>
        <v>09458</v>
      </c>
      <c r="F746" s="1" t="str">
        <f t="shared" si="35"/>
        <v>CE-Ocara</v>
      </c>
    </row>
    <row r="747" spans="1:6" x14ac:dyDescent="0.25">
      <c r="A747" s="1" t="s">
        <v>1245</v>
      </c>
      <c r="B747" s="1">
        <v>2309508</v>
      </c>
      <c r="C747" s="1" t="s">
        <v>2922</v>
      </c>
      <c r="D747" s="1" t="str">
        <f t="shared" si="33"/>
        <v>23</v>
      </c>
      <c r="E747" s="1" t="str">
        <f t="shared" si="34"/>
        <v>09508</v>
      </c>
      <c r="F747" s="1" t="str">
        <f t="shared" si="35"/>
        <v>CE-Orós</v>
      </c>
    </row>
    <row r="748" spans="1:6" x14ac:dyDescent="0.25">
      <c r="A748" s="1" t="s">
        <v>1245</v>
      </c>
      <c r="B748" s="1">
        <v>2309607</v>
      </c>
      <c r="C748" s="1" t="s">
        <v>2923</v>
      </c>
      <c r="D748" s="1" t="str">
        <f t="shared" si="33"/>
        <v>23</v>
      </c>
      <c r="E748" s="1" t="str">
        <f t="shared" si="34"/>
        <v>09607</v>
      </c>
      <c r="F748" s="1" t="str">
        <f t="shared" si="35"/>
        <v>CE-Pacajus</v>
      </c>
    </row>
    <row r="749" spans="1:6" x14ac:dyDescent="0.25">
      <c r="A749" s="1" t="s">
        <v>1245</v>
      </c>
      <c r="B749" s="1">
        <v>2309706</v>
      </c>
      <c r="C749" s="1" t="s">
        <v>2924</v>
      </c>
      <c r="D749" s="1" t="str">
        <f t="shared" si="33"/>
        <v>23</v>
      </c>
      <c r="E749" s="1" t="str">
        <f t="shared" si="34"/>
        <v>09706</v>
      </c>
      <c r="F749" s="1" t="str">
        <f t="shared" si="35"/>
        <v>CE-Pacatuba</v>
      </c>
    </row>
    <row r="750" spans="1:6" x14ac:dyDescent="0.25">
      <c r="A750" s="1" t="s">
        <v>1245</v>
      </c>
      <c r="B750" s="1">
        <v>2309805</v>
      </c>
      <c r="C750" s="1" t="s">
        <v>2925</v>
      </c>
      <c r="D750" s="1" t="str">
        <f t="shared" si="33"/>
        <v>23</v>
      </c>
      <c r="E750" s="1" t="str">
        <f t="shared" si="34"/>
        <v>09805</v>
      </c>
      <c r="F750" s="1" t="str">
        <f t="shared" si="35"/>
        <v>CE-Pacoti</v>
      </c>
    </row>
    <row r="751" spans="1:6" x14ac:dyDescent="0.25">
      <c r="A751" s="1" t="s">
        <v>1245</v>
      </c>
      <c r="B751" s="1">
        <v>2309904</v>
      </c>
      <c r="C751" s="1" t="s">
        <v>2926</v>
      </c>
      <c r="D751" s="1" t="str">
        <f t="shared" si="33"/>
        <v>23</v>
      </c>
      <c r="E751" s="1" t="str">
        <f t="shared" si="34"/>
        <v>09904</v>
      </c>
      <c r="F751" s="1" t="str">
        <f t="shared" si="35"/>
        <v>CE-Pacujá</v>
      </c>
    </row>
    <row r="752" spans="1:6" x14ac:dyDescent="0.25">
      <c r="A752" s="1" t="s">
        <v>1245</v>
      </c>
      <c r="B752" s="1">
        <v>2310001</v>
      </c>
      <c r="C752" s="1" t="s">
        <v>2927</v>
      </c>
      <c r="D752" s="1" t="str">
        <f t="shared" si="33"/>
        <v>23</v>
      </c>
      <c r="E752" s="1" t="str">
        <f t="shared" si="34"/>
        <v>10001</v>
      </c>
      <c r="F752" s="1" t="str">
        <f t="shared" si="35"/>
        <v>CE-Palhano</v>
      </c>
    </row>
    <row r="753" spans="1:6" x14ac:dyDescent="0.25">
      <c r="A753" s="1" t="s">
        <v>1245</v>
      </c>
      <c r="B753" s="1">
        <v>2310100</v>
      </c>
      <c r="C753" s="1" t="s">
        <v>2928</v>
      </c>
      <c r="D753" s="1" t="str">
        <f t="shared" si="33"/>
        <v>23</v>
      </c>
      <c r="E753" s="1" t="str">
        <f t="shared" si="34"/>
        <v>10100</v>
      </c>
      <c r="F753" s="1" t="str">
        <f t="shared" si="35"/>
        <v>CE-Palmácia</v>
      </c>
    </row>
    <row r="754" spans="1:6" x14ac:dyDescent="0.25">
      <c r="A754" s="1" t="s">
        <v>1245</v>
      </c>
      <c r="B754" s="1">
        <v>2310209</v>
      </c>
      <c r="C754" s="1" t="s">
        <v>2929</v>
      </c>
      <c r="D754" s="1" t="str">
        <f t="shared" si="33"/>
        <v>23</v>
      </c>
      <c r="E754" s="1" t="str">
        <f t="shared" si="34"/>
        <v>10209</v>
      </c>
      <c r="F754" s="1" t="str">
        <f t="shared" si="35"/>
        <v>CE-Paracuru</v>
      </c>
    </row>
    <row r="755" spans="1:6" x14ac:dyDescent="0.25">
      <c r="A755" s="1" t="s">
        <v>1245</v>
      </c>
      <c r="B755" s="1">
        <v>2310258</v>
      </c>
      <c r="C755" s="1" t="s">
        <v>2930</v>
      </c>
      <c r="D755" s="1" t="str">
        <f t="shared" si="33"/>
        <v>23</v>
      </c>
      <c r="E755" s="1" t="str">
        <f t="shared" si="34"/>
        <v>10258</v>
      </c>
      <c r="F755" s="1" t="str">
        <f t="shared" si="35"/>
        <v>CE-Paraipaba</v>
      </c>
    </row>
    <row r="756" spans="1:6" x14ac:dyDescent="0.25">
      <c r="A756" s="1" t="s">
        <v>1245</v>
      </c>
      <c r="B756" s="1">
        <v>2310308</v>
      </c>
      <c r="C756" s="1" t="s">
        <v>2931</v>
      </c>
      <c r="D756" s="1" t="str">
        <f t="shared" si="33"/>
        <v>23</v>
      </c>
      <c r="E756" s="1" t="str">
        <f t="shared" si="34"/>
        <v>10308</v>
      </c>
      <c r="F756" s="1" t="str">
        <f t="shared" si="35"/>
        <v>CE-Parambu</v>
      </c>
    </row>
    <row r="757" spans="1:6" x14ac:dyDescent="0.25">
      <c r="A757" s="1" t="s">
        <v>1245</v>
      </c>
      <c r="B757" s="1">
        <v>2310407</v>
      </c>
      <c r="C757" s="1" t="s">
        <v>2932</v>
      </c>
      <c r="D757" s="1" t="str">
        <f t="shared" si="33"/>
        <v>23</v>
      </c>
      <c r="E757" s="1" t="str">
        <f t="shared" si="34"/>
        <v>10407</v>
      </c>
      <c r="F757" s="1" t="str">
        <f t="shared" si="35"/>
        <v>CE-Paramoti</v>
      </c>
    </row>
    <row r="758" spans="1:6" x14ac:dyDescent="0.25">
      <c r="A758" s="1" t="s">
        <v>1245</v>
      </c>
      <c r="B758" s="1">
        <v>2310506</v>
      </c>
      <c r="C758" s="1" t="s">
        <v>2933</v>
      </c>
      <c r="D758" s="1" t="str">
        <f t="shared" si="33"/>
        <v>23</v>
      </c>
      <c r="E758" s="1" t="str">
        <f t="shared" si="34"/>
        <v>10506</v>
      </c>
      <c r="F758" s="1" t="str">
        <f t="shared" si="35"/>
        <v>CE-Pedra Branca</v>
      </c>
    </row>
    <row r="759" spans="1:6" x14ac:dyDescent="0.25">
      <c r="A759" s="1" t="s">
        <v>1245</v>
      </c>
      <c r="B759" s="1">
        <v>2310605</v>
      </c>
      <c r="C759" s="1" t="s">
        <v>2934</v>
      </c>
      <c r="D759" s="1" t="str">
        <f t="shared" si="33"/>
        <v>23</v>
      </c>
      <c r="E759" s="1" t="str">
        <f t="shared" si="34"/>
        <v>10605</v>
      </c>
      <c r="F759" s="1" t="str">
        <f t="shared" si="35"/>
        <v>CE-Penaforte</v>
      </c>
    </row>
    <row r="760" spans="1:6" x14ac:dyDescent="0.25">
      <c r="A760" s="1" t="s">
        <v>1245</v>
      </c>
      <c r="B760" s="1">
        <v>2310704</v>
      </c>
      <c r="C760" s="1" t="s">
        <v>2935</v>
      </c>
      <c r="D760" s="1" t="str">
        <f t="shared" si="33"/>
        <v>23</v>
      </c>
      <c r="E760" s="1" t="str">
        <f t="shared" si="34"/>
        <v>10704</v>
      </c>
      <c r="F760" s="1" t="str">
        <f t="shared" si="35"/>
        <v>CE-Pentecoste</v>
      </c>
    </row>
    <row r="761" spans="1:6" x14ac:dyDescent="0.25">
      <c r="A761" s="1" t="s">
        <v>1245</v>
      </c>
      <c r="B761" s="1">
        <v>2310803</v>
      </c>
      <c r="C761" s="1" t="s">
        <v>2936</v>
      </c>
      <c r="D761" s="1" t="str">
        <f t="shared" si="33"/>
        <v>23</v>
      </c>
      <c r="E761" s="1" t="str">
        <f t="shared" si="34"/>
        <v>10803</v>
      </c>
      <c r="F761" s="1" t="str">
        <f t="shared" si="35"/>
        <v>CE-Pereiro</v>
      </c>
    </row>
    <row r="762" spans="1:6" x14ac:dyDescent="0.25">
      <c r="A762" s="1" t="s">
        <v>1245</v>
      </c>
      <c r="B762" s="1">
        <v>2310852</v>
      </c>
      <c r="C762" s="1" t="s">
        <v>2937</v>
      </c>
      <c r="D762" s="1" t="str">
        <f t="shared" si="33"/>
        <v>23</v>
      </c>
      <c r="E762" s="1" t="str">
        <f t="shared" si="34"/>
        <v>10852</v>
      </c>
      <c r="F762" s="1" t="str">
        <f t="shared" si="35"/>
        <v>CE-Pindoretama</v>
      </c>
    </row>
    <row r="763" spans="1:6" x14ac:dyDescent="0.25">
      <c r="A763" s="1" t="s">
        <v>1245</v>
      </c>
      <c r="B763" s="1">
        <v>2310902</v>
      </c>
      <c r="C763" s="1" t="s">
        <v>2938</v>
      </c>
      <c r="D763" s="1" t="str">
        <f t="shared" si="33"/>
        <v>23</v>
      </c>
      <c r="E763" s="1" t="str">
        <f t="shared" si="34"/>
        <v>10902</v>
      </c>
      <c r="F763" s="1" t="str">
        <f t="shared" si="35"/>
        <v>CE-Piquet Carneiro</v>
      </c>
    </row>
    <row r="764" spans="1:6" x14ac:dyDescent="0.25">
      <c r="A764" s="1" t="s">
        <v>1245</v>
      </c>
      <c r="B764" s="1">
        <v>2310951</v>
      </c>
      <c r="C764" s="1" t="s">
        <v>2939</v>
      </c>
      <c r="D764" s="1" t="str">
        <f t="shared" si="33"/>
        <v>23</v>
      </c>
      <c r="E764" s="1" t="str">
        <f t="shared" si="34"/>
        <v>10951</v>
      </c>
      <c r="F764" s="1" t="str">
        <f t="shared" si="35"/>
        <v>CE-Pires Ferreira</v>
      </c>
    </row>
    <row r="765" spans="1:6" x14ac:dyDescent="0.25">
      <c r="A765" s="1" t="s">
        <v>1245</v>
      </c>
      <c r="B765" s="1">
        <v>2311009</v>
      </c>
      <c r="C765" s="1" t="s">
        <v>2940</v>
      </c>
      <c r="D765" s="1" t="str">
        <f t="shared" si="33"/>
        <v>23</v>
      </c>
      <c r="E765" s="1" t="str">
        <f t="shared" si="34"/>
        <v>11009</v>
      </c>
      <c r="F765" s="1" t="str">
        <f t="shared" si="35"/>
        <v>CE-Poranga</v>
      </c>
    </row>
    <row r="766" spans="1:6" x14ac:dyDescent="0.25">
      <c r="A766" s="1" t="s">
        <v>1245</v>
      </c>
      <c r="B766" s="1">
        <v>2311108</v>
      </c>
      <c r="C766" s="1" t="s">
        <v>2941</v>
      </c>
      <c r="D766" s="1" t="str">
        <f t="shared" si="33"/>
        <v>23</v>
      </c>
      <c r="E766" s="1" t="str">
        <f t="shared" si="34"/>
        <v>11108</v>
      </c>
      <c r="F766" s="1" t="str">
        <f t="shared" si="35"/>
        <v>CE-Porteiras</v>
      </c>
    </row>
    <row r="767" spans="1:6" x14ac:dyDescent="0.25">
      <c r="A767" s="1" t="s">
        <v>1245</v>
      </c>
      <c r="B767" s="1">
        <v>2311207</v>
      </c>
      <c r="C767" s="1" t="s">
        <v>2942</v>
      </c>
      <c r="D767" s="1" t="str">
        <f t="shared" si="33"/>
        <v>23</v>
      </c>
      <c r="E767" s="1" t="str">
        <f t="shared" si="34"/>
        <v>11207</v>
      </c>
      <c r="F767" s="1" t="str">
        <f t="shared" si="35"/>
        <v>CE-Potengi</v>
      </c>
    </row>
    <row r="768" spans="1:6" x14ac:dyDescent="0.25">
      <c r="A768" s="1" t="s">
        <v>1245</v>
      </c>
      <c r="B768" s="1">
        <v>2311231</v>
      </c>
      <c r="C768" s="1" t="s">
        <v>2943</v>
      </c>
      <c r="D768" s="1" t="str">
        <f t="shared" si="33"/>
        <v>23</v>
      </c>
      <c r="E768" s="1" t="str">
        <f t="shared" si="34"/>
        <v>11231</v>
      </c>
      <c r="F768" s="1" t="str">
        <f t="shared" si="35"/>
        <v>CE-Potiretama</v>
      </c>
    </row>
    <row r="769" spans="1:6" x14ac:dyDescent="0.25">
      <c r="A769" s="1" t="s">
        <v>1245</v>
      </c>
      <c r="B769" s="1">
        <v>2311264</v>
      </c>
      <c r="C769" s="1" t="s">
        <v>2944</v>
      </c>
      <c r="D769" s="1" t="str">
        <f t="shared" si="33"/>
        <v>23</v>
      </c>
      <c r="E769" s="1" t="str">
        <f t="shared" si="34"/>
        <v>11264</v>
      </c>
      <c r="F769" s="1" t="str">
        <f t="shared" si="35"/>
        <v>CE-Quiterianópolis</v>
      </c>
    </row>
    <row r="770" spans="1:6" x14ac:dyDescent="0.25">
      <c r="A770" s="1" t="s">
        <v>1245</v>
      </c>
      <c r="B770" s="1">
        <v>2311306</v>
      </c>
      <c r="C770" s="1" t="s">
        <v>2945</v>
      </c>
      <c r="D770" s="1" t="str">
        <f t="shared" si="33"/>
        <v>23</v>
      </c>
      <c r="E770" s="1" t="str">
        <f t="shared" si="34"/>
        <v>11306</v>
      </c>
      <c r="F770" s="1" t="str">
        <f t="shared" si="35"/>
        <v>CE-Quixadá</v>
      </c>
    </row>
    <row r="771" spans="1:6" x14ac:dyDescent="0.25">
      <c r="A771" s="1" t="s">
        <v>1245</v>
      </c>
      <c r="B771" s="1">
        <v>2311355</v>
      </c>
      <c r="C771" s="1" t="s">
        <v>2946</v>
      </c>
      <c r="D771" s="1" t="str">
        <f t="shared" ref="D771:D834" si="36">LEFT($B771,2)</f>
        <v>23</v>
      </c>
      <c r="E771" s="1" t="str">
        <f t="shared" ref="E771:E834" si="37">RIGHT(B771,5)</f>
        <v>11355</v>
      </c>
      <c r="F771" s="1" t="str">
        <f t="shared" si="35"/>
        <v>CE-Quixelô</v>
      </c>
    </row>
    <row r="772" spans="1:6" x14ac:dyDescent="0.25">
      <c r="A772" s="1" t="s">
        <v>1245</v>
      </c>
      <c r="B772" s="1">
        <v>2311405</v>
      </c>
      <c r="C772" s="1" t="s">
        <v>2947</v>
      </c>
      <c r="D772" s="1" t="str">
        <f t="shared" si="36"/>
        <v>23</v>
      </c>
      <c r="E772" s="1" t="str">
        <f t="shared" si="37"/>
        <v>11405</v>
      </c>
      <c r="F772" s="1" t="str">
        <f t="shared" ref="F772:F835" si="38">A772&amp;"-"&amp;C772</f>
        <v>CE-Quixeramobim</v>
      </c>
    </row>
    <row r="773" spans="1:6" x14ac:dyDescent="0.25">
      <c r="A773" s="1" t="s">
        <v>1245</v>
      </c>
      <c r="B773" s="1">
        <v>2311504</v>
      </c>
      <c r="C773" s="1" t="s">
        <v>2948</v>
      </c>
      <c r="D773" s="1" t="str">
        <f t="shared" si="36"/>
        <v>23</v>
      </c>
      <c r="E773" s="1" t="str">
        <f t="shared" si="37"/>
        <v>11504</v>
      </c>
      <c r="F773" s="1" t="str">
        <f t="shared" si="38"/>
        <v>CE-Quixeré</v>
      </c>
    </row>
    <row r="774" spans="1:6" x14ac:dyDescent="0.25">
      <c r="A774" s="1" t="s">
        <v>1245</v>
      </c>
      <c r="B774" s="1">
        <v>2311603</v>
      </c>
      <c r="C774" s="1" t="s">
        <v>2161</v>
      </c>
      <c r="D774" s="1" t="str">
        <f t="shared" si="36"/>
        <v>23</v>
      </c>
      <c r="E774" s="1" t="str">
        <f t="shared" si="37"/>
        <v>11603</v>
      </c>
      <c r="F774" s="1" t="str">
        <f t="shared" si="38"/>
        <v>CE-Redenção</v>
      </c>
    </row>
    <row r="775" spans="1:6" x14ac:dyDescent="0.25">
      <c r="A775" s="1" t="s">
        <v>1245</v>
      </c>
      <c r="B775" s="1">
        <v>2311702</v>
      </c>
      <c r="C775" s="1" t="s">
        <v>2949</v>
      </c>
      <c r="D775" s="1" t="str">
        <f t="shared" si="36"/>
        <v>23</v>
      </c>
      <c r="E775" s="1" t="str">
        <f t="shared" si="37"/>
        <v>11702</v>
      </c>
      <c r="F775" s="1" t="str">
        <f t="shared" si="38"/>
        <v>CE-Reriutaba</v>
      </c>
    </row>
    <row r="776" spans="1:6" x14ac:dyDescent="0.25">
      <c r="A776" s="1" t="s">
        <v>1245</v>
      </c>
      <c r="B776" s="1">
        <v>2311801</v>
      </c>
      <c r="C776" s="1" t="s">
        <v>2950</v>
      </c>
      <c r="D776" s="1" t="str">
        <f t="shared" si="36"/>
        <v>23</v>
      </c>
      <c r="E776" s="1" t="str">
        <f t="shared" si="37"/>
        <v>11801</v>
      </c>
      <c r="F776" s="1" t="str">
        <f t="shared" si="38"/>
        <v>CE-Russas</v>
      </c>
    </row>
    <row r="777" spans="1:6" x14ac:dyDescent="0.25">
      <c r="A777" s="1" t="s">
        <v>1245</v>
      </c>
      <c r="B777" s="1">
        <v>2311900</v>
      </c>
      <c r="C777" s="1" t="s">
        <v>2951</v>
      </c>
      <c r="D777" s="1" t="str">
        <f t="shared" si="36"/>
        <v>23</v>
      </c>
      <c r="E777" s="1" t="str">
        <f t="shared" si="37"/>
        <v>11900</v>
      </c>
      <c r="F777" s="1" t="str">
        <f t="shared" si="38"/>
        <v>CE-Saboeiro</v>
      </c>
    </row>
    <row r="778" spans="1:6" x14ac:dyDescent="0.25">
      <c r="A778" s="1" t="s">
        <v>1245</v>
      </c>
      <c r="B778" s="1">
        <v>2311959</v>
      </c>
      <c r="C778" s="1" t="s">
        <v>2952</v>
      </c>
      <c r="D778" s="1" t="str">
        <f t="shared" si="36"/>
        <v>23</v>
      </c>
      <c r="E778" s="1" t="str">
        <f t="shared" si="37"/>
        <v>11959</v>
      </c>
      <c r="F778" s="1" t="str">
        <f t="shared" si="38"/>
        <v>CE-Salitre</v>
      </c>
    </row>
    <row r="779" spans="1:6" x14ac:dyDescent="0.25">
      <c r="A779" s="1" t="s">
        <v>1245</v>
      </c>
      <c r="B779" s="1">
        <v>2312205</v>
      </c>
      <c r="C779" s="1" t="s">
        <v>2953</v>
      </c>
      <c r="D779" s="1" t="str">
        <f t="shared" si="36"/>
        <v>23</v>
      </c>
      <c r="E779" s="1" t="str">
        <f t="shared" si="37"/>
        <v>12205</v>
      </c>
      <c r="F779" s="1" t="str">
        <f t="shared" si="38"/>
        <v>CE-Santa Quitéria</v>
      </c>
    </row>
    <row r="780" spans="1:6" x14ac:dyDescent="0.25">
      <c r="A780" s="1" t="s">
        <v>1245</v>
      </c>
      <c r="B780" s="1">
        <v>2312007</v>
      </c>
      <c r="C780" s="1" t="s">
        <v>2954</v>
      </c>
      <c r="D780" s="1" t="str">
        <f t="shared" si="36"/>
        <v>23</v>
      </c>
      <c r="E780" s="1" t="str">
        <f t="shared" si="37"/>
        <v>12007</v>
      </c>
      <c r="F780" s="1" t="str">
        <f t="shared" si="38"/>
        <v>CE-Santana do Acaraú</v>
      </c>
    </row>
    <row r="781" spans="1:6" x14ac:dyDescent="0.25">
      <c r="A781" s="1" t="s">
        <v>1245</v>
      </c>
      <c r="B781" s="1">
        <v>2312106</v>
      </c>
      <c r="C781" s="1" t="s">
        <v>2955</v>
      </c>
      <c r="D781" s="1" t="str">
        <f t="shared" si="36"/>
        <v>23</v>
      </c>
      <c r="E781" s="1" t="str">
        <f t="shared" si="37"/>
        <v>12106</v>
      </c>
      <c r="F781" s="1" t="str">
        <f t="shared" si="38"/>
        <v>CE-Santana do Cariri</v>
      </c>
    </row>
    <row r="782" spans="1:6" x14ac:dyDescent="0.25">
      <c r="A782" s="1" t="s">
        <v>1245</v>
      </c>
      <c r="B782" s="1">
        <v>2312304</v>
      </c>
      <c r="C782" s="1" t="s">
        <v>2956</v>
      </c>
      <c r="D782" s="1" t="str">
        <f t="shared" si="36"/>
        <v>23</v>
      </c>
      <c r="E782" s="1" t="str">
        <f t="shared" si="37"/>
        <v>12304</v>
      </c>
      <c r="F782" s="1" t="str">
        <f t="shared" si="38"/>
        <v>CE-São Benedito</v>
      </c>
    </row>
    <row r="783" spans="1:6" x14ac:dyDescent="0.25">
      <c r="A783" s="1" t="s">
        <v>1245</v>
      </c>
      <c r="B783" s="1">
        <v>2312403</v>
      </c>
      <c r="C783" s="1" t="s">
        <v>2957</v>
      </c>
      <c r="D783" s="1" t="str">
        <f t="shared" si="36"/>
        <v>23</v>
      </c>
      <c r="E783" s="1" t="str">
        <f t="shared" si="37"/>
        <v>12403</v>
      </c>
      <c r="F783" s="1" t="str">
        <f t="shared" si="38"/>
        <v>CE-São Gonçalo do Amarante</v>
      </c>
    </row>
    <row r="784" spans="1:6" x14ac:dyDescent="0.25">
      <c r="A784" s="1" t="s">
        <v>1245</v>
      </c>
      <c r="B784" s="1">
        <v>2312502</v>
      </c>
      <c r="C784" s="1" t="s">
        <v>2958</v>
      </c>
      <c r="D784" s="1" t="str">
        <f t="shared" si="36"/>
        <v>23</v>
      </c>
      <c r="E784" s="1" t="str">
        <f t="shared" si="37"/>
        <v>12502</v>
      </c>
      <c r="F784" s="1" t="str">
        <f t="shared" si="38"/>
        <v>CE-São João do Jaguaribe</v>
      </c>
    </row>
    <row r="785" spans="1:6" x14ac:dyDescent="0.25">
      <c r="A785" s="1" t="s">
        <v>1245</v>
      </c>
      <c r="B785" s="1">
        <v>2312601</v>
      </c>
      <c r="C785" s="1" t="s">
        <v>2959</v>
      </c>
      <c r="D785" s="1" t="str">
        <f t="shared" si="36"/>
        <v>23</v>
      </c>
      <c r="E785" s="1" t="str">
        <f t="shared" si="37"/>
        <v>12601</v>
      </c>
      <c r="F785" s="1" t="str">
        <f t="shared" si="38"/>
        <v>CE-São Luís do Curu</v>
      </c>
    </row>
    <row r="786" spans="1:6" x14ac:dyDescent="0.25">
      <c r="A786" s="1" t="s">
        <v>1245</v>
      </c>
      <c r="B786" s="1">
        <v>2312700</v>
      </c>
      <c r="C786" s="1" t="s">
        <v>2960</v>
      </c>
      <c r="D786" s="1" t="str">
        <f t="shared" si="36"/>
        <v>23</v>
      </c>
      <c r="E786" s="1" t="str">
        <f t="shared" si="37"/>
        <v>12700</v>
      </c>
      <c r="F786" s="1" t="str">
        <f t="shared" si="38"/>
        <v>CE-Senador Pompeu</v>
      </c>
    </row>
    <row r="787" spans="1:6" x14ac:dyDescent="0.25">
      <c r="A787" s="1" t="s">
        <v>1245</v>
      </c>
      <c r="B787" s="1">
        <v>2312809</v>
      </c>
      <c r="C787" s="1" t="s">
        <v>2961</v>
      </c>
      <c r="D787" s="1" t="str">
        <f t="shared" si="36"/>
        <v>23</v>
      </c>
      <c r="E787" s="1" t="str">
        <f t="shared" si="37"/>
        <v>12809</v>
      </c>
      <c r="F787" s="1" t="str">
        <f t="shared" si="38"/>
        <v>CE-Senador Sá</v>
      </c>
    </row>
    <row r="788" spans="1:6" x14ac:dyDescent="0.25">
      <c r="A788" s="1" t="s">
        <v>1245</v>
      </c>
      <c r="B788" s="1">
        <v>2312908</v>
      </c>
      <c r="C788" s="1" t="s">
        <v>2962</v>
      </c>
      <c r="D788" s="1" t="str">
        <f t="shared" si="36"/>
        <v>23</v>
      </c>
      <c r="E788" s="1" t="str">
        <f t="shared" si="37"/>
        <v>12908</v>
      </c>
      <c r="F788" s="1" t="str">
        <f t="shared" si="38"/>
        <v>CE-Sobral</v>
      </c>
    </row>
    <row r="789" spans="1:6" x14ac:dyDescent="0.25">
      <c r="A789" s="1" t="s">
        <v>1245</v>
      </c>
      <c r="B789" s="1">
        <v>2313005</v>
      </c>
      <c r="C789" s="1" t="s">
        <v>2963</v>
      </c>
      <c r="D789" s="1" t="str">
        <f t="shared" si="36"/>
        <v>23</v>
      </c>
      <c r="E789" s="1" t="str">
        <f t="shared" si="37"/>
        <v>13005</v>
      </c>
      <c r="F789" s="1" t="str">
        <f t="shared" si="38"/>
        <v>CE-Solonópole</v>
      </c>
    </row>
    <row r="790" spans="1:6" x14ac:dyDescent="0.25">
      <c r="A790" s="1" t="s">
        <v>1245</v>
      </c>
      <c r="B790" s="1">
        <v>2313104</v>
      </c>
      <c r="C790" s="1" t="s">
        <v>2964</v>
      </c>
      <c r="D790" s="1" t="str">
        <f t="shared" si="36"/>
        <v>23</v>
      </c>
      <c r="E790" s="1" t="str">
        <f t="shared" si="37"/>
        <v>13104</v>
      </c>
      <c r="F790" s="1" t="str">
        <f t="shared" si="38"/>
        <v>CE-Tabuleiro do Norte</v>
      </c>
    </row>
    <row r="791" spans="1:6" x14ac:dyDescent="0.25">
      <c r="A791" s="1" t="s">
        <v>1245</v>
      </c>
      <c r="B791" s="1">
        <v>2313203</v>
      </c>
      <c r="C791" s="1" t="s">
        <v>2965</v>
      </c>
      <c r="D791" s="1" t="str">
        <f t="shared" si="36"/>
        <v>23</v>
      </c>
      <c r="E791" s="1" t="str">
        <f t="shared" si="37"/>
        <v>13203</v>
      </c>
      <c r="F791" s="1" t="str">
        <f t="shared" si="38"/>
        <v>CE-Tamboril</v>
      </c>
    </row>
    <row r="792" spans="1:6" x14ac:dyDescent="0.25">
      <c r="A792" s="1" t="s">
        <v>1245</v>
      </c>
      <c r="B792" s="1">
        <v>2313252</v>
      </c>
      <c r="C792" s="1" t="s">
        <v>2966</v>
      </c>
      <c r="D792" s="1" t="str">
        <f t="shared" si="36"/>
        <v>23</v>
      </c>
      <c r="E792" s="1" t="str">
        <f t="shared" si="37"/>
        <v>13252</v>
      </c>
      <c r="F792" s="1" t="str">
        <f t="shared" si="38"/>
        <v>CE-Tarrafas</v>
      </c>
    </row>
    <row r="793" spans="1:6" x14ac:dyDescent="0.25">
      <c r="A793" s="1" t="s">
        <v>1245</v>
      </c>
      <c r="B793" s="1">
        <v>2313302</v>
      </c>
      <c r="C793" s="1" t="s">
        <v>2967</v>
      </c>
      <c r="D793" s="1" t="str">
        <f t="shared" si="36"/>
        <v>23</v>
      </c>
      <c r="E793" s="1" t="str">
        <f t="shared" si="37"/>
        <v>13302</v>
      </c>
      <c r="F793" s="1" t="str">
        <f t="shared" si="38"/>
        <v>CE-Tauá</v>
      </c>
    </row>
    <row r="794" spans="1:6" x14ac:dyDescent="0.25">
      <c r="A794" s="1" t="s">
        <v>1245</v>
      </c>
      <c r="B794" s="1">
        <v>2313351</v>
      </c>
      <c r="C794" s="1" t="s">
        <v>2968</v>
      </c>
      <c r="D794" s="1" t="str">
        <f t="shared" si="36"/>
        <v>23</v>
      </c>
      <c r="E794" s="1" t="str">
        <f t="shared" si="37"/>
        <v>13351</v>
      </c>
      <c r="F794" s="1" t="str">
        <f t="shared" si="38"/>
        <v>CE-Tejuçuoca</v>
      </c>
    </row>
    <row r="795" spans="1:6" x14ac:dyDescent="0.25">
      <c r="A795" s="1" t="s">
        <v>1245</v>
      </c>
      <c r="B795" s="1">
        <v>2313401</v>
      </c>
      <c r="C795" s="1" t="s">
        <v>2969</v>
      </c>
      <c r="D795" s="1" t="str">
        <f t="shared" si="36"/>
        <v>23</v>
      </c>
      <c r="E795" s="1" t="str">
        <f t="shared" si="37"/>
        <v>13401</v>
      </c>
      <c r="F795" s="1" t="str">
        <f t="shared" si="38"/>
        <v>CE-Tianguá</v>
      </c>
    </row>
    <row r="796" spans="1:6" x14ac:dyDescent="0.25">
      <c r="A796" s="1" t="s">
        <v>1245</v>
      </c>
      <c r="B796" s="1">
        <v>2313500</v>
      </c>
      <c r="C796" s="1" t="s">
        <v>2970</v>
      </c>
      <c r="D796" s="1" t="str">
        <f t="shared" si="36"/>
        <v>23</v>
      </c>
      <c r="E796" s="1" t="str">
        <f t="shared" si="37"/>
        <v>13500</v>
      </c>
      <c r="F796" s="1" t="str">
        <f t="shared" si="38"/>
        <v>CE-Trairi</v>
      </c>
    </row>
    <row r="797" spans="1:6" x14ac:dyDescent="0.25">
      <c r="A797" s="1" t="s">
        <v>1245</v>
      </c>
      <c r="B797" s="1">
        <v>2313559</v>
      </c>
      <c r="C797" s="1" t="s">
        <v>2971</v>
      </c>
      <c r="D797" s="1" t="str">
        <f t="shared" si="36"/>
        <v>23</v>
      </c>
      <c r="E797" s="1" t="str">
        <f t="shared" si="37"/>
        <v>13559</v>
      </c>
      <c r="F797" s="1" t="str">
        <f t="shared" si="38"/>
        <v>CE-Tururu</v>
      </c>
    </row>
    <row r="798" spans="1:6" x14ac:dyDescent="0.25">
      <c r="A798" s="1" t="s">
        <v>1245</v>
      </c>
      <c r="B798" s="1">
        <v>2313609</v>
      </c>
      <c r="C798" s="1" t="s">
        <v>2972</v>
      </c>
      <c r="D798" s="1" t="str">
        <f t="shared" si="36"/>
        <v>23</v>
      </c>
      <c r="E798" s="1" t="str">
        <f t="shared" si="37"/>
        <v>13609</v>
      </c>
      <c r="F798" s="1" t="str">
        <f t="shared" si="38"/>
        <v>CE-Ubajara</v>
      </c>
    </row>
    <row r="799" spans="1:6" x14ac:dyDescent="0.25">
      <c r="A799" s="1" t="s">
        <v>1245</v>
      </c>
      <c r="B799" s="1">
        <v>2313708</v>
      </c>
      <c r="C799" s="1" t="s">
        <v>2973</v>
      </c>
      <c r="D799" s="1" t="str">
        <f t="shared" si="36"/>
        <v>23</v>
      </c>
      <c r="E799" s="1" t="str">
        <f t="shared" si="37"/>
        <v>13708</v>
      </c>
      <c r="F799" s="1" t="str">
        <f t="shared" si="38"/>
        <v>CE-Umari</v>
      </c>
    </row>
    <row r="800" spans="1:6" x14ac:dyDescent="0.25">
      <c r="A800" s="1" t="s">
        <v>1245</v>
      </c>
      <c r="B800" s="1">
        <v>2313757</v>
      </c>
      <c r="C800" s="1" t="s">
        <v>2974</v>
      </c>
      <c r="D800" s="1" t="str">
        <f t="shared" si="36"/>
        <v>23</v>
      </c>
      <c r="E800" s="1" t="str">
        <f t="shared" si="37"/>
        <v>13757</v>
      </c>
      <c r="F800" s="1" t="str">
        <f t="shared" si="38"/>
        <v>CE-Umirim</v>
      </c>
    </row>
    <row r="801" spans="1:6" x14ac:dyDescent="0.25">
      <c r="A801" s="1" t="s">
        <v>1245</v>
      </c>
      <c r="B801" s="1">
        <v>2313807</v>
      </c>
      <c r="C801" s="1" t="s">
        <v>2975</v>
      </c>
      <c r="D801" s="1" t="str">
        <f t="shared" si="36"/>
        <v>23</v>
      </c>
      <c r="E801" s="1" t="str">
        <f t="shared" si="37"/>
        <v>13807</v>
      </c>
      <c r="F801" s="1" t="str">
        <f t="shared" si="38"/>
        <v>CE-Uruburetama</v>
      </c>
    </row>
    <row r="802" spans="1:6" x14ac:dyDescent="0.25">
      <c r="A802" s="1" t="s">
        <v>1245</v>
      </c>
      <c r="B802" s="1">
        <v>2313906</v>
      </c>
      <c r="C802" s="1" t="s">
        <v>2976</v>
      </c>
      <c r="D802" s="1" t="str">
        <f t="shared" si="36"/>
        <v>23</v>
      </c>
      <c r="E802" s="1" t="str">
        <f t="shared" si="37"/>
        <v>13906</v>
      </c>
      <c r="F802" s="1" t="str">
        <f t="shared" si="38"/>
        <v>CE-Uruoca</v>
      </c>
    </row>
    <row r="803" spans="1:6" x14ac:dyDescent="0.25">
      <c r="A803" s="1" t="s">
        <v>1245</v>
      </c>
      <c r="B803" s="1">
        <v>2313955</v>
      </c>
      <c r="C803" s="1" t="s">
        <v>2977</v>
      </c>
      <c r="D803" s="1" t="str">
        <f t="shared" si="36"/>
        <v>23</v>
      </c>
      <c r="E803" s="1" t="str">
        <f t="shared" si="37"/>
        <v>13955</v>
      </c>
      <c r="F803" s="1" t="str">
        <f t="shared" si="38"/>
        <v>CE-Varjota</v>
      </c>
    </row>
    <row r="804" spans="1:6" x14ac:dyDescent="0.25">
      <c r="A804" s="1" t="s">
        <v>1245</v>
      </c>
      <c r="B804" s="1">
        <v>2314003</v>
      </c>
      <c r="C804" s="1" t="s">
        <v>2978</v>
      </c>
      <c r="D804" s="1" t="str">
        <f t="shared" si="36"/>
        <v>23</v>
      </c>
      <c r="E804" s="1" t="str">
        <f t="shared" si="37"/>
        <v>14003</v>
      </c>
      <c r="F804" s="1" t="str">
        <f t="shared" si="38"/>
        <v>CE-Várzea Alegre</v>
      </c>
    </row>
    <row r="805" spans="1:6" x14ac:dyDescent="0.25">
      <c r="A805" s="1" t="s">
        <v>1245</v>
      </c>
      <c r="B805" s="1">
        <v>2314102</v>
      </c>
      <c r="C805" s="1" t="s">
        <v>2979</v>
      </c>
      <c r="D805" s="1" t="str">
        <f t="shared" si="36"/>
        <v>23</v>
      </c>
      <c r="E805" s="1" t="str">
        <f t="shared" si="37"/>
        <v>14102</v>
      </c>
      <c r="F805" s="1" t="str">
        <f t="shared" si="38"/>
        <v>CE-Viçosa do Ceará</v>
      </c>
    </row>
    <row r="806" spans="1:6" x14ac:dyDescent="0.25">
      <c r="A806" s="1" t="s">
        <v>7215</v>
      </c>
      <c r="B806" s="1">
        <v>5300108</v>
      </c>
      <c r="C806" s="1" t="s">
        <v>7216</v>
      </c>
      <c r="D806" s="1" t="str">
        <f t="shared" si="36"/>
        <v>53</v>
      </c>
      <c r="E806" s="1" t="str">
        <f t="shared" si="37"/>
        <v>00108</v>
      </c>
      <c r="F806" s="1" t="str">
        <f t="shared" si="38"/>
        <v>DF-Brasília</v>
      </c>
    </row>
    <row r="807" spans="1:6" x14ac:dyDescent="0.25">
      <c r="A807" s="1" t="s">
        <v>4911</v>
      </c>
      <c r="B807" s="1">
        <v>3200102</v>
      </c>
      <c r="C807" s="1" t="s">
        <v>4912</v>
      </c>
      <c r="D807" s="1" t="str">
        <f t="shared" si="36"/>
        <v>32</v>
      </c>
      <c r="E807" s="1" t="str">
        <f t="shared" si="37"/>
        <v>00102</v>
      </c>
      <c r="F807" s="1" t="str">
        <f t="shared" si="38"/>
        <v>ES-Afonso Cláudio</v>
      </c>
    </row>
    <row r="808" spans="1:6" x14ac:dyDescent="0.25">
      <c r="A808" s="1" t="s">
        <v>4911</v>
      </c>
      <c r="B808" s="1">
        <v>3200169</v>
      </c>
      <c r="C808" s="1" t="s">
        <v>4913</v>
      </c>
      <c r="D808" s="1" t="str">
        <f t="shared" si="36"/>
        <v>32</v>
      </c>
      <c r="E808" s="1" t="str">
        <f t="shared" si="37"/>
        <v>00169</v>
      </c>
      <c r="F808" s="1" t="str">
        <f t="shared" si="38"/>
        <v>ES-Água Doce do Norte</v>
      </c>
    </row>
    <row r="809" spans="1:6" x14ac:dyDescent="0.25">
      <c r="A809" s="1" t="s">
        <v>4911</v>
      </c>
      <c r="B809" s="1">
        <v>3200136</v>
      </c>
      <c r="C809" s="1" t="s">
        <v>4914</v>
      </c>
      <c r="D809" s="1" t="str">
        <f t="shared" si="36"/>
        <v>32</v>
      </c>
      <c r="E809" s="1" t="str">
        <f t="shared" si="37"/>
        <v>00136</v>
      </c>
      <c r="F809" s="1" t="str">
        <f t="shared" si="38"/>
        <v>ES-Águia Branca</v>
      </c>
    </row>
    <row r="810" spans="1:6" x14ac:dyDescent="0.25">
      <c r="A810" s="1" t="s">
        <v>4911</v>
      </c>
      <c r="B810" s="1">
        <v>3200201</v>
      </c>
      <c r="C810" s="1" t="s">
        <v>4915</v>
      </c>
      <c r="D810" s="1" t="str">
        <f t="shared" si="36"/>
        <v>32</v>
      </c>
      <c r="E810" s="1" t="str">
        <f t="shared" si="37"/>
        <v>00201</v>
      </c>
      <c r="F810" s="1" t="str">
        <f t="shared" si="38"/>
        <v>ES-Alegre</v>
      </c>
    </row>
    <row r="811" spans="1:6" x14ac:dyDescent="0.25">
      <c r="A811" s="1" t="s">
        <v>4911</v>
      </c>
      <c r="B811" s="1">
        <v>3200300</v>
      </c>
      <c r="C811" s="1" t="s">
        <v>4916</v>
      </c>
      <c r="D811" s="1" t="str">
        <f t="shared" si="36"/>
        <v>32</v>
      </c>
      <c r="E811" s="1" t="str">
        <f t="shared" si="37"/>
        <v>00300</v>
      </c>
      <c r="F811" s="1" t="str">
        <f t="shared" si="38"/>
        <v>ES-Alfredo Chaves</v>
      </c>
    </row>
    <row r="812" spans="1:6" x14ac:dyDescent="0.25">
      <c r="A812" s="1" t="s">
        <v>4911</v>
      </c>
      <c r="B812" s="1">
        <v>3200359</v>
      </c>
      <c r="C812" s="1" t="s">
        <v>4917</v>
      </c>
      <c r="D812" s="1" t="str">
        <f t="shared" si="36"/>
        <v>32</v>
      </c>
      <c r="E812" s="1" t="str">
        <f t="shared" si="37"/>
        <v>00359</v>
      </c>
      <c r="F812" s="1" t="str">
        <f t="shared" si="38"/>
        <v>ES-Alto Rio Novo</v>
      </c>
    </row>
    <row r="813" spans="1:6" x14ac:dyDescent="0.25">
      <c r="A813" s="1" t="s">
        <v>4911</v>
      </c>
      <c r="B813" s="1">
        <v>3200409</v>
      </c>
      <c r="C813" s="1" t="s">
        <v>4918</v>
      </c>
      <c r="D813" s="1" t="str">
        <f t="shared" si="36"/>
        <v>32</v>
      </c>
      <c r="E813" s="1" t="str">
        <f t="shared" si="37"/>
        <v>00409</v>
      </c>
      <c r="F813" s="1" t="str">
        <f t="shared" si="38"/>
        <v>ES-Anchieta</v>
      </c>
    </row>
    <row r="814" spans="1:6" x14ac:dyDescent="0.25">
      <c r="A814" s="1" t="s">
        <v>4911</v>
      </c>
      <c r="B814" s="1">
        <v>3200508</v>
      </c>
      <c r="C814" s="1" t="s">
        <v>4919</v>
      </c>
      <c r="D814" s="1" t="str">
        <f t="shared" si="36"/>
        <v>32</v>
      </c>
      <c r="E814" s="1" t="str">
        <f t="shared" si="37"/>
        <v>00508</v>
      </c>
      <c r="F814" s="1" t="str">
        <f t="shared" si="38"/>
        <v>ES-Apiacá</v>
      </c>
    </row>
    <row r="815" spans="1:6" x14ac:dyDescent="0.25">
      <c r="A815" s="1" t="s">
        <v>4911</v>
      </c>
      <c r="B815" s="1">
        <v>3200607</v>
      </c>
      <c r="C815" s="1" t="s">
        <v>4920</v>
      </c>
      <c r="D815" s="1" t="str">
        <f t="shared" si="36"/>
        <v>32</v>
      </c>
      <c r="E815" s="1" t="str">
        <f t="shared" si="37"/>
        <v>00607</v>
      </c>
      <c r="F815" s="1" t="str">
        <f t="shared" si="38"/>
        <v>ES-Aracruz</v>
      </c>
    </row>
    <row r="816" spans="1:6" x14ac:dyDescent="0.25">
      <c r="A816" s="1" t="s">
        <v>4911</v>
      </c>
      <c r="B816" s="1">
        <v>3200706</v>
      </c>
      <c r="C816" s="1" t="s">
        <v>4921</v>
      </c>
      <c r="D816" s="1" t="str">
        <f t="shared" si="36"/>
        <v>32</v>
      </c>
      <c r="E816" s="1" t="str">
        <f t="shared" si="37"/>
        <v>00706</v>
      </c>
      <c r="F816" s="1" t="str">
        <f t="shared" si="38"/>
        <v>ES-Atilio Vivacqua</v>
      </c>
    </row>
    <row r="817" spans="1:6" x14ac:dyDescent="0.25">
      <c r="A817" s="1" t="s">
        <v>4911</v>
      </c>
      <c r="B817" s="1">
        <v>3200805</v>
      </c>
      <c r="C817" s="1" t="s">
        <v>4922</v>
      </c>
      <c r="D817" s="1" t="str">
        <f t="shared" si="36"/>
        <v>32</v>
      </c>
      <c r="E817" s="1" t="str">
        <f t="shared" si="37"/>
        <v>00805</v>
      </c>
      <c r="F817" s="1" t="str">
        <f t="shared" si="38"/>
        <v>ES-Baixo Guandu</v>
      </c>
    </row>
    <row r="818" spans="1:6" x14ac:dyDescent="0.25">
      <c r="A818" s="1" t="s">
        <v>4911</v>
      </c>
      <c r="B818" s="1">
        <v>3200904</v>
      </c>
      <c r="C818" s="1" t="s">
        <v>4923</v>
      </c>
      <c r="D818" s="1" t="str">
        <f t="shared" si="36"/>
        <v>32</v>
      </c>
      <c r="E818" s="1" t="str">
        <f t="shared" si="37"/>
        <v>00904</v>
      </c>
      <c r="F818" s="1" t="str">
        <f t="shared" si="38"/>
        <v>ES-Barra de São Francisco</v>
      </c>
    </row>
    <row r="819" spans="1:6" x14ac:dyDescent="0.25">
      <c r="A819" s="1" t="s">
        <v>4911</v>
      </c>
      <c r="B819" s="1">
        <v>3201001</v>
      </c>
      <c r="C819" s="1" t="s">
        <v>4151</v>
      </c>
      <c r="D819" s="1" t="str">
        <f t="shared" si="36"/>
        <v>32</v>
      </c>
      <c r="E819" s="1" t="str">
        <f t="shared" si="37"/>
        <v>01001</v>
      </c>
      <c r="F819" s="1" t="str">
        <f t="shared" si="38"/>
        <v>ES-Boa Esperança</v>
      </c>
    </row>
    <row r="820" spans="1:6" x14ac:dyDescent="0.25">
      <c r="A820" s="1" t="s">
        <v>4911</v>
      </c>
      <c r="B820" s="1">
        <v>3201100</v>
      </c>
      <c r="C820" s="1" t="s">
        <v>4924</v>
      </c>
      <c r="D820" s="1" t="str">
        <f t="shared" si="36"/>
        <v>32</v>
      </c>
      <c r="E820" s="1" t="str">
        <f t="shared" si="37"/>
        <v>01100</v>
      </c>
      <c r="F820" s="1" t="str">
        <f t="shared" si="38"/>
        <v>ES-Bom Jesus do Norte</v>
      </c>
    </row>
    <row r="821" spans="1:6" x14ac:dyDescent="0.25">
      <c r="A821" s="1" t="s">
        <v>4911</v>
      </c>
      <c r="B821" s="1">
        <v>3201159</v>
      </c>
      <c r="C821" s="1" t="s">
        <v>4925</v>
      </c>
      <c r="D821" s="1" t="str">
        <f t="shared" si="36"/>
        <v>32</v>
      </c>
      <c r="E821" s="1" t="str">
        <f t="shared" si="37"/>
        <v>01159</v>
      </c>
      <c r="F821" s="1" t="str">
        <f t="shared" si="38"/>
        <v>ES-Brejetuba</v>
      </c>
    </row>
    <row r="822" spans="1:6" x14ac:dyDescent="0.25">
      <c r="A822" s="1" t="s">
        <v>4911</v>
      </c>
      <c r="B822" s="1">
        <v>3201209</v>
      </c>
      <c r="C822" s="1" t="s">
        <v>4926</v>
      </c>
      <c r="D822" s="1" t="str">
        <f t="shared" si="36"/>
        <v>32</v>
      </c>
      <c r="E822" s="1" t="str">
        <f t="shared" si="37"/>
        <v>01209</v>
      </c>
      <c r="F822" s="1" t="str">
        <f t="shared" si="38"/>
        <v>ES-Cachoeiro de Itapemirim</v>
      </c>
    </row>
    <row r="823" spans="1:6" x14ac:dyDescent="0.25">
      <c r="A823" s="1" t="s">
        <v>4911</v>
      </c>
      <c r="B823" s="1">
        <v>3201308</v>
      </c>
      <c r="C823" s="1" t="s">
        <v>4927</v>
      </c>
      <c r="D823" s="1" t="str">
        <f t="shared" si="36"/>
        <v>32</v>
      </c>
      <c r="E823" s="1" t="str">
        <f t="shared" si="37"/>
        <v>01308</v>
      </c>
      <c r="F823" s="1" t="str">
        <f t="shared" si="38"/>
        <v>ES-Cariacica</v>
      </c>
    </row>
    <row r="824" spans="1:6" x14ac:dyDescent="0.25">
      <c r="A824" s="1" t="s">
        <v>4911</v>
      </c>
      <c r="B824" s="1">
        <v>3201407</v>
      </c>
      <c r="C824" s="1" t="s">
        <v>4928</v>
      </c>
      <c r="D824" s="1" t="str">
        <f t="shared" si="36"/>
        <v>32</v>
      </c>
      <c r="E824" s="1" t="str">
        <f t="shared" si="37"/>
        <v>01407</v>
      </c>
      <c r="F824" s="1" t="str">
        <f t="shared" si="38"/>
        <v>ES-Castelo</v>
      </c>
    </row>
    <row r="825" spans="1:6" x14ac:dyDescent="0.25">
      <c r="A825" s="1" t="s">
        <v>4911</v>
      </c>
      <c r="B825" s="1">
        <v>3201506</v>
      </c>
      <c r="C825" s="1" t="s">
        <v>4929</v>
      </c>
      <c r="D825" s="1" t="str">
        <f t="shared" si="36"/>
        <v>32</v>
      </c>
      <c r="E825" s="1" t="str">
        <f t="shared" si="37"/>
        <v>01506</v>
      </c>
      <c r="F825" s="1" t="str">
        <f t="shared" si="38"/>
        <v>ES-Colatina</v>
      </c>
    </row>
    <row r="826" spans="1:6" x14ac:dyDescent="0.25">
      <c r="A826" s="1" t="s">
        <v>4911</v>
      </c>
      <c r="B826" s="1">
        <v>3201605</v>
      </c>
      <c r="C826" s="1" t="s">
        <v>4930</v>
      </c>
      <c r="D826" s="1" t="str">
        <f t="shared" si="36"/>
        <v>32</v>
      </c>
      <c r="E826" s="1" t="str">
        <f t="shared" si="37"/>
        <v>01605</v>
      </c>
      <c r="F826" s="1" t="str">
        <f t="shared" si="38"/>
        <v>ES-Conceição da Barra</v>
      </c>
    </row>
    <row r="827" spans="1:6" x14ac:dyDescent="0.25">
      <c r="A827" s="1" t="s">
        <v>4911</v>
      </c>
      <c r="B827" s="1">
        <v>3201704</v>
      </c>
      <c r="C827" s="1" t="s">
        <v>4931</v>
      </c>
      <c r="D827" s="1" t="str">
        <f t="shared" si="36"/>
        <v>32</v>
      </c>
      <c r="E827" s="1" t="str">
        <f t="shared" si="37"/>
        <v>01704</v>
      </c>
      <c r="F827" s="1" t="str">
        <f t="shared" si="38"/>
        <v>ES-Conceição do Castelo</v>
      </c>
    </row>
    <row r="828" spans="1:6" x14ac:dyDescent="0.25">
      <c r="A828" s="1" t="s">
        <v>4911</v>
      </c>
      <c r="B828" s="1">
        <v>3201803</v>
      </c>
      <c r="C828" s="1" t="s">
        <v>4932</v>
      </c>
      <c r="D828" s="1" t="str">
        <f t="shared" si="36"/>
        <v>32</v>
      </c>
      <c r="E828" s="1" t="str">
        <f t="shared" si="37"/>
        <v>01803</v>
      </c>
      <c r="F828" s="1" t="str">
        <f t="shared" si="38"/>
        <v>ES-Divino de São Lourenço</v>
      </c>
    </row>
    <row r="829" spans="1:6" x14ac:dyDescent="0.25">
      <c r="A829" s="1" t="s">
        <v>4911</v>
      </c>
      <c r="B829" s="1">
        <v>3201902</v>
      </c>
      <c r="C829" s="1" t="s">
        <v>4933</v>
      </c>
      <c r="D829" s="1" t="str">
        <f t="shared" si="36"/>
        <v>32</v>
      </c>
      <c r="E829" s="1" t="str">
        <f t="shared" si="37"/>
        <v>01902</v>
      </c>
      <c r="F829" s="1" t="str">
        <f t="shared" si="38"/>
        <v>ES-Domingos Martins</v>
      </c>
    </row>
    <row r="830" spans="1:6" x14ac:dyDescent="0.25">
      <c r="A830" s="1" t="s">
        <v>4911</v>
      </c>
      <c r="B830" s="1">
        <v>3202009</v>
      </c>
      <c r="C830" s="1" t="s">
        <v>4934</v>
      </c>
      <c r="D830" s="1" t="str">
        <f t="shared" si="36"/>
        <v>32</v>
      </c>
      <c r="E830" s="1" t="str">
        <f t="shared" si="37"/>
        <v>02009</v>
      </c>
      <c r="F830" s="1" t="str">
        <f t="shared" si="38"/>
        <v>ES-Dores do Rio Preto</v>
      </c>
    </row>
    <row r="831" spans="1:6" x14ac:dyDescent="0.25">
      <c r="A831" s="1" t="s">
        <v>4911</v>
      </c>
      <c r="B831" s="1">
        <v>3202108</v>
      </c>
      <c r="C831" s="1" t="s">
        <v>4935</v>
      </c>
      <c r="D831" s="1" t="str">
        <f t="shared" si="36"/>
        <v>32</v>
      </c>
      <c r="E831" s="1" t="str">
        <f t="shared" si="37"/>
        <v>02108</v>
      </c>
      <c r="F831" s="1" t="str">
        <f t="shared" si="38"/>
        <v>ES-Ecoporanga</v>
      </c>
    </row>
    <row r="832" spans="1:6" x14ac:dyDescent="0.25">
      <c r="A832" s="1" t="s">
        <v>4911</v>
      </c>
      <c r="B832" s="1">
        <v>3202207</v>
      </c>
      <c r="C832" s="1" t="s">
        <v>4936</v>
      </c>
      <c r="D832" s="1" t="str">
        <f t="shared" si="36"/>
        <v>32</v>
      </c>
      <c r="E832" s="1" t="str">
        <f t="shared" si="37"/>
        <v>02207</v>
      </c>
      <c r="F832" s="1" t="str">
        <f t="shared" si="38"/>
        <v>ES-Fundão</v>
      </c>
    </row>
    <row r="833" spans="1:6" x14ac:dyDescent="0.25">
      <c r="A833" s="1" t="s">
        <v>4911</v>
      </c>
      <c r="B833" s="1">
        <v>3202256</v>
      </c>
      <c r="C833" s="1" t="s">
        <v>4937</v>
      </c>
      <c r="D833" s="1" t="str">
        <f t="shared" si="36"/>
        <v>32</v>
      </c>
      <c r="E833" s="1" t="str">
        <f t="shared" si="37"/>
        <v>02256</v>
      </c>
      <c r="F833" s="1" t="str">
        <f t="shared" si="38"/>
        <v>ES-Governador Lindenberg</v>
      </c>
    </row>
    <row r="834" spans="1:6" x14ac:dyDescent="0.25">
      <c r="A834" s="1" t="s">
        <v>4911</v>
      </c>
      <c r="B834" s="1">
        <v>3202306</v>
      </c>
      <c r="C834" s="1" t="s">
        <v>4938</v>
      </c>
      <c r="D834" s="1" t="str">
        <f t="shared" si="36"/>
        <v>32</v>
      </c>
      <c r="E834" s="1" t="str">
        <f t="shared" si="37"/>
        <v>02306</v>
      </c>
      <c r="F834" s="1" t="str">
        <f t="shared" si="38"/>
        <v>ES-Guaçuí</v>
      </c>
    </row>
    <row r="835" spans="1:6" x14ac:dyDescent="0.25">
      <c r="A835" s="1" t="s">
        <v>4911</v>
      </c>
      <c r="B835" s="1">
        <v>3202405</v>
      </c>
      <c r="C835" s="1" t="s">
        <v>4939</v>
      </c>
      <c r="D835" s="1" t="str">
        <f t="shared" ref="D835:D898" si="39">LEFT($B835,2)</f>
        <v>32</v>
      </c>
      <c r="E835" s="1" t="str">
        <f t="shared" ref="E835:E898" si="40">RIGHT(B835,5)</f>
        <v>02405</v>
      </c>
      <c r="F835" s="1" t="str">
        <f t="shared" si="38"/>
        <v>ES-Guarapari</v>
      </c>
    </row>
    <row r="836" spans="1:6" x14ac:dyDescent="0.25">
      <c r="A836" s="1" t="s">
        <v>4911</v>
      </c>
      <c r="B836" s="1">
        <v>3202454</v>
      </c>
      <c r="C836" s="1" t="s">
        <v>4940</v>
      </c>
      <c r="D836" s="1" t="str">
        <f t="shared" si="39"/>
        <v>32</v>
      </c>
      <c r="E836" s="1" t="str">
        <f t="shared" si="40"/>
        <v>02454</v>
      </c>
      <c r="F836" s="1" t="str">
        <f t="shared" ref="F836:F899" si="41">A836&amp;"-"&amp;C836</f>
        <v>ES-Ibatiba</v>
      </c>
    </row>
    <row r="837" spans="1:6" x14ac:dyDescent="0.25">
      <c r="A837" s="1" t="s">
        <v>4911</v>
      </c>
      <c r="B837" s="1">
        <v>3202504</v>
      </c>
      <c r="C837" s="1" t="s">
        <v>4941</v>
      </c>
      <c r="D837" s="1" t="str">
        <f t="shared" si="39"/>
        <v>32</v>
      </c>
      <c r="E837" s="1" t="str">
        <f t="shared" si="40"/>
        <v>02504</v>
      </c>
      <c r="F837" s="1" t="str">
        <f t="shared" si="41"/>
        <v>ES-Ibiraçu</v>
      </c>
    </row>
    <row r="838" spans="1:6" x14ac:dyDescent="0.25">
      <c r="A838" s="1" t="s">
        <v>4911</v>
      </c>
      <c r="B838" s="1">
        <v>3202553</v>
      </c>
      <c r="C838" s="1" t="s">
        <v>4942</v>
      </c>
      <c r="D838" s="1" t="str">
        <f t="shared" si="39"/>
        <v>32</v>
      </c>
      <c r="E838" s="1" t="str">
        <f t="shared" si="40"/>
        <v>02553</v>
      </c>
      <c r="F838" s="1" t="str">
        <f t="shared" si="41"/>
        <v>ES-Ibitirama</v>
      </c>
    </row>
    <row r="839" spans="1:6" x14ac:dyDescent="0.25">
      <c r="A839" s="1" t="s">
        <v>4911</v>
      </c>
      <c r="B839" s="1">
        <v>3202603</v>
      </c>
      <c r="C839" s="1" t="s">
        <v>4943</v>
      </c>
      <c r="D839" s="1" t="str">
        <f t="shared" si="39"/>
        <v>32</v>
      </c>
      <c r="E839" s="1" t="str">
        <f t="shared" si="40"/>
        <v>02603</v>
      </c>
      <c r="F839" s="1" t="str">
        <f t="shared" si="41"/>
        <v>ES-Iconha</v>
      </c>
    </row>
    <row r="840" spans="1:6" x14ac:dyDescent="0.25">
      <c r="A840" s="1" t="s">
        <v>4911</v>
      </c>
      <c r="B840" s="1">
        <v>3202652</v>
      </c>
      <c r="C840" s="1" t="s">
        <v>4944</v>
      </c>
      <c r="D840" s="1" t="str">
        <f t="shared" si="39"/>
        <v>32</v>
      </c>
      <c r="E840" s="1" t="str">
        <f t="shared" si="40"/>
        <v>02652</v>
      </c>
      <c r="F840" s="1" t="str">
        <f t="shared" si="41"/>
        <v>ES-Irupi</v>
      </c>
    </row>
    <row r="841" spans="1:6" x14ac:dyDescent="0.25">
      <c r="A841" s="1" t="s">
        <v>4911</v>
      </c>
      <c r="B841" s="1">
        <v>3202702</v>
      </c>
      <c r="C841" s="1" t="s">
        <v>4945</v>
      </c>
      <c r="D841" s="1" t="str">
        <f t="shared" si="39"/>
        <v>32</v>
      </c>
      <c r="E841" s="1" t="str">
        <f t="shared" si="40"/>
        <v>02702</v>
      </c>
      <c r="F841" s="1" t="str">
        <f t="shared" si="41"/>
        <v>ES-Itaguaçu</v>
      </c>
    </row>
    <row r="842" spans="1:6" x14ac:dyDescent="0.25">
      <c r="A842" s="1" t="s">
        <v>4911</v>
      </c>
      <c r="B842" s="1">
        <v>3202801</v>
      </c>
      <c r="C842" s="1" t="s">
        <v>4946</v>
      </c>
      <c r="D842" s="1" t="str">
        <f t="shared" si="39"/>
        <v>32</v>
      </c>
      <c r="E842" s="1" t="str">
        <f t="shared" si="40"/>
        <v>02801</v>
      </c>
      <c r="F842" s="1" t="str">
        <f t="shared" si="41"/>
        <v>ES-Itapemirim</v>
      </c>
    </row>
    <row r="843" spans="1:6" x14ac:dyDescent="0.25">
      <c r="A843" s="1" t="s">
        <v>4911</v>
      </c>
      <c r="B843" s="1">
        <v>3202900</v>
      </c>
      <c r="C843" s="1" t="s">
        <v>4947</v>
      </c>
      <c r="D843" s="1" t="str">
        <f t="shared" si="39"/>
        <v>32</v>
      </c>
      <c r="E843" s="1" t="str">
        <f t="shared" si="40"/>
        <v>02900</v>
      </c>
      <c r="F843" s="1" t="str">
        <f t="shared" si="41"/>
        <v>ES-Itarana</v>
      </c>
    </row>
    <row r="844" spans="1:6" x14ac:dyDescent="0.25">
      <c r="A844" s="1" t="s">
        <v>4911</v>
      </c>
      <c r="B844" s="1">
        <v>3203007</v>
      </c>
      <c r="C844" s="1" t="s">
        <v>4948</v>
      </c>
      <c r="D844" s="1" t="str">
        <f t="shared" si="39"/>
        <v>32</v>
      </c>
      <c r="E844" s="1" t="str">
        <f t="shared" si="40"/>
        <v>03007</v>
      </c>
      <c r="F844" s="1" t="str">
        <f t="shared" si="41"/>
        <v>ES-Iúna</v>
      </c>
    </row>
    <row r="845" spans="1:6" x14ac:dyDescent="0.25">
      <c r="A845" s="1" t="s">
        <v>4911</v>
      </c>
      <c r="B845" s="1">
        <v>3203056</v>
      </c>
      <c r="C845" s="1" t="s">
        <v>4949</v>
      </c>
      <c r="D845" s="1" t="str">
        <f t="shared" si="39"/>
        <v>32</v>
      </c>
      <c r="E845" s="1" t="str">
        <f t="shared" si="40"/>
        <v>03056</v>
      </c>
      <c r="F845" s="1" t="str">
        <f t="shared" si="41"/>
        <v>ES-Jaguaré</v>
      </c>
    </row>
    <row r="846" spans="1:6" x14ac:dyDescent="0.25">
      <c r="A846" s="1" t="s">
        <v>4911</v>
      </c>
      <c r="B846" s="1">
        <v>3203106</v>
      </c>
      <c r="C846" s="1" t="s">
        <v>4950</v>
      </c>
      <c r="D846" s="1" t="str">
        <f t="shared" si="39"/>
        <v>32</v>
      </c>
      <c r="E846" s="1" t="str">
        <f t="shared" si="40"/>
        <v>03106</v>
      </c>
      <c r="F846" s="1" t="str">
        <f t="shared" si="41"/>
        <v>ES-Jerônimo Monteiro</v>
      </c>
    </row>
    <row r="847" spans="1:6" x14ac:dyDescent="0.25">
      <c r="A847" s="1" t="s">
        <v>4911</v>
      </c>
      <c r="B847" s="1">
        <v>3203130</v>
      </c>
      <c r="C847" s="1" t="s">
        <v>4951</v>
      </c>
      <c r="D847" s="1" t="str">
        <f t="shared" si="39"/>
        <v>32</v>
      </c>
      <c r="E847" s="1" t="str">
        <f t="shared" si="40"/>
        <v>03130</v>
      </c>
      <c r="F847" s="1" t="str">
        <f t="shared" si="41"/>
        <v>ES-João Neiva</v>
      </c>
    </row>
    <row r="848" spans="1:6" x14ac:dyDescent="0.25">
      <c r="A848" s="1" t="s">
        <v>4911</v>
      </c>
      <c r="B848" s="1">
        <v>3203163</v>
      </c>
      <c r="C848" s="1" t="s">
        <v>4952</v>
      </c>
      <c r="D848" s="1" t="str">
        <f t="shared" si="39"/>
        <v>32</v>
      </c>
      <c r="E848" s="1" t="str">
        <f t="shared" si="40"/>
        <v>03163</v>
      </c>
      <c r="F848" s="1" t="str">
        <f t="shared" si="41"/>
        <v>ES-Laranja da Terra</v>
      </c>
    </row>
    <row r="849" spans="1:6" x14ac:dyDescent="0.25">
      <c r="A849" s="1" t="s">
        <v>4911</v>
      </c>
      <c r="B849" s="1">
        <v>3203205</v>
      </c>
      <c r="C849" s="1" t="s">
        <v>4953</v>
      </c>
      <c r="D849" s="1" t="str">
        <f t="shared" si="39"/>
        <v>32</v>
      </c>
      <c r="E849" s="1" t="str">
        <f t="shared" si="40"/>
        <v>03205</v>
      </c>
      <c r="F849" s="1" t="str">
        <f t="shared" si="41"/>
        <v>ES-Linhares</v>
      </c>
    </row>
    <row r="850" spans="1:6" x14ac:dyDescent="0.25">
      <c r="A850" s="1" t="s">
        <v>4911</v>
      </c>
      <c r="B850" s="1">
        <v>3203304</v>
      </c>
      <c r="C850" s="1" t="s">
        <v>4954</v>
      </c>
      <c r="D850" s="1" t="str">
        <f t="shared" si="39"/>
        <v>32</v>
      </c>
      <c r="E850" s="1" t="str">
        <f t="shared" si="40"/>
        <v>03304</v>
      </c>
      <c r="F850" s="1" t="str">
        <f t="shared" si="41"/>
        <v>ES-Mantenópolis</v>
      </c>
    </row>
    <row r="851" spans="1:6" x14ac:dyDescent="0.25">
      <c r="A851" s="1" t="s">
        <v>4911</v>
      </c>
      <c r="B851" s="1">
        <v>3203320</v>
      </c>
      <c r="C851" s="1" t="s">
        <v>4955</v>
      </c>
      <c r="D851" s="1" t="str">
        <f t="shared" si="39"/>
        <v>32</v>
      </c>
      <c r="E851" s="1" t="str">
        <f t="shared" si="40"/>
        <v>03320</v>
      </c>
      <c r="F851" s="1" t="str">
        <f t="shared" si="41"/>
        <v>ES-Marataízes</v>
      </c>
    </row>
    <row r="852" spans="1:6" x14ac:dyDescent="0.25">
      <c r="A852" s="1" t="s">
        <v>4911</v>
      </c>
      <c r="B852" s="1">
        <v>3203346</v>
      </c>
      <c r="C852" s="1" t="s">
        <v>4956</v>
      </c>
      <c r="D852" s="1" t="str">
        <f t="shared" si="39"/>
        <v>32</v>
      </c>
      <c r="E852" s="1" t="str">
        <f t="shared" si="40"/>
        <v>03346</v>
      </c>
      <c r="F852" s="1" t="str">
        <f t="shared" si="41"/>
        <v>ES-Marechal Floriano</v>
      </c>
    </row>
    <row r="853" spans="1:6" x14ac:dyDescent="0.25">
      <c r="A853" s="1" t="s">
        <v>4911</v>
      </c>
      <c r="B853" s="1">
        <v>3203353</v>
      </c>
      <c r="C853" s="1" t="s">
        <v>4957</v>
      </c>
      <c r="D853" s="1" t="str">
        <f t="shared" si="39"/>
        <v>32</v>
      </c>
      <c r="E853" s="1" t="str">
        <f t="shared" si="40"/>
        <v>03353</v>
      </c>
      <c r="F853" s="1" t="str">
        <f t="shared" si="41"/>
        <v>ES-Marilândia</v>
      </c>
    </row>
    <row r="854" spans="1:6" x14ac:dyDescent="0.25">
      <c r="A854" s="1" t="s">
        <v>4911</v>
      </c>
      <c r="B854" s="1">
        <v>3203403</v>
      </c>
      <c r="C854" s="1" t="s">
        <v>4958</v>
      </c>
      <c r="D854" s="1" t="str">
        <f t="shared" si="39"/>
        <v>32</v>
      </c>
      <c r="E854" s="1" t="str">
        <f t="shared" si="40"/>
        <v>03403</v>
      </c>
      <c r="F854" s="1" t="str">
        <f t="shared" si="41"/>
        <v>ES-Mimoso do Sul</v>
      </c>
    </row>
    <row r="855" spans="1:6" x14ac:dyDescent="0.25">
      <c r="A855" s="1" t="s">
        <v>4911</v>
      </c>
      <c r="B855" s="1">
        <v>3203502</v>
      </c>
      <c r="C855" s="1" t="s">
        <v>4959</v>
      </c>
      <c r="D855" s="1" t="str">
        <f t="shared" si="39"/>
        <v>32</v>
      </c>
      <c r="E855" s="1" t="str">
        <f t="shared" si="40"/>
        <v>03502</v>
      </c>
      <c r="F855" s="1" t="str">
        <f t="shared" si="41"/>
        <v>ES-Montanha</v>
      </c>
    </row>
    <row r="856" spans="1:6" x14ac:dyDescent="0.25">
      <c r="A856" s="1" t="s">
        <v>4911</v>
      </c>
      <c r="B856" s="1">
        <v>3203601</v>
      </c>
      <c r="C856" s="1" t="s">
        <v>4960</v>
      </c>
      <c r="D856" s="1" t="str">
        <f t="shared" si="39"/>
        <v>32</v>
      </c>
      <c r="E856" s="1" t="str">
        <f t="shared" si="40"/>
        <v>03601</v>
      </c>
      <c r="F856" s="1" t="str">
        <f t="shared" si="41"/>
        <v>ES-Mucurici</v>
      </c>
    </row>
    <row r="857" spans="1:6" x14ac:dyDescent="0.25">
      <c r="A857" s="1" t="s">
        <v>4911</v>
      </c>
      <c r="B857" s="1">
        <v>3203700</v>
      </c>
      <c r="C857" s="1" t="s">
        <v>4961</v>
      </c>
      <c r="D857" s="1" t="str">
        <f t="shared" si="39"/>
        <v>32</v>
      </c>
      <c r="E857" s="1" t="str">
        <f t="shared" si="40"/>
        <v>03700</v>
      </c>
      <c r="F857" s="1" t="str">
        <f t="shared" si="41"/>
        <v>ES-Muniz Freire</v>
      </c>
    </row>
    <row r="858" spans="1:6" x14ac:dyDescent="0.25">
      <c r="A858" s="1" t="s">
        <v>4911</v>
      </c>
      <c r="B858" s="1">
        <v>3203809</v>
      </c>
      <c r="C858" s="1" t="s">
        <v>4962</v>
      </c>
      <c r="D858" s="1" t="str">
        <f t="shared" si="39"/>
        <v>32</v>
      </c>
      <c r="E858" s="1" t="str">
        <f t="shared" si="40"/>
        <v>03809</v>
      </c>
      <c r="F858" s="1" t="str">
        <f t="shared" si="41"/>
        <v>ES-Muqui</v>
      </c>
    </row>
    <row r="859" spans="1:6" x14ac:dyDescent="0.25">
      <c r="A859" s="1" t="s">
        <v>4911</v>
      </c>
      <c r="B859" s="1">
        <v>3203908</v>
      </c>
      <c r="C859" s="1" t="s">
        <v>4963</v>
      </c>
      <c r="D859" s="1" t="str">
        <f t="shared" si="39"/>
        <v>32</v>
      </c>
      <c r="E859" s="1" t="str">
        <f t="shared" si="40"/>
        <v>03908</v>
      </c>
      <c r="F859" s="1" t="str">
        <f t="shared" si="41"/>
        <v>ES-Nova Venécia</v>
      </c>
    </row>
    <row r="860" spans="1:6" x14ac:dyDescent="0.25">
      <c r="A860" s="1" t="s">
        <v>4911</v>
      </c>
      <c r="B860" s="1">
        <v>3204005</v>
      </c>
      <c r="C860" s="1" t="s">
        <v>4964</v>
      </c>
      <c r="D860" s="1" t="str">
        <f t="shared" si="39"/>
        <v>32</v>
      </c>
      <c r="E860" s="1" t="str">
        <f t="shared" si="40"/>
        <v>04005</v>
      </c>
      <c r="F860" s="1" t="str">
        <f t="shared" si="41"/>
        <v>ES-Pancas</v>
      </c>
    </row>
    <row r="861" spans="1:6" x14ac:dyDescent="0.25">
      <c r="A861" s="1" t="s">
        <v>4911</v>
      </c>
      <c r="B861" s="1">
        <v>3204054</v>
      </c>
      <c r="C861" s="1" t="s">
        <v>4965</v>
      </c>
      <c r="D861" s="1" t="str">
        <f t="shared" si="39"/>
        <v>32</v>
      </c>
      <c r="E861" s="1" t="str">
        <f t="shared" si="40"/>
        <v>04054</v>
      </c>
      <c r="F861" s="1" t="str">
        <f t="shared" si="41"/>
        <v>ES-Pedro Canário</v>
      </c>
    </row>
    <row r="862" spans="1:6" x14ac:dyDescent="0.25">
      <c r="A862" s="1" t="s">
        <v>4911</v>
      </c>
      <c r="B862" s="1">
        <v>3204104</v>
      </c>
      <c r="C862" s="1" t="s">
        <v>4966</v>
      </c>
      <c r="D862" s="1" t="str">
        <f t="shared" si="39"/>
        <v>32</v>
      </c>
      <c r="E862" s="1" t="str">
        <f t="shared" si="40"/>
        <v>04104</v>
      </c>
      <c r="F862" s="1" t="str">
        <f t="shared" si="41"/>
        <v>ES-Pinheiros</v>
      </c>
    </row>
    <row r="863" spans="1:6" x14ac:dyDescent="0.25">
      <c r="A863" s="1" t="s">
        <v>4911</v>
      </c>
      <c r="B863" s="1">
        <v>3204203</v>
      </c>
      <c r="C863" s="1" t="s">
        <v>4967</v>
      </c>
      <c r="D863" s="1" t="str">
        <f t="shared" si="39"/>
        <v>32</v>
      </c>
      <c r="E863" s="1" t="str">
        <f t="shared" si="40"/>
        <v>04203</v>
      </c>
      <c r="F863" s="1" t="str">
        <f t="shared" si="41"/>
        <v>ES-Piúma</v>
      </c>
    </row>
    <row r="864" spans="1:6" x14ac:dyDescent="0.25">
      <c r="A864" s="1" t="s">
        <v>4911</v>
      </c>
      <c r="B864" s="1">
        <v>3204252</v>
      </c>
      <c r="C864" s="1" t="s">
        <v>4968</v>
      </c>
      <c r="D864" s="1" t="str">
        <f t="shared" si="39"/>
        <v>32</v>
      </c>
      <c r="E864" s="1" t="str">
        <f t="shared" si="40"/>
        <v>04252</v>
      </c>
      <c r="F864" s="1" t="str">
        <f t="shared" si="41"/>
        <v>ES-Ponto Belo</v>
      </c>
    </row>
    <row r="865" spans="1:6" x14ac:dyDescent="0.25">
      <c r="A865" s="1" t="s">
        <v>4911</v>
      </c>
      <c r="B865" s="1">
        <v>3204302</v>
      </c>
      <c r="C865" s="1" t="s">
        <v>2327</v>
      </c>
      <c r="D865" s="1" t="str">
        <f t="shared" si="39"/>
        <v>32</v>
      </c>
      <c r="E865" s="1" t="str">
        <f t="shared" si="40"/>
        <v>04302</v>
      </c>
      <c r="F865" s="1" t="str">
        <f t="shared" si="41"/>
        <v>ES-Presidente Kennedy</v>
      </c>
    </row>
    <row r="866" spans="1:6" x14ac:dyDescent="0.25">
      <c r="A866" s="1" t="s">
        <v>4911</v>
      </c>
      <c r="B866" s="1">
        <v>3204351</v>
      </c>
      <c r="C866" s="1" t="s">
        <v>4969</v>
      </c>
      <c r="D866" s="1" t="str">
        <f t="shared" si="39"/>
        <v>32</v>
      </c>
      <c r="E866" s="1" t="str">
        <f t="shared" si="40"/>
        <v>04351</v>
      </c>
      <c r="F866" s="1" t="str">
        <f t="shared" si="41"/>
        <v>ES-Rio Bananal</v>
      </c>
    </row>
    <row r="867" spans="1:6" x14ac:dyDescent="0.25">
      <c r="A867" s="1" t="s">
        <v>4911</v>
      </c>
      <c r="B867" s="1">
        <v>3204401</v>
      </c>
      <c r="C867" s="1" t="s">
        <v>4970</v>
      </c>
      <c r="D867" s="1" t="str">
        <f t="shared" si="39"/>
        <v>32</v>
      </c>
      <c r="E867" s="1" t="str">
        <f t="shared" si="40"/>
        <v>04401</v>
      </c>
      <c r="F867" s="1" t="str">
        <f t="shared" si="41"/>
        <v>ES-Rio Novo do Sul</v>
      </c>
    </row>
    <row r="868" spans="1:6" x14ac:dyDescent="0.25">
      <c r="A868" s="1" t="s">
        <v>4911</v>
      </c>
      <c r="B868" s="1">
        <v>3204500</v>
      </c>
      <c r="C868" s="1" t="s">
        <v>4971</v>
      </c>
      <c r="D868" s="1" t="str">
        <f t="shared" si="39"/>
        <v>32</v>
      </c>
      <c r="E868" s="1" t="str">
        <f t="shared" si="40"/>
        <v>04500</v>
      </c>
      <c r="F868" s="1" t="str">
        <f t="shared" si="41"/>
        <v>ES-Santa Leopoldina</v>
      </c>
    </row>
    <row r="869" spans="1:6" x14ac:dyDescent="0.25">
      <c r="A869" s="1" t="s">
        <v>4911</v>
      </c>
      <c r="B869" s="1">
        <v>3204559</v>
      </c>
      <c r="C869" s="1" t="s">
        <v>4972</v>
      </c>
      <c r="D869" s="1" t="str">
        <f t="shared" si="39"/>
        <v>32</v>
      </c>
      <c r="E869" s="1" t="str">
        <f t="shared" si="40"/>
        <v>04559</v>
      </c>
      <c r="F869" s="1" t="str">
        <f t="shared" si="41"/>
        <v>ES-Santa Maria de Jetibá</v>
      </c>
    </row>
    <row r="870" spans="1:6" x14ac:dyDescent="0.25">
      <c r="A870" s="1" t="s">
        <v>4911</v>
      </c>
      <c r="B870" s="1">
        <v>3204609</v>
      </c>
      <c r="C870" s="1" t="s">
        <v>4973</v>
      </c>
      <c r="D870" s="1" t="str">
        <f t="shared" si="39"/>
        <v>32</v>
      </c>
      <c r="E870" s="1" t="str">
        <f t="shared" si="40"/>
        <v>04609</v>
      </c>
      <c r="F870" s="1" t="str">
        <f t="shared" si="41"/>
        <v>ES-Santa Teresa</v>
      </c>
    </row>
    <row r="871" spans="1:6" x14ac:dyDescent="0.25">
      <c r="A871" s="1" t="s">
        <v>4911</v>
      </c>
      <c r="B871" s="1">
        <v>3204658</v>
      </c>
      <c r="C871" s="1" t="s">
        <v>4974</v>
      </c>
      <c r="D871" s="1" t="str">
        <f t="shared" si="39"/>
        <v>32</v>
      </c>
      <c r="E871" s="1" t="str">
        <f t="shared" si="40"/>
        <v>04658</v>
      </c>
      <c r="F871" s="1" t="str">
        <f t="shared" si="41"/>
        <v>ES-São Domingos do Norte</v>
      </c>
    </row>
    <row r="872" spans="1:6" x14ac:dyDescent="0.25">
      <c r="A872" s="1" t="s">
        <v>4911</v>
      </c>
      <c r="B872" s="1">
        <v>3204708</v>
      </c>
      <c r="C872" s="1" t="s">
        <v>4975</v>
      </c>
      <c r="D872" s="1" t="str">
        <f t="shared" si="39"/>
        <v>32</v>
      </c>
      <c r="E872" s="1" t="str">
        <f t="shared" si="40"/>
        <v>04708</v>
      </c>
      <c r="F872" s="1" t="str">
        <f t="shared" si="41"/>
        <v>ES-São Gabriel da Palha</v>
      </c>
    </row>
    <row r="873" spans="1:6" x14ac:dyDescent="0.25">
      <c r="A873" s="1" t="s">
        <v>4911</v>
      </c>
      <c r="B873" s="1">
        <v>3204807</v>
      </c>
      <c r="C873" s="1" t="s">
        <v>4976</v>
      </c>
      <c r="D873" s="1" t="str">
        <f t="shared" si="39"/>
        <v>32</v>
      </c>
      <c r="E873" s="1" t="str">
        <f t="shared" si="40"/>
        <v>04807</v>
      </c>
      <c r="F873" s="1" t="str">
        <f t="shared" si="41"/>
        <v>ES-São José do Calçado</v>
      </c>
    </row>
    <row r="874" spans="1:6" x14ac:dyDescent="0.25">
      <c r="A874" s="1" t="s">
        <v>4911</v>
      </c>
      <c r="B874" s="1">
        <v>3204906</v>
      </c>
      <c r="C874" s="1" t="s">
        <v>4977</v>
      </c>
      <c r="D874" s="1" t="str">
        <f t="shared" si="39"/>
        <v>32</v>
      </c>
      <c r="E874" s="1" t="str">
        <f t="shared" si="40"/>
        <v>04906</v>
      </c>
      <c r="F874" s="1" t="str">
        <f t="shared" si="41"/>
        <v>ES-São Mateus</v>
      </c>
    </row>
    <row r="875" spans="1:6" x14ac:dyDescent="0.25">
      <c r="A875" s="1" t="s">
        <v>4911</v>
      </c>
      <c r="B875" s="1">
        <v>3204955</v>
      </c>
      <c r="C875" s="1" t="s">
        <v>4978</v>
      </c>
      <c r="D875" s="1" t="str">
        <f t="shared" si="39"/>
        <v>32</v>
      </c>
      <c r="E875" s="1" t="str">
        <f t="shared" si="40"/>
        <v>04955</v>
      </c>
      <c r="F875" s="1" t="str">
        <f t="shared" si="41"/>
        <v>ES-São Roque do Canaã</v>
      </c>
    </row>
    <row r="876" spans="1:6" x14ac:dyDescent="0.25">
      <c r="A876" s="1" t="s">
        <v>4911</v>
      </c>
      <c r="B876" s="1">
        <v>3205002</v>
      </c>
      <c r="C876" s="1" t="s">
        <v>4979</v>
      </c>
      <c r="D876" s="1" t="str">
        <f t="shared" si="39"/>
        <v>32</v>
      </c>
      <c r="E876" s="1" t="str">
        <f t="shared" si="40"/>
        <v>05002</v>
      </c>
      <c r="F876" s="1" t="str">
        <f t="shared" si="41"/>
        <v>ES-Serra</v>
      </c>
    </row>
    <row r="877" spans="1:6" x14ac:dyDescent="0.25">
      <c r="A877" s="1" t="s">
        <v>4911</v>
      </c>
      <c r="B877" s="1">
        <v>3205010</v>
      </c>
      <c r="C877" s="1" t="s">
        <v>4980</v>
      </c>
      <c r="D877" s="1" t="str">
        <f t="shared" si="39"/>
        <v>32</v>
      </c>
      <c r="E877" s="1" t="str">
        <f t="shared" si="40"/>
        <v>05010</v>
      </c>
      <c r="F877" s="1" t="str">
        <f t="shared" si="41"/>
        <v>ES-Sooretama</v>
      </c>
    </row>
    <row r="878" spans="1:6" x14ac:dyDescent="0.25">
      <c r="A878" s="1" t="s">
        <v>4911</v>
      </c>
      <c r="B878" s="1">
        <v>3205036</v>
      </c>
      <c r="C878" s="1" t="s">
        <v>4981</v>
      </c>
      <c r="D878" s="1" t="str">
        <f t="shared" si="39"/>
        <v>32</v>
      </c>
      <c r="E878" s="1" t="str">
        <f t="shared" si="40"/>
        <v>05036</v>
      </c>
      <c r="F878" s="1" t="str">
        <f t="shared" si="41"/>
        <v>ES-Vargem Alta</v>
      </c>
    </row>
    <row r="879" spans="1:6" x14ac:dyDescent="0.25">
      <c r="A879" s="1" t="s">
        <v>4911</v>
      </c>
      <c r="B879" s="1">
        <v>3205069</v>
      </c>
      <c r="C879" s="1" t="s">
        <v>4982</v>
      </c>
      <c r="D879" s="1" t="str">
        <f t="shared" si="39"/>
        <v>32</v>
      </c>
      <c r="E879" s="1" t="str">
        <f t="shared" si="40"/>
        <v>05069</v>
      </c>
      <c r="F879" s="1" t="str">
        <f t="shared" si="41"/>
        <v>ES-Venda Nova do Imigrante</v>
      </c>
    </row>
    <row r="880" spans="1:6" x14ac:dyDescent="0.25">
      <c r="A880" s="1" t="s">
        <v>4911</v>
      </c>
      <c r="B880" s="1">
        <v>3205101</v>
      </c>
      <c r="C880" s="1" t="s">
        <v>2571</v>
      </c>
      <c r="D880" s="1" t="str">
        <f t="shared" si="39"/>
        <v>32</v>
      </c>
      <c r="E880" s="1" t="str">
        <f t="shared" si="40"/>
        <v>05101</v>
      </c>
      <c r="F880" s="1" t="str">
        <f t="shared" si="41"/>
        <v>ES-Viana</v>
      </c>
    </row>
    <row r="881" spans="1:6" x14ac:dyDescent="0.25">
      <c r="A881" s="1" t="s">
        <v>4911</v>
      </c>
      <c r="B881" s="1">
        <v>3205150</v>
      </c>
      <c r="C881" s="1" t="s">
        <v>4983</v>
      </c>
      <c r="D881" s="1" t="str">
        <f t="shared" si="39"/>
        <v>32</v>
      </c>
      <c r="E881" s="1" t="str">
        <f t="shared" si="40"/>
        <v>05150</v>
      </c>
      <c r="F881" s="1" t="str">
        <f t="shared" si="41"/>
        <v>ES-Vila Pavão</v>
      </c>
    </row>
    <row r="882" spans="1:6" x14ac:dyDescent="0.25">
      <c r="A882" s="1" t="s">
        <v>4911</v>
      </c>
      <c r="B882" s="1">
        <v>3205176</v>
      </c>
      <c r="C882" s="1" t="s">
        <v>4984</v>
      </c>
      <c r="D882" s="1" t="str">
        <f t="shared" si="39"/>
        <v>32</v>
      </c>
      <c r="E882" s="1" t="str">
        <f t="shared" si="40"/>
        <v>05176</v>
      </c>
      <c r="F882" s="1" t="str">
        <f t="shared" si="41"/>
        <v>ES-Vila Valério</v>
      </c>
    </row>
    <row r="883" spans="1:6" x14ac:dyDescent="0.25">
      <c r="A883" s="1" t="s">
        <v>4911</v>
      </c>
      <c r="B883" s="1">
        <v>3205200</v>
      </c>
      <c r="C883" s="1" t="s">
        <v>4985</v>
      </c>
      <c r="D883" s="1" t="str">
        <f t="shared" si="39"/>
        <v>32</v>
      </c>
      <c r="E883" s="1" t="str">
        <f t="shared" si="40"/>
        <v>05200</v>
      </c>
      <c r="F883" s="1" t="str">
        <f t="shared" si="41"/>
        <v>ES-Vila Velha</v>
      </c>
    </row>
    <row r="884" spans="1:6" x14ac:dyDescent="0.25">
      <c r="A884" s="1" t="s">
        <v>4911</v>
      </c>
      <c r="B884" s="1">
        <v>3205309</v>
      </c>
      <c r="C884" s="1" t="s">
        <v>4986</v>
      </c>
      <c r="D884" s="1" t="str">
        <f t="shared" si="39"/>
        <v>32</v>
      </c>
      <c r="E884" s="1" t="str">
        <f t="shared" si="40"/>
        <v>05309</v>
      </c>
      <c r="F884" s="1" t="str">
        <f t="shared" si="41"/>
        <v>ES-Vitória</v>
      </c>
    </row>
    <row r="885" spans="1:6" x14ac:dyDescent="0.25">
      <c r="A885" s="1" t="s">
        <v>1246</v>
      </c>
      <c r="B885" s="1">
        <v>5200050</v>
      </c>
      <c r="C885" s="1" t="s">
        <v>6987</v>
      </c>
      <c r="D885" s="1" t="str">
        <f t="shared" si="39"/>
        <v>52</v>
      </c>
      <c r="E885" s="1" t="str">
        <f t="shared" si="40"/>
        <v>00050</v>
      </c>
      <c r="F885" s="1" t="str">
        <f t="shared" si="41"/>
        <v>GO-Abadia de Goiás</v>
      </c>
    </row>
    <row r="886" spans="1:6" x14ac:dyDescent="0.25">
      <c r="A886" s="1" t="s">
        <v>1246</v>
      </c>
      <c r="B886" s="1">
        <v>5200100</v>
      </c>
      <c r="C886" s="1" t="s">
        <v>6988</v>
      </c>
      <c r="D886" s="1" t="str">
        <f t="shared" si="39"/>
        <v>52</v>
      </c>
      <c r="E886" s="1" t="str">
        <f t="shared" si="40"/>
        <v>00100</v>
      </c>
      <c r="F886" s="1" t="str">
        <f t="shared" si="41"/>
        <v>GO-Abadiânia</v>
      </c>
    </row>
    <row r="887" spans="1:6" x14ac:dyDescent="0.25">
      <c r="A887" s="1" t="s">
        <v>1246</v>
      </c>
      <c r="B887" s="1">
        <v>5200134</v>
      </c>
      <c r="C887" s="1" t="s">
        <v>6989</v>
      </c>
      <c r="D887" s="1" t="str">
        <f t="shared" si="39"/>
        <v>52</v>
      </c>
      <c r="E887" s="1" t="str">
        <f t="shared" si="40"/>
        <v>00134</v>
      </c>
      <c r="F887" s="1" t="str">
        <f t="shared" si="41"/>
        <v>GO-Acreúna</v>
      </c>
    </row>
    <row r="888" spans="1:6" x14ac:dyDescent="0.25">
      <c r="A888" s="1" t="s">
        <v>1246</v>
      </c>
      <c r="B888" s="1">
        <v>5200159</v>
      </c>
      <c r="C888" s="1" t="s">
        <v>6990</v>
      </c>
      <c r="D888" s="1" t="str">
        <f t="shared" si="39"/>
        <v>52</v>
      </c>
      <c r="E888" s="1" t="str">
        <f t="shared" si="40"/>
        <v>00159</v>
      </c>
      <c r="F888" s="1" t="str">
        <f t="shared" si="41"/>
        <v>GO-Adelândia</v>
      </c>
    </row>
    <row r="889" spans="1:6" x14ac:dyDescent="0.25">
      <c r="A889" s="1" t="s">
        <v>1246</v>
      </c>
      <c r="B889" s="1">
        <v>5200175</v>
      </c>
      <c r="C889" s="1" t="s">
        <v>6991</v>
      </c>
      <c r="D889" s="1" t="str">
        <f t="shared" si="39"/>
        <v>52</v>
      </c>
      <c r="E889" s="1" t="str">
        <f t="shared" si="40"/>
        <v>00175</v>
      </c>
      <c r="F889" s="1" t="str">
        <f t="shared" si="41"/>
        <v>GO-Água Fria de Goiás</v>
      </c>
    </row>
    <row r="890" spans="1:6" x14ac:dyDescent="0.25">
      <c r="A890" s="1" t="s">
        <v>1246</v>
      </c>
      <c r="B890" s="1">
        <v>5200209</v>
      </c>
      <c r="C890" s="1" t="s">
        <v>6992</v>
      </c>
      <c r="D890" s="1" t="str">
        <f t="shared" si="39"/>
        <v>52</v>
      </c>
      <c r="E890" s="1" t="str">
        <f t="shared" si="40"/>
        <v>00209</v>
      </c>
      <c r="F890" s="1" t="str">
        <f t="shared" si="41"/>
        <v>GO-Água Limpa</v>
      </c>
    </row>
    <row r="891" spans="1:6" x14ac:dyDescent="0.25">
      <c r="A891" s="1" t="s">
        <v>1246</v>
      </c>
      <c r="B891" s="1">
        <v>5200258</v>
      </c>
      <c r="C891" s="1" t="s">
        <v>6993</v>
      </c>
      <c r="D891" s="1" t="str">
        <f t="shared" si="39"/>
        <v>52</v>
      </c>
      <c r="E891" s="1" t="str">
        <f t="shared" si="40"/>
        <v>00258</v>
      </c>
      <c r="F891" s="1" t="str">
        <f t="shared" si="41"/>
        <v>GO-Águas Lindas de Goiás</v>
      </c>
    </row>
    <row r="892" spans="1:6" x14ac:dyDescent="0.25">
      <c r="A892" s="1" t="s">
        <v>1246</v>
      </c>
      <c r="B892" s="1">
        <v>5200308</v>
      </c>
      <c r="C892" s="1" t="s">
        <v>6994</v>
      </c>
      <c r="D892" s="1" t="str">
        <f t="shared" si="39"/>
        <v>52</v>
      </c>
      <c r="E892" s="1" t="str">
        <f t="shared" si="40"/>
        <v>00308</v>
      </c>
      <c r="F892" s="1" t="str">
        <f t="shared" si="41"/>
        <v>GO-Alexânia</v>
      </c>
    </row>
    <row r="893" spans="1:6" x14ac:dyDescent="0.25">
      <c r="A893" s="1" t="s">
        <v>1246</v>
      </c>
      <c r="B893" s="1">
        <v>5200506</v>
      </c>
      <c r="C893" s="1" t="s">
        <v>6995</v>
      </c>
      <c r="D893" s="1" t="str">
        <f t="shared" si="39"/>
        <v>52</v>
      </c>
      <c r="E893" s="1" t="str">
        <f t="shared" si="40"/>
        <v>00506</v>
      </c>
      <c r="F893" s="1" t="str">
        <f t="shared" si="41"/>
        <v>GO-Aloândia</v>
      </c>
    </row>
    <row r="894" spans="1:6" x14ac:dyDescent="0.25">
      <c r="A894" s="1" t="s">
        <v>1246</v>
      </c>
      <c r="B894" s="1">
        <v>5200555</v>
      </c>
      <c r="C894" s="1" t="s">
        <v>6996</v>
      </c>
      <c r="D894" s="1" t="str">
        <f t="shared" si="39"/>
        <v>52</v>
      </c>
      <c r="E894" s="1" t="str">
        <f t="shared" si="40"/>
        <v>00555</v>
      </c>
      <c r="F894" s="1" t="str">
        <f t="shared" si="41"/>
        <v>GO-Alto Horizonte</v>
      </c>
    </row>
    <row r="895" spans="1:6" x14ac:dyDescent="0.25">
      <c r="A895" s="1" t="s">
        <v>1246</v>
      </c>
      <c r="B895" s="1">
        <v>5200605</v>
      </c>
      <c r="C895" s="1" t="s">
        <v>6997</v>
      </c>
      <c r="D895" s="1" t="str">
        <f t="shared" si="39"/>
        <v>52</v>
      </c>
      <c r="E895" s="1" t="str">
        <f t="shared" si="40"/>
        <v>00605</v>
      </c>
      <c r="F895" s="1" t="str">
        <f t="shared" si="41"/>
        <v>GO-Alto Paraíso de Goiás</v>
      </c>
    </row>
    <row r="896" spans="1:6" x14ac:dyDescent="0.25">
      <c r="A896" s="1" t="s">
        <v>1246</v>
      </c>
      <c r="B896" s="1">
        <v>5200803</v>
      </c>
      <c r="C896" s="1" t="s">
        <v>6998</v>
      </c>
      <c r="D896" s="1" t="str">
        <f t="shared" si="39"/>
        <v>52</v>
      </c>
      <c r="E896" s="1" t="str">
        <f t="shared" si="40"/>
        <v>00803</v>
      </c>
      <c r="F896" s="1" t="str">
        <f t="shared" si="41"/>
        <v>GO-Alvorada do Norte</v>
      </c>
    </row>
    <row r="897" spans="1:6" x14ac:dyDescent="0.25">
      <c r="A897" s="1" t="s">
        <v>1246</v>
      </c>
      <c r="B897" s="1">
        <v>5200829</v>
      </c>
      <c r="C897" s="1" t="s">
        <v>6999</v>
      </c>
      <c r="D897" s="1" t="str">
        <f t="shared" si="39"/>
        <v>52</v>
      </c>
      <c r="E897" s="1" t="str">
        <f t="shared" si="40"/>
        <v>00829</v>
      </c>
      <c r="F897" s="1" t="str">
        <f t="shared" si="41"/>
        <v>GO-Amaralina</v>
      </c>
    </row>
    <row r="898" spans="1:6" x14ac:dyDescent="0.25">
      <c r="A898" s="1" t="s">
        <v>1246</v>
      </c>
      <c r="B898" s="1">
        <v>5200852</v>
      </c>
      <c r="C898" s="1" t="s">
        <v>7000</v>
      </c>
      <c r="D898" s="1" t="str">
        <f t="shared" si="39"/>
        <v>52</v>
      </c>
      <c r="E898" s="1" t="str">
        <f t="shared" si="40"/>
        <v>00852</v>
      </c>
      <c r="F898" s="1" t="str">
        <f t="shared" si="41"/>
        <v>GO-Americano do Brasil</v>
      </c>
    </row>
    <row r="899" spans="1:6" x14ac:dyDescent="0.25">
      <c r="A899" s="1" t="s">
        <v>1246</v>
      </c>
      <c r="B899" s="1">
        <v>5200902</v>
      </c>
      <c r="C899" s="1" t="s">
        <v>7001</v>
      </c>
      <c r="D899" s="1" t="str">
        <f t="shared" ref="D899:D962" si="42">LEFT($B899,2)</f>
        <v>52</v>
      </c>
      <c r="E899" s="1" t="str">
        <f t="shared" ref="E899:E962" si="43">RIGHT(B899,5)</f>
        <v>00902</v>
      </c>
      <c r="F899" s="1" t="str">
        <f t="shared" si="41"/>
        <v>GO-Amorinópolis</v>
      </c>
    </row>
    <row r="900" spans="1:6" x14ac:dyDescent="0.25">
      <c r="A900" s="1" t="s">
        <v>1246</v>
      </c>
      <c r="B900" s="1">
        <v>5201108</v>
      </c>
      <c r="C900" s="1" t="s">
        <v>7002</v>
      </c>
      <c r="D900" s="1" t="str">
        <f t="shared" si="42"/>
        <v>52</v>
      </c>
      <c r="E900" s="1" t="str">
        <f t="shared" si="43"/>
        <v>01108</v>
      </c>
      <c r="F900" s="1" t="str">
        <f t="shared" ref="F900:F963" si="44">A900&amp;"-"&amp;C900</f>
        <v>GO-Anápolis</v>
      </c>
    </row>
    <row r="901" spans="1:6" x14ac:dyDescent="0.25">
      <c r="A901" s="1" t="s">
        <v>1246</v>
      </c>
      <c r="B901" s="1">
        <v>5201207</v>
      </c>
      <c r="C901" s="1" t="s">
        <v>7003</v>
      </c>
      <c r="D901" s="1" t="str">
        <f t="shared" si="42"/>
        <v>52</v>
      </c>
      <c r="E901" s="1" t="str">
        <f t="shared" si="43"/>
        <v>01207</v>
      </c>
      <c r="F901" s="1" t="str">
        <f t="shared" si="44"/>
        <v>GO-Anhanguera</v>
      </c>
    </row>
    <row r="902" spans="1:6" x14ac:dyDescent="0.25">
      <c r="A902" s="1" t="s">
        <v>1246</v>
      </c>
      <c r="B902" s="1">
        <v>5201306</v>
      </c>
      <c r="C902" s="1" t="s">
        <v>7004</v>
      </c>
      <c r="D902" s="1" t="str">
        <f t="shared" si="42"/>
        <v>52</v>
      </c>
      <c r="E902" s="1" t="str">
        <f t="shared" si="43"/>
        <v>01306</v>
      </c>
      <c r="F902" s="1" t="str">
        <f t="shared" si="44"/>
        <v>GO-Anicuns</v>
      </c>
    </row>
    <row r="903" spans="1:6" x14ac:dyDescent="0.25">
      <c r="A903" s="1" t="s">
        <v>1246</v>
      </c>
      <c r="B903" s="1">
        <v>5201405</v>
      </c>
      <c r="C903" s="1" t="s">
        <v>7005</v>
      </c>
      <c r="D903" s="1" t="str">
        <f t="shared" si="42"/>
        <v>52</v>
      </c>
      <c r="E903" s="1" t="str">
        <f t="shared" si="43"/>
        <v>01405</v>
      </c>
      <c r="F903" s="1" t="str">
        <f t="shared" si="44"/>
        <v>GO-Aparecida de Goiânia</v>
      </c>
    </row>
    <row r="904" spans="1:6" x14ac:dyDescent="0.25">
      <c r="A904" s="1" t="s">
        <v>1246</v>
      </c>
      <c r="B904" s="1">
        <v>5201454</v>
      </c>
      <c r="C904" s="1" t="s">
        <v>7006</v>
      </c>
      <c r="D904" s="1" t="str">
        <f t="shared" si="42"/>
        <v>52</v>
      </c>
      <c r="E904" s="1" t="str">
        <f t="shared" si="43"/>
        <v>01454</v>
      </c>
      <c r="F904" s="1" t="str">
        <f t="shared" si="44"/>
        <v>GO-Aparecida do Rio Doce</v>
      </c>
    </row>
    <row r="905" spans="1:6" x14ac:dyDescent="0.25">
      <c r="A905" s="1" t="s">
        <v>1246</v>
      </c>
      <c r="B905" s="1">
        <v>5201504</v>
      </c>
      <c r="C905" s="1" t="s">
        <v>7007</v>
      </c>
      <c r="D905" s="1" t="str">
        <f t="shared" si="42"/>
        <v>52</v>
      </c>
      <c r="E905" s="1" t="str">
        <f t="shared" si="43"/>
        <v>01504</v>
      </c>
      <c r="F905" s="1" t="str">
        <f t="shared" si="44"/>
        <v>GO-Aporé</v>
      </c>
    </row>
    <row r="906" spans="1:6" x14ac:dyDescent="0.25">
      <c r="A906" s="1" t="s">
        <v>1246</v>
      </c>
      <c r="B906" s="1">
        <v>5201603</v>
      </c>
      <c r="C906" s="1" t="s">
        <v>7008</v>
      </c>
      <c r="D906" s="1" t="str">
        <f t="shared" si="42"/>
        <v>52</v>
      </c>
      <c r="E906" s="1" t="str">
        <f t="shared" si="43"/>
        <v>01603</v>
      </c>
      <c r="F906" s="1" t="str">
        <f t="shared" si="44"/>
        <v>GO-Araçu</v>
      </c>
    </row>
    <row r="907" spans="1:6" x14ac:dyDescent="0.25">
      <c r="A907" s="1" t="s">
        <v>1246</v>
      </c>
      <c r="B907" s="1">
        <v>5201702</v>
      </c>
      <c r="C907" s="1" t="s">
        <v>7009</v>
      </c>
      <c r="D907" s="1" t="str">
        <f t="shared" si="42"/>
        <v>52</v>
      </c>
      <c r="E907" s="1" t="str">
        <f t="shared" si="43"/>
        <v>01702</v>
      </c>
      <c r="F907" s="1" t="str">
        <f t="shared" si="44"/>
        <v>GO-Aragarças</v>
      </c>
    </row>
    <row r="908" spans="1:6" x14ac:dyDescent="0.25">
      <c r="A908" s="1" t="s">
        <v>1246</v>
      </c>
      <c r="B908" s="1">
        <v>5201801</v>
      </c>
      <c r="C908" s="1" t="s">
        <v>7010</v>
      </c>
      <c r="D908" s="1" t="str">
        <f t="shared" si="42"/>
        <v>52</v>
      </c>
      <c r="E908" s="1" t="str">
        <f t="shared" si="43"/>
        <v>01801</v>
      </c>
      <c r="F908" s="1" t="str">
        <f t="shared" si="44"/>
        <v>GO-Aragoiânia</v>
      </c>
    </row>
    <row r="909" spans="1:6" x14ac:dyDescent="0.25">
      <c r="A909" s="1" t="s">
        <v>1246</v>
      </c>
      <c r="B909" s="1">
        <v>5202155</v>
      </c>
      <c r="C909" s="1" t="s">
        <v>7011</v>
      </c>
      <c r="D909" s="1" t="str">
        <f t="shared" si="42"/>
        <v>52</v>
      </c>
      <c r="E909" s="1" t="str">
        <f t="shared" si="43"/>
        <v>02155</v>
      </c>
      <c r="F909" s="1" t="str">
        <f t="shared" si="44"/>
        <v>GO-Araguapaz</v>
      </c>
    </row>
    <row r="910" spans="1:6" x14ac:dyDescent="0.25">
      <c r="A910" s="1" t="s">
        <v>1246</v>
      </c>
      <c r="B910" s="1">
        <v>5202353</v>
      </c>
      <c r="C910" s="1" t="s">
        <v>7012</v>
      </c>
      <c r="D910" s="1" t="str">
        <f t="shared" si="42"/>
        <v>52</v>
      </c>
      <c r="E910" s="1" t="str">
        <f t="shared" si="43"/>
        <v>02353</v>
      </c>
      <c r="F910" s="1" t="str">
        <f t="shared" si="44"/>
        <v>GO-Arenópolis</v>
      </c>
    </row>
    <row r="911" spans="1:6" x14ac:dyDescent="0.25">
      <c r="A911" s="1" t="s">
        <v>1246</v>
      </c>
      <c r="B911" s="1">
        <v>5202502</v>
      </c>
      <c r="C911" s="1" t="s">
        <v>7013</v>
      </c>
      <c r="D911" s="1" t="str">
        <f t="shared" si="42"/>
        <v>52</v>
      </c>
      <c r="E911" s="1" t="str">
        <f t="shared" si="43"/>
        <v>02502</v>
      </c>
      <c r="F911" s="1" t="str">
        <f t="shared" si="44"/>
        <v>GO-Aruanã</v>
      </c>
    </row>
    <row r="912" spans="1:6" x14ac:dyDescent="0.25">
      <c r="A912" s="1" t="s">
        <v>1246</v>
      </c>
      <c r="B912" s="1">
        <v>5202601</v>
      </c>
      <c r="C912" s="1" t="s">
        <v>7014</v>
      </c>
      <c r="D912" s="1" t="str">
        <f t="shared" si="42"/>
        <v>52</v>
      </c>
      <c r="E912" s="1" t="str">
        <f t="shared" si="43"/>
        <v>02601</v>
      </c>
      <c r="F912" s="1" t="str">
        <f t="shared" si="44"/>
        <v>GO-Aurilândia</v>
      </c>
    </row>
    <row r="913" spans="1:6" x14ac:dyDescent="0.25">
      <c r="A913" s="1" t="s">
        <v>1246</v>
      </c>
      <c r="B913" s="1">
        <v>5202809</v>
      </c>
      <c r="C913" s="1" t="s">
        <v>7015</v>
      </c>
      <c r="D913" s="1" t="str">
        <f t="shared" si="42"/>
        <v>52</v>
      </c>
      <c r="E913" s="1" t="str">
        <f t="shared" si="43"/>
        <v>02809</v>
      </c>
      <c r="F913" s="1" t="str">
        <f t="shared" si="44"/>
        <v>GO-Avelinópolis</v>
      </c>
    </row>
    <row r="914" spans="1:6" x14ac:dyDescent="0.25">
      <c r="A914" s="1" t="s">
        <v>1246</v>
      </c>
      <c r="B914" s="1">
        <v>5203104</v>
      </c>
      <c r="C914" s="1" t="s">
        <v>7016</v>
      </c>
      <c r="D914" s="1" t="str">
        <f t="shared" si="42"/>
        <v>52</v>
      </c>
      <c r="E914" s="1" t="str">
        <f t="shared" si="43"/>
        <v>03104</v>
      </c>
      <c r="F914" s="1" t="str">
        <f t="shared" si="44"/>
        <v>GO-Baliza</v>
      </c>
    </row>
    <row r="915" spans="1:6" x14ac:dyDescent="0.25">
      <c r="A915" s="1" t="s">
        <v>1246</v>
      </c>
      <c r="B915" s="1">
        <v>5203203</v>
      </c>
      <c r="C915" s="1" t="s">
        <v>3717</v>
      </c>
      <c r="D915" s="1" t="str">
        <f t="shared" si="42"/>
        <v>52</v>
      </c>
      <c r="E915" s="1" t="str">
        <f t="shared" si="43"/>
        <v>03203</v>
      </c>
      <c r="F915" s="1" t="str">
        <f t="shared" si="44"/>
        <v>GO-Barro Alto</v>
      </c>
    </row>
    <row r="916" spans="1:6" x14ac:dyDescent="0.25">
      <c r="A916" s="1" t="s">
        <v>1246</v>
      </c>
      <c r="B916" s="1">
        <v>5203302</v>
      </c>
      <c r="C916" s="1" t="s">
        <v>7017</v>
      </c>
      <c r="D916" s="1" t="str">
        <f t="shared" si="42"/>
        <v>52</v>
      </c>
      <c r="E916" s="1" t="str">
        <f t="shared" si="43"/>
        <v>03302</v>
      </c>
      <c r="F916" s="1" t="str">
        <f t="shared" si="44"/>
        <v>GO-Bela Vista de Goiás</v>
      </c>
    </row>
    <row r="917" spans="1:6" x14ac:dyDescent="0.25">
      <c r="A917" s="1" t="s">
        <v>1246</v>
      </c>
      <c r="B917" s="1">
        <v>5203401</v>
      </c>
      <c r="C917" s="1" t="s">
        <v>7018</v>
      </c>
      <c r="D917" s="1" t="str">
        <f t="shared" si="42"/>
        <v>52</v>
      </c>
      <c r="E917" s="1" t="str">
        <f t="shared" si="43"/>
        <v>03401</v>
      </c>
      <c r="F917" s="1" t="str">
        <f t="shared" si="44"/>
        <v>GO-Bom Jardim de Goiás</v>
      </c>
    </row>
    <row r="918" spans="1:6" x14ac:dyDescent="0.25">
      <c r="A918" s="1" t="s">
        <v>1246</v>
      </c>
      <c r="B918" s="1">
        <v>5203500</v>
      </c>
      <c r="C918" s="1" t="s">
        <v>7019</v>
      </c>
      <c r="D918" s="1" t="str">
        <f t="shared" si="42"/>
        <v>52</v>
      </c>
      <c r="E918" s="1" t="str">
        <f t="shared" si="43"/>
        <v>03500</v>
      </c>
      <c r="F918" s="1" t="str">
        <f t="shared" si="44"/>
        <v>GO-Bom Jesus de Goiás</v>
      </c>
    </row>
    <row r="919" spans="1:6" x14ac:dyDescent="0.25">
      <c r="A919" s="1" t="s">
        <v>1246</v>
      </c>
      <c r="B919" s="1">
        <v>5203559</v>
      </c>
      <c r="C919" s="1" t="s">
        <v>7020</v>
      </c>
      <c r="D919" s="1" t="str">
        <f t="shared" si="42"/>
        <v>52</v>
      </c>
      <c r="E919" s="1" t="str">
        <f t="shared" si="43"/>
        <v>03559</v>
      </c>
      <c r="F919" s="1" t="str">
        <f t="shared" si="44"/>
        <v>GO-Bonfinópolis</v>
      </c>
    </row>
    <row r="920" spans="1:6" x14ac:dyDescent="0.25">
      <c r="A920" s="1" t="s">
        <v>1246</v>
      </c>
      <c r="B920" s="1">
        <v>5203575</v>
      </c>
      <c r="C920" s="1" t="s">
        <v>7021</v>
      </c>
      <c r="D920" s="1" t="str">
        <f t="shared" si="42"/>
        <v>52</v>
      </c>
      <c r="E920" s="1" t="str">
        <f t="shared" si="43"/>
        <v>03575</v>
      </c>
      <c r="F920" s="1" t="str">
        <f t="shared" si="44"/>
        <v>GO-Bonópolis</v>
      </c>
    </row>
    <row r="921" spans="1:6" x14ac:dyDescent="0.25">
      <c r="A921" s="1" t="s">
        <v>1246</v>
      </c>
      <c r="B921" s="1">
        <v>5203609</v>
      </c>
      <c r="C921" s="1" t="s">
        <v>7022</v>
      </c>
      <c r="D921" s="1" t="str">
        <f t="shared" si="42"/>
        <v>52</v>
      </c>
      <c r="E921" s="1" t="str">
        <f t="shared" si="43"/>
        <v>03609</v>
      </c>
      <c r="F921" s="1" t="str">
        <f t="shared" si="44"/>
        <v>GO-Brazabrantes</v>
      </c>
    </row>
    <row r="922" spans="1:6" x14ac:dyDescent="0.25">
      <c r="A922" s="1" t="s">
        <v>1246</v>
      </c>
      <c r="B922" s="1">
        <v>5203807</v>
      </c>
      <c r="C922" s="1" t="s">
        <v>7023</v>
      </c>
      <c r="D922" s="1" t="str">
        <f t="shared" si="42"/>
        <v>52</v>
      </c>
      <c r="E922" s="1" t="str">
        <f t="shared" si="43"/>
        <v>03807</v>
      </c>
      <c r="F922" s="1" t="str">
        <f t="shared" si="44"/>
        <v>GO-Britânia</v>
      </c>
    </row>
    <row r="923" spans="1:6" x14ac:dyDescent="0.25">
      <c r="A923" s="1" t="s">
        <v>1246</v>
      </c>
      <c r="B923" s="1">
        <v>5203906</v>
      </c>
      <c r="C923" s="1" t="s">
        <v>7024</v>
      </c>
      <c r="D923" s="1" t="str">
        <f t="shared" si="42"/>
        <v>52</v>
      </c>
      <c r="E923" s="1" t="str">
        <f t="shared" si="43"/>
        <v>03906</v>
      </c>
      <c r="F923" s="1" t="str">
        <f t="shared" si="44"/>
        <v>GO-Buriti Alegre</v>
      </c>
    </row>
    <row r="924" spans="1:6" x14ac:dyDescent="0.25">
      <c r="A924" s="1" t="s">
        <v>1246</v>
      </c>
      <c r="B924" s="1">
        <v>5203939</v>
      </c>
      <c r="C924" s="1" t="s">
        <v>7025</v>
      </c>
      <c r="D924" s="1" t="str">
        <f t="shared" si="42"/>
        <v>52</v>
      </c>
      <c r="E924" s="1" t="str">
        <f t="shared" si="43"/>
        <v>03939</v>
      </c>
      <c r="F924" s="1" t="str">
        <f t="shared" si="44"/>
        <v>GO-Buriti de Goiás</v>
      </c>
    </row>
    <row r="925" spans="1:6" x14ac:dyDescent="0.25">
      <c r="A925" s="1" t="s">
        <v>1246</v>
      </c>
      <c r="B925" s="1">
        <v>5203962</v>
      </c>
      <c r="C925" s="1" t="s">
        <v>7026</v>
      </c>
      <c r="D925" s="1" t="str">
        <f t="shared" si="42"/>
        <v>52</v>
      </c>
      <c r="E925" s="1" t="str">
        <f t="shared" si="43"/>
        <v>03962</v>
      </c>
      <c r="F925" s="1" t="str">
        <f t="shared" si="44"/>
        <v>GO-Buritinópolis</v>
      </c>
    </row>
    <row r="926" spans="1:6" x14ac:dyDescent="0.25">
      <c r="A926" s="1" t="s">
        <v>1246</v>
      </c>
      <c r="B926" s="1">
        <v>5204003</v>
      </c>
      <c r="C926" s="1" t="s">
        <v>7027</v>
      </c>
      <c r="D926" s="1" t="str">
        <f t="shared" si="42"/>
        <v>52</v>
      </c>
      <c r="E926" s="1" t="str">
        <f t="shared" si="43"/>
        <v>04003</v>
      </c>
      <c r="F926" s="1" t="str">
        <f t="shared" si="44"/>
        <v>GO-Cabeceiras</v>
      </c>
    </row>
    <row r="927" spans="1:6" x14ac:dyDescent="0.25">
      <c r="A927" s="1" t="s">
        <v>1246</v>
      </c>
      <c r="B927" s="1">
        <v>5204102</v>
      </c>
      <c r="C927" s="1" t="s">
        <v>7028</v>
      </c>
      <c r="D927" s="1" t="str">
        <f t="shared" si="42"/>
        <v>52</v>
      </c>
      <c r="E927" s="1" t="str">
        <f t="shared" si="43"/>
        <v>04102</v>
      </c>
      <c r="F927" s="1" t="str">
        <f t="shared" si="44"/>
        <v>GO-Cachoeira Alta</v>
      </c>
    </row>
    <row r="928" spans="1:6" x14ac:dyDescent="0.25">
      <c r="A928" s="1" t="s">
        <v>1246</v>
      </c>
      <c r="B928" s="1">
        <v>5204201</v>
      </c>
      <c r="C928" s="1" t="s">
        <v>7029</v>
      </c>
      <c r="D928" s="1" t="str">
        <f t="shared" si="42"/>
        <v>52</v>
      </c>
      <c r="E928" s="1" t="str">
        <f t="shared" si="43"/>
        <v>04201</v>
      </c>
      <c r="F928" s="1" t="str">
        <f t="shared" si="44"/>
        <v>GO-Cachoeira de Goiás</v>
      </c>
    </row>
    <row r="929" spans="1:6" x14ac:dyDescent="0.25">
      <c r="A929" s="1" t="s">
        <v>1246</v>
      </c>
      <c r="B929" s="1">
        <v>5204250</v>
      </c>
      <c r="C929" s="1" t="s">
        <v>4180</v>
      </c>
      <c r="D929" s="1" t="str">
        <f t="shared" si="42"/>
        <v>52</v>
      </c>
      <c r="E929" s="1" t="str">
        <f t="shared" si="43"/>
        <v>04250</v>
      </c>
      <c r="F929" s="1" t="str">
        <f t="shared" si="44"/>
        <v>GO-Cachoeira Dourada</v>
      </c>
    </row>
    <row r="930" spans="1:6" x14ac:dyDescent="0.25">
      <c r="A930" s="1" t="s">
        <v>1246</v>
      </c>
      <c r="B930" s="1">
        <v>5204300</v>
      </c>
      <c r="C930" s="1" t="s">
        <v>7030</v>
      </c>
      <c r="D930" s="1" t="str">
        <f t="shared" si="42"/>
        <v>52</v>
      </c>
      <c r="E930" s="1" t="str">
        <f t="shared" si="43"/>
        <v>04300</v>
      </c>
      <c r="F930" s="1" t="str">
        <f t="shared" si="44"/>
        <v>GO-Caçu</v>
      </c>
    </row>
    <row r="931" spans="1:6" x14ac:dyDescent="0.25">
      <c r="A931" s="1" t="s">
        <v>1246</v>
      </c>
      <c r="B931" s="1">
        <v>5204409</v>
      </c>
      <c r="C931" s="1" t="s">
        <v>7031</v>
      </c>
      <c r="D931" s="1" t="str">
        <f t="shared" si="42"/>
        <v>52</v>
      </c>
      <c r="E931" s="1" t="str">
        <f t="shared" si="43"/>
        <v>04409</v>
      </c>
      <c r="F931" s="1" t="str">
        <f t="shared" si="44"/>
        <v>GO-Caiapônia</v>
      </c>
    </row>
    <row r="932" spans="1:6" x14ac:dyDescent="0.25">
      <c r="A932" s="1" t="s">
        <v>1246</v>
      </c>
      <c r="B932" s="1">
        <v>5204508</v>
      </c>
      <c r="C932" s="1" t="s">
        <v>7032</v>
      </c>
      <c r="D932" s="1" t="str">
        <f t="shared" si="42"/>
        <v>52</v>
      </c>
      <c r="E932" s="1" t="str">
        <f t="shared" si="43"/>
        <v>04508</v>
      </c>
      <c r="F932" s="1" t="str">
        <f t="shared" si="44"/>
        <v>GO-Caldas Novas</v>
      </c>
    </row>
    <row r="933" spans="1:6" x14ac:dyDescent="0.25">
      <c r="A933" s="1" t="s">
        <v>1246</v>
      </c>
      <c r="B933" s="1">
        <v>5204557</v>
      </c>
      <c r="C933" s="1" t="s">
        <v>7033</v>
      </c>
      <c r="D933" s="1" t="str">
        <f t="shared" si="42"/>
        <v>52</v>
      </c>
      <c r="E933" s="1" t="str">
        <f t="shared" si="43"/>
        <v>04557</v>
      </c>
      <c r="F933" s="1" t="str">
        <f t="shared" si="44"/>
        <v>GO-Caldazinha</v>
      </c>
    </row>
    <row r="934" spans="1:6" x14ac:dyDescent="0.25">
      <c r="A934" s="1" t="s">
        <v>1246</v>
      </c>
      <c r="B934" s="1">
        <v>5204607</v>
      </c>
      <c r="C934" s="1" t="s">
        <v>7034</v>
      </c>
      <c r="D934" s="1" t="str">
        <f t="shared" si="42"/>
        <v>52</v>
      </c>
      <c r="E934" s="1" t="str">
        <f t="shared" si="43"/>
        <v>04607</v>
      </c>
      <c r="F934" s="1" t="str">
        <f t="shared" si="44"/>
        <v>GO-Campestre de Goiás</v>
      </c>
    </row>
    <row r="935" spans="1:6" x14ac:dyDescent="0.25">
      <c r="A935" s="1" t="s">
        <v>1246</v>
      </c>
      <c r="B935" s="1">
        <v>5204656</v>
      </c>
      <c r="C935" s="1" t="s">
        <v>7035</v>
      </c>
      <c r="D935" s="1" t="str">
        <f t="shared" si="42"/>
        <v>52</v>
      </c>
      <c r="E935" s="1" t="str">
        <f t="shared" si="43"/>
        <v>04656</v>
      </c>
      <c r="F935" s="1" t="str">
        <f t="shared" si="44"/>
        <v>GO-Campinaçu</v>
      </c>
    </row>
    <row r="936" spans="1:6" x14ac:dyDescent="0.25">
      <c r="A936" s="1" t="s">
        <v>1246</v>
      </c>
      <c r="B936" s="1">
        <v>5204706</v>
      </c>
      <c r="C936" s="1" t="s">
        <v>7036</v>
      </c>
      <c r="D936" s="1" t="str">
        <f t="shared" si="42"/>
        <v>52</v>
      </c>
      <c r="E936" s="1" t="str">
        <f t="shared" si="43"/>
        <v>04706</v>
      </c>
      <c r="F936" s="1" t="str">
        <f t="shared" si="44"/>
        <v>GO-Campinorte</v>
      </c>
    </row>
    <row r="937" spans="1:6" x14ac:dyDescent="0.25">
      <c r="A937" s="1" t="s">
        <v>1246</v>
      </c>
      <c r="B937" s="1">
        <v>5204805</v>
      </c>
      <c r="C937" s="1" t="s">
        <v>7037</v>
      </c>
      <c r="D937" s="1" t="str">
        <f t="shared" si="42"/>
        <v>52</v>
      </c>
      <c r="E937" s="1" t="str">
        <f t="shared" si="43"/>
        <v>04805</v>
      </c>
      <c r="F937" s="1" t="str">
        <f t="shared" si="44"/>
        <v>GO-Campo Alegre de Goiás</v>
      </c>
    </row>
    <row r="938" spans="1:6" x14ac:dyDescent="0.25">
      <c r="A938" s="1" t="s">
        <v>1246</v>
      </c>
      <c r="B938" s="1">
        <v>5204854</v>
      </c>
      <c r="C938" s="1" t="s">
        <v>7038</v>
      </c>
      <c r="D938" s="1" t="str">
        <f t="shared" si="42"/>
        <v>52</v>
      </c>
      <c r="E938" s="1" t="str">
        <f t="shared" si="43"/>
        <v>04854</v>
      </c>
      <c r="F938" s="1" t="str">
        <f t="shared" si="44"/>
        <v>GO-Campo Limpo de Goiás</v>
      </c>
    </row>
    <row r="939" spans="1:6" x14ac:dyDescent="0.25">
      <c r="A939" s="1" t="s">
        <v>1246</v>
      </c>
      <c r="B939" s="1">
        <v>5204904</v>
      </c>
      <c r="C939" s="1" t="s">
        <v>7039</v>
      </c>
      <c r="D939" s="1" t="str">
        <f t="shared" si="42"/>
        <v>52</v>
      </c>
      <c r="E939" s="1" t="str">
        <f t="shared" si="43"/>
        <v>04904</v>
      </c>
      <c r="F939" s="1" t="str">
        <f t="shared" si="44"/>
        <v>GO-Campos Belos</v>
      </c>
    </row>
    <row r="940" spans="1:6" x14ac:dyDescent="0.25">
      <c r="A940" s="1" t="s">
        <v>1246</v>
      </c>
      <c r="B940" s="1">
        <v>5204953</v>
      </c>
      <c r="C940" s="1" t="s">
        <v>7040</v>
      </c>
      <c r="D940" s="1" t="str">
        <f t="shared" si="42"/>
        <v>52</v>
      </c>
      <c r="E940" s="1" t="str">
        <f t="shared" si="43"/>
        <v>04953</v>
      </c>
      <c r="F940" s="1" t="str">
        <f t="shared" si="44"/>
        <v>GO-Campos Verdes</v>
      </c>
    </row>
    <row r="941" spans="1:6" x14ac:dyDescent="0.25">
      <c r="A941" s="1" t="s">
        <v>1246</v>
      </c>
      <c r="B941" s="1">
        <v>5205000</v>
      </c>
      <c r="C941" s="1" t="s">
        <v>7041</v>
      </c>
      <c r="D941" s="1" t="str">
        <f t="shared" si="42"/>
        <v>52</v>
      </c>
      <c r="E941" s="1" t="str">
        <f t="shared" si="43"/>
        <v>05000</v>
      </c>
      <c r="F941" s="1" t="str">
        <f t="shared" si="44"/>
        <v>GO-Carmo do Rio Verde</v>
      </c>
    </row>
    <row r="942" spans="1:6" x14ac:dyDescent="0.25">
      <c r="A942" s="1" t="s">
        <v>1246</v>
      </c>
      <c r="B942" s="1">
        <v>5205059</v>
      </c>
      <c r="C942" s="1" t="s">
        <v>7042</v>
      </c>
      <c r="D942" s="1" t="str">
        <f t="shared" si="42"/>
        <v>52</v>
      </c>
      <c r="E942" s="1" t="str">
        <f t="shared" si="43"/>
        <v>05059</v>
      </c>
      <c r="F942" s="1" t="str">
        <f t="shared" si="44"/>
        <v>GO-Castelândia</v>
      </c>
    </row>
    <row r="943" spans="1:6" x14ac:dyDescent="0.25">
      <c r="A943" s="1" t="s">
        <v>1246</v>
      </c>
      <c r="B943" s="1">
        <v>5205109</v>
      </c>
      <c r="C943" s="1" t="s">
        <v>7043</v>
      </c>
      <c r="D943" s="1" t="str">
        <f t="shared" si="42"/>
        <v>52</v>
      </c>
      <c r="E943" s="1" t="str">
        <f t="shared" si="43"/>
        <v>05109</v>
      </c>
      <c r="F943" s="1" t="str">
        <f t="shared" si="44"/>
        <v>GO-Catalão</v>
      </c>
    </row>
    <row r="944" spans="1:6" x14ac:dyDescent="0.25">
      <c r="A944" s="1" t="s">
        <v>1246</v>
      </c>
      <c r="B944" s="1">
        <v>5205208</v>
      </c>
      <c r="C944" s="1" t="s">
        <v>7044</v>
      </c>
      <c r="D944" s="1" t="str">
        <f t="shared" si="42"/>
        <v>52</v>
      </c>
      <c r="E944" s="1" t="str">
        <f t="shared" si="43"/>
        <v>05208</v>
      </c>
      <c r="F944" s="1" t="str">
        <f t="shared" si="44"/>
        <v>GO-Caturaí</v>
      </c>
    </row>
    <row r="945" spans="1:6" x14ac:dyDescent="0.25">
      <c r="A945" s="1" t="s">
        <v>1246</v>
      </c>
      <c r="B945" s="1">
        <v>5205307</v>
      </c>
      <c r="C945" s="1" t="s">
        <v>7045</v>
      </c>
      <c r="D945" s="1" t="str">
        <f t="shared" si="42"/>
        <v>52</v>
      </c>
      <c r="E945" s="1" t="str">
        <f t="shared" si="43"/>
        <v>05307</v>
      </c>
      <c r="F945" s="1" t="str">
        <f t="shared" si="44"/>
        <v>GO-Cavalcante</v>
      </c>
    </row>
    <row r="946" spans="1:6" x14ac:dyDescent="0.25">
      <c r="A946" s="1" t="s">
        <v>1246</v>
      </c>
      <c r="B946" s="1">
        <v>5205406</v>
      </c>
      <c r="C946" s="1" t="s">
        <v>7046</v>
      </c>
      <c r="D946" s="1" t="str">
        <f t="shared" si="42"/>
        <v>52</v>
      </c>
      <c r="E946" s="1" t="str">
        <f t="shared" si="43"/>
        <v>05406</v>
      </c>
      <c r="F946" s="1" t="str">
        <f t="shared" si="44"/>
        <v>GO-Ceres</v>
      </c>
    </row>
    <row r="947" spans="1:6" x14ac:dyDescent="0.25">
      <c r="A947" s="1" t="s">
        <v>1246</v>
      </c>
      <c r="B947" s="1">
        <v>5205455</v>
      </c>
      <c r="C947" s="1" t="s">
        <v>7047</v>
      </c>
      <c r="D947" s="1" t="str">
        <f t="shared" si="42"/>
        <v>52</v>
      </c>
      <c r="E947" s="1" t="str">
        <f t="shared" si="43"/>
        <v>05455</v>
      </c>
      <c r="F947" s="1" t="str">
        <f t="shared" si="44"/>
        <v>GO-Cezarina</v>
      </c>
    </row>
    <row r="948" spans="1:6" x14ac:dyDescent="0.25">
      <c r="A948" s="1" t="s">
        <v>1246</v>
      </c>
      <c r="B948" s="1">
        <v>5205471</v>
      </c>
      <c r="C948" s="1" t="s">
        <v>7048</v>
      </c>
      <c r="D948" s="1" t="str">
        <f t="shared" si="42"/>
        <v>52</v>
      </c>
      <c r="E948" s="1" t="str">
        <f t="shared" si="43"/>
        <v>05471</v>
      </c>
      <c r="F948" s="1" t="str">
        <f t="shared" si="44"/>
        <v>GO-Chapadão do Céu</v>
      </c>
    </row>
    <row r="949" spans="1:6" x14ac:dyDescent="0.25">
      <c r="A949" s="1" t="s">
        <v>1246</v>
      </c>
      <c r="B949" s="1">
        <v>5205497</v>
      </c>
      <c r="C949" s="1" t="s">
        <v>7049</v>
      </c>
      <c r="D949" s="1" t="str">
        <f t="shared" si="42"/>
        <v>52</v>
      </c>
      <c r="E949" s="1" t="str">
        <f t="shared" si="43"/>
        <v>05497</v>
      </c>
      <c r="F949" s="1" t="str">
        <f t="shared" si="44"/>
        <v>GO-Cidade Ocidental</v>
      </c>
    </row>
    <row r="950" spans="1:6" x14ac:dyDescent="0.25">
      <c r="A950" s="1" t="s">
        <v>1246</v>
      </c>
      <c r="B950" s="1">
        <v>5205513</v>
      </c>
      <c r="C950" s="1" t="s">
        <v>7050</v>
      </c>
      <c r="D950" s="1" t="str">
        <f t="shared" si="42"/>
        <v>52</v>
      </c>
      <c r="E950" s="1" t="str">
        <f t="shared" si="43"/>
        <v>05513</v>
      </c>
      <c r="F950" s="1" t="str">
        <f t="shared" si="44"/>
        <v>GO-Cocalzinho de Goiás</v>
      </c>
    </row>
    <row r="951" spans="1:6" x14ac:dyDescent="0.25">
      <c r="A951" s="1" t="s">
        <v>1246</v>
      </c>
      <c r="B951" s="1">
        <v>5205521</v>
      </c>
      <c r="C951" s="1" t="s">
        <v>7051</v>
      </c>
      <c r="D951" s="1" t="str">
        <f t="shared" si="42"/>
        <v>52</v>
      </c>
      <c r="E951" s="1" t="str">
        <f t="shared" si="43"/>
        <v>05521</v>
      </c>
      <c r="F951" s="1" t="str">
        <f t="shared" si="44"/>
        <v>GO-Colinas do Sul</v>
      </c>
    </row>
    <row r="952" spans="1:6" x14ac:dyDescent="0.25">
      <c r="A952" s="1" t="s">
        <v>1246</v>
      </c>
      <c r="B952" s="1">
        <v>5205703</v>
      </c>
      <c r="C952" s="1" t="s">
        <v>7052</v>
      </c>
      <c r="D952" s="1" t="str">
        <f t="shared" si="42"/>
        <v>52</v>
      </c>
      <c r="E952" s="1" t="str">
        <f t="shared" si="43"/>
        <v>05703</v>
      </c>
      <c r="F952" s="1" t="str">
        <f t="shared" si="44"/>
        <v>GO-Córrego do Ouro</v>
      </c>
    </row>
    <row r="953" spans="1:6" x14ac:dyDescent="0.25">
      <c r="A953" s="1" t="s">
        <v>1246</v>
      </c>
      <c r="B953" s="1">
        <v>5205802</v>
      </c>
      <c r="C953" s="1" t="s">
        <v>7053</v>
      </c>
      <c r="D953" s="1" t="str">
        <f t="shared" si="42"/>
        <v>52</v>
      </c>
      <c r="E953" s="1" t="str">
        <f t="shared" si="43"/>
        <v>05802</v>
      </c>
      <c r="F953" s="1" t="str">
        <f t="shared" si="44"/>
        <v>GO-Corumbá de Goiás</v>
      </c>
    </row>
    <row r="954" spans="1:6" x14ac:dyDescent="0.25">
      <c r="A954" s="1" t="s">
        <v>1246</v>
      </c>
      <c r="B954" s="1">
        <v>5205901</v>
      </c>
      <c r="C954" s="1" t="s">
        <v>7054</v>
      </c>
      <c r="D954" s="1" t="str">
        <f t="shared" si="42"/>
        <v>52</v>
      </c>
      <c r="E954" s="1" t="str">
        <f t="shared" si="43"/>
        <v>05901</v>
      </c>
      <c r="F954" s="1" t="str">
        <f t="shared" si="44"/>
        <v>GO-Corumbaíba</v>
      </c>
    </row>
    <row r="955" spans="1:6" x14ac:dyDescent="0.25">
      <c r="A955" s="1" t="s">
        <v>1246</v>
      </c>
      <c r="B955" s="1">
        <v>5206206</v>
      </c>
      <c r="C955" s="1" t="s">
        <v>7055</v>
      </c>
      <c r="D955" s="1" t="str">
        <f t="shared" si="42"/>
        <v>52</v>
      </c>
      <c r="E955" s="1" t="str">
        <f t="shared" si="43"/>
        <v>06206</v>
      </c>
      <c r="F955" s="1" t="str">
        <f t="shared" si="44"/>
        <v>GO-Cristalina</v>
      </c>
    </row>
    <row r="956" spans="1:6" x14ac:dyDescent="0.25">
      <c r="A956" s="1" t="s">
        <v>1246</v>
      </c>
      <c r="B956" s="1">
        <v>5206305</v>
      </c>
      <c r="C956" s="1" t="s">
        <v>7056</v>
      </c>
      <c r="D956" s="1" t="str">
        <f t="shared" si="42"/>
        <v>52</v>
      </c>
      <c r="E956" s="1" t="str">
        <f t="shared" si="43"/>
        <v>06305</v>
      </c>
      <c r="F956" s="1" t="str">
        <f t="shared" si="44"/>
        <v>GO-Cristianópolis</v>
      </c>
    </row>
    <row r="957" spans="1:6" x14ac:dyDescent="0.25">
      <c r="A957" s="1" t="s">
        <v>1246</v>
      </c>
      <c r="B957" s="1">
        <v>5206404</v>
      </c>
      <c r="C957" s="1" t="s">
        <v>7057</v>
      </c>
      <c r="D957" s="1" t="str">
        <f t="shared" si="42"/>
        <v>52</v>
      </c>
      <c r="E957" s="1" t="str">
        <f t="shared" si="43"/>
        <v>06404</v>
      </c>
      <c r="F957" s="1" t="str">
        <f t="shared" si="44"/>
        <v>GO-Crixás</v>
      </c>
    </row>
    <row r="958" spans="1:6" x14ac:dyDescent="0.25">
      <c r="A958" s="1" t="s">
        <v>1246</v>
      </c>
      <c r="B958" s="1">
        <v>5206503</v>
      </c>
      <c r="C958" s="1" t="s">
        <v>7058</v>
      </c>
      <c r="D958" s="1" t="str">
        <f t="shared" si="42"/>
        <v>52</v>
      </c>
      <c r="E958" s="1" t="str">
        <f t="shared" si="43"/>
        <v>06503</v>
      </c>
      <c r="F958" s="1" t="str">
        <f t="shared" si="44"/>
        <v>GO-Cromínia</v>
      </c>
    </row>
    <row r="959" spans="1:6" x14ac:dyDescent="0.25">
      <c r="A959" s="1" t="s">
        <v>1246</v>
      </c>
      <c r="B959" s="1">
        <v>5206602</v>
      </c>
      <c r="C959" s="1" t="s">
        <v>7059</v>
      </c>
      <c r="D959" s="1" t="str">
        <f t="shared" si="42"/>
        <v>52</v>
      </c>
      <c r="E959" s="1" t="str">
        <f t="shared" si="43"/>
        <v>06602</v>
      </c>
      <c r="F959" s="1" t="str">
        <f t="shared" si="44"/>
        <v>GO-Cumari</v>
      </c>
    </row>
    <row r="960" spans="1:6" x14ac:dyDescent="0.25">
      <c r="A960" s="1" t="s">
        <v>1246</v>
      </c>
      <c r="B960" s="1">
        <v>5206701</v>
      </c>
      <c r="C960" s="1" t="s">
        <v>7060</v>
      </c>
      <c r="D960" s="1" t="str">
        <f t="shared" si="42"/>
        <v>52</v>
      </c>
      <c r="E960" s="1" t="str">
        <f t="shared" si="43"/>
        <v>06701</v>
      </c>
      <c r="F960" s="1" t="str">
        <f t="shared" si="44"/>
        <v>GO-Damianópolis</v>
      </c>
    </row>
    <row r="961" spans="1:6" x14ac:dyDescent="0.25">
      <c r="A961" s="1" t="s">
        <v>1246</v>
      </c>
      <c r="B961" s="1">
        <v>5206800</v>
      </c>
      <c r="C961" s="1" t="s">
        <v>7061</v>
      </c>
      <c r="D961" s="1" t="str">
        <f t="shared" si="42"/>
        <v>52</v>
      </c>
      <c r="E961" s="1" t="str">
        <f t="shared" si="43"/>
        <v>06800</v>
      </c>
      <c r="F961" s="1" t="str">
        <f t="shared" si="44"/>
        <v>GO-Damolândia</v>
      </c>
    </row>
    <row r="962" spans="1:6" x14ac:dyDescent="0.25">
      <c r="A962" s="1" t="s">
        <v>1246</v>
      </c>
      <c r="B962" s="1">
        <v>5206909</v>
      </c>
      <c r="C962" s="1" t="s">
        <v>2424</v>
      </c>
      <c r="D962" s="1" t="str">
        <f t="shared" si="42"/>
        <v>52</v>
      </c>
      <c r="E962" s="1" t="str">
        <f t="shared" si="43"/>
        <v>06909</v>
      </c>
      <c r="F962" s="1" t="str">
        <f t="shared" si="44"/>
        <v>GO-Davinópolis</v>
      </c>
    </row>
    <row r="963" spans="1:6" x14ac:dyDescent="0.25">
      <c r="A963" s="1" t="s">
        <v>1246</v>
      </c>
      <c r="B963" s="1">
        <v>5207105</v>
      </c>
      <c r="C963" s="1" t="s">
        <v>7062</v>
      </c>
      <c r="D963" s="1" t="str">
        <f t="shared" ref="D963:D1026" si="45">LEFT($B963,2)</f>
        <v>52</v>
      </c>
      <c r="E963" s="1" t="str">
        <f t="shared" ref="E963:E1026" si="46">RIGHT(B963,5)</f>
        <v>07105</v>
      </c>
      <c r="F963" s="1" t="str">
        <f t="shared" si="44"/>
        <v>GO-Diorama</v>
      </c>
    </row>
    <row r="964" spans="1:6" x14ac:dyDescent="0.25">
      <c r="A964" s="1" t="s">
        <v>1246</v>
      </c>
      <c r="B964" s="1">
        <v>5208301</v>
      </c>
      <c r="C964" s="1" t="s">
        <v>7063</v>
      </c>
      <c r="D964" s="1" t="str">
        <f t="shared" si="45"/>
        <v>52</v>
      </c>
      <c r="E964" s="1" t="str">
        <f t="shared" si="46"/>
        <v>08301</v>
      </c>
      <c r="F964" s="1" t="str">
        <f t="shared" ref="F964:F1027" si="47">A964&amp;"-"&amp;C964</f>
        <v>GO-Divinópolis de Goiás</v>
      </c>
    </row>
    <row r="965" spans="1:6" x14ac:dyDescent="0.25">
      <c r="A965" s="1" t="s">
        <v>1246</v>
      </c>
      <c r="B965" s="1">
        <v>5207253</v>
      </c>
      <c r="C965" s="1" t="s">
        <v>7064</v>
      </c>
      <c r="D965" s="1" t="str">
        <f t="shared" si="45"/>
        <v>52</v>
      </c>
      <c r="E965" s="1" t="str">
        <f t="shared" si="46"/>
        <v>07253</v>
      </c>
      <c r="F965" s="1" t="str">
        <f t="shared" si="47"/>
        <v>GO-Doverlândia</v>
      </c>
    </row>
    <row r="966" spans="1:6" x14ac:dyDescent="0.25">
      <c r="A966" s="1" t="s">
        <v>1246</v>
      </c>
      <c r="B966" s="1">
        <v>5207352</v>
      </c>
      <c r="C966" s="1" t="s">
        <v>7065</v>
      </c>
      <c r="D966" s="1" t="str">
        <f t="shared" si="45"/>
        <v>52</v>
      </c>
      <c r="E966" s="1" t="str">
        <f t="shared" si="46"/>
        <v>07352</v>
      </c>
      <c r="F966" s="1" t="str">
        <f t="shared" si="47"/>
        <v>GO-Edealina</v>
      </c>
    </row>
    <row r="967" spans="1:6" x14ac:dyDescent="0.25">
      <c r="A967" s="1" t="s">
        <v>1246</v>
      </c>
      <c r="B967" s="1">
        <v>5207402</v>
      </c>
      <c r="C967" s="1" t="s">
        <v>7066</v>
      </c>
      <c r="D967" s="1" t="str">
        <f t="shared" si="45"/>
        <v>52</v>
      </c>
      <c r="E967" s="1" t="str">
        <f t="shared" si="46"/>
        <v>07402</v>
      </c>
      <c r="F967" s="1" t="str">
        <f t="shared" si="47"/>
        <v>GO-Edéia</v>
      </c>
    </row>
    <row r="968" spans="1:6" x14ac:dyDescent="0.25">
      <c r="A968" s="1" t="s">
        <v>1246</v>
      </c>
      <c r="B968" s="1">
        <v>5207501</v>
      </c>
      <c r="C968" s="1" t="s">
        <v>5243</v>
      </c>
      <c r="D968" s="1" t="str">
        <f t="shared" si="45"/>
        <v>52</v>
      </c>
      <c r="E968" s="1" t="str">
        <f t="shared" si="46"/>
        <v>07501</v>
      </c>
      <c r="F968" s="1" t="str">
        <f t="shared" si="47"/>
        <v>GO-Estrela do Norte</v>
      </c>
    </row>
    <row r="969" spans="1:6" x14ac:dyDescent="0.25">
      <c r="A969" s="1" t="s">
        <v>1246</v>
      </c>
      <c r="B969" s="1">
        <v>5207535</v>
      </c>
      <c r="C969" s="1" t="s">
        <v>7067</v>
      </c>
      <c r="D969" s="1" t="str">
        <f t="shared" si="45"/>
        <v>52</v>
      </c>
      <c r="E969" s="1" t="str">
        <f t="shared" si="46"/>
        <v>07535</v>
      </c>
      <c r="F969" s="1" t="str">
        <f t="shared" si="47"/>
        <v>GO-Faina</v>
      </c>
    </row>
    <row r="970" spans="1:6" x14ac:dyDescent="0.25">
      <c r="A970" s="1" t="s">
        <v>1246</v>
      </c>
      <c r="B970" s="1">
        <v>5207600</v>
      </c>
      <c r="C970" s="1" t="s">
        <v>7068</v>
      </c>
      <c r="D970" s="1" t="str">
        <f t="shared" si="45"/>
        <v>52</v>
      </c>
      <c r="E970" s="1" t="str">
        <f t="shared" si="46"/>
        <v>07600</v>
      </c>
      <c r="F970" s="1" t="str">
        <f t="shared" si="47"/>
        <v>GO-Fazenda Nova</v>
      </c>
    </row>
    <row r="971" spans="1:6" x14ac:dyDescent="0.25">
      <c r="A971" s="1" t="s">
        <v>1246</v>
      </c>
      <c r="B971" s="1">
        <v>5207808</v>
      </c>
      <c r="C971" s="1" t="s">
        <v>7069</v>
      </c>
      <c r="D971" s="1" t="str">
        <f t="shared" si="45"/>
        <v>52</v>
      </c>
      <c r="E971" s="1" t="str">
        <f t="shared" si="46"/>
        <v>07808</v>
      </c>
      <c r="F971" s="1" t="str">
        <f t="shared" si="47"/>
        <v>GO-Firminópolis</v>
      </c>
    </row>
    <row r="972" spans="1:6" x14ac:dyDescent="0.25">
      <c r="A972" s="1" t="s">
        <v>1246</v>
      </c>
      <c r="B972" s="1">
        <v>5207907</v>
      </c>
      <c r="C972" s="1" t="s">
        <v>7070</v>
      </c>
      <c r="D972" s="1" t="str">
        <f t="shared" si="45"/>
        <v>52</v>
      </c>
      <c r="E972" s="1" t="str">
        <f t="shared" si="46"/>
        <v>07907</v>
      </c>
      <c r="F972" s="1" t="str">
        <f t="shared" si="47"/>
        <v>GO-Flores de Goiás</v>
      </c>
    </row>
    <row r="973" spans="1:6" x14ac:dyDescent="0.25">
      <c r="A973" s="1" t="s">
        <v>1246</v>
      </c>
      <c r="B973" s="1">
        <v>5208004</v>
      </c>
      <c r="C973" s="1" t="s">
        <v>7071</v>
      </c>
      <c r="D973" s="1" t="str">
        <f t="shared" si="45"/>
        <v>52</v>
      </c>
      <c r="E973" s="1" t="str">
        <f t="shared" si="46"/>
        <v>08004</v>
      </c>
      <c r="F973" s="1" t="str">
        <f t="shared" si="47"/>
        <v>GO-Formosa</v>
      </c>
    </row>
    <row r="974" spans="1:6" x14ac:dyDescent="0.25">
      <c r="A974" s="1" t="s">
        <v>1246</v>
      </c>
      <c r="B974" s="1">
        <v>5208103</v>
      </c>
      <c r="C974" s="1" t="s">
        <v>4361</v>
      </c>
      <c r="D974" s="1" t="str">
        <f t="shared" si="45"/>
        <v>52</v>
      </c>
      <c r="E974" s="1" t="str">
        <f t="shared" si="46"/>
        <v>08103</v>
      </c>
      <c r="F974" s="1" t="str">
        <f t="shared" si="47"/>
        <v>GO-Formoso</v>
      </c>
    </row>
    <row r="975" spans="1:6" x14ac:dyDescent="0.25">
      <c r="A975" s="1" t="s">
        <v>1246</v>
      </c>
      <c r="B975" s="1">
        <v>5208152</v>
      </c>
      <c r="C975" s="1" t="s">
        <v>7072</v>
      </c>
      <c r="D975" s="1" t="str">
        <f t="shared" si="45"/>
        <v>52</v>
      </c>
      <c r="E975" s="1" t="str">
        <f t="shared" si="46"/>
        <v>08152</v>
      </c>
      <c r="F975" s="1" t="str">
        <f t="shared" si="47"/>
        <v>GO-Gameleira de Goiás</v>
      </c>
    </row>
    <row r="976" spans="1:6" x14ac:dyDescent="0.25">
      <c r="A976" s="1" t="s">
        <v>1246</v>
      </c>
      <c r="B976" s="1">
        <v>5208400</v>
      </c>
      <c r="C976" s="1" t="s">
        <v>7073</v>
      </c>
      <c r="D976" s="1" t="str">
        <f t="shared" si="45"/>
        <v>52</v>
      </c>
      <c r="E976" s="1" t="str">
        <f t="shared" si="46"/>
        <v>08400</v>
      </c>
      <c r="F976" s="1" t="str">
        <f t="shared" si="47"/>
        <v>GO-Goianápolis</v>
      </c>
    </row>
    <row r="977" spans="1:6" x14ac:dyDescent="0.25">
      <c r="A977" s="1" t="s">
        <v>1246</v>
      </c>
      <c r="B977" s="1">
        <v>5208509</v>
      </c>
      <c r="C977" s="1" t="s">
        <v>7074</v>
      </c>
      <c r="D977" s="1" t="str">
        <f t="shared" si="45"/>
        <v>52</v>
      </c>
      <c r="E977" s="1" t="str">
        <f t="shared" si="46"/>
        <v>08509</v>
      </c>
      <c r="F977" s="1" t="str">
        <f t="shared" si="47"/>
        <v>GO-Goiandira</v>
      </c>
    </row>
    <row r="978" spans="1:6" x14ac:dyDescent="0.25">
      <c r="A978" s="1" t="s">
        <v>1246</v>
      </c>
      <c r="B978" s="1">
        <v>5208608</v>
      </c>
      <c r="C978" s="1" t="s">
        <v>7075</v>
      </c>
      <c r="D978" s="1" t="str">
        <f t="shared" si="45"/>
        <v>52</v>
      </c>
      <c r="E978" s="1" t="str">
        <f t="shared" si="46"/>
        <v>08608</v>
      </c>
      <c r="F978" s="1" t="str">
        <f t="shared" si="47"/>
        <v>GO-Goianésia</v>
      </c>
    </row>
    <row r="979" spans="1:6" x14ac:dyDescent="0.25">
      <c r="A979" s="1" t="s">
        <v>1246</v>
      </c>
      <c r="B979" s="1">
        <v>5208707</v>
      </c>
      <c r="C979" s="1" t="s">
        <v>7076</v>
      </c>
      <c r="D979" s="1" t="str">
        <f t="shared" si="45"/>
        <v>52</v>
      </c>
      <c r="E979" s="1" t="str">
        <f t="shared" si="46"/>
        <v>08707</v>
      </c>
      <c r="F979" s="1" t="str">
        <f t="shared" si="47"/>
        <v>GO-Goiânia</v>
      </c>
    </row>
    <row r="980" spans="1:6" x14ac:dyDescent="0.25">
      <c r="A980" s="1" t="s">
        <v>1246</v>
      </c>
      <c r="B980" s="1">
        <v>5208806</v>
      </c>
      <c r="C980" s="1" t="s">
        <v>7077</v>
      </c>
      <c r="D980" s="1" t="str">
        <f t="shared" si="45"/>
        <v>52</v>
      </c>
      <c r="E980" s="1" t="str">
        <f t="shared" si="46"/>
        <v>08806</v>
      </c>
      <c r="F980" s="1" t="str">
        <f t="shared" si="47"/>
        <v>GO-Goianira</v>
      </c>
    </row>
    <row r="981" spans="1:6" x14ac:dyDescent="0.25">
      <c r="A981" s="1" t="s">
        <v>1246</v>
      </c>
      <c r="B981" s="1">
        <v>5208905</v>
      </c>
      <c r="C981" s="1" t="s">
        <v>7078</v>
      </c>
      <c r="D981" s="1" t="str">
        <f t="shared" si="45"/>
        <v>52</v>
      </c>
      <c r="E981" s="1" t="str">
        <f t="shared" si="46"/>
        <v>08905</v>
      </c>
      <c r="F981" s="1" t="str">
        <f t="shared" si="47"/>
        <v>GO-Goiás</v>
      </c>
    </row>
    <row r="982" spans="1:6" x14ac:dyDescent="0.25">
      <c r="A982" s="1" t="s">
        <v>1246</v>
      </c>
      <c r="B982" s="1">
        <v>5209101</v>
      </c>
      <c r="C982" s="1" t="s">
        <v>7079</v>
      </c>
      <c r="D982" s="1" t="str">
        <f t="shared" si="45"/>
        <v>52</v>
      </c>
      <c r="E982" s="1" t="str">
        <f t="shared" si="46"/>
        <v>09101</v>
      </c>
      <c r="F982" s="1" t="str">
        <f t="shared" si="47"/>
        <v>GO-Goiatuba</v>
      </c>
    </row>
    <row r="983" spans="1:6" x14ac:dyDescent="0.25">
      <c r="A983" s="1" t="s">
        <v>1246</v>
      </c>
      <c r="B983" s="1">
        <v>5209150</v>
      </c>
      <c r="C983" s="1" t="s">
        <v>7080</v>
      </c>
      <c r="D983" s="1" t="str">
        <f t="shared" si="45"/>
        <v>52</v>
      </c>
      <c r="E983" s="1" t="str">
        <f t="shared" si="46"/>
        <v>09150</v>
      </c>
      <c r="F983" s="1" t="str">
        <f t="shared" si="47"/>
        <v>GO-Gouvelândia</v>
      </c>
    </row>
    <row r="984" spans="1:6" x14ac:dyDescent="0.25">
      <c r="A984" s="1" t="s">
        <v>1246</v>
      </c>
      <c r="B984" s="1">
        <v>5209200</v>
      </c>
      <c r="C984" s="1" t="s">
        <v>7081</v>
      </c>
      <c r="D984" s="1" t="str">
        <f t="shared" si="45"/>
        <v>52</v>
      </c>
      <c r="E984" s="1" t="str">
        <f t="shared" si="46"/>
        <v>09200</v>
      </c>
      <c r="F984" s="1" t="str">
        <f t="shared" si="47"/>
        <v>GO-Guapó</v>
      </c>
    </row>
    <row r="985" spans="1:6" x14ac:dyDescent="0.25">
      <c r="A985" s="1" t="s">
        <v>1246</v>
      </c>
      <c r="B985" s="1">
        <v>5209291</v>
      </c>
      <c r="C985" s="1" t="s">
        <v>7082</v>
      </c>
      <c r="D985" s="1" t="str">
        <f t="shared" si="45"/>
        <v>52</v>
      </c>
      <c r="E985" s="1" t="str">
        <f t="shared" si="46"/>
        <v>09291</v>
      </c>
      <c r="F985" s="1" t="str">
        <f t="shared" si="47"/>
        <v>GO-Guaraíta</v>
      </c>
    </row>
    <row r="986" spans="1:6" x14ac:dyDescent="0.25">
      <c r="A986" s="1" t="s">
        <v>1246</v>
      </c>
      <c r="B986" s="1">
        <v>5209408</v>
      </c>
      <c r="C986" s="1" t="s">
        <v>7083</v>
      </c>
      <c r="D986" s="1" t="str">
        <f t="shared" si="45"/>
        <v>52</v>
      </c>
      <c r="E986" s="1" t="str">
        <f t="shared" si="46"/>
        <v>09408</v>
      </c>
      <c r="F986" s="1" t="str">
        <f t="shared" si="47"/>
        <v>GO-Guarani de Goiás</v>
      </c>
    </row>
    <row r="987" spans="1:6" x14ac:dyDescent="0.25">
      <c r="A987" s="1" t="s">
        <v>1246</v>
      </c>
      <c r="B987" s="1">
        <v>5209457</v>
      </c>
      <c r="C987" s="1" t="s">
        <v>7084</v>
      </c>
      <c r="D987" s="1" t="str">
        <f t="shared" si="45"/>
        <v>52</v>
      </c>
      <c r="E987" s="1" t="str">
        <f t="shared" si="46"/>
        <v>09457</v>
      </c>
      <c r="F987" s="1" t="str">
        <f t="shared" si="47"/>
        <v>GO-Guarinos</v>
      </c>
    </row>
    <row r="988" spans="1:6" x14ac:dyDescent="0.25">
      <c r="A988" s="1" t="s">
        <v>1246</v>
      </c>
      <c r="B988" s="1">
        <v>5209606</v>
      </c>
      <c r="C988" s="1" t="s">
        <v>7085</v>
      </c>
      <c r="D988" s="1" t="str">
        <f t="shared" si="45"/>
        <v>52</v>
      </c>
      <c r="E988" s="1" t="str">
        <f t="shared" si="46"/>
        <v>09606</v>
      </c>
      <c r="F988" s="1" t="str">
        <f t="shared" si="47"/>
        <v>GO-Heitoraí</v>
      </c>
    </row>
    <row r="989" spans="1:6" x14ac:dyDescent="0.25">
      <c r="A989" s="1" t="s">
        <v>1246</v>
      </c>
      <c r="B989" s="1">
        <v>5209705</v>
      </c>
      <c r="C989" s="1" t="s">
        <v>2869</v>
      </c>
      <c r="D989" s="1" t="str">
        <f t="shared" si="45"/>
        <v>52</v>
      </c>
      <c r="E989" s="1" t="str">
        <f t="shared" si="46"/>
        <v>09705</v>
      </c>
      <c r="F989" s="1" t="str">
        <f t="shared" si="47"/>
        <v>GO-Hidrolândia</v>
      </c>
    </row>
    <row r="990" spans="1:6" x14ac:dyDescent="0.25">
      <c r="A990" s="1" t="s">
        <v>1246</v>
      </c>
      <c r="B990" s="1">
        <v>5209804</v>
      </c>
      <c r="C990" s="1" t="s">
        <v>7086</v>
      </c>
      <c r="D990" s="1" t="str">
        <f t="shared" si="45"/>
        <v>52</v>
      </c>
      <c r="E990" s="1" t="str">
        <f t="shared" si="46"/>
        <v>09804</v>
      </c>
      <c r="F990" s="1" t="str">
        <f t="shared" si="47"/>
        <v>GO-Hidrolina</v>
      </c>
    </row>
    <row r="991" spans="1:6" x14ac:dyDescent="0.25">
      <c r="A991" s="1" t="s">
        <v>1246</v>
      </c>
      <c r="B991" s="1">
        <v>5209903</v>
      </c>
      <c r="C991" s="1" t="s">
        <v>7087</v>
      </c>
      <c r="D991" s="1" t="str">
        <f t="shared" si="45"/>
        <v>52</v>
      </c>
      <c r="E991" s="1" t="str">
        <f t="shared" si="46"/>
        <v>09903</v>
      </c>
      <c r="F991" s="1" t="str">
        <f t="shared" si="47"/>
        <v>GO-Iaciara</v>
      </c>
    </row>
    <row r="992" spans="1:6" x14ac:dyDescent="0.25">
      <c r="A992" s="1" t="s">
        <v>1246</v>
      </c>
      <c r="B992" s="1">
        <v>5209937</v>
      </c>
      <c r="C992" s="1" t="s">
        <v>7088</v>
      </c>
      <c r="D992" s="1" t="str">
        <f t="shared" si="45"/>
        <v>52</v>
      </c>
      <c r="E992" s="1" t="str">
        <f t="shared" si="46"/>
        <v>09937</v>
      </c>
      <c r="F992" s="1" t="str">
        <f t="shared" si="47"/>
        <v>GO-Inaciolândia</v>
      </c>
    </row>
    <row r="993" spans="1:6" x14ac:dyDescent="0.25">
      <c r="A993" s="1" t="s">
        <v>1246</v>
      </c>
      <c r="B993" s="1">
        <v>5209952</v>
      </c>
      <c r="C993" s="1" t="s">
        <v>7089</v>
      </c>
      <c r="D993" s="1" t="str">
        <f t="shared" si="45"/>
        <v>52</v>
      </c>
      <c r="E993" s="1" t="str">
        <f t="shared" si="46"/>
        <v>09952</v>
      </c>
      <c r="F993" s="1" t="str">
        <f t="shared" si="47"/>
        <v>GO-Indiara</v>
      </c>
    </row>
    <row r="994" spans="1:6" x14ac:dyDescent="0.25">
      <c r="A994" s="1" t="s">
        <v>1246</v>
      </c>
      <c r="B994" s="1">
        <v>5210000</v>
      </c>
      <c r="C994" s="1" t="s">
        <v>7090</v>
      </c>
      <c r="D994" s="1" t="str">
        <f t="shared" si="45"/>
        <v>52</v>
      </c>
      <c r="E994" s="1" t="str">
        <f t="shared" si="46"/>
        <v>10000</v>
      </c>
      <c r="F994" s="1" t="str">
        <f t="shared" si="47"/>
        <v>GO-Inhumas</v>
      </c>
    </row>
    <row r="995" spans="1:6" x14ac:dyDescent="0.25">
      <c r="A995" s="1" t="s">
        <v>1246</v>
      </c>
      <c r="B995" s="1">
        <v>5210109</v>
      </c>
      <c r="C995" s="1" t="s">
        <v>7091</v>
      </c>
      <c r="D995" s="1" t="str">
        <f t="shared" si="45"/>
        <v>52</v>
      </c>
      <c r="E995" s="1" t="str">
        <f t="shared" si="46"/>
        <v>10109</v>
      </c>
      <c r="F995" s="1" t="str">
        <f t="shared" si="47"/>
        <v>GO-Ipameri</v>
      </c>
    </row>
    <row r="996" spans="1:6" x14ac:dyDescent="0.25">
      <c r="A996" s="1" t="s">
        <v>1246</v>
      </c>
      <c r="B996" s="1">
        <v>5210158</v>
      </c>
      <c r="C996" s="1" t="s">
        <v>7092</v>
      </c>
      <c r="D996" s="1" t="str">
        <f t="shared" si="45"/>
        <v>52</v>
      </c>
      <c r="E996" s="1" t="str">
        <f t="shared" si="46"/>
        <v>10158</v>
      </c>
      <c r="F996" s="1" t="str">
        <f t="shared" si="47"/>
        <v>GO-Ipiranga de Goiás</v>
      </c>
    </row>
    <row r="997" spans="1:6" x14ac:dyDescent="0.25">
      <c r="A997" s="1" t="s">
        <v>1246</v>
      </c>
      <c r="B997" s="1">
        <v>5210208</v>
      </c>
      <c r="C997" s="1" t="s">
        <v>7093</v>
      </c>
      <c r="D997" s="1" t="str">
        <f t="shared" si="45"/>
        <v>52</v>
      </c>
      <c r="E997" s="1" t="str">
        <f t="shared" si="46"/>
        <v>10208</v>
      </c>
      <c r="F997" s="1" t="str">
        <f t="shared" si="47"/>
        <v>GO-Iporá</v>
      </c>
    </row>
    <row r="998" spans="1:6" x14ac:dyDescent="0.25">
      <c r="A998" s="1" t="s">
        <v>1246</v>
      </c>
      <c r="B998" s="1">
        <v>5210307</v>
      </c>
      <c r="C998" s="1" t="s">
        <v>7094</v>
      </c>
      <c r="D998" s="1" t="str">
        <f t="shared" si="45"/>
        <v>52</v>
      </c>
      <c r="E998" s="1" t="str">
        <f t="shared" si="46"/>
        <v>10307</v>
      </c>
      <c r="F998" s="1" t="str">
        <f t="shared" si="47"/>
        <v>GO-Israelândia</v>
      </c>
    </row>
    <row r="999" spans="1:6" x14ac:dyDescent="0.25">
      <c r="A999" s="1" t="s">
        <v>1246</v>
      </c>
      <c r="B999" s="1">
        <v>5210406</v>
      </c>
      <c r="C999" s="1" t="s">
        <v>7095</v>
      </c>
      <c r="D999" s="1" t="str">
        <f t="shared" si="45"/>
        <v>52</v>
      </c>
      <c r="E999" s="1" t="str">
        <f t="shared" si="46"/>
        <v>10406</v>
      </c>
      <c r="F999" s="1" t="str">
        <f t="shared" si="47"/>
        <v>GO-Itaberaí</v>
      </c>
    </row>
    <row r="1000" spans="1:6" x14ac:dyDescent="0.25">
      <c r="A1000" s="1" t="s">
        <v>1246</v>
      </c>
      <c r="B1000" s="1">
        <v>5210562</v>
      </c>
      <c r="C1000" s="1" t="s">
        <v>7096</v>
      </c>
      <c r="D1000" s="1" t="str">
        <f t="shared" si="45"/>
        <v>52</v>
      </c>
      <c r="E1000" s="1" t="str">
        <f t="shared" si="46"/>
        <v>10562</v>
      </c>
      <c r="F1000" s="1" t="str">
        <f t="shared" si="47"/>
        <v>GO-Itaguari</v>
      </c>
    </row>
    <row r="1001" spans="1:6" x14ac:dyDescent="0.25">
      <c r="A1001" s="1" t="s">
        <v>1246</v>
      </c>
      <c r="B1001" s="1">
        <v>5210604</v>
      </c>
      <c r="C1001" s="1" t="s">
        <v>7097</v>
      </c>
      <c r="D1001" s="1" t="str">
        <f t="shared" si="45"/>
        <v>52</v>
      </c>
      <c r="E1001" s="1" t="str">
        <f t="shared" si="46"/>
        <v>10604</v>
      </c>
      <c r="F1001" s="1" t="str">
        <f t="shared" si="47"/>
        <v>GO-Itaguaru</v>
      </c>
    </row>
    <row r="1002" spans="1:6" x14ac:dyDescent="0.25">
      <c r="A1002" s="1" t="s">
        <v>1246</v>
      </c>
      <c r="B1002" s="1">
        <v>5210802</v>
      </c>
      <c r="C1002" s="1" t="s">
        <v>3032</v>
      </c>
      <c r="D1002" s="1" t="str">
        <f t="shared" si="45"/>
        <v>52</v>
      </c>
      <c r="E1002" s="1" t="str">
        <f t="shared" si="46"/>
        <v>10802</v>
      </c>
      <c r="F1002" s="1" t="str">
        <f t="shared" si="47"/>
        <v>GO-Itajá</v>
      </c>
    </row>
    <row r="1003" spans="1:6" x14ac:dyDescent="0.25">
      <c r="A1003" s="1" t="s">
        <v>1246</v>
      </c>
      <c r="B1003" s="1">
        <v>5210901</v>
      </c>
      <c r="C1003" s="1" t="s">
        <v>7098</v>
      </c>
      <c r="D1003" s="1" t="str">
        <f t="shared" si="45"/>
        <v>52</v>
      </c>
      <c r="E1003" s="1" t="str">
        <f t="shared" si="46"/>
        <v>10901</v>
      </c>
      <c r="F1003" s="1" t="str">
        <f t="shared" si="47"/>
        <v>GO-Itapaci</v>
      </c>
    </row>
    <row r="1004" spans="1:6" x14ac:dyDescent="0.25">
      <c r="A1004" s="1" t="s">
        <v>1246</v>
      </c>
      <c r="B1004" s="1">
        <v>5211008</v>
      </c>
      <c r="C1004" s="1" t="s">
        <v>7099</v>
      </c>
      <c r="D1004" s="1" t="str">
        <f t="shared" si="45"/>
        <v>52</v>
      </c>
      <c r="E1004" s="1" t="str">
        <f t="shared" si="46"/>
        <v>11008</v>
      </c>
      <c r="F1004" s="1" t="str">
        <f t="shared" si="47"/>
        <v>GO-Itapirapuã</v>
      </c>
    </row>
    <row r="1005" spans="1:6" x14ac:dyDescent="0.25">
      <c r="A1005" s="1" t="s">
        <v>1246</v>
      </c>
      <c r="B1005" s="1">
        <v>5211206</v>
      </c>
      <c r="C1005" s="1" t="s">
        <v>7100</v>
      </c>
      <c r="D1005" s="1" t="str">
        <f t="shared" si="45"/>
        <v>52</v>
      </c>
      <c r="E1005" s="1" t="str">
        <f t="shared" si="46"/>
        <v>11206</v>
      </c>
      <c r="F1005" s="1" t="str">
        <f t="shared" si="47"/>
        <v>GO-Itapuranga</v>
      </c>
    </row>
    <row r="1006" spans="1:6" x14ac:dyDescent="0.25">
      <c r="A1006" s="1" t="s">
        <v>1246</v>
      </c>
      <c r="B1006" s="1">
        <v>5211305</v>
      </c>
      <c r="C1006" s="1" t="s">
        <v>7101</v>
      </c>
      <c r="D1006" s="1" t="str">
        <f t="shared" si="45"/>
        <v>52</v>
      </c>
      <c r="E1006" s="1" t="str">
        <f t="shared" si="46"/>
        <v>11305</v>
      </c>
      <c r="F1006" s="1" t="str">
        <f t="shared" si="47"/>
        <v>GO-Itarumã</v>
      </c>
    </row>
    <row r="1007" spans="1:6" x14ac:dyDescent="0.25">
      <c r="A1007" s="1" t="s">
        <v>1246</v>
      </c>
      <c r="B1007" s="1">
        <v>5211404</v>
      </c>
      <c r="C1007" s="1" t="s">
        <v>7102</v>
      </c>
      <c r="D1007" s="1" t="str">
        <f t="shared" si="45"/>
        <v>52</v>
      </c>
      <c r="E1007" s="1" t="str">
        <f t="shared" si="46"/>
        <v>11404</v>
      </c>
      <c r="F1007" s="1" t="str">
        <f t="shared" si="47"/>
        <v>GO-Itauçu</v>
      </c>
    </row>
    <row r="1008" spans="1:6" x14ac:dyDescent="0.25">
      <c r="A1008" s="1" t="s">
        <v>1246</v>
      </c>
      <c r="B1008" s="1">
        <v>5211503</v>
      </c>
      <c r="C1008" s="1" t="s">
        <v>7103</v>
      </c>
      <c r="D1008" s="1" t="str">
        <f t="shared" si="45"/>
        <v>52</v>
      </c>
      <c r="E1008" s="1" t="str">
        <f t="shared" si="46"/>
        <v>11503</v>
      </c>
      <c r="F1008" s="1" t="str">
        <f t="shared" si="47"/>
        <v>GO-Itumbiara</v>
      </c>
    </row>
    <row r="1009" spans="1:6" x14ac:dyDescent="0.25">
      <c r="A1009" s="1" t="s">
        <v>1246</v>
      </c>
      <c r="B1009" s="1">
        <v>5211602</v>
      </c>
      <c r="C1009" s="1" t="s">
        <v>7104</v>
      </c>
      <c r="D1009" s="1" t="str">
        <f t="shared" si="45"/>
        <v>52</v>
      </c>
      <c r="E1009" s="1" t="str">
        <f t="shared" si="46"/>
        <v>11602</v>
      </c>
      <c r="F1009" s="1" t="str">
        <f t="shared" si="47"/>
        <v>GO-Ivolândia</v>
      </c>
    </row>
    <row r="1010" spans="1:6" x14ac:dyDescent="0.25">
      <c r="A1010" s="1" t="s">
        <v>1246</v>
      </c>
      <c r="B1010" s="1">
        <v>5211701</v>
      </c>
      <c r="C1010" s="1" t="s">
        <v>7105</v>
      </c>
      <c r="D1010" s="1" t="str">
        <f t="shared" si="45"/>
        <v>52</v>
      </c>
      <c r="E1010" s="1" t="str">
        <f t="shared" si="46"/>
        <v>11701</v>
      </c>
      <c r="F1010" s="1" t="str">
        <f t="shared" si="47"/>
        <v>GO-Jandaia</v>
      </c>
    </row>
    <row r="1011" spans="1:6" x14ac:dyDescent="0.25">
      <c r="A1011" s="1" t="s">
        <v>1246</v>
      </c>
      <c r="B1011" s="1">
        <v>5211800</v>
      </c>
      <c r="C1011" s="1" t="s">
        <v>7106</v>
      </c>
      <c r="D1011" s="1" t="str">
        <f t="shared" si="45"/>
        <v>52</v>
      </c>
      <c r="E1011" s="1" t="str">
        <f t="shared" si="46"/>
        <v>11800</v>
      </c>
      <c r="F1011" s="1" t="str">
        <f t="shared" si="47"/>
        <v>GO-Jaraguá</v>
      </c>
    </row>
    <row r="1012" spans="1:6" x14ac:dyDescent="0.25">
      <c r="A1012" s="1" t="s">
        <v>1246</v>
      </c>
      <c r="B1012" s="1">
        <v>5211909</v>
      </c>
      <c r="C1012" s="1" t="s">
        <v>7107</v>
      </c>
      <c r="D1012" s="1" t="str">
        <f t="shared" si="45"/>
        <v>52</v>
      </c>
      <c r="E1012" s="1" t="str">
        <f t="shared" si="46"/>
        <v>11909</v>
      </c>
      <c r="F1012" s="1" t="str">
        <f t="shared" si="47"/>
        <v>GO-Jataí</v>
      </c>
    </row>
    <row r="1013" spans="1:6" x14ac:dyDescent="0.25">
      <c r="A1013" s="1" t="s">
        <v>1246</v>
      </c>
      <c r="B1013" s="1">
        <v>5212006</v>
      </c>
      <c r="C1013" s="1" t="s">
        <v>7108</v>
      </c>
      <c r="D1013" s="1" t="str">
        <f t="shared" si="45"/>
        <v>52</v>
      </c>
      <c r="E1013" s="1" t="str">
        <f t="shared" si="46"/>
        <v>12006</v>
      </c>
      <c r="F1013" s="1" t="str">
        <f t="shared" si="47"/>
        <v>GO-Jaupaci</v>
      </c>
    </row>
    <row r="1014" spans="1:6" x14ac:dyDescent="0.25">
      <c r="A1014" s="1" t="s">
        <v>1246</v>
      </c>
      <c r="B1014" s="1">
        <v>5212055</v>
      </c>
      <c r="C1014" s="1" t="s">
        <v>7109</v>
      </c>
      <c r="D1014" s="1" t="str">
        <f t="shared" si="45"/>
        <v>52</v>
      </c>
      <c r="E1014" s="1" t="str">
        <f t="shared" si="46"/>
        <v>12055</v>
      </c>
      <c r="F1014" s="1" t="str">
        <f t="shared" si="47"/>
        <v>GO-Jesúpolis</v>
      </c>
    </row>
    <row r="1015" spans="1:6" x14ac:dyDescent="0.25">
      <c r="A1015" s="1" t="s">
        <v>1246</v>
      </c>
      <c r="B1015" s="1">
        <v>5212105</v>
      </c>
      <c r="C1015" s="1" t="s">
        <v>7110</v>
      </c>
      <c r="D1015" s="1" t="str">
        <f t="shared" si="45"/>
        <v>52</v>
      </c>
      <c r="E1015" s="1" t="str">
        <f t="shared" si="46"/>
        <v>12105</v>
      </c>
      <c r="F1015" s="1" t="str">
        <f t="shared" si="47"/>
        <v>GO-Joviânia</v>
      </c>
    </row>
    <row r="1016" spans="1:6" x14ac:dyDescent="0.25">
      <c r="A1016" s="1" t="s">
        <v>1246</v>
      </c>
      <c r="B1016" s="1">
        <v>5212204</v>
      </c>
      <c r="C1016" s="1" t="s">
        <v>3892</v>
      </c>
      <c r="D1016" s="1" t="str">
        <f t="shared" si="45"/>
        <v>52</v>
      </c>
      <c r="E1016" s="1" t="str">
        <f t="shared" si="46"/>
        <v>12204</v>
      </c>
      <c r="F1016" s="1" t="str">
        <f t="shared" si="47"/>
        <v>GO-Jussara</v>
      </c>
    </row>
    <row r="1017" spans="1:6" x14ac:dyDescent="0.25">
      <c r="A1017" s="1" t="s">
        <v>1246</v>
      </c>
      <c r="B1017" s="1">
        <v>5212253</v>
      </c>
      <c r="C1017" s="1" t="s">
        <v>4498</v>
      </c>
      <c r="D1017" s="1" t="str">
        <f t="shared" si="45"/>
        <v>52</v>
      </c>
      <c r="E1017" s="1" t="str">
        <f t="shared" si="46"/>
        <v>12253</v>
      </c>
      <c r="F1017" s="1" t="str">
        <f t="shared" si="47"/>
        <v>GO-Lagoa Santa</v>
      </c>
    </row>
    <row r="1018" spans="1:6" x14ac:dyDescent="0.25">
      <c r="A1018" s="1" t="s">
        <v>1246</v>
      </c>
      <c r="B1018" s="1">
        <v>5212303</v>
      </c>
      <c r="C1018" s="1" t="s">
        <v>7111</v>
      </c>
      <c r="D1018" s="1" t="str">
        <f t="shared" si="45"/>
        <v>52</v>
      </c>
      <c r="E1018" s="1" t="str">
        <f t="shared" si="46"/>
        <v>12303</v>
      </c>
      <c r="F1018" s="1" t="str">
        <f t="shared" si="47"/>
        <v>GO-Leopoldo de Bulhões</v>
      </c>
    </row>
    <row r="1019" spans="1:6" x14ac:dyDescent="0.25">
      <c r="A1019" s="1" t="s">
        <v>1246</v>
      </c>
      <c r="B1019" s="1">
        <v>5212501</v>
      </c>
      <c r="C1019" s="1" t="s">
        <v>7112</v>
      </c>
      <c r="D1019" s="1" t="str">
        <f t="shared" si="45"/>
        <v>52</v>
      </c>
      <c r="E1019" s="1" t="str">
        <f t="shared" si="46"/>
        <v>12501</v>
      </c>
      <c r="F1019" s="1" t="str">
        <f t="shared" si="47"/>
        <v>GO-Luziânia</v>
      </c>
    </row>
    <row r="1020" spans="1:6" x14ac:dyDescent="0.25">
      <c r="A1020" s="1" t="s">
        <v>1246</v>
      </c>
      <c r="B1020" s="1">
        <v>5212600</v>
      </c>
      <c r="C1020" s="1" t="s">
        <v>7113</v>
      </c>
      <c r="D1020" s="1" t="str">
        <f t="shared" si="45"/>
        <v>52</v>
      </c>
      <c r="E1020" s="1" t="str">
        <f t="shared" si="46"/>
        <v>12600</v>
      </c>
      <c r="F1020" s="1" t="str">
        <f t="shared" si="47"/>
        <v>GO-Mairipotaba</v>
      </c>
    </row>
    <row r="1021" spans="1:6" x14ac:dyDescent="0.25">
      <c r="A1021" s="1" t="s">
        <v>1246</v>
      </c>
      <c r="B1021" s="1">
        <v>5212709</v>
      </c>
      <c r="C1021" s="1" t="s">
        <v>7114</v>
      </c>
      <c r="D1021" s="1" t="str">
        <f t="shared" si="45"/>
        <v>52</v>
      </c>
      <c r="E1021" s="1" t="str">
        <f t="shared" si="46"/>
        <v>12709</v>
      </c>
      <c r="F1021" s="1" t="str">
        <f t="shared" si="47"/>
        <v>GO-Mambaí</v>
      </c>
    </row>
    <row r="1022" spans="1:6" x14ac:dyDescent="0.25">
      <c r="A1022" s="1" t="s">
        <v>1246</v>
      </c>
      <c r="B1022" s="1">
        <v>5212808</v>
      </c>
      <c r="C1022" s="1" t="s">
        <v>7115</v>
      </c>
      <c r="D1022" s="1" t="str">
        <f t="shared" si="45"/>
        <v>52</v>
      </c>
      <c r="E1022" s="1" t="str">
        <f t="shared" si="46"/>
        <v>12808</v>
      </c>
      <c r="F1022" s="1" t="str">
        <f t="shared" si="47"/>
        <v>GO-Mara Rosa</v>
      </c>
    </row>
    <row r="1023" spans="1:6" x14ac:dyDescent="0.25">
      <c r="A1023" s="1" t="s">
        <v>1246</v>
      </c>
      <c r="B1023" s="1">
        <v>5212907</v>
      </c>
      <c r="C1023" s="1" t="s">
        <v>7116</v>
      </c>
      <c r="D1023" s="1" t="str">
        <f t="shared" si="45"/>
        <v>52</v>
      </c>
      <c r="E1023" s="1" t="str">
        <f t="shared" si="46"/>
        <v>12907</v>
      </c>
      <c r="F1023" s="1" t="str">
        <f t="shared" si="47"/>
        <v>GO-Marzagão</v>
      </c>
    </row>
    <row r="1024" spans="1:6" x14ac:dyDescent="0.25">
      <c r="A1024" s="1" t="s">
        <v>1246</v>
      </c>
      <c r="B1024" s="1">
        <v>5212956</v>
      </c>
      <c r="C1024" s="1" t="s">
        <v>7117</v>
      </c>
      <c r="D1024" s="1" t="str">
        <f t="shared" si="45"/>
        <v>52</v>
      </c>
      <c r="E1024" s="1" t="str">
        <f t="shared" si="46"/>
        <v>12956</v>
      </c>
      <c r="F1024" s="1" t="str">
        <f t="shared" si="47"/>
        <v>GO-Matrinchã</v>
      </c>
    </row>
    <row r="1025" spans="1:6" x14ac:dyDescent="0.25">
      <c r="A1025" s="1" t="s">
        <v>1246</v>
      </c>
      <c r="B1025" s="1">
        <v>5213004</v>
      </c>
      <c r="C1025" s="1" t="s">
        <v>7118</v>
      </c>
      <c r="D1025" s="1" t="str">
        <f t="shared" si="45"/>
        <v>52</v>
      </c>
      <c r="E1025" s="1" t="str">
        <f t="shared" si="46"/>
        <v>13004</v>
      </c>
      <c r="F1025" s="1" t="str">
        <f t="shared" si="47"/>
        <v>GO-Maurilândia</v>
      </c>
    </row>
    <row r="1026" spans="1:6" x14ac:dyDescent="0.25">
      <c r="A1026" s="1" t="s">
        <v>1246</v>
      </c>
      <c r="B1026" s="1">
        <v>5213053</v>
      </c>
      <c r="C1026" s="1" t="s">
        <v>7119</v>
      </c>
      <c r="D1026" s="1" t="str">
        <f t="shared" si="45"/>
        <v>52</v>
      </c>
      <c r="E1026" s="1" t="str">
        <f t="shared" si="46"/>
        <v>13053</v>
      </c>
      <c r="F1026" s="1" t="str">
        <f t="shared" si="47"/>
        <v>GO-Mimoso de Goiás</v>
      </c>
    </row>
    <row r="1027" spans="1:6" x14ac:dyDescent="0.25">
      <c r="A1027" s="1" t="s">
        <v>1246</v>
      </c>
      <c r="B1027" s="1">
        <v>5213087</v>
      </c>
      <c r="C1027" s="1" t="s">
        <v>7120</v>
      </c>
      <c r="D1027" s="1" t="str">
        <f t="shared" ref="D1027:D1090" si="48">LEFT($B1027,2)</f>
        <v>52</v>
      </c>
      <c r="E1027" s="1" t="str">
        <f t="shared" ref="E1027:E1090" si="49">RIGHT(B1027,5)</f>
        <v>13087</v>
      </c>
      <c r="F1027" s="1" t="str">
        <f t="shared" si="47"/>
        <v>GO-Minaçu</v>
      </c>
    </row>
    <row r="1028" spans="1:6" x14ac:dyDescent="0.25">
      <c r="A1028" s="1" t="s">
        <v>1246</v>
      </c>
      <c r="B1028" s="1">
        <v>5213103</v>
      </c>
      <c r="C1028" s="1" t="s">
        <v>7121</v>
      </c>
      <c r="D1028" s="1" t="str">
        <f t="shared" si="48"/>
        <v>52</v>
      </c>
      <c r="E1028" s="1" t="str">
        <f t="shared" si="49"/>
        <v>13103</v>
      </c>
      <c r="F1028" s="1" t="str">
        <f t="shared" ref="F1028:F1091" si="50">A1028&amp;"-"&amp;C1028</f>
        <v>GO-Mineiros</v>
      </c>
    </row>
    <row r="1029" spans="1:6" x14ac:dyDescent="0.25">
      <c r="A1029" s="1" t="s">
        <v>1246</v>
      </c>
      <c r="B1029" s="1">
        <v>5213400</v>
      </c>
      <c r="C1029" s="1" t="s">
        <v>7122</v>
      </c>
      <c r="D1029" s="1" t="str">
        <f t="shared" si="48"/>
        <v>52</v>
      </c>
      <c r="E1029" s="1" t="str">
        <f t="shared" si="49"/>
        <v>13400</v>
      </c>
      <c r="F1029" s="1" t="str">
        <f t="shared" si="50"/>
        <v>GO-Moiporá</v>
      </c>
    </row>
    <row r="1030" spans="1:6" x14ac:dyDescent="0.25">
      <c r="A1030" s="1" t="s">
        <v>1246</v>
      </c>
      <c r="B1030" s="1">
        <v>5213509</v>
      </c>
      <c r="C1030" s="1" t="s">
        <v>7123</v>
      </c>
      <c r="D1030" s="1" t="str">
        <f t="shared" si="48"/>
        <v>52</v>
      </c>
      <c r="E1030" s="1" t="str">
        <f t="shared" si="49"/>
        <v>13509</v>
      </c>
      <c r="F1030" s="1" t="str">
        <f t="shared" si="50"/>
        <v>GO-Monte Alegre de Goiás</v>
      </c>
    </row>
    <row r="1031" spans="1:6" x14ac:dyDescent="0.25">
      <c r="A1031" s="1" t="s">
        <v>1246</v>
      </c>
      <c r="B1031" s="1">
        <v>5213707</v>
      </c>
      <c r="C1031" s="1" t="s">
        <v>7124</v>
      </c>
      <c r="D1031" s="1" t="str">
        <f t="shared" si="48"/>
        <v>52</v>
      </c>
      <c r="E1031" s="1" t="str">
        <f t="shared" si="49"/>
        <v>13707</v>
      </c>
      <c r="F1031" s="1" t="str">
        <f t="shared" si="50"/>
        <v>GO-Montes Claros de Goiás</v>
      </c>
    </row>
    <row r="1032" spans="1:6" x14ac:dyDescent="0.25">
      <c r="A1032" s="1" t="s">
        <v>1246</v>
      </c>
      <c r="B1032" s="1">
        <v>5213756</v>
      </c>
      <c r="C1032" s="1" t="s">
        <v>7125</v>
      </c>
      <c r="D1032" s="1" t="str">
        <f t="shared" si="48"/>
        <v>52</v>
      </c>
      <c r="E1032" s="1" t="str">
        <f t="shared" si="49"/>
        <v>13756</v>
      </c>
      <c r="F1032" s="1" t="str">
        <f t="shared" si="50"/>
        <v>GO-Montividiu</v>
      </c>
    </row>
    <row r="1033" spans="1:6" x14ac:dyDescent="0.25">
      <c r="A1033" s="1" t="s">
        <v>1246</v>
      </c>
      <c r="B1033" s="1">
        <v>5213772</v>
      </c>
      <c r="C1033" s="1" t="s">
        <v>7126</v>
      </c>
      <c r="D1033" s="1" t="str">
        <f t="shared" si="48"/>
        <v>52</v>
      </c>
      <c r="E1033" s="1" t="str">
        <f t="shared" si="49"/>
        <v>13772</v>
      </c>
      <c r="F1033" s="1" t="str">
        <f t="shared" si="50"/>
        <v>GO-Montividiu do Norte</v>
      </c>
    </row>
    <row r="1034" spans="1:6" x14ac:dyDescent="0.25">
      <c r="A1034" s="1" t="s">
        <v>1246</v>
      </c>
      <c r="B1034" s="1">
        <v>5213806</v>
      </c>
      <c r="C1034" s="1" t="s">
        <v>2916</v>
      </c>
      <c r="D1034" s="1" t="str">
        <f t="shared" si="48"/>
        <v>52</v>
      </c>
      <c r="E1034" s="1" t="str">
        <f t="shared" si="49"/>
        <v>13806</v>
      </c>
      <c r="F1034" s="1" t="str">
        <f t="shared" si="50"/>
        <v>GO-Morrinhos</v>
      </c>
    </row>
    <row r="1035" spans="1:6" x14ac:dyDescent="0.25">
      <c r="A1035" s="1" t="s">
        <v>1246</v>
      </c>
      <c r="B1035" s="1">
        <v>5213855</v>
      </c>
      <c r="C1035" s="1" t="s">
        <v>7127</v>
      </c>
      <c r="D1035" s="1" t="str">
        <f t="shared" si="48"/>
        <v>52</v>
      </c>
      <c r="E1035" s="1" t="str">
        <f t="shared" si="49"/>
        <v>13855</v>
      </c>
      <c r="F1035" s="1" t="str">
        <f t="shared" si="50"/>
        <v>GO-Morro Agudo de Goiás</v>
      </c>
    </row>
    <row r="1036" spans="1:6" x14ac:dyDescent="0.25">
      <c r="A1036" s="1" t="s">
        <v>1246</v>
      </c>
      <c r="B1036" s="1">
        <v>5213905</v>
      </c>
      <c r="C1036" s="1" t="s">
        <v>7128</v>
      </c>
      <c r="D1036" s="1" t="str">
        <f t="shared" si="48"/>
        <v>52</v>
      </c>
      <c r="E1036" s="1" t="str">
        <f t="shared" si="49"/>
        <v>13905</v>
      </c>
      <c r="F1036" s="1" t="str">
        <f t="shared" si="50"/>
        <v>GO-Mossâmedes</v>
      </c>
    </row>
    <row r="1037" spans="1:6" x14ac:dyDescent="0.25">
      <c r="A1037" s="1" t="s">
        <v>1246</v>
      </c>
      <c r="B1037" s="1">
        <v>5214002</v>
      </c>
      <c r="C1037" s="1" t="s">
        <v>7129</v>
      </c>
      <c r="D1037" s="1" t="str">
        <f t="shared" si="48"/>
        <v>52</v>
      </c>
      <c r="E1037" s="1" t="str">
        <f t="shared" si="49"/>
        <v>14002</v>
      </c>
      <c r="F1037" s="1" t="str">
        <f t="shared" si="50"/>
        <v>GO-Mozarlândia</v>
      </c>
    </row>
    <row r="1038" spans="1:6" x14ac:dyDescent="0.25">
      <c r="A1038" s="1" t="s">
        <v>1246</v>
      </c>
      <c r="B1038" s="1">
        <v>5214051</v>
      </c>
      <c r="C1038" s="1" t="s">
        <v>3938</v>
      </c>
      <c r="D1038" s="1" t="str">
        <f t="shared" si="48"/>
        <v>52</v>
      </c>
      <c r="E1038" s="1" t="str">
        <f t="shared" si="49"/>
        <v>14051</v>
      </c>
      <c r="F1038" s="1" t="str">
        <f t="shared" si="50"/>
        <v>GO-Mundo Novo</v>
      </c>
    </row>
    <row r="1039" spans="1:6" x14ac:dyDescent="0.25">
      <c r="A1039" s="1" t="s">
        <v>1246</v>
      </c>
      <c r="B1039" s="1">
        <v>5214101</v>
      </c>
      <c r="C1039" s="1" t="s">
        <v>7130</v>
      </c>
      <c r="D1039" s="1" t="str">
        <f t="shared" si="48"/>
        <v>52</v>
      </c>
      <c r="E1039" s="1" t="str">
        <f t="shared" si="49"/>
        <v>14101</v>
      </c>
      <c r="F1039" s="1" t="str">
        <f t="shared" si="50"/>
        <v>GO-Mutunópolis</v>
      </c>
    </row>
    <row r="1040" spans="1:6" x14ac:dyDescent="0.25">
      <c r="A1040" s="1" t="s">
        <v>1246</v>
      </c>
      <c r="B1040" s="1">
        <v>5214408</v>
      </c>
      <c r="C1040" s="1" t="s">
        <v>7131</v>
      </c>
      <c r="D1040" s="1" t="str">
        <f t="shared" si="48"/>
        <v>52</v>
      </c>
      <c r="E1040" s="1" t="str">
        <f t="shared" si="49"/>
        <v>14408</v>
      </c>
      <c r="F1040" s="1" t="str">
        <f t="shared" si="50"/>
        <v>GO-Nazário</v>
      </c>
    </row>
    <row r="1041" spans="1:6" x14ac:dyDescent="0.25">
      <c r="A1041" s="1" t="s">
        <v>1246</v>
      </c>
      <c r="B1041" s="1">
        <v>5214507</v>
      </c>
      <c r="C1041" s="1" t="s">
        <v>7132</v>
      </c>
      <c r="D1041" s="1" t="str">
        <f t="shared" si="48"/>
        <v>52</v>
      </c>
      <c r="E1041" s="1" t="str">
        <f t="shared" si="49"/>
        <v>14507</v>
      </c>
      <c r="F1041" s="1" t="str">
        <f t="shared" si="50"/>
        <v>GO-Nerópolis</v>
      </c>
    </row>
    <row r="1042" spans="1:6" x14ac:dyDescent="0.25">
      <c r="A1042" s="1" t="s">
        <v>1246</v>
      </c>
      <c r="B1042" s="1">
        <v>5214606</v>
      </c>
      <c r="C1042" s="1" t="s">
        <v>7133</v>
      </c>
      <c r="D1042" s="1" t="str">
        <f t="shared" si="48"/>
        <v>52</v>
      </c>
      <c r="E1042" s="1" t="str">
        <f t="shared" si="49"/>
        <v>14606</v>
      </c>
      <c r="F1042" s="1" t="str">
        <f t="shared" si="50"/>
        <v>GO-Niquelândia</v>
      </c>
    </row>
    <row r="1043" spans="1:6" x14ac:dyDescent="0.25">
      <c r="A1043" s="1" t="s">
        <v>1246</v>
      </c>
      <c r="B1043" s="1">
        <v>5214705</v>
      </c>
      <c r="C1043" s="1" t="s">
        <v>7134</v>
      </c>
      <c r="D1043" s="1" t="str">
        <f t="shared" si="48"/>
        <v>52</v>
      </c>
      <c r="E1043" s="1" t="str">
        <f t="shared" si="49"/>
        <v>14705</v>
      </c>
      <c r="F1043" s="1" t="str">
        <f t="shared" si="50"/>
        <v>GO-Nova América</v>
      </c>
    </row>
    <row r="1044" spans="1:6" x14ac:dyDescent="0.25">
      <c r="A1044" s="1" t="s">
        <v>1246</v>
      </c>
      <c r="B1044" s="1">
        <v>5214804</v>
      </c>
      <c r="C1044" s="1" t="s">
        <v>5904</v>
      </c>
      <c r="D1044" s="1" t="str">
        <f t="shared" si="48"/>
        <v>52</v>
      </c>
      <c r="E1044" s="1" t="str">
        <f t="shared" si="49"/>
        <v>14804</v>
      </c>
      <c r="F1044" s="1" t="str">
        <f t="shared" si="50"/>
        <v>GO-Nova Aurora</v>
      </c>
    </row>
    <row r="1045" spans="1:6" x14ac:dyDescent="0.25">
      <c r="A1045" s="1" t="s">
        <v>1246</v>
      </c>
      <c r="B1045" s="1">
        <v>5214838</v>
      </c>
      <c r="C1045" s="1" t="s">
        <v>7135</v>
      </c>
      <c r="D1045" s="1" t="str">
        <f t="shared" si="48"/>
        <v>52</v>
      </c>
      <c r="E1045" s="1" t="str">
        <f t="shared" si="49"/>
        <v>14838</v>
      </c>
      <c r="F1045" s="1" t="str">
        <f t="shared" si="50"/>
        <v>GO-Nova Crixás</v>
      </c>
    </row>
    <row r="1046" spans="1:6" x14ac:dyDescent="0.25">
      <c r="A1046" s="1" t="s">
        <v>1246</v>
      </c>
      <c r="B1046" s="1">
        <v>5214861</v>
      </c>
      <c r="C1046" s="1" t="s">
        <v>7136</v>
      </c>
      <c r="D1046" s="1" t="str">
        <f t="shared" si="48"/>
        <v>52</v>
      </c>
      <c r="E1046" s="1" t="str">
        <f t="shared" si="49"/>
        <v>14861</v>
      </c>
      <c r="F1046" s="1" t="str">
        <f t="shared" si="50"/>
        <v>GO-Nova Glória</v>
      </c>
    </row>
    <row r="1047" spans="1:6" x14ac:dyDescent="0.25">
      <c r="A1047" s="1" t="s">
        <v>1246</v>
      </c>
      <c r="B1047" s="1">
        <v>5214879</v>
      </c>
      <c r="C1047" s="1" t="s">
        <v>7137</v>
      </c>
      <c r="D1047" s="1" t="str">
        <f t="shared" si="48"/>
        <v>52</v>
      </c>
      <c r="E1047" s="1" t="str">
        <f t="shared" si="49"/>
        <v>14879</v>
      </c>
      <c r="F1047" s="1" t="str">
        <f t="shared" si="50"/>
        <v>GO-Nova Iguaçu de Goiás</v>
      </c>
    </row>
    <row r="1048" spans="1:6" x14ac:dyDescent="0.25">
      <c r="A1048" s="1" t="s">
        <v>1246</v>
      </c>
      <c r="B1048" s="1">
        <v>5214903</v>
      </c>
      <c r="C1048" s="1" t="s">
        <v>7138</v>
      </c>
      <c r="D1048" s="1" t="str">
        <f t="shared" si="48"/>
        <v>52</v>
      </c>
      <c r="E1048" s="1" t="str">
        <f t="shared" si="49"/>
        <v>14903</v>
      </c>
      <c r="F1048" s="1" t="str">
        <f t="shared" si="50"/>
        <v>GO-Nova Roma</v>
      </c>
    </row>
    <row r="1049" spans="1:6" x14ac:dyDescent="0.25">
      <c r="A1049" s="1" t="s">
        <v>1246</v>
      </c>
      <c r="B1049" s="1">
        <v>5215009</v>
      </c>
      <c r="C1049" s="1" t="s">
        <v>6214</v>
      </c>
      <c r="D1049" s="1" t="str">
        <f t="shared" si="48"/>
        <v>52</v>
      </c>
      <c r="E1049" s="1" t="str">
        <f t="shared" si="49"/>
        <v>15009</v>
      </c>
      <c r="F1049" s="1" t="str">
        <f t="shared" si="50"/>
        <v>GO-Nova Veneza</v>
      </c>
    </row>
    <row r="1050" spans="1:6" x14ac:dyDescent="0.25">
      <c r="A1050" s="1" t="s">
        <v>1246</v>
      </c>
      <c r="B1050" s="1">
        <v>5215207</v>
      </c>
      <c r="C1050" s="1" t="s">
        <v>7139</v>
      </c>
      <c r="D1050" s="1" t="str">
        <f t="shared" si="48"/>
        <v>52</v>
      </c>
      <c r="E1050" s="1" t="str">
        <f t="shared" si="49"/>
        <v>15207</v>
      </c>
      <c r="F1050" s="1" t="str">
        <f t="shared" si="50"/>
        <v>GO-Novo Brasil</v>
      </c>
    </row>
    <row r="1051" spans="1:6" x14ac:dyDescent="0.25">
      <c r="A1051" s="1" t="s">
        <v>1246</v>
      </c>
      <c r="B1051" s="1">
        <v>5215231</v>
      </c>
      <c r="C1051" s="1" t="s">
        <v>7140</v>
      </c>
      <c r="D1051" s="1" t="str">
        <f t="shared" si="48"/>
        <v>52</v>
      </c>
      <c r="E1051" s="1" t="str">
        <f t="shared" si="49"/>
        <v>15231</v>
      </c>
      <c r="F1051" s="1" t="str">
        <f t="shared" si="50"/>
        <v>GO-Novo Gama</v>
      </c>
    </row>
    <row r="1052" spans="1:6" x14ac:dyDescent="0.25">
      <c r="A1052" s="1" t="s">
        <v>1246</v>
      </c>
      <c r="B1052" s="1">
        <v>5215256</v>
      </c>
      <c r="C1052" s="1" t="s">
        <v>7141</v>
      </c>
      <c r="D1052" s="1" t="str">
        <f t="shared" si="48"/>
        <v>52</v>
      </c>
      <c r="E1052" s="1" t="str">
        <f t="shared" si="49"/>
        <v>15256</v>
      </c>
      <c r="F1052" s="1" t="str">
        <f t="shared" si="50"/>
        <v>GO-Novo Planalto</v>
      </c>
    </row>
    <row r="1053" spans="1:6" x14ac:dyDescent="0.25">
      <c r="A1053" s="1" t="s">
        <v>1246</v>
      </c>
      <c r="B1053" s="1">
        <v>5215306</v>
      </c>
      <c r="C1053" s="1" t="s">
        <v>7142</v>
      </c>
      <c r="D1053" s="1" t="str">
        <f t="shared" si="48"/>
        <v>52</v>
      </c>
      <c r="E1053" s="1" t="str">
        <f t="shared" si="49"/>
        <v>15306</v>
      </c>
      <c r="F1053" s="1" t="str">
        <f t="shared" si="50"/>
        <v>GO-Orizona</v>
      </c>
    </row>
    <row r="1054" spans="1:6" x14ac:dyDescent="0.25">
      <c r="A1054" s="1" t="s">
        <v>1246</v>
      </c>
      <c r="B1054" s="1">
        <v>5215405</v>
      </c>
      <c r="C1054" s="1" t="s">
        <v>7143</v>
      </c>
      <c r="D1054" s="1" t="str">
        <f t="shared" si="48"/>
        <v>52</v>
      </c>
      <c r="E1054" s="1" t="str">
        <f t="shared" si="49"/>
        <v>15405</v>
      </c>
      <c r="F1054" s="1" t="str">
        <f t="shared" si="50"/>
        <v>GO-Ouro Verde de Goiás</v>
      </c>
    </row>
    <row r="1055" spans="1:6" x14ac:dyDescent="0.25">
      <c r="A1055" s="1" t="s">
        <v>1246</v>
      </c>
      <c r="B1055" s="1">
        <v>5215504</v>
      </c>
      <c r="C1055" s="1" t="s">
        <v>7144</v>
      </c>
      <c r="D1055" s="1" t="str">
        <f t="shared" si="48"/>
        <v>52</v>
      </c>
      <c r="E1055" s="1" t="str">
        <f t="shared" si="49"/>
        <v>15504</v>
      </c>
      <c r="F1055" s="1" t="str">
        <f t="shared" si="50"/>
        <v>GO-Ouvidor</v>
      </c>
    </row>
    <row r="1056" spans="1:6" x14ac:dyDescent="0.25">
      <c r="A1056" s="1" t="s">
        <v>1246</v>
      </c>
      <c r="B1056" s="1">
        <v>5215603</v>
      </c>
      <c r="C1056" s="1" t="s">
        <v>7145</v>
      </c>
      <c r="D1056" s="1" t="str">
        <f t="shared" si="48"/>
        <v>52</v>
      </c>
      <c r="E1056" s="1" t="str">
        <f t="shared" si="49"/>
        <v>15603</v>
      </c>
      <c r="F1056" s="1" t="str">
        <f t="shared" si="50"/>
        <v>GO-Padre Bernardo</v>
      </c>
    </row>
    <row r="1057" spans="1:6" x14ac:dyDescent="0.25">
      <c r="A1057" s="1" t="s">
        <v>1246</v>
      </c>
      <c r="B1057" s="1">
        <v>5215652</v>
      </c>
      <c r="C1057" s="1" t="s">
        <v>7146</v>
      </c>
      <c r="D1057" s="1" t="str">
        <f t="shared" si="48"/>
        <v>52</v>
      </c>
      <c r="E1057" s="1" t="str">
        <f t="shared" si="49"/>
        <v>15652</v>
      </c>
      <c r="F1057" s="1" t="str">
        <f t="shared" si="50"/>
        <v>GO-Palestina de Goiás</v>
      </c>
    </row>
    <row r="1058" spans="1:6" x14ac:dyDescent="0.25">
      <c r="A1058" s="1" t="s">
        <v>1246</v>
      </c>
      <c r="B1058" s="1">
        <v>5215702</v>
      </c>
      <c r="C1058" s="1" t="s">
        <v>7147</v>
      </c>
      <c r="D1058" s="1" t="str">
        <f t="shared" si="48"/>
        <v>52</v>
      </c>
      <c r="E1058" s="1" t="str">
        <f t="shared" si="49"/>
        <v>15702</v>
      </c>
      <c r="F1058" s="1" t="str">
        <f t="shared" si="50"/>
        <v>GO-Palmeiras de Goiás</v>
      </c>
    </row>
    <row r="1059" spans="1:6" x14ac:dyDescent="0.25">
      <c r="A1059" s="1" t="s">
        <v>1246</v>
      </c>
      <c r="B1059" s="1">
        <v>5215801</v>
      </c>
      <c r="C1059" s="1" t="s">
        <v>7148</v>
      </c>
      <c r="D1059" s="1" t="str">
        <f t="shared" si="48"/>
        <v>52</v>
      </c>
      <c r="E1059" s="1" t="str">
        <f t="shared" si="49"/>
        <v>15801</v>
      </c>
      <c r="F1059" s="1" t="str">
        <f t="shared" si="50"/>
        <v>GO-Palmelo</v>
      </c>
    </row>
    <row r="1060" spans="1:6" x14ac:dyDescent="0.25">
      <c r="A1060" s="1" t="s">
        <v>1246</v>
      </c>
      <c r="B1060" s="1">
        <v>5215900</v>
      </c>
      <c r="C1060" s="1" t="s">
        <v>7149</v>
      </c>
      <c r="D1060" s="1" t="str">
        <f t="shared" si="48"/>
        <v>52</v>
      </c>
      <c r="E1060" s="1" t="str">
        <f t="shared" si="49"/>
        <v>15900</v>
      </c>
      <c r="F1060" s="1" t="str">
        <f t="shared" si="50"/>
        <v>GO-Palminópolis</v>
      </c>
    </row>
    <row r="1061" spans="1:6" x14ac:dyDescent="0.25">
      <c r="A1061" s="1" t="s">
        <v>1246</v>
      </c>
      <c r="B1061" s="1">
        <v>5216007</v>
      </c>
      <c r="C1061" s="1" t="s">
        <v>7150</v>
      </c>
      <c r="D1061" s="1" t="str">
        <f t="shared" si="48"/>
        <v>52</v>
      </c>
      <c r="E1061" s="1" t="str">
        <f t="shared" si="49"/>
        <v>16007</v>
      </c>
      <c r="F1061" s="1" t="str">
        <f t="shared" si="50"/>
        <v>GO-Panamá</v>
      </c>
    </row>
    <row r="1062" spans="1:6" x14ac:dyDescent="0.25">
      <c r="A1062" s="1" t="s">
        <v>1246</v>
      </c>
      <c r="B1062" s="1">
        <v>5216304</v>
      </c>
      <c r="C1062" s="1" t="s">
        <v>7151</v>
      </c>
      <c r="D1062" s="1" t="str">
        <f t="shared" si="48"/>
        <v>52</v>
      </c>
      <c r="E1062" s="1" t="str">
        <f t="shared" si="49"/>
        <v>16304</v>
      </c>
      <c r="F1062" s="1" t="str">
        <f t="shared" si="50"/>
        <v>GO-Paranaiguara</v>
      </c>
    </row>
    <row r="1063" spans="1:6" x14ac:dyDescent="0.25">
      <c r="A1063" s="1" t="s">
        <v>1246</v>
      </c>
      <c r="B1063" s="1">
        <v>5216403</v>
      </c>
      <c r="C1063" s="1" t="s">
        <v>7152</v>
      </c>
      <c r="D1063" s="1" t="str">
        <f t="shared" si="48"/>
        <v>52</v>
      </c>
      <c r="E1063" s="1" t="str">
        <f t="shared" si="49"/>
        <v>16403</v>
      </c>
      <c r="F1063" s="1" t="str">
        <f t="shared" si="50"/>
        <v>GO-Paraúna</v>
      </c>
    </row>
    <row r="1064" spans="1:6" x14ac:dyDescent="0.25">
      <c r="A1064" s="1" t="s">
        <v>1246</v>
      </c>
      <c r="B1064" s="1">
        <v>5216452</v>
      </c>
      <c r="C1064" s="1" t="s">
        <v>7153</v>
      </c>
      <c r="D1064" s="1" t="str">
        <f t="shared" si="48"/>
        <v>52</v>
      </c>
      <c r="E1064" s="1" t="str">
        <f t="shared" si="49"/>
        <v>16452</v>
      </c>
      <c r="F1064" s="1" t="str">
        <f t="shared" si="50"/>
        <v>GO-Perolândia</v>
      </c>
    </row>
    <row r="1065" spans="1:6" x14ac:dyDescent="0.25">
      <c r="A1065" s="1" t="s">
        <v>1246</v>
      </c>
      <c r="B1065" s="1">
        <v>5216809</v>
      </c>
      <c r="C1065" s="1" t="s">
        <v>7154</v>
      </c>
      <c r="D1065" s="1" t="str">
        <f t="shared" si="48"/>
        <v>52</v>
      </c>
      <c r="E1065" s="1" t="str">
        <f t="shared" si="49"/>
        <v>16809</v>
      </c>
      <c r="F1065" s="1" t="str">
        <f t="shared" si="50"/>
        <v>GO-Petrolina de Goiás</v>
      </c>
    </row>
    <row r="1066" spans="1:6" x14ac:dyDescent="0.25">
      <c r="A1066" s="1" t="s">
        <v>1246</v>
      </c>
      <c r="B1066" s="1">
        <v>5216908</v>
      </c>
      <c r="C1066" s="1" t="s">
        <v>7155</v>
      </c>
      <c r="D1066" s="1" t="str">
        <f t="shared" si="48"/>
        <v>52</v>
      </c>
      <c r="E1066" s="1" t="str">
        <f t="shared" si="49"/>
        <v>16908</v>
      </c>
      <c r="F1066" s="1" t="str">
        <f t="shared" si="50"/>
        <v>GO-Pilar de Goiás</v>
      </c>
    </row>
    <row r="1067" spans="1:6" x14ac:dyDescent="0.25">
      <c r="A1067" s="1" t="s">
        <v>1246</v>
      </c>
      <c r="B1067" s="1">
        <v>5217104</v>
      </c>
      <c r="C1067" s="1" t="s">
        <v>7156</v>
      </c>
      <c r="D1067" s="1" t="str">
        <f t="shared" si="48"/>
        <v>52</v>
      </c>
      <c r="E1067" s="1" t="str">
        <f t="shared" si="49"/>
        <v>17104</v>
      </c>
      <c r="F1067" s="1" t="str">
        <f t="shared" si="50"/>
        <v>GO-Piracanjuba</v>
      </c>
    </row>
    <row r="1068" spans="1:6" x14ac:dyDescent="0.25">
      <c r="A1068" s="1" t="s">
        <v>1246</v>
      </c>
      <c r="B1068" s="1">
        <v>5217203</v>
      </c>
      <c r="C1068" s="1" t="s">
        <v>3585</v>
      </c>
      <c r="D1068" s="1" t="str">
        <f t="shared" si="48"/>
        <v>52</v>
      </c>
      <c r="E1068" s="1" t="str">
        <f t="shared" si="49"/>
        <v>17203</v>
      </c>
      <c r="F1068" s="1" t="str">
        <f t="shared" si="50"/>
        <v>GO-Piranhas</v>
      </c>
    </row>
    <row r="1069" spans="1:6" x14ac:dyDescent="0.25">
      <c r="A1069" s="1" t="s">
        <v>1246</v>
      </c>
      <c r="B1069" s="1">
        <v>5217302</v>
      </c>
      <c r="C1069" s="1" t="s">
        <v>7157</v>
      </c>
      <c r="D1069" s="1" t="str">
        <f t="shared" si="48"/>
        <v>52</v>
      </c>
      <c r="E1069" s="1" t="str">
        <f t="shared" si="49"/>
        <v>17302</v>
      </c>
      <c r="F1069" s="1" t="str">
        <f t="shared" si="50"/>
        <v>GO-Pirenópolis</v>
      </c>
    </row>
    <row r="1070" spans="1:6" x14ac:dyDescent="0.25">
      <c r="A1070" s="1" t="s">
        <v>1246</v>
      </c>
      <c r="B1070" s="1">
        <v>5217401</v>
      </c>
      <c r="C1070" s="1" t="s">
        <v>7158</v>
      </c>
      <c r="D1070" s="1" t="str">
        <f t="shared" si="48"/>
        <v>52</v>
      </c>
      <c r="E1070" s="1" t="str">
        <f t="shared" si="49"/>
        <v>17401</v>
      </c>
      <c r="F1070" s="1" t="str">
        <f t="shared" si="50"/>
        <v>GO-Pires do Rio</v>
      </c>
    </row>
    <row r="1071" spans="1:6" x14ac:dyDescent="0.25">
      <c r="A1071" s="1" t="s">
        <v>1246</v>
      </c>
      <c r="B1071" s="1">
        <v>5217609</v>
      </c>
      <c r="C1071" s="1" t="s">
        <v>7159</v>
      </c>
      <c r="D1071" s="1" t="str">
        <f t="shared" si="48"/>
        <v>52</v>
      </c>
      <c r="E1071" s="1" t="str">
        <f t="shared" si="49"/>
        <v>17609</v>
      </c>
      <c r="F1071" s="1" t="str">
        <f t="shared" si="50"/>
        <v>GO-Planaltina</v>
      </c>
    </row>
    <row r="1072" spans="1:6" x14ac:dyDescent="0.25">
      <c r="A1072" s="1" t="s">
        <v>1246</v>
      </c>
      <c r="B1072" s="1">
        <v>5217708</v>
      </c>
      <c r="C1072" s="1" t="s">
        <v>7160</v>
      </c>
      <c r="D1072" s="1" t="str">
        <f t="shared" si="48"/>
        <v>52</v>
      </c>
      <c r="E1072" s="1" t="str">
        <f t="shared" si="49"/>
        <v>17708</v>
      </c>
      <c r="F1072" s="1" t="str">
        <f t="shared" si="50"/>
        <v>GO-Pontalina</v>
      </c>
    </row>
    <row r="1073" spans="1:6" x14ac:dyDescent="0.25">
      <c r="A1073" s="1" t="s">
        <v>1246</v>
      </c>
      <c r="B1073" s="1">
        <v>5218003</v>
      </c>
      <c r="C1073" s="1" t="s">
        <v>7161</v>
      </c>
      <c r="D1073" s="1" t="str">
        <f t="shared" si="48"/>
        <v>52</v>
      </c>
      <c r="E1073" s="1" t="str">
        <f t="shared" si="49"/>
        <v>18003</v>
      </c>
      <c r="F1073" s="1" t="str">
        <f t="shared" si="50"/>
        <v>GO-Porangatu</v>
      </c>
    </row>
    <row r="1074" spans="1:6" x14ac:dyDescent="0.25">
      <c r="A1074" s="1" t="s">
        <v>1246</v>
      </c>
      <c r="B1074" s="1">
        <v>5218052</v>
      </c>
      <c r="C1074" s="1" t="s">
        <v>7162</v>
      </c>
      <c r="D1074" s="1" t="str">
        <f t="shared" si="48"/>
        <v>52</v>
      </c>
      <c r="E1074" s="1" t="str">
        <f t="shared" si="49"/>
        <v>18052</v>
      </c>
      <c r="F1074" s="1" t="str">
        <f t="shared" si="50"/>
        <v>GO-Porteirão</v>
      </c>
    </row>
    <row r="1075" spans="1:6" x14ac:dyDescent="0.25">
      <c r="A1075" s="1" t="s">
        <v>1246</v>
      </c>
      <c r="B1075" s="1">
        <v>5218102</v>
      </c>
      <c r="C1075" s="1" t="s">
        <v>7163</v>
      </c>
      <c r="D1075" s="1" t="str">
        <f t="shared" si="48"/>
        <v>52</v>
      </c>
      <c r="E1075" s="1" t="str">
        <f t="shared" si="49"/>
        <v>18102</v>
      </c>
      <c r="F1075" s="1" t="str">
        <f t="shared" si="50"/>
        <v>GO-Portelândia</v>
      </c>
    </row>
    <row r="1076" spans="1:6" x14ac:dyDescent="0.25">
      <c r="A1076" s="1" t="s">
        <v>1246</v>
      </c>
      <c r="B1076" s="1">
        <v>5218300</v>
      </c>
      <c r="C1076" s="1" t="s">
        <v>7164</v>
      </c>
      <c r="D1076" s="1" t="str">
        <f t="shared" si="48"/>
        <v>52</v>
      </c>
      <c r="E1076" s="1" t="str">
        <f t="shared" si="49"/>
        <v>18300</v>
      </c>
      <c r="F1076" s="1" t="str">
        <f t="shared" si="50"/>
        <v>GO-Posse</v>
      </c>
    </row>
    <row r="1077" spans="1:6" x14ac:dyDescent="0.25">
      <c r="A1077" s="1" t="s">
        <v>1246</v>
      </c>
      <c r="B1077" s="1">
        <v>5218391</v>
      </c>
      <c r="C1077" s="1" t="s">
        <v>7165</v>
      </c>
      <c r="D1077" s="1" t="str">
        <f t="shared" si="48"/>
        <v>52</v>
      </c>
      <c r="E1077" s="1" t="str">
        <f t="shared" si="49"/>
        <v>18391</v>
      </c>
      <c r="F1077" s="1" t="str">
        <f t="shared" si="50"/>
        <v>GO-Professor Jamil</v>
      </c>
    </row>
    <row r="1078" spans="1:6" x14ac:dyDescent="0.25">
      <c r="A1078" s="1" t="s">
        <v>1246</v>
      </c>
      <c r="B1078" s="1">
        <v>5218508</v>
      </c>
      <c r="C1078" s="1" t="s">
        <v>7166</v>
      </c>
      <c r="D1078" s="1" t="str">
        <f t="shared" si="48"/>
        <v>52</v>
      </c>
      <c r="E1078" s="1" t="str">
        <f t="shared" si="49"/>
        <v>18508</v>
      </c>
      <c r="F1078" s="1" t="str">
        <f t="shared" si="50"/>
        <v>GO-Quirinópolis</v>
      </c>
    </row>
    <row r="1079" spans="1:6" x14ac:dyDescent="0.25">
      <c r="A1079" s="1" t="s">
        <v>1246</v>
      </c>
      <c r="B1079" s="1">
        <v>5218607</v>
      </c>
      <c r="C1079" s="1" t="s">
        <v>7167</v>
      </c>
      <c r="D1079" s="1" t="str">
        <f t="shared" si="48"/>
        <v>52</v>
      </c>
      <c r="E1079" s="1" t="str">
        <f t="shared" si="49"/>
        <v>18607</v>
      </c>
      <c r="F1079" s="1" t="str">
        <f t="shared" si="50"/>
        <v>GO-Rialma</v>
      </c>
    </row>
    <row r="1080" spans="1:6" x14ac:dyDescent="0.25">
      <c r="A1080" s="1" t="s">
        <v>1246</v>
      </c>
      <c r="B1080" s="1">
        <v>5218706</v>
      </c>
      <c r="C1080" s="1" t="s">
        <v>7168</v>
      </c>
      <c r="D1080" s="1" t="str">
        <f t="shared" si="48"/>
        <v>52</v>
      </c>
      <c r="E1080" s="1" t="str">
        <f t="shared" si="49"/>
        <v>18706</v>
      </c>
      <c r="F1080" s="1" t="str">
        <f t="shared" si="50"/>
        <v>GO-Rianápolis</v>
      </c>
    </row>
    <row r="1081" spans="1:6" x14ac:dyDescent="0.25">
      <c r="A1081" s="1" t="s">
        <v>1246</v>
      </c>
      <c r="B1081" s="1">
        <v>5218789</v>
      </c>
      <c r="C1081" s="1" t="s">
        <v>7169</v>
      </c>
      <c r="D1081" s="1" t="str">
        <f t="shared" si="48"/>
        <v>52</v>
      </c>
      <c r="E1081" s="1" t="str">
        <f t="shared" si="49"/>
        <v>18789</v>
      </c>
      <c r="F1081" s="1" t="str">
        <f t="shared" si="50"/>
        <v>GO-Rio Quente</v>
      </c>
    </row>
    <row r="1082" spans="1:6" x14ac:dyDescent="0.25">
      <c r="A1082" s="1" t="s">
        <v>1246</v>
      </c>
      <c r="B1082" s="1">
        <v>5218805</v>
      </c>
      <c r="C1082" s="1" t="s">
        <v>7170</v>
      </c>
      <c r="D1082" s="1" t="str">
        <f t="shared" si="48"/>
        <v>52</v>
      </c>
      <c r="E1082" s="1" t="str">
        <f t="shared" si="49"/>
        <v>18805</v>
      </c>
      <c r="F1082" s="1" t="str">
        <f t="shared" si="50"/>
        <v>GO-Rio Verde</v>
      </c>
    </row>
    <row r="1083" spans="1:6" x14ac:dyDescent="0.25">
      <c r="A1083" s="1" t="s">
        <v>1246</v>
      </c>
      <c r="B1083" s="1">
        <v>5218904</v>
      </c>
      <c r="C1083" s="1" t="s">
        <v>7171</v>
      </c>
      <c r="D1083" s="1" t="str">
        <f t="shared" si="48"/>
        <v>52</v>
      </c>
      <c r="E1083" s="1" t="str">
        <f t="shared" si="49"/>
        <v>18904</v>
      </c>
      <c r="F1083" s="1" t="str">
        <f t="shared" si="50"/>
        <v>GO-Rubiataba</v>
      </c>
    </row>
    <row r="1084" spans="1:6" x14ac:dyDescent="0.25">
      <c r="A1084" s="1" t="s">
        <v>1246</v>
      </c>
      <c r="B1084" s="1">
        <v>5219001</v>
      </c>
      <c r="C1084" s="1" t="s">
        <v>7172</v>
      </c>
      <c r="D1084" s="1" t="str">
        <f t="shared" si="48"/>
        <v>52</v>
      </c>
      <c r="E1084" s="1" t="str">
        <f t="shared" si="49"/>
        <v>19001</v>
      </c>
      <c r="F1084" s="1" t="str">
        <f t="shared" si="50"/>
        <v>GO-Sanclerlândia</v>
      </c>
    </row>
    <row r="1085" spans="1:6" x14ac:dyDescent="0.25">
      <c r="A1085" s="1" t="s">
        <v>1246</v>
      </c>
      <c r="B1085" s="1">
        <v>5219100</v>
      </c>
      <c r="C1085" s="1" t="s">
        <v>7173</v>
      </c>
      <c r="D1085" s="1" t="str">
        <f t="shared" si="48"/>
        <v>52</v>
      </c>
      <c r="E1085" s="1" t="str">
        <f t="shared" si="49"/>
        <v>19100</v>
      </c>
      <c r="F1085" s="1" t="str">
        <f t="shared" si="50"/>
        <v>GO-Santa Bárbara de Goiás</v>
      </c>
    </row>
    <row r="1086" spans="1:6" x14ac:dyDescent="0.25">
      <c r="A1086" s="1" t="s">
        <v>1246</v>
      </c>
      <c r="B1086" s="1">
        <v>5219209</v>
      </c>
      <c r="C1086" s="1" t="s">
        <v>7174</v>
      </c>
      <c r="D1086" s="1" t="str">
        <f t="shared" si="48"/>
        <v>52</v>
      </c>
      <c r="E1086" s="1" t="str">
        <f t="shared" si="49"/>
        <v>19209</v>
      </c>
      <c r="F1086" s="1" t="str">
        <f t="shared" si="50"/>
        <v>GO-Santa Cruz de Goiás</v>
      </c>
    </row>
    <row r="1087" spans="1:6" x14ac:dyDescent="0.25">
      <c r="A1087" s="1" t="s">
        <v>1246</v>
      </c>
      <c r="B1087" s="1">
        <v>5219258</v>
      </c>
      <c r="C1087" s="1" t="s">
        <v>7175</v>
      </c>
      <c r="D1087" s="1" t="str">
        <f t="shared" si="48"/>
        <v>52</v>
      </c>
      <c r="E1087" s="1" t="str">
        <f t="shared" si="49"/>
        <v>19258</v>
      </c>
      <c r="F1087" s="1" t="str">
        <f t="shared" si="50"/>
        <v>GO-Santa Fé de Goiás</v>
      </c>
    </row>
    <row r="1088" spans="1:6" x14ac:dyDescent="0.25">
      <c r="A1088" s="1" t="s">
        <v>1246</v>
      </c>
      <c r="B1088" s="1">
        <v>5219308</v>
      </c>
      <c r="C1088" s="1" t="s">
        <v>7176</v>
      </c>
      <c r="D1088" s="1" t="str">
        <f t="shared" si="48"/>
        <v>52</v>
      </c>
      <c r="E1088" s="1" t="str">
        <f t="shared" si="49"/>
        <v>19308</v>
      </c>
      <c r="F1088" s="1" t="str">
        <f t="shared" si="50"/>
        <v>GO-Santa Helena de Goiás</v>
      </c>
    </row>
    <row r="1089" spans="1:6" x14ac:dyDescent="0.25">
      <c r="A1089" s="1" t="s">
        <v>1246</v>
      </c>
      <c r="B1089" s="1">
        <v>5219357</v>
      </c>
      <c r="C1089" s="1" t="s">
        <v>5585</v>
      </c>
      <c r="D1089" s="1" t="str">
        <f t="shared" si="48"/>
        <v>52</v>
      </c>
      <c r="E1089" s="1" t="str">
        <f t="shared" si="49"/>
        <v>19357</v>
      </c>
      <c r="F1089" s="1" t="str">
        <f t="shared" si="50"/>
        <v>GO-Santa Isabel</v>
      </c>
    </row>
    <row r="1090" spans="1:6" x14ac:dyDescent="0.25">
      <c r="A1090" s="1" t="s">
        <v>1246</v>
      </c>
      <c r="B1090" s="1">
        <v>5219407</v>
      </c>
      <c r="C1090" s="1" t="s">
        <v>7177</v>
      </c>
      <c r="D1090" s="1" t="str">
        <f t="shared" si="48"/>
        <v>52</v>
      </c>
      <c r="E1090" s="1" t="str">
        <f t="shared" si="49"/>
        <v>19407</v>
      </c>
      <c r="F1090" s="1" t="str">
        <f t="shared" si="50"/>
        <v>GO-Santa Rita do Araguaia</v>
      </c>
    </row>
    <row r="1091" spans="1:6" x14ac:dyDescent="0.25">
      <c r="A1091" s="1" t="s">
        <v>1246</v>
      </c>
      <c r="B1091" s="1">
        <v>5219456</v>
      </c>
      <c r="C1091" s="1" t="s">
        <v>7178</v>
      </c>
      <c r="D1091" s="1" t="str">
        <f t="shared" ref="D1091:D1154" si="51">LEFT($B1091,2)</f>
        <v>52</v>
      </c>
      <c r="E1091" s="1" t="str">
        <f t="shared" ref="E1091:E1154" si="52">RIGHT(B1091,5)</f>
        <v>19456</v>
      </c>
      <c r="F1091" s="1" t="str">
        <f t="shared" si="50"/>
        <v>GO-Santa Rita do Novo Destino</v>
      </c>
    </row>
    <row r="1092" spans="1:6" x14ac:dyDescent="0.25">
      <c r="A1092" s="1" t="s">
        <v>1246</v>
      </c>
      <c r="B1092" s="1">
        <v>5219506</v>
      </c>
      <c r="C1092" s="1" t="s">
        <v>7179</v>
      </c>
      <c r="D1092" s="1" t="str">
        <f t="shared" si="51"/>
        <v>52</v>
      </c>
      <c r="E1092" s="1" t="str">
        <f t="shared" si="52"/>
        <v>19506</v>
      </c>
      <c r="F1092" s="1" t="str">
        <f t="shared" ref="F1092:F1155" si="53">A1092&amp;"-"&amp;C1092</f>
        <v>GO-Santa Rosa de Goiás</v>
      </c>
    </row>
    <row r="1093" spans="1:6" x14ac:dyDescent="0.25">
      <c r="A1093" s="1" t="s">
        <v>1246</v>
      </c>
      <c r="B1093" s="1">
        <v>5219605</v>
      </c>
      <c r="C1093" s="1" t="s">
        <v>7180</v>
      </c>
      <c r="D1093" s="1" t="str">
        <f t="shared" si="51"/>
        <v>52</v>
      </c>
      <c r="E1093" s="1" t="str">
        <f t="shared" si="52"/>
        <v>19605</v>
      </c>
      <c r="F1093" s="1" t="str">
        <f t="shared" si="53"/>
        <v>GO-Santa Tereza de Goiás</v>
      </c>
    </row>
    <row r="1094" spans="1:6" x14ac:dyDescent="0.25">
      <c r="A1094" s="1" t="s">
        <v>1246</v>
      </c>
      <c r="B1094" s="1">
        <v>5219704</v>
      </c>
      <c r="C1094" s="1" t="s">
        <v>7181</v>
      </c>
      <c r="D1094" s="1" t="str">
        <f t="shared" si="51"/>
        <v>52</v>
      </c>
      <c r="E1094" s="1" t="str">
        <f t="shared" si="52"/>
        <v>19704</v>
      </c>
      <c r="F1094" s="1" t="str">
        <f t="shared" si="53"/>
        <v>GO-Santa Terezinha de Goiás</v>
      </c>
    </row>
    <row r="1095" spans="1:6" x14ac:dyDescent="0.25">
      <c r="A1095" s="1" t="s">
        <v>1246</v>
      </c>
      <c r="B1095" s="1">
        <v>5219712</v>
      </c>
      <c r="C1095" s="1" t="s">
        <v>7182</v>
      </c>
      <c r="D1095" s="1" t="str">
        <f t="shared" si="51"/>
        <v>52</v>
      </c>
      <c r="E1095" s="1" t="str">
        <f t="shared" si="52"/>
        <v>19712</v>
      </c>
      <c r="F1095" s="1" t="str">
        <f t="shared" si="53"/>
        <v>GO-Santo Antônio da Barra</v>
      </c>
    </row>
    <row r="1096" spans="1:6" x14ac:dyDescent="0.25">
      <c r="A1096" s="1" t="s">
        <v>1246</v>
      </c>
      <c r="B1096" s="1">
        <v>5219738</v>
      </c>
      <c r="C1096" s="1" t="s">
        <v>7183</v>
      </c>
      <c r="D1096" s="1" t="str">
        <f t="shared" si="51"/>
        <v>52</v>
      </c>
      <c r="E1096" s="1" t="str">
        <f t="shared" si="52"/>
        <v>19738</v>
      </c>
      <c r="F1096" s="1" t="str">
        <f t="shared" si="53"/>
        <v>GO-Santo Antônio de Goiás</v>
      </c>
    </row>
    <row r="1097" spans="1:6" x14ac:dyDescent="0.25">
      <c r="A1097" s="1" t="s">
        <v>1246</v>
      </c>
      <c r="B1097" s="1">
        <v>5219753</v>
      </c>
      <c r="C1097" s="1" t="s">
        <v>7184</v>
      </c>
      <c r="D1097" s="1" t="str">
        <f t="shared" si="51"/>
        <v>52</v>
      </c>
      <c r="E1097" s="1" t="str">
        <f t="shared" si="52"/>
        <v>19753</v>
      </c>
      <c r="F1097" s="1" t="str">
        <f t="shared" si="53"/>
        <v>GO-Santo Antônio do Descoberto</v>
      </c>
    </row>
    <row r="1098" spans="1:6" x14ac:dyDescent="0.25">
      <c r="A1098" s="1" t="s">
        <v>1246</v>
      </c>
      <c r="B1098" s="1">
        <v>5219803</v>
      </c>
      <c r="C1098" s="1" t="s">
        <v>3304</v>
      </c>
      <c r="D1098" s="1" t="str">
        <f t="shared" si="51"/>
        <v>52</v>
      </c>
      <c r="E1098" s="1" t="str">
        <f t="shared" si="52"/>
        <v>19803</v>
      </c>
      <c r="F1098" s="1" t="str">
        <f t="shared" si="53"/>
        <v>GO-São Domingos</v>
      </c>
    </row>
    <row r="1099" spans="1:6" x14ac:dyDescent="0.25">
      <c r="A1099" s="1" t="s">
        <v>1246</v>
      </c>
      <c r="B1099" s="1">
        <v>5219902</v>
      </c>
      <c r="C1099" s="1" t="s">
        <v>7185</v>
      </c>
      <c r="D1099" s="1" t="str">
        <f t="shared" si="51"/>
        <v>52</v>
      </c>
      <c r="E1099" s="1" t="str">
        <f t="shared" si="52"/>
        <v>19902</v>
      </c>
      <c r="F1099" s="1" t="str">
        <f t="shared" si="53"/>
        <v>GO-São Francisco de Goiás</v>
      </c>
    </row>
    <row r="1100" spans="1:6" x14ac:dyDescent="0.25">
      <c r="A1100" s="1" t="s">
        <v>1246</v>
      </c>
      <c r="B1100" s="1">
        <v>5220058</v>
      </c>
      <c r="C1100" s="1" t="s">
        <v>7186</v>
      </c>
      <c r="D1100" s="1" t="str">
        <f t="shared" si="51"/>
        <v>52</v>
      </c>
      <c r="E1100" s="1" t="str">
        <f t="shared" si="52"/>
        <v>20058</v>
      </c>
      <c r="F1100" s="1" t="str">
        <f t="shared" si="53"/>
        <v>GO-São João da Paraúna</v>
      </c>
    </row>
    <row r="1101" spans="1:6" x14ac:dyDescent="0.25">
      <c r="A1101" s="1" t="s">
        <v>1246</v>
      </c>
      <c r="B1101" s="1">
        <v>5220009</v>
      </c>
      <c r="C1101" s="1" t="s">
        <v>7187</v>
      </c>
      <c r="D1101" s="1" t="str">
        <f t="shared" si="51"/>
        <v>52</v>
      </c>
      <c r="E1101" s="1" t="str">
        <f t="shared" si="52"/>
        <v>20009</v>
      </c>
      <c r="F1101" s="1" t="str">
        <f t="shared" si="53"/>
        <v>GO-São João d'Aliança</v>
      </c>
    </row>
    <row r="1102" spans="1:6" x14ac:dyDescent="0.25">
      <c r="A1102" s="1" t="s">
        <v>1246</v>
      </c>
      <c r="B1102" s="1">
        <v>5220108</v>
      </c>
      <c r="C1102" s="1" t="s">
        <v>7188</v>
      </c>
      <c r="D1102" s="1" t="str">
        <f t="shared" si="51"/>
        <v>52</v>
      </c>
      <c r="E1102" s="1" t="str">
        <f t="shared" si="52"/>
        <v>20108</v>
      </c>
      <c r="F1102" s="1" t="str">
        <f t="shared" si="53"/>
        <v>GO-São Luís de Montes Belos</v>
      </c>
    </row>
    <row r="1103" spans="1:6" x14ac:dyDescent="0.25">
      <c r="A1103" s="1" t="s">
        <v>1246</v>
      </c>
      <c r="B1103" s="1">
        <v>5220157</v>
      </c>
      <c r="C1103" s="1" t="s">
        <v>7189</v>
      </c>
      <c r="D1103" s="1" t="str">
        <f t="shared" si="51"/>
        <v>52</v>
      </c>
      <c r="E1103" s="1" t="str">
        <f t="shared" si="52"/>
        <v>20157</v>
      </c>
      <c r="F1103" s="1" t="str">
        <f t="shared" si="53"/>
        <v>GO-São Luíz do Norte</v>
      </c>
    </row>
    <row r="1104" spans="1:6" x14ac:dyDescent="0.25">
      <c r="A1104" s="1" t="s">
        <v>1246</v>
      </c>
      <c r="B1104" s="1">
        <v>5220207</v>
      </c>
      <c r="C1104" s="1" t="s">
        <v>7190</v>
      </c>
      <c r="D1104" s="1" t="str">
        <f t="shared" si="51"/>
        <v>52</v>
      </c>
      <c r="E1104" s="1" t="str">
        <f t="shared" si="52"/>
        <v>20207</v>
      </c>
      <c r="F1104" s="1" t="str">
        <f t="shared" si="53"/>
        <v>GO-São Miguel do Araguaia</v>
      </c>
    </row>
    <row r="1105" spans="1:6" x14ac:dyDescent="0.25">
      <c r="A1105" s="1" t="s">
        <v>1246</v>
      </c>
      <c r="B1105" s="1">
        <v>5220264</v>
      </c>
      <c r="C1105" s="1" t="s">
        <v>7191</v>
      </c>
      <c r="D1105" s="1" t="str">
        <f t="shared" si="51"/>
        <v>52</v>
      </c>
      <c r="E1105" s="1" t="str">
        <f t="shared" si="52"/>
        <v>20264</v>
      </c>
      <c r="F1105" s="1" t="str">
        <f t="shared" si="53"/>
        <v>GO-São Miguel do Passa Quatro</v>
      </c>
    </row>
    <row r="1106" spans="1:6" x14ac:dyDescent="0.25">
      <c r="A1106" s="1" t="s">
        <v>1246</v>
      </c>
      <c r="B1106" s="1">
        <v>5220280</v>
      </c>
      <c r="C1106" s="1" t="s">
        <v>7192</v>
      </c>
      <c r="D1106" s="1" t="str">
        <f t="shared" si="51"/>
        <v>52</v>
      </c>
      <c r="E1106" s="1" t="str">
        <f t="shared" si="52"/>
        <v>20280</v>
      </c>
      <c r="F1106" s="1" t="str">
        <f t="shared" si="53"/>
        <v>GO-São Patrício</v>
      </c>
    </row>
    <row r="1107" spans="1:6" x14ac:dyDescent="0.25">
      <c r="A1107" s="1" t="s">
        <v>1246</v>
      </c>
      <c r="B1107" s="1">
        <v>5220405</v>
      </c>
      <c r="C1107" s="1" t="s">
        <v>5626</v>
      </c>
      <c r="D1107" s="1" t="str">
        <f t="shared" si="51"/>
        <v>52</v>
      </c>
      <c r="E1107" s="1" t="str">
        <f t="shared" si="52"/>
        <v>20405</v>
      </c>
      <c r="F1107" s="1" t="str">
        <f t="shared" si="53"/>
        <v>GO-São Simão</v>
      </c>
    </row>
    <row r="1108" spans="1:6" x14ac:dyDescent="0.25">
      <c r="A1108" s="1" t="s">
        <v>1246</v>
      </c>
      <c r="B1108" s="1">
        <v>5220454</v>
      </c>
      <c r="C1108" s="1" t="s">
        <v>7193</v>
      </c>
      <c r="D1108" s="1" t="str">
        <f t="shared" si="51"/>
        <v>52</v>
      </c>
      <c r="E1108" s="1" t="str">
        <f t="shared" si="52"/>
        <v>20454</v>
      </c>
      <c r="F1108" s="1" t="str">
        <f t="shared" si="53"/>
        <v>GO-Senador Canedo</v>
      </c>
    </row>
    <row r="1109" spans="1:6" x14ac:dyDescent="0.25">
      <c r="A1109" s="1" t="s">
        <v>1246</v>
      </c>
      <c r="B1109" s="1">
        <v>5220504</v>
      </c>
      <c r="C1109" s="1" t="s">
        <v>7194</v>
      </c>
      <c r="D1109" s="1" t="str">
        <f t="shared" si="51"/>
        <v>52</v>
      </c>
      <c r="E1109" s="1" t="str">
        <f t="shared" si="52"/>
        <v>20504</v>
      </c>
      <c r="F1109" s="1" t="str">
        <f t="shared" si="53"/>
        <v>GO-Serranópolis</v>
      </c>
    </row>
    <row r="1110" spans="1:6" x14ac:dyDescent="0.25">
      <c r="A1110" s="1" t="s">
        <v>1246</v>
      </c>
      <c r="B1110" s="1">
        <v>5220603</v>
      </c>
      <c r="C1110" s="1" t="s">
        <v>7195</v>
      </c>
      <c r="D1110" s="1" t="str">
        <f t="shared" si="51"/>
        <v>52</v>
      </c>
      <c r="E1110" s="1" t="str">
        <f t="shared" si="52"/>
        <v>20603</v>
      </c>
      <c r="F1110" s="1" t="str">
        <f t="shared" si="53"/>
        <v>GO-Silvânia</v>
      </c>
    </row>
    <row r="1111" spans="1:6" x14ac:dyDescent="0.25">
      <c r="A1111" s="1" t="s">
        <v>1246</v>
      </c>
      <c r="B1111" s="1">
        <v>5220686</v>
      </c>
      <c r="C1111" s="1" t="s">
        <v>7196</v>
      </c>
      <c r="D1111" s="1" t="str">
        <f t="shared" si="51"/>
        <v>52</v>
      </c>
      <c r="E1111" s="1" t="str">
        <f t="shared" si="52"/>
        <v>20686</v>
      </c>
      <c r="F1111" s="1" t="str">
        <f t="shared" si="53"/>
        <v>GO-Simolândia</v>
      </c>
    </row>
    <row r="1112" spans="1:6" x14ac:dyDescent="0.25">
      <c r="A1112" s="1" t="s">
        <v>1246</v>
      </c>
      <c r="B1112" s="1">
        <v>5220702</v>
      </c>
      <c r="C1112" s="1" t="s">
        <v>7197</v>
      </c>
      <c r="D1112" s="1" t="str">
        <f t="shared" si="51"/>
        <v>52</v>
      </c>
      <c r="E1112" s="1" t="str">
        <f t="shared" si="52"/>
        <v>20702</v>
      </c>
      <c r="F1112" s="1" t="str">
        <f t="shared" si="53"/>
        <v>GO-Sítio d'Abadia</v>
      </c>
    </row>
    <row r="1113" spans="1:6" x14ac:dyDescent="0.25">
      <c r="A1113" s="1" t="s">
        <v>1246</v>
      </c>
      <c r="B1113" s="1">
        <v>5221007</v>
      </c>
      <c r="C1113" s="1" t="s">
        <v>7198</v>
      </c>
      <c r="D1113" s="1" t="str">
        <f t="shared" si="51"/>
        <v>52</v>
      </c>
      <c r="E1113" s="1" t="str">
        <f t="shared" si="52"/>
        <v>21007</v>
      </c>
      <c r="F1113" s="1" t="str">
        <f t="shared" si="53"/>
        <v>GO-Taquaral de Goiás</v>
      </c>
    </row>
    <row r="1114" spans="1:6" x14ac:dyDescent="0.25">
      <c r="A1114" s="1" t="s">
        <v>1246</v>
      </c>
      <c r="B1114" s="1">
        <v>5221080</v>
      </c>
      <c r="C1114" s="1" t="s">
        <v>7199</v>
      </c>
      <c r="D1114" s="1" t="str">
        <f t="shared" si="51"/>
        <v>52</v>
      </c>
      <c r="E1114" s="1" t="str">
        <f t="shared" si="52"/>
        <v>21080</v>
      </c>
      <c r="F1114" s="1" t="str">
        <f t="shared" si="53"/>
        <v>GO-Teresina de Goiás</v>
      </c>
    </row>
    <row r="1115" spans="1:6" x14ac:dyDescent="0.25">
      <c r="A1115" s="1" t="s">
        <v>1246</v>
      </c>
      <c r="B1115" s="1">
        <v>5221197</v>
      </c>
      <c r="C1115" s="1" t="s">
        <v>7200</v>
      </c>
      <c r="D1115" s="1" t="str">
        <f t="shared" si="51"/>
        <v>52</v>
      </c>
      <c r="E1115" s="1" t="str">
        <f t="shared" si="52"/>
        <v>21197</v>
      </c>
      <c r="F1115" s="1" t="str">
        <f t="shared" si="53"/>
        <v>GO-Terezópolis de Goiás</v>
      </c>
    </row>
    <row r="1116" spans="1:6" x14ac:dyDescent="0.25">
      <c r="A1116" s="1" t="s">
        <v>1246</v>
      </c>
      <c r="B1116" s="1">
        <v>5221304</v>
      </c>
      <c r="C1116" s="1" t="s">
        <v>7201</v>
      </c>
      <c r="D1116" s="1" t="str">
        <f t="shared" si="51"/>
        <v>52</v>
      </c>
      <c r="E1116" s="1" t="str">
        <f t="shared" si="52"/>
        <v>21304</v>
      </c>
      <c r="F1116" s="1" t="str">
        <f t="shared" si="53"/>
        <v>GO-Três Ranchos</v>
      </c>
    </row>
    <row r="1117" spans="1:6" x14ac:dyDescent="0.25">
      <c r="A1117" s="1" t="s">
        <v>1246</v>
      </c>
      <c r="B1117" s="1">
        <v>5221403</v>
      </c>
      <c r="C1117" s="1" t="s">
        <v>3506</v>
      </c>
      <c r="D1117" s="1" t="str">
        <f t="shared" si="51"/>
        <v>52</v>
      </c>
      <c r="E1117" s="1" t="str">
        <f t="shared" si="52"/>
        <v>21403</v>
      </c>
      <c r="F1117" s="1" t="str">
        <f t="shared" si="53"/>
        <v>GO-Trindade</v>
      </c>
    </row>
    <row r="1118" spans="1:6" x14ac:dyDescent="0.25">
      <c r="A1118" s="1" t="s">
        <v>1246</v>
      </c>
      <c r="B1118" s="1">
        <v>5221452</v>
      </c>
      <c r="C1118" s="1" t="s">
        <v>7202</v>
      </c>
      <c r="D1118" s="1" t="str">
        <f t="shared" si="51"/>
        <v>52</v>
      </c>
      <c r="E1118" s="1" t="str">
        <f t="shared" si="52"/>
        <v>21452</v>
      </c>
      <c r="F1118" s="1" t="str">
        <f t="shared" si="53"/>
        <v>GO-Trombas</v>
      </c>
    </row>
    <row r="1119" spans="1:6" x14ac:dyDescent="0.25">
      <c r="A1119" s="1" t="s">
        <v>1246</v>
      </c>
      <c r="B1119" s="1">
        <v>5221502</v>
      </c>
      <c r="C1119" s="1" t="s">
        <v>7203</v>
      </c>
      <c r="D1119" s="1" t="str">
        <f t="shared" si="51"/>
        <v>52</v>
      </c>
      <c r="E1119" s="1" t="str">
        <f t="shared" si="52"/>
        <v>21502</v>
      </c>
      <c r="F1119" s="1" t="str">
        <f t="shared" si="53"/>
        <v>GO-Turvânia</v>
      </c>
    </row>
    <row r="1120" spans="1:6" x14ac:dyDescent="0.25">
      <c r="A1120" s="1" t="s">
        <v>1246</v>
      </c>
      <c r="B1120" s="1">
        <v>5221551</v>
      </c>
      <c r="C1120" s="1" t="s">
        <v>7204</v>
      </c>
      <c r="D1120" s="1" t="str">
        <f t="shared" si="51"/>
        <v>52</v>
      </c>
      <c r="E1120" s="1" t="str">
        <f t="shared" si="52"/>
        <v>21551</v>
      </c>
      <c r="F1120" s="1" t="str">
        <f t="shared" si="53"/>
        <v>GO-Turvelândia</v>
      </c>
    </row>
    <row r="1121" spans="1:6" x14ac:dyDescent="0.25">
      <c r="A1121" s="1" t="s">
        <v>1246</v>
      </c>
      <c r="B1121" s="1">
        <v>5221577</v>
      </c>
      <c r="C1121" s="1" t="s">
        <v>7205</v>
      </c>
      <c r="D1121" s="1" t="str">
        <f t="shared" si="51"/>
        <v>52</v>
      </c>
      <c r="E1121" s="1" t="str">
        <f t="shared" si="52"/>
        <v>21577</v>
      </c>
      <c r="F1121" s="1" t="str">
        <f t="shared" si="53"/>
        <v>GO-Uirapuru</v>
      </c>
    </row>
    <row r="1122" spans="1:6" x14ac:dyDescent="0.25">
      <c r="A1122" s="1" t="s">
        <v>1246</v>
      </c>
      <c r="B1122" s="1">
        <v>5221601</v>
      </c>
      <c r="C1122" s="1" t="s">
        <v>7206</v>
      </c>
      <c r="D1122" s="1" t="str">
        <f t="shared" si="51"/>
        <v>52</v>
      </c>
      <c r="E1122" s="1" t="str">
        <f t="shared" si="52"/>
        <v>21601</v>
      </c>
      <c r="F1122" s="1" t="str">
        <f t="shared" si="53"/>
        <v>GO-Uruaçu</v>
      </c>
    </row>
    <row r="1123" spans="1:6" x14ac:dyDescent="0.25">
      <c r="A1123" s="1" t="s">
        <v>1246</v>
      </c>
      <c r="B1123" s="1">
        <v>5221700</v>
      </c>
      <c r="C1123" s="1" t="s">
        <v>7207</v>
      </c>
      <c r="D1123" s="1" t="str">
        <f t="shared" si="51"/>
        <v>52</v>
      </c>
      <c r="E1123" s="1" t="str">
        <f t="shared" si="52"/>
        <v>21700</v>
      </c>
      <c r="F1123" s="1" t="str">
        <f t="shared" si="53"/>
        <v>GO-Uruana</v>
      </c>
    </row>
    <row r="1124" spans="1:6" x14ac:dyDescent="0.25">
      <c r="A1124" s="1" t="s">
        <v>1246</v>
      </c>
      <c r="B1124" s="1">
        <v>5221809</v>
      </c>
      <c r="C1124" s="1" t="s">
        <v>7208</v>
      </c>
      <c r="D1124" s="1" t="str">
        <f t="shared" si="51"/>
        <v>52</v>
      </c>
      <c r="E1124" s="1" t="str">
        <f t="shared" si="52"/>
        <v>21809</v>
      </c>
      <c r="F1124" s="1" t="str">
        <f t="shared" si="53"/>
        <v>GO-Urutaí</v>
      </c>
    </row>
    <row r="1125" spans="1:6" x14ac:dyDescent="0.25">
      <c r="A1125" s="1" t="s">
        <v>1246</v>
      </c>
      <c r="B1125" s="1">
        <v>5221858</v>
      </c>
      <c r="C1125" s="1" t="s">
        <v>7209</v>
      </c>
      <c r="D1125" s="1" t="str">
        <f t="shared" si="51"/>
        <v>52</v>
      </c>
      <c r="E1125" s="1" t="str">
        <f t="shared" si="52"/>
        <v>21858</v>
      </c>
      <c r="F1125" s="1" t="str">
        <f t="shared" si="53"/>
        <v>GO-Valparaíso de Goiás</v>
      </c>
    </row>
    <row r="1126" spans="1:6" x14ac:dyDescent="0.25">
      <c r="A1126" s="1" t="s">
        <v>1246</v>
      </c>
      <c r="B1126" s="1">
        <v>5221908</v>
      </c>
      <c r="C1126" s="1" t="s">
        <v>7210</v>
      </c>
      <c r="D1126" s="1" t="str">
        <f t="shared" si="51"/>
        <v>52</v>
      </c>
      <c r="E1126" s="1" t="str">
        <f t="shared" si="52"/>
        <v>21908</v>
      </c>
      <c r="F1126" s="1" t="str">
        <f t="shared" si="53"/>
        <v>GO-Varjão</v>
      </c>
    </row>
    <row r="1127" spans="1:6" x14ac:dyDescent="0.25">
      <c r="A1127" s="1" t="s">
        <v>1246</v>
      </c>
      <c r="B1127" s="1">
        <v>5222005</v>
      </c>
      <c r="C1127" s="1" t="s">
        <v>7211</v>
      </c>
      <c r="D1127" s="1" t="str">
        <f t="shared" si="51"/>
        <v>52</v>
      </c>
      <c r="E1127" s="1" t="str">
        <f t="shared" si="52"/>
        <v>22005</v>
      </c>
      <c r="F1127" s="1" t="str">
        <f t="shared" si="53"/>
        <v>GO-Vianópolis</v>
      </c>
    </row>
    <row r="1128" spans="1:6" x14ac:dyDescent="0.25">
      <c r="A1128" s="1" t="s">
        <v>1246</v>
      </c>
      <c r="B1128" s="1">
        <v>5222054</v>
      </c>
      <c r="C1128" s="1" t="s">
        <v>7212</v>
      </c>
      <c r="D1128" s="1" t="str">
        <f t="shared" si="51"/>
        <v>52</v>
      </c>
      <c r="E1128" s="1" t="str">
        <f t="shared" si="52"/>
        <v>22054</v>
      </c>
      <c r="F1128" s="1" t="str">
        <f t="shared" si="53"/>
        <v>GO-Vicentinópolis</v>
      </c>
    </row>
    <row r="1129" spans="1:6" x14ac:dyDescent="0.25">
      <c r="A1129" s="1" t="s">
        <v>1246</v>
      </c>
      <c r="B1129" s="1">
        <v>5222203</v>
      </c>
      <c r="C1129" s="1" t="s">
        <v>7213</v>
      </c>
      <c r="D1129" s="1" t="str">
        <f t="shared" si="51"/>
        <v>52</v>
      </c>
      <c r="E1129" s="1" t="str">
        <f t="shared" si="52"/>
        <v>22203</v>
      </c>
      <c r="F1129" s="1" t="str">
        <f t="shared" si="53"/>
        <v>GO-Vila Boa</v>
      </c>
    </row>
    <row r="1130" spans="1:6" x14ac:dyDescent="0.25">
      <c r="A1130" s="1" t="s">
        <v>1246</v>
      </c>
      <c r="B1130" s="1">
        <v>5222302</v>
      </c>
      <c r="C1130" s="1" t="s">
        <v>7214</v>
      </c>
      <c r="D1130" s="1" t="str">
        <f t="shared" si="51"/>
        <v>52</v>
      </c>
      <c r="E1130" s="1" t="str">
        <f t="shared" si="52"/>
        <v>22302</v>
      </c>
      <c r="F1130" s="1" t="str">
        <f t="shared" si="53"/>
        <v>GO-Vila Propício</v>
      </c>
    </row>
    <row r="1131" spans="1:6" x14ac:dyDescent="0.25">
      <c r="A1131" s="1" t="s">
        <v>2360</v>
      </c>
      <c r="B1131" s="1">
        <v>2100055</v>
      </c>
      <c r="C1131" s="1" t="s">
        <v>2361</v>
      </c>
      <c r="D1131" s="1" t="str">
        <f t="shared" si="51"/>
        <v>21</v>
      </c>
      <c r="E1131" s="1" t="str">
        <f t="shared" si="52"/>
        <v>00055</v>
      </c>
      <c r="F1131" s="1" t="str">
        <f t="shared" si="53"/>
        <v>MA-Açailândia</v>
      </c>
    </row>
    <row r="1132" spans="1:6" x14ac:dyDescent="0.25">
      <c r="A1132" s="1" t="s">
        <v>2360</v>
      </c>
      <c r="B1132" s="1">
        <v>2100105</v>
      </c>
      <c r="C1132" s="1" t="s">
        <v>2362</v>
      </c>
      <c r="D1132" s="1" t="str">
        <f t="shared" si="51"/>
        <v>21</v>
      </c>
      <c r="E1132" s="1" t="str">
        <f t="shared" si="52"/>
        <v>00105</v>
      </c>
      <c r="F1132" s="1" t="str">
        <f t="shared" si="53"/>
        <v>MA-Afonso Cunha</v>
      </c>
    </row>
    <row r="1133" spans="1:6" x14ac:dyDescent="0.25">
      <c r="A1133" s="1" t="s">
        <v>2360</v>
      </c>
      <c r="B1133" s="1">
        <v>2100154</v>
      </c>
      <c r="C1133" s="1" t="s">
        <v>2363</v>
      </c>
      <c r="D1133" s="1" t="str">
        <f t="shared" si="51"/>
        <v>21</v>
      </c>
      <c r="E1133" s="1" t="str">
        <f t="shared" si="52"/>
        <v>00154</v>
      </c>
      <c r="F1133" s="1" t="str">
        <f t="shared" si="53"/>
        <v>MA-Água Doce do Maranhão</v>
      </c>
    </row>
    <row r="1134" spans="1:6" x14ac:dyDescent="0.25">
      <c r="A1134" s="1" t="s">
        <v>2360</v>
      </c>
      <c r="B1134" s="1">
        <v>2100204</v>
      </c>
      <c r="C1134" s="1" t="s">
        <v>2364</v>
      </c>
      <c r="D1134" s="1" t="str">
        <f t="shared" si="51"/>
        <v>21</v>
      </c>
      <c r="E1134" s="1" t="str">
        <f t="shared" si="52"/>
        <v>00204</v>
      </c>
      <c r="F1134" s="1" t="str">
        <f t="shared" si="53"/>
        <v>MA-Alcântara</v>
      </c>
    </row>
    <row r="1135" spans="1:6" x14ac:dyDescent="0.25">
      <c r="A1135" s="1" t="s">
        <v>2360</v>
      </c>
      <c r="B1135" s="1">
        <v>2100303</v>
      </c>
      <c r="C1135" s="1" t="s">
        <v>2365</v>
      </c>
      <c r="D1135" s="1" t="str">
        <f t="shared" si="51"/>
        <v>21</v>
      </c>
      <c r="E1135" s="1" t="str">
        <f t="shared" si="52"/>
        <v>00303</v>
      </c>
      <c r="F1135" s="1" t="str">
        <f t="shared" si="53"/>
        <v>MA-Aldeias Altas</v>
      </c>
    </row>
    <row r="1136" spans="1:6" x14ac:dyDescent="0.25">
      <c r="A1136" s="1" t="s">
        <v>2360</v>
      </c>
      <c r="B1136" s="1">
        <v>2100402</v>
      </c>
      <c r="C1136" s="1" t="s">
        <v>2366</v>
      </c>
      <c r="D1136" s="1" t="str">
        <f t="shared" si="51"/>
        <v>21</v>
      </c>
      <c r="E1136" s="1" t="str">
        <f t="shared" si="52"/>
        <v>00402</v>
      </c>
      <c r="F1136" s="1" t="str">
        <f t="shared" si="53"/>
        <v>MA-Altamira do Maranhão</v>
      </c>
    </row>
    <row r="1137" spans="1:6" x14ac:dyDescent="0.25">
      <c r="A1137" s="1" t="s">
        <v>2360</v>
      </c>
      <c r="B1137" s="1">
        <v>2100436</v>
      </c>
      <c r="C1137" s="1" t="s">
        <v>2367</v>
      </c>
      <c r="D1137" s="1" t="str">
        <f t="shared" si="51"/>
        <v>21</v>
      </c>
      <c r="E1137" s="1" t="str">
        <f t="shared" si="52"/>
        <v>00436</v>
      </c>
      <c r="F1137" s="1" t="str">
        <f t="shared" si="53"/>
        <v>MA-Alto Alegre do Maranhão</v>
      </c>
    </row>
    <row r="1138" spans="1:6" x14ac:dyDescent="0.25">
      <c r="A1138" s="1" t="s">
        <v>2360</v>
      </c>
      <c r="B1138" s="1">
        <v>2100477</v>
      </c>
      <c r="C1138" s="1" t="s">
        <v>2368</v>
      </c>
      <c r="D1138" s="1" t="str">
        <f t="shared" si="51"/>
        <v>21</v>
      </c>
      <c r="E1138" s="1" t="str">
        <f t="shared" si="52"/>
        <v>00477</v>
      </c>
      <c r="F1138" s="1" t="str">
        <f t="shared" si="53"/>
        <v>MA-Alto Alegre do Pindaré</v>
      </c>
    </row>
    <row r="1139" spans="1:6" x14ac:dyDescent="0.25">
      <c r="A1139" s="1" t="s">
        <v>2360</v>
      </c>
      <c r="B1139" s="1">
        <v>2100501</v>
      </c>
      <c r="C1139" s="1" t="s">
        <v>2369</v>
      </c>
      <c r="D1139" s="1" t="str">
        <f t="shared" si="51"/>
        <v>21</v>
      </c>
      <c r="E1139" s="1" t="str">
        <f t="shared" si="52"/>
        <v>00501</v>
      </c>
      <c r="F1139" s="1" t="str">
        <f t="shared" si="53"/>
        <v>MA-Alto Parnaíba</v>
      </c>
    </row>
    <row r="1140" spans="1:6" x14ac:dyDescent="0.25">
      <c r="A1140" s="1" t="s">
        <v>2360</v>
      </c>
      <c r="B1140" s="1">
        <v>2100550</v>
      </c>
      <c r="C1140" s="1" t="s">
        <v>2370</v>
      </c>
      <c r="D1140" s="1" t="str">
        <f t="shared" si="51"/>
        <v>21</v>
      </c>
      <c r="E1140" s="1" t="str">
        <f t="shared" si="52"/>
        <v>00550</v>
      </c>
      <c r="F1140" s="1" t="str">
        <f t="shared" si="53"/>
        <v>MA-Amapá do Maranhão</v>
      </c>
    </row>
    <row r="1141" spans="1:6" x14ac:dyDescent="0.25">
      <c r="A1141" s="1" t="s">
        <v>2360</v>
      </c>
      <c r="B1141" s="1">
        <v>2100600</v>
      </c>
      <c r="C1141" s="1" t="s">
        <v>2371</v>
      </c>
      <c r="D1141" s="1" t="str">
        <f t="shared" si="51"/>
        <v>21</v>
      </c>
      <c r="E1141" s="1" t="str">
        <f t="shared" si="52"/>
        <v>00600</v>
      </c>
      <c r="F1141" s="1" t="str">
        <f t="shared" si="53"/>
        <v>MA-Amarante do Maranhão</v>
      </c>
    </row>
    <row r="1142" spans="1:6" x14ac:dyDescent="0.25">
      <c r="A1142" s="1" t="s">
        <v>2360</v>
      </c>
      <c r="B1142" s="1">
        <v>2100709</v>
      </c>
      <c r="C1142" s="1" t="s">
        <v>2372</v>
      </c>
      <c r="D1142" s="1" t="str">
        <f t="shared" si="51"/>
        <v>21</v>
      </c>
      <c r="E1142" s="1" t="str">
        <f t="shared" si="52"/>
        <v>00709</v>
      </c>
      <c r="F1142" s="1" t="str">
        <f t="shared" si="53"/>
        <v>MA-Anajatuba</v>
      </c>
    </row>
    <row r="1143" spans="1:6" x14ac:dyDescent="0.25">
      <c r="A1143" s="1" t="s">
        <v>2360</v>
      </c>
      <c r="B1143" s="1">
        <v>2100808</v>
      </c>
      <c r="C1143" s="1" t="s">
        <v>2373</v>
      </c>
      <c r="D1143" s="1" t="str">
        <f t="shared" si="51"/>
        <v>21</v>
      </c>
      <c r="E1143" s="1" t="str">
        <f t="shared" si="52"/>
        <v>00808</v>
      </c>
      <c r="F1143" s="1" t="str">
        <f t="shared" si="53"/>
        <v>MA-Anapurus</v>
      </c>
    </row>
    <row r="1144" spans="1:6" x14ac:dyDescent="0.25">
      <c r="A1144" s="1" t="s">
        <v>2360</v>
      </c>
      <c r="B1144" s="1">
        <v>2100832</v>
      </c>
      <c r="C1144" s="1" t="s">
        <v>2374</v>
      </c>
      <c r="D1144" s="1" t="str">
        <f t="shared" si="51"/>
        <v>21</v>
      </c>
      <c r="E1144" s="1" t="str">
        <f t="shared" si="52"/>
        <v>00832</v>
      </c>
      <c r="F1144" s="1" t="str">
        <f t="shared" si="53"/>
        <v>MA-Apicum-Açu</v>
      </c>
    </row>
    <row r="1145" spans="1:6" x14ac:dyDescent="0.25">
      <c r="A1145" s="1" t="s">
        <v>2360</v>
      </c>
      <c r="B1145" s="1">
        <v>2100873</v>
      </c>
      <c r="C1145" s="1" t="s">
        <v>2235</v>
      </c>
      <c r="D1145" s="1" t="str">
        <f t="shared" si="51"/>
        <v>21</v>
      </c>
      <c r="E1145" s="1" t="str">
        <f t="shared" si="52"/>
        <v>00873</v>
      </c>
      <c r="F1145" s="1" t="str">
        <f t="shared" si="53"/>
        <v>MA-Araguanã</v>
      </c>
    </row>
    <row r="1146" spans="1:6" x14ac:dyDescent="0.25">
      <c r="A1146" s="1" t="s">
        <v>2360</v>
      </c>
      <c r="B1146" s="1">
        <v>2100907</v>
      </c>
      <c r="C1146" s="1" t="s">
        <v>2375</v>
      </c>
      <c r="D1146" s="1" t="str">
        <f t="shared" si="51"/>
        <v>21</v>
      </c>
      <c r="E1146" s="1" t="str">
        <f t="shared" si="52"/>
        <v>00907</v>
      </c>
      <c r="F1146" s="1" t="str">
        <f t="shared" si="53"/>
        <v>MA-Araioses</v>
      </c>
    </row>
    <row r="1147" spans="1:6" x14ac:dyDescent="0.25">
      <c r="A1147" s="1" t="s">
        <v>2360</v>
      </c>
      <c r="B1147" s="1">
        <v>2100956</v>
      </c>
      <c r="C1147" s="1" t="s">
        <v>2376</v>
      </c>
      <c r="D1147" s="1" t="str">
        <f t="shared" si="51"/>
        <v>21</v>
      </c>
      <c r="E1147" s="1" t="str">
        <f t="shared" si="52"/>
        <v>00956</v>
      </c>
      <c r="F1147" s="1" t="str">
        <f t="shared" si="53"/>
        <v>MA-Arame</v>
      </c>
    </row>
    <row r="1148" spans="1:6" x14ac:dyDescent="0.25">
      <c r="A1148" s="1" t="s">
        <v>2360</v>
      </c>
      <c r="B1148" s="1">
        <v>2101004</v>
      </c>
      <c r="C1148" s="1" t="s">
        <v>2377</v>
      </c>
      <c r="D1148" s="1" t="str">
        <f t="shared" si="51"/>
        <v>21</v>
      </c>
      <c r="E1148" s="1" t="str">
        <f t="shared" si="52"/>
        <v>01004</v>
      </c>
      <c r="F1148" s="1" t="str">
        <f t="shared" si="53"/>
        <v>MA-Arari</v>
      </c>
    </row>
    <row r="1149" spans="1:6" x14ac:dyDescent="0.25">
      <c r="A1149" s="1" t="s">
        <v>2360</v>
      </c>
      <c r="B1149" s="1">
        <v>2101103</v>
      </c>
      <c r="C1149" s="1" t="s">
        <v>2378</v>
      </c>
      <c r="D1149" s="1" t="str">
        <f t="shared" si="51"/>
        <v>21</v>
      </c>
      <c r="E1149" s="1" t="str">
        <f t="shared" si="52"/>
        <v>01103</v>
      </c>
      <c r="F1149" s="1" t="str">
        <f t="shared" si="53"/>
        <v>MA-Axixá</v>
      </c>
    </row>
    <row r="1150" spans="1:6" x14ac:dyDescent="0.25">
      <c r="A1150" s="1" t="s">
        <v>2360</v>
      </c>
      <c r="B1150" s="1">
        <v>2101202</v>
      </c>
      <c r="C1150" s="1" t="s">
        <v>2379</v>
      </c>
      <c r="D1150" s="1" t="str">
        <f t="shared" si="51"/>
        <v>21</v>
      </c>
      <c r="E1150" s="1" t="str">
        <f t="shared" si="52"/>
        <v>01202</v>
      </c>
      <c r="F1150" s="1" t="str">
        <f t="shared" si="53"/>
        <v>MA-Bacabal</v>
      </c>
    </row>
    <row r="1151" spans="1:6" x14ac:dyDescent="0.25">
      <c r="A1151" s="1" t="s">
        <v>2360</v>
      </c>
      <c r="B1151" s="1">
        <v>2101251</v>
      </c>
      <c r="C1151" s="1" t="s">
        <v>2380</v>
      </c>
      <c r="D1151" s="1" t="str">
        <f t="shared" si="51"/>
        <v>21</v>
      </c>
      <c r="E1151" s="1" t="str">
        <f t="shared" si="52"/>
        <v>01251</v>
      </c>
      <c r="F1151" s="1" t="str">
        <f t="shared" si="53"/>
        <v>MA-Bacabeira</v>
      </c>
    </row>
    <row r="1152" spans="1:6" x14ac:dyDescent="0.25">
      <c r="A1152" s="1" t="s">
        <v>2360</v>
      </c>
      <c r="B1152" s="1">
        <v>2101301</v>
      </c>
      <c r="C1152" s="1" t="s">
        <v>2381</v>
      </c>
      <c r="D1152" s="1" t="str">
        <f t="shared" si="51"/>
        <v>21</v>
      </c>
      <c r="E1152" s="1" t="str">
        <f t="shared" si="52"/>
        <v>01301</v>
      </c>
      <c r="F1152" s="1" t="str">
        <f t="shared" si="53"/>
        <v>MA-Bacuri</v>
      </c>
    </row>
    <row r="1153" spans="1:6" x14ac:dyDescent="0.25">
      <c r="A1153" s="1" t="s">
        <v>2360</v>
      </c>
      <c r="B1153" s="1">
        <v>2101350</v>
      </c>
      <c r="C1153" s="1" t="s">
        <v>2382</v>
      </c>
      <c r="D1153" s="1" t="str">
        <f t="shared" si="51"/>
        <v>21</v>
      </c>
      <c r="E1153" s="1" t="str">
        <f t="shared" si="52"/>
        <v>01350</v>
      </c>
      <c r="F1153" s="1" t="str">
        <f t="shared" si="53"/>
        <v>MA-Bacurituba</v>
      </c>
    </row>
    <row r="1154" spans="1:6" x14ac:dyDescent="0.25">
      <c r="A1154" s="1" t="s">
        <v>2360</v>
      </c>
      <c r="B1154" s="1">
        <v>2101400</v>
      </c>
      <c r="C1154" s="1" t="s">
        <v>2383</v>
      </c>
      <c r="D1154" s="1" t="str">
        <f t="shared" si="51"/>
        <v>21</v>
      </c>
      <c r="E1154" s="1" t="str">
        <f t="shared" si="52"/>
        <v>01400</v>
      </c>
      <c r="F1154" s="1" t="str">
        <f t="shared" si="53"/>
        <v>MA-Balsas</v>
      </c>
    </row>
    <row r="1155" spans="1:6" x14ac:dyDescent="0.25">
      <c r="A1155" s="1" t="s">
        <v>2360</v>
      </c>
      <c r="B1155" s="1">
        <v>2101509</v>
      </c>
      <c r="C1155" s="1" t="s">
        <v>2384</v>
      </c>
      <c r="D1155" s="1" t="str">
        <f t="shared" ref="D1155:D1218" si="54">LEFT($B1155,2)</f>
        <v>21</v>
      </c>
      <c r="E1155" s="1" t="str">
        <f t="shared" ref="E1155:E1218" si="55">RIGHT(B1155,5)</f>
        <v>01509</v>
      </c>
      <c r="F1155" s="1" t="str">
        <f t="shared" si="53"/>
        <v>MA-Barão de Grajaú</v>
      </c>
    </row>
    <row r="1156" spans="1:6" x14ac:dyDescent="0.25">
      <c r="A1156" s="1" t="s">
        <v>2360</v>
      </c>
      <c r="B1156" s="1">
        <v>2101608</v>
      </c>
      <c r="C1156" s="1" t="s">
        <v>2385</v>
      </c>
      <c r="D1156" s="1" t="str">
        <f t="shared" si="54"/>
        <v>21</v>
      </c>
      <c r="E1156" s="1" t="str">
        <f t="shared" si="55"/>
        <v>01608</v>
      </c>
      <c r="F1156" s="1" t="str">
        <f t="shared" ref="F1156:F1219" si="56">A1156&amp;"-"&amp;C1156</f>
        <v>MA-Barra do Corda</v>
      </c>
    </row>
    <row r="1157" spans="1:6" x14ac:dyDescent="0.25">
      <c r="A1157" s="1" t="s">
        <v>2360</v>
      </c>
      <c r="B1157" s="1">
        <v>2101707</v>
      </c>
      <c r="C1157" s="1" t="s">
        <v>2386</v>
      </c>
      <c r="D1157" s="1" t="str">
        <f t="shared" si="54"/>
        <v>21</v>
      </c>
      <c r="E1157" s="1" t="str">
        <f t="shared" si="55"/>
        <v>01707</v>
      </c>
      <c r="F1157" s="1" t="str">
        <f t="shared" si="56"/>
        <v>MA-Barreirinhas</v>
      </c>
    </row>
    <row r="1158" spans="1:6" x14ac:dyDescent="0.25">
      <c r="A1158" s="1" t="s">
        <v>2360</v>
      </c>
      <c r="B1158" s="1">
        <v>2101772</v>
      </c>
      <c r="C1158" s="1" t="s">
        <v>2387</v>
      </c>
      <c r="D1158" s="1" t="str">
        <f t="shared" si="54"/>
        <v>21</v>
      </c>
      <c r="E1158" s="1" t="str">
        <f t="shared" si="55"/>
        <v>01772</v>
      </c>
      <c r="F1158" s="1" t="str">
        <f t="shared" si="56"/>
        <v>MA-Bela Vista do Maranhão</v>
      </c>
    </row>
    <row r="1159" spans="1:6" x14ac:dyDescent="0.25">
      <c r="A1159" s="1" t="s">
        <v>2360</v>
      </c>
      <c r="B1159" s="1">
        <v>2101731</v>
      </c>
      <c r="C1159" s="1" t="s">
        <v>2388</v>
      </c>
      <c r="D1159" s="1" t="str">
        <f t="shared" si="54"/>
        <v>21</v>
      </c>
      <c r="E1159" s="1" t="str">
        <f t="shared" si="55"/>
        <v>01731</v>
      </c>
      <c r="F1159" s="1" t="str">
        <f t="shared" si="56"/>
        <v>MA-Belágua</v>
      </c>
    </row>
    <row r="1160" spans="1:6" x14ac:dyDescent="0.25">
      <c r="A1160" s="1" t="s">
        <v>2360</v>
      </c>
      <c r="B1160" s="1">
        <v>2101806</v>
      </c>
      <c r="C1160" s="1" t="s">
        <v>2389</v>
      </c>
      <c r="D1160" s="1" t="str">
        <f t="shared" si="54"/>
        <v>21</v>
      </c>
      <c r="E1160" s="1" t="str">
        <f t="shared" si="55"/>
        <v>01806</v>
      </c>
      <c r="F1160" s="1" t="str">
        <f t="shared" si="56"/>
        <v>MA-Benedito Leite</v>
      </c>
    </row>
    <row r="1161" spans="1:6" x14ac:dyDescent="0.25">
      <c r="A1161" s="1" t="s">
        <v>2360</v>
      </c>
      <c r="B1161" s="1">
        <v>2101905</v>
      </c>
      <c r="C1161" s="1" t="s">
        <v>2390</v>
      </c>
      <c r="D1161" s="1" t="str">
        <f t="shared" si="54"/>
        <v>21</v>
      </c>
      <c r="E1161" s="1" t="str">
        <f t="shared" si="55"/>
        <v>01905</v>
      </c>
      <c r="F1161" s="1" t="str">
        <f t="shared" si="56"/>
        <v>MA-Bequimão</v>
      </c>
    </row>
    <row r="1162" spans="1:6" x14ac:dyDescent="0.25">
      <c r="A1162" s="1" t="s">
        <v>2360</v>
      </c>
      <c r="B1162" s="1">
        <v>2101939</v>
      </c>
      <c r="C1162" s="1" t="s">
        <v>2391</v>
      </c>
      <c r="D1162" s="1" t="str">
        <f t="shared" si="54"/>
        <v>21</v>
      </c>
      <c r="E1162" s="1" t="str">
        <f t="shared" si="55"/>
        <v>01939</v>
      </c>
      <c r="F1162" s="1" t="str">
        <f t="shared" si="56"/>
        <v>MA-Bernardo do Mearim</v>
      </c>
    </row>
    <row r="1163" spans="1:6" x14ac:dyDescent="0.25">
      <c r="A1163" s="1" t="s">
        <v>2360</v>
      </c>
      <c r="B1163" s="1">
        <v>2101970</v>
      </c>
      <c r="C1163" s="1" t="s">
        <v>2392</v>
      </c>
      <c r="D1163" s="1" t="str">
        <f t="shared" si="54"/>
        <v>21</v>
      </c>
      <c r="E1163" s="1" t="str">
        <f t="shared" si="55"/>
        <v>01970</v>
      </c>
      <c r="F1163" s="1" t="str">
        <f t="shared" si="56"/>
        <v>MA-Boa Vista do Gurupi</v>
      </c>
    </row>
    <row r="1164" spans="1:6" x14ac:dyDescent="0.25">
      <c r="A1164" s="1" t="s">
        <v>2360</v>
      </c>
      <c r="B1164" s="1">
        <v>2102002</v>
      </c>
      <c r="C1164" s="1" t="s">
        <v>2393</v>
      </c>
      <c r="D1164" s="1" t="str">
        <f t="shared" si="54"/>
        <v>21</v>
      </c>
      <c r="E1164" s="1" t="str">
        <f t="shared" si="55"/>
        <v>02002</v>
      </c>
      <c r="F1164" s="1" t="str">
        <f t="shared" si="56"/>
        <v>MA-Bom Jardim</v>
      </c>
    </row>
    <row r="1165" spans="1:6" x14ac:dyDescent="0.25">
      <c r="A1165" s="1" t="s">
        <v>2360</v>
      </c>
      <c r="B1165" s="1">
        <v>2102036</v>
      </c>
      <c r="C1165" s="1" t="s">
        <v>2394</v>
      </c>
      <c r="D1165" s="1" t="str">
        <f t="shared" si="54"/>
        <v>21</v>
      </c>
      <c r="E1165" s="1" t="str">
        <f t="shared" si="55"/>
        <v>02036</v>
      </c>
      <c r="F1165" s="1" t="str">
        <f t="shared" si="56"/>
        <v>MA-Bom Jesus das Selvas</v>
      </c>
    </row>
    <row r="1166" spans="1:6" x14ac:dyDescent="0.25">
      <c r="A1166" s="1" t="s">
        <v>2360</v>
      </c>
      <c r="B1166" s="1">
        <v>2102077</v>
      </c>
      <c r="C1166" s="1" t="s">
        <v>2395</v>
      </c>
      <c r="D1166" s="1" t="str">
        <f t="shared" si="54"/>
        <v>21</v>
      </c>
      <c r="E1166" s="1" t="str">
        <f t="shared" si="55"/>
        <v>02077</v>
      </c>
      <c r="F1166" s="1" t="str">
        <f t="shared" si="56"/>
        <v>MA-Bom Lugar</v>
      </c>
    </row>
    <row r="1167" spans="1:6" x14ac:dyDescent="0.25">
      <c r="A1167" s="1" t="s">
        <v>2360</v>
      </c>
      <c r="B1167" s="1">
        <v>2102101</v>
      </c>
      <c r="C1167" s="1" t="s">
        <v>2396</v>
      </c>
      <c r="D1167" s="1" t="str">
        <f t="shared" si="54"/>
        <v>21</v>
      </c>
      <c r="E1167" s="1" t="str">
        <f t="shared" si="55"/>
        <v>02101</v>
      </c>
      <c r="F1167" s="1" t="str">
        <f t="shared" si="56"/>
        <v>MA-Brejo</v>
      </c>
    </row>
    <row r="1168" spans="1:6" x14ac:dyDescent="0.25">
      <c r="A1168" s="1" t="s">
        <v>2360</v>
      </c>
      <c r="B1168" s="1">
        <v>2102150</v>
      </c>
      <c r="C1168" s="1" t="s">
        <v>2397</v>
      </c>
      <c r="D1168" s="1" t="str">
        <f t="shared" si="54"/>
        <v>21</v>
      </c>
      <c r="E1168" s="1" t="str">
        <f t="shared" si="55"/>
        <v>02150</v>
      </c>
      <c r="F1168" s="1" t="str">
        <f t="shared" si="56"/>
        <v>MA-Brejo de Areia</v>
      </c>
    </row>
    <row r="1169" spans="1:6" x14ac:dyDescent="0.25">
      <c r="A1169" s="1" t="s">
        <v>2360</v>
      </c>
      <c r="B1169" s="1">
        <v>2102200</v>
      </c>
      <c r="C1169" s="1" t="s">
        <v>2398</v>
      </c>
      <c r="D1169" s="1" t="str">
        <f t="shared" si="54"/>
        <v>21</v>
      </c>
      <c r="E1169" s="1" t="str">
        <f t="shared" si="55"/>
        <v>02200</v>
      </c>
      <c r="F1169" s="1" t="str">
        <f t="shared" si="56"/>
        <v>MA-Buriti</v>
      </c>
    </row>
    <row r="1170" spans="1:6" x14ac:dyDescent="0.25">
      <c r="A1170" s="1" t="s">
        <v>2360</v>
      </c>
      <c r="B1170" s="1">
        <v>2102309</v>
      </c>
      <c r="C1170" s="1" t="s">
        <v>2399</v>
      </c>
      <c r="D1170" s="1" t="str">
        <f t="shared" si="54"/>
        <v>21</v>
      </c>
      <c r="E1170" s="1" t="str">
        <f t="shared" si="55"/>
        <v>02309</v>
      </c>
      <c r="F1170" s="1" t="str">
        <f t="shared" si="56"/>
        <v>MA-Buriti Bravo</v>
      </c>
    </row>
    <row r="1171" spans="1:6" x14ac:dyDescent="0.25">
      <c r="A1171" s="1" t="s">
        <v>2360</v>
      </c>
      <c r="B1171" s="1">
        <v>2102325</v>
      </c>
      <c r="C1171" s="1" t="s">
        <v>2400</v>
      </c>
      <c r="D1171" s="1" t="str">
        <f t="shared" si="54"/>
        <v>21</v>
      </c>
      <c r="E1171" s="1" t="str">
        <f t="shared" si="55"/>
        <v>02325</v>
      </c>
      <c r="F1171" s="1" t="str">
        <f t="shared" si="56"/>
        <v>MA-Buriticupu</v>
      </c>
    </row>
    <row r="1172" spans="1:6" x14ac:dyDescent="0.25">
      <c r="A1172" s="1" t="s">
        <v>2360</v>
      </c>
      <c r="B1172" s="1">
        <v>2102358</v>
      </c>
      <c r="C1172" s="1" t="s">
        <v>2401</v>
      </c>
      <c r="D1172" s="1" t="str">
        <f t="shared" si="54"/>
        <v>21</v>
      </c>
      <c r="E1172" s="1" t="str">
        <f t="shared" si="55"/>
        <v>02358</v>
      </c>
      <c r="F1172" s="1" t="str">
        <f t="shared" si="56"/>
        <v>MA-Buritirana</v>
      </c>
    </row>
    <row r="1173" spans="1:6" x14ac:dyDescent="0.25">
      <c r="A1173" s="1" t="s">
        <v>2360</v>
      </c>
      <c r="B1173" s="1">
        <v>2102374</v>
      </c>
      <c r="C1173" s="1" t="s">
        <v>2402</v>
      </c>
      <c r="D1173" s="1" t="str">
        <f t="shared" si="54"/>
        <v>21</v>
      </c>
      <c r="E1173" s="1" t="str">
        <f t="shared" si="55"/>
        <v>02374</v>
      </c>
      <c r="F1173" s="1" t="str">
        <f t="shared" si="56"/>
        <v>MA-Cachoeira Grande</v>
      </c>
    </row>
    <row r="1174" spans="1:6" x14ac:dyDescent="0.25">
      <c r="A1174" s="1" t="s">
        <v>2360</v>
      </c>
      <c r="B1174" s="1">
        <v>2102408</v>
      </c>
      <c r="C1174" s="1" t="s">
        <v>2403</v>
      </c>
      <c r="D1174" s="1" t="str">
        <f t="shared" si="54"/>
        <v>21</v>
      </c>
      <c r="E1174" s="1" t="str">
        <f t="shared" si="55"/>
        <v>02408</v>
      </c>
      <c r="F1174" s="1" t="str">
        <f t="shared" si="56"/>
        <v>MA-Cajapió</v>
      </c>
    </row>
    <row r="1175" spans="1:6" x14ac:dyDescent="0.25">
      <c r="A1175" s="1" t="s">
        <v>2360</v>
      </c>
      <c r="B1175" s="1">
        <v>2102507</v>
      </c>
      <c r="C1175" s="1" t="s">
        <v>2404</v>
      </c>
      <c r="D1175" s="1" t="str">
        <f t="shared" si="54"/>
        <v>21</v>
      </c>
      <c r="E1175" s="1" t="str">
        <f t="shared" si="55"/>
        <v>02507</v>
      </c>
      <c r="F1175" s="1" t="str">
        <f t="shared" si="56"/>
        <v>MA-Cajari</v>
      </c>
    </row>
    <row r="1176" spans="1:6" x14ac:dyDescent="0.25">
      <c r="A1176" s="1" t="s">
        <v>2360</v>
      </c>
      <c r="B1176" s="1">
        <v>2102556</v>
      </c>
      <c r="C1176" s="1" t="s">
        <v>2405</v>
      </c>
      <c r="D1176" s="1" t="str">
        <f t="shared" si="54"/>
        <v>21</v>
      </c>
      <c r="E1176" s="1" t="str">
        <f t="shared" si="55"/>
        <v>02556</v>
      </c>
      <c r="F1176" s="1" t="str">
        <f t="shared" si="56"/>
        <v>MA-Campestre do Maranhão</v>
      </c>
    </row>
    <row r="1177" spans="1:6" x14ac:dyDescent="0.25">
      <c r="A1177" s="1" t="s">
        <v>2360</v>
      </c>
      <c r="B1177" s="1">
        <v>2102606</v>
      </c>
      <c r="C1177" s="1" t="s">
        <v>2406</v>
      </c>
      <c r="D1177" s="1" t="str">
        <f t="shared" si="54"/>
        <v>21</v>
      </c>
      <c r="E1177" s="1" t="str">
        <f t="shared" si="55"/>
        <v>02606</v>
      </c>
      <c r="F1177" s="1" t="str">
        <f t="shared" si="56"/>
        <v>MA-Cândido Mendes</v>
      </c>
    </row>
    <row r="1178" spans="1:6" x14ac:dyDescent="0.25">
      <c r="A1178" s="1" t="s">
        <v>2360</v>
      </c>
      <c r="B1178" s="1">
        <v>2102705</v>
      </c>
      <c r="C1178" s="1" t="s">
        <v>2407</v>
      </c>
      <c r="D1178" s="1" t="str">
        <f t="shared" si="54"/>
        <v>21</v>
      </c>
      <c r="E1178" s="1" t="str">
        <f t="shared" si="55"/>
        <v>02705</v>
      </c>
      <c r="F1178" s="1" t="str">
        <f t="shared" si="56"/>
        <v>MA-Cantanhede</v>
      </c>
    </row>
    <row r="1179" spans="1:6" x14ac:dyDescent="0.25">
      <c r="A1179" s="1" t="s">
        <v>2360</v>
      </c>
      <c r="B1179" s="1">
        <v>2102754</v>
      </c>
      <c r="C1179" s="1" t="s">
        <v>2408</v>
      </c>
      <c r="D1179" s="1" t="str">
        <f t="shared" si="54"/>
        <v>21</v>
      </c>
      <c r="E1179" s="1" t="str">
        <f t="shared" si="55"/>
        <v>02754</v>
      </c>
      <c r="F1179" s="1" t="str">
        <f t="shared" si="56"/>
        <v>MA-Capinzal do Norte</v>
      </c>
    </row>
    <row r="1180" spans="1:6" x14ac:dyDescent="0.25">
      <c r="A1180" s="1" t="s">
        <v>2360</v>
      </c>
      <c r="B1180" s="1">
        <v>2102804</v>
      </c>
      <c r="C1180" s="1" t="s">
        <v>2409</v>
      </c>
      <c r="D1180" s="1" t="str">
        <f t="shared" si="54"/>
        <v>21</v>
      </c>
      <c r="E1180" s="1" t="str">
        <f t="shared" si="55"/>
        <v>02804</v>
      </c>
      <c r="F1180" s="1" t="str">
        <f t="shared" si="56"/>
        <v>MA-Carolina</v>
      </c>
    </row>
    <row r="1181" spans="1:6" x14ac:dyDescent="0.25">
      <c r="A1181" s="1" t="s">
        <v>2360</v>
      </c>
      <c r="B1181" s="1">
        <v>2102903</v>
      </c>
      <c r="C1181" s="1" t="s">
        <v>2410</v>
      </c>
      <c r="D1181" s="1" t="str">
        <f t="shared" si="54"/>
        <v>21</v>
      </c>
      <c r="E1181" s="1" t="str">
        <f t="shared" si="55"/>
        <v>02903</v>
      </c>
      <c r="F1181" s="1" t="str">
        <f t="shared" si="56"/>
        <v>MA-Carutapera</v>
      </c>
    </row>
    <row r="1182" spans="1:6" x14ac:dyDescent="0.25">
      <c r="A1182" s="1" t="s">
        <v>2360</v>
      </c>
      <c r="B1182" s="1">
        <v>2103000</v>
      </c>
      <c r="C1182" s="1" t="s">
        <v>2411</v>
      </c>
      <c r="D1182" s="1" t="str">
        <f t="shared" si="54"/>
        <v>21</v>
      </c>
      <c r="E1182" s="1" t="str">
        <f t="shared" si="55"/>
        <v>03000</v>
      </c>
      <c r="F1182" s="1" t="str">
        <f t="shared" si="56"/>
        <v>MA-Caxias</v>
      </c>
    </row>
    <row r="1183" spans="1:6" x14ac:dyDescent="0.25">
      <c r="A1183" s="1" t="s">
        <v>2360</v>
      </c>
      <c r="B1183" s="1">
        <v>2103109</v>
      </c>
      <c r="C1183" s="1" t="s">
        <v>2412</v>
      </c>
      <c r="D1183" s="1" t="str">
        <f t="shared" si="54"/>
        <v>21</v>
      </c>
      <c r="E1183" s="1" t="str">
        <f t="shared" si="55"/>
        <v>03109</v>
      </c>
      <c r="F1183" s="1" t="str">
        <f t="shared" si="56"/>
        <v>MA-Cedral</v>
      </c>
    </row>
    <row r="1184" spans="1:6" x14ac:dyDescent="0.25">
      <c r="A1184" s="1" t="s">
        <v>2360</v>
      </c>
      <c r="B1184" s="1">
        <v>2103125</v>
      </c>
      <c r="C1184" s="1" t="s">
        <v>2413</v>
      </c>
      <c r="D1184" s="1" t="str">
        <f t="shared" si="54"/>
        <v>21</v>
      </c>
      <c r="E1184" s="1" t="str">
        <f t="shared" si="55"/>
        <v>03125</v>
      </c>
      <c r="F1184" s="1" t="str">
        <f t="shared" si="56"/>
        <v>MA-Central do Maranhão</v>
      </c>
    </row>
    <row r="1185" spans="1:6" x14ac:dyDescent="0.25">
      <c r="A1185" s="1" t="s">
        <v>2360</v>
      </c>
      <c r="B1185" s="1">
        <v>2103158</v>
      </c>
      <c r="C1185" s="1" t="s">
        <v>2414</v>
      </c>
      <c r="D1185" s="1" t="str">
        <f t="shared" si="54"/>
        <v>21</v>
      </c>
      <c r="E1185" s="1" t="str">
        <f t="shared" si="55"/>
        <v>03158</v>
      </c>
      <c r="F1185" s="1" t="str">
        <f t="shared" si="56"/>
        <v>MA-Centro do Guilherme</v>
      </c>
    </row>
    <row r="1186" spans="1:6" x14ac:dyDescent="0.25">
      <c r="A1186" s="1" t="s">
        <v>2360</v>
      </c>
      <c r="B1186" s="1">
        <v>2103174</v>
      </c>
      <c r="C1186" s="1" t="s">
        <v>2415</v>
      </c>
      <c r="D1186" s="1" t="str">
        <f t="shared" si="54"/>
        <v>21</v>
      </c>
      <c r="E1186" s="1" t="str">
        <f t="shared" si="55"/>
        <v>03174</v>
      </c>
      <c r="F1186" s="1" t="str">
        <f t="shared" si="56"/>
        <v>MA-Centro Novo do Maranhão</v>
      </c>
    </row>
    <row r="1187" spans="1:6" x14ac:dyDescent="0.25">
      <c r="A1187" s="1" t="s">
        <v>2360</v>
      </c>
      <c r="B1187" s="1">
        <v>2103208</v>
      </c>
      <c r="C1187" s="1" t="s">
        <v>2416</v>
      </c>
      <c r="D1187" s="1" t="str">
        <f t="shared" si="54"/>
        <v>21</v>
      </c>
      <c r="E1187" s="1" t="str">
        <f t="shared" si="55"/>
        <v>03208</v>
      </c>
      <c r="F1187" s="1" t="str">
        <f t="shared" si="56"/>
        <v>MA-Chapadinha</v>
      </c>
    </row>
    <row r="1188" spans="1:6" x14ac:dyDescent="0.25">
      <c r="A1188" s="1" t="s">
        <v>2360</v>
      </c>
      <c r="B1188" s="1">
        <v>2103257</v>
      </c>
      <c r="C1188" s="1" t="s">
        <v>2417</v>
      </c>
      <c r="D1188" s="1" t="str">
        <f t="shared" si="54"/>
        <v>21</v>
      </c>
      <c r="E1188" s="1" t="str">
        <f t="shared" si="55"/>
        <v>03257</v>
      </c>
      <c r="F1188" s="1" t="str">
        <f t="shared" si="56"/>
        <v>MA-Cidelândia</v>
      </c>
    </row>
    <row r="1189" spans="1:6" x14ac:dyDescent="0.25">
      <c r="A1189" s="1" t="s">
        <v>2360</v>
      </c>
      <c r="B1189" s="1">
        <v>2103307</v>
      </c>
      <c r="C1189" s="1" t="s">
        <v>2418</v>
      </c>
      <c r="D1189" s="1" t="str">
        <f t="shared" si="54"/>
        <v>21</v>
      </c>
      <c r="E1189" s="1" t="str">
        <f t="shared" si="55"/>
        <v>03307</v>
      </c>
      <c r="F1189" s="1" t="str">
        <f t="shared" si="56"/>
        <v>MA-Codó</v>
      </c>
    </row>
    <row r="1190" spans="1:6" x14ac:dyDescent="0.25">
      <c r="A1190" s="1" t="s">
        <v>2360</v>
      </c>
      <c r="B1190" s="1">
        <v>2103406</v>
      </c>
      <c r="C1190" s="1" t="s">
        <v>2419</v>
      </c>
      <c r="D1190" s="1" t="str">
        <f t="shared" si="54"/>
        <v>21</v>
      </c>
      <c r="E1190" s="1" t="str">
        <f t="shared" si="55"/>
        <v>03406</v>
      </c>
      <c r="F1190" s="1" t="str">
        <f t="shared" si="56"/>
        <v>MA-Coelho Neto</v>
      </c>
    </row>
    <row r="1191" spans="1:6" x14ac:dyDescent="0.25">
      <c r="A1191" s="1" t="s">
        <v>2360</v>
      </c>
      <c r="B1191" s="1">
        <v>2103505</v>
      </c>
      <c r="C1191" s="1" t="s">
        <v>2420</v>
      </c>
      <c r="D1191" s="1" t="str">
        <f t="shared" si="54"/>
        <v>21</v>
      </c>
      <c r="E1191" s="1" t="str">
        <f t="shared" si="55"/>
        <v>03505</v>
      </c>
      <c r="F1191" s="1" t="str">
        <f t="shared" si="56"/>
        <v>MA-Colinas</v>
      </c>
    </row>
    <row r="1192" spans="1:6" x14ac:dyDescent="0.25">
      <c r="A1192" s="1" t="s">
        <v>2360</v>
      </c>
      <c r="B1192" s="1">
        <v>2103554</v>
      </c>
      <c r="C1192" s="1" t="s">
        <v>2421</v>
      </c>
      <c r="D1192" s="1" t="str">
        <f t="shared" si="54"/>
        <v>21</v>
      </c>
      <c r="E1192" s="1" t="str">
        <f t="shared" si="55"/>
        <v>03554</v>
      </c>
      <c r="F1192" s="1" t="str">
        <f t="shared" si="56"/>
        <v>MA-Conceição do Lago-Açu</v>
      </c>
    </row>
    <row r="1193" spans="1:6" x14ac:dyDescent="0.25">
      <c r="A1193" s="1" t="s">
        <v>2360</v>
      </c>
      <c r="B1193" s="1">
        <v>2103604</v>
      </c>
      <c r="C1193" s="1" t="s">
        <v>2422</v>
      </c>
      <c r="D1193" s="1" t="str">
        <f t="shared" si="54"/>
        <v>21</v>
      </c>
      <c r="E1193" s="1" t="str">
        <f t="shared" si="55"/>
        <v>03604</v>
      </c>
      <c r="F1193" s="1" t="str">
        <f t="shared" si="56"/>
        <v>MA-Coroatá</v>
      </c>
    </row>
    <row r="1194" spans="1:6" x14ac:dyDescent="0.25">
      <c r="A1194" s="1" t="s">
        <v>2360</v>
      </c>
      <c r="B1194" s="1">
        <v>2103703</v>
      </c>
      <c r="C1194" s="1" t="s">
        <v>2423</v>
      </c>
      <c r="D1194" s="1" t="str">
        <f t="shared" si="54"/>
        <v>21</v>
      </c>
      <c r="E1194" s="1" t="str">
        <f t="shared" si="55"/>
        <v>03703</v>
      </c>
      <c r="F1194" s="1" t="str">
        <f t="shared" si="56"/>
        <v>MA-Cururupu</v>
      </c>
    </row>
    <row r="1195" spans="1:6" x14ac:dyDescent="0.25">
      <c r="A1195" s="1" t="s">
        <v>2360</v>
      </c>
      <c r="B1195" s="1">
        <v>2103752</v>
      </c>
      <c r="C1195" s="1" t="s">
        <v>2424</v>
      </c>
      <c r="D1195" s="1" t="str">
        <f t="shared" si="54"/>
        <v>21</v>
      </c>
      <c r="E1195" s="1" t="str">
        <f t="shared" si="55"/>
        <v>03752</v>
      </c>
      <c r="F1195" s="1" t="str">
        <f t="shared" si="56"/>
        <v>MA-Davinópolis</v>
      </c>
    </row>
    <row r="1196" spans="1:6" x14ac:dyDescent="0.25">
      <c r="A1196" s="1" t="s">
        <v>2360</v>
      </c>
      <c r="B1196" s="1">
        <v>2103802</v>
      </c>
      <c r="C1196" s="1" t="s">
        <v>2425</v>
      </c>
      <c r="D1196" s="1" t="str">
        <f t="shared" si="54"/>
        <v>21</v>
      </c>
      <c r="E1196" s="1" t="str">
        <f t="shared" si="55"/>
        <v>03802</v>
      </c>
      <c r="F1196" s="1" t="str">
        <f t="shared" si="56"/>
        <v>MA-Dom Pedro</v>
      </c>
    </row>
    <row r="1197" spans="1:6" x14ac:dyDescent="0.25">
      <c r="A1197" s="1" t="s">
        <v>2360</v>
      </c>
      <c r="B1197" s="1">
        <v>2103901</v>
      </c>
      <c r="C1197" s="1" t="s">
        <v>2426</v>
      </c>
      <c r="D1197" s="1" t="str">
        <f t="shared" si="54"/>
        <v>21</v>
      </c>
      <c r="E1197" s="1" t="str">
        <f t="shared" si="55"/>
        <v>03901</v>
      </c>
      <c r="F1197" s="1" t="str">
        <f t="shared" si="56"/>
        <v>MA-Duque Bacelar</v>
      </c>
    </row>
    <row r="1198" spans="1:6" x14ac:dyDescent="0.25">
      <c r="A1198" s="1" t="s">
        <v>2360</v>
      </c>
      <c r="B1198" s="1">
        <v>2104008</v>
      </c>
      <c r="C1198" s="1" t="s">
        <v>2427</v>
      </c>
      <c r="D1198" s="1" t="str">
        <f t="shared" si="54"/>
        <v>21</v>
      </c>
      <c r="E1198" s="1" t="str">
        <f t="shared" si="55"/>
        <v>04008</v>
      </c>
      <c r="F1198" s="1" t="str">
        <f t="shared" si="56"/>
        <v>MA-Esperantinópolis</v>
      </c>
    </row>
    <row r="1199" spans="1:6" x14ac:dyDescent="0.25">
      <c r="A1199" s="1" t="s">
        <v>2360</v>
      </c>
      <c r="B1199" s="1">
        <v>2104057</v>
      </c>
      <c r="C1199" s="1" t="s">
        <v>2428</v>
      </c>
      <c r="D1199" s="1" t="str">
        <f t="shared" si="54"/>
        <v>21</v>
      </c>
      <c r="E1199" s="1" t="str">
        <f t="shared" si="55"/>
        <v>04057</v>
      </c>
      <c r="F1199" s="1" t="str">
        <f t="shared" si="56"/>
        <v>MA-Estreito</v>
      </c>
    </row>
    <row r="1200" spans="1:6" x14ac:dyDescent="0.25">
      <c r="A1200" s="1" t="s">
        <v>2360</v>
      </c>
      <c r="B1200" s="1">
        <v>2104073</v>
      </c>
      <c r="C1200" s="1" t="s">
        <v>2429</v>
      </c>
      <c r="D1200" s="1" t="str">
        <f t="shared" si="54"/>
        <v>21</v>
      </c>
      <c r="E1200" s="1" t="str">
        <f t="shared" si="55"/>
        <v>04073</v>
      </c>
      <c r="F1200" s="1" t="str">
        <f t="shared" si="56"/>
        <v>MA-Feira Nova do Maranhão</v>
      </c>
    </row>
    <row r="1201" spans="1:6" x14ac:dyDescent="0.25">
      <c r="A1201" s="1" t="s">
        <v>2360</v>
      </c>
      <c r="B1201" s="1">
        <v>2104081</v>
      </c>
      <c r="C1201" s="1" t="s">
        <v>2430</v>
      </c>
      <c r="D1201" s="1" t="str">
        <f t="shared" si="54"/>
        <v>21</v>
      </c>
      <c r="E1201" s="1" t="str">
        <f t="shared" si="55"/>
        <v>04081</v>
      </c>
      <c r="F1201" s="1" t="str">
        <f t="shared" si="56"/>
        <v>MA-Fernando Falcão</v>
      </c>
    </row>
    <row r="1202" spans="1:6" x14ac:dyDescent="0.25">
      <c r="A1202" s="1" t="s">
        <v>2360</v>
      </c>
      <c r="B1202" s="1">
        <v>2104099</v>
      </c>
      <c r="C1202" s="1" t="s">
        <v>2431</v>
      </c>
      <c r="D1202" s="1" t="str">
        <f t="shared" si="54"/>
        <v>21</v>
      </c>
      <c r="E1202" s="1" t="str">
        <f t="shared" si="55"/>
        <v>04099</v>
      </c>
      <c r="F1202" s="1" t="str">
        <f t="shared" si="56"/>
        <v>MA-Formosa da Serra Negra</v>
      </c>
    </row>
    <row r="1203" spans="1:6" x14ac:dyDescent="0.25">
      <c r="A1203" s="1" t="s">
        <v>2360</v>
      </c>
      <c r="B1203" s="1">
        <v>2104107</v>
      </c>
      <c r="C1203" s="1" t="s">
        <v>2432</v>
      </c>
      <c r="D1203" s="1" t="str">
        <f t="shared" si="54"/>
        <v>21</v>
      </c>
      <c r="E1203" s="1" t="str">
        <f t="shared" si="55"/>
        <v>04107</v>
      </c>
      <c r="F1203" s="1" t="str">
        <f t="shared" si="56"/>
        <v>MA-Fortaleza dos Nogueiras</v>
      </c>
    </row>
    <row r="1204" spans="1:6" x14ac:dyDescent="0.25">
      <c r="A1204" s="1" t="s">
        <v>2360</v>
      </c>
      <c r="B1204" s="1">
        <v>2104206</v>
      </c>
      <c r="C1204" s="1" t="s">
        <v>2433</v>
      </c>
      <c r="D1204" s="1" t="str">
        <f t="shared" si="54"/>
        <v>21</v>
      </c>
      <c r="E1204" s="1" t="str">
        <f t="shared" si="55"/>
        <v>04206</v>
      </c>
      <c r="F1204" s="1" t="str">
        <f t="shared" si="56"/>
        <v>MA-Fortuna</v>
      </c>
    </row>
    <row r="1205" spans="1:6" x14ac:dyDescent="0.25">
      <c r="A1205" s="1" t="s">
        <v>2360</v>
      </c>
      <c r="B1205" s="1">
        <v>2104305</v>
      </c>
      <c r="C1205" s="1" t="s">
        <v>2434</v>
      </c>
      <c r="D1205" s="1" t="str">
        <f t="shared" si="54"/>
        <v>21</v>
      </c>
      <c r="E1205" s="1" t="str">
        <f t="shared" si="55"/>
        <v>04305</v>
      </c>
      <c r="F1205" s="1" t="str">
        <f t="shared" si="56"/>
        <v>MA-Godofredo Viana</v>
      </c>
    </row>
    <row r="1206" spans="1:6" x14ac:dyDescent="0.25">
      <c r="A1206" s="1" t="s">
        <v>2360</v>
      </c>
      <c r="B1206" s="1">
        <v>2104404</v>
      </c>
      <c r="C1206" s="1" t="s">
        <v>2435</v>
      </c>
      <c r="D1206" s="1" t="str">
        <f t="shared" si="54"/>
        <v>21</v>
      </c>
      <c r="E1206" s="1" t="str">
        <f t="shared" si="55"/>
        <v>04404</v>
      </c>
      <c r="F1206" s="1" t="str">
        <f t="shared" si="56"/>
        <v>MA-Gonçalves Dias</v>
      </c>
    </row>
    <row r="1207" spans="1:6" x14ac:dyDescent="0.25">
      <c r="A1207" s="1" t="s">
        <v>2360</v>
      </c>
      <c r="B1207" s="1">
        <v>2104503</v>
      </c>
      <c r="C1207" s="1" t="s">
        <v>2436</v>
      </c>
      <c r="D1207" s="1" t="str">
        <f t="shared" si="54"/>
        <v>21</v>
      </c>
      <c r="E1207" s="1" t="str">
        <f t="shared" si="55"/>
        <v>04503</v>
      </c>
      <c r="F1207" s="1" t="str">
        <f t="shared" si="56"/>
        <v>MA-Governador Archer</v>
      </c>
    </row>
    <row r="1208" spans="1:6" x14ac:dyDescent="0.25">
      <c r="A1208" s="1" t="s">
        <v>2360</v>
      </c>
      <c r="B1208" s="1">
        <v>2104552</v>
      </c>
      <c r="C1208" s="1" t="s">
        <v>2437</v>
      </c>
      <c r="D1208" s="1" t="str">
        <f t="shared" si="54"/>
        <v>21</v>
      </c>
      <c r="E1208" s="1" t="str">
        <f t="shared" si="55"/>
        <v>04552</v>
      </c>
      <c r="F1208" s="1" t="str">
        <f t="shared" si="56"/>
        <v>MA-Governador Edison Lobão</v>
      </c>
    </row>
    <row r="1209" spans="1:6" x14ac:dyDescent="0.25">
      <c r="A1209" s="1" t="s">
        <v>2360</v>
      </c>
      <c r="B1209" s="1">
        <v>2104602</v>
      </c>
      <c r="C1209" s="1" t="s">
        <v>2438</v>
      </c>
      <c r="D1209" s="1" t="str">
        <f t="shared" si="54"/>
        <v>21</v>
      </c>
      <c r="E1209" s="1" t="str">
        <f t="shared" si="55"/>
        <v>04602</v>
      </c>
      <c r="F1209" s="1" t="str">
        <f t="shared" si="56"/>
        <v>MA-Governador Eugênio Barros</v>
      </c>
    </row>
    <row r="1210" spans="1:6" x14ac:dyDescent="0.25">
      <c r="A1210" s="1" t="s">
        <v>2360</v>
      </c>
      <c r="B1210" s="1">
        <v>2104628</v>
      </c>
      <c r="C1210" s="1" t="s">
        <v>2439</v>
      </c>
      <c r="D1210" s="1" t="str">
        <f t="shared" si="54"/>
        <v>21</v>
      </c>
      <c r="E1210" s="1" t="str">
        <f t="shared" si="55"/>
        <v>04628</v>
      </c>
      <c r="F1210" s="1" t="str">
        <f t="shared" si="56"/>
        <v>MA-Governador Luiz Rocha</v>
      </c>
    </row>
    <row r="1211" spans="1:6" x14ac:dyDescent="0.25">
      <c r="A1211" s="1" t="s">
        <v>2360</v>
      </c>
      <c r="B1211" s="1">
        <v>2104651</v>
      </c>
      <c r="C1211" s="1" t="s">
        <v>2440</v>
      </c>
      <c r="D1211" s="1" t="str">
        <f t="shared" si="54"/>
        <v>21</v>
      </c>
      <c r="E1211" s="1" t="str">
        <f t="shared" si="55"/>
        <v>04651</v>
      </c>
      <c r="F1211" s="1" t="str">
        <f t="shared" si="56"/>
        <v>MA-Governador Newton Bello</v>
      </c>
    </row>
    <row r="1212" spans="1:6" x14ac:dyDescent="0.25">
      <c r="A1212" s="1" t="s">
        <v>2360</v>
      </c>
      <c r="B1212" s="1">
        <v>2104677</v>
      </c>
      <c r="C1212" s="1" t="s">
        <v>2441</v>
      </c>
      <c r="D1212" s="1" t="str">
        <f t="shared" si="54"/>
        <v>21</v>
      </c>
      <c r="E1212" s="1" t="str">
        <f t="shared" si="55"/>
        <v>04677</v>
      </c>
      <c r="F1212" s="1" t="str">
        <f t="shared" si="56"/>
        <v>MA-Governador Nunes Freire</v>
      </c>
    </row>
    <row r="1213" spans="1:6" x14ac:dyDescent="0.25">
      <c r="A1213" s="1" t="s">
        <v>2360</v>
      </c>
      <c r="B1213" s="1">
        <v>2104701</v>
      </c>
      <c r="C1213" s="1" t="s">
        <v>2442</v>
      </c>
      <c r="D1213" s="1" t="str">
        <f t="shared" si="54"/>
        <v>21</v>
      </c>
      <c r="E1213" s="1" t="str">
        <f t="shared" si="55"/>
        <v>04701</v>
      </c>
      <c r="F1213" s="1" t="str">
        <f t="shared" si="56"/>
        <v>MA-Graça Aranha</v>
      </c>
    </row>
    <row r="1214" spans="1:6" x14ac:dyDescent="0.25">
      <c r="A1214" s="1" t="s">
        <v>2360</v>
      </c>
      <c r="B1214" s="1">
        <v>2104800</v>
      </c>
      <c r="C1214" s="1" t="s">
        <v>2443</v>
      </c>
      <c r="D1214" s="1" t="str">
        <f t="shared" si="54"/>
        <v>21</v>
      </c>
      <c r="E1214" s="1" t="str">
        <f t="shared" si="55"/>
        <v>04800</v>
      </c>
      <c r="F1214" s="1" t="str">
        <f t="shared" si="56"/>
        <v>MA-Grajaú</v>
      </c>
    </row>
    <row r="1215" spans="1:6" x14ac:dyDescent="0.25">
      <c r="A1215" s="1" t="s">
        <v>2360</v>
      </c>
      <c r="B1215" s="1">
        <v>2104909</v>
      </c>
      <c r="C1215" s="1" t="s">
        <v>2444</v>
      </c>
      <c r="D1215" s="1" t="str">
        <f t="shared" si="54"/>
        <v>21</v>
      </c>
      <c r="E1215" s="1" t="str">
        <f t="shared" si="55"/>
        <v>04909</v>
      </c>
      <c r="F1215" s="1" t="str">
        <f t="shared" si="56"/>
        <v>MA-Guimarães</v>
      </c>
    </row>
    <row r="1216" spans="1:6" x14ac:dyDescent="0.25">
      <c r="A1216" s="1" t="s">
        <v>2360</v>
      </c>
      <c r="B1216" s="1">
        <v>2105005</v>
      </c>
      <c r="C1216" s="1" t="s">
        <v>2445</v>
      </c>
      <c r="D1216" s="1" t="str">
        <f t="shared" si="54"/>
        <v>21</v>
      </c>
      <c r="E1216" s="1" t="str">
        <f t="shared" si="55"/>
        <v>05005</v>
      </c>
      <c r="F1216" s="1" t="str">
        <f t="shared" si="56"/>
        <v>MA-Humberto de Campos</v>
      </c>
    </row>
    <row r="1217" spans="1:6" x14ac:dyDescent="0.25">
      <c r="A1217" s="1" t="s">
        <v>2360</v>
      </c>
      <c r="B1217" s="1">
        <v>2105104</v>
      </c>
      <c r="C1217" s="1" t="s">
        <v>2446</v>
      </c>
      <c r="D1217" s="1" t="str">
        <f t="shared" si="54"/>
        <v>21</v>
      </c>
      <c r="E1217" s="1" t="str">
        <f t="shared" si="55"/>
        <v>05104</v>
      </c>
      <c r="F1217" s="1" t="str">
        <f t="shared" si="56"/>
        <v>MA-Icatu</v>
      </c>
    </row>
    <row r="1218" spans="1:6" x14ac:dyDescent="0.25">
      <c r="A1218" s="1" t="s">
        <v>2360</v>
      </c>
      <c r="B1218" s="1">
        <v>2105153</v>
      </c>
      <c r="C1218" s="1" t="s">
        <v>2447</v>
      </c>
      <c r="D1218" s="1" t="str">
        <f t="shared" si="54"/>
        <v>21</v>
      </c>
      <c r="E1218" s="1" t="str">
        <f t="shared" si="55"/>
        <v>05153</v>
      </c>
      <c r="F1218" s="1" t="str">
        <f t="shared" si="56"/>
        <v>MA-Igarapé do Meio</v>
      </c>
    </row>
    <row r="1219" spans="1:6" x14ac:dyDescent="0.25">
      <c r="A1219" s="1" t="s">
        <v>2360</v>
      </c>
      <c r="B1219" s="1">
        <v>2105203</v>
      </c>
      <c r="C1219" s="1" t="s">
        <v>2448</v>
      </c>
      <c r="D1219" s="1" t="str">
        <f t="shared" ref="D1219:D1282" si="57">LEFT($B1219,2)</f>
        <v>21</v>
      </c>
      <c r="E1219" s="1" t="str">
        <f t="shared" ref="E1219:E1282" si="58">RIGHT(B1219,5)</f>
        <v>05203</v>
      </c>
      <c r="F1219" s="1" t="str">
        <f t="shared" si="56"/>
        <v>MA-Igarapé Grande</v>
      </c>
    </row>
    <row r="1220" spans="1:6" x14ac:dyDescent="0.25">
      <c r="A1220" s="1" t="s">
        <v>2360</v>
      </c>
      <c r="B1220" s="1">
        <v>2105302</v>
      </c>
      <c r="C1220" s="1" t="s">
        <v>2449</v>
      </c>
      <c r="D1220" s="1" t="str">
        <f t="shared" si="57"/>
        <v>21</v>
      </c>
      <c r="E1220" s="1" t="str">
        <f t="shared" si="58"/>
        <v>05302</v>
      </c>
      <c r="F1220" s="1" t="str">
        <f t="shared" ref="F1220:F1283" si="59">A1220&amp;"-"&amp;C1220</f>
        <v>MA-Imperatriz</v>
      </c>
    </row>
    <row r="1221" spans="1:6" x14ac:dyDescent="0.25">
      <c r="A1221" s="1" t="s">
        <v>2360</v>
      </c>
      <c r="B1221" s="1">
        <v>2105351</v>
      </c>
      <c r="C1221" s="1" t="s">
        <v>2450</v>
      </c>
      <c r="D1221" s="1" t="str">
        <f t="shared" si="57"/>
        <v>21</v>
      </c>
      <c r="E1221" s="1" t="str">
        <f t="shared" si="58"/>
        <v>05351</v>
      </c>
      <c r="F1221" s="1" t="str">
        <f t="shared" si="59"/>
        <v>MA-Itaipava do Grajaú</v>
      </c>
    </row>
    <row r="1222" spans="1:6" x14ac:dyDescent="0.25">
      <c r="A1222" s="1" t="s">
        <v>2360</v>
      </c>
      <c r="B1222" s="1">
        <v>2105401</v>
      </c>
      <c r="C1222" s="1" t="s">
        <v>2451</v>
      </c>
      <c r="D1222" s="1" t="str">
        <f t="shared" si="57"/>
        <v>21</v>
      </c>
      <c r="E1222" s="1" t="str">
        <f t="shared" si="58"/>
        <v>05401</v>
      </c>
      <c r="F1222" s="1" t="str">
        <f t="shared" si="59"/>
        <v>MA-Itapecuru Mirim</v>
      </c>
    </row>
    <row r="1223" spans="1:6" x14ac:dyDescent="0.25">
      <c r="A1223" s="1" t="s">
        <v>2360</v>
      </c>
      <c r="B1223" s="1">
        <v>2105427</v>
      </c>
      <c r="C1223" s="1" t="s">
        <v>2452</v>
      </c>
      <c r="D1223" s="1" t="str">
        <f t="shared" si="57"/>
        <v>21</v>
      </c>
      <c r="E1223" s="1" t="str">
        <f t="shared" si="58"/>
        <v>05427</v>
      </c>
      <c r="F1223" s="1" t="str">
        <f t="shared" si="59"/>
        <v>MA-Itinga do Maranhão</v>
      </c>
    </row>
    <row r="1224" spans="1:6" x14ac:dyDescent="0.25">
      <c r="A1224" s="1" t="s">
        <v>2360</v>
      </c>
      <c r="B1224" s="1">
        <v>2105450</v>
      </c>
      <c r="C1224" s="1" t="s">
        <v>2453</v>
      </c>
      <c r="D1224" s="1" t="str">
        <f t="shared" si="57"/>
        <v>21</v>
      </c>
      <c r="E1224" s="1" t="str">
        <f t="shared" si="58"/>
        <v>05450</v>
      </c>
      <c r="F1224" s="1" t="str">
        <f t="shared" si="59"/>
        <v>MA-Jatobá</v>
      </c>
    </row>
    <row r="1225" spans="1:6" x14ac:dyDescent="0.25">
      <c r="A1225" s="1" t="s">
        <v>2360</v>
      </c>
      <c r="B1225" s="1">
        <v>2105476</v>
      </c>
      <c r="C1225" s="1" t="s">
        <v>2454</v>
      </c>
      <c r="D1225" s="1" t="str">
        <f t="shared" si="57"/>
        <v>21</v>
      </c>
      <c r="E1225" s="1" t="str">
        <f t="shared" si="58"/>
        <v>05476</v>
      </c>
      <c r="F1225" s="1" t="str">
        <f t="shared" si="59"/>
        <v>MA-Jenipapo dos Vieiras</v>
      </c>
    </row>
    <row r="1226" spans="1:6" x14ac:dyDescent="0.25">
      <c r="A1226" s="1" t="s">
        <v>2360</v>
      </c>
      <c r="B1226" s="1">
        <v>2105500</v>
      </c>
      <c r="C1226" s="1" t="s">
        <v>2455</v>
      </c>
      <c r="D1226" s="1" t="str">
        <f t="shared" si="57"/>
        <v>21</v>
      </c>
      <c r="E1226" s="1" t="str">
        <f t="shared" si="58"/>
        <v>05500</v>
      </c>
      <c r="F1226" s="1" t="str">
        <f t="shared" si="59"/>
        <v>MA-João Lisboa</v>
      </c>
    </row>
    <row r="1227" spans="1:6" x14ac:dyDescent="0.25">
      <c r="A1227" s="1" t="s">
        <v>2360</v>
      </c>
      <c r="B1227" s="1">
        <v>2105609</v>
      </c>
      <c r="C1227" s="1" t="s">
        <v>2456</v>
      </c>
      <c r="D1227" s="1" t="str">
        <f t="shared" si="57"/>
        <v>21</v>
      </c>
      <c r="E1227" s="1" t="str">
        <f t="shared" si="58"/>
        <v>05609</v>
      </c>
      <c r="F1227" s="1" t="str">
        <f t="shared" si="59"/>
        <v>MA-Joselândia</v>
      </c>
    </row>
    <row r="1228" spans="1:6" x14ac:dyDescent="0.25">
      <c r="A1228" s="1" t="s">
        <v>2360</v>
      </c>
      <c r="B1228" s="1">
        <v>2105658</v>
      </c>
      <c r="C1228" s="1" t="s">
        <v>2457</v>
      </c>
      <c r="D1228" s="1" t="str">
        <f t="shared" si="57"/>
        <v>21</v>
      </c>
      <c r="E1228" s="1" t="str">
        <f t="shared" si="58"/>
        <v>05658</v>
      </c>
      <c r="F1228" s="1" t="str">
        <f t="shared" si="59"/>
        <v>MA-Junco do Maranhão</v>
      </c>
    </row>
    <row r="1229" spans="1:6" x14ac:dyDescent="0.25">
      <c r="A1229" s="1" t="s">
        <v>2360</v>
      </c>
      <c r="B1229" s="1">
        <v>2105708</v>
      </c>
      <c r="C1229" s="1" t="s">
        <v>2458</v>
      </c>
      <c r="D1229" s="1" t="str">
        <f t="shared" si="57"/>
        <v>21</v>
      </c>
      <c r="E1229" s="1" t="str">
        <f t="shared" si="58"/>
        <v>05708</v>
      </c>
      <c r="F1229" s="1" t="str">
        <f t="shared" si="59"/>
        <v>MA-Lago da Pedra</v>
      </c>
    </row>
    <row r="1230" spans="1:6" x14ac:dyDescent="0.25">
      <c r="A1230" s="1" t="s">
        <v>2360</v>
      </c>
      <c r="B1230" s="1">
        <v>2105807</v>
      </c>
      <c r="C1230" s="1" t="s">
        <v>2459</v>
      </c>
      <c r="D1230" s="1" t="str">
        <f t="shared" si="57"/>
        <v>21</v>
      </c>
      <c r="E1230" s="1" t="str">
        <f t="shared" si="58"/>
        <v>05807</v>
      </c>
      <c r="F1230" s="1" t="str">
        <f t="shared" si="59"/>
        <v>MA-Lago do Junco</v>
      </c>
    </row>
    <row r="1231" spans="1:6" x14ac:dyDescent="0.25">
      <c r="A1231" s="1" t="s">
        <v>2360</v>
      </c>
      <c r="B1231" s="1">
        <v>2105948</v>
      </c>
      <c r="C1231" s="1" t="s">
        <v>2460</v>
      </c>
      <c r="D1231" s="1" t="str">
        <f t="shared" si="57"/>
        <v>21</v>
      </c>
      <c r="E1231" s="1" t="str">
        <f t="shared" si="58"/>
        <v>05948</v>
      </c>
      <c r="F1231" s="1" t="str">
        <f t="shared" si="59"/>
        <v>MA-Lago dos Rodrigues</v>
      </c>
    </row>
    <row r="1232" spans="1:6" x14ac:dyDescent="0.25">
      <c r="A1232" s="1" t="s">
        <v>2360</v>
      </c>
      <c r="B1232" s="1">
        <v>2105906</v>
      </c>
      <c r="C1232" s="1" t="s">
        <v>2461</v>
      </c>
      <c r="D1232" s="1" t="str">
        <f t="shared" si="57"/>
        <v>21</v>
      </c>
      <c r="E1232" s="1" t="str">
        <f t="shared" si="58"/>
        <v>05906</v>
      </c>
      <c r="F1232" s="1" t="str">
        <f t="shared" si="59"/>
        <v>MA-Lago Verde</v>
      </c>
    </row>
    <row r="1233" spans="1:6" x14ac:dyDescent="0.25">
      <c r="A1233" s="1" t="s">
        <v>2360</v>
      </c>
      <c r="B1233" s="1">
        <v>2105922</v>
      </c>
      <c r="C1233" s="1" t="s">
        <v>2462</v>
      </c>
      <c r="D1233" s="1" t="str">
        <f t="shared" si="57"/>
        <v>21</v>
      </c>
      <c r="E1233" s="1" t="str">
        <f t="shared" si="58"/>
        <v>05922</v>
      </c>
      <c r="F1233" s="1" t="str">
        <f t="shared" si="59"/>
        <v>MA-Lagoa do Mato</v>
      </c>
    </row>
    <row r="1234" spans="1:6" x14ac:dyDescent="0.25">
      <c r="A1234" s="1" t="s">
        <v>2360</v>
      </c>
      <c r="B1234" s="1">
        <v>2105963</v>
      </c>
      <c r="C1234" s="1" t="s">
        <v>2463</v>
      </c>
      <c r="D1234" s="1" t="str">
        <f t="shared" si="57"/>
        <v>21</v>
      </c>
      <c r="E1234" s="1" t="str">
        <f t="shared" si="58"/>
        <v>05963</v>
      </c>
      <c r="F1234" s="1" t="str">
        <f t="shared" si="59"/>
        <v>MA-Lagoa Grande do Maranhão</v>
      </c>
    </row>
    <row r="1235" spans="1:6" x14ac:dyDescent="0.25">
      <c r="A1235" s="1" t="s">
        <v>2360</v>
      </c>
      <c r="B1235" s="1">
        <v>2105989</v>
      </c>
      <c r="C1235" s="1" t="s">
        <v>2464</v>
      </c>
      <c r="D1235" s="1" t="str">
        <f t="shared" si="57"/>
        <v>21</v>
      </c>
      <c r="E1235" s="1" t="str">
        <f t="shared" si="58"/>
        <v>05989</v>
      </c>
      <c r="F1235" s="1" t="str">
        <f t="shared" si="59"/>
        <v>MA-Lajeado Novo</v>
      </c>
    </row>
    <row r="1236" spans="1:6" x14ac:dyDescent="0.25">
      <c r="A1236" s="1" t="s">
        <v>2360</v>
      </c>
      <c r="B1236" s="1">
        <v>2106003</v>
      </c>
      <c r="C1236" s="1" t="s">
        <v>2465</v>
      </c>
      <c r="D1236" s="1" t="str">
        <f t="shared" si="57"/>
        <v>21</v>
      </c>
      <c r="E1236" s="1" t="str">
        <f t="shared" si="58"/>
        <v>06003</v>
      </c>
      <c r="F1236" s="1" t="str">
        <f t="shared" si="59"/>
        <v>MA-Lima Campos</v>
      </c>
    </row>
    <row r="1237" spans="1:6" x14ac:dyDescent="0.25">
      <c r="A1237" s="1" t="s">
        <v>2360</v>
      </c>
      <c r="B1237" s="1">
        <v>2106102</v>
      </c>
      <c r="C1237" s="1" t="s">
        <v>2466</v>
      </c>
      <c r="D1237" s="1" t="str">
        <f t="shared" si="57"/>
        <v>21</v>
      </c>
      <c r="E1237" s="1" t="str">
        <f t="shared" si="58"/>
        <v>06102</v>
      </c>
      <c r="F1237" s="1" t="str">
        <f t="shared" si="59"/>
        <v>MA-Loreto</v>
      </c>
    </row>
    <row r="1238" spans="1:6" x14ac:dyDescent="0.25">
      <c r="A1238" s="1" t="s">
        <v>2360</v>
      </c>
      <c r="B1238" s="1">
        <v>2106201</v>
      </c>
      <c r="C1238" s="1" t="s">
        <v>2467</v>
      </c>
      <c r="D1238" s="1" t="str">
        <f t="shared" si="57"/>
        <v>21</v>
      </c>
      <c r="E1238" s="1" t="str">
        <f t="shared" si="58"/>
        <v>06201</v>
      </c>
      <c r="F1238" s="1" t="str">
        <f t="shared" si="59"/>
        <v>MA-Luís Domingues</v>
      </c>
    </row>
    <row r="1239" spans="1:6" x14ac:dyDescent="0.25">
      <c r="A1239" s="1" t="s">
        <v>2360</v>
      </c>
      <c r="B1239" s="1">
        <v>2106300</v>
      </c>
      <c r="C1239" s="1" t="s">
        <v>2468</v>
      </c>
      <c r="D1239" s="1" t="str">
        <f t="shared" si="57"/>
        <v>21</v>
      </c>
      <c r="E1239" s="1" t="str">
        <f t="shared" si="58"/>
        <v>06300</v>
      </c>
      <c r="F1239" s="1" t="str">
        <f t="shared" si="59"/>
        <v>MA-Magalhães de Almeida</v>
      </c>
    </row>
    <row r="1240" spans="1:6" x14ac:dyDescent="0.25">
      <c r="A1240" s="1" t="s">
        <v>2360</v>
      </c>
      <c r="B1240" s="1">
        <v>2106326</v>
      </c>
      <c r="C1240" s="1" t="s">
        <v>2469</v>
      </c>
      <c r="D1240" s="1" t="str">
        <f t="shared" si="57"/>
        <v>21</v>
      </c>
      <c r="E1240" s="1" t="str">
        <f t="shared" si="58"/>
        <v>06326</v>
      </c>
      <c r="F1240" s="1" t="str">
        <f t="shared" si="59"/>
        <v>MA-Maracaçumé</v>
      </c>
    </row>
    <row r="1241" spans="1:6" x14ac:dyDescent="0.25">
      <c r="A1241" s="1" t="s">
        <v>2360</v>
      </c>
      <c r="B1241" s="1">
        <v>2106359</v>
      </c>
      <c r="C1241" s="1" t="s">
        <v>2470</v>
      </c>
      <c r="D1241" s="1" t="str">
        <f t="shared" si="57"/>
        <v>21</v>
      </c>
      <c r="E1241" s="1" t="str">
        <f t="shared" si="58"/>
        <v>06359</v>
      </c>
      <c r="F1241" s="1" t="str">
        <f t="shared" si="59"/>
        <v>MA-Marajá do Sena</v>
      </c>
    </row>
    <row r="1242" spans="1:6" x14ac:dyDescent="0.25">
      <c r="A1242" s="1" t="s">
        <v>2360</v>
      </c>
      <c r="B1242" s="1">
        <v>2106375</v>
      </c>
      <c r="C1242" s="1" t="s">
        <v>2471</v>
      </c>
      <c r="D1242" s="1" t="str">
        <f t="shared" si="57"/>
        <v>21</v>
      </c>
      <c r="E1242" s="1" t="str">
        <f t="shared" si="58"/>
        <v>06375</v>
      </c>
      <c r="F1242" s="1" t="str">
        <f t="shared" si="59"/>
        <v>MA-Maranhãozinho</v>
      </c>
    </row>
    <row r="1243" spans="1:6" x14ac:dyDescent="0.25">
      <c r="A1243" s="1" t="s">
        <v>2360</v>
      </c>
      <c r="B1243" s="1">
        <v>2106409</v>
      </c>
      <c r="C1243" s="1" t="s">
        <v>2472</v>
      </c>
      <c r="D1243" s="1" t="str">
        <f t="shared" si="57"/>
        <v>21</v>
      </c>
      <c r="E1243" s="1" t="str">
        <f t="shared" si="58"/>
        <v>06409</v>
      </c>
      <c r="F1243" s="1" t="str">
        <f t="shared" si="59"/>
        <v>MA-Mata Roma</v>
      </c>
    </row>
    <row r="1244" spans="1:6" x14ac:dyDescent="0.25">
      <c r="A1244" s="1" t="s">
        <v>2360</v>
      </c>
      <c r="B1244" s="1">
        <v>2106508</v>
      </c>
      <c r="C1244" s="1" t="s">
        <v>2473</v>
      </c>
      <c r="D1244" s="1" t="str">
        <f t="shared" si="57"/>
        <v>21</v>
      </c>
      <c r="E1244" s="1" t="str">
        <f t="shared" si="58"/>
        <v>06508</v>
      </c>
      <c r="F1244" s="1" t="str">
        <f t="shared" si="59"/>
        <v>MA-Matinha</v>
      </c>
    </row>
    <row r="1245" spans="1:6" x14ac:dyDescent="0.25">
      <c r="A1245" s="1" t="s">
        <v>2360</v>
      </c>
      <c r="B1245" s="1">
        <v>2106607</v>
      </c>
      <c r="C1245" s="1" t="s">
        <v>2474</v>
      </c>
      <c r="D1245" s="1" t="str">
        <f t="shared" si="57"/>
        <v>21</v>
      </c>
      <c r="E1245" s="1" t="str">
        <f t="shared" si="58"/>
        <v>06607</v>
      </c>
      <c r="F1245" s="1" t="str">
        <f t="shared" si="59"/>
        <v>MA-Matões</v>
      </c>
    </row>
    <row r="1246" spans="1:6" x14ac:dyDescent="0.25">
      <c r="A1246" s="1" t="s">
        <v>2360</v>
      </c>
      <c r="B1246" s="1">
        <v>2106631</v>
      </c>
      <c r="C1246" s="1" t="s">
        <v>2475</v>
      </c>
      <c r="D1246" s="1" t="str">
        <f t="shared" si="57"/>
        <v>21</v>
      </c>
      <c r="E1246" s="1" t="str">
        <f t="shared" si="58"/>
        <v>06631</v>
      </c>
      <c r="F1246" s="1" t="str">
        <f t="shared" si="59"/>
        <v>MA-Matões do Norte</v>
      </c>
    </row>
    <row r="1247" spans="1:6" x14ac:dyDescent="0.25">
      <c r="A1247" s="1" t="s">
        <v>2360</v>
      </c>
      <c r="B1247" s="1">
        <v>2106672</v>
      </c>
      <c r="C1247" s="1" t="s">
        <v>2476</v>
      </c>
      <c r="D1247" s="1" t="str">
        <f t="shared" si="57"/>
        <v>21</v>
      </c>
      <c r="E1247" s="1" t="str">
        <f t="shared" si="58"/>
        <v>06672</v>
      </c>
      <c r="F1247" s="1" t="str">
        <f t="shared" si="59"/>
        <v>MA-Milagres do Maranhão</v>
      </c>
    </row>
    <row r="1248" spans="1:6" x14ac:dyDescent="0.25">
      <c r="A1248" s="1" t="s">
        <v>2360</v>
      </c>
      <c r="B1248" s="1">
        <v>2106706</v>
      </c>
      <c r="C1248" s="1" t="s">
        <v>2477</v>
      </c>
      <c r="D1248" s="1" t="str">
        <f t="shared" si="57"/>
        <v>21</v>
      </c>
      <c r="E1248" s="1" t="str">
        <f t="shared" si="58"/>
        <v>06706</v>
      </c>
      <c r="F1248" s="1" t="str">
        <f t="shared" si="59"/>
        <v>MA-Mirador</v>
      </c>
    </row>
    <row r="1249" spans="1:6" x14ac:dyDescent="0.25">
      <c r="A1249" s="1" t="s">
        <v>2360</v>
      </c>
      <c r="B1249" s="1">
        <v>2106755</v>
      </c>
      <c r="C1249" s="1" t="s">
        <v>2478</v>
      </c>
      <c r="D1249" s="1" t="str">
        <f t="shared" si="57"/>
        <v>21</v>
      </c>
      <c r="E1249" s="1" t="str">
        <f t="shared" si="58"/>
        <v>06755</v>
      </c>
      <c r="F1249" s="1" t="str">
        <f t="shared" si="59"/>
        <v>MA-Miranda do Norte</v>
      </c>
    </row>
    <row r="1250" spans="1:6" x14ac:dyDescent="0.25">
      <c r="A1250" s="1" t="s">
        <v>2360</v>
      </c>
      <c r="B1250" s="1">
        <v>2106805</v>
      </c>
      <c r="C1250" s="1" t="s">
        <v>2479</v>
      </c>
      <c r="D1250" s="1" t="str">
        <f t="shared" si="57"/>
        <v>21</v>
      </c>
      <c r="E1250" s="1" t="str">
        <f t="shared" si="58"/>
        <v>06805</v>
      </c>
      <c r="F1250" s="1" t="str">
        <f t="shared" si="59"/>
        <v>MA-Mirinzal</v>
      </c>
    </row>
    <row r="1251" spans="1:6" x14ac:dyDescent="0.25">
      <c r="A1251" s="1" t="s">
        <v>2360</v>
      </c>
      <c r="B1251" s="1">
        <v>2106904</v>
      </c>
      <c r="C1251" s="1" t="s">
        <v>2480</v>
      </c>
      <c r="D1251" s="1" t="str">
        <f t="shared" si="57"/>
        <v>21</v>
      </c>
      <c r="E1251" s="1" t="str">
        <f t="shared" si="58"/>
        <v>06904</v>
      </c>
      <c r="F1251" s="1" t="str">
        <f t="shared" si="59"/>
        <v>MA-Monção</v>
      </c>
    </row>
    <row r="1252" spans="1:6" x14ac:dyDescent="0.25">
      <c r="A1252" s="1" t="s">
        <v>2360</v>
      </c>
      <c r="B1252" s="1">
        <v>2107001</v>
      </c>
      <c r="C1252" s="1" t="s">
        <v>2481</v>
      </c>
      <c r="D1252" s="1" t="str">
        <f t="shared" si="57"/>
        <v>21</v>
      </c>
      <c r="E1252" s="1" t="str">
        <f t="shared" si="58"/>
        <v>07001</v>
      </c>
      <c r="F1252" s="1" t="str">
        <f t="shared" si="59"/>
        <v>MA-Montes Altos</v>
      </c>
    </row>
    <row r="1253" spans="1:6" x14ac:dyDescent="0.25">
      <c r="A1253" s="1" t="s">
        <v>2360</v>
      </c>
      <c r="B1253" s="1">
        <v>2107100</v>
      </c>
      <c r="C1253" s="1" t="s">
        <v>2482</v>
      </c>
      <c r="D1253" s="1" t="str">
        <f t="shared" si="57"/>
        <v>21</v>
      </c>
      <c r="E1253" s="1" t="str">
        <f t="shared" si="58"/>
        <v>07100</v>
      </c>
      <c r="F1253" s="1" t="str">
        <f t="shared" si="59"/>
        <v>MA-Morros</v>
      </c>
    </row>
    <row r="1254" spans="1:6" x14ac:dyDescent="0.25">
      <c r="A1254" s="1" t="s">
        <v>2360</v>
      </c>
      <c r="B1254" s="1">
        <v>2107209</v>
      </c>
      <c r="C1254" s="1" t="s">
        <v>2483</v>
      </c>
      <c r="D1254" s="1" t="str">
        <f t="shared" si="57"/>
        <v>21</v>
      </c>
      <c r="E1254" s="1" t="str">
        <f t="shared" si="58"/>
        <v>07209</v>
      </c>
      <c r="F1254" s="1" t="str">
        <f t="shared" si="59"/>
        <v>MA-Nina Rodrigues</v>
      </c>
    </row>
    <row r="1255" spans="1:6" x14ac:dyDescent="0.25">
      <c r="A1255" s="1" t="s">
        <v>2360</v>
      </c>
      <c r="B1255" s="1">
        <v>2107258</v>
      </c>
      <c r="C1255" s="1" t="s">
        <v>2484</v>
      </c>
      <c r="D1255" s="1" t="str">
        <f t="shared" si="57"/>
        <v>21</v>
      </c>
      <c r="E1255" s="1" t="str">
        <f t="shared" si="58"/>
        <v>07258</v>
      </c>
      <c r="F1255" s="1" t="str">
        <f t="shared" si="59"/>
        <v>MA-Nova Colinas</v>
      </c>
    </row>
    <row r="1256" spans="1:6" x14ac:dyDescent="0.25">
      <c r="A1256" s="1" t="s">
        <v>2360</v>
      </c>
      <c r="B1256" s="1">
        <v>2107308</v>
      </c>
      <c r="C1256" s="1" t="s">
        <v>2485</v>
      </c>
      <c r="D1256" s="1" t="str">
        <f t="shared" si="57"/>
        <v>21</v>
      </c>
      <c r="E1256" s="1" t="str">
        <f t="shared" si="58"/>
        <v>07308</v>
      </c>
      <c r="F1256" s="1" t="str">
        <f t="shared" si="59"/>
        <v>MA-Nova Iorque</v>
      </c>
    </row>
    <row r="1257" spans="1:6" x14ac:dyDescent="0.25">
      <c r="A1257" s="1" t="s">
        <v>2360</v>
      </c>
      <c r="B1257" s="1">
        <v>2107357</v>
      </c>
      <c r="C1257" s="1" t="s">
        <v>2486</v>
      </c>
      <c r="D1257" s="1" t="str">
        <f t="shared" si="57"/>
        <v>21</v>
      </c>
      <c r="E1257" s="1" t="str">
        <f t="shared" si="58"/>
        <v>07357</v>
      </c>
      <c r="F1257" s="1" t="str">
        <f t="shared" si="59"/>
        <v>MA-Nova Olinda do Maranhão</v>
      </c>
    </row>
    <row r="1258" spans="1:6" x14ac:dyDescent="0.25">
      <c r="A1258" s="1" t="s">
        <v>2360</v>
      </c>
      <c r="B1258" s="1">
        <v>2107407</v>
      </c>
      <c r="C1258" s="1" t="s">
        <v>2487</v>
      </c>
      <c r="D1258" s="1" t="str">
        <f t="shared" si="57"/>
        <v>21</v>
      </c>
      <c r="E1258" s="1" t="str">
        <f t="shared" si="58"/>
        <v>07407</v>
      </c>
      <c r="F1258" s="1" t="str">
        <f t="shared" si="59"/>
        <v>MA-Olho d'Água das Cunhãs</v>
      </c>
    </row>
    <row r="1259" spans="1:6" x14ac:dyDescent="0.25">
      <c r="A1259" s="1" t="s">
        <v>2360</v>
      </c>
      <c r="B1259" s="1">
        <v>2107456</v>
      </c>
      <c r="C1259" s="1" t="s">
        <v>2488</v>
      </c>
      <c r="D1259" s="1" t="str">
        <f t="shared" si="57"/>
        <v>21</v>
      </c>
      <c r="E1259" s="1" t="str">
        <f t="shared" si="58"/>
        <v>07456</v>
      </c>
      <c r="F1259" s="1" t="str">
        <f t="shared" si="59"/>
        <v>MA-Olinda Nova do Maranhão</v>
      </c>
    </row>
    <row r="1260" spans="1:6" x14ac:dyDescent="0.25">
      <c r="A1260" s="1" t="s">
        <v>2360</v>
      </c>
      <c r="B1260" s="1">
        <v>2107506</v>
      </c>
      <c r="C1260" s="1" t="s">
        <v>2489</v>
      </c>
      <c r="D1260" s="1" t="str">
        <f t="shared" si="57"/>
        <v>21</v>
      </c>
      <c r="E1260" s="1" t="str">
        <f t="shared" si="58"/>
        <v>07506</v>
      </c>
      <c r="F1260" s="1" t="str">
        <f t="shared" si="59"/>
        <v>MA-Paço do Lumiar</v>
      </c>
    </row>
    <row r="1261" spans="1:6" x14ac:dyDescent="0.25">
      <c r="A1261" s="1" t="s">
        <v>2360</v>
      </c>
      <c r="B1261" s="1">
        <v>2107605</v>
      </c>
      <c r="C1261" s="1" t="s">
        <v>2490</v>
      </c>
      <c r="D1261" s="1" t="str">
        <f t="shared" si="57"/>
        <v>21</v>
      </c>
      <c r="E1261" s="1" t="str">
        <f t="shared" si="58"/>
        <v>07605</v>
      </c>
      <c r="F1261" s="1" t="str">
        <f t="shared" si="59"/>
        <v>MA-Palmeirândia</v>
      </c>
    </row>
    <row r="1262" spans="1:6" x14ac:dyDescent="0.25">
      <c r="A1262" s="1" t="s">
        <v>2360</v>
      </c>
      <c r="B1262" s="1">
        <v>2107704</v>
      </c>
      <c r="C1262" s="1" t="s">
        <v>2491</v>
      </c>
      <c r="D1262" s="1" t="str">
        <f t="shared" si="57"/>
        <v>21</v>
      </c>
      <c r="E1262" s="1" t="str">
        <f t="shared" si="58"/>
        <v>07704</v>
      </c>
      <c r="F1262" s="1" t="str">
        <f t="shared" si="59"/>
        <v>MA-Paraibano</v>
      </c>
    </row>
    <row r="1263" spans="1:6" x14ac:dyDescent="0.25">
      <c r="A1263" s="1" t="s">
        <v>2360</v>
      </c>
      <c r="B1263" s="1">
        <v>2107803</v>
      </c>
      <c r="C1263" s="1" t="s">
        <v>2492</v>
      </c>
      <c r="D1263" s="1" t="str">
        <f t="shared" si="57"/>
        <v>21</v>
      </c>
      <c r="E1263" s="1" t="str">
        <f t="shared" si="58"/>
        <v>07803</v>
      </c>
      <c r="F1263" s="1" t="str">
        <f t="shared" si="59"/>
        <v>MA-Parnarama</v>
      </c>
    </row>
    <row r="1264" spans="1:6" x14ac:dyDescent="0.25">
      <c r="A1264" s="1" t="s">
        <v>2360</v>
      </c>
      <c r="B1264" s="1">
        <v>2107902</v>
      </c>
      <c r="C1264" s="1" t="s">
        <v>2493</v>
      </c>
      <c r="D1264" s="1" t="str">
        <f t="shared" si="57"/>
        <v>21</v>
      </c>
      <c r="E1264" s="1" t="str">
        <f t="shared" si="58"/>
        <v>07902</v>
      </c>
      <c r="F1264" s="1" t="str">
        <f t="shared" si="59"/>
        <v>MA-Passagem Franca</v>
      </c>
    </row>
    <row r="1265" spans="1:6" x14ac:dyDescent="0.25">
      <c r="A1265" s="1" t="s">
        <v>2360</v>
      </c>
      <c r="B1265" s="1">
        <v>2108009</v>
      </c>
      <c r="C1265" s="1" t="s">
        <v>2494</v>
      </c>
      <c r="D1265" s="1" t="str">
        <f t="shared" si="57"/>
        <v>21</v>
      </c>
      <c r="E1265" s="1" t="str">
        <f t="shared" si="58"/>
        <v>08009</v>
      </c>
      <c r="F1265" s="1" t="str">
        <f t="shared" si="59"/>
        <v>MA-Pastos Bons</v>
      </c>
    </row>
    <row r="1266" spans="1:6" x14ac:dyDescent="0.25">
      <c r="A1266" s="1" t="s">
        <v>2360</v>
      </c>
      <c r="B1266" s="1">
        <v>2108058</v>
      </c>
      <c r="C1266" s="1" t="s">
        <v>2495</v>
      </c>
      <c r="D1266" s="1" t="str">
        <f t="shared" si="57"/>
        <v>21</v>
      </c>
      <c r="E1266" s="1" t="str">
        <f t="shared" si="58"/>
        <v>08058</v>
      </c>
      <c r="F1266" s="1" t="str">
        <f t="shared" si="59"/>
        <v>MA-Paulino Neves</v>
      </c>
    </row>
    <row r="1267" spans="1:6" x14ac:dyDescent="0.25">
      <c r="A1267" s="1" t="s">
        <v>2360</v>
      </c>
      <c r="B1267" s="1">
        <v>2108108</v>
      </c>
      <c r="C1267" s="1" t="s">
        <v>2496</v>
      </c>
      <c r="D1267" s="1" t="str">
        <f t="shared" si="57"/>
        <v>21</v>
      </c>
      <c r="E1267" s="1" t="str">
        <f t="shared" si="58"/>
        <v>08108</v>
      </c>
      <c r="F1267" s="1" t="str">
        <f t="shared" si="59"/>
        <v>MA-Paulo Ramos</v>
      </c>
    </row>
    <row r="1268" spans="1:6" x14ac:dyDescent="0.25">
      <c r="A1268" s="1" t="s">
        <v>2360</v>
      </c>
      <c r="B1268" s="1">
        <v>2108207</v>
      </c>
      <c r="C1268" s="1" t="s">
        <v>2497</v>
      </c>
      <c r="D1268" s="1" t="str">
        <f t="shared" si="57"/>
        <v>21</v>
      </c>
      <c r="E1268" s="1" t="str">
        <f t="shared" si="58"/>
        <v>08207</v>
      </c>
      <c r="F1268" s="1" t="str">
        <f t="shared" si="59"/>
        <v>MA-Pedreiras</v>
      </c>
    </row>
    <row r="1269" spans="1:6" x14ac:dyDescent="0.25">
      <c r="A1269" s="1" t="s">
        <v>2360</v>
      </c>
      <c r="B1269" s="1">
        <v>2108256</v>
      </c>
      <c r="C1269" s="1" t="s">
        <v>2498</v>
      </c>
      <c r="D1269" s="1" t="str">
        <f t="shared" si="57"/>
        <v>21</v>
      </c>
      <c r="E1269" s="1" t="str">
        <f t="shared" si="58"/>
        <v>08256</v>
      </c>
      <c r="F1269" s="1" t="str">
        <f t="shared" si="59"/>
        <v>MA-Pedro do Rosário</v>
      </c>
    </row>
    <row r="1270" spans="1:6" x14ac:dyDescent="0.25">
      <c r="A1270" s="1" t="s">
        <v>2360</v>
      </c>
      <c r="B1270" s="1">
        <v>2108306</v>
      </c>
      <c r="C1270" s="1" t="s">
        <v>2499</v>
      </c>
      <c r="D1270" s="1" t="str">
        <f t="shared" si="57"/>
        <v>21</v>
      </c>
      <c r="E1270" s="1" t="str">
        <f t="shared" si="58"/>
        <v>08306</v>
      </c>
      <c r="F1270" s="1" t="str">
        <f t="shared" si="59"/>
        <v>MA-Penalva</v>
      </c>
    </row>
    <row r="1271" spans="1:6" x14ac:dyDescent="0.25">
      <c r="A1271" s="1" t="s">
        <v>2360</v>
      </c>
      <c r="B1271" s="1">
        <v>2108405</v>
      </c>
      <c r="C1271" s="1" t="s">
        <v>2500</v>
      </c>
      <c r="D1271" s="1" t="str">
        <f t="shared" si="57"/>
        <v>21</v>
      </c>
      <c r="E1271" s="1" t="str">
        <f t="shared" si="58"/>
        <v>08405</v>
      </c>
      <c r="F1271" s="1" t="str">
        <f t="shared" si="59"/>
        <v>MA-Peri Mirim</v>
      </c>
    </row>
    <row r="1272" spans="1:6" x14ac:dyDescent="0.25">
      <c r="A1272" s="1" t="s">
        <v>2360</v>
      </c>
      <c r="B1272" s="1">
        <v>2108454</v>
      </c>
      <c r="C1272" s="1" t="s">
        <v>2501</v>
      </c>
      <c r="D1272" s="1" t="str">
        <f t="shared" si="57"/>
        <v>21</v>
      </c>
      <c r="E1272" s="1" t="str">
        <f t="shared" si="58"/>
        <v>08454</v>
      </c>
      <c r="F1272" s="1" t="str">
        <f t="shared" si="59"/>
        <v>MA-Peritoró</v>
      </c>
    </row>
    <row r="1273" spans="1:6" x14ac:dyDescent="0.25">
      <c r="A1273" s="1" t="s">
        <v>2360</v>
      </c>
      <c r="B1273" s="1">
        <v>2108504</v>
      </c>
      <c r="C1273" s="1" t="s">
        <v>2502</v>
      </c>
      <c r="D1273" s="1" t="str">
        <f t="shared" si="57"/>
        <v>21</v>
      </c>
      <c r="E1273" s="1" t="str">
        <f t="shared" si="58"/>
        <v>08504</v>
      </c>
      <c r="F1273" s="1" t="str">
        <f t="shared" si="59"/>
        <v>MA-Pindaré-Mirim</v>
      </c>
    </row>
    <row r="1274" spans="1:6" x14ac:dyDescent="0.25">
      <c r="A1274" s="1" t="s">
        <v>2360</v>
      </c>
      <c r="B1274" s="1">
        <v>2108603</v>
      </c>
      <c r="C1274" s="1" t="s">
        <v>2503</v>
      </c>
      <c r="D1274" s="1" t="str">
        <f t="shared" si="57"/>
        <v>21</v>
      </c>
      <c r="E1274" s="1" t="str">
        <f t="shared" si="58"/>
        <v>08603</v>
      </c>
      <c r="F1274" s="1" t="str">
        <f t="shared" si="59"/>
        <v>MA-Pinheiro</v>
      </c>
    </row>
    <row r="1275" spans="1:6" x14ac:dyDescent="0.25">
      <c r="A1275" s="1" t="s">
        <v>2360</v>
      </c>
      <c r="B1275" s="1">
        <v>2108702</v>
      </c>
      <c r="C1275" s="1" t="s">
        <v>2504</v>
      </c>
      <c r="D1275" s="1" t="str">
        <f t="shared" si="57"/>
        <v>21</v>
      </c>
      <c r="E1275" s="1" t="str">
        <f t="shared" si="58"/>
        <v>08702</v>
      </c>
      <c r="F1275" s="1" t="str">
        <f t="shared" si="59"/>
        <v>MA-Pio XII</v>
      </c>
    </row>
    <row r="1276" spans="1:6" x14ac:dyDescent="0.25">
      <c r="A1276" s="1" t="s">
        <v>2360</v>
      </c>
      <c r="B1276" s="1">
        <v>2108801</v>
      </c>
      <c r="C1276" s="1" t="s">
        <v>2505</v>
      </c>
      <c r="D1276" s="1" t="str">
        <f t="shared" si="57"/>
        <v>21</v>
      </c>
      <c r="E1276" s="1" t="str">
        <f t="shared" si="58"/>
        <v>08801</v>
      </c>
      <c r="F1276" s="1" t="str">
        <f t="shared" si="59"/>
        <v>MA-Pirapemas</v>
      </c>
    </row>
    <row r="1277" spans="1:6" x14ac:dyDescent="0.25">
      <c r="A1277" s="1" t="s">
        <v>2360</v>
      </c>
      <c r="B1277" s="1">
        <v>2108900</v>
      </c>
      <c r="C1277" s="1" t="s">
        <v>2506</v>
      </c>
      <c r="D1277" s="1" t="str">
        <f t="shared" si="57"/>
        <v>21</v>
      </c>
      <c r="E1277" s="1" t="str">
        <f t="shared" si="58"/>
        <v>08900</v>
      </c>
      <c r="F1277" s="1" t="str">
        <f t="shared" si="59"/>
        <v>MA-Poção de Pedras</v>
      </c>
    </row>
    <row r="1278" spans="1:6" x14ac:dyDescent="0.25">
      <c r="A1278" s="1" t="s">
        <v>2360</v>
      </c>
      <c r="B1278" s="1">
        <v>2109007</v>
      </c>
      <c r="C1278" s="1" t="s">
        <v>2507</v>
      </c>
      <c r="D1278" s="1" t="str">
        <f t="shared" si="57"/>
        <v>21</v>
      </c>
      <c r="E1278" s="1" t="str">
        <f t="shared" si="58"/>
        <v>09007</v>
      </c>
      <c r="F1278" s="1" t="str">
        <f t="shared" si="59"/>
        <v>MA-Porto Franco</v>
      </c>
    </row>
    <row r="1279" spans="1:6" x14ac:dyDescent="0.25">
      <c r="A1279" s="1" t="s">
        <v>2360</v>
      </c>
      <c r="B1279" s="1">
        <v>2109056</v>
      </c>
      <c r="C1279" s="1" t="s">
        <v>2508</v>
      </c>
      <c r="D1279" s="1" t="str">
        <f t="shared" si="57"/>
        <v>21</v>
      </c>
      <c r="E1279" s="1" t="str">
        <f t="shared" si="58"/>
        <v>09056</v>
      </c>
      <c r="F1279" s="1" t="str">
        <f t="shared" si="59"/>
        <v>MA-Porto Rico do Maranhão</v>
      </c>
    </row>
    <row r="1280" spans="1:6" x14ac:dyDescent="0.25">
      <c r="A1280" s="1" t="s">
        <v>2360</v>
      </c>
      <c r="B1280" s="1">
        <v>2109106</v>
      </c>
      <c r="C1280" s="1" t="s">
        <v>2509</v>
      </c>
      <c r="D1280" s="1" t="str">
        <f t="shared" si="57"/>
        <v>21</v>
      </c>
      <c r="E1280" s="1" t="str">
        <f t="shared" si="58"/>
        <v>09106</v>
      </c>
      <c r="F1280" s="1" t="str">
        <f t="shared" si="59"/>
        <v>MA-Presidente Dutra</v>
      </c>
    </row>
    <row r="1281" spans="1:6" x14ac:dyDescent="0.25">
      <c r="A1281" s="1" t="s">
        <v>2360</v>
      </c>
      <c r="B1281" s="1">
        <v>2109205</v>
      </c>
      <c r="C1281" s="1" t="s">
        <v>2510</v>
      </c>
      <c r="D1281" s="1" t="str">
        <f t="shared" si="57"/>
        <v>21</v>
      </c>
      <c r="E1281" s="1" t="str">
        <f t="shared" si="58"/>
        <v>09205</v>
      </c>
      <c r="F1281" s="1" t="str">
        <f t="shared" si="59"/>
        <v>MA-Presidente Juscelino</v>
      </c>
    </row>
    <row r="1282" spans="1:6" x14ac:dyDescent="0.25">
      <c r="A1282" s="1" t="s">
        <v>2360</v>
      </c>
      <c r="B1282" s="1">
        <v>2109239</v>
      </c>
      <c r="C1282" s="1" t="s">
        <v>1944</v>
      </c>
      <c r="D1282" s="1" t="str">
        <f t="shared" si="57"/>
        <v>21</v>
      </c>
      <c r="E1282" s="1" t="str">
        <f t="shared" si="58"/>
        <v>09239</v>
      </c>
      <c r="F1282" s="1" t="str">
        <f t="shared" si="59"/>
        <v>MA-Presidente Médici</v>
      </c>
    </row>
    <row r="1283" spans="1:6" x14ac:dyDescent="0.25">
      <c r="A1283" s="1" t="s">
        <v>2360</v>
      </c>
      <c r="B1283" s="1">
        <v>2109270</v>
      </c>
      <c r="C1283" s="1" t="s">
        <v>2511</v>
      </c>
      <c r="D1283" s="1" t="str">
        <f t="shared" ref="D1283:D1346" si="60">LEFT($B1283,2)</f>
        <v>21</v>
      </c>
      <c r="E1283" s="1" t="str">
        <f t="shared" ref="E1283:E1346" si="61">RIGHT(B1283,5)</f>
        <v>09270</v>
      </c>
      <c r="F1283" s="1" t="str">
        <f t="shared" si="59"/>
        <v>MA-Presidente Sarney</v>
      </c>
    </row>
    <row r="1284" spans="1:6" x14ac:dyDescent="0.25">
      <c r="A1284" s="1" t="s">
        <v>2360</v>
      </c>
      <c r="B1284" s="1">
        <v>2109304</v>
      </c>
      <c r="C1284" s="1" t="s">
        <v>2512</v>
      </c>
      <c r="D1284" s="1" t="str">
        <f t="shared" si="60"/>
        <v>21</v>
      </c>
      <c r="E1284" s="1" t="str">
        <f t="shared" si="61"/>
        <v>09304</v>
      </c>
      <c r="F1284" s="1" t="str">
        <f t="shared" ref="F1284:F1347" si="62">A1284&amp;"-"&amp;C1284</f>
        <v>MA-Presidente Vargas</v>
      </c>
    </row>
    <row r="1285" spans="1:6" x14ac:dyDescent="0.25">
      <c r="A1285" s="1" t="s">
        <v>2360</v>
      </c>
      <c r="B1285" s="1">
        <v>2109403</v>
      </c>
      <c r="C1285" s="1" t="s">
        <v>2513</v>
      </c>
      <c r="D1285" s="1" t="str">
        <f t="shared" si="60"/>
        <v>21</v>
      </c>
      <c r="E1285" s="1" t="str">
        <f t="shared" si="61"/>
        <v>09403</v>
      </c>
      <c r="F1285" s="1" t="str">
        <f t="shared" si="62"/>
        <v>MA-Primeira Cruz</v>
      </c>
    </row>
    <row r="1286" spans="1:6" x14ac:dyDescent="0.25">
      <c r="A1286" s="1" t="s">
        <v>2360</v>
      </c>
      <c r="B1286" s="1">
        <v>2109452</v>
      </c>
      <c r="C1286" s="1" t="s">
        <v>2514</v>
      </c>
      <c r="D1286" s="1" t="str">
        <f t="shared" si="60"/>
        <v>21</v>
      </c>
      <c r="E1286" s="1" t="str">
        <f t="shared" si="61"/>
        <v>09452</v>
      </c>
      <c r="F1286" s="1" t="str">
        <f t="shared" si="62"/>
        <v>MA-Raposa</v>
      </c>
    </row>
    <row r="1287" spans="1:6" x14ac:dyDescent="0.25">
      <c r="A1287" s="1" t="s">
        <v>2360</v>
      </c>
      <c r="B1287" s="1">
        <v>2109502</v>
      </c>
      <c r="C1287" s="1" t="s">
        <v>2515</v>
      </c>
      <c r="D1287" s="1" t="str">
        <f t="shared" si="60"/>
        <v>21</v>
      </c>
      <c r="E1287" s="1" t="str">
        <f t="shared" si="61"/>
        <v>09502</v>
      </c>
      <c r="F1287" s="1" t="str">
        <f t="shared" si="62"/>
        <v>MA-Riachão</v>
      </c>
    </row>
    <row r="1288" spans="1:6" x14ac:dyDescent="0.25">
      <c r="A1288" s="1" t="s">
        <v>2360</v>
      </c>
      <c r="B1288" s="1">
        <v>2109551</v>
      </c>
      <c r="C1288" s="1" t="s">
        <v>2516</v>
      </c>
      <c r="D1288" s="1" t="str">
        <f t="shared" si="60"/>
        <v>21</v>
      </c>
      <c r="E1288" s="1" t="str">
        <f t="shared" si="61"/>
        <v>09551</v>
      </c>
      <c r="F1288" s="1" t="str">
        <f t="shared" si="62"/>
        <v>MA-Ribamar Fiquene</v>
      </c>
    </row>
    <row r="1289" spans="1:6" x14ac:dyDescent="0.25">
      <c r="A1289" s="1" t="s">
        <v>2360</v>
      </c>
      <c r="B1289" s="1">
        <v>2109601</v>
      </c>
      <c r="C1289" s="1" t="s">
        <v>2517</v>
      </c>
      <c r="D1289" s="1" t="str">
        <f t="shared" si="60"/>
        <v>21</v>
      </c>
      <c r="E1289" s="1" t="str">
        <f t="shared" si="61"/>
        <v>09601</v>
      </c>
      <c r="F1289" s="1" t="str">
        <f t="shared" si="62"/>
        <v>MA-Rosário</v>
      </c>
    </row>
    <row r="1290" spans="1:6" x14ac:dyDescent="0.25">
      <c r="A1290" s="1" t="s">
        <v>2360</v>
      </c>
      <c r="B1290" s="1">
        <v>2109700</v>
      </c>
      <c r="C1290" s="1" t="s">
        <v>2518</v>
      </c>
      <c r="D1290" s="1" t="str">
        <f t="shared" si="60"/>
        <v>21</v>
      </c>
      <c r="E1290" s="1" t="str">
        <f t="shared" si="61"/>
        <v>09700</v>
      </c>
      <c r="F1290" s="1" t="str">
        <f t="shared" si="62"/>
        <v>MA-Sambaíba</v>
      </c>
    </row>
    <row r="1291" spans="1:6" x14ac:dyDescent="0.25">
      <c r="A1291" s="1" t="s">
        <v>2360</v>
      </c>
      <c r="B1291" s="1">
        <v>2109759</v>
      </c>
      <c r="C1291" s="1" t="s">
        <v>2519</v>
      </c>
      <c r="D1291" s="1" t="str">
        <f t="shared" si="60"/>
        <v>21</v>
      </c>
      <c r="E1291" s="1" t="str">
        <f t="shared" si="61"/>
        <v>09759</v>
      </c>
      <c r="F1291" s="1" t="str">
        <f t="shared" si="62"/>
        <v>MA-Santa Filomena do Maranhão</v>
      </c>
    </row>
    <row r="1292" spans="1:6" x14ac:dyDescent="0.25">
      <c r="A1292" s="1" t="s">
        <v>2360</v>
      </c>
      <c r="B1292" s="1">
        <v>2109809</v>
      </c>
      <c r="C1292" s="1" t="s">
        <v>2520</v>
      </c>
      <c r="D1292" s="1" t="str">
        <f t="shared" si="60"/>
        <v>21</v>
      </c>
      <c r="E1292" s="1" t="str">
        <f t="shared" si="61"/>
        <v>09809</v>
      </c>
      <c r="F1292" s="1" t="str">
        <f t="shared" si="62"/>
        <v>MA-Santa Helena</v>
      </c>
    </row>
    <row r="1293" spans="1:6" x14ac:dyDescent="0.25">
      <c r="A1293" s="1" t="s">
        <v>2360</v>
      </c>
      <c r="B1293" s="1">
        <v>2109908</v>
      </c>
      <c r="C1293" s="1" t="s">
        <v>2521</v>
      </c>
      <c r="D1293" s="1" t="str">
        <f t="shared" si="60"/>
        <v>21</v>
      </c>
      <c r="E1293" s="1" t="str">
        <f t="shared" si="61"/>
        <v>09908</v>
      </c>
      <c r="F1293" s="1" t="str">
        <f t="shared" si="62"/>
        <v>MA-Santa Inês</v>
      </c>
    </row>
    <row r="1294" spans="1:6" x14ac:dyDescent="0.25">
      <c r="A1294" s="1" t="s">
        <v>2360</v>
      </c>
      <c r="B1294" s="1">
        <v>2110005</v>
      </c>
      <c r="C1294" s="1" t="s">
        <v>2522</v>
      </c>
      <c r="D1294" s="1" t="str">
        <f t="shared" si="60"/>
        <v>21</v>
      </c>
      <c r="E1294" s="1" t="str">
        <f t="shared" si="61"/>
        <v>10005</v>
      </c>
      <c r="F1294" s="1" t="str">
        <f t="shared" si="62"/>
        <v>MA-Santa Luzia</v>
      </c>
    </row>
    <row r="1295" spans="1:6" x14ac:dyDescent="0.25">
      <c r="A1295" s="1" t="s">
        <v>2360</v>
      </c>
      <c r="B1295" s="1">
        <v>2110039</v>
      </c>
      <c r="C1295" s="1" t="s">
        <v>2523</v>
      </c>
      <c r="D1295" s="1" t="str">
        <f t="shared" si="60"/>
        <v>21</v>
      </c>
      <c r="E1295" s="1" t="str">
        <f t="shared" si="61"/>
        <v>10039</v>
      </c>
      <c r="F1295" s="1" t="str">
        <f t="shared" si="62"/>
        <v>MA-Santa Luzia do Paruá</v>
      </c>
    </row>
    <row r="1296" spans="1:6" x14ac:dyDescent="0.25">
      <c r="A1296" s="1" t="s">
        <v>2360</v>
      </c>
      <c r="B1296" s="1">
        <v>2110104</v>
      </c>
      <c r="C1296" s="1" t="s">
        <v>2524</v>
      </c>
      <c r="D1296" s="1" t="str">
        <f t="shared" si="60"/>
        <v>21</v>
      </c>
      <c r="E1296" s="1" t="str">
        <f t="shared" si="61"/>
        <v>10104</v>
      </c>
      <c r="F1296" s="1" t="str">
        <f t="shared" si="62"/>
        <v>MA-Santa Quitéria do Maranhão</v>
      </c>
    </row>
    <row r="1297" spans="1:6" x14ac:dyDescent="0.25">
      <c r="A1297" s="1" t="s">
        <v>2360</v>
      </c>
      <c r="B1297" s="1">
        <v>2110203</v>
      </c>
      <c r="C1297" s="1" t="s">
        <v>2525</v>
      </c>
      <c r="D1297" s="1" t="str">
        <f t="shared" si="60"/>
        <v>21</v>
      </c>
      <c r="E1297" s="1" t="str">
        <f t="shared" si="61"/>
        <v>10203</v>
      </c>
      <c r="F1297" s="1" t="str">
        <f t="shared" si="62"/>
        <v>MA-Santa Rita</v>
      </c>
    </row>
    <row r="1298" spans="1:6" x14ac:dyDescent="0.25">
      <c r="A1298" s="1" t="s">
        <v>2360</v>
      </c>
      <c r="B1298" s="1">
        <v>2110237</v>
      </c>
      <c r="C1298" s="1" t="s">
        <v>2526</v>
      </c>
      <c r="D1298" s="1" t="str">
        <f t="shared" si="60"/>
        <v>21</v>
      </c>
      <c r="E1298" s="1" t="str">
        <f t="shared" si="61"/>
        <v>10237</v>
      </c>
      <c r="F1298" s="1" t="str">
        <f t="shared" si="62"/>
        <v>MA-Santana do Maranhão</v>
      </c>
    </row>
    <row r="1299" spans="1:6" x14ac:dyDescent="0.25">
      <c r="A1299" s="1" t="s">
        <v>2360</v>
      </c>
      <c r="B1299" s="1">
        <v>2110278</v>
      </c>
      <c r="C1299" s="1" t="s">
        <v>2527</v>
      </c>
      <c r="D1299" s="1" t="str">
        <f t="shared" si="60"/>
        <v>21</v>
      </c>
      <c r="E1299" s="1" t="str">
        <f t="shared" si="61"/>
        <v>10278</v>
      </c>
      <c r="F1299" s="1" t="str">
        <f t="shared" si="62"/>
        <v>MA-Santo Amaro do Maranhão</v>
      </c>
    </row>
    <row r="1300" spans="1:6" x14ac:dyDescent="0.25">
      <c r="A1300" s="1" t="s">
        <v>2360</v>
      </c>
      <c r="B1300" s="1">
        <v>2110302</v>
      </c>
      <c r="C1300" s="1" t="s">
        <v>2528</v>
      </c>
      <c r="D1300" s="1" t="str">
        <f t="shared" si="60"/>
        <v>21</v>
      </c>
      <c r="E1300" s="1" t="str">
        <f t="shared" si="61"/>
        <v>10302</v>
      </c>
      <c r="F1300" s="1" t="str">
        <f t="shared" si="62"/>
        <v>MA-Santo Antônio dos Lopes</v>
      </c>
    </row>
    <row r="1301" spans="1:6" x14ac:dyDescent="0.25">
      <c r="A1301" s="1" t="s">
        <v>2360</v>
      </c>
      <c r="B1301" s="1">
        <v>2110401</v>
      </c>
      <c r="C1301" s="1" t="s">
        <v>2529</v>
      </c>
      <c r="D1301" s="1" t="str">
        <f t="shared" si="60"/>
        <v>21</v>
      </c>
      <c r="E1301" s="1" t="str">
        <f t="shared" si="61"/>
        <v>10401</v>
      </c>
      <c r="F1301" s="1" t="str">
        <f t="shared" si="62"/>
        <v>MA-São Benedito do Rio Preto</v>
      </c>
    </row>
    <row r="1302" spans="1:6" x14ac:dyDescent="0.25">
      <c r="A1302" s="1" t="s">
        <v>2360</v>
      </c>
      <c r="B1302" s="1">
        <v>2110500</v>
      </c>
      <c r="C1302" s="1" t="s">
        <v>2530</v>
      </c>
      <c r="D1302" s="1" t="str">
        <f t="shared" si="60"/>
        <v>21</v>
      </c>
      <c r="E1302" s="1" t="str">
        <f t="shared" si="61"/>
        <v>10500</v>
      </c>
      <c r="F1302" s="1" t="str">
        <f t="shared" si="62"/>
        <v>MA-São Bento</v>
      </c>
    </row>
    <row r="1303" spans="1:6" x14ac:dyDescent="0.25">
      <c r="A1303" s="1" t="s">
        <v>2360</v>
      </c>
      <c r="B1303" s="1">
        <v>2110609</v>
      </c>
      <c r="C1303" s="1" t="s">
        <v>2531</v>
      </c>
      <c r="D1303" s="1" t="str">
        <f t="shared" si="60"/>
        <v>21</v>
      </c>
      <c r="E1303" s="1" t="str">
        <f t="shared" si="61"/>
        <v>10609</v>
      </c>
      <c r="F1303" s="1" t="str">
        <f t="shared" si="62"/>
        <v>MA-São Bernardo</v>
      </c>
    </row>
    <row r="1304" spans="1:6" x14ac:dyDescent="0.25">
      <c r="A1304" s="1" t="s">
        <v>2360</v>
      </c>
      <c r="B1304" s="1">
        <v>2110658</v>
      </c>
      <c r="C1304" s="1" t="s">
        <v>2532</v>
      </c>
      <c r="D1304" s="1" t="str">
        <f t="shared" si="60"/>
        <v>21</v>
      </c>
      <c r="E1304" s="1" t="str">
        <f t="shared" si="61"/>
        <v>10658</v>
      </c>
      <c r="F1304" s="1" t="str">
        <f t="shared" si="62"/>
        <v>MA-São Domingos do Azeitão</v>
      </c>
    </row>
    <row r="1305" spans="1:6" x14ac:dyDescent="0.25">
      <c r="A1305" s="1" t="s">
        <v>2360</v>
      </c>
      <c r="B1305" s="1">
        <v>2110708</v>
      </c>
      <c r="C1305" s="1" t="s">
        <v>2533</v>
      </c>
      <c r="D1305" s="1" t="str">
        <f t="shared" si="60"/>
        <v>21</v>
      </c>
      <c r="E1305" s="1" t="str">
        <f t="shared" si="61"/>
        <v>10708</v>
      </c>
      <c r="F1305" s="1" t="str">
        <f t="shared" si="62"/>
        <v>MA-São Domingos do Maranhão</v>
      </c>
    </row>
    <row r="1306" spans="1:6" x14ac:dyDescent="0.25">
      <c r="A1306" s="1" t="s">
        <v>2360</v>
      </c>
      <c r="B1306" s="1">
        <v>2110807</v>
      </c>
      <c r="C1306" s="1" t="s">
        <v>2534</v>
      </c>
      <c r="D1306" s="1" t="str">
        <f t="shared" si="60"/>
        <v>21</v>
      </c>
      <c r="E1306" s="1" t="str">
        <f t="shared" si="61"/>
        <v>10807</v>
      </c>
      <c r="F1306" s="1" t="str">
        <f t="shared" si="62"/>
        <v>MA-São Félix de Balsas</v>
      </c>
    </row>
    <row r="1307" spans="1:6" x14ac:dyDescent="0.25">
      <c r="A1307" s="1" t="s">
        <v>2360</v>
      </c>
      <c r="B1307" s="1">
        <v>2110856</v>
      </c>
      <c r="C1307" s="1" t="s">
        <v>2535</v>
      </c>
      <c r="D1307" s="1" t="str">
        <f t="shared" si="60"/>
        <v>21</v>
      </c>
      <c r="E1307" s="1" t="str">
        <f t="shared" si="61"/>
        <v>10856</v>
      </c>
      <c r="F1307" s="1" t="str">
        <f t="shared" si="62"/>
        <v>MA-São Francisco do Brejão</v>
      </c>
    </row>
    <row r="1308" spans="1:6" x14ac:dyDescent="0.25">
      <c r="A1308" s="1" t="s">
        <v>2360</v>
      </c>
      <c r="B1308" s="1">
        <v>2110906</v>
      </c>
      <c r="C1308" s="1" t="s">
        <v>2536</v>
      </c>
      <c r="D1308" s="1" t="str">
        <f t="shared" si="60"/>
        <v>21</v>
      </c>
      <c r="E1308" s="1" t="str">
        <f t="shared" si="61"/>
        <v>10906</v>
      </c>
      <c r="F1308" s="1" t="str">
        <f t="shared" si="62"/>
        <v>MA-São Francisco do Maranhão</v>
      </c>
    </row>
    <row r="1309" spans="1:6" x14ac:dyDescent="0.25">
      <c r="A1309" s="1" t="s">
        <v>2360</v>
      </c>
      <c r="B1309" s="1">
        <v>2111003</v>
      </c>
      <c r="C1309" s="1" t="s">
        <v>2537</v>
      </c>
      <c r="D1309" s="1" t="str">
        <f t="shared" si="60"/>
        <v>21</v>
      </c>
      <c r="E1309" s="1" t="str">
        <f t="shared" si="61"/>
        <v>11003</v>
      </c>
      <c r="F1309" s="1" t="str">
        <f t="shared" si="62"/>
        <v>MA-São João Batista</v>
      </c>
    </row>
    <row r="1310" spans="1:6" x14ac:dyDescent="0.25">
      <c r="A1310" s="1" t="s">
        <v>2360</v>
      </c>
      <c r="B1310" s="1">
        <v>2111029</v>
      </c>
      <c r="C1310" s="1" t="s">
        <v>2538</v>
      </c>
      <c r="D1310" s="1" t="str">
        <f t="shared" si="60"/>
        <v>21</v>
      </c>
      <c r="E1310" s="1" t="str">
        <f t="shared" si="61"/>
        <v>11029</v>
      </c>
      <c r="F1310" s="1" t="str">
        <f t="shared" si="62"/>
        <v>MA-São João do Carú</v>
      </c>
    </row>
    <row r="1311" spans="1:6" x14ac:dyDescent="0.25">
      <c r="A1311" s="1" t="s">
        <v>2360</v>
      </c>
      <c r="B1311" s="1">
        <v>2111052</v>
      </c>
      <c r="C1311" s="1" t="s">
        <v>2539</v>
      </c>
      <c r="D1311" s="1" t="str">
        <f t="shared" si="60"/>
        <v>21</v>
      </c>
      <c r="E1311" s="1" t="str">
        <f t="shared" si="61"/>
        <v>11052</v>
      </c>
      <c r="F1311" s="1" t="str">
        <f t="shared" si="62"/>
        <v>MA-São João do Paraíso</v>
      </c>
    </row>
    <row r="1312" spans="1:6" x14ac:dyDescent="0.25">
      <c r="A1312" s="1" t="s">
        <v>2360</v>
      </c>
      <c r="B1312" s="1">
        <v>2111078</v>
      </c>
      <c r="C1312" s="1" t="s">
        <v>2540</v>
      </c>
      <c r="D1312" s="1" t="str">
        <f t="shared" si="60"/>
        <v>21</v>
      </c>
      <c r="E1312" s="1" t="str">
        <f t="shared" si="61"/>
        <v>11078</v>
      </c>
      <c r="F1312" s="1" t="str">
        <f t="shared" si="62"/>
        <v>MA-São João do Soter</v>
      </c>
    </row>
    <row r="1313" spans="1:6" x14ac:dyDescent="0.25">
      <c r="A1313" s="1" t="s">
        <v>2360</v>
      </c>
      <c r="B1313" s="1">
        <v>2111102</v>
      </c>
      <c r="C1313" s="1" t="s">
        <v>2541</v>
      </c>
      <c r="D1313" s="1" t="str">
        <f t="shared" si="60"/>
        <v>21</v>
      </c>
      <c r="E1313" s="1" t="str">
        <f t="shared" si="61"/>
        <v>11102</v>
      </c>
      <c r="F1313" s="1" t="str">
        <f t="shared" si="62"/>
        <v>MA-São João dos Patos</v>
      </c>
    </row>
    <row r="1314" spans="1:6" x14ac:dyDescent="0.25">
      <c r="A1314" s="1" t="s">
        <v>2360</v>
      </c>
      <c r="B1314" s="1">
        <v>2111201</v>
      </c>
      <c r="C1314" s="1" t="s">
        <v>2542</v>
      </c>
      <c r="D1314" s="1" t="str">
        <f t="shared" si="60"/>
        <v>21</v>
      </c>
      <c r="E1314" s="1" t="str">
        <f t="shared" si="61"/>
        <v>11201</v>
      </c>
      <c r="F1314" s="1" t="str">
        <f t="shared" si="62"/>
        <v>MA-São José de Ribamar</v>
      </c>
    </row>
    <row r="1315" spans="1:6" x14ac:dyDescent="0.25">
      <c r="A1315" s="1" t="s">
        <v>2360</v>
      </c>
      <c r="B1315" s="1">
        <v>2111250</v>
      </c>
      <c r="C1315" s="1" t="s">
        <v>2543</v>
      </c>
      <c r="D1315" s="1" t="str">
        <f t="shared" si="60"/>
        <v>21</v>
      </c>
      <c r="E1315" s="1" t="str">
        <f t="shared" si="61"/>
        <v>11250</v>
      </c>
      <c r="F1315" s="1" t="str">
        <f t="shared" si="62"/>
        <v>MA-São José dos Basílios</v>
      </c>
    </row>
    <row r="1316" spans="1:6" x14ac:dyDescent="0.25">
      <c r="A1316" s="1" t="s">
        <v>2360</v>
      </c>
      <c r="B1316" s="1">
        <v>2111300</v>
      </c>
      <c r="C1316" s="1" t="s">
        <v>2544</v>
      </c>
      <c r="D1316" s="1" t="str">
        <f t="shared" si="60"/>
        <v>21</v>
      </c>
      <c r="E1316" s="1" t="str">
        <f t="shared" si="61"/>
        <v>11300</v>
      </c>
      <c r="F1316" s="1" t="str">
        <f t="shared" si="62"/>
        <v>MA-São Luís</v>
      </c>
    </row>
    <row r="1317" spans="1:6" x14ac:dyDescent="0.25">
      <c r="A1317" s="1" t="s">
        <v>2360</v>
      </c>
      <c r="B1317" s="1">
        <v>2111409</v>
      </c>
      <c r="C1317" s="1" t="s">
        <v>2545</v>
      </c>
      <c r="D1317" s="1" t="str">
        <f t="shared" si="60"/>
        <v>21</v>
      </c>
      <c r="E1317" s="1" t="str">
        <f t="shared" si="61"/>
        <v>11409</v>
      </c>
      <c r="F1317" s="1" t="str">
        <f t="shared" si="62"/>
        <v>MA-São Luís Gonzaga do Maranhão</v>
      </c>
    </row>
    <row r="1318" spans="1:6" x14ac:dyDescent="0.25">
      <c r="A1318" s="1" t="s">
        <v>2360</v>
      </c>
      <c r="B1318" s="1">
        <v>2111508</v>
      </c>
      <c r="C1318" s="1" t="s">
        <v>2546</v>
      </c>
      <c r="D1318" s="1" t="str">
        <f t="shared" si="60"/>
        <v>21</v>
      </c>
      <c r="E1318" s="1" t="str">
        <f t="shared" si="61"/>
        <v>11508</v>
      </c>
      <c r="F1318" s="1" t="str">
        <f t="shared" si="62"/>
        <v>MA-São Mateus do Maranhão</v>
      </c>
    </row>
    <row r="1319" spans="1:6" x14ac:dyDescent="0.25">
      <c r="A1319" s="1" t="s">
        <v>2360</v>
      </c>
      <c r="B1319" s="1">
        <v>2111532</v>
      </c>
      <c r="C1319" s="1" t="s">
        <v>2547</v>
      </c>
      <c r="D1319" s="1" t="str">
        <f t="shared" si="60"/>
        <v>21</v>
      </c>
      <c r="E1319" s="1" t="str">
        <f t="shared" si="61"/>
        <v>11532</v>
      </c>
      <c r="F1319" s="1" t="str">
        <f t="shared" si="62"/>
        <v>MA-São Pedro da Água Branca</v>
      </c>
    </row>
    <row r="1320" spans="1:6" x14ac:dyDescent="0.25">
      <c r="A1320" s="1" t="s">
        <v>2360</v>
      </c>
      <c r="B1320" s="1">
        <v>2111573</v>
      </c>
      <c r="C1320" s="1" t="s">
        <v>2548</v>
      </c>
      <c r="D1320" s="1" t="str">
        <f t="shared" si="60"/>
        <v>21</v>
      </c>
      <c r="E1320" s="1" t="str">
        <f t="shared" si="61"/>
        <v>11573</v>
      </c>
      <c r="F1320" s="1" t="str">
        <f t="shared" si="62"/>
        <v>MA-São Pedro dos Crentes</v>
      </c>
    </row>
    <row r="1321" spans="1:6" x14ac:dyDescent="0.25">
      <c r="A1321" s="1" t="s">
        <v>2360</v>
      </c>
      <c r="B1321" s="1">
        <v>2111607</v>
      </c>
      <c r="C1321" s="1" t="s">
        <v>2549</v>
      </c>
      <c r="D1321" s="1" t="str">
        <f t="shared" si="60"/>
        <v>21</v>
      </c>
      <c r="E1321" s="1" t="str">
        <f t="shared" si="61"/>
        <v>11607</v>
      </c>
      <c r="F1321" s="1" t="str">
        <f t="shared" si="62"/>
        <v>MA-São Raimundo das Mangabeiras</v>
      </c>
    </row>
    <row r="1322" spans="1:6" x14ac:dyDescent="0.25">
      <c r="A1322" s="1" t="s">
        <v>2360</v>
      </c>
      <c r="B1322" s="1">
        <v>2111631</v>
      </c>
      <c r="C1322" s="1" t="s">
        <v>2550</v>
      </c>
      <c r="D1322" s="1" t="str">
        <f t="shared" si="60"/>
        <v>21</v>
      </c>
      <c r="E1322" s="1" t="str">
        <f t="shared" si="61"/>
        <v>11631</v>
      </c>
      <c r="F1322" s="1" t="str">
        <f t="shared" si="62"/>
        <v>MA-São Raimundo do Doca Bezerra</v>
      </c>
    </row>
    <row r="1323" spans="1:6" x14ac:dyDescent="0.25">
      <c r="A1323" s="1" t="s">
        <v>2360</v>
      </c>
      <c r="B1323" s="1">
        <v>2111672</v>
      </c>
      <c r="C1323" s="1" t="s">
        <v>2551</v>
      </c>
      <c r="D1323" s="1" t="str">
        <f t="shared" si="60"/>
        <v>21</v>
      </c>
      <c r="E1323" s="1" t="str">
        <f t="shared" si="61"/>
        <v>11672</v>
      </c>
      <c r="F1323" s="1" t="str">
        <f t="shared" si="62"/>
        <v>MA-São Roberto</v>
      </c>
    </row>
    <row r="1324" spans="1:6" x14ac:dyDescent="0.25">
      <c r="A1324" s="1" t="s">
        <v>2360</v>
      </c>
      <c r="B1324" s="1">
        <v>2111706</v>
      </c>
      <c r="C1324" s="1" t="s">
        <v>2552</v>
      </c>
      <c r="D1324" s="1" t="str">
        <f t="shared" si="60"/>
        <v>21</v>
      </c>
      <c r="E1324" s="1" t="str">
        <f t="shared" si="61"/>
        <v>11706</v>
      </c>
      <c r="F1324" s="1" t="str">
        <f t="shared" si="62"/>
        <v>MA-São Vicente Ferrer</v>
      </c>
    </row>
    <row r="1325" spans="1:6" x14ac:dyDescent="0.25">
      <c r="A1325" s="1" t="s">
        <v>2360</v>
      </c>
      <c r="B1325" s="1">
        <v>2111722</v>
      </c>
      <c r="C1325" s="1" t="s">
        <v>2553</v>
      </c>
      <c r="D1325" s="1" t="str">
        <f t="shared" si="60"/>
        <v>21</v>
      </c>
      <c r="E1325" s="1" t="str">
        <f t="shared" si="61"/>
        <v>11722</v>
      </c>
      <c r="F1325" s="1" t="str">
        <f t="shared" si="62"/>
        <v>MA-Satubinha</v>
      </c>
    </row>
    <row r="1326" spans="1:6" x14ac:dyDescent="0.25">
      <c r="A1326" s="1" t="s">
        <v>2360</v>
      </c>
      <c r="B1326" s="1">
        <v>2111748</v>
      </c>
      <c r="C1326" s="1" t="s">
        <v>2554</v>
      </c>
      <c r="D1326" s="1" t="str">
        <f t="shared" si="60"/>
        <v>21</v>
      </c>
      <c r="E1326" s="1" t="str">
        <f t="shared" si="61"/>
        <v>11748</v>
      </c>
      <c r="F1326" s="1" t="str">
        <f t="shared" si="62"/>
        <v>MA-Senador Alexandre Costa</v>
      </c>
    </row>
    <row r="1327" spans="1:6" x14ac:dyDescent="0.25">
      <c r="A1327" s="1" t="s">
        <v>2360</v>
      </c>
      <c r="B1327" s="1">
        <v>2111763</v>
      </c>
      <c r="C1327" s="1" t="s">
        <v>2555</v>
      </c>
      <c r="D1327" s="1" t="str">
        <f t="shared" si="60"/>
        <v>21</v>
      </c>
      <c r="E1327" s="1" t="str">
        <f t="shared" si="61"/>
        <v>11763</v>
      </c>
      <c r="F1327" s="1" t="str">
        <f t="shared" si="62"/>
        <v>MA-Senador La Rocque</v>
      </c>
    </row>
    <row r="1328" spans="1:6" x14ac:dyDescent="0.25">
      <c r="A1328" s="1" t="s">
        <v>2360</v>
      </c>
      <c r="B1328" s="1">
        <v>2111789</v>
      </c>
      <c r="C1328" s="1" t="s">
        <v>2556</v>
      </c>
      <c r="D1328" s="1" t="str">
        <f t="shared" si="60"/>
        <v>21</v>
      </c>
      <c r="E1328" s="1" t="str">
        <f t="shared" si="61"/>
        <v>11789</v>
      </c>
      <c r="F1328" s="1" t="str">
        <f t="shared" si="62"/>
        <v>MA-Serrano do Maranhão</v>
      </c>
    </row>
    <row r="1329" spans="1:6" x14ac:dyDescent="0.25">
      <c r="A1329" s="1" t="s">
        <v>2360</v>
      </c>
      <c r="B1329" s="1">
        <v>2111805</v>
      </c>
      <c r="C1329" s="1" t="s">
        <v>2557</v>
      </c>
      <c r="D1329" s="1" t="str">
        <f t="shared" si="60"/>
        <v>21</v>
      </c>
      <c r="E1329" s="1" t="str">
        <f t="shared" si="61"/>
        <v>11805</v>
      </c>
      <c r="F1329" s="1" t="str">
        <f t="shared" si="62"/>
        <v>MA-Sítio Novo</v>
      </c>
    </row>
    <row r="1330" spans="1:6" x14ac:dyDescent="0.25">
      <c r="A1330" s="1" t="s">
        <v>2360</v>
      </c>
      <c r="B1330" s="1">
        <v>2111904</v>
      </c>
      <c r="C1330" s="1" t="s">
        <v>2558</v>
      </c>
      <c r="D1330" s="1" t="str">
        <f t="shared" si="60"/>
        <v>21</v>
      </c>
      <c r="E1330" s="1" t="str">
        <f t="shared" si="61"/>
        <v>11904</v>
      </c>
      <c r="F1330" s="1" t="str">
        <f t="shared" si="62"/>
        <v>MA-Sucupira do Norte</v>
      </c>
    </row>
    <row r="1331" spans="1:6" x14ac:dyDescent="0.25">
      <c r="A1331" s="1" t="s">
        <v>2360</v>
      </c>
      <c r="B1331" s="1">
        <v>2111953</v>
      </c>
      <c r="C1331" s="1" t="s">
        <v>2559</v>
      </c>
      <c r="D1331" s="1" t="str">
        <f t="shared" si="60"/>
        <v>21</v>
      </c>
      <c r="E1331" s="1" t="str">
        <f t="shared" si="61"/>
        <v>11953</v>
      </c>
      <c r="F1331" s="1" t="str">
        <f t="shared" si="62"/>
        <v>MA-Sucupira do Riachão</v>
      </c>
    </row>
    <row r="1332" spans="1:6" x14ac:dyDescent="0.25">
      <c r="A1332" s="1" t="s">
        <v>2360</v>
      </c>
      <c r="B1332" s="1">
        <v>2112001</v>
      </c>
      <c r="C1332" s="1" t="s">
        <v>2560</v>
      </c>
      <c r="D1332" s="1" t="str">
        <f t="shared" si="60"/>
        <v>21</v>
      </c>
      <c r="E1332" s="1" t="str">
        <f t="shared" si="61"/>
        <v>12001</v>
      </c>
      <c r="F1332" s="1" t="str">
        <f t="shared" si="62"/>
        <v>MA-Tasso Fragoso</v>
      </c>
    </row>
    <row r="1333" spans="1:6" x14ac:dyDescent="0.25">
      <c r="A1333" s="1" t="s">
        <v>2360</v>
      </c>
      <c r="B1333" s="1">
        <v>2112100</v>
      </c>
      <c r="C1333" s="1" t="s">
        <v>2561</v>
      </c>
      <c r="D1333" s="1" t="str">
        <f t="shared" si="60"/>
        <v>21</v>
      </c>
      <c r="E1333" s="1" t="str">
        <f t="shared" si="61"/>
        <v>12100</v>
      </c>
      <c r="F1333" s="1" t="str">
        <f t="shared" si="62"/>
        <v>MA-Timbiras</v>
      </c>
    </row>
    <row r="1334" spans="1:6" x14ac:dyDescent="0.25">
      <c r="A1334" s="1" t="s">
        <v>2360</v>
      </c>
      <c r="B1334" s="1">
        <v>2112209</v>
      </c>
      <c r="C1334" s="1" t="s">
        <v>2562</v>
      </c>
      <c r="D1334" s="1" t="str">
        <f t="shared" si="60"/>
        <v>21</v>
      </c>
      <c r="E1334" s="1" t="str">
        <f t="shared" si="61"/>
        <v>12209</v>
      </c>
      <c r="F1334" s="1" t="str">
        <f t="shared" si="62"/>
        <v>MA-Timon</v>
      </c>
    </row>
    <row r="1335" spans="1:6" x14ac:dyDescent="0.25">
      <c r="A1335" s="1" t="s">
        <v>2360</v>
      </c>
      <c r="B1335" s="1">
        <v>2112233</v>
      </c>
      <c r="C1335" s="1" t="s">
        <v>2563</v>
      </c>
      <c r="D1335" s="1" t="str">
        <f t="shared" si="60"/>
        <v>21</v>
      </c>
      <c r="E1335" s="1" t="str">
        <f t="shared" si="61"/>
        <v>12233</v>
      </c>
      <c r="F1335" s="1" t="str">
        <f t="shared" si="62"/>
        <v>MA-Trizidela do Vale</v>
      </c>
    </row>
    <row r="1336" spans="1:6" x14ac:dyDescent="0.25">
      <c r="A1336" s="1" t="s">
        <v>2360</v>
      </c>
      <c r="B1336" s="1">
        <v>2112274</v>
      </c>
      <c r="C1336" s="1" t="s">
        <v>2564</v>
      </c>
      <c r="D1336" s="1" t="str">
        <f t="shared" si="60"/>
        <v>21</v>
      </c>
      <c r="E1336" s="1" t="str">
        <f t="shared" si="61"/>
        <v>12274</v>
      </c>
      <c r="F1336" s="1" t="str">
        <f t="shared" si="62"/>
        <v>MA-Tufilândia</v>
      </c>
    </row>
    <row r="1337" spans="1:6" x14ac:dyDescent="0.25">
      <c r="A1337" s="1" t="s">
        <v>2360</v>
      </c>
      <c r="B1337" s="1">
        <v>2112308</v>
      </c>
      <c r="C1337" s="1" t="s">
        <v>2565</v>
      </c>
      <c r="D1337" s="1" t="str">
        <f t="shared" si="60"/>
        <v>21</v>
      </c>
      <c r="E1337" s="1" t="str">
        <f t="shared" si="61"/>
        <v>12308</v>
      </c>
      <c r="F1337" s="1" t="str">
        <f t="shared" si="62"/>
        <v>MA-Tuntum</v>
      </c>
    </row>
    <row r="1338" spans="1:6" x14ac:dyDescent="0.25">
      <c r="A1338" s="1" t="s">
        <v>2360</v>
      </c>
      <c r="B1338" s="1">
        <v>2112407</v>
      </c>
      <c r="C1338" s="1" t="s">
        <v>2566</v>
      </c>
      <c r="D1338" s="1" t="str">
        <f t="shared" si="60"/>
        <v>21</v>
      </c>
      <c r="E1338" s="1" t="str">
        <f t="shared" si="61"/>
        <v>12407</v>
      </c>
      <c r="F1338" s="1" t="str">
        <f t="shared" si="62"/>
        <v>MA-Turiaçu</v>
      </c>
    </row>
    <row r="1339" spans="1:6" x14ac:dyDescent="0.25">
      <c r="A1339" s="1" t="s">
        <v>2360</v>
      </c>
      <c r="B1339" s="1">
        <v>2112456</v>
      </c>
      <c r="C1339" s="1" t="s">
        <v>2567</v>
      </c>
      <c r="D1339" s="1" t="str">
        <f t="shared" si="60"/>
        <v>21</v>
      </c>
      <c r="E1339" s="1" t="str">
        <f t="shared" si="61"/>
        <v>12456</v>
      </c>
      <c r="F1339" s="1" t="str">
        <f t="shared" si="62"/>
        <v>MA-Turilândia</v>
      </c>
    </row>
    <row r="1340" spans="1:6" x14ac:dyDescent="0.25">
      <c r="A1340" s="1" t="s">
        <v>2360</v>
      </c>
      <c r="B1340" s="1">
        <v>2112506</v>
      </c>
      <c r="C1340" s="1" t="s">
        <v>2568</v>
      </c>
      <c r="D1340" s="1" t="str">
        <f t="shared" si="60"/>
        <v>21</v>
      </c>
      <c r="E1340" s="1" t="str">
        <f t="shared" si="61"/>
        <v>12506</v>
      </c>
      <c r="F1340" s="1" t="str">
        <f t="shared" si="62"/>
        <v>MA-Tutóia</v>
      </c>
    </row>
    <row r="1341" spans="1:6" x14ac:dyDescent="0.25">
      <c r="A1341" s="1" t="s">
        <v>2360</v>
      </c>
      <c r="B1341" s="1">
        <v>2112605</v>
      </c>
      <c r="C1341" s="1" t="s">
        <v>2569</v>
      </c>
      <c r="D1341" s="1" t="str">
        <f t="shared" si="60"/>
        <v>21</v>
      </c>
      <c r="E1341" s="1" t="str">
        <f t="shared" si="61"/>
        <v>12605</v>
      </c>
      <c r="F1341" s="1" t="str">
        <f t="shared" si="62"/>
        <v>MA-Urbano Santos</v>
      </c>
    </row>
    <row r="1342" spans="1:6" x14ac:dyDescent="0.25">
      <c r="A1342" s="1" t="s">
        <v>2360</v>
      </c>
      <c r="B1342" s="1">
        <v>2112704</v>
      </c>
      <c r="C1342" s="1" t="s">
        <v>2570</v>
      </c>
      <c r="D1342" s="1" t="str">
        <f t="shared" si="60"/>
        <v>21</v>
      </c>
      <c r="E1342" s="1" t="str">
        <f t="shared" si="61"/>
        <v>12704</v>
      </c>
      <c r="F1342" s="1" t="str">
        <f t="shared" si="62"/>
        <v>MA-Vargem Grande</v>
      </c>
    </row>
    <row r="1343" spans="1:6" x14ac:dyDescent="0.25">
      <c r="A1343" s="1" t="s">
        <v>2360</v>
      </c>
      <c r="B1343" s="1">
        <v>2112803</v>
      </c>
      <c r="C1343" s="1" t="s">
        <v>2571</v>
      </c>
      <c r="D1343" s="1" t="str">
        <f t="shared" si="60"/>
        <v>21</v>
      </c>
      <c r="E1343" s="1" t="str">
        <f t="shared" si="61"/>
        <v>12803</v>
      </c>
      <c r="F1343" s="1" t="str">
        <f t="shared" si="62"/>
        <v>MA-Viana</v>
      </c>
    </row>
    <row r="1344" spans="1:6" x14ac:dyDescent="0.25">
      <c r="A1344" s="1" t="s">
        <v>2360</v>
      </c>
      <c r="B1344" s="1">
        <v>2112852</v>
      </c>
      <c r="C1344" s="1" t="s">
        <v>2572</v>
      </c>
      <c r="D1344" s="1" t="str">
        <f t="shared" si="60"/>
        <v>21</v>
      </c>
      <c r="E1344" s="1" t="str">
        <f t="shared" si="61"/>
        <v>12852</v>
      </c>
      <c r="F1344" s="1" t="str">
        <f t="shared" si="62"/>
        <v>MA-Vila Nova dos Martírios</v>
      </c>
    </row>
    <row r="1345" spans="1:6" x14ac:dyDescent="0.25">
      <c r="A1345" s="1" t="s">
        <v>2360</v>
      </c>
      <c r="B1345" s="1">
        <v>2112902</v>
      </c>
      <c r="C1345" s="1" t="s">
        <v>2573</v>
      </c>
      <c r="D1345" s="1" t="str">
        <f t="shared" si="60"/>
        <v>21</v>
      </c>
      <c r="E1345" s="1" t="str">
        <f t="shared" si="61"/>
        <v>12902</v>
      </c>
      <c r="F1345" s="1" t="str">
        <f t="shared" si="62"/>
        <v>MA-Vitória do Mearim</v>
      </c>
    </row>
    <row r="1346" spans="1:6" x14ac:dyDescent="0.25">
      <c r="A1346" s="1" t="s">
        <v>2360</v>
      </c>
      <c r="B1346" s="1">
        <v>2113009</v>
      </c>
      <c r="C1346" s="1" t="s">
        <v>2574</v>
      </c>
      <c r="D1346" s="1" t="str">
        <f t="shared" si="60"/>
        <v>21</v>
      </c>
      <c r="E1346" s="1" t="str">
        <f t="shared" si="61"/>
        <v>13009</v>
      </c>
      <c r="F1346" s="1" t="str">
        <f t="shared" si="62"/>
        <v>MA-Vitorino Freire</v>
      </c>
    </row>
    <row r="1347" spans="1:6" x14ac:dyDescent="0.25">
      <c r="A1347" s="1" t="s">
        <v>2360</v>
      </c>
      <c r="B1347" s="1">
        <v>2114007</v>
      </c>
      <c r="C1347" s="1" t="s">
        <v>2575</v>
      </c>
      <c r="D1347" s="1" t="str">
        <f t="shared" ref="D1347:D1410" si="63">LEFT($B1347,2)</f>
        <v>21</v>
      </c>
      <c r="E1347" s="1" t="str">
        <f t="shared" ref="E1347:E1410" si="64">RIGHT(B1347,5)</f>
        <v>14007</v>
      </c>
      <c r="F1347" s="1" t="str">
        <f t="shared" si="62"/>
        <v>MA-Zé Doca</v>
      </c>
    </row>
    <row r="1348" spans="1:6" x14ac:dyDescent="0.25">
      <c r="A1348" s="1" t="s">
        <v>4075</v>
      </c>
      <c r="B1348" s="1">
        <v>3100104</v>
      </c>
      <c r="C1348" s="1" t="s">
        <v>4076</v>
      </c>
      <c r="D1348" s="1" t="str">
        <f t="shared" si="63"/>
        <v>31</v>
      </c>
      <c r="E1348" s="1" t="str">
        <f t="shared" si="64"/>
        <v>00104</v>
      </c>
      <c r="F1348" s="1" t="str">
        <f t="shared" ref="F1348:F1411" si="65">A1348&amp;"-"&amp;C1348</f>
        <v>MG-Abadia dos Dourados</v>
      </c>
    </row>
    <row r="1349" spans="1:6" x14ac:dyDescent="0.25">
      <c r="A1349" s="1" t="s">
        <v>4075</v>
      </c>
      <c r="B1349" s="1">
        <v>3100203</v>
      </c>
      <c r="C1349" s="1" t="s">
        <v>4077</v>
      </c>
      <c r="D1349" s="1" t="str">
        <f t="shared" si="63"/>
        <v>31</v>
      </c>
      <c r="E1349" s="1" t="str">
        <f t="shared" si="64"/>
        <v>00203</v>
      </c>
      <c r="F1349" s="1" t="str">
        <f t="shared" si="65"/>
        <v>MG-Abaeté</v>
      </c>
    </row>
    <row r="1350" spans="1:6" x14ac:dyDescent="0.25">
      <c r="A1350" s="1" t="s">
        <v>4075</v>
      </c>
      <c r="B1350" s="1">
        <v>3100302</v>
      </c>
      <c r="C1350" s="1" t="s">
        <v>4078</v>
      </c>
      <c r="D1350" s="1" t="str">
        <f t="shared" si="63"/>
        <v>31</v>
      </c>
      <c r="E1350" s="1" t="str">
        <f t="shared" si="64"/>
        <v>00302</v>
      </c>
      <c r="F1350" s="1" t="str">
        <f t="shared" si="65"/>
        <v>MG-Abre Campo</v>
      </c>
    </row>
    <row r="1351" spans="1:6" x14ac:dyDescent="0.25">
      <c r="A1351" s="1" t="s">
        <v>4075</v>
      </c>
      <c r="B1351" s="1">
        <v>3100401</v>
      </c>
      <c r="C1351" s="1" t="s">
        <v>4079</v>
      </c>
      <c r="D1351" s="1" t="str">
        <f t="shared" si="63"/>
        <v>31</v>
      </c>
      <c r="E1351" s="1" t="str">
        <f t="shared" si="64"/>
        <v>00401</v>
      </c>
      <c r="F1351" s="1" t="str">
        <f t="shared" si="65"/>
        <v>MG-Acaiaca</v>
      </c>
    </row>
    <row r="1352" spans="1:6" x14ac:dyDescent="0.25">
      <c r="A1352" s="1" t="s">
        <v>4075</v>
      </c>
      <c r="B1352" s="1">
        <v>3100500</v>
      </c>
      <c r="C1352" s="1" t="s">
        <v>4080</v>
      </c>
      <c r="D1352" s="1" t="str">
        <f t="shared" si="63"/>
        <v>31</v>
      </c>
      <c r="E1352" s="1" t="str">
        <f t="shared" si="64"/>
        <v>00500</v>
      </c>
      <c r="F1352" s="1" t="str">
        <f t="shared" si="65"/>
        <v>MG-Açucena</v>
      </c>
    </row>
    <row r="1353" spans="1:6" x14ac:dyDescent="0.25">
      <c r="A1353" s="1" t="s">
        <v>4075</v>
      </c>
      <c r="B1353" s="1">
        <v>3100609</v>
      </c>
      <c r="C1353" s="1" t="s">
        <v>4081</v>
      </c>
      <c r="D1353" s="1" t="str">
        <f t="shared" si="63"/>
        <v>31</v>
      </c>
      <c r="E1353" s="1" t="str">
        <f t="shared" si="64"/>
        <v>00609</v>
      </c>
      <c r="F1353" s="1" t="str">
        <f t="shared" si="65"/>
        <v>MG-Água Boa</v>
      </c>
    </row>
    <row r="1354" spans="1:6" x14ac:dyDescent="0.25">
      <c r="A1354" s="1" t="s">
        <v>4075</v>
      </c>
      <c r="B1354" s="1">
        <v>3100708</v>
      </c>
      <c r="C1354" s="1" t="s">
        <v>4082</v>
      </c>
      <c r="D1354" s="1" t="str">
        <f t="shared" si="63"/>
        <v>31</v>
      </c>
      <c r="E1354" s="1" t="str">
        <f t="shared" si="64"/>
        <v>00708</v>
      </c>
      <c r="F1354" s="1" t="str">
        <f t="shared" si="65"/>
        <v>MG-Água Comprida</v>
      </c>
    </row>
    <row r="1355" spans="1:6" x14ac:dyDescent="0.25">
      <c r="A1355" s="1" t="s">
        <v>4075</v>
      </c>
      <c r="B1355" s="1">
        <v>3100807</v>
      </c>
      <c r="C1355" s="1" t="s">
        <v>4083</v>
      </c>
      <c r="D1355" s="1" t="str">
        <f t="shared" si="63"/>
        <v>31</v>
      </c>
      <c r="E1355" s="1" t="str">
        <f t="shared" si="64"/>
        <v>00807</v>
      </c>
      <c r="F1355" s="1" t="str">
        <f t="shared" si="65"/>
        <v>MG-Aguanil</v>
      </c>
    </row>
    <row r="1356" spans="1:6" x14ac:dyDescent="0.25">
      <c r="A1356" s="1" t="s">
        <v>4075</v>
      </c>
      <c r="B1356" s="1">
        <v>3100906</v>
      </c>
      <c r="C1356" s="1" t="s">
        <v>4084</v>
      </c>
      <c r="D1356" s="1" t="str">
        <f t="shared" si="63"/>
        <v>31</v>
      </c>
      <c r="E1356" s="1" t="str">
        <f t="shared" si="64"/>
        <v>00906</v>
      </c>
      <c r="F1356" s="1" t="str">
        <f t="shared" si="65"/>
        <v>MG-Águas Formosas</v>
      </c>
    </row>
    <row r="1357" spans="1:6" x14ac:dyDescent="0.25">
      <c r="A1357" s="1" t="s">
        <v>4075</v>
      </c>
      <c r="B1357" s="1">
        <v>3101003</v>
      </c>
      <c r="C1357" s="1" t="s">
        <v>4085</v>
      </c>
      <c r="D1357" s="1" t="str">
        <f t="shared" si="63"/>
        <v>31</v>
      </c>
      <c r="E1357" s="1" t="str">
        <f t="shared" si="64"/>
        <v>01003</v>
      </c>
      <c r="F1357" s="1" t="str">
        <f t="shared" si="65"/>
        <v>MG-Águas Vermelhas</v>
      </c>
    </row>
    <row r="1358" spans="1:6" x14ac:dyDescent="0.25">
      <c r="A1358" s="1" t="s">
        <v>4075</v>
      </c>
      <c r="B1358" s="1">
        <v>3101102</v>
      </c>
      <c r="C1358" s="1" t="s">
        <v>4086</v>
      </c>
      <c r="D1358" s="1" t="str">
        <f t="shared" si="63"/>
        <v>31</v>
      </c>
      <c r="E1358" s="1" t="str">
        <f t="shared" si="64"/>
        <v>01102</v>
      </c>
      <c r="F1358" s="1" t="str">
        <f t="shared" si="65"/>
        <v>MG-Aimorés</v>
      </c>
    </row>
    <row r="1359" spans="1:6" x14ac:dyDescent="0.25">
      <c r="A1359" s="1" t="s">
        <v>4075</v>
      </c>
      <c r="B1359" s="1">
        <v>3101201</v>
      </c>
      <c r="C1359" s="1" t="s">
        <v>4087</v>
      </c>
      <c r="D1359" s="1" t="str">
        <f t="shared" si="63"/>
        <v>31</v>
      </c>
      <c r="E1359" s="1" t="str">
        <f t="shared" si="64"/>
        <v>01201</v>
      </c>
      <c r="F1359" s="1" t="str">
        <f t="shared" si="65"/>
        <v>MG-Aiuruoca</v>
      </c>
    </row>
    <row r="1360" spans="1:6" x14ac:dyDescent="0.25">
      <c r="A1360" s="1" t="s">
        <v>4075</v>
      </c>
      <c r="B1360" s="1">
        <v>3101300</v>
      </c>
      <c r="C1360" s="1" t="s">
        <v>4088</v>
      </c>
      <c r="D1360" s="1" t="str">
        <f t="shared" si="63"/>
        <v>31</v>
      </c>
      <c r="E1360" s="1" t="str">
        <f t="shared" si="64"/>
        <v>01300</v>
      </c>
      <c r="F1360" s="1" t="str">
        <f t="shared" si="65"/>
        <v>MG-Alagoa</v>
      </c>
    </row>
    <row r="1361" spans="1:6" x14ac:dyDescent="0.25">
      <c r="A1361" s="1" t="s">
        <v>4075</v>
      </c>
      <c r="B1361" s="1">
        <v>3101409</v>
      </c>
      <c r="C1361" s="1" t="s">
        <v>4089</v>
      </c>
      <c r="D1361" s="1" t="str">
        <f t="shared" si="63"/>
        <v>31</v>
      </c>
      <c r="E1361" s="1" t="str">
        <f t="shared" si="64"/>
        <v>01409</v>
      </c>
      <c r="F1361" s="1" t="str">
        <f t="shared" si="65"/>
        <v>MG-Albertina</v>
      </c>
    </row>
    <row r="1362" spans="1:6" x14ac:dyDescent="0.25">
      <c r="A1362" s="1" t="s">
        <v>4075</v>
      </c>
      <c r="B1362" s="1">
        <v>3101508</v>
      </c>
      <c r="C1362" s="1" t="s">
        <v>4090</v>
      </c>
      <c r="D1362" s="1" t="str">
        <f t="shared" si="63"/>
        <v>31</v>
      </c>
      <c r="E1362" s="1" t="str">
        <f t="shared" si="64"/>
        <v>01508</v>
      </c>
      <c r="F1362" s="1" t="str">
        <f t="shared" si="65"/>
        <v>MG-Além Paraíba</v>
      </c>
    </row>
    <row r="1363" spans="1:6" x14ac:dyDescent="0.25">
      <c r="A1363" s="1" t="s">
        <v>4075</v>
      </c>
      <c r="B1363" s="1">
        <v>3101607</v>
      </c>
      <c r="C1363" s="1" t="s">
        <v>4091</v>
      </c>
      <c r="D1363" s="1" t="str">
        <f t="shared" si="63"/>
        <v>31</v>
      </c>
      <c r="E1363" s="1" t="str">
        <f t="shared" si="64"/>
        <v>01607</v>
      </c>
      <c r="F1363" s="1" t="str">
        <f t="shared" si="65"/>
        <v>MG-Alfenas</v>
      </c>
    </row>
    <row r="1364" spans="1:6" x14ac:dyDescent="0.25">
      <c r="A1364" s="1" t="s">
        <v>4075</v>
      </c>
      <c r="B1364" s="1">
        <v>3101631</v>
      </c>
      <c r="C1364" s="1" t="s">
        <v>4092</v>
      </c>
      <c r="D1364" s="1" t="str">
        <f t="shared" si="63"/>
        <v>31</v>
      </c>
      <c r="E1364" s="1" t="str">
        <f t="shared" si="64"/>
        <v>01631</v>
      </c>
      <c r="F1364" s="1" t="str">
        <f t="shared" si="65"/>
        <v>MG-Alfredo Vasconcelos</v>
      </c>
    </row>
    <row r="1365" spans="1:6" x14ac:dyDescent="0.25">
      <c r="A1365" s="1" t="s">
        <v>4075</v>
      </c>
      <c r="B1365" s="1">
        <v>3101706</v>
      </c>
      <c r="C1365" s="1" t="s">
        <v>4093</v>
      </c>
      <c r="D1365" s="1" t="str">
        <f t="shared" si="63"/>
        <v>31</v>
      </c>
      <c r="E1365" s="1" t="str">
        <f t="shared" si="64"/>
        <v>01706</v>
      </c>
      <c r="F1365" s="1" t="str">
        <f t="shared" si="65"/>
        <v>MG-Almenara</v>
      </c>
    </row>
    <row r="1366" spans="1:6" x14ac:dyDescent="0.25">
      <c r="A1366" s="1" t="s">
        <v>4075</v>
      </c>
      <c r="B1366" s="1">
        <v>3101805</v>
      </c>
      <c r="C1366" s="1" t="s">
        <v>4094</v>
      </c>
      <c r="D1366" s="1" t="str">
        <f t="shared" si="63"/>
        <v>31</v>
      </c>
      <c r="E1366" s="1" t="str">
        <f t="shared" si="64"/>
        <v>01805</v>
      </c>
      <c r="F1366" s="1" t="str">
        <f t="shared" si="65"/>
        <v>MG-Alpercata</v>
      </c>
    </row>
    <row r="1367" spans="1:6" x14ac:dyDescent="0.25">
      <c r="A1367" s="1" t="s">
        <v>4075</v>
      </c>
      <c r="B1367" s="1">
        <v>3101904</v>
      </c>
      <c r="C1367" s="1" t="s">
        <v>4095</v>
      </c>
      <c r="D1367" s="1" t="str">
        <f t="shared" si="63"/>
        <v>31</v>
      </c>
      <c r="E1367" s="1" t="str">
        <f t="shared" si="64"/>
        <v>01904</v>
      </c>
      <c r="F1367" s="1" t="str">
        <f t="shared" si="65"/>
        <v>MG-Alpinópolis</v>
      </c>
    </row>
    <row r="1368" spans="1:6" x14ac:dyDescent="0.25">
      <c r="A1368" s="1" t="s">
        <v>4075</v>
      </c>
      <c r="B1368" s="1">
        <v>3102001</v>
      </c>
      <c r="C1368" s="1" t="s">
        <v>4096</v>
      </c>
      <c r="D1368" s="1" t="str">
        <f t="shared" si="63"/>
        <v>31</v>
      </c>
      <c r="E1368" s="1" t="str">
        <f t="shared" si="64"/>
        <v>02001</v>
      </c>
      <c r="F1368" s="1" t="str">
        <f t="shared" si="65"/>
        <v>MG-Alterosa</v>
      </c>
    </row>
    <row r="1369" spans="1:6" x14ac:dyDescent="0.25">
      <c r="A1369" s="1" t="s">
        <v>4075</v>
      </c>
      <c r="B1369" s="1">
        <v>3102050</v>
      </c>
      <c r="C1369" s="1" t="s">
        <v>4097</v>
      </c>
      <c r="D1369" s="1" t="str">
        <f t="shared" si="63"/>
        <v>31</v>
      </c>
      <c r="E1369" s="1" t="str">
        <f t="shared" si="64"/>
        <v>02050</v>
      </c>
      <c r="F1369" s="1" t="str">
        <f t="shared" si="65"/>
        <v>MG-Alto Caparaó</v>
      </c>
    </row>
    <row r="1370" spans="1:6" x14ac:dyDescent="0.25">
      <c r="A1370" s="1" t="s">
        <v>4075</v>
      </c>
      <c r="B1370" s="1">
        <v>3153509</v>
      </c>
      <c r="C1370" s="1" t="s">
        <v>4098</v>
      </c>
      <c r="D1370" s="1" t="str">
        <f t="shared" si="63"/>
        <v>31</v>
      </c>
      <c r="E1370" s="1" t="str">
        <f t="shared" si="64"/>
        <v>53509</v>
      </c>
      <c r="F1370" s="1" t="str">
        <f t="shared" si="65"/>
        <v>MG-Alto Jequitibá</v>
      </c>
    </row>
    <row r="1371" spans="1:6" x14ac:dyDescent="0.25">
      <c r="A1371" s="1" t="s">
        <v>4075</v>
      </c>
      <c r="B1371" s="1">
        <v>3102100</v>
      </c>
      <c r="C1371" s="1" t="s">
        <v>4099</v>
      </c>
      <c r="D1371" s="1" t="str">
        <f t="shared" si="63"/>
        <v>31</v>
      </c>
      <c r="E1371" s="1" t="str">
        <f t="shared" si="64"/>
        <v>02100</v>
      </c>
      <c r="F1371" s="1" t="str">
        <f t="shared" si="65"/>
        <v>MG-Alto Rio Doce</v>
      </c>
    </row>
    <row r="1372" spans="1:6" x14ac:dyDescent="0.25">
      <c r="A1372" s="1" t="s">
        <v>4075</v>
      </c>
      <c r="B1372" s="1">
        <v>3102209</v>
      </c>
      <c r="C1372" s="1" t="s">
        <v>4100</v>
      </c>
      <c r="D1372" s="1" t="str">
        <f t="shared" si="63"/>
        <v>31</v>
      </c>
      <c r="E1372" s="1" t="str">
        <f t="shared" si="64"/>
        <v>02209</v>
      </c>
      <c r="F1372" s="1" t="str">
        <f t="shared" si="65"/>
        <v>MG-Alvarenga</v>
      </c>
    </row>
    <row r="1373" spans="1:6" x14ac:dyDescent="0.25">
      <c r="A1373" s="1" t="s">
        <v>4075</v>
      </c>
      <c r="B1373" s="1">
        <v>3102308</v>
      </c>
      <c r="C1373" s="1" t="s">
        <v>4101</v>
      </c>
      <c r="D1373" s="1" t="str">
        <f t="shared" si="63"/>
        <v>31</v>
      </c>
      <c r="E1373" s="1" t="str">
        <f t="shared" si="64"/>
        <v>02308</v>
      </c>
      <c r="F1373" s="1" t="str">
        <f t="shared" si="65"/>
        <v>MG-Alvinópolis</v>
      </c>
    </row>
    <row r="1374" spans="1:6" x14ac:dyDescent="0.25">
      <c r="A1374" s="1" t="s">
        <v>4075</v>
      </c>
      <c r="B1374" s="1">
        <v>3102407</v>
      </c>
      <c r="C1374" s="1" t="s">
        <v>4102</v>
      </c>
      <c r="D1374" s="1" t="str">
        <f t="shared" si="63"/>
        <v>31</v>
      </c>
      <c r="E1374" s="1" t="str">
        <f t="shared" si="64"/>
        <v>02407</v>
      </c>
      <c r="F1374" s="1" t="str">
        <f t="shared" si="65"/>
        <v>MG-Alvorada de Minas</v>
      </c>
    </row>
    <row r="1375" spans="1:6" x14ac:dyDescent="0.25">
      <c r="A1375" s="1" t="s">
        <v>4075</v>
      </c>
      <c r="B1375" s="1">
        <v>3102506</v>
      </c>
      <c r="C1375" s="1" t="s">
        <v>4103</v>
      </c>
      <c r="D1375" s="1" t="str">
        <f t="shared" si="63"/>
        <v>31</v>
      </c>
      <c r="E1375" s="1" t="str">
        <f t="shared" si="64"/>
        <v>02506</v>
      </c>
      <c r="F1375" s="1" t="str">
        <f t="shared" si="65"/>
        <v>MG-Amparo do Serra</v>
      </c>
    </row>
    <row r="1376" spans="1:6" x14ac:dyDescent="0.25">
      <c r="A1376" s="1" t="s">
        <v>4075</v>
      </c>
      <c r="B1376" s="1">
        <v>3102605</v>
      </c>
      <c r="C1376" s="1" t="s">
        <v>4104</v>
      </c>
      <c r="D1376" s="1" t="str">
        <f t="shared" si="63"/>
        <v>31</v>
      </c>
      <c r="E1376" s="1" t="str">
        <f t="shared" si="64"/>
        <v>02605</v>
      </c>
      <c r="F1376" s="1" t="str">
        <f t="shared" si="65"/>
        <v>MG-Andradas</v>
      </c>
    </row>
    <row r="1377" spans="1:6" x14ac:dyDescent="0.25">
      <c r="A1377" s="1" t="s">
        <v>4075</v>
      </c>
      <c r="B1377" s="1">
        <v>3102803</v>
      </c>
      <c r="C1377" s="1" t="s">
        <v>4105</v>
      </c>
      <c r="D1377" s="1" t="str">
        <f t="shared" si="63"/>
        <v>31</v>
      </c>
      <c r="E1377" s="1" t="str">
        <f t="shared" si="64"/>
        <v>02803</v>
      </c>
      <c r="F1377" s="1" t="str">
        <f t="shared" si="65"/>
        <v>MG-Andrelândia</v>
      </c>
    </row>
    <row r="1378" spans="1:6" x14ac:dyDescent="0.25">
      <c r="A1378" s="1" t="s">
        <v>4075</v>
      </c>
      <c r="B1378" s="1">
        <v>3102852</v>
      </c>
      <c r="C1378" s="1" t="s">
        <v>4106</v>
      </c>
      <c r="D1378" s="1" t="str">
        <f t="shared" si="63"/>
        <v>31</v>
      </c>
      <c r="E1378" s="1" t="str">
        <f t="shared" si="64"/>
        <v>02852</v>
      </c>
      <c r="F1378" s="1" t="str">
        <f t="shared" si="65"/>
        <v>MG-Angelândia</v>
      </c>
    </row>
    <row r="1379" spans="1:6" x14ac:dyDescent="0.25">
      <c r="A1379" s="1" t="s">
        <v>4075</v>
      </c>
      <c r="B1379" s="1">
        <v>3102902</v>
      </c>
      <c r="C1379" s="1" t="s">
        <v>4107</v>
      </c>
      <c r="D1379" s="1" t="str">
        <f t="shared" si="63"/>
        <v>31</v>
      </c>
      <c r="E1379" s="1" t="str">
        <f t="shared" si="64"/>
        <v>02902</v>
      </c>
      <c r="F1379" s="1" t="str">
        <f t="shared" si="65"/>
        <v>MG-Antônio Carlos</v>
      </c>
    </row>
    <row r="1380" spans="1:6" x14ac:dyDescent="0.25">
      <c r="A1380" s="1" t="s">
        <v>4075</v>
      </c>
      <c r="B1380" s="1">
        <v>3103009</v>
      </c>
      <c r="C1380" s="1" t="s">
        <v>4108</v>
      </c>
      <c r="D1380" s="1" t="str">
        <f t="shared" si="63"/>
        <v>31</v>
      </c>
      <c r="E1380" s="1" t="str">
        <f t="shared" si="64"/>
        <v>03009</v>
      </c>
      <c r="F1380" s="1" t="str">
        <f t="shared" si="65"/>
        <v>MG-Antônio Dias</v>
      </c>
    </row>
    <row r="1381" spans="1:6" x14ac:dyDescent="0.25">
      <c r="A1381" s="1" t="s">
        <v>4075</v>
      </c>
      <c r="B1381" s="1">
        <v>3103108</v>
      </c>
      <c r="C1381" s="1" t="s">
        <v>4109</v>
      </c>
      <c r="D1381" s="1" t="str">
        <f t="shared" si="63"/>
        <v>31</v>
      </c>
      <c r="E1381" s="1" t="str">
        <f t="shared" si="64"/>
        <v>03108</v>
      </c>
      <c r="F1381" s="1" t="str">
        <f t="shared" si="65"/>
        <v>MG-Antônio Prado de Minas</v>
      </c>
    </row>
    <row r="1382" spans="1:6" x14ac:dyDescent="0.25">
      <c r="A1382" s="1" t="s">
        <v>4075</v>
      </c>
      <c r="B1382" s="1">
        <v>3103207</v>
      </c>
      <c r="C1382" s="1" t="s">
        <v>4110</v>
      </c>
      <c r="D1382" s="1" t="str">
        <f t="shared" si="63"/>
        <v>31</v>
      </c>
      <c r="E1382" s="1" t="str">
        <f t="shared" si="64"/>
        <v>03207</v>
      </c>
      <c r="F1382" s="1" t="str">
        <f t="shared" si="65"/>
        <v>MG-Araçaí</v>
      </c>
    </row>
    <row r="1383" spans="1:6" x14ac:dyDescent="0.25">
      <c r="A1383" s="1" t="s">
        <v>4075</v>
      </c>
      <c r="B1383" s="1">
        <v>3103306</v>
      </c>
      <c r="C1383" s="1" t="s">
        <v>4111</v>
      </c>
      <c r="D1383" s="1" t="str">
        <f t="shared" si="63"/>
        <v>31</v>
      </c>
      <c r="E1383" s="1" t="str">
        <f t="shared" si="64"/>
        <v>03306</v>
      </c>
      <c r="F1383" s="1" t="str">
        <f t="shared" si="65"/>
        <v>MG-Aracitaba</v>
      </c>
    </row>
    <row r="1384" spans="1:6" x14ac:dyDescent="0.25">
      <c r="A1384" s="1" t="s">
        <v>4075</v>
      </c>
      <c r="B1384" s="1">
        <v>3103405</v>
      </c>
      <c r="C1384" s="1" t="s">
        <v>4112</v>
      </c>
      <c r="D1384" s="1" t="str">
        <f t="shared" si="63"/>
        <v>31</v>
      </c>
      <c r="E1384" s="1" t="str">
        <f t="shared" si="64"/>
        <v>03405</v>
      </c>
      <c r="F1384" s="1" t="str">
        <f t="shared" si="65"/>
        <v>MG-Araçuaí</v>
      </c>
    </row>
    <row r="1385" spans="1:6" x14ac:dyDescent="0.25">
      <c r="A1385" s="1" t="s">
        <v>4075</v>
      </c>
      <c r="B1385" s="1">
        <v>3103504</v>
      </c>
      <c r="C1385" s="1" t="s">
        <v>4113</v>
      </c>
      <c r="D1385" s="1" t="str">
        <f t="shared" si="63"/>
        <v>31</v>
      </c>
      <c r="E1385" s="1" t="str">
        <f t="shared" si="64"/>
        <v>03504</v>
      </c>
      <c r="F1385" s="1" t="str">
        <f t="shared" si="65"/>
        <v>MG-Araguari</v>
      </c>
    </row>
    <row r="1386" spans="1:6" x14ac:dyDescent="0.25">
      <c r="A1386" s="1" t="s">
        <v>4075</v>
      </c>
      <c r="B1386" s="1">
        <v>3103603</v>
      </c>
      <c r="C1386" s="1" t="s">
        <v>4114</v>
      </c>
      <c r="D1386" s="1" t="str">
        <f t="shared" si="63"/>
        <v>31</v>
      </c>
      <c r="E1386" s="1" t="str">
        <f t="shared" si="64"/>
        <v>03603</v>
      </c>
      <c r="F1386" s="1" t="str">
        <f t="shared" si="65"/>
        <v>MG-Arantina</v>
      </c>
    </row>
    <row r="1387" spans="1:6" x14ac:dyDescent="0.25">
      <c r="A1387" s="1" t="s">
        <v>4075</v>
      </c>
      <c r="B1387" s="1">
        <v>3103702</v>
      </c>
      <c r="C1387" s="1" t="s">
        <v>4115</v>
      </c>
      <c r="D1387" s="1" t="str">
        <f t="shared" si="63"/>
        <v>31</v>
      </c>
      <c r="E1387" s="1" t="str">
        <f t="shared" si="64"/>
        <v>03702</v>
      </c>
      <c r="F1387" s="1" t="str">
        <f t="shared" si="65"/>
        <v>MG-Araponga</v>
      </c>
    </row>
    <row r="1388" spans="1:6" x14ac:dyDescent="0.25">
      <c r="A1388" s="1" t="s">
        <v>4075</v>
      </c>
      <c r="B1388" s="1">
        <v>3103751</v>
      </c>
      <c r="C1388" s="1" t="s">
        <v>4116</v>
      </c>
      <c r="D1388" s="1" t="str">
        <f t="shared" si="63"/>
        <v>31</v>
      </c>
      <c r="E1388" s="1" t="str">
        <f t="shared" si="64"/>
        <v>03751</v>
      </c>
      <c r="F1388" s="1" t="str">
        <f t="shared" si="65"/>
        <v>MG-Araporã</v>
      </c>
    </row>
    <row r="1389" spans="1:6" x14ac:dyDescent="0.25">
      <c r="A1389" s="1" t="s">
        <v>4075</v>
      </c>
      <c r="B1389" s="1">
        <v>3103801</v>
      </c>
      <c r="C1389" s="1" t="s">
        <v>4117</v>
      </c>
      <c r="D1389" s="1" t="str">
        <f t="shared" si="63"/>
        <v>31</v>
      </c>
      <c r="E1389" s="1" t="str">
        <f t="shared" si="64"/>
        <v>03801</v>
      </c>
      <c r="F1389" s="1" t="str">
        <f t="shared" si="65"/>
        <v>MG-Arapuá</v>
      </c>
    </row>
    <row r="1390" spans="1:6" x14ac:dyDescent="0.25">
      <c r="A1390" s="1" t="s">
        <v>4075</v>
      </c>
      <c r="B1390" s="1">
        <v>3103900</v>
      </c>
      <c r="C1390" s="1" t="s">
        <v>4118</v>
      </c>
      <c r="D1390" s="1" t="str">
        <f t="shared" si="63"/>
        <v>31</v>
      </c>
      <c r="E1390" s="1" t="str">
        <f t="shared" si="64"/>
        <v>03900</v>
      </c>
      <c r="F1390" s="1" t="str">
        <f t="shared" si="65"/>
        <v>MG-Araújos</v>
      </c>
    </row>
    <row r="1391" spans="1:6" x14ac:dyDescent="0.25">
      <c r="A1391" s="1" t="s">
        <v>4075</v>
      </c>
      <c r="B1391" s="1">
        <v>3104007</v>
      </c>
      <c r="C1391" s="1" t="s">
        <v>4119</v>
      </c>
      <c r="D1391" s="1" t="str">
        <f t="shared" si="63"/>
        <v>31</v>
      </c>
      <c r="E1391" s="1" t="str">
        <f t="shared" si="64"/>
        <v>04007</v>
      </c>
      <c r="F1391" s="1" t="str">
        <f t="shared" si="65"/>
        <v>MG-Araxá</v>
      </c>
    </row>
    <row r="1392" spans="1:6" x14ac:dyDescent="0.25">
      <c r="A1392" s="1" t="s">
        <v>4075</v>
      </c>
      <c r="B1392" s="1">
        <v>3104106</v>
      </c>
      <c r="C1392" s="1" t="s">
        <v>4120</v>
      </c>
      <c r="D1392" s="1" t="str">
        <f t="shared" si="63"/>
        <v>31</v>
      </c>
      <c r="E1392" s="1" t="str">
        <f t="shared" si="64"/>
        <v>04106</v>
      </c>
      <c r="F1392" s="1" t="str">
        <f t="shared" si="65"/>
        <v>MG-Arceburgo</v>
      </c>
    </row>
    <row r="1393" spans="1:6" x14ac:dyDescent="0.25">
      <c r="A1393" s="1" t="s">
        <v>4075</v>
      </c>
      <c r="B1393" s="1">
        <v>3104205</v>
      </c>
      <c r="C1393" s="1" t="s">
        <v>4121</v>
      </c>
      <c r="D1393" s="1" t="str">
        <f t="shared" si="63"/>
        <v>31</v>
      </c>
      <c r="E1393" s="1" t="str">
        <f t="shared" si="64"/>
        <v>04205</v>
      </c>
      <c r="F1393" s="1" t="str">
        <f t="shared" si="65"/>
        <v>MG-Arcos</v>
      </c>
    </row>
    <row r="1394" spans="1:6" x14ac:dyDescent="0.25">
      <c r="A1394" s="1" t="s">
        <v>4075</v>
      </c>
      <c r="B1394" s="1">
        <v>3104304</v>
      </c>
      <c r="C1394" s="1" t="s">
        <v>4122</v>
      </c>
      <c r="D1394" s="1" t="str">
        <f t="shared" si="63"/>
        <v>31</v>
      </c>
      <c r="E1394" s="1" t="str">
        <f t="shared" si="64"/>
        <v>04304</v>
      </c>
      <c r="F1394" s="1" t="str">
        <f t="shared" si="65"/>
        <v>MG-Areado</v>
      </c>
    </row>
    <row r="1395" spans="1:6" x14ac:dyDescent="0.25">
      <c r="A1395" s="1" t="s">
        <v>4075</v>
      </c>
      <c r="B1395" s="1">
        <v>3104403</v>
      </c>
      <c r="C1395" s="1" t="s">
        <v>4123</v>
      </c>
      <c r="D1395" s="1" t="str">
        <f t="shared" si="63"/>
        <v>31</v>
      </c>
      <c r="E1395" s="1" t="str">
        <f t="shared" si="64"/>
        <v>04403</v>
      </c>
      <c r="F1395" s="1" t="str">
        <f t="shared" si="65"/>
        <v>MG-Argirita</v>
      </c>
    </row>
    <row r="1396" spans="1:6" x14ac:dyDescent="0.25">
      <c r="A1396" s="1" t="s">
        <v>4075</v>
      </c>
      <c r="B1396" s="1">
        <v>3104452</v>
      </c>
      <c r="C1396" s="1" t="s">
        <v>4124</v>
      </c>
      <c r="D1396" s="1" t="str">
        <f t="shared" si="63"/>
        <v>31</v>
      </c>
      <c r="E1396" s="1" t="str">
        <f t="shared" si="64"/>
        <v>04452</v>
      </c>
      <c r="F1396" s="1" t="str">
        <f t="shared" si="65"/>
        <v>MG-Aricanduva</v>
      </c>
    </row>
    <row r="1397" spans="1:6" x14ac:dyDescent="0.25">
      <c r="A1397" s="1" t="s">
        <v>4075</v>
      </c>
      <c r="B1397" s="1">
        <v>3104502</v>
      </c>
      <c r="C1397" s="1" t="s">
        <v>4125</v>
      </c>
      <c r="D1397" s="1" t="str">
        <f t="shared" si="63"/>
        <v>31</v>
      </c>
      <c r="E1397" s="1" t="str">
        <f t="shared" si="64"/>
        <v>04502</v>
      </c>
      <c r="F1397" s="1" t="str">
        <f t="shared" si="65"/>
        <v>MG-Arinos</v>
      </c>
    </row>
    <row r="1398" spans="1:6" x14ac:dyDescent="0.25">
      <c r="A1398" s="1" t="s">
        <v>4075</v>
      </c>
      <c r="B1398" s="1">
        <v>3104601</v>
      </c>
      <c r="C1398" s="1" t="s">
        <v>4126</v>
      </c>
      <c r="D1398" s="1" t="str">
        <f t="shared" si="63"/>
        <v>31</v>
      </c>
      <c r="E1398" s="1" t="str">
        <f t="shared" si="64"/>
        <v>04601</v>
      </c>
      <c r="F1398" s="1" t="str">
        <f t="shared" si="65"/>
        <v>MG-Astolfo Dutra</v>
      </c>
    </row>
    <row r="1399" spans="1:6" x14ac:dyDescent="0.25">
      <c r="A1399" s="1" t="s">
        <v>4075</v>
      </c>
      <c r="B1399" s="1">
        <v>3104700</v>
      </c>
      <c r="C1399" s="1" t="s">
        <v>4127</v>
      </c>
      <c r="D1399" s="1" t="str">
        <f t="shared" si="63"/>
        <v>31</v>
      </c>
      <c r="E1399" s="1" t="str">
        <f t="shared" si="64"/>
        <v>04700</v>
      </c>
      <c r="F1399" s="1" t="str">
        <f t="shared" si="65"/>
        <v>MG-Ataléia</v>
      </c>
    </row>
    <row r="1400" spans="1:6" x14ac:dyDescent="0.25">
      <c r="A1400" s="1" t="s">
        <v>4075</v>
      </c>
      <c r="B1400" s="1">
        <v>3104809</v>
      </c>
      <c r="C1400" s="1" t="s">
        <v>4128</v>
      </c>
      <c r="D1400" s="1" t="str">
        <f t="shared" si="63"/>
        <v>31</v>
      </c>
      <c r="E1400" s="1" t="str">
        <f t="shared" si="64"/>
        <v>04809</v>
      </c>
      <c r="F1400" s="1" t="str">
        <f t="shared" si="65"/>
        <v>MG-Augusto de Lima</v>
      </c>
    </row>
    <row r="1401" spans="1:6" x14ac:dyDescent="0.25">
      <c r="A1401" s="1" t="s">
        <v>4075</v>
      </c>
      <c r="B1401" s="1">
        <v>3104908</v>
      </c>
      <c r="C1401" s="1" t="s">
        <v>4129</v>
      </c>
      <c r="D1401" s="1" t="str">
        <f t="shared" si="63"/>
        <v>31</v>
      </c>
      <c r="E1401" s="1" t="str">
        <f t="shared" si="64"/>
        <v>04908</v>
      </c>
      <c r="F1401" s="1" t="str">
        <f t="shared" si="65"/>
        <v>MG-Baependi</v>
      </c>
    </row>
    <row r="1402" spans="1:6" x14ac:dyDescent="0.25">
      <c r="A1402" s="1" t="s">
        <v>4075</v>
      </c>
      <c r="B1402" s="1">
        <v>3105004</v>
      </c>
      <c r="C1402" s="1" t="s">
        <v>4130</v>
      </c>
      <c r="D1402" s="1" t="str">
        <f t="shared" si="63"/>
        <v>31</v>
      </c>
      <c r="E1402" s="1" t="str">
        <f t="shared" si="64"/>
        <v>05004</v>
      </c>
      <c r="F1402" s="1" t="str">
        <f t="shared" si="65"/>
        <v>MG-Baldim</v>
      </c>
    </row>
    <row r="1403" spans="1:6" x14ac:dyDescent="0.25">
      <c r="A1403" s="1" t="s">
        <v>4075</v>
      </c>
      <c r="B1403" s="1">
        <v>3105103</v>
      </c>
      <c r="C1403" s="1" t="s">
        <v>4131</v>
      </c>
      <c r="D1403" s="1" t="str">
        <f t="shared" si="63"/>
        <v>31</v>
      </c>
      <c r="E1403" s="1" t="str">
        <f t="shared" si="64"/>
        <v>05103</v>
      </c>
      <c r="F1403" s="1" t="str">
        <f t="shared" si="65"/>
        <v>MG-Bambuí</v>
      </c>
    </row>
    <row r="1404" spans="1:6" x14ac:dyDescent="0.25">
      <c r="A1404" s="1" t="s">
        <v>4075</v>
      </c>
      <c r="B1404" s="1">
        <v>3105202</v>
      </c>
      <c r="C1404" s="1" t="s">
        <v>4132</v>
      </c>
      <c r="D1404" s="1" t="str">
        <f t="shared" si="63"/>
        <v>31</v>
      </c>
      <c r="E1404" s="1" t="str">
        <f t="shared" si="64"/>
        <v>05202</v>
      </c>
      <c r="F1404" s="1" t="str">
        <f t="shared" si="65"/>
        <v>MG-Bandeira</v>
      </c>
    </row>
    <row r="1405" spans="1:6" x14ac:dyDescent="0.25">
      <c r="A1405" s="1" t="s">
        <v>4075</v>
      </c>
      <c r="B1405" s="1">
        <v>3105301</v>
      </c>
      <c r="C1405" s="1" t="s">
        <v>4133</v>
      </c>
      <c r="D1405" s="1" t="str">
        <f t="shared" si="63"/>
        <v>31</v>
      </c>
      <c r="E1405" s="1" t="str">
        <f t="shared" si="64"/>
        <v>05301</v>
      </c>
      <c r="F1405" s="1" t="str">
        <f t="shared" si="65"/>
        <v>MG-Bandeira do Sul</v>
      </c>
    </row>
    <row r="1406" spans="1:6" x14ac:dyDescent="0.25">
      <c r="A1406" s="1" t="s">
        <v>4075</v>
      </c>
      <c r="B1406" s="1">
        <v>3105400</v>
      </c>
      <c r="C1406" s="1" t="s">
        <v>4134</v>
      </c>
      <c r="D1406" s="1" t="str">
        <f t="shared" si="63"/>
        <v>31</v>
      </c>
      <c r="E1406" s="1" t="str">
        <f t="shared" si="64"/>
        <v>05400</v>
      </c>
      <c r="F1406" s="1" t="str">
        <f t="shared" si="65"/>
        <v>MG-Barão de Cocais</v>
      </c>
    </row>
    <row r="1407" spans="1:6" x14ac:dyDescent="0.25">
      <c r="A1407" s="1" t="s">
        <v>4075</v>
      </c>
      <c r="B1407" s="1">
        <v>3105509</v>
      </c>
      <c r="C1407" s="1" t="s">
        <v>4135</v>
      </c>
      <c r="D1407" s="1" t="str">
        <f t="shared" si="63"/>
        <v>31</v>
      </c>
      <c r="E1407" s="1" t="str">
        <f t="shared" si="64"/>
        <v>05509</v>
      </c>
      <c r="F1407" s="1" t="str">
        <f t="shared" si="65"/>
        <v>MG-Barão de Monte Alto</v>
      </c>
    </row>
    <row r="1408" spans="1:6" x14ac:dyDescent="0.25">
      <c r="A1408" s="1" t="s">
        <v>4075</v>
      </c>
      <c r="B1408" s="1">
        <v>3105608</v>
      </c>
      <c r="C1408" s="1" t="s">
        <v>4136</v>
      </c>
      <c r="D1408" s="1" t="str">
        <f t="shared" si="63"/>
        <v>31</v>
      </c>
      <c r="E1408" s="1" t="str">
        <f t="shared" si="64"/>
        <v>05608</v>
      </c>
      <c r="F1408" s="1" t="str">
        <f t="shared" si="65"/>
        <v>MG-Barbacena</v>
      </c>
    </row>
    <row r="1409" spans="1:6" x14ac:dyDescent="0.25">
      <c r="A1409" s="1" t="s">
        <v>4075</v>
      </c>
      <c r="B1409" s="1">
        <v>3105707</v>
      </c>
      <c r="C1409" s="1" t="s">
        <v>4137</v>
      </c>
      <c r="D1409" s="1" t="str">
        <f t="shared" si="63"/>
        <v>31</v>
      </c>
      <c r="E1409" s="1" t="str">
        <f t="shared" si="64"/>
        <v>05707</v>
      </c>
      <c r="F1409" s="1" t="str">
        <f t="shared" si="65"/>
        <v>MG-Barra Longa</v>
      </c>
    </row>
    <row r="1410" spans="1:6" x14ac:dyDescent="0.25">
      <c r="A1410" s="1" t="s">
        <v>4075</v>
      </c>
      <c r="B1410" s="1">
        <v>3105905</v>
      </c>
      <c r="C1410" s="1" t="s">
        <v>4138</v>
      </c>
      <c r="D1410" s="1" t="str">
        <f t="shared" si="63"/>
        <v>31</v>
      </c>
      <c r="E1410" s="1" t="str">
        <f t="shared" si="64"/>
        <v>05905</v>
      </c>
      <c r="F1410" s="1" t="str">
        <f t="shared" si="65"/>
        <v>MG-Barroso</v>
      </c>
    </row>
    <row r="1411" spans="1:6" x14ac:dyDescent="0.25">
      <c r="A1411" s="1" t="s">
        <v>4075</v>
      </c>
      <c r="B1411" s="1">
        <v>3106002</v>
      </c>
      <c r="C1411" s="1" t="s">
        <v>4139</v>
      </c>
      <c r="D1411" s="1" t="str">
        <f t="shared" ref="D1411:D1474" si="66">LEFT($B1411,2)</f>
        <v>31</v>
      </c>
      <c r="E1411" s="1" t="str">
        <f t="shared" ref="E1411:E1474" si="67">RIGHT(B1411,5)</f>
        <v>06002</v>
      </c>
      <c r="F1411" s="1" t="str">
        <f t="shared" si="65"/>
        <v>MG-Bela Vista de Minas</v>
      </c>
    </row>
    <row r="1412" spans="1:6" x14ac:dyDescent="0.25">
      <c r="A1412" s="1" t="s">
        <v>4075</v>
      </c>
      <c r="B1412" s="1">
        <v>3106101</v>
      </c>
      <c r="C1412" s="1" t="s">
        <v>4140</v>
      </c>
      <c r="D1412" s="1" t="str">
        <f t="shared" si="66"/>
        <v>31</v>
      </c>
      <c r="E1412" s="1" t="str">
        <f t="shared" si="67"/>
        <v>06101</v>
      </c>
      <c r="F1412" s="1" t="str">
        <f t="shared" ref="F1412:F1475" si="68">A1412&amp;"-"&amp;C1412</f>
        <v>MG-Belmiro Braga</v>
      </c>
    </row>
    <row r="1413" spans="1:6" x14ac:dyDescent="0.25">
      <c r="A1413" s="1" t="s">
        <v>4075</v>
      </c>
      <c r="B1413" s="1">
        <v>3106200</v>
      </c>
      <c r="C1413" s="1" t="s">
        <v>4141</v>
      </c>
      <c r="D1413" s="1" t="str">
        <f t="shared" si="66"/>
        <v>31</v>
      </c>
      <c r="E1413" s="1" t="str">
        <f t="shared" si="67"/>
        <v>06200</v>
      </c>
      <c r="F1413" s="1" t="str">
        <f t="shared" si="68"/>
        <v>MG-Belo Horizonte</v>
      </c>
    </row>
    <row r="1414" spans="1:6" x14ac:dyDescent="0.25">
      <c r="A1414" s="1" t="s">
        <v>4075</v>
      </c>
      <c r="B1414" s="1">
        <v>3106309</v>
      </c>
      <c r="C1414" s="1" t="s">
        <v>4142</v>
      </c>
      <c r="D1414" s="1" t="str">
        <f t="shared" si="66"/>
        <v>31</v>
      </c>
      <c r="E1414" s="1" t="str">
        <f t="shared" si="67"/>
        <v>06309</v>
      </c>
      <c r="F1414" s="1" t="str">
        <f t="shared" si="68"/>
        <v>MG-Belo Oriente</v>
      </c>
    </row>
    <row r="1415" spans="1:6" x14ac:dyDescent="0.25">
      <c r="A1415" s="1" t="s">
        <v>4075</v>
      </c>
      <c r="B1415" s="1">
        <v>3106408</v>
      </c>
      <c r="C1415" s="1" t="s">
        <v>4143</v>
      </c>
      <c r="D1415" s="1" t="str">
        <f t="shared" si="66"/>
        <v>31</v>
      </c>
      <c r="E1415" s="1" t="str">
        <f t="shared" si="67"/>
        <v>06408</v>
      </c>
      <c r="F1415" s="1" t="str">
        <f t="shared" si="68"/>
        <v>MG-Belo Vale</v>
      </c>
    </row>
    <row r="1416" spans="1:6" x14ac:dyDescent="0.25">
      <c r="A1416" s="1" t="s">
        <v>4075</v>
      </c>
      <c r="B1416" s="1">
        <v>3106507</v>
      </c>
      <c r="C1416" s="1" t="s">
        <v>4144</v>
      </c>
      <c r="D1416" s="1" t="str">
        <f t="shared" si="66"/>
        <v>31</v>
      </c>
      <c r="E1416" s="1" t="str">
        <f t="shared" si="67"/>
        <v>06507</v>
      </c>
      <c r="F1416" s="1" t="str">
        <f t="shared" si="68"/>
        <v>MG-Berilo</v>
      </c>
    </row>
    <row r="1417" spans="1:6" x14ac:dyDescent="0.25">
      <c r="A1417" s="1" t="s">
        <v>4075</v>
      </c>
      <c r="B1417" s="1">
        <v>3106655</v>
      </c>
      <c r="C1417" s="1" t="s">
        <v>4145</v>
      </c>
      <c r="D1417" s="1" t="str">
        <f t="shared" si="66"/>
        <v>31</v>
      </c>
      <c r="E1417" s="1" t="str">
        <f t="shared" si="67"/>
        <v>06655</v>
      </c>
      <c r="F1417" s="1" t="str">
        <f t="shared" si="68"/>
        <v>MG-Berizal</v>
      </c>
    </row>
    <row r="1418" spans="1:6" x14ac:dyDescent="0.25">
      <c r="A1418" s="1" t="s">
        <v>4075</v>
      </c>
      <c r="B1418" s="1">
        <v>3106606</v>
      </c>
      <c r="C1418" s="1" t="s">
        <v>4146</v>
      </c>
      <c r="D1418" s="1" t="str">
        <f t="shared" si="66"/>
        <v>31</v>
      </c>
      <c r="E1418" s="1" t="str">
        <f t="shared" si="67"/>
        <v>06606</v>
      </c>
      <c r="F1418" s="1" t="str">
        <f t="shared" si="68"/>
        <v>MG-Bertópolis</v>
      </c>
    </row>
    <row r="1419" spans="1:6" x14ac:dyDescent="0.25">
      <c r="A1419" s="1" t="s">
        <v>4075</v>
      </c>
      <c r="B1419" s="1">
        <v>3106705</v>
      </c>
      <c r="C1419" s="1" t="s">
        <v>4147</v>
      </c>
      <c r="D1419" s="1" t="str">
        <f t="shared" si="66"/>
        <v>31</v>
      </c>
      <c r="E1419" s="1" t="str">
        <f t="shared" si="67"/>
        <v>06705</v>
      </c>
      <c r="F1419" s="1" t="str">
        <f t="shared" si="68"/>
        <v>MG-Betim</v>
      </c>
    </row>
    <row r="1420" spans="1:6" x14ac:dyDescent="0.25">
      <c r="A1420" s="1" t="s">
        <v>4075</v>
      </c>
      <c r="B1420" s="1">
        <v>3106804</v>
      </c>
      <c r="C1420" s="1" t="s">
        <v>4148</v>
      </c>
      <c r="D1420" s="1" t="str">
        <f t="shared" si="66"/>
        <v>31</v>
      </c>
      <c r="E1420" s="1" t="str">
        <f t="shared" si="67"/>
        <v>06804</v>
      </c>
      <c r="F1420" s="1" t="str">
        <f t="shared" si="68"/>
        <v>MG-Bias Fortes</v>
      </c>
    </row>
    <row r="1421" spans="1:6" x14ac:dyDescent="0.25">
      <c r="A1421" s="1" t="s">
        <v>4075</v>
      </c>
      <c r="B1421" s="1">
        <v>3106903</v>
      </c>
      <c r="C1421" s="1" t="s">
        <v>4149</v>
      </c>
      <c r="D1421" s="1" t="str">
        <f t="shared" si="66"/>
        <v>31</v>
      </c>
      <c r="E1421" s="1" t="str">
        <f t="shared" si="67"/>
        <v>06903</v>
      </c>
      <c r="F1421" s="1" t="str">
        <f t="shared" si="68"/>
        <v>MG-Bicas</v>
      </c>
    </row>
    <row r="1422" spans="1:6" x14ac:dyDescent="0.25">
      <c r="A1422" s="1" t="s">
        <v>4075</v>
      </c>
      <c r="B1422" s="1">
        <v>3107000</v>
      </c>
      <c r="C1422" s="1" t="s">
        <v>4150</v>
      </c>
      <c r="D1422" s="1" t="str">
        <f t="shared" si="66"/>
        <v>31</v>
      </c>
      <c r="E1422" s="1" t="str">
        <f t="shared" si="67"/>
        <v>07000</v>
      </c>
      <c r="F1422" s="1" t="str">
        <f t="shared" si="68"/>
        <v>MG-Biquinhas</v>
      </c>
    </row>
    <row r="1423" spans="1:6" x14ac:dyDescent="0.25">
      <c r="A1423" s="1" t="s">
        <v>4075</v>
      </c>
      <c r="B1423" s="1">
        <v>3107109</v>
      </c>
      <c r="C1423" s="1" t="s">
        <v>4151</v>
      </c>
      <c r="D1423" s="1" t="str">
        <f t="shared" si="66"/>
        <v>31</v>
      </c>
      <c r="E1423" s="1" t="str">
        <f t="shared" si="67"/>
        <v>07109</v>
      </c>
      <c r="F1423" s="1" t="str">
        <f t="shared" si="68"/>
        <v>MG-Boa Esperança</v>
      </c>
    </row>
    <row r="1424" spans="1:6" x14ac:dyDescent="0.25">
      <c r="A1424" s="1" t="s">
        <v>4075</v>
      </c>
      <c r="B1424" s="1">
        <v>3107208</v>
      </c>
      <c r="C1424" s="1" t="s">
        <v>4152</v>
      </c>
      <c r="D1424" s="1" t="str">
        <f t="shared" si="66"/>
        <v>31</v>
      </c>
      <c r="E1424" s="1" t="str">
        <f t="shared" si="67"/>
        <v>07208</v>
      </c>
      <c r="F1424" s="1" t="str">
        <f t="shared" si="68"/>
        <v>MG-Bocaina de Minas</v>
      </c>
    </row>
    <row r="1425" spans="1:6" x14ac:dyDescent="0.25">
      <c r="A1425" s="1" t="s">
        <v>4075</v>
      </c>
      <c r="B1425" s="1">
        <v>3107307</v>
      </c>
      <c r="C1425" s="1" t="s">
        <v>4153</v>
      </c>
      <c r="D1425" s="1" t="str">
        <f t="shared" si="66"/>
        <v>31</v>
      </c>
      <c r="E1425" s="1" t="str">
        <f t="shared" si="67"/>
        <v>07307</v>
      </c>
      <c r="F1425" s="1" t="str">
        <f t="shared" si="68"/>
        <v>MG-Bocaiúva</v>
      </c>
    </row>
    <row r="1426" spans="1:6" x14ac:dyDescent="0.25">
      <c r="A1426" s="1" t="s">
        <v>4075</v>
      </c>
      <c r="B1426" s="1">
        <v>3107406</v>
      </c>
      <c r="C1426" s="1" t="s">
        <v>4154</v>
      </c>
      <c r="D1426" s="1" t="str">
        <f t="shared" si="66"/>
        <v>31</v>
      </c>
      <c r="E1426" s="1" t="str">
        <f t="shared" si="67"/>
        <v>07406</v>
      </c>
      <c r="F1426" s="1" t="str">
        <f t="shared" si="68"/>
        <v>MG-Bom Despacho</v>
      </c>
    </row>
    <row r="1427" spans="1:6" x14ac:dyDescent="0.25">
      <c r="A1427" s="1" t="s">
        <v>4075</v>
      </c>
      <c r="B1427" s="1">
        <v>3107505</v>
      </c>
      <c r="C1427" s="1" t="s">
        <v>4155</v>
      </c>
      <c r="D1427" s="1" t="str">
        <f t="shared" si="66"/>
        <v>31</v>
      </c>
      <c r="E1427" s="1" t="str">
        <f t="shared" si="67"/>
        <v>07505</v>
      </c>
      <c r="F1427" s="1" t="str">
        <f t="shared" si="68"/>
        <v>MG-Bom Jardim de Minas</v>
      </c>
    </row>
    <row r="1428" spans="1:6" x14ac:dyDescent="0.25">
      <c r="A1428" s="1" t="s">
        <v>4075</v>
      </c>
      <c r="B1428" s="1">
        <v>3107604</v>
      </c>
      <c r="C1428" s="1" t="s">
        <v>4156</v>
      </c>
      <c r="D1428" s="1" t="str">
        <f t="shared" si="66"/>
        <v>31</v>
      </c>
      <c r="E1428" s="1" t="str">
        <f t="shared" si="67"/>
        <v>07604</v>
      </c>
      <c r="F1428" s="1" t="str">
        <f t="shared" si="68"/>
        <v>MG-Bom Jesus da Penha</v>
      </c>
    </row>
    <row r="1429" spans="1:6" x14ac:dyDescent="0.25">
      <c r="A1429" s="1" t="s">
        <v>4075</v>
      </c>
      <c r="B1429" s="1">
        <v>3107703</v>
      </c>
      <c r="C1429" s="1" t="s">
        <v>4157</v>
      </c>
      <c r="D1429" s="1" t="str">
        <f t="shared" si="66"/>
        <v>31</v>
      </c>
      <c r="E1429" s="1" t="str">
        <f t="shared" si="67"/>
        <v>07703</v>
      </c>
      <c r="F1429" s="1" t="str">
        <f t="shared" si="68"/>
        <v>MG-Bom Jesus do Amparo</v>
      </c>
    </row>
    <row r="1430" spans="1:6" x14ac:dyDescent="0.25">
      <c r="A1430" s="1" t="s">
        <v>4075</v>
      </c>
      <c r="B1430" s="1">
        <v>3107802</v>
      </c>
      <c r="C1430" s="1" t="s">
        <v>4158</v>
      </c>
      <c r="D1430" s="1" t="str">
        <f t="shared" si="66"/>
        <v>31</v>
      </c>
      <c r="E1430" s="1" t="str">
        <f t="shared" si="67"/>
        <v>07802</v>
      </c>
      <c r="F1430" s="1" t="str">
        <f t="shared" si="68"/>
        <v>MG-Bom Jesus do Galho</v>
      </c>
    </row>
    <row r="1431" spans="1:6" x14ac:dyDescent="0.25">
      <c r="A1431" s="1" t="s">
        <v>4075</v>
      </c>
      <c r="B1431" s="1">
        <v>3107901</v>
      </c>
      <c r="C1431" s="1" t="s">
        <v>4159</v>
      </c>
      <c r="D1431" s="1" t="str">
        <f t="shared" si="66"/>
        <v>31</v>
      </c>
      <c r="E1431" s="1" t="str">
        <f t="shared" si="67"/>
        <v>07901</v>
      </c>
      <c r="F1431" s="1" t="str">
        <f t="shared" si="68"/>
        <v>MG-Bom Repouso</v>
      </c>
    </row>
    <row r="1432" spans="1:6" x14ac:dyDescent="0.25">
      <c r="A1432" s="1" t="s">
        <v>4075</v>
      </c>
      <c r="B1432" s="1">
        <v>3108008</v>
      </c>
      <c r="C1432" s="1" t="s">
        <v>3170</v>
      </c>
      <c r="D1432" s="1" t="str">
        <f t="shared" si="66"/>
        <v>31</v>
      </c>
      <c r="E1432" s="1" t="str">
        <f t="shared" si="67"/>
        <v>08008</v>
      </c>
      <c r="F1432" s="1" t="str">
        <f t="shared" si="68"/>
        <v>MG-Bom Sucesso</v>
      </c>
    </row>
    <row r="1433" spans="1:6" x14ac:dyDescent="0.25">
      <c r="A1433" s="1" t="s">
        <v>4075</v>
      </c>
      <c r="B1433" s="1">
        <v>3108107</v>
      </c>
      <c r="C1433" s="1" t="s">
        <v>2049</v>
      </c>
      <c r="D1433" s="1" t="str">
        <f t="shared" si="66"/>
        <v>31</v>
      </c>
      <c r="E1433" s="1" t="str">
        <f t="shared" si="67"/>
        <v>08107</v>
      </c>
      <c r="F1433" s="1" t="str">
        <f t="shared" si="68"/>
        <v>MG-Bonfim</v>
      </c>
    </row>
    <row r="1434" spans="1:6" x14ac:dyDescent="0.25">
      <c r="A1434" s="1" t="s">
        <v>4075</v>
      </c>
      <c r="B1434" s="1">
        <v>3108206</v>
      </c>
      <c r="C1434" s="1" t="s">
        <v>4160</v>
      </c>
      <c r="D1434" s="1" t="str">
        <f t="shared" si="66"/>
        <v>31</v>
      </c>
      <c r="E1434" s="1" t="str">
        <f t="shared" si="67"/>
        <v>08206</v>
      </c>
      <c r="F1434" s="1" t="str">
        <f t="shared" si="68"/>
        <v>MG-Bonfinópolis de Minas</v>
      </c>
    </row>
    <row r="1435" spans="1:6" x14ac:dyDescent="0.25">
      <c r="A1435" s="1" t="s">
        <v>4075</v>
      </c>
      <c r="B1435" s="1">
        <v>3108255</v>
      </c>
      <c r="C1435" s="1" t="s">
        <v>4161</v>
      </c>
      <c r="D1435" s="1" t="str">
        <f t="shared" si="66"/>
        <v>31</v>
      </c>
      <c r="E1435" s="1" t="str">
        <f t="shared" si="67"/>
        <v>08255</v>
      </c>
      <c r="F1435" s="1" t="str">
        <f t="shared" si="68"/>
        <v>MG-Bonito de Minas</v>
      </c>
    </row>
    <row r="1436" spans="1:6" x14ac:dyDescent="0.25">
      <c r="A1436" s="1" t="s">
        <v>4075</v>
      </c>
      <c r="B1436" s="1">
        <v>3108305</v>
      </c>
      <c r="C1436" s="1" t="s">
        <v>4162</v>
      </c>
      <c r="D1436" s="1" t="str">
        <f t="shared" si="66"/>
        <v>31</v>
      </c>
      <c r="E1436" s="1" t="str">
        <f t="shared" si="67"/>
        <v>08305</v>
      </c>
      <c r="F1436" s="1" t="str">
        <f t="shared" si="68"/>
        <v>MG-Borda da Mata</v>
      </c>
    </row>
    <row r="1437" spans="1:6" x14ac:dyDescent="0.25">
      <c r="A1437" s="1" t="s">
        <v>4075</v>
      </c>
      <c r="B1437" s="1">
        <v>3108404</v>
      </c>
      <c r="C1437" s="1" t="s">
        <v>4163</v>
      </c>
      <c r="D1437" s="1" t="str">
        <f t="shared" si="66"/>
        <v>31</v>
      </c>
      <c r="E1437" s="1" t="str">
        <f t="shared" si="67"/>
        <v>08404</v>
      </c>
      <c r="F1437" s="1" t="str">
        <f t="shared" si="68"/>
        <v>MG-Botelhos</v>
      </c>
    </row>
    <row r="1438" spans="1:6" x14ac:dyDescent="0.25">
      <c r="A1438" s="1" t="s">
        <v>4075</v>
      </c>
      <c r="B1438" s="1">
        <v>3108503</v>
      </c>
      <c r="C1438" s="1" t="s">
        <v>4164</v>
      </c>
      <c r="D1438" s="1" t="str">
        <f t="shared" si="66"/>
        <v>31</v>
      </c>
      <c r="E1438" s="1" t="str">
        <f t="shared" si="67"/>
        <v>08503</v>
      </c>
      <c r="F1438" s="1" t="str">
        <f t="shared" si="68"/>
        <v>MG-Botumirim</v>
      </c>
    </row>
    <row r="1439" spans="1:6" x14ac:dyDescent="0.25">
      <c r="A1439" s="1" t="s">
        <v>4075</v>
      </c>
      <c r="B1439" s="1">
        <v>3108701</v>
      </c>
      <c r="C1439" s="1" t="s">
        <v>4165</v>
      </c>
      <c r="D1439" s="1" t="str">
        <f t="shared" si="66"/>
        <v>31</v>
      </c>
      <c r="E1439" s="1" t="str">
        <f t="shared" si="67"/>
        <v>08701</v>
      </c>
      <c r="F1439" s="1" t="str">
        <f t="shared" si="68"/>
        <v>MG-Brás Pires</v>
      </c>
    </row>
    <row r="1440" spans="1:6" x14ac:dyDescent="0.25">
      <c r="A1440" s="1" t="s">
        <v>4075</v>
      </c>
      <c r="B1440" s="1">
        <v>3108552</v>
      </c>
      <c r="C1440" s="1" t="s">
        <v>4166</v>
      </c>
      <c r="D1440" s="1" t="str">
        <f t="shared" si="66"/>
        <v>31</v>
      </c>
      <c r="E1440" s="1" t="str">
        <f t="shared" si="67"/>
        <v>08552</v>
      </c>
      <c r="F1440" s="1" t="str">
        <f t="shared" si="68"/>
        <v>MG-Brasilândia de Minas</v>
      </c>
    </row>
    <row r="1441" spans="1:6" x14ac:dyDescent="0.25">
      <c r="A1441" s="1" t="s">
        <v>4075</v>
      </c>
      <c r="B1441" s="1">
        <v>3108602</v>
      </c>
      <c r="C1441" s="1" t="s">
        <v>4167</v>
      </c>
      <c r="D1441" s="1" t="str">
        <f t="shared" si="66"/>
        <v>31</v>
      </c>
      <c r="E1441" s="1" t="str">
        <f t="shared" si="67"/>
        <v>08602</v>
      </c>
      <c r="F1441" s="1" t="str">
        <f t="shared" si="68"/>
        <v>MG-Brasília de Minas</v>
      </c>
    </row>
    <row r="1442" spans="1:6" x14ac:dyDescent="0.25">
      <c r="A1442" s="1" t="s">
        <v>4075</v>
      </c>
      <c r="B1442" s="1">
        <v>3108909</v>
      </c>
      <c r="C1442" s="1" t="s">
        <v>4168</v>
      </c>
      <c r="D1442" s="1" t="str">
        <f t="shared" si="66"/>
        <v>31</v>
      </c>
      <c r="E1442" s="1" t="str">
        <f t="shared" si="67"/>
        <v>08909</v>
      </c>
      <c r="F1442" s="1" t="str">
        <f t="shared" si="68"/>
        <v>MG-Brasópolis</v>
      </c>
    </row>
    <row r="1443" spans="1:6" x14ac:dyDescent="0.25">
      <c r="A1443" s="1" t="s">
        <v>4075</v>
      </c>
      <c r="B1443" s="1">
        <v>3108800</v>
      </c>
      <c r="C1443" s="1" t="s">
        <v>4169</v>
      </c>
      <c r="D1443" s="1" t="str">
        <f t="shared" si="66"/>
        <v>31</v>
      </c>
      <c r="E1443" s="1" t="str">
        <f t="shared" si="67"/>
        <v>08800</v>
      </c>
      <c r="F1443" s="1" t="str">
        <f t="shared" si="68"/>
        <v>MG-Braúnas</v>
      </c>
    </row>
    <row r="1444" spans="1:6" x14ac:dyDescent="0.25">
      <c r="A1444" s="1" t="s">
        <v>4075</v>
      </c>
      <c r="B1444" s="1">
        <v>3109006</v>
      </c>
      <c r="C1444" s="1" t="s">
        <v>4170</v>
      </c>
      <c r="D1444" s="1" t="str">
        <f t="shared" si="66"/>
        <v>31</v>
      </c>
      <c r="E1444" s="1" t="str">
        <f t="shared" si="67"/>
        <v>09006</v>
      </c>
      <c r="F1444" s="1" t="str">
        <f t="shared" si="68"/>
        <v>MG-Brumadinho</v>
      </c>
    </row>
    <row r="1445" spans="1:6" x14ac:dyDescent="0.25">
      <c r="A1445" s="1" t="s">
        <v>4075</v>
      </c>
      <c r="B1445" s="1">
        <v>3109105</v>
      </c>
      <c r="C1445" s="1" t="s">
        <v>4171</v>
      </c>
      <c r="D1445" s="1" t="str">
        <f t="shared" si="66"/>
        <v>31</v>
      </c>
      <c r="E1445" s="1" t="str">
        <f t="shared" si="67"/>
        <v>09105</v>
      </c>
      <c r="F1445" s="1" t="str">
        <f t="shared" si="68"/>
        <v>MG-Bueno Brandão</v>
      </c>
    </row>
    <row r="1446" spans="1:6" x14ac:dyDescent="0.25">
      <c r="A1446" s="1" t="s">
        <v>4075</v>
      </c>
      <c r="B1446" s="1">
        <v>3109204</v>
      </c>
      <c r="C1446" s="1" t="s">
        <v>4172</v>
      </c>
      <c r="D1446" s="1" t="str">
        <f t="shared" si="66"/>
        <v>31</v>
      </c>
      <c r="E1446" s="1" t="str">
        <f t="shared" si="67"/>
        <v>09204</v>
      </c>
      <c r="F1446" s="1" t="str">
        <f t="shared" si="68"/>
        <v>MG-Buenópolis</v>
      </c>
    </row>
    <row r="1447" spans="1:6" x14ac:dyDescent="0.25">
      <c r="A1447" s="1" t="s">
        <v>4075</v>
      </c>
      <c r="B1447" s="1">
        <v>3109253</v>
      </c>
      <c r="C1447" s="1" t="s">
        <v>4173</v>
      </c>
      <c r="D1447" s="1" t="str">
        <f t="shared" si="66"/>
        <v>31</v>
      </c>
      <c r="E1447" s="1" t="str">
        <f t="shared" si="67"/>
        <v>09253</v>
      </c>
      <c r="F1447" s="1" t="str">
        <f t="shared" si="68"/>
        <v>MG-Bugre</v>
      </c>
    </row>
    <row r="1448" spans="1:6" x14ac:dyDescent="0.25">
      <c r="A1448" s="1" t="s">
        <v>4075</v>
      </c>
      <c r="B1448" s="1">
        <v>3109303</v>
      </c>
      <c r="C1448" s="1" t="s">
        <v>1912</v>
      </c>
      <c r="D1448" s="1" t="str">
        <f t="shared" si="66"/>
        <v>31</v>
      </c>
      <c r="E1448" s="1" t="str">
        <f t="shared" si="67"/>
        <v>09303</v>
      </c>
      <c r="F1448" s="1" t="str">
        <f t="shared" si="68"/>
        <v>MG-Buritis</v>
      </c>
    </row>
    <row r="1449" spans="1:6" x14ac:dyDescent="0.25">
      <c r="A1449" s="1" t="s">
        <v>4075</v>
      </c>
      <c r="B1449" s="1">
        <v>3109402</v>
      </c>
      <c r="C1449" s="1" t="s">
        <v>4174</v>
      </c>
      <c r="D1449" s="1" t="str">
        <f t="shared" si="66"/>
        <v>31</v>
      </c>
      <c r="E1449" s="1" t="str">
        <f t="shared" si="67"/>
        <v>09402</v>
      </c>
      <c r="F1449" s="1" t="str">
        <f t="shared" si="68"/>
        <v>MG-Buritizeiro</v>
      </c>
    </row>
    <row r="1450" spans="1:6" x14ac:dyDescent="0.25">
      <c r="A1450" s="1" t="s">
        <v>4075</v>
      </c>
      <c r="B1450" s="1">
        <v>3109451</v>
      </c>
      <c r="C1450" s="1" t="s">
        <v>4175</v>
      </c>
      <c r="D1450" s="1" t="str">
        <f t="shared" si="66"/>
        <v>31</v>
      </c>
      <c r="E1450" s="1" t="str">
        <f t="shared" si="67"/>
        <v>09451</v>
      </c>
      <c r="F1450" s="1" t="str">
        <f t="shared" si="68"/>
        <v>MG-Cabeceira Grande</v>
      </c>
    </row>
    <row r="1451" spans="1:6" x14ac:dyDescent="0.25">
      <c r="A1451" s="1" t="s">
        <v>4075</v>
      </c>
      <c r="B1451" s="1">
        <v>3109501</v>
      </c>
      <c r="C1451" s="1" t="s">
        <v>4176</v>
      </c>
      <c r="D1451" s="1" t="str">
        <f t="shared" si="66"/>
        <v>31</v>
      </c>
      <c r="E1451" s="1" t="str">
        <f t="shared" si="67"/>
        <v>09501</v>
      </c>
      <c r="F1451" s="1" t="str">
        <f t="shared" si="68"/>
        <v>MG-Cabo Verde</v>
      </c>
    </row>
    <row r="1452" spans="1:6" x14ac:dyDescent="0.25">
      <c r="A1452" s="1" t="s">
        <v>4075</v>
      </c>
      <c r="B1452" s="1">
        <v>3109600</v>
      </c>
      <c r="C1452" s="1" t="s">
        <v>4177</v>
      </c>
      <c r="D1452" s="1" t="str">
        <f t="shared" si="66"/>
        <v>31</v>
      </c>
      <c r="E1452" s="1" t="str">
        <f t="shared" si="67"/>
        <v>09600</v>
      </c>
      <c r="F1452" s="1" t="str">
        <f t="shared" si="68"/>
        <v>MG-Cachoeira da Prata</v>
      </c>
    </row>
    <row r="1453" spans="1:6" x14ac:dyDescent="0.25">
      <c r="A1453" s="1" t="s">
        <v>4075</v>
      </c>
      <c r="B1453" s="1">
        <v>3109709</v>
      </c>
      <c r="C1453" s="1" t="s">
        <v>4178</v>
      </c>
      <c r="D1453" s="1" t="str">
        <f t="shared" si="66"/>
        <v>31</v>
      </c>
      <c r="E1453" s="1" t="str">
        <f t="shared" si="67"/>
        <v>09709</v>
      </c>
      <c r="F1453" s="1" t="str">
        <f t="shared" si="68"/>
        <v>MG-Cachoeira de Minas</v>
      </c>
    </row>
    <row r="1454" spans="1:6" x14ac:dyDescent="0.25">
      <c r="A1454" s="1" t="s">
        <v>4075</v>
      </c>
      <c r="B1454" s="1">
        <v>3102704</v>
      </c>
      <c r="C1454" s="1" t="s">
        <v>4179</v>
      </c>
      <c r="D1454" s="1" t="str">
        <f t="shared" si="66"/>
        <v>31</v>
      </c>
      <c r="E1454" s="1" t="str">
        <f t="shared" si="67"/>
        <v>02704</v>
      </c>
      <c r="F1454" s="1" t="str">
        <f t="shared" si="68"/>
        <v>MG-Cachoeira de Pajeú</v>
      </c>
    </row>
    <row r="1455" spans="1:6" x14ac:dyDescent="0.25">
      <c r="A1455" s="1" t="s">
        <v>4075</v>
      </c>
      <c r="B1455" s="1">
        <v>3109808</v>
      </c>
      <c r="C1455" s="1" t="s">
        <v>4180</v>
      </c>
      <c r="D1455" s="1" t="str">
        <f t="shared" si="66"/>
        <v>31</v>
      </c>
      <c r="E1455" s="1" t="str">
        <f t="shared" si="67"/>
        <v>09808</v>
      </c>
      <c r="F1455" s="1" t="str">
        <f t="shared" si="68"/>
        <v>MG-Cachoeira Dourada</v>
      </c>
    </row>
    <row r="1456" spans="1:6" x14ac:dyDescent="0.25">
      <c r="A1456" s="1" t="s">
        <v>4075</v>
      </c>
      <c r="B1456" s="1">
        <v>3109907</v>
      </c>
      <c r="C1456" s="1" t="s">
        <v>4181</v>
      </c>
      <c r="D1456" s="1" t="str">
        <f t="shared" si="66"/>
        <v>31</v>
      </c>
      <c r="E1456" s="1" t="str">
        <f t="shared" si="67"/>
        <v>09907</v>
      </c>
      <c r="F1456" s="1" t="str">
        <f t="shared" si="68"/>
        <v>MG-Caetanópolis</v>
      </c>
    </row>
    <row r="1457" spans="1:6" x14ac:dyDescent="0.25">
      <c r="A1457" s="1" t="s">
        <v>4075</v>
      </c>
      <c r="B1457" s="1">
        <v>3110004</v>
      </c>
      <c r="C1457" s="1" t="s">
        <v>4182</v>
      </c>
      <c r="D1457" s="1" t="str">
        <f t="shared" si="66"/>
        <v>31</v>
      </c>
      <c r="E1457" s="1" t="str">
        <f t="shared" si="67"/>
        <v>10004</v>
      </c>
      <c r="F1457" s="1" t="str">
        <f t="shared" si="68"/>
        <v>MG-Caeté</v>
      </c>
    </row>
    <row r="1458" spans="1:6" x14ac:dyDescent="0.25">
      <c r="A1458" s="1" t="s">
        <v>4075</v>
      </c>
      <c r="B1458" s="1">
        <v>3110103</v>
      </c>
      <c r="C1458" s="1" t="s">
        <v>4183</v>
      </c>
      <c r="D1458" s="1" t="str">
        <f t="shared" si="66"/>
        <v>31</v>
      </c>
      <c r="E1458" s="1" t="str">
        <f t="shared" si="67"/>
        <v>10103</v>
      </c>
      <c r="F1458" s="1" t="str">
        <f t="shared" si="68"/>
        <v>MG-Caiana</v>
      </c>
    </row>
    <row r="1459" spans="1:6" x14ac:dyDescent="0.25">
      <c r="A1459" s="1" t="s">
        <v>4075</v>
      </c>
      <c r="B1459" s="1">
        <v>3110202</v>
      </c>
      <c r="C1459" s="1" t="s">
        <v>4184</v>
      </c>
      <c r="D1459" s="1" t="str">
        <f t="shared" si="66"/>
        <v>31</v>
      </c>
      <c r="E1459" s="1" t="str">
        <f t="shared" si="67"/>
        <v>10202</v>
      </c>
      <c r="F1459" s="1" t="str">
        <f t="shared" si="68"/>
        <v>MG-Cajuri</v>
      </c>
    </row>
    <row r="1460" spans="1:6" x14ac:dyDescent="0.25">
      <c r="A1460" s="1" t="s">
        <v>4075</v>
      </c>
      <c r="B1460" s="1">
        <v>3110301</v>
      </c>
      <c r="C1460" s="1" t="s">
        <v>4185</v>
      </c>
      <c r="D1460" s="1" t="str">
        <f t="shared" si="66"/>
        <v>31</v>
      </c>
      <c r="E1460" s="1" t="str">
        <f t="shared" si="67"/>
        <v>10301</v>
      </c>
      <c r="F1460" s="1" t="str">
        <f t="shared" si="68"/>
        <v>MG-Caldas</v>
      </c>
    </row>
    <row r="1461" spans="1:6" x14ac:dyDescent="0.25">
      <c r="A1461" s="1" t="s">
        <v>4075</v>
      </c>
      <c r="B1461" s="1">
        <v>3110400</v>
      </c>
      <c r="C1461" s="1" t="s">
        <v>4186</v>
      </c>
      <c r="D1461" s="1" t="str">
        <f t="shared" si="66"/>
        <v>31</v>
      </c>
      <c r="E1461" s="1" t="str">
        <f t="shared" si="67"/>
        <v>10400</v>
      </c>
      <c r="F1461" s="1" t="str">
        <f t="shared" si="68"/>
        <v>MG-Camacho</v>
      </c>
    </row>
    <row r="1462" spans="1:6" x14ac:dyDescent="0.25">
      <c r="A1462" s="1" t="s">
        <v>4075</v>
      </c>
      <c r="B1462" s="1">
        <v>3110509</v>
      </c>
      <c r="C1462" s="1" t="s">
        <v>4187</v>
      </c>
      <c r="D1462" s="1" t="str">
        <f t="shared" si="66"/>
        <v>31</v>
      </c>
      <c r="E1462" s="1" t="str">
        <f t="shared" si="67"/>
        <v>10509</v>
      </c>
      <c r="F1462" s="1" t="str">
        <f t="shared" si="68"/>
        <v>MG-Camanducaia</v>
      </c>
    </row>
    <row r="1463" spans="1:6" x14ac:dyDescent="0.25">
      <c r="A1463" s="1" t="s">
        <v>4075</v>
      </c>
      <c r="B1463" s="1">
        <v>3110608</v>
      </c>
      <c r="C1463" s="1" t="s">
        <v>4188</v>
      </c>
      <c r="D1463" s="1" t="str">
        <f t="shared" si="66"/>
        <v>31</v>
      </c>
      <c r="E1463" s="1" t="str">
        <f t="shared" si="67"/>
        <v>10608</v>
      </c>
      <c r="F1463" s="1" t="str">
        <f t="shared" si="68"/>
        <v>MG-Cambuí</v>
      </c>
    </row>
    <row r="1464" spans="1:6" x14ac:dyDescent="0.25">
      <c r="A1464" s="1" t="s">
        <v>4075</v>
      </c>
      <c r="B1464" s="1">
        <v>3110707</v>
      </c>
      <c r="C1464" s="1" t="s">
        <v>4189</v>
      </c>
      <c r="D1464" s="1" t="str">
        <f t="shared" si="66"/>
        <v>31</v>
      </c>
      <c r="E1464" s="1" t="str">
        <f t="shared" si="67"/>
        <v>10707</v>
      </c>
      <c r="F1464" s="1" t="str">
        <f t="shared" si="68"/>
        <v>MG-Cambuquira</v>
      </c>
    </row>
    <row r="1465" spans="1:6" x14ac:dyDescent="0.25">
      <c r="A1465" s="1" t="s">
        <v>4075</v>
      </c>
      <c r="B1465" s="1">
        <v>3110806</v>
      </c>
      <c r="C1465" s="1" t="s">
        <v>4190</v>
      </c>
      <c r="D1465" s="1" t="str">
        <f t="shared" si="66"/>
        <v>31</v>
      </c>
      <c r="E1465" s="1" t="str">
        <f t="shared" si="67"/>
        <v>10806</v>
      </c>
      <c r="F1465" s="1" t="str">
        <f t="shared" si="68"/>
        <v>MG-Campanário</v>
      </c>
    </row>
    <row r="1466" spans="1:6" x14ac:dyDescent="0.25">
      <c r="A1466" s="1" t="s">
        <v>4075</v>
      </c>
      <c r="B1466" s="1">
        <v>3110905</v>
      </c>
      <c r="C1466" s="1" t="s">
        <v>4191</v>
      </c>
      <c r="D1466" s="1" t="str">
        <f t="shared" si="66"/>
        <v>31</v>
      </c>
      <c r="E1466" s="1" t="str">
        <f t="shared" si="67"/>
        <v>10905</v>
      </c>
      <c r="F1466" s="1" t="str">
        <f t="shared" si="68"/>
        <v>MG-Campanha</v>
      </c>
    </row>
    <row r="1467" spans="1:6" x14ac:dyDescent="0.25">
      <c r="A1467" s="1" t="s">
        <v>4075</v>
      </c>
      <c r="B1467" s="1">
        <v>3111002</v>
      </c>
      <c r="C1467" s="1" t="s">
        <v>3525</v>
      </c>
      <c r="D1467" s="1" t="str">
        <f t="shared" si="66"/>
        <v>31</v>
      </c>
      <c r="E1467" s="1" t="str">
        <f t="shared" si="67"/>
        <v>11002</v>
      </c>
      <c r="F1467" s="1" t="str">
        <f t="shared" si="68"/>
        <v>MG-Campestre</v>
      </c>
    </row>
    <row r="1468" spans="1:6" x14ac:dyDescent="0.25">
      <c r="A1468" s="1" t="s">
        <v>4075</v>
      </c>
      <c r="B1468" s="1">
        <v>3111101</v>
      </c>
      <c r="C1468" s="1" t="s">
        <v>4192</v>
      </c>
      <c r="D1468" s="1" t="str">
        <f t="shared" si="66"/>
        <v>31</v>
      </c>
      <c r="E1468" s="1" t="str">
        <f t="shared" si="67"/>
        <v>11101</v>
      </c>
      <c r="F1468" s="1" t="str">
        <f t="shared" si="68"/>
        <v>MG-Campina Verde</v>
      </c>
    </row>
    <row r="1469" spans="1:6" x14ac:dyDescent="0.25">
      <c r="A1469" s="1" t="s">
        <v>4075</v>
      </c>
      <c r="B1469" s="1">
        <v>3111150</v>
      </c>
      <c r="C1469" s="1" t="s">
        <v>4193</v>
      </c>
      <c r="D1469" s="1" t="str">
        <f t="shared" si="66"/>
        <v>31</v>
      </c>
      <c r="E1469" s="1" t="str">
        <f t="shared" si="67"/>
        <v>11150</v>
      </c>
      <c r="F1469" s="1" t="str">
        <f t="shared" si="68"/>
        <v>MG-Campo Azul</v>
      </c>
    </row>
    <row r="1470" spans="1:6" x14ac:dyDescent="0.25">
      <c r="A1470" s="1" t="s">
        <v>4075</v>
      </c>
      <c r="B1470" s="1">
        <v>3111200</v>
      </c>
      <c r="C1470" s="1" t="s">
        <v>4194</v>
      </c>
      <c r="D1470" s="1" t="str">
        <f t="shared" si="66"/>
        <v>31</v>
      </c>
      <c r="E1470" s="1" t="str">
        <f t="shared" si="67"/>
        <v>11200</v>
      </c>
      <c r="F1470" s="1" t="str">
        <f t="shared" si="68"/>
        <v>MG-Campo Belo</v>
      </c>
    </row>
    <row r="1471" spans="1:6" x14ac:dyDescent="0.25">
      <c r="A1471" s="1" t="s">
        <v>4075</v>
      </c>
      <c r="B1471" s="1">
        <v>3111309</v>
      </c>
      <c r="C1471" s="1" t="s">
        <v>4195</v>
      </c>
      <c r="D1471" s="1" t="str">
        <f t="shared" si="66"/>
        <v>31</v>
      </c>
      <c r="E1471" s="1" t="str">
        <f t="shared" si="67"/>
        <v>11309</v>
      </c>
      <c r="F1471" s="1" t="str">
        <f t="shared" si="68"/>
        <v>MG-Campo do Meio</v>
      </c>
    </row>
    <row r="1472" spans="1:6" x14ac:dyDescent="0.25">
      <c r="A1472" s="1" t="s">
        <v>4075</v>
      </c>
      <c r="B1472" s="1">
        <v>3111408</v>
      </c>
      <c r="C1472" s="1" t="s">
        <v>4196</v>
      </c>
      <c r="D1472" s="1" t="str">
        <f t="shared" si="66"/>
        <v>31</v>
      </c>
      <c r="E1472" s="1" t="str">
        <f t="shared" si="67"/>
        <v>11408</v>
      </c>
      <c r="F1472" s="1" t="str">
        <f t="shared" si="68"/>
        <v>MG-Campo Florido</v>
      </c>
    </row>
    <row r="1473" spans="1:6" x14ac:dyDescent="0.25">
      <c r="A1473" s="1" t="s">
        <v>4075</v>
      </c>
      <c r="B1473" s="1">
        <v>3111507</v>
      </c>
      <c r="C1473" s="1" t="s">
        <v>4197</v>
      </c>
      <c r="D1473" s="1" t="str">
        <f t="shared" si="66"/>
        <v>31</v>
      </c>
      <c r="E1473" s="1" t="str">
        <f t="shared" si="67"/>
        <v>11507</v>
      </c>
      <c r="F1473" s="1" t="str">
        <f t="shared" si="68"/>
        <v>MG-Campos Altos</v>
      </c>
    </row>
    <row r="1474" spans="1:6" x14ac:dyDescent="0.25">
      <c r="A1474" s="1" t="s">
        <v>4075</v>
      </c>
      <c r="B1474" s="1">
        <v>3111606</v>
      </c>
      <c r="C1474" s="1" t="s">
        <v>4198</v>
      </c>
      <c r="D1474" s="1" t="str">
        <f t="shared" si="66"/>
        <v>31</v>
      </c>
      <c r="E1474" s="1" t="str">
        <f t="shared" si="67"/>
        <v>11606</v>
      </c>
      <c r="F1474" s="1" t="str">
        <f t="shared" si="68"/>
        <v>MG-Campos Gerais</v>
      </c>
    </row>
    <row r="1475" spans="1:6" x14ac:dyDescent="0.25">
      <c r="A1475" s="1" t="s">
        <v>4075</v>
      </c>
      <c r="B1475" s="1">
        <v>3111903</v>
      </c>
      <c r="C1475" s="1" t="s">
        <v>4199</v>
      </c>
      <c r="D1475" s="1" t="str">
        <f t="shared" ref="D1475:D1538" si="69">LEFT($B1475,2)</f>
        <v>31</v>
      </c>
      <c r="E1475" s="1" t="str">
        <f t="shared" ref="E1475:E1538" si="70">RIGHT(B1475,5)</f>
        <v>11903</v>
      </c>
      <c r="F1475" s="1" t="str">
        <f t="shared" si="68"/>
        <v>MG-Cana Verde</v>
      </c>
    </row>
    <row r="1476" spans="1:6" x14ac:dyDescent="0.25">
      <c r="A1476" s="1" t="s">
        <v>4075</v>
      </c>
      <c r="B1476" s="1">
        <v>3111705</v>
      </c>
      <c r="C1476" s="1" t="s">
        <v>4200</v>
      </c>
      <c r="D1476" s="1" t="str">
        <f t="shared" si="69"/>
        <v>31</v>
      </c>
      <c r="E1476" s="1" t="str">
        <f t="shared" si="70"/>
        <v>11705</v>
      </c>
      <c r="F1476" s="1" t="str">
        <f t="shared" ref="F1476:F1539" si="71">A1476&amp;"-"&amp;C1476</f>
        <v>MG-Canaã</v>
      </c>
    </row>
    <row r="1477" spans="1:6" x14ac:dyDescent="0.25">
      <c r="A1477" s="1" t="s">
        <v>4075</v>
      </c>
      <c r="B1477" s="1">
        <v>3111804</v>
      </c>
      <c r="C1477" s="1" t="s">
        <v>3751</v>
      </c>
      <c r="D1477" s="1" t="str">
        <f t="shared" si="69"/>
        <v>31</v>
      </c>
      <c r="E1477" s="1" t="str">
        <f t="shared" si="70"/>
        <v>11804</v>
      </c>
      <c r="F1477" s="1" t="str">
        <f t="shared" si="71"/>
        <v>MG-Canápolis</v>
      </c>
    </row>
    <row r="1478" spans="1:6" x14ac:dyDescent="0.25">
      <c r="A1478" s="1" t="s">
        <v>4075</v>
      </c>
      <c r="B1478" s="1">
        <v>3112000</v>
      </c>
      <c r="C1478" s="1" t="s">
        <v>3755</v>
      </c>
      <c r="D1478" s="1" t="str">
        <f t="shared" si="69"/>
        <v>31</v>
      </c>
      <c r="E1478" s="1" t="str">
        <f t="shared" si="70"/>
        <v>12000</v>
      </c>
      <c r="F1478" s="1" t="str">
        <f t="shared" si="71"/>
        <v>MG-Candeias</v>
      </c>
    </row>
    <row r="1479" spans="1:6" x14ac:dyDescent="0.25">
      <c r="A1479" s="1" t="s">
        <v>4075</v>
      </c>
      <c r="B1479" s="1">
        <v>3112059</v>
      </c>
      <c r="C1479" s="1" t="s">
        <v>4201</v>
      </c>
      <c r="D1479" s="1" t="str">
        <f t="shared" si="69"/>
        <v>31</v>
      </c>
      <c r="E1479" s="1" t="str">
        <f t="shared" si="70"/>
        <v>12059</v>
      </c>
      <c r="F1479" s="1" t="str">
        <f t="shared" si="71"/>
        <v>MG-Cantagalo</v>
      </c>
    </row>
    <row r="1480" spans="1:6" x14ac:dyDescent="0.25">
      <c r="A1480" s="1" t="s">
        <v>4075</v>
      </c>
      <c r="B1480" s="1">
        <v>3112109</v>
      </c>
      <c r="C1480" s="1" t="s">
        <v>4202</v>
      </c>
      <c r="D1480" s="1" t="str">
        <f t="shared" si="69"/>
        <v>31</v>
      </c>
      <c r="E1480" s="1" t="str">
        <f t="shared" si="70"/>
        <v>12109</v>
      </c>
      <c r="F1480" s="1" t="str">
        <f t="shared" si="71"/>
        <v>MG-Caparaó</v>
      </c>
    </row>
    <row r="1481" spans="1:6" x14ac:dyDescent="0.25">
      <c r="A1481" s="1" t="s">
        <v>4075</v>
      </c>
      <c r="B1481" s="1">
        <v>3112208</v>
      </c>
      <c r="C1481" s="1" t="s">
        <v>4203</v>
      </c>
      <c r="D1481" s="1" t="str">
        <f t="shared" si="69"/>
        <v>31</v>
      </c>
      <c r="E1481" s="1" t="str">
        <f t="shared" si="70"/>
        <v>12208</v>
      </c>
      <c r="F1481" s="1" t="str">
        <f t="shared" si="71"/>
        <v>MG-Capela Nova</v>
      </c>
    </row>
    <row r="1482" spans="1:6" x14ac:dyDescent="0.25">
      <c r="A1482" s="1" t="s">
        <v>4075</v>
      </c>
      <c r="B1482" s="1">
        <v>3112307</v>
      </c>
      <c r="C1482" s="1" t="s">
        <v>4204</v>
      </c>
      <c r="D1482" s="1" t="str">
        <f t="shared" si="69"/>
        <v>31</v>
      </c>
      <c r="E1482" s="1" t="str">
        <f t="shared" si="70"/>
        <v>12307</v>
      </c>
      <c r="F1482" s="1" t="str">
        <f t="shared" si="71"/>
        <v>MG-Capelinha</v>
      </c>
    </row>
    <row r="1483" spans="1:6" x14ac:dyDescent="0.25">
      <c r="A1483" s="1" t="s">
        <v>4075</v>
      </c>
      <c r="B1483" s="1">
        <v>3112406</v>
      </c>
      <c r="C1483" s="1" t="s">
        <v>4205</v>
      </c>
      <c r="D1483" s="1" t="str">
        <f t="shared" si="69"/>
        <v>31</v>
      </c>
      <c r="E1483" s="1" t="str">
        <f t="shared" si="70"/>
        <v>12406</v>
      </c>
      <c r="F1483" s="1" t="str">
        <f t="shared" si="71"/>
        <v>MG-Capetinga</v>
      </c>
    </row>
    <row r="1484" spans="1:6" x14ac:dyDescent="0.25">
      <c r="A1484" s="1" t="s">
        <v>4075</v>
      </c>
      <c r="B1484" s="1">
        <v>3112505</v>
      </c>
      <c r="C1484" s="1" t="s">
        <v>4206</v>
      </c>
      <c r="D1484" s="1" t="str">
        <f t="shared" si="69"/>
        <v>31</v>
      </c>
      <c r="E1484" s="1" t="str">
        <f t="shared" si="70"/>
        <v>12505</v>
      </c>
      <c r="F1484" s="1" t="str">
        <f t="shared" si="71"/>
        <v>MG-Capim Branco</v>
      </c>
    </row>
    <row r="1485" spans="1:6" x14ac:dyDescent="0.25">
      <c r="A1485" s="1" t="s">
        <v>4075</v>
      </c>
      <c r="B1485" s="1">
        <v>3112604</v>
      </c>
      <c r="C1485" s="1" t="s">
        <v>4207</v>
      </c>
      <c r="D1485" s="1" t="str">
        <f t="shared" si="69"/>
        <v>31</v>
      </c>
      <c r="E1485" s="1" t="str">
        <f t="shared" si="70"/>
        <v>12604</v>
      </c>
      <c r="F1485" s="1" t="str">
        <f t="shared" si="71"/>
        <v>MG-Capinópolis</v>
      </c>
    </row>
    <row r="1486" spans="1:6" x14ac:dyDescent="0.25">
      <c r="A1486" s="1" t="s">
        <v>4075</v>
      </c>
      <c r="B1486" s="1">
        <v>3112653</v>
      </c>
      <c r="C1486" s="1" t="s">
        <v>4208</v>
      </c>
      <c r="D1486" s="1" t="str">
        <f t="shared" si="69"/>
        <v>31</v>
      </c>
      <c r="E1486" s="1" t="str">
        <f t="shared" si="70"/>
        <v>12653</v>
      </c>
      <c r="F1486" s="1" t="str">
        <f t="shared" si="71"/>
        <v>MG-Capitão Andrade</v>
      </c>
    </row>
    <row r="1487" spans="1:6" x14ac:dyDescent="0.25">
      <c r="A1487" s="1" t="s">
        <v>4075</v>
      </c>
      <c r="B1487" s="1">
        <v>3112703</v>
      </c>
      <c r="C1487" s="1" t="s">
        <v>4209</v>
      </c>
      <c r="D1487" s="1" t="str">
        <f t="shared" si="69"/>
        <v>31</v>
      </c>
      <c r="E1487" s="1" t="str">
        <f t="shared" si="70"/>
        <v>12703</v>
      </c>
      <c r="F1487" s="1" t="str">
        <f t="shared" si="71"/>
        <v>MG-Capitão Enéas</v>
      </c>
    </row>
    <row r="1488" spans="1:6" x14ac:dyDescent="0.25">
      <c r="A1488" s="1" t="s">
        <v>4075</v>
      </c>
      <c r="B1488" s="1">
        <v>3112802</v>
      </c>
      <c r="C1488" s="1" t="s">
        <v>4210</v>
      </c>
      <c r="D1488" s="1" t="str">
        <f t="shared" si="69"/>
        <v>31</v>
      </c>
      <c r="E1488" s="1" t="str">
        <f t="shared" si="70"/>
        <v>12802</v>
      </c>
      <c r="F1488" s="1" t="str">
        <f t="shared" si="71"/>
        <v>MG-Capitólio</v>
      </c>
    </row>
    <row r="1489" spans="1:6" x14ac:dyDescent="0.25">
      <c r="A1489" s="1" t="s">
        <v>4075</v>
      </c>
      <c r="B1489" s="1">
        <v>3112901</v>
      </c>
      <c r="C1489" s="1" t="s">
        <v>4211</v>
      </c>
      <c r="D1489" s="1" t="str">
        <f t="shared" si="69"/>
        <v>31</v>
      </c>
      <c r="E1489" s="1" t="str">
        <f t="shared" si="70"/>
        <v>12901</v>
      </c>
      <c r="F1489" s="1" t="str">
        <f t="shared" si="71"/>
        <v>MG-Caputira</v>
      </c>
    </row>
    <row r="1490" spans="1:6" x14ac:dyDescent="0.25">
      <c r="A1490" s="1" t="s">
        <v>4075</v>
      </c>
      <c r="B1490" s="1">
        <v>3113008</v>
      </c>
      <c r="C1490" s="1" t="s">
        <v>4212</v>
      </c>
      <c r="D1490" s="1" t="str">
        <f t="shared" si="69"/>
        <v>31</v>
      </c>
      <c r="E1490" s="1" t="str">
        <f t="shared" si="70"/>
        <v>13008</v>
      </c>
      <c r="F1490" s="1" t="str">
        <f t="shared" si="71"/>
        <v>MG-Caraí</v>
      </c>
    </row>
    <row r="1491" spans="1:6" x14ac:dyDescent="0.25">
      <c r="A1491" s="1" t="s">
        <v>4075</v>
      </c>
      <c r="B1491" s="1">
        <v>3113107</v>
      </c>
      <c r="C1491" s="1" t="s">
        <v>4213</v>
      </c>
      <c r="D1491" s="1" t="str">
        <f t="shared" si="69"/>
        <v>31</v>
      </c>
      <c r="E1491" s="1" t="str">
        <f t="shared" si="70"/>
        <v>13107</v>
      </c>
      <c r="F1491" s="1" t="str">
        <f t="shared" si="71"/>
        <v>MG-Caranaíba</v>
      </c>
    </row>
    <row r="1492" spans="1:6" x14ac:dyDescent="0.25">
      <c r="A1492" s="1" t="s">
        <v>4075</v>
      </c>
      <c r="B1492" s="1">
        <v>3113206</v>
      </c>
      <c r="C1492" s="1" t="s">
        <v>4214</v>
      </c>
      <c r="D1492" s="1" t="str">
        <f t="shared" si="69"/>
        <v>31</v>
      </c>
      <c r="E1492" s="1" t="str">
        <f t="shared" si="70"/>
        <v>13206</v>
      </c>
      <c r="F1492" s="1" t="str">
        <f t="shared" si="71"/>
        <v>MG-Carandaí</v>
      </c>
    </row>
    <row r="1493" spans="1:6" x14ac:dyDescent="0.25">
      <c r="A1493" s="1" t="s">
        <v>4075</v>
      </c>
      <c r="B1493" s="1">
        <v>3113305</v>
      </c>
      <c r="C1493" s="1" t="s">
        <v>4215</v>
      </c>
      <c r="D1493" s="1" t="str">
        <f t="shared" si="69"/>
        <v>31</v>
      </c>
      <c r="E1493" s="1" t="str">
        <f t="shared" si="70"/>
        <v>13305</v>
      </c>
      <c r="F1493" s="1" t="str">
        <f t="shared" si="71"/>
        <v>MG-Carangola</v>
      </c>
    </row>
    <row r="1494" spans="1:6" x14ac:dyDescent="0.25">
      <c r="A1494" s="1" t="s">
        <v>4075</v>
      </c>
      <c r="B1494" s="1">
        <v>3113404</v>
      </c>
      <c r="C1494" s="1" t="s">
        <v>4216</v>
      </c>
      <c r="D1494" s="1" t="str">
        <f t="shared" si="69"/>
        <v>31</v>
      </c>
      <c r="E1494" s="1" t="str">
        <f t="shared" si="70"/>
        <v>13404</v>
      </c>
      <c r="F1494" s="1" t="str">
        <f t="shared" si="71"/>
        <v>MG-Caratinga</v>
      </c>
    </row>
    <row r="1495" spans="1:6" x14ac:dyDescent="0.25">
      <c r="A1495" s="1" t="s">
        <v>4075</v>
      </c>
      <c r="B1495" s="1">
        <v>3113503</v>
      </c>
      <c r="C1495" s="1" t="s">
        <v>4217</v>
      </c>
      <c r="D1495" s="1" t="str">
        <f t="shared" si="69"/>
        <v>31</v>
      </c>
      <c r="E1495" s="1" t="str">
        <f t="shared" si="70"/>
        <v>13503</v>
      </c>
      <c r="F1495" s="1" t="str">
        <f t="shared" si="71"/>
        <v>MG-Carbonita</v>
      </c>
    </row>
    <row r="1496" spans="1:6" x14ac:dyDescent="0.25">
      <c r="A1496" s="1" t="s">
        <v>4075</v>
      </c>
      <c r="B1496" s="1">
        <v>3113602</v>
      </c>
      <c r="C1496" s="1" t="s">
        <v>4218</v>
      </c>
      <c r="D1496" s="1" t="str">
        <f t="shared" si="69"/>
        <v>31</v>
      </c>
      <c r="E1496" s="1" t="str">
        <f t="shared" si="70"/>
        <v>13602</v>
      </c>
      <c r="F1496" s="1" t="str">
        <f t="shared" si="71"/>
        <v>MG-Careaçu</v>
      </c>
    </row>
    <row r="1497" spans="1:6" x14ac:dyDescent="0.25">
      <c r="A1497" s="1" t="s">
        <v>4075</v>
      </c>
      <c r="B1497" s="1">
        <v>3113701</v>
      </c>
      <c r="C1497" s="1" t="s">
        <v>4219</v>
      </c>
      <c r="D1497" s="1" t="str">
        <f t="shared" si="69"/>
        <v>31</v>
      </c>
      <c r="E1497" s="1" t="str">
        <f t="shared" si="70"/>
        <v>13701</v>
      </c>
      <c r="F1497" s="1" t="str">
        <f t="shared" si="71"/>
        <v>MG-Carlos Chagas</v>
      </c>
    </row>
    <row r="1498" spans="1:6" x14ac:dyDescent="0.25">
      <c r="A1498" s="1" t="s">
        <v>4075</v>
      </c>
      <c r="B1498" s="1">
        <v>3113800</v>
      </c>
      <c r="C1498" s="1" t="s">
        <v>4220</v>
      </c>
      <c r="D1498" s="1" t="str">
        <f t="shared" si="69"/>
        <v>31</v>
      </c>
      <c r="E1498" s="1" t="str">
        <f t="shared" si="70"/>
        <v>13800</v>
      </c>
      <c r="F1498" s="1" t="str">
        <f t="shared" si="71"/>
        <v>MG-Carmésia</v>
      </c>
    </row>
    <row r="1499" spans="1:6" x14ac:dyDescent="0.25">
      <c r="A1499" s="1" t="s">
        <v>4075</v>
      </c>
      <c r="B1499" s="1">
        <v>3113909</v>
      </c>
      <c r="C1499" s="1" t="s">
        <v>4221</v>
      </c>
      <c r="D1499" s="1" t="str">
        <f t="shared" si="69"/>
        <v>31</v>
      </c>
      <c r="E1499" s="1" t="str">
        <f t="shared" si="70"/>
        <v>13909</v>
      </c>
      <c r="F1499" s="1" t="str">
        <f t="shared" si="71"/>
        <v>MG-Carmo da Cachoeira</v>
      </c>
    </row>
    <row r="1500" spans="1:6" x14ac:dyDescent="0.25">
      <c r="A1500" s="1" t="s">
        <v>4075</v>
      </c>
      <c r="B1500" s="1">
        <v>3114006</v>
      </c>
      <c r="C1500" s="1" t="s">
        <v>4222</v>
      </c>
      <c r="D1500" s="1" t="str">
        <f t="shared" si="69"/>
        <v>31</v>
      </c>
      <c r="E1500" s="1" t="str">
        <f t="shared" si="70"/>
        <v>14006</v>
      </c>
      <c r="F1500" s="1" t="str">
        <f t="shared" si="71"/>
        <v>MG-Carmo da Mata</v>
      </c>
    </row>
    <row r="1501" spans="1:6" x14ac:dyDescent="0.25">
      <c r="A1501" s="1" t="s">
        <v>4075</v>
      </c>
      <c r="B1501" s="1">
        <v>3114105</v>
      </c>
      <c r="C1501" s="1" t="s">
        <v>4223</v>
      </c>
      <c r="D1501" s="1" t="str">
        <f t="shared" si="69"/>
        <v>31</v>
      </c>
      <c r="E1501" s="1" t="str">
        <f t="shared" si="70"/>
        <v>14105</v>
      </c>
      <c r="F1501" s="1" t="str">
        <f t="shared" si="71"/>
        <v>MG-Carmo de Minas</v>
      </c>
    </row>
    <row r="1502" spans="1:6" x14ac:dyDescent="0.25">
      <c r="A1502" s="1" t="s">
        <v>4075</v>
      </c>
      <c r="B1502" s="1">
        <v>3114204</v>
      </c>
      <c r="C1502" s="1" t="s">
        <v>4224</v>
      </c>
      <c r="D1502" s="1" t="str">
        <f t="shared" si="69"/>
        <v>31</v>
      </c>
      <c r="E1502" s="1" t="str">
        <f t="shared" si="70"/>
        <v>14204</v>
      </c>
      <c r="F1502" s="1" t="str">
        <f t="shared" si="71"/>
        <v>MG-Carmo do Cajuru</v>
      </c>
    </row>
    <row r="1503" spans="1:6" x14ac:dyDescent="0.25">
      <c r="A1503" s="1" t="s">
        <v>4075</v>
      </c>
      <c r="B1503" s="1">
        <v>3114303</v>
      </c>
      <c r="C1503" s="1" t="s">
        <v>4225</v>
      </c>
      <c r="D1503" s="1" t="str">
        <f t="shared" si="69"/>
        <v>31</v>
      </c>
      <c r="E1503" s="1" t="str">
        <f t="shared" si="70"/>
        <v>14303</v>
      </c>
      <c r="F1503" s="1" t="str">
        <f t="shared" si="71"/>
        <v>MG-Carmo do Paranaíba</v>
      </c>
    </row>
    <row r="1504" spans="1:6" x14ac:dyDescent="0.25">
      <c r="A1504" s="1" t="s">
        <v>4075</v>
      </c>
      <c r="B1504" s="1">
        <v>3114402</v>
      </c>
      <c r="C1504" s="1" t="s">
        <v>4226</v>
      </c>
      <c r="D1504" s="1" t="str">
        <f t="shared" si="69"/>
        <v>31</v>
      </c>
      <c r="E1504" s="1" t="str">
        <f t="shared" si="70"/>
        <v>14402</v>
      </c>
      <c r="F1504" s="1" t="str">
        <f t="shared" si="71"/>
        <v>MG-Carmo do Rio Claro</v>
      </c>
    </row>
    <row r="1505" spans="1:6" x14ac:dyDescent="0.25">
      <c r="A1505" s="1" t="s">
        <v>4075</v>
      </c>
      <c r="B1505" s="1">
        <v>3114501</v>
      </c>
      <c r="C1505" s="1" t="s">
        <v>4227</v>
      </c>
      <c r="D1505" s="1" t="str">
        <f t="shared" si="69"/>
        <v>31</v>
      </c>
      <c r="E1505" s="1" t="str">
        <f t="shared" si="70"/>
        <v>14501</v>
      </c>
      <c r="F1505" s="1" t="str">
        <f t="shared" si="71"/>
        <v>MG-Carmópolis de Minas</v>
      </c>
    </row>
    <row r="1506" spans="1:6" x14ac:dyDescent="0.25">
      <c r="A1506" s="1" t="s">
        <v>4075</v>
      </c>
      <c r="B1506" s="1">
        <v>3114550</v>
      </c>
      <c r="C1506" s="1" t="s">
        <v>4228</v>
      </c>
      <c r="D1506" s="1" t="str">
        <f t="shared" si="69"/>
        <v>31</v>
      </c>
      <c r="E1506" s="1" t="str">
        <f t="shared" si="70"/>
        <v>14550</v>
      </c>
      <c r="F1506" s="1" t="str">
        <f t="shared" si="71"/>
        <v>MG-Carneirinho</v>
      </c>
    </row>
    <row r="1507" spans="1:6" x14ac:dyDescent="0.25">
      <c r="A1507" s="1" t="s">
        <v>4075</v>
      </c>
      <c r="B1507" s="1">
        <v>3114600</v>
      </c>
      <c r="C1507" s="1" t="s">
        <v>4229</v>
      </c>
      <c r="D1507" s="1" t="str">
        <f t="shared" si="69"/>
        <v>31</v>
      </c>
      <c r="E1507" s="1" t="str">
        <f t="shared" si="70"/>
        <v>14600</v>
      </c>
      <c r="F1507" s="1" t="str">
        <f t="shared" si="71"/>
        <v>MG-Carrancas</v>
      </c>
    </row>
    <row r="1508" spans="1:6" x14ac:dyDescent="0.25">
      <c r="A1508" s="1" t="s">
        <v>4075</v>
      </c>
      <c r="B1508" s="1">
        <v>3114709</v>
      </c>
      <c r="C1508" s="1" t="s">
        <v>4230</v>
      </c>
      <c r="D1508" s="1" t="str">
        <f t="shared" si="69"/>
        <v>31</v>
      </c>
      <c r="E1508" s="1" t="str">
        <f t="shared" si="70"/>
        <v>14709</v>
      </c>
      <c r="F1508" s="1" t="str">
        <f t="shared" si="71"/>
        <v>MG-Carvalhópolis</v>
      </c>
    </row>
    <row r="1509" spans="1:6" x14ac:dyDescent="0.25">
      <c r="A1509" s="1" t="s">
        <v>4075</v>
      </c>
      <c r="B1509" s="1">
        <v>3114808</v>
      </c>
      <c r="C1509" s="1" t="s">
        <v>4231</v>
      </c>
      <c r="D1509" s="1" t="str">
        <f t="shared" si="69"/>
        <v>31</v>
      </c>
      <c r="E1509" s="1" t="str">
        <f t="shared" si="70"/>
        <v>14808</v>
      </c>
      <c r="F1509" s="1" t="str">
        <f t="shared" si="71"/>
        <v>MG-Carvalhos</v>
      </c>
    </row>
    <row r="1510" spans="1:6" x14ac:dyDescent="0.25">
      <c r="A1510" s="1" t="s">
        <v>4075</v>
      </c>
      <c r="B1510" s="1">
        <v>3114907</v>
      </c>
      <c r="C1510" s="1" t="s">
        <v>4232</v>
      </c>
      <c r="D1510" s="1" t="str">
        <f t="shared" si="69"/>
        <v>31</v>
      </c>
      <c r="E1510" s="1" t="str">
        <f t="shared" si="70"/>
        <v>14907</v>
      </c>
      <c r="F1510" s="1" t="str">
        <f t="shared" si="71"/>
        <v>MG-Casa Grande</v>
      </c>
    </row>
    <row r="1511" spans="1:6" x14ac:dyDescent="0.25">
      <c r="A1511" s="1" t="s">
        <v>4075</v>
      </c>
      <c r="B1511" s="1">
        <v>3115003</v>
      </c>
      <c r="C1511" s="1" t="s">
        <v>4233</v>
      </c>
      <c r="D1511" s="1" t="str">
        <f t="shared" si="69"/>
        <v>31</v>
      </c>
      <c r="E1511" s="1" t="str">
        <f t="shared" si="70"/>
        <v>15003</v>
      </c>
      <c r="F1511" s="1" t="str">
        <f t="shared" si="71"/>
        <v>MG-Cascalho Rico</v>
      </c>
    </row>
    <row r="1512" spans="1:6" x14ac:dyDescent="0.25">
      <c r="A1512" s="1" t="s">
        <v>4075</v>
      </c>
      <c r="B1512" s="1">
        <v>3115102</v>
      </c>
      <c r="C1512" s="1" t="s">
        <v>4234</v>
      </c>
      <c r="D1512" s="1" t="str">
        <f t="shared" si="69"/>
        <v>31</v>
      </c>
      <c r="E1512" s="1" t="str">
        <f t="shared" si="70"/>
        <v>15102</v>
      </c>
      <c r="F1512" s="1" t="str">
        <f t="shared" si="71"/>
        <v>MG-Cássia</v>
      </c>
    </row>
    <row r="1513" spans="1:6" x14ac:dyDescent="0.25">
      <c r="A1513" s="1" t="s">
        <v>4075</v>
      </c>
      <c r="B1513" s="1">
        <v>3115300</v>
      </c>
      <c r="C1513" s="1" t="s">
        <v>4235</v>
      </c>
      <c r="D1513" s="1" t="str">
        <f t="shared" si="69"/>
        <v>31</v>
      </c>
      <c r="E1513" s="1" t="str">
        <f t="shared" si="70"/>
        <v>15300</v>
      </c>
      <c r="F1513" s="1" t="str">
        <f t="shared" si="71"/>
        <v>MG-Cataguases</v>
      </c>
    </row>
    <row r="1514" spans="1:6" x14ac:dyDescent="0.25">
      <c r="A1514" s="1" t="s">
        <v>4075</v>
      </c>
      <c r="B1514" s="1">
        <v>3115359</v>
      </c>
      <c r="C1514" s="1" t="s">
        <v>4236</v>
      </c>
      <c r="D1514" s="1" t="str">
        <f t="shared" si="69"/>
        <v>31</v>
      </c>
      <c r="E1514" s="1" t="str">
        <f t="shared" si="70"/>
        <v>15359</v>
      </c>
      <c r="F1514" s="1" t="str">
        <f t="shared" si="71"/>
        <v>MG-Catas Altas</v>
      </c>
    </row>
    <row r="1515" spans="1:6" x14ac:dyDescent="0.25">
      <c r="A1515" s="1" t="s">
        <v>4075</v>
      </c>
      <c r="B1515" s="1">
        <v>3115409</v>
      </c>
      <c r="C1515" s="1" t="s">
        <v>4237</v>
      </c>
      <c r="D1515" s="1" t="str">
        <f t="shared" si="69"/>
        <v>31</v>
      </c>
      <c r="E1515" s="1" t="str">
        <f t="shared" si="70"/>
        <v>15409</v>
      </c>
      <c r="F1515" s="1" t="str">
        <f t="shared" si="71"/>
        <v>MG-Catas Altas da Noruega</v>
      </c>
    </row>
    <row r="1516" spans="1:6" x14ac:dyDescent="0.25">
      <c r="A1516" s="1" t="s">
        <v>4075</v>
      </c>
      <c r="B1516" s="1">
        <v>3115458</v>
      </c>
      <c r="C1516" s="1" t="s">
        <v>4238</v>
      </c>
      <c r="D1516" s="1" t="str">
        <f t="shared" si="69"/>
        <v>31</v>
      </c>
      <c r="E1516" s="1" t="str">
        <f t="shared" si="70"/>
        <v>15458</v>
      </c>
      <c r="F1516" s="1" t="str">
        <f t="shared" si="71"/>
        <v>MG-Catuji</v>
      </c>
    </row>
    <row r="1517" spans="1:6" x14ac:dyDescent="0.25">
      <c r="A1517" s="1" t="s">
        <v>4075</v>
      </c>
      <c r="B1517" s="1">
        <v>3115474</v>
      </c>
      <c r="C1517" s="1" t="s">
        <v>4239</v>
      </c>
      <c r="D1517" s="1" t="str">
        <f t="shared" si="69"/>
        <v>31</v>
      </c>
      <c r="E1517" s="1" t="str">
        <f t="shared" si="70"/>
        <v>15474</v>
      </c>
      <c r="F1517" s="1" t="str">
        <f t="shared" si="71"/>
        <v>MG-Catuti</v>
      </c>
    </row>
    <row r="1518" spans="1:6" x14ac:dyDescent="0.25">
      <c r="A1518" s="1" t="s">
        <v>4075</v>
      </c>
      <c r="B1518" s="1">
        <v>3115508</v>
      </c>
      <c r="C1518" s="1" t="s">
        <v>4240</v>
      </c>
      <c r="D1518" s="1" t="str">
        <f t="shared" si="69"/>
        <v>31</v>
      </c>
      <c r="E1518" s="1" t="str">
        <f t="shared" si="70"/>
        <v>15508</v>
      </c>
      <c r="F1518" s="1" t="str">
        <f t="shared" si="71"/>
        <v>MG-Caxambu</v>
      </c>
    </row>
    <row r="1519" spans="1:6" x14ac:dyDescent="0.25">
      <c r="A1519" s="1" t="s">
        <v>4075</v>
      </c>
      <c r="B1519" s="1">
        <v>3115607</v>
      </c>
      <c r="C1519" s="1" t="s">
        <v>4241</v>
      </c>
      <c r="D1519" s="1" t="str">
        <f t="shared" si="69"/>
        <v>31</v>
      </c>
      <c r="E1519" s="1" t="str">
        <f t="shared" si="70"/>
        <v>15607</v>
      </c>
      <c r="F1519" s="1" t="str">
        <f t="shared" si="71"/>
        <v>MG-Cedro do Abaeté</v>
      </c>
    </row>
    <row r="1520" spans="1:6" x14ac:dyDescent="0.25">
      <c r="A1520" s="1" t="s">
        <v>4075</v>
      </c>
      <c r="B1520" s="1">
        <v>3115706</v>
      </c>
      <c r="C1520" s="1" t="s">
        <v>4242</v>
      </c>
      <c r="D1520" s="1" t="str">
        <f t="shared" si="69"/>
        <v>31</v>
      </c>
      <c r="E1520" s="1" t="str">
        <f t="shared" si="70"/>
        <v>15706</v>
      </c>
      <c r="F1520" s="1" t="str">
        <f t="shared" si="71"/>
        <v>MG-Central de Minas</v>
      </c>
    </row>
    <row r="1521" spans="1:6" x14ac:dyDescent="0.25">
      <c r="A1521" s="1" t="s">
        <v>4075</v>
      </c>
      <c r="B1521" s="1">
        <v>3115805</v>
      </c>
      <c r="C1521" s="1" t="s">
        <v>4243</v>
      </c>
      <c r="D1521" s="1" t="str">
        <f t="shared" si="69"/>
        <v>31</v>
      </c>
      <c r="E1521" s="1" t="str">
        <f t="shared" si="70"/>
        <v>15805</v>
      </c>
      <c r="F1521" s="1" t="str">
        <f t="shared" si="71"/>
        <v>MG-Centralina</v>
      </c>
    </row>
    <row r="1522" spans="1:6" x14ac:dyDescent="0.25">
      <c r="A1522" s="1" t="s">
        <v>4075</v>
      </c>
      <c r="B1522" s="1">
        <v>3115904</v>
      </c>
      <c r="C1522" s="1" t="s">
        <v>4244</v>
      </c>
      <c r="D1522" s="1" t="str">
        <f t="shared" si="69"/>
        <v>31</v>
      </c>
      <c r="E1522" s="1" t="str">
        <f t="shared" si="70"/>
        <v>15904</v>
      </c>
      <c r="F1522" s="1" t="str">
        <f t="shared" si="71"/>
        <v>MG-Chácara</v>
      </c>
    </row>
    <row r="1523" spans="1:6" x14ac:dyDescent="0.25">
      <c r="A1523" s="1" t="s">
        <v>4075</v>
      </c>
      <c r="B1523" s="1">
        <v>3116001</v>
      </c>
      <c r="C1523" s="1" t="s">
        <v>4245</v>
      </c>
      <c r="D1523" s="1" t="str">
        <f t="shared" si="69"/>
        <v>31</v>
      </c>
      <c r="E1523" s="1" t="str">
        <f t="shared" si="70"/>
        <v>16001</v>
      </c>
      <c r="F1523" s="1" t="str">
        <f t="shared" si="71"/>
        <v>MG-Chalé</v>
      </c>
    </row>
    <row r="1524" spans="1:6" x14ac:dyDescent="0.25">
      <c r="A1524" s="1" t="s">
        <v>4075</v>
      </c>
      <c r="B1524" s="1">
        <v>3116100</v>
      </c>
      <c r="C1524" s="1" t="s">
        <v>4246</v>
      </c>
      <c r="D1524" s="1" t="str">
        <f t="shared" si="69"/>
        <v>31</v>
      </c>
      <c r="E1524" s="1" t="str">
        <f t="shared" si="70"/>
        <v>16100</v>
      </c>
      <c r="F1524" s="1" t="str">
        <f t="shared" si="71"/>
        <v>MG-Chapada do Norte</v>
      </c>
    </row>
    <row r="1525" spans="1:6" x14ac:dyDescent="0.25">
      <c r="A1525" s="1" t="s">
        <v>4075</v>
      </c>
      <c r="B1525" s="1">
        <v>3116159</v>
      </c>
      <c r="C1525" s="1" t="s">
        <v>4247</v>
      </c>
      <c r="D1525" s="1" t="str">
        <f t="shared" si="69"/>
        <v>31</v>
      </c>
      <c r="E1525" s="1" t="str">
        <f t="shared" si="70"/>
        <v>16159</v>
      </c>
      <c r="F1525" s="1" t="str">
        <f t="shared" si="71"/>
        <v>MG-Chapada Gaúcha</v>
      </c>
    </row>
    <row r="1526" spans="1:6" x14ac:dyDescent="0.25">
      <c r="A1526" s="1" t="s">
        <v>4075</v>
      </c>
      <c r="B1526" s="1">
        <v>3116209</v>
      </c>
      <c r="C1526" s="1" t="s">
        <v>4248</v>
      </c>
      <c r="D1526" s="1" t="str">
        <f t="shared" si="69"/>
        <v>31</v>
      </c>
      <c r="E1526" s="1" t="str">
        <f t="shared" si="70"/>
        <v>16209</v>
      </c>
      <c r="F1526" s="1" t="str">
        <f t="shared" si="71"/>
        <v>MG-Chiador</v>
      </c>
    </row>
    <row r="1527" spans="1:6" x14ac:dyDescent="0.25">
      <c r="A1527" s="1" t="s">
        <v>4075</v>
      </c>
      <c r="B1527" s="1">
        <v>3116308</v>
      </c>
      <c r="C1527" s="1" t="s">
        <v>4249</v>
      </c>
      <c r="D1527" s="1" t="str">
        <f t="shared" si="69"/>
        <v>31</v>
      </c>
      <c r="E1527" s="1" t="str">
        <f t="shared" si="70"/>
        <v>16308</v>
      </c>
      <c r="F1527" s="1" t="str">
        <f t="shared" si="71"/>
        <v>MG-Cipotânea</v>
      </c>
    </row>
    <row r="1528" spans="1:6" x14ac:dyDescent="0.25">
      <c r="A1528" s="1" t="s">
        <v>4075</v>
      </c>
      <c r="B1528" s="1">
        <v>3116407</v>
      </c>
      <c r="C1528" s="1" t="s">
        <v>4250</v>
      </c>
      <c r="D1528" s="1" t="str">
        <f t="shared" si="69"/>
        <v>31</v>
      </c>
      <c r="E1528" s="1" t="str">
        <f t="shared" si="70"/>
        <v>16407</v>
      </c>
      <c r="F1528" s="1" t="str">
        <f t="shared" si="71"/>
        <v>MG-Claraval</v>
      </c>
    </row>
    <row r="1529" spans="1:6" x14ac:dyDescent="0.25">
      <c r="A1529" s="1" t="s">
        <v>4075</v>
      </c>
      <c r="B1529" s="1">
        <v>3116506</v>
      </c>
      <c r="C1529" s="1" t="s">
        <v>4251</v>
      </c>
      <c r="D1529" s="1" t="str">
        <f t="shared" si="69"/>
        <v>31</v>
      </c>
      <c r="E1529" s="1" t="str">
        <f t="shared" si="70"/>
        <v>16506</v>
      </c>
      <c r="F1529" s="1" t="str">
        <f t="shared" si="71"/>
        <v>MG-Claro dos Poções</v>
      </c>
    </row>
    <row r="1530" spans="1:6" x14ac:dyDescent="0.25">
      <c r="A1530" s="1" t="s">
        <v>4075</v>
      </c>
      <c r="B1530" s="1">
        <v>3116605</v>
      </c>
      <c r="C1530" s="1" t="s">
        <v>4252</v>
      </c>
      <c r="D1530" s="1" t="str">
        <f t="shared" si="69"/>
        <v>31</v>
      </c>
      <c r="E1530" s="1" t="str">
        <f t="shared" si="70"/>
        <v>16605</v>
      </c>
      <c r="F1530" s="1" t="str">
        <f t="shared" si="71"/>
        <v>MG-Cláudio</v>
      </c>
    </row>
    <row r="1531" spans="1:6" x14ac:dyDescent="0.25">
      <c r="A1531" s="1" t="s">
        <v>4075</v>
      </c>
      <c r="B1531" s="1">
        <v>3116704</v>
      </c>
      <c r="C1531" s="1" t="s">
        <v>4253</v>
      </c>
      <c r="D1531" s="1" t="str">
        <f t="shared" si="69"/>
        <v>31</v>
      </c>
      <c r="E1531" s="1" t="str">
        <f t="shared" si="70"/>
        <v>16704</v>
      </c>
      <c r="F1531" s="1" t="str">
        <f t="shared" si="71"/>
        <v>MG-Coimbra</v>
      </c>
    </row>
    <row r="1532" spans="1:6" x14ac:dyDescent="0.25">
      <c r="A1532" s="1" t="s">
        <v>4075</v>
      </c>
      <c r="B1532" s="1">
        <v>3116803</v>
      </c>
      <c r="C1532" s="1" t="s">
        <v>4254</v>
      </c>
      <c r="D1532" s="1" t="str">
        <f t="shared" si="69"/>
        <v>31</v>
      </c>
      <c r="E1532" s="1" t="str">
        <f t="shared" si="70"/>
        <v>16803</v>
      </c>
      <c r="F1532" s="1" t="str">
        <f t="shared" si="71"/>
        <v>MG-Coluna</v>
      </c>
    </row>
    <row r="1533" spans="1:6" x14ac:dyDescent="0.25">
      <c r="A1533" s="1" t="s">
        <v>4075</v>
      </c>
      <c r="B1533" s="1">
        <v>3116902</v>
      </c>
      <c r="C1533" s="1" t="s">
        <v>4255</v>
      </c>
      <c r="D1533" s="1" t="str">
        <f t="shared" si="69"/>
        <v>31</v>
      </c>
      <c r="E1533" s="1" t="str">
        <f t="shared" si="70"/>
        <v>16902</v>
      </c>
      <c r="F1533" s="1" t="str">
        <f t="shared" si="71"/>
        <v>MG-Comendador Gomes</v>
      </c>
    </row>
    <row r="1534" spans="1:6" x14ac:dyDescent="0.25">
      <c r="A1534" s="1" t="s">
        <v>4075</v>
      </c>
      <c r="B1534" s="1">
        <v>3117009</v>
      </c>
      <c r="C1534" s="1" t="s">
        <v>4256</v>
      </c>
      <c r="D1534" s="1" t="str">
        <f t="shared" si="69"/>
        <v>31</v>
      </c>
      <c r="E1534" s="1" t="str">
        <f t="shared" si="70"/>
        <v>17009</v>
      </c>
      <c r="F1534" s="1" t="str">
        <f t="shared" si="71"/>
        <v>MG-Comercinho</v>
      </c>
    </row>
    <row r="1535" spans="1:6" x14ac:dyDescent="0.25">
      <c r="A1535" s="1" t="s">
        <v>4075</v>
      </c>
      <c r="B1535" s="1">
        <v>3117108</v>
      </c>
      <c r="C1535" s="1" t="s">
        <v>4257</v>
      </c>
      <c r="D1535" s="1" t="str">
        <f t="shared" si="69"/>
        <v>31</v>
      </c>
      <c r="E1535" s="1" t="str">
        <f t="shared" si="70"/>
        <v>17108</v>
      </c>
      <c r="F1535" s="1" t="str">
        <f t="shared" si="71"/>
        <v>MG-Conceição da Aparecida</v>
      </c>
    </row>
    <row r="1536" spans="1:6" x14ac:dyDescent="0.25">
      <c r="A1536" s="1" t="s">
        <v>4075</v>
      </c>
      <c r="B1536" s="1">
        <v>3115201</v>
      </c>
      <c r="C1536" s="1" t="s">
        <v>4258</v>
      </c>
      <c r="D1536" s="1" t="str">
        <f t="shared" si="69"/>
        <v>31</v>
      </c>
      <c r="E1536" s="1" t="str">
        <f t="shared" si="70"/>
        <v>15201</v>
      </c>
      <c r="F1536" s="1" t="str">
        <f t="shared" si="71"/>
        <v>MG-Conceição da Barra de Minas</v>
      </c>
    </row>
    <row r="1537" spans="1:6" x14ac:dyDescent="0.25">
      <c r="A1537" s="1" t="s">
        <v>4075</v>
      </c>
      <c r="B1537" s="1">
        <v>3117306</v>
      </c>
      <c r="C1537" s="1" t="s">
        <v>4259</v>
      </c>
      <c r="D1537" s="1" t="str">
        <f t="shared" si="69"/>
        <v>31</v>
      </c>
      <c r="E1537" s="1" t="str">
        <f t="shared" si="70"/>
        <v>17306</v>
      </c>
      <c r="F1537" s="1" t="str">
        <f t="shared" si="71"/>
        <v>MG-Conceição das Alagoas</v>
      </c>
    </row>
    <row r="1538" spans="1:6" x14ac:dyDescent="0.25">
      <c r="A1538" s="1" t="s">
        <v>4075</v>
      </c>
      <c r="B1538" s="1">
        <v>3117207</v>
      </c>
      <c r="C1538" s="1" t="s">
        <v>4260</v>
      </c>
      <c r="D1538" s="1" t="str">
        <f t="shared" si="69"/>
        <v>31</v>
      </c>
      <c r="E1538" s="1" t="str">
        <f t="shared" si="70"/>
        <v>17207</v>
      </c>
      <c r="F1538" s="1" t="str">
        <f t="shared" si="71"/>
        <v>MG-Conceição das Pedras</v>
      </c>
    </row>
    <row r="1539" spans="1:6" x14ac:dyDescent="0.25">
      <c r="A1539" s="1" t="s">
        <v>4075</v>
      </c>
      <c r="B1539" s="1">
        <v>3117405</v>
      </c>
      <c r="C1539" s="1" t="s">
        <v>4261</v>
      </c>
      <c r="D1539" s="1" t="str">
        <f t="shared" ref="D1539:D1602" si="72">LEFT($B1539,2)</f>
        <v>31</v>
      </c>
      <c r="E1539" s="1" t="str">
        <f t="shared" ref="E1539:E1602" si="73">RIGHT(B1539,5)</f>
        <v>17405</v>
      </c>
      <c r="F1539" s="1" t="str">
        <f t="shared" si="71"/>
        <v>MG-Conceição de Ipanema</v>
      </c>
    </row>
    <row r="1540" spans="1:6" x14ac:dyDescent="0.25">
      <c r="A1540" s="1" t="s">
        <v>4075</v>
      </c>
      <c r="B1540" s="1">
        <v>3117504</v>
      </c>
      <c r="C1540" s="1" t="s">
        <v>4262</v>
      </c>
      <c r="D1540" s="1" t="str">
        <f t="shared" si="72"/>
        <v>31</v>
      </c>
      <c r="E1540" s="1" t="str">
        <f t="shared" si="73"/>
        <v>17504</v>
      </c>
      <c r="F1540" s="1" t="str">
        <f t="shared" ref="F1540:F1603" si="74">A1540&amp;"-"&amp;C1540</f>
        <v>MG-Conceição do Mato Dentro</v>
      </c>
    </row>
    <row r="1541" spans="1:6" x14ac:dyDescent="0.25">
      <c r="A1541" s="1" t="s">
        <v>4075</v>
      </c>
      <c r="B1541" s="1">
        <v>3117603</v>
      </c>
      <c r="C1541" s="1" t="s">
        <v>4263</v>
      </c>
      <c r="D1541" s="1" t="str">
        <f t="shared" si="72"/>
        <v>31</v>
      </c>
      <c r="E1541" s="1" t="str">
        <f t="shared" si="73"/>
        <v>17603</v>
      </c>
      <c r="F1541" s="1" t="str">
        <f t="shared" si="74"/>
        <v>MG-Conceição do Pará</v>
      </c>
    </row>
    <row r="1542" spans="1:6" x14ac:dyDescent="0.25">
      <c r="A1542" s="1" t="s">
        <v>4075</v>
      </c>
      <c r="B1542" s="1">
        <v>3117702</v>
      </c>
      <c r="C1542" s="1" t="s">
        <v>4264</v>
      </c>
      <c r="D1542" s="1" t="str">
        <f t="shared" si="72"/>
        <v>31</v>
      </c>
      <c r="E1542" s="1" t="str">
        <f t="shared" si="73"/>
        <v>17702</v>
      </c>
      <c r="F1542" s="1" t="str">
        <f t="shared" si="74"/>
        <v>MG-Conceição do Rio Verde</v>
      </c>
    </row>
    <row r="1543" spans="1:6" x14ac:dyDescent="0.25">
      <c r="A1543" s="1" t="s">
        <v>4075</v>
      </c>
      <c r="B1543" s="1">
        <v>3117801</v>
      </c>
      <c r="C1543" s="1" t="s">
        <v>4265</v>
      </c>
      <c r="D1543" s="1" t="str">
        <f t="shared" si="72"/>
        <v>31</v>
      </c>
      <c r="E1543" s="1" t="str">
        <f t="shared" si="73"/>
        <v>17801</v>
      </c>
      <c r="F1543" s="1" t="str">
        <f t="shared" si="74"/>
        <v>MG-Conceição dos Ouros</v>
      </c>
    </row>
    <row r="1544" spans="1:6" x14ac:dyDescent="0.25">
      <c r="A1544" s="1" t="s">
        <v>4075</v>
      </c>
      <c r="B1544" s="1">
        <v>3117836</v>
      </c>
      <c r="C1544" s="1" t="s">
        <v>4266</v>
      </c>
      <c r="D1544" s="1" t="str">
        <f t="shared" si="72"/>
        <v>31</v>
      </c>
      <c r="E1544" s="1" t="str">
        <f t="shared" si="73"/>
        <v>17836</v>
      </c>
      <c r="F1544" s="1" t="str">
        <f t="shared" si="74"/>
        <v>MG-Cônego Marinho</v>
      </c>
    </row>
    <row r="1545" spans="1:6" x14ac:dyDescent="0.25">
      <c r="A1545" s="1" t="s">
        <v>4075</v>
      </c>
      <c r="B1545" s="1">
        <v>3117876</v>
      </c>
      <c r="C1545" s="1" t="s">
        <v>4267</v>
      </c>
      <c r="D1545" s="1" t="str">
        <f t="shared" si="72"/>
        <v>31</v>
      </c>
      <c r="E1545" s="1" t="str">
        <f t="shared" si="73"/>
        <v>17876</v>
      </c>
      <c r="F1545" s="1" t="str">
        <f t="shared" si="74"/>
        <v>MG-Confins</v>
      </c>
    </row>
    <row r="1546" spans="1:6" x14ac:dyDescent="0.25">
      <c r="A1546" s="1" t="s">
        <v>4075</v>
      </c>
      <c r="B1546" s="1">
        <v>3117900</v>
      </c>
      <c r="C1546" s="1" t="s">
        <v>4268</v>
      </c>
      <c r="D1546" s="1" t="str">
        <f t="shared" si="72"/>
        <v>31</v>
      </c>
      <c r="E1546" s="1" t="str">
        <f t="shared" si="73"/>
        <v>17900</v>
      </c>
      <c r="F1546" s="1" t="str">
        <f t="shared" si="74"/>
        <v>MG-Congonhal</v>
      </c>
    </row>
    <row r="1547" spans="1:6" x14ac:dyDescent="0.25">
      <c r="A1547" s="1" t="s">
        <v>4075</v>
      </c>
      <c r="B1547" s="1">
        <v>3118007</v>
      </c>
      <c r="C1547" s="1" t="s">
        <v>4269</v>
      </c>
      <c r="D1547" s="1" t="str">
        <f t="shared" si="72"/>
        <v>31</v>
      </c>
      <c r="E1547" s="1" t="str">
        <f t="shared" si="73"/>
        <v>18007</v>
      </c>
      <c r="F1547" s="1" t="str">
        <f t="shared" si="74"/>
        <v>MG-Congonhas</v>
      </c>
    </row>
    <row r="1548" spans="1:6" x14ac:dyDescent="0.25">
      <c r="A1548" s="1" t="s">
        <v>4075</v>
      </c>
      <c r="B1548" s="1">
        <v>3118106</v>
      </c>
      <c r="C1548" s="1" t="s">
        <v>4270</v>
      </c>
      <c r="D1548" s="1" t="str">
        <f t="shared" si="72"/>
        <v>31</v>
      </c>
      <c r="E1548" s="1" t="str">
        <f t="shared" si="73"/>
        <v>18106</v>
      </c>
      <c r="F1548" s="1" t="str">
        <f t="shared" si="74"/>
        <v>MG-Congonhas do Norte</v>
      </c>
    </row>
    <row r="1549" spans="1:6" x14ac:dyDescent="0.25">
      <c r="A1549" s="1" t="s">
        <v>4075</v>
      </c>
      <c r="B1549" s="1">
        <v>3118205</v>
      </c>
      <c r="C1549" s="1" t="s">
        <v>4271</v>
      </c>
      <c r="D1549" s="1" t="str">
        <f t="shared" si="72"/>
        <v>31</v>
      </c>
      <c r="E1549" s="1" t="str">
        <f t="shared" si="73"/>
        <v>18205</v>
      </c>
      <c r="F1549" s="1" t="str">
        <f t="shared" si="74"/>
        <v>MG-Conquista</v>
      </c>
    </row>
    <row r="1550" spans="1:6" x14ac:dyDescent="0.25">
      <c r="A1550" s="1" t="s">
        <v>4075</v>
      </c>
      <c r="B1550" s="1">
        <v>3118304</v>
      </c>
      <c r="C1550" s="1" t="s">
        <v>4272</v>
      </c>
      <c r="D1550" s="1" t="str">
        <f t="shared" si="72"/>
        <v>31</v>
      </c>
      <c r="E1550" s="1" t="str">
        <f t="shared" si="73"/>
        <v>18304</v>
      </c>
      <c r="F1550" s="1" t="str">
        <f t="shared" si="74"/>
        <v>MG-Conselheiro Lafaiete</v>
      </c>
    </row>
    <row r="1551" spans="1:6" x14ac:dyDescent="0.25">
      <c r="A1551" s="1" t="s">
        <v>4075</v>
      </c>
      <c r="B1551" s="1">
        <v>3118403</v>
      </c>
      <c r="C1551" s="1" t="s">
        <v>4273</v>
      </c>
      <c r="D1551" s="1" t="str">
        <f t="shared" si="72"/>
        <v>31</v>
      </c>
      <c r="E1551" s="1" t="str">
        <f t="shared" si="73"/>
        <v>18403</v>
      </c>
      <c r="F1551" s="1" t="str">
        <f t="shared" si="74"/>
        <v>MG-Conselheiro Pena</v>
      </c>
    </row>
    <row r="1552" spans="1:6" x14ac:dyDescent="0.25">
      <c r="A1552" s="1" t="s">
        <v>4075</v>
      </c>
      <c r="B1552" s="1">
        <v>3118502</v>
      </c>
      <c r="C1552" s="1" t="s">
        <v>4274</v>
      </c>
      <c r="D1552" s="1" t="str">
        <f t="shared" si="72"/>
        <v>31</v>
      </c>
      <c r="E1552" s="1" t="str">
        <f t="shared" si="73"/>
        <v>18502</v>
      </c>
      <c r="F1552" s="1" t="str">
        <f t="shared" si="74"/>
        <v>MG-Consolação</v>
      </c>
    </row>
    <row r="1553" spans="1:6" x14ac:dyDescent="0.25">
      <c r="A1553" s="1" t="s">
        <v>4075</v>
      </c>
      <c r="B1553" s="1">
        <v>3118601</v>
      </c>
      <c r="C1553" s="1" t="s">
        <v>4275</v>
      </c>
      <c r="D1553" s="1" t="str">
        <f t="shared" si="72"/>
        <v>31</v>
      </c>
      <c r="E1553" s="1" t="str">
        <f t="shared" si="73"/>
        <v>18601</v>
      </c>
      <c r="F1553" s="1" t="str">
        <f t="shared" si="74"/>
        <v>MG-Contagem</v>
      </c>
    </row>
    <row r="1554" spans="1:6" x14ac:dyDescent="0.25">
      <c r="A1554" s="1" t="s">
        <v>4075</v>
      </c>
      <c r="B1554" s="1">
        <v>3118700</v>
      </c>
      <c r="C1554" s="1" t="s">
        <v>4276</v>
      </c>
      <c r="D1554" s="1" t="str">
        <f t="shared" si="72"/>
        <v>31</v>
      </c>
      <c r="E1554" s="1" t="str">
        <f t="shared" si="73"/>
        <v>18700</v>
      </c>
      <c r="F1554" s="1" t="str">
        <f t="shared" si="74"/>
        <v>MG-Coqueiral</v>
      </c>
    </row>
    <row r="1555" spans="1:6" x14ac:dyDescent="0.25">
      <c r="A1555" s="1" t="s">
        <v>4075</v>
      </c>
      <c r="B1555" s="1">
        <v>3118809</v>
      </c>
      <c r="C1555" s="1" t="s">
        <v>4277</v>
      </c>
      <c r="D1555" s="1" t="str">
        <f t="shared" si="72"/>
        <v>31</v>
      </c>
      <c r="E1555" s="1" t="str">
        <f t="shared" si="73"/>
        <v>18809</v>
      </c>
      <c r="F1555" s="1" t="str">
        <f t="shared" si="74"/>
        <v>MG-Coração de Jesus</v>
      </c>
    </row>
    <row r="1556" spans="1:6" x14ac:dyDescent="0.25">
      <c r="A1556" s="1" t="s">
        <v>4075</v>
      </c>
      <c r="B1556" s="1">
        <v>3118908</v>
      </c>
      <c r="C1556" s="1" t="s">
        <v>4278</v>
      </c>
      <c r="D1556" s="1" t="str">
        <f t="shared" si="72"/>
        <v>31</v>
      </c>
      <c r="E1556" s="1" t="str">
        <f t="shared" si="73"/>
        <v>18908</v>
      </c>
      <c r="F1556" s="1" t="str">
        <f t="shared" si="74"/>
        <v>MG-Cordisburgo</v>
      </c>
    </row>
    <row r="1557" spans="1:6" x14ac:dyDescent="0.25">
      <c r="A1557" s="1" t="s">
        <v>4075</v>
      </c>
      <c r="B1557" s="1">
        <v>3119005</v>
      </c>
      <c r="C1557" s="1" t="s">
        <v>4279</v>
      </c>
      <c r="D1557" s="1" t="str">
        <f t="shared" si="72"/>
        <v>31</v>
      </c>
      <c r="E1557" s="1" t="str">
        <f t="shared" si="73"/>
        <v>19005</v>
      </c>
      <c r="F1557" s="1" t="str">
        <f t="shared" si="74"/>
        <v>MG-Cordislândia</v>
      </c>
    </row>
    <row r="1558" spans="1:6" x14ac:dyDescent="0.25">
      <c r="A1558" s="1" t="s">
        <v>4075</v>
      </c>
      <c r="B1558" s="1">
        <v>3119104</v>
      </c>
      <c r="C1558" s="1" t="s">
        <v>4280</v>
      </c>
      <c r="D1558" s="1" t="str">
        <f t="shared" si="72"/>
        <v>31</v>
      </c>
      <c r="E1558" s="1" t="str">
        <f t="shared" si="73"/>
        <v>19104</v>
      </c>
      <c r="F1558" s="1" t="str">
        <f t="shared" si="74"/>
        <v>MG-Corinto</v>
      </c>
    </row>
    <row r="1559" spans="1:6" x14ac:dyDescent="0.25">
      <c r="A1559" s="1" t="s">
        <v>4075</v>
      </c>
      <c r="B1559" s="1">
        <v>3119203</v>
      </c>
      <c r="C1559" s="1" t="s">
        <v>4281</v>
      </c>
      <c r="D1559" s="1" t="str">
        <f t="shared" si="72"/>
        <v>31</v>
      </c>
      <c r="E1559" s="1" t="str">
        <f t="shared" si="73"/>
        <v>19203</v>
      </c>
      <c r="F1559" s="1" t="str">
        <f t="shared" si="74"/>
        <v>MG-Coroaci</v>
      </c>
    </row>
    <row r="1560" spans="1:6" x14ac:dyDescent="0.25">
      <c r="A1560" s="1" t="s">
        <v>4075</v>
      </c>
      <c r="B1560" s="1">
        <v>3119302</v>
      </c>
      <c r="C1560" s="1" t="s">
        <v>4282</v>
      </c>
      <c r="D1560" s="1" t="str">
        <f t="shared" si="72"/>
        <v>31</v>
      </c>
      <c r="E1560" s="1" t="str">
        <f t="shared" si="73"/>
        <v>19302</v>
      </c>
      <c r="F1560" s="1" t="str">
        <f t="shared" si="74"/>
        <v>MG-Coromandel</v>
      </c>
    </row>
    <row r="1561" spans="1:6" x14ac:dyDescent="0.25">
      <c r="A1561" s="1" t="s">
        <v>4075</v>
      </c>
      <c r="B1561" s="1">
        <v>3119401</v>
      </c>
      <c r="C1561" s="1" t="s">
        <v>4283</v>
      </c>
      <c r="D1561" s="1" t="str">
        <f t="shared" si="72"/>
        <v>31</v>
      </c>
      <c r="E1561" s="1" t="str">
        <f t="shared" si="73"/>
        <v>19401</v>
      </c>
      <c r="F1561" s="1" t="str">
        <f t="shared" si="74"/>
        <v>MG-Coronel Fabriciano</v>
      </c>
    </row>
    <row r="1562" spans="1:6" x14ac:dyDescent="0.25">
      <c r="A1562" s="1" t="s">
        <v>4075</v>
      </c>
      <c r="B1562" s="1">
        <v>3119500</v>
      </c>
      <c r="C1562" s="1" t="s">
        <v>4284</v>
      </c>
      <c r="D1562" s="1" t="str">
        <f t="shared" si="72"/>
        <v>31</v>
      </c>
      <c r="E1562" s="1" t="str">
        <f t="shared" si="73"/>
        <v>19500</v>
      </c>
      <c r="F1562" s="1" t="str">
        <f t="shared" si="74"/>
        <v>MG-Coronel Murta</v>
      </c>
    </row>
    <row r="1563" spans="1:6" x14ac:dyDescent="0.25">
      <c r="A1563" s="1" t="s">
        <v>4075</v>
      </c>
      <c r="B1563" s="1">
        <v>3119609</v>
      </c>
      <c r="C1563" s="1" t="s">
        <v>4285</v>
      </c>
      <c r="D1563" s="1" t="str">
        <f t="shared" si="72"/>
        <v>31</v>
      </c>
      <c r="E1563" s="1" t="str">
        <f t="shared" si="73"/>
        <v>19609</v>
      </c>
      <c r="F1563" s="1" t="str">
        <f t="shared" si="74"/>
        <v>MG-Coronel Pacheco</v>
      </c>
    </row>
    <row r="1564" spans="1:6" x14ac:dyDescent="0.25">
      <c r="A1564" s="1" t="s">
        <v>4075</v>
      </c>
      <c r="B1564" s="1">
        <v>3119708</v>
      </c>
      <c r="C1564" s="1" t="s">
        <v>4286</v>
      </c>
      <c r="D1564" s="1" t="str">
        <f t="shared" si="72"/>
        <v>31</v>
      </c>
      <c r="E1564" s="1" t="str">
        <f t="shared" si="73"/>
        <v>19708</v>
      </c>
      <c r="F1564" s="1" t="str">
        <f t="shared" si="74"/>
        <v>MG-Coronel Xavier Chaves</v>
      </c>
    </row>
    <row r="1565" spans="1:6" x14ac:dyDescent="0.25">
      <c r="A1565" s="1" t="s">
        <v>4075</v>
      </c>
      <c r="B1565" s="1">
        <v>3119807</v>
      </c>
      <c r="C1565" s="1" t="s">
        <v>4287</v>
      </c>
      <c r="D1565" s="1" t="str">
        <f t="shared" si="72"/>
        <v>31</v>
      </c>
      <c r="E1565" s="1" t="str">
        <f t="shared" si="73"/>
        <v>19807</v>
      </c>
      <c r="F1565" s="1" t="str">
        <f t="shared" si="74"/>
        <v>MG-Córrego Danta</v>
      </c>
    </row>
    <row r="1566" spans="1:6" x14ac:dyDescent="0.25">
      <c r="A1566" s="1" t="s">
        <v>4075</v>
      </c>
      <c r="B1566" s="1">
        <v>3119906</v>
      </c>
      <c r="C1566" s="1" t="s">
        <v>4288</v>
      </c>
      <c r="D1566" s="1" t="str">
        <f t="shared" si="72"/>
        <v>31</v>
      </c>
      <c r="E1566" s="1" t="str">
        <f t="shared" si="73"/>
        <v>19906</v>
      </c>
      <c r="F1566" s="1" t="str">
        <f t="shared" si="74"/>
        <v>MG-Córrego do Bom Jesus</v>
      </c>
    </row>
    <row r="1567" spans="1:6" x14ac:dyDescent="0.25">
      <c r="A1567" s="1" t="s">
        <v>4075</v>
      </c>
      <c r="B1567" s="1">
        <v>3119955</v>
      </c>
      <c r="C1567" s="1" t="s">
        <v>4289</v>
      </c>
      <c r="D1567" s="1" t="str">
        <f t="shared" si="72"/>
        <v>31</v>
      </c>
      <c r="E1567" s="1" t="str">
        <f t="shared" si="73"/>
        <v>19955</v>
      </c>
      <c r="F1567" s="1" t="str">
        <f t="shared" si="74"/>
        <v>MG-Córrego Fundo</v>
      </c>
    </row>
    <row r="1568" spans="1:6" x14ac:dyDescent="0.25">
      <c r="A1568" s="1" t="s">
        <v>4075</v>
      </c>
      <c r="B1568" s="1">
        <v>3120003</v>
      </c>
      <c r="C1568" s="1" t="s">
        <v>4290</v>
      </c>
      <c r="D1568" s="1" t="str">
        <f t="shared" si="72"/>
        <v>31</v>
      </c>
      <c r="E1568" s="1" t="str">
        <f t="shared" si="73"/>
        <v>20003</v>
      </c>
      <c r="F1568" s="1" t="str">
        <f t="shared" si="74"/>
        <v>MG-Córrego Novo</v>
      </c>
    </row>
    <row r="1569" spans="1:6" x14ac:dyDescent="0.25">
      <c r="A1569" s="1" t="s">
        <v>4075</v>
      </c>
      <c r="B1569" s="1">
        <v>3120102</v>
      </c>
      <c r="C1569" s="1" t="s">
        <v>4291</v>
      </c>
      <c r="D1569" s="1" t="str">
        <f t="shared" si="72"/>
        <v>31</v>
      </c>
      <c r="E1569" s="1" t="str">
        <f t="shared" si="73"/>
        <v>20102</v>
      </c>
      <c r="F1569" s="1" t="str">
        <f t="shared" si="74"/>
        <v>MG-Couto de Magalhães de Minas</v>
      </c>
    </row>
    <row r="1570" spans="1:6" x14ac:dyDescent="0.25">
      <c r="A1570" s="1" t="s">
        <v>4075</v>
      </c>
      <c r="B1570" s="1">
        <v>3120151</v>
      </c>
      <c r="C1570" s="1" t="s">
        <v>4292</v>
      </c>
      <c r="D1570" s="1" t="str">
        <f t="shared" si="72"/>
        <v>31</v>
      </c>
      <c r="E1570" s="1" t="str">
        <f t="shared" si="73"/>
        <v>20151</v>
      </c>
      <c r="F1570" s="1" t="str">
        <f t="shared" si="74"/>
        <v>MG-Crisólita</v>
      </c>
    </row>
    <row r="1571" spans="1:6" x14ac:dyDescent="0.25">
      <c r="A1571" s="1" t="s">
        <v>4075</v>
      </c>
      <c r="B1571" s="1">
        <v>3120201</v>
      </c>
      <c r="C1571" s="1" t="s">
        <v>4293</v>
      </c>
      <c r="D1571" s="1" t="str">
        <f t="shared" si="72"/>
        <v>31</v>
      </c>
      <c r="E1571" s="1" t="str">
        <f t="shared" si="73"/>
        <v>20201</v>
      </c>
      <c r="F1571" s="1" t="str">
        <f t="shared" si="74"/>
        <v>MG-Cristais</v>
      </c>
    </row>
    <row r="1572" spans="1:6" x14ac:dyDescent="0.25">
      <c r="A1572" s="1" t="s">
        <v>4075</v>
      </c>
      <c r="B1572" s="1">
        <v>3120300</v>
      </c>
      <c r="C1572" s="1" t="s">
        <v>4294</v>
      </c>
      <c r="D1572" s="1" t="str">
        <f t="shared" si="72"/>
        <v>31</v>
      </c>
      <c r="E1572" s="1" t="str">
        <f t="shared" si="73"/>
        <v>20300</v>
      </c>
      <c r="F1572" s="1" t="str">
        <f t="shared" si="74"/>
        <v>MG-Cristália</v>
      </c>
    </row>
    <row r="1573" spans="1:6" x14ac:dyDescent="0.25">
      <c r="A1573" s="1" t="s">
        <v>4075</v>
      </c>
      <c r="B1573" s="1">
        <v>3120409</v>
      </c>
      <c r="C1573" s="1" t="s">
        <v>4295</v>
      </c>
      <c r="D1573" s="1" t="str">
        <f t="shared" si="72"/>
        <v>31</v>
      </c>
      <c r="E1573" s="1" t="str">
        <f t="shared" si="73"/>
        <v>20409</v>
      </c>
      <c r="F1573" s="1" t="str">
        <f t="shared" si="74"/>
        <v>MG-Cristiano Otoni</v>
      </c>
    </row>
    <row r="1574" spans="1:6" x14ac:dyDescent="0.25">
      <c r="A1574" s="1" t="s">
        <v>4075</v>
      </c>
      <c r="B1574" s="1">
        <v>3120508</v>
      </c>
      <c r="C1574" s="1" t="s">
        <v>4296</v>
      </c>
      <c r="D1574" s="1" t="str">
        <f t="shared" si="72"/>
        <v>31</v>
      </c>
      <c r="E1574" s="1" t="str">
        <f t="shared" si="73"/>
        <v>20508</v>
      </c>
      <c r="F1574" s="1" t="str">
        <f t="shared" si="74"/>
        <v>MG-Cristina</v>
      </c>
    </row>
    <row r="1575" spans="1:6" x14ac:dyDescent="0.25">
      <c r="A1575" s="1" t="s">
        <v>4075</v>
      </c>
      <c r="B1575" s="1">
        <v>3120607</v>
      </c>
      <c r="C1575" s="1" t="s">
        <v>4297</v>
      </c>
      <c r="D1575" s="1" t="str">
        <f t="shared" si="72"/>
        <v>31</v>
      </c>
      <c r="E1575" s="1" t="str">
        <f t="shared" si="73"/>
        <v>20607</v>
      </c>
      <c r="F1575" s="1" t="str">
        <f t="shared" si="74"/>
        <v>MG-Crucilândia</v>
      </c>
    </row>
    <row r="1576" spans="1:6" x14ac:dyDescent="0.25">
      <c r="A1576" s="1" t="s">
        <v>4075</v>
      </c>
      <c r="B1576" s="1">
        <v>3120706</v>
      </c>
      <c r="C1576" s="1" t="s">
        <v>4298</v>
      </c>
      <c r="D1576" s="1" t="str">
        <f t="shared" si="72"/>
        <v>31</v>
      </c>
      <c r="E1576" s="1" t="str">
        <f t="shared" si="73"/>
        <v>20706</v>
      </c>
      <c r="F1576" s="1" t="str">
        <f t="shared" si="74"/>
        <v>MG-Cruzeiro da Fortaleza</v>
      </c>
    </row>
    <row r="1577" spans="1:6" x14ac:dyDescent="0.25">
      <c r="A1577" s="1" t="s">
        <v>4075</v>
      </c>
      <c r="B1577" s="1">
        <v>3120805</v>
      </c>
      <c r="C1577" s="1" t="s">
        <v>4299</v>
      </c>
      <c r="D1577" s="1" t="str">
        <f t="shared" si="72"/>
        <v>31</v>
      </c>
      <c r="E1577" s="1" t="str">
        <f t="shared" si="73"/>
        <v>20805</v>
      </c>
      <c r="F1577" s="1" t="str">
        <f t="shared" si="74"/>
        <v>MG-Cruzília</v>
      </c>
    </row>
    <row r="1578" spans="1:6" x14ac:dyDescent="0.25">
      <c r="A1578" s="1" t="s">
        <v>4075</v>
      </c>
      <c r="B1578" s="1">
        <v>3120839</v>
      </c>
      <c r="C1578" s="1" t="s">
        <v>4300</v>
      </c>
      <c r="D1578" s="1" t="str">
        <f t="shared" si="72"/>
        <v>31</v>
      </c>
      <c r="E1578" s="1" t="str">
        <f t="shared" si="73"/>
        <v>20839</v>
      </c>
      <c r="F1578" s="1" t="str">
        <f t="shared" si="74"/>
        <v>MG-Cuparaque</v>
      </c>
    </row>
    <row r="1579" spans="1:6" x14ac:dyDescent="0.25">
      <c r="A1579" s="1" t="s">
        <v>4075</v>
      </c>
      <c r="B1579" s="1">
        <v>3120870</v>
      </c>
      <c r="C1579" s="1" t="s">
        <v>4301</v>
      </c>
      <c r="D1579" s="1" t="str">
        <f t="shared" si="72"/>
        <v>31</v>
      </c>
      <c r="E1579" s="1" t="str">
        <f t="shared" si="73"/>
        <v>20870</v>
      </c>
      <c r="F1579" s="1" t="str">
        <f t="shared" si="74"/>
        <v>MG-Curral de Dentro</v>
      </c>
    </row>
    <row r="1580" spans="1:6" x14ac:dyDescent="0.25">
      <c r="A1580" s="1" t="s">
        <v>4075</v>
      </c>
      <c r="B1580" s="1">
        <v>3120904</v>
      </c>
      <c r="C1580" s="1" t="s">
        <v>4302</v>
      </c>
      <c r="D1580" s="1" t="str">
        <f t="shared" si="72"/>
        <v>31</v>
      </c>
      <c r="E1580" s="1" t="str">
        <f t="shared" si="73"/>
        <v>20904</v>
      </c>
      <c r="F1580" s="1" t="str">
        <f t="shared" si="74"/>
        <v>MG-Curvelo</v>
      </c>
    </row>
    <row r="1581" spans="1:6" x14ac:dyDescent="0.25">
      <c r="A1581" s="1" t="s">
        <v>4075</v>
      </c>
      <c r="B1581" s="1">
        <v>3121001</v>
      </c>
      <c r="C1581" s="1" t="s">
        <v>4303</v>
      </c>
      <c r="D1581" s="1" t="str">
        <f t="shared" si="72"/>
        <v>31</v>
      </c>
      <c r="E1581" s="1" t="str">
        <f t="shared" si="73"/>
        <v>21001</v>
      </c>
      <c r="F1581" s="1" t="str">
        <f t="shared" si="74"/>
        <v>MG-Datas</v>
      </c>
    </row>
    <row r="1582" spans="1:6" x14ac:dyDescent="0.25">
      <c r="A1582" s="1" t="s">
        <v>4075</v>
      </c>
      <c r="B1582" s="1">
        <v>3121100</v>
      </c>
      <c r="C1582" s="1" t="s">
        <v>4304</v>
      </c>
      <c r="D1582" s="1" t="str">
        <f t="shared" si="72"/>
        <v>31</v>
      </c>
      <c r="E1582" s="1" t="str">
        <f t="shared" si="73"/>
        <v>21100</v>
      </c>
      <c r="F1582" s="1" t="str">
        <f t="shared" si="74"/>
        <v>MG-Delfim Moreira</v>
      </c>
    </row>
    <row r="1583" spans="1:6" x14ac:dyDescent="0.25">
      <c r="A1583" s="1" t="s">
        <v>4075</v>
      </c>
      <c r="B1583" s="1">
        <v>3121209</v>
      </c>
      <c r="C1583" s="1" t="s">
        <v>4305</v>
      </c>
      <c r="D1583" s="1" t="str">
        <f t="shared" si="72"/>
        <v>31</v>
      </c>
      <c r="E1583" s="1" t="str">
        <f t="shared" si="73"/>
        <v>21209</v>
      </c>
      <c r="F1583" s="1" t="str">
        <f t="shared" si="74"/>
        <v>MG-Delfinópolis</v>
      </c>
    </row>
    <row r="1584" spans="1:6" x14ac:dyDescent="0.25">
      <c r="A1584" s="1" t="s">
        <v>4075</v>
      </c>
      <c r="B1584" s="1">
        <v>3121258</v>
      </c>
      <c r="C1584" s="1" t="s">
        <v>4306</v>
      </c>
      <c r="D1584" s="1" t="str">
        <f t="shared" si="72"/>
        <v>31</v>
      </c>
      <c r="E1584" s="1" t="str">
        <f t="shared" si="73"/>
        <v>21258</v>
      </c>
      <c r="F1584" s="1" t="str">
        <f t="shared" si="74"/>
        <v>MG-Delta</v>
      </c>
    </row>
    <row r="1585" spans="1:6" x14ac:dyDescent="0.25">
      <c r="A1585" s="1" t="s">
        <v>4075</v>
      </c>
      <c r="B1585" s="1">
        <v>3121308</v>
      </c>
      <c r="C1585" s="1" t="s">
        <v>4307</v>
      </c>
      <c r="D1585" s="1" t="str">
        <f t="shared" si="72"/>
        <v>31</v>
      </c>
      <c r="E1585" s="1" t="str">
        <f t="shared" si="73"/>
        <v>21308</v>
      </c>
      <c r="F1585" s="1" t="str">
        <f t="shared" si="74"/>
        <v>MG-Descoberto</v>
      </c>
    </row>
    <row r="1586" spans="1:6" x14ac:dyDescent="0.25">
      <c r="A1586" s="1" t="s">
        <v>4075</v>
      </c>
      <c r="B1586" s="1">
        <v>3121407</v>
      </c>
      <c r="C1586" s="1" t="s">
        <v>4308</v>
      </c>
      <c r="D1586" s="1" t="str">
        <f t="shared" si="72"/>
        <v>31</v>
      </c>
      <c r="E1586" s="1" t="str">
        <f t="shared" si="73"/>
        <v>21407</v>
      </c>
      <c r="F1586" s="1" t="str">
        <f t="shared" si="74"/>
        <v>MG-Desterro de Entre Rios</v>
      </c>
    </row>
    <row r="1587" spans="1:6" x14ac:dyDescent="0.25">
      <c r="A1587" s="1" t="s">
        <v>4075</v>
      </c>
      <c r="B1587" s="1">
        <v>3121506</v>
      </c>
      <c r="C1587" s="1" t="s">
        <v>4309</v>
      </c>
      <c r="D1587" s="1" t="str">
        <f t="shared" si="72"/>
        <v>31</v>
      </c>
      <c r="E1587" s="1" t="str">
        <f t="shared" si="73"/>
        <v>21506</v>
      </c>
      <c r="F1587" s="1" t="str">
        <f t="shared" si="74"/>
        <v>MG-Desterro do Melo</v>
      </c>
    </row>
    <row r="1588" spans="1:6" x14ac:dyDescent="0.25">
      <c r="A1588" s="1" t="s">
        <v>4075</v>
      </c>
      <c r="B1588" s="1">
        <v>3121605</v>
      </c>
      <c r="C1588" s="1" t="s">
        <v>4310</v>
      </c>
      <c r="D1588" s="1" t="str">
        <f t="shared" si="72"/>
        <v>31</v>
      </c>
      <c r="E1588" s="1" t="str">
        <f t="shared" si="73"/>
        <v>21605</v>
      </c>
      <c r="F1588" s="1" t="str">
        <f t="shared" si="74"/>
        <v>MG-Diamantina</v>
      </c>
    </row>
    <row r="1589" spans="1:6" x14ac:dyDescent="0.25">
      <c r="A1589" s="1" t="s">
        <v>4075</v>
      </c>
      <c r="B1589" s="1">
        <v>3121704</v>
      </c>
      <c r="C1589" s="1" t="s">
        <v>4311</v>
      </c>
      <c r="D1589" s="1" t="str">
        <f t="shared" si="72"/>
        <v>31</v>
      </c>
      <c r="E1589" s="1" t="str">
        <f t="shared" si="73"/>
        <v>21704</v>
      </c>
      <c r="F1589" s="1" t="str">
        <f t="shared" si="74"/>
        <v>MG-Diogo de Vasconcelos</v>
      </c>
    </row>
    <row r="1590" spans="1:6" x14ac:dyDescent="0.25">
      <c r="A1590" s="1" t="s">
        <v>4075</v>
      </c>
      <c r="B1590" s="1">
        <v>3121803</v>
      </c>
      <c r="C1590" s="1" t="s">
        <v>4312</v>
      </c>
      <c r="D1590" s="1" t="str">
        <f t="shared" si="72"/>
        <v>31</v>
      </c>
      <c r="E1590" s="1" t="str">
        <f t="shared" si="73"/>
        <v>21803</v>
      </c>
      <c r="F1590" s="1" t="str">
        <f t="shared" si="74"/>
        <v>MG-Dionísio</v>
      </c>
    </row>
    <row r="1591" spans="1:6" x14ac:dyDescent="0.25">
      <c r="A1591" s="1" t="s">
        <v>4075</v>
      </c>
      <c r="B1591" s="1">
        <v>3121902</v>
      </c>
      <c r="C1591" s="1" t="s">
        <v>4313</v>
      </c>
      <c r="D1591" s="1" t="str">
        <f t="shared" si="72"/>
        <v>31</v>
      </c>
      <c r="E1591" s="1" t="str">
        <f t="shared" si="73"/>
        <v>21902</v>
      </c>
      <c r="F1591" s="1" t="str">
        <f t="shared" si="74"/>
        <v>MG-Divinésia</v>
      </c>
    </row>
    <row r="1592" spans="1:6" x14ac:dyDescent="0.25">
      <c r="A1592" s="1" t="s">
        <v>4075</v>
      </c>
      <c r="B1592" s="1">
        <v>3122009</v>
      </c>
      <c r="C1592" s="1" t="s">
        <v>4314</v>
      </c>
      <c r="D1592" s="1" t="str">
        <f t="shared" si="72"/>
        <v>31</v>
      </c>
      <c r="E1592" s="1" t="str">
        <f t="shared" si="73"/>
        <v>22009</v>
      </c>
      <c r="F1592" s="1" t="str">
        <f t="shared" si="74"/>
        <v>MG-Divino</v>
      </c>
    </row>
    <row r="1593" spans="1:6" x14ac:dyDescent="0.25">
      <c r="A1593" s="1" t="s">
        <v>4075</v>
      </c>
      <c r="B1593" s="1">
        <v>3122108</v>
      </c>
      <c r="C1593" s="1" t="s">
        <v>4315</v>
      </c>
      <c r="D1593" s="1" t="str">
        <f t="shared" si="72"/>
        <v>31</v>
      </c>
      <c r="E1593" s="1" t="str">
        <f t="shared" si="73"/>
        <v>22108</v>
      </c>
      <c r="F1593" s="1" t="str">
        <f t="shared" si="74"/>
        <v>MG-Divino das Laranjeiras</v>
      </c>
    </row>
    <row r="1594" spans="1:6" x14ac:dyDescent="0.25">
      <c r="A1594" s="1" t="s">
        <v>4075</v>
      </c>
      <c r="B1594" s="1">
        <v>3122207</v>
      </c>
      <c r="C1594" s="1" t="s">
        <v>4316</v>
      </c>
      <c r="D1594" s="1" t="str">
        <f t="shared" si="72"/>
        <v>31</v>
      </c>
      <c r="E1594" s="1" t="str">
        <f t="shared" si="73"/>
        <v>22207</v>
      </c>
      <c r="F1594" s="1" t="str">
        <f t="shared" si="74"/>
        <v>MG-Divinolândia de Minas</v>
      </c>
    </row>
    <row r="1595" spans="1:6" x14ac:dyDescent="0.25">
      <c r="A1595" s="1" t="s">
        <v>4075</v>
      </c>
      <c r="B1595" s="1">
        <v>3122306</v>
      </c>
      <c r="C1595" s="1" t="s">
        <v>4317</v>
      </c>
      <c r="D1595" s="1" t="str">
        <f t="shared" si="72"/>
        <v>31</v>
      </c>
      <c r="E1595" s="1" t="str">
        <f t="shared" si="73"/>
        <v>22306</v>
      </c>
      <c r="F1595" s="1" t="str">
        <f t="shared" si="74"/>
        <v>MG-Divinópolis</v>
      </c>
    </row>
    <row r="1596" spans="1:6" x14ac:dyDescent="0.25">
      <c r="A1596" s="1" t="s">
        <v>4075</v>
      </c>
      <c r="B1596" s="1">
        <v>3122355</v>
      </c>
      <c r="C1596" s="1" t="s">
        <v>4318</v>
      </c>
      <c r="D1596" s="1" t="str">
        <f t="shared" si="72"/>
        <v>31</v>
      </c>
      <c r="E1596" s="1" t="str">
        <f t="shared" si="73"/>
        <v>22355</v>
      </c>
      <c r="F1596" s="1" t="str">
        <f t="shared" si="74"/>
        <v>MG-Divisa Alegre</v>
      </c>
    </row>
    <row r="1597" spans="1:6" x14ac:dyDescent="0.25">
      <c r="A1597" s="1" t="s">
        <v>4075</v>
      </c>
      <c r="B1597" s="1">
        <v>3122405</v>
      </c>
      <c r="C1597" s="1" t="s">
        <v>4319</v>
      </c>
      <c r="D1597" s="1" t="str">
        <f t="shared" si="72"/>
        <v>31</v>
      </c>
      <c r="E1597" s="1" t="str">
        <f t="shared" si="73"/>
        <v>22405</v>
      </c>
      <c r="F1597" s="1" t="str">
        <f t="shared" si="74"/>
        <v>MG-Divisa Nova</v>
      </c>
    </row>
    <row r="1598" spans="1:6" x14ac:dyDescent="0.25">
      <c r="A1598" s="1" t="s">
        <v>4075</v>
      </c>
      <c r="B1598" s="1">
        <v>3122454</v>
      </c>
      <c r="C1598" s="1" t="s">
        <v>4320</v>
      </c>
      <c r="D1598" s="1" t="str">
        <f t="shared" si="72"/>
        <v>31</v>
      </c>
      <c r="E1598" s="1" t="str">
        <f t="shared" si="73"/>
        <v>22454</v>
      </c>
      <c r="F1598" s="1" t="str">
        <f t="shared" si="74"/>
        <v>MG-Divisópolis</v>
      </c>
    </row>
    <row r="1599" spans="1:6" x14ac:dyDescent="0.25">
      <c r="A1599" s="1" t="s">
        <v>4075</v>
      </c>
      <c r="B1599" s="1">
        <v>3122470</v>
      </c>
      <c r="C1599" s="1" t="s">
        <v>4321</v>
      </c>
      <c r="D1599" s="1" t="str">
        <f t="shared" si="72"/>
        <v>31</v>
      </c>
      <c r="E1599" s="1" t="str">
        <f t="shared" si="73"/>
        <v>22470</v>
      </c>
      <c r="F1599" s="1" t="str">
        <f t="shared" si="74"/>
        <v>MG-Dom Bosco</v>
      </c>
    </row>
    <row r="1600" spans="1:6" x14ac:dyDescent="0.25">
      <c r="A1600" s="1" t="s">
        <v>4075</v>
      </c>
      <c r="B1600" s="1">
        <v>3122504</v>
      </c>
      <c r="C1600" s="1" t="s">
        <v>4322</v>
      </c>
      <c r="D1600" s="1" t="str">
        <f t="shared" si="72"/>
        <v>31</v>
      </c>
      <c r="E1600" s="1" t="str">
        <f t="shared" si="73"/>
        <v>22504</v>
      </c>
      <c r="F1600" s="1" t="str">
        <f t="shared" si="74"/>
        <v>MG-Dom Cavati</v>
      </c>
    </row>
    <row r="1601" spans="1:6" x14ac:dyDescent="0.25">
      <c r="A1601" s="1" t="s">
        <v>4075</v>
      </c>
      <c r="B1601" s="1">
        <v>3122603</v>
      </c>
      <c r="C1601" s="1" t="s">
        <v>4323</v>
      </c>
      <c r="D1601" s="1" t="str">
        <f t="shared" si="72"/>
        <v>31</v>
      </c>
      <c r="E1601" s="1" t="str">
        <f t="shared" si="73"/>
        <v>22603</v>
      </c>
      <c r="F1601" s="1" t="str">
        <f t="shared" si="74"/>
        <v>MG-Dom Joaquim</v>
      </c>
    </row>
    <row r="1602" spans="1:6" x14ac:dyDescent="0.25">
      <c r="A1602" s="1" t="s">
        <v>4075</v>
      </c>
      <c r="B1602" s="1">
        <v>3122702</v>
      </c>
      <c r="C1602" s="1" t="s">
        <v>4324</v>
      </c>
      <c r="D1602" s="1" t="str">
        <f t="shared" si="72"/>
        <v>31</v>
      </c>
      <c r="E1602" s="1" t="str">
        <f t="shared" si="73"/>
        <v>22702</v>
      </c>
      <c r="F1602" s="1" t="str">
        <f t="shared" si="74"/>
        <v>MG-Dom Silvério</v>
      </c>
    </row>
    <row r="1603" spans="1:6" x14ac:dyDescent="0.25">
      <c r="A1603" s="1" t="s">
        <v>4075</v>
      </c>
      <c r="B1603" s="1">
        <v>3122801</v>
      </c>
      <c r="C1603" s="1" t="s">
        <v>4325</v>
      </c>
      <c r="D1603" s="1" t="str">
        <f t="shared" ref="D1603:D1666" si="75">LEFT($B1603,2)</f>
        <v>31</v>
      </c>
      <c r="E1603" s="1" t="str">
        <f t="shared" ref="E1603:E1666" si="76">RIGHT(B1603,5)</f>
        <v>22801</v>
      </c>
      <c r="F1603" s="1" t="str">
        <f t="shared" si="74"/>
        <v>MG-Dom Viçoso</v>
      </c>
    </row>
    <row r="1604" spans="1:6" x14ac:dyDescent="0.25">
      <c r="A1604" s="1" t="s">
        <v>4075</v>
      </c>
      <c r="B1604" s="1">
        <v>3122900</v>
      </c>
      <c r="C1604" s="1" t="s">
        <v>4326</v>
      </c>
      <c r="D1604" s="1" t="str">
        <f t="shared" si="75"/>
        <v>31</v>
      </c>
      <c r="E1604" s="1" t="str">
        <f t="shared" si="76"/>
        <v>22900</v>
      </c>
      <c r="F1604" s="1" t="str">
        <f t="shared" ref="F1604:F1667" si="77">A1604&amp;"-"&amp;C1604</f>
        <v>MG-Dona Eusébia</v>
      </c>
    </row>
    <row r="1605" spans="1:6" x14ac:dyDescent="0.25">
      <c r="A1605" s="1" t="s">
        <v>4075</v>
      </c>
      <c r="B1605" s="1">
        <v>3123007</v>
      </c>
      <c r="C1605" s="1" t="s">
        <v>4327</v>
      </c>
      <c r="D1605" s="1" t="str">
        <f t="shared" si="75"/>
        <v>31</v>
      </c>
      <c r="E1605" s="1" t="str">
        <f t="shared" si="76"/>
        <v>23007</v>
      </c>
      <c r="F1605" s="1" t="str">
        <f t="shared" si="77"/>
        <v>MG-Dores de Campos</v>
      </c>
    </row>
    <row r="1606" spans="1:6" x14ac:dyDescent="0.25">
      <c r="A1606" s="1" t="s">
        <v>4075</v>
      </c>
      <c r="B1606" s="1">
        <v>3123106</v>
      </c>
      <c r="C1606" s="1" t="s">
        <v>4328</v>
      </c>
      <c r="D1606" s="1" t="str">
        <f t="shared" si="75"/>
        <v>31</v>
      </c>
      <c r="E1606" s="1" t="str">
        <f t="shared" si="76"/>
        <v>23106</v>
      </c>
      <c r="F1606" s="1" t="str">
        <f t="shared" si="77"/>
        <v>MG-Dores de Guanhães</v>
      </c>
    </row>
    <row r="1607" spans="1:6" x14ac:dyDescent="0.25">
      <c r="A1607" s="1" t="s">
        <v>4075</v>
      </c>
      <c r="B1607" s="1">
        <v>3123205</v>
      </c>
      <c r="C1607" s="1" t="s">
        <v>4329</v>
      </c>
      <c r="D1607" s="1" t="str">
        <f t="shared" si="75"/>
        <v>31</v>
      </c>
      <c r="E1607" s="1" t="str">
        <f t="shared" si="76"/>
        <v>23205</v>
      </c>
      <c r="F1607" s="1" t="str">
        <f t="shared" si="77"/>
        <v>MG-Dores do Indaiá</v>
      </c>
    </row>
    <row r="1608" spans="1:6" x14ac:dyDescent="0.25">
      <c r="A1608" s="1" t="s">
        <v>4075</v>
      </c>
      <c r="B1608" s="1">
        <v>3123304</v>
      </c>
      <c r="C1608" s="1" t="s">
        <v>4330</v>
      </c>
      <c r="D1608" s="1" t="str">
        <f t="shared" si="75"/>
        <v>31</v>
      </c>
      <c r="E1608" s="1" t="str">
        <f t="shared" si="76"/>
        <v>23304</v>
      </c>
      <c r="F1608" s="1" t="str">
        <f t="shared" si="77"/>
        <v>MG-Dores do Turvo</v>
      </c>
    </row>
    <row r="1609" spans="1:6" x14ac:dyDescent="0.25">
      <c r="A1609" s="1" t="s">
        <v>4075</v>
      </c>
      <c r="B1609" s="1">
        <v>3123403</v>
      </c>
      <c r="C1609" s="1" t="s">
        <v>4331</v>
      </c>
      <c r="D1609" s="1" t="str">
        <f t="shared" si="75"/>
        <v>31</v>
      </c>
      <c r="E1609" s="1" t="str">
        <f t="shared" si="76"/>
        <v>23403</v>
      </c>
      <c r="F1609" s="1" t="str">
        <f t="shared" si="77"/>
        <v>MG-Doresópolis</v>
      </c>
    </row>
    <row r="1610" spans="1:6" x14ac:dyDescent="0.25">
      <c r="A1610" s="1" t="s">
        <v>4075</v>
      </c>
      <c r="B1610" s="1">
        <v>3123502</v>
      </c>
      <c r="C1610" s="1" t="s">
        <v>4332</v>
      </c>
      <c r="D1610" s="1" t="str">
        <f t="shared" si="75"/>
        <v>31</v>
      </c>
      <c r="E1610" s="1" t="str">
        <f t="shared" si="76"/>
        <v>23502</v>
      </c>
      <c r="F1610" s="1" t="str">
        <f t="shared" si="77"/>
        <v>MG-Douradoquara</v>
      </c>
    </row>
    <row r="1611" spans="1:6" x14ac:dyDescent="0.25">
      <c r="A1611" s="1" t="s">
        <v>4075</v>
      </c>
      <c r="B1611" s="1">
        <v>3123528</v>
      </c>
      <c r="C1611" s="1" t="s">
        <v>4333</v>
      </c>
      <c r="D1611" s="1" t="str">
        <f t="shared" si="75"/>
        <v>31</v>
      </c>
      <c r="E1611" s="1" t="str">
        <f t="shared" si="76"/>
        <v>23528</v>
      </c>
      <c r="F1611" s="1" t="str">
        <f t="shared" si="77"/>
        <v>MG-Durandé</v>
      </c>
    </row>
    <row r="1612" spans="1:6" x14ac:dyDescent="0.25">
      <c r="A1612" s="1" t="s">
        <v>4075</v>
      </c>
      <c r="B1612" s="1">
        <v>3123601</v>
      </c>
      <c r="C1612" s="1" t="s">
        <v>4334</v>
      </c>
      <c r="D1612" s="1" t="str">
        <f t="shared" si="75"/>
        <v>31</v>
      </c>
      <c r="E1612" s="1" t="str">
        <f t="shared" si="76"/>
        <v>23601</v>
      </c>
      <c r="F1612" s="1" t="str">
        <f t="shared" si="77"/>
        <v>MG-Elói Mendes</v>
      </c>
    </row>
    <row r="1613" spans="1:6" x14ac:dyDescent="0.25">
      <c r="A1613" s="1" t="s">
        <v>4075</v>
      </c>
      <c r="B1613" s="1">
        <v>3123700</v>
      </c>
      <c r="C1613" s="1" t="s">
        <v>4335</v>
      </c>
      <c r="D1613" s="1" t="str">
        <f t="shared" si="75"/>
        <v>31</v>
      </c>
      <c r="E1613" s="1" t="str">
        <f t="shared" si="76"/>
        <v>23700</v>
      </c>
      <c r="F1613" s="1" t="str">
        <f t="shared" si="77"/>
        <v>MG-Engenheiro Caldas</v>
      </c>
    </row>
    <row r="1614" spans="1:6" x14ac:dyDescent="0.25">
      <c r="A1614" s="1" t="s">
        <v>4075</v>
      </c>
      <c r="B1614" s="1">
        <v>3123809</v>
      </c>
      <c r="C1614" s="1" t="s">
        <v>4336</v>
      </c>
      <c r="D1614" s="1" t="str">
        <f t="shared" si="75"/>
        <v>31</v>
      </c>
      <c r="E1614" s="1" t="str">
        <f t="shared" si="76"/>
        <v>23809</v>
      </c>
      <c r="F1614" s="1" t="str">
        <f t="shared" si="77"/>
        <v>MG-Engenheiro Navarro</v>
      </c>
    </row>
    <row r="1615" spans="1:6" x14ac:dyDescent="0.25">
      <c r="A1615" s="1" t="s">
        <v>4075</v>
      </c>
      <c r="B1615" s="1">
        <v>3123858</v>
      </c>
      <c r="C1615" s="1" t="s">
        <v>4337</v>
      </c>
      <c r="D1615" s="1" t="str">
        <f t="shared" si="75"/>
        <v>31</v>
      </c>
      <c r="E1615" s="1" t="str">
        <f t="shared" si="76"/>
        <v>23858</v>
      </c>
      <c r="F1615" s="1" t="str">
        <f t="shared" si="77"/>
        <v>MG-Entre Folhas</v>
      </c>
    </row>
    <row r="1616" spans="1:6" x14ac:dyDescent="0.25">
      <c r="A1616" s="1" t="s">
        <v>4075</v>
      </c>
      <c r="B1616" s="1">
        <v>3123908</v>
      </c>
      <c r="C1616" s="1" t="s">
        <v>4338</v>
      </c>
      <c r="D1616" s="1" t="str">
        <f t="shared" si="75"/>
        <v>31</v>
      </c>
      <c r="E1616" s="1" t="str">
        <f t="shared" si="76"/>
        <v>23908</v>
      </c>
      <c r="F1616" s="1" t="str">
        <f t="shared" si="77"/>
        <v>MG-Entre Rios de Minas</v>
      </c>
    </row>
    <row r="1617" spans="1:6" x14ac:dyDescent="0.25">
      <c r="A1617" s="1" t="s">
        <v>4075</v>
      </c>
      <c r="B1617" s="1">
        <v>3124005</v>
      </c>
      <c r="C1617" s="1" t="s">
        <v>4339</v>
      </c>
      <c r="D1617" s="1" t="str">
        <f t="shared" si="75"/>
        <v>31</v>
      </c>
      <c r="E1617" s="1" t="str">
        <f t="shared" si="76"/>
        <v>24005</v>
      </c>
      <c r="F1617" s="1" t="str">
        <f t="shared" si="77"/>
        <v>MG-Ervália</v>
      </c>
    </row>
    <row r="1618" spans="1:6" x14ac:dyDescent="0.25">
      <c r="A1618" s="1" t="s">
        <v>4075</v>
      </c>
      <c r="B1618" s="1">
        <v>3124104</v>
      </c>
      <c r="C1618" s="1" t="s">
        <v>4340</v>
      </c>
      <c r="D1618" s="1" t="str">
        <f t="shared" si="75"/>
        <v>31</v>
      </c>
      <c r="E1618" s="1" t="str">
        <f t="shared" si="76"/>
        <v>24104</v>
      </c>
      <c r="F1618" s="1" t="str">
        <f t="shared" si="77"/>
        <v>MG-Esmeraldas</v>
      </c>
    </row>
    <row r="1619" spans="1:6" x14ac:dyDescent="0.25">
      <c r="A1619" s="1" t="s">
        <v>4075</v>
      </c>
      <c r="B1619" s="1">
        <v>3124203</v>
      </c>
      <c r="C1619" s="1" t="s">
        <v>4341</v>
      </c>
      <c r="D1619" s="1" t="str">
        <f t="shared" si="75"/>
        <v>31</v>
      </c>
      <c r="E1619" s="1" t="str">
        <f t="shared" si="76"/>
        <v>24203</v>
      </c>
      <c r="F1619" s="1" t="str">
        <f t="shared" si="77"/>
        <v>MG-Espera Feliz</v>
      </c>
    </row>
    <row r="1620" spans="1:6" x14ac:dyDescent="0.25">
      <c r="A1620" s="1" t="s">
        <v>4075</v>
      </c>
      <c r="B1620" s="1">
        <v>3124302</v>
      </c>
      <c r="C1620" s="1" t="s">
        <v>4342</v>
      </c>
      <c r="D1620" s="1" t="str">
        <f t="shared" si="75"/>
        <v>31</v>
      </c>
      <c r="E1620" s="1" t="str">
        <f t="shared" si="76"/>
        <v>24302</v>
      </c>
      <c r="F1620" s="1" t="str">
        <f t="shared" si="77"/>
        <v>MG-Espinosa</v>
      </c>
    </row>
    <row r="1621" spans="1:6" x14ac:dyDescent="0.25">
      <c r="A1621" s="1" t="s">
        <v>4075</v>
      </c>
      <c r="B1621" s="1">
        <v>3124401</v>
      </c>
      <c r="C1621" s="1" t="s">
        <v>4343</v>
      </c>
      <c r="D1621" s="1" t="str">
        <f t="shared" si="75"/>
        <v>31</v>
      </c>
      <c r="E1621" s="1" t="str">
        <f t="shared" si="76"/>
        <v>24401</v>
      </c>
      <c r="F1621" s="1" t="str">
        <f t="shared" si="77"/>
        <v>MG-Espírito Santo do Dourado</v>
      </c>
    </row>
    <row r="1622" spans="1:6" x14ac:dyDescent="0.25">
      <c r="A1622" s="1" t="s">
        <v>4075</v>
      </c>
      <c r="B1622" s="1">
        <v>3124500</v>
      </c>
      <c r="C1622" s="1" t="s">
        <v>4344</v>
      </c>
      <c r="D1622" s="1" t="str">
        <f t="shared" si="75"/>
        <v>31</v>
      </c>
      <c r="E1622" s="1" t="str">
        <f t="shared" si="76"/>
        <v>24500</v>
      </c>
      <c r="F1622" s="1" t="str">
        <f t="shared" si="77"/>
        <v>MG-Estiva</v>
      </c>
    </row>
    <row r="1623" spans="1:6" x14ac:dyDescent="0.25">
      <c r="A1623" s="1" t="s">
        <v>4075</v>
      </c>
      <c r="B1623" s="1">
        <v>3124609</v>
      </c>
      <c r="C1623" s="1" t="s">
        <v>4345</v>
      </c>
      <c r="D1623" s="1" t="str">
        <f t="shared" si="75"/>
        <v>31</v>
      </c>
      <c r="E1623" s="1" t="str">
        <f t="shared" si="76"/>
        <v>24609</v>
      </c>
      <c r="F1623" s="1" t="str">
        <f t="shared" si="77"/>
        <v>MG-Estrela Dalva</v>
      </c>
    </row>
    <row r="1624" spans="1:6" x14ac:dyDescent="0.25">
      <c r="A1624" s="1" t="s">
        <v>4075</v>
      </c>
      <c r="B1624" s="1">
        <v>3124708</v>
      </c>
      <c r="C1624" s="1" t="s">
        <v>4346</v>
      </c>
      <c r="D1624" s="1" t="str">
        <f t="shared" si="75"/>
        <v>31</v>
      </c>
      <c r="E1624" s="1" t="str">
        <f t="shared" si="76"/>
        <v>24708</v>
      </c>
      <c r="F1624" s="1" t="str">
        <f t="shared" si="77"/>
        <v>MG-Estrela do Indaiá</v>
      </c>
    </row>
    <row r="1625" spans="1:6" x14ac:dyDescent="0.25">
      <c r="A1625" s="1" t="s">
        <v>4075</v>
      </c>
      <c r="B1625" s="1">
        <v>3124807</v>
      </c>
      <c r="C1625" s="1" t="s">
        <v>4347</v>
      </c>
      <c r="D1625" s="1" t="str">
        <f t="shared" si="75"/>
        <v>31</v>
      </c>
      <c r="E1625" s="1" t="str">
        <f t="shared" si="76"/>
        <v>24807</v>
      </c>
      <c r="F1625" s="1" t="str">
        <f t="shared" si="77"/>
        <v>MG-Estrela do Sul</v>
      </c>
    </row>
    <row r="1626" spans="1:6" x14ac:dyDescent="0.25">
      <c r="A1626" s="1" t="s">
        <v>4075</v>
      </c>
      <c r="B1626" s="1">
        <v>3124906</v>
      </c>
      <c r="C1626" s="1" t="s">
        <v>4348</v>
      </c>
      <c r="D1626" s="1" t="str">
        <f t="shared" si="75"/>
        <v>31</v>
      </c>
      <c r="E1626" s="1" t="str">
        <f t="shared" si="76"/>
        <v>24906</v>
      </c>
      <c r="F1626" s="1" t="str">
        <f t="shared" si="77"/>
        <v>MG-Eugenópolis</v>
      </c>
    </row>
    <row r="1627" spans="1:6" x14ac:dyDescent="0.25">
      <c r="A1627" s="1" t="s">
        <v>4075</v>
      </c>
      <c r="B1627" s="1">
        <v>3125002</v>
      </c>
      <c r="C1627" s="1" t="s">
        <v>4349</v>
      </c>
      <c r="D1627" s="1" t="str">
        <f t="shared" si="75"/>
        <v>31</v>
      </c>
      <c r="E1627" s="1" t="str">
        <f t="shared" si="76"/>
        <v>25002</v>
      </c>
      <c r="F1627" s="1" t="str">
        <f t="shared" si="77"/>
        <v>MG-Ewbank da Câmara</v>
      </c>
    </row>
    <row r="1628" spans="1:6" x14ac:dyDescent="0.25">
      <c r="A1628" s="1" t="s">
        <v>4075</v>
      </c>
      <c r="B1628" s="1">
        <v>3125101</v>
      </c>
      <c r="C1628" s="1" t="s">
        <v>4350</v>
      </c>
      <c r="D1628" s="1" t="str">
        <f t="shared" si="75"/>
        <v>31</v>
      </c>
      <c r="E1628" s="1" t="str">
        <f t="shared" si="76"/>
        <v>25101</v>
      </c>
      <c r="F1628" s="1" t="str">
        <f t="shared" si="77"/>
        <v>MG-Extrema</v>
      </c>
    </row>
    <row r="1629" spans="1:6" x14ac:dyDescent="0.25">
      <c r="A1629" s="1" t="s">
        <v>4075</v>
      </c>
      <c r="B1629" s="1">
        <v>3125200</v>
      </c>
      <c r="C1629" s="1" t="s">
        <v>4351</v>
      </c>
      <c r="D1629" s="1" t="str">
        <f t="shared" si="75"/>
        <v>31</v>
      </c>
      <c r="E1629" s="1" t="str">
        <f t="shared" si="76"/>
        <v>25200</v>
      </c>
      <c r="F1629" s="1" t="str">
        <f t="shared" si="77"/>
        <v>MG-Fama</v>
      </c>
    </row>
    <row r="1630" spans="1:6" x14ac:dyDescent="0.25">
      <c r="A1630" s="1" t="s">
        <v>4075</v>
      </c>
      <c r="B1630" s="1">
        <v>3125309</v>
      </c>
      <c r="C1630" s="1" t="s">
        <v>4352</v>
      </c>
      <c r="D1630" s="1" t="str">
        <f t="shared" si="75"/>
        <v>31</v>
      </c>
      <c r="E1630" s="1" t="str">
        <f t="shared" si="76"/>
        <v>25309</v>
      </c>
      <c r="F1630" s="1" t="str">
        <f t="shared" si="77"/>
        <v>MG-Faria Lemos</v>
      </c>
    </row>
    <row r="1631" spans="1:6" x14ac:dyDescent="0.25">
      <c r="A1631" s="1" t="s">
        <v>4075</v>
      </c>
      <c r="B1631" s="1">
        <v>3125408</v>
      </c>
      <c r="C1631" s="1" t="s">
        <v>4353</v>
      </c>
      <c r="D1631" s="1" t="str">
        <f t="shared" si="75"/>
        <v>31</v>
      </c>
      <c r="E1631" s="1" t="str">
        <f t="shared" si="76"/>
        <v>25408</v>
      </c>
      <c r="F1631" s="1" t="str">
        <f t="shared" si="77"/>
        <v>MG-Felício dos Santos</v>
      </c>
    </row>
    <row r="1632" spans="1:6" x14ac:dyDescent="0.25">
      <c r="A1632" s="1" t="s">
        <v>4075</v>
      </c>
      <c r="B1632" s="1">
        <v>3125606</v>
      </c>
      <c r="C1632" s="1" t="s">
        <v>4354</v>
      </c>
      <c r="D1632" s="1" t="str">
        <f t="shared" si="75"/>
        <v>31</v>
      </c>
      <c r="E1632" s="1" t="str">
        <f t="shared" si="76"/>
        <v>25606</v>
      </c>
      <c r="F1632" s="1" t="str">
        <f t="shared" si="77"/>
        <v>MG-Felisburgo</v>
      </c>
    </row>
    <row r="1633" spans="1:6" x14ac:dyDescent="0.25">
      <c r="A1633" s="1" t="s">
        <v>4075</v>
      </c>
      <c r="B1633" s="1">
        <v>3125705</v>
      </c>
      <c r="C1633" s="1" t="s">
        <v>4355</v>
      </c>
      <c r="D1633" s="1" t="str">
        <f t="shared" si="75"/>
        <v>31</v>
      </c>
      <c r="E1633" s="1" t="str">
        <f t="shared" si="76"/>
        <v>25705</v>
      </c>
      <c r="F1633" s="1" t="str">
        <f t="shared" si="77"/>
        <v>MG-Felixlândia</v>
      </c>
    </row>
    <row r="1634" spans="1:6" x14ac:dyDescent="0.25">
      <c r="A1634" s="1" t="s">
        <v>4075</v>
      </c>
      <c r="B1634" s="1">
        <v>3125804</v>
      </c>
      <c r="C1634" s="1" t="s">
        <v>4356</v>
      </c>
      <c r="D1634" s="1" t="str">
        <f t="shared" si="75"/>
        <v>31</v>
      </c>
      <c r="E1634" s="1" t="str">
        <f t="shared" si="76"/>
        <v>25804</v>
      </c>
      <c r="F1634" s="1" t="str">
        <f t="shared" si="77"/>
        <v>MG-Fernandes Tourinho</v>
      </c>
    </row>
    <row r="1635" spans="1:6" x14ac:dyDescent="0.25">
      <c r="A1635" s="1" t="s">
        <v>4075</v>
      </c>
      <c r="B1635" s="1">
        <v>3125903</v>
      </c>
      <c r="C1635" s="1" t="s">
        <v>4357</v>
      </c>
      <c r="D1635" s="1" t="str">
        <f t="shared" si="75"/>
        <v>31</v>
      </c>
      <c r="E1635" s="1" t="str">
        <f t="shared" si="76"/>
        <v>25903</v>
      </c>
      <c r="F1635" s="1" t="str">
        <f t="shared" si="77"/>
        <v>MG-Ferros</v>
      </c>
    </row>
    <row r="1636" spans="1:6" x14ac:dyDescent="0.25">
      <c r="A1636" s="1" t="s">
        <v>4075</v>
      </c>
      <c r="B1636" s="1">
        <v>3125952</v>
      </c>
      <c r="C1636" s="1" t="s">
        <v>4358</v>
      </c>
      <c r="D1636" s="1" t="str">
        <f t="shared" si="75"/>
        <v>31</v>
      </c>
      <c r="E1636" s="1" t="str">
        <f t="shared" si="76"/>
        <v>25952</v>
      </c>
      <c r="F1636" s="1" t="str">
        <f t="shared" si="77"/>
        <v>MG-Fervedouro</v>
      </c>
    </row>
    <row r="1637" spans="1:6" x14ac:dyDescent="0.25">
      <c r="A1637" s="1" t="s">
        <v>4075</v>
      </c>
      <c r="B1637" s="1">
        <v>3126000</v>
      </c>
      <c r="C1637" s="1" t="s">
        <v>4359</v>
      </c>
      <c r="D1637" s="1" t="str">
        <f t="shared" si="75"/>
        <v>31</v>
      </c>
      <c r="E1637" s="1" t="str">
        <f t="shared" si="76"/>
        <v>26000</v>
      </c>
      <c r="F1637" s="1" t="str">
        <f t="shared" si="77"/>
        <v>MG-Florestal</v>
      </c>
    </row>
    <row r="1638" spans="1:6" x14ac:dyDescent="0.25">
      <c r="A1638" s="1" t="s">
        <v>4075</v>
      </c>
      <c r="B1638" s="1">
        <v>3126109</v>
      </c>
      <c r="C1638" s="1" t="s">
        <v>4360</v>
      </c>
      <c r="D1638" s="1" t="str">
        <f t="shared" si="75"/>
        <v>31</v>
      </c>
      <c r="E1638" s="1" t="str">
        <f t="shared" si="76"/>
        <v>26109</v>
      </c>
      <c r="F1638" s="1" t="str">
        <f t="shared" si="77"/>
        <v>MG-Formiga</v>
      </c>
    </row>
    <row r="1639" spans="1:6" x14ac:dyDescent="0.25">
      <c r="A1639" s="1" t="s">
        <v>4075</v>
      </c>
      <c r="B1639" s="1">
        <v>3126208</v>
      </c>
      <c r="C1639" s="1" t="s">
        <v>4361</v>
      </c>
      <c r="D1639" s="1" t="str">
        <f t="shared" si="75"/>
        <v>31</v>
      </c>
      <c r="E1639" s="1" t="str">
        <f t="shared" si="76"/>
        <v>26208</v>
      </c>
      <c r="F1639" s="1" t="str">
        <f t="shared" si="77"/>
        <v>MG-Formoso</v>
      </c>
    </row>
    <row r="1640" spans="1:6" x14ac:dyDescent="0.25">
      <c r="A1640" s="1" t="s">
        <v>4075</v>
      </c>
      <c r="B1640" s="1">
        <v>3126307</v>
      </c>
      <c r="C1640" s="1" t="s">
        <v>4362</v>
      </c>
      <c r="D1640" s="1" t="str">
        <f t="shared" si="75"/>
        <v>31</v>
      </c>
      <c r="E1640" s="1" t="str">
        <f t="shared" si="76"/>
        <v>26307</v>
      </c>
      <c r="F1640" s="1" t="str">
        <f t="shared" si="77"/>
        <v>MG-Fortaleza de Minas</v>
      </c>
    </row>
    <row r="1641" spans="1:6" x14ac:dyDescent="0.25">
      <c r="A1641" s="1" t="s">
        <v>4075</v>
      </c>
      <c r="B1641" s="1">
        <v>3126406</v>
      </c>
      <c r="C1641" s="1" t="s">
        <v>4363</v>
      </c>
      <c r="D1641" s="1" t="str">
        <f t="shared" si="75"/>
        <v>31</v>
      </c>
      <c r="E1641" s="1" t="str">
        <f t="shared" si="76"/>
        <v>26406</v>
      </c>
      <c r="F1641" s="1" t="str">
        <f t="shared" si="77"/>
        <v>MG-Fortuna de Minas</v>
      </c>
    </row>
    <row r="1642" spans="1:6" x14ac:dyDescent="0.25">
      <c r="A1642" s="1" t="s">
        <v>4075</v>
      </c>
      <c r="B1642" s="1">
        <v>3126505</v>
      </c>
      <c r="C1642" s="1" t="s">
        <v>4364</v>
      </c>
      <c r="D1642" s="1" t="str">
        <f t="shared" si="75"/>
        <v>31</v>
      </c>
      <c r="E1642" s="1" t="str">
        <f t="shared" si="76"/>
        <v>26505</v>
      </c>
      <c r="F1642" s="1" t="str">
        <f t="shared" si="77"/>
        <v>MG-Francisco Badaró</v>
      </c>
    </row>
    <row r="1643" spans="1:6" x14ac:dyDescent="0.25">
      <c r="A1643" s="1" t="s">
        <v>4075</v>
      </c>
      <c r="B1643" s="1">
        <v>3126604</v>
      </c>
      <c r="C1643" s="1" t="s">
        <v>4365</v>
      </c>
      <c r="D1643" s="1" t="str">
        <f t="shared" si="75"/>
        <v>31</v>
      </c>
      <c r="E1643" s="1" t="str">
        <f t="shared" si="76"/>
        <v>26604</v>
      </c>
      <c r="F1643" s="1" t="str">
        <f t="shared" si="77"/>
        <v>MG-Francisco Dumont</v>
      </c>
    </row>
    <row r="1644" spans="1:6" x14ac:dyDescent="0.25">
      <c r="A1644" s="1" t="s">
        <v>4075</v>
      </c>
      <c r="B1644" s="1">
        <v>3126703</v>
      </c>
      <c r="C1644" s="1" t="s">
        <v>4366</v>
      </c>
      <c r="D1644" s="1" t="str">
        <f t="shared" si="75"/>
        <v>31</v>
      </c>
      <c r="E1644" s="1" t="str">
        <f t="shared" si="76"/>
        <v>26703</v>
      </c>
      <c r="F1644" s="1" t="str">
        <f t="shared" si="77"/>
        <v>MG-Francisco Sá</v>
      </c>
    </row>
    <row r="1645" spans="1:6" x14ac:dyDescent="0.25">
      <c r="A1645" s="1" t="s">
        <v>4075</v>
      </c>
      <c r="B1645" s="1">
        <v>3126752</v>
      </c>
      <c r="C1645" s="1" t="s">
        <v>4367</v>
      </c>
      <c r="D1645" s="1" t="str">
        <f t="shared" si="75"/>
        <v>31</v>
      </c>
      <c r="E1645" s="1" t="str">
        <f t="shared" si="76"/>
        <v>26752</v>
      </c>
      <c r="F1645" s="1" t="str">
        <f t="shared" si="77"/>
        <v>MG-Franciscópolis</v>
      </c>
    </row>
    <row r="1646" spans="1:6" x14ac:dyDescent="0.25">
      <c r="A1646" s="1" t="s">
        <v>4075</v>
      </c>
      <c r="B1646" s="1">
        <v>3126802</v>
      </c>
      <c r="C1646" s="1" t="s">
        <v>4368</v>
      </c>
      <c r="D1646" s="1" t="str">
        <f t="shared" si="75"/>
        <v>31</v>
      </c>
      <c r="E1646" s="1" t="str">
        <f t="shared" si="76"/>
        <v>26802</v>
      </c>
      <c r="F1646" s="1" t="str">
        <f t="shared" si="77"/>
        <v>MG-Frei Gaspar</v>
      </c>
    </row>
    <row r="1647" spans="1:6" x14ac:dyDescent="0.25">
      <c r="A1647" s="1" t="s">
        <v>4075</v>
      </c>
      <c r="B1647" s="1">
        <v>3126901</v>
      </c>
      <c r="C1647" s="1" t="s">
        <v>4369</v>
      </c>
      <c r="D1647" s="1" t="str">
        <f t="shared" si="75"/>
        <v>31</v>
      </c>
      <c r="E1647" s="1" t="str">
        <f t="shared" si="76"/>
        <v>26901</v>
      </c>
      <c r="F1647" s="1" t="str">
        <f t="shared" si="77"/>
        <v>MG-Frei Inocêncio</v>
      </c>
    </row>
    <row r="1648" spans="1:6" x14ac:dyDescent="0.25">
      <c r="A1648" s="1" t="s">
        <v>4075</v>
      </c>
      <c r="B1648" s="1">
        <v>3126950</v>
      </c>
      <c r="C1648" s="1" t="s">
        <v>4370</v>
      </c>
      <c r="D1648" s="1" t="str">
        <f t="shared" si="75"/>
        <v>31</v>
      </c>
      <c r="E1648" s="1" t="str">
        <f t="shared" si="76"/>
        <v>26950</v>
      </c>
      <c r="F1648" s="1" t="str">
        <f t="shared" si="77"/>
        <v>MG-Frei Lagonegro</v>
      </c>
    </row>
    <row r="1649" spans="1:6" x14ac:dyDescent="0.25">
      <c r="A1649" s="1" t="s">
        <v>4075</v>
      </c>
      <c r="B1649" s="1">
        <v>3127008</v>
      </c>
      <c r="C1649" s="1" t="s">
        <v>4371</v>
      </c>
      <c r="D1649" s="1" t="str">
        <f t="shared" si="75"/>
        <v>31</v>
      </c>
      <c r="E1649" s="1" t="str">
        <f t="shared" si="76"/>
        <v>27008</v>
      </c>
      <c r="F1649" s="1" t="str">
        <f t="shared" si="77"/>
        <v>MG-Fronteira</v>
      </c>
    </row>
    <row r="1650" spans="1:6" x14ac:dyDescent="0.25">
      <c r="A1650" s="1" t="s">
        <v>4075</v>
      </c>
      <c r="B1650" s="1">
        <v>3127057</v>
      </c>
      <c r="C1650" s="1" t="s">
        <v>4372</v>
      </c>
      <c r="D1650" s="1" t="str">
        <f t="shared" si="75"/>
        <v>31</v>
      </c>
      <c r="E1650" s="1" t="str">
        <f t="shared" si="76"/>
        <v>27057</v>
      </c>
      <c r="F1650" s="1" t="str">
        <f t="shared" si="77"/>
        <v>MG-Fronteira dos Vales</v>
      </c>
    </row>
    <row r="1651" spans="1:6" x14ac:dyDescent="0.25">
      <c r="A1651" s="1" t="s">
        <v>4075</v>
      </c>
      <c r="B1651" s="1">
        <v>3127073</v>
      </c>
      <c r="C1651" s="1" t="s">
        <v>4373</v>
      </c>
      <c r="D1651" s="1" t="str">
        <f t="shared" si="75"/>
        <v>31</v>
      </c>
      <c r="E1651" s="1" t="str">
        <f t="shared" si="76"/>
        <v>27073</v>
      </c>
      <c r="F1651" s="1" t="str">
        <f t="shared" si="77"/>
        <v>MG-Fruta de Leite</v>
      </c>
    </row>
    <row r="1652" spans="1:6" x14ac:dyDescent="0.25">
      <c r="A1652" s="1" t="s">
        <v>4075</v>
      </c>
      <c r="B1652" s="1">
        <v>3127107</v>
      </c>
      <c r="C1652" s="1" t="s">
        <v>4374</v>
      </c>
      <c r="D1652" s="1" t="str">
        <f t="shared" si="75"/>
        <v>31</v>
      </c>
      <c r="E1652" s="1" t="str">
        <f t="shared" si="76"/>
        <v>27107</v>
      </c>
      <c r="F1652" s="1" t="str">
        <f t="shared" si="77"/>
        <v>MG-Frutal</v>
      </c>
    </row>
    <row r="1653" spans="1:6" x14ac:dyDescent="0.25">
      <c r="A1653" s="1" t="s">
        <v>4075</v>
      </c>
      <c r="B1653" s="1">
        <v>3127206</v>
      </c>
      <c r="C1653" s="1" t="s">
        <v>4375</v>
      </c>
      <c r="D1653" s="1" t="str">
        <f t="shared" si="75"/>
        <v>31</v>
      </c>
      <c r="E1653" s="1" t="str">
        <f t="shared" si="76"/>
        <v>27206</v>
      </c>
      <c r="F1653" s="1" t="str">
        <f t="shared" si="77"/>
        <v>MG-Funilândia</v>
      </c>
    </row>
    <row r="1654" spans="1:6" x14ac:dyDescent="0.25">
      <c r="A1654" s="1" t="s">
        <v>4075</v>
      </c>
      <c r="B1654" s="1">
        <v>3127305</v>
      </c>
      <c r="C1654" s="1" t="s">
        <v>4376</v>
      </c>
      <c r="D1654" s="1" t="str">
        <f t="shared" si="75"/>
        <v>31</v>
      </c>
      <c r="E1654" s="1" t="str">
        <f t="shared" si="76"/>
        <v>27305</v>
      </c>
      <c r="F1654" s="1" t="str">
        <f t="shared" si="77"/>
        <v>MG-Galiléia</v>
      </c>
    </row>
    <row r="1655" spans="1:6" x14ac:dyDescent="0.25">
      <c r="A1655" s="1" t="s">
        <v>4075</v>
      </c>
      <c r="B1655" s="1">
        <v>3127339</v>
      </c>
      <c r="C1655" s="1" t="s">
        <v>4377</v>
      </c>
      <c r="D1655" s="1" t="str">
        <f t="shared" si="75"/>
        <v>31</v>
      </c>
      <c r="E1655" s="1" t="str">
        <f t="shared" si="76"/>
        <v>27339</v>
      </c>
      <c r="F1655" s="1" t="str">
        <f t="shared" si="77"/>
        <v>MG-Gameleiras</v>
      </c>
    </row>
    <row r="1656" spans="1:6" x14ac:dyDescent="0.25">
      <c r="A1656" s="1" t="s">
        <v>4075</v>
      </c>
      <c r="B1656" s="1">
        <v>3127354</v>
      </c>
      <c r="C1656" s="1" t="s">
        <v>4378</v>
      </c>
      <c r="D1656" s="1" t="str">
        <f t="shared" si="75"/>
        <v>31</v>
      </c>
      <c r="E1656" s="1" t="str">
        <f t="shared" si="76"/>
        <v>27354</v>
      </c>
      <c r="F1656" s="1" t="str">
        <f t="shared" si="77"/>
        <v>MG-Glaucilândia</v>
      </c>
    </row>
    <row r="1657" spans="1:6" x14ac:dyDescent="0.25">
      <c r="A1657" s="1" t="s">
        <v>4075</v>
      </c>
      <c r="B1657" s="1">
        <v>3127370</v>
      </c>
      <c r="C1657" s="1" t="s">
        <v>4379</v>
      </c>
      <c r="D1657" s="1" t="str">
        <f t="shared" si="75"/>
        <v>31</v>
      </c>
      <c r="E1657" s="1" t="str">
        <f t="shared" si="76"/>
        <v>27370</v>
      </c>
      <c r="F1657" s="1" t="str">
        <f t="shared" si="77"/>
        <v>MG-Goiabeira</v>
      </c>
    </row>
    <row r="1658" spans="1:6" x14ac:dyDescent="0.25">
      <c r="A1658" s="1" t="s">
        <v>4075</v>
      </c>
      <c r="B1658" s="1">
        <v>3127388</v>
      </c>
      <c r="C1658" s="1" t="s">
        <v>4380</v>
      </c>
      <c r="D1658" s="1" t="str">
        <f t="shared" si="75"/>
        <v>31</v>
      </c>
      <c r="E1658" s="1" t="str">
        <f t="shared" si="76"/>
        <v>27388</v>
      </c>
      <c r="F1658" s="1" t="str">
        <f t="shared" si="77"/>
        <v>MG-Goianá</v>
      </c>
    </row>
    <row r="1659" spans="1:6" x14ac:dyDescent="0.25">
      <c r="A1659" s="1" t="s">
        <v>4075</v>
      </c>
      <c r="B1659" s="1">
        <v>3127404</v>
      </c>
      <c r="C1659" s="1" t="s">
        <v>4381</v>
      </c>
      <c r="D1659" s="1" t="str">
        <f t="shared" si="75"/>
        <v>31</v>
      </c>
      <c r="E1659" s="1" t="str">
        <f t="shared" si="76"/>
        <v>27404</v>
      </c>
      <c r="F1659" s="1" t="str">
        <f t="shared" si="77"/>
        <v>MG-Gonçalves</v>
      </c>
    </row>
    <row r="1660" spans="1:6" x14ac:dyDescent="0.25">
      <c r="A1660" s="1" t="s">
        <v>4075</v>
      </c>
      <c r="B1660" s="1">
        <v>3127503</v>
      </c>
      <c r="C1660" s="1" t="s">
        <v>4382</v>
      </c>
      <c r="D1660" s="1" t="str">
        <f t="shared" si="75"/>
        <v>31</v>
      </c>
      <c r="E1660" s="1" t="str">
        <f t="shared" si="76"/>
        <v>27503</v>
      </c>
      <c r="F1660" s="1" t="str">
        <f t="shared" si="77"/>
        <v>MG-Gonzaga</v>
      </c>
    </row>
    <row r="1661" spans="1:6" x14ac:dyDescent="0.25">
      <c r="A1661" s="1" t="s">
        <v>4075</v>
      </c>
      <c r="B1661" s="1">
        <v>3127602</v>
      </c>
      <c r="C1661" s="1" t="s">
        <v>4383</v>
      </c>
      <c r="D1661" s="1" t="str">
        <f t="shared" si="75"/>
        <v>31</v>
      </c>
      <c r="E1661" s="1" t="str">
        <f t="shared" si="76"/>
        <v>27602</v>
      </c>
      <c r="F1661" s="1" t="str">
        <f t="shared" si="77"/>
        <v>MG-Gouveia</v>
      </c>
    </row>
    <row r="1662" spans="1:6" x14ac:dyDescent="0.25">
      <c r="A1662" s="1" t="s">
        <v>4075</v>
      </c>
      <c r="B1662" s="1">
        <v>3127701</v>
      </c>
      <c r="C1662" s="1" t="s">
        <v>4384</v>
      </c>
      <c r="D1662" s="1" t="str">
        <f t="shared" si="75"/>
        <v>31</v>
      </c>
      <c r="E1662" s="1" t="str">
        <f t="shared" si="76"/>
        <v>27701</v>
      </c>
      <c r="F1662" s="1" t="str">
        <f t="shared" si="77"/>
        <v>MG-Governador Valadares</v>
      </c>
    </row>
    <row r="1663" spans="1:6" x14ac:dyDescent="0.25">
      <c r="A1663" s="1" t="s">
        <v>4075</v>
      </c>
      <c r="B1663" s="1">
        <v>3127800</v>
      </c>
      <c r="C1663" s="1" t="s">
        <v>4385</v>
      </c>
      <c r="D1663" s="1" t="str">
        <f t="shared" si="75"/>
        <v>31</v>
      </c>
      <c r="E1663" s="1" t="str">
        <f t="shared" si="76"/>
        <v>27800</v>
      </c>
      <c r="F1663" s="1" t="str">
        <f t="shared" si="77"/>
        <v>MG-Grão Mogol</v>
      </c>
    </row>
    <row r="1664" spans="1:6" x14ac:dyDescent="0.25">
      <c r="A1664" s="1" t="s">
        <v>4075</v>
      </c>
      <c r="B1664" s="1">
        <v>3127909</v>
      </c>
      <c r="C1664" s="1" t="s">
        <v>4386</v>
      </c>
      <c r="D1664" s="1" t="str">
        <f t="shared" si="75"/>
        <v>31</v>
      </c>
      <c r="E1664" s="1" t="str">
        <f t="shared" si="76"/>
        <v>27909</v>
      </c>
      <c r="F1664" s="1" t="str">
        <f t="shared" si="77"/>
        <v>MG-Grupiara</v>
      </c>
    </row>
    <row r="1665" spans="1:6" x14ac:dyDescent="0.25">
      <c r="A1665" s="1" t="s">
        <v>4075</v>
      </c>
      <c r="B1665" s="1">
        <v>3128006</v>
      </c>
      <c r="C1665" s="1" t="s">
        <v>4387</v>
      </c>
      <c r="D1665" s="1" t="str">
        <f t="shared" si="75"/>
        <v>31</v>
      </c>
      <c r="E1665" s="1" t="str">
        <f t="shared" si="76"/>
        <v>28006</v>
      </c>
      <c r="F1665" s="1" t="str">
        <f t="shared" si="77"/>
        <v>MG-Guanhães</v>
      </c>
    </row>
    <row r="1666" spans="1:6" x14ac:dyDescent="0.25">
      <c r="A1666" s="1" t="s">
        <v>4075</v>
      </c>
      <c r="B1666" s="1">
        <v>3128105</v>
      </c>
      <c r="C1666" s="1" t="s">
        <v>4388</v>
      </c>
      <c r="D1666" s="1" t="str">
        <f t="shared" si="75"/>
        <v>31</v>
      </c>
      <c r="E1666" s="1" t="str">
        <f t="shared" si="76"/>
        <v>28105</v>
      </c>
      <c r="F1666" s="1" t="str">
        <f t="shared" si="77"/>
        <v>MG-Guapé</v>
      </c>
    </row>
    <row r="1667" spans="1:6" x14ac:dyDescent="0.25">
      <c r="A1667" s="1" t="s">
        <v>4075</v>
      </c>
      <c r="B1667" s="1">
        <v>3128204</v>
      </c>
      <c r="C1667" s="1" t="s">
        <v>4389</v>
      </c>
      <c r="D1667" s="1" t="str">
        <f t="shared" ref="D1667:D1730" si="78">LEFT($B1667,2)</f>
        <v>31</v>
      </c>
      <c r="E1667" s="1" t="str">
        <f t="shared" ref="E1667:E1730" si="79">RIGHT(B1667,5)</f>
        <v>28204</v>
      </c>
      <c r="F1667" s="1" t="str">
        <f t="shared" si="77"/>
        <v>MG-Guaraciaba</v>
      </c>
    </row>
    <row r="1668" spans="1:6" x14ac:dyDescent="0.25">
      <c r="A1668" s="1" t="s">
        <v>4075</v>
      </c>
      <c r="B1668" s="1">
        <v>3128253</v>
      </c>
      <c r="C1668" s="1" t="s">
        <v>4390</v>
      </c>
      <c r="D1668" s="1" t="str">
        <f t="shared" si="78"/>
        <v>31</v>
      </c>
      <c r="E1668" s="1" t="str">
        <f t="shared" si="79"/>
        <v>28253</v>
      </c>
      <c r="F1668" s="1" t="str">
        <f t="shared" ref="F1668:F1731" si="80">A1668&amp;"-"&amp;C1668</f>
        <v>MG-Guaraciama</v>
      </c>
    </row>
    <row r="1669" spans="1:6" x14ac:dyDescent="0.25">
      <c r="A1669" s="1" t="s">
        <v>4075</v>
      </c>
      <c r="B1669" s="1">
        <v>3128303</v>
      </c>
      <c r="C1669" s="1" t="s">
        <v>4391</v>
      </c>
      <c r="D1669" s="1" t="str">
        <f t="shared" si="78"/>
        <v>31</v>
      </c>
      <c r="E1669" s="1" t="str">
        <f t="shared" si="79"/>
        <v>28303</v>
      </c>
      <c r="F1669" s="1" t="str">
        <f t="shared" si="80"/>
        <v>MG-Guaranésia</v>
      </c>
    </row>
    <row r="1670" spans="1:6" x14ac:dyDescent="0.25">
      <c r="A1670" s="1" t="s">
        <v>4075</v>
      </c>
      <c r="B1670" s="1">
        <v>3128402</v>
      </c>
      <c r="C1670" s="1" t="s">
        <v>4392</v>
      </c>
      <c r="D1670" s="1" t="str">
        <f t="shared" si="78"/>
        <v>31</v>
      </c>
      <c r="E1670" s="1" t="str">
        <f t="shared" si="79"/>
        <v>28402</v>
      </c>
      <c r="F1670" s="1" t="str">
        <f t="shared" si="80"/>
        <v>MG-Guarani</v>
      </c>
    </row>
    <row r="1671" spans="1:6" x14ac:dyDescent="0.25">
      <c r="A1671" s="1" t="s">
        <v>4075</v>
      </c>
      <c r="B1671" s="1">
        <v>3128501</v>
      </c>
      <c r="C1671" s="1" t="s">
        <v>4393</v>
      </c>
      <c r="D1671" s="1" t="str">
        <f t="shared" si="78"/>
        <v>31</v>
      </c>
      <c r="E1671" s="1" t="str">
        <f t="shared" si="79"/>
        <v>28501</v>
      </c>
      <c r="F1671" s="1" t="str">
        <f t="shared" si="80"/>
        <v>MG-Guarará</v>
      </c>
    </row>
    <row r="1672" spans="1:6" x14ac:dyDescent="0.25">
      <c r="A1672" s="1" t="s">
        <v>4075</v>
      </c>
      <c r="B1672" s="1">
        <v>3128600</v>
      </c>
      <c r="C1672" s="1" t="s">
        <v>4394</v>
      </c>
      <c r="D1672" s="1" t="str">
        <f t="shared" si="78"/>
        <v>31</v>
      </c>
      <c r="E1672" s="1" t="str">
        <f t="shared" si="79"/>
        <v>28600</v>
      </c>
      <c r="F1672" s="1" t="str">
        <f t="shared" si="80"/>
        <v>MG-Guarda-Mor</v>
      </c>
    </row>
    <row r="1673" spans="1:6" x14ac:dyDescent="0.25">
      <c r="A1673" s="1" t="s">
        <v>4075</v>
      </c>
      <c r="B1673" s="1">
        <v>3128709</v>
      </c>
      <c r="C1673" s="1" t="s">
        <v>4395</v>
      </c>
      <c r="D1673" s="1" t="str">
        <f t="shared" si="78"/>
        <v>31</v>
      </c>
      <c r="E1673" s="1" t="str">
        <f t="shared" si="79"/>
        <v>28709</v>
      </c>
      <c r="F1673" s="1" t="str">
        <f t="shared" si="80"/>
        <v>MG-Guaxupé</v>
      </c>
    </row>
    <row r="1674" spans="1:6" x14ac:dyDescent="0.25">
      <c r="A1674" s="1" t="s">
        <v>4075</v>
      </c>
      <c r="B1674" s="1">
        <v>3128808</v>
      </c>
      <c r="C1674" s="1" t="s">
        <v>4396</v>
      </c>
      <c r="D1674" s="1" t="str">
        <f t="shared" si="78"/>
        <v>31</v>
      </c>
      <c r="E1674" s="1" t="str">
        <f t="shared" si="79"/>
        <v>28808</v>
      </c>
      <c r="F1674" s="1" t="str">
        <f t="shared" si="80"/>
        <v>MG-Guidoval</v>
      </c>
    </row>
    <row r="1675" spans="1:6" x14ac:dyDescent="0.25">
      <c r="A1675" s="1" t="s">
        <v>4075</v>
      </c>
      <c r="B1675" s="1">
        <v>3128907</v>
      </c>
      <c r="C1675" s="1" t="s">
        <v>4397</v>
      </c>
      <c r="D1675" s="1" t="str">
        <f t="shared" si="78"/>
        <v>31</v>
      </c>
      <c r="E1675" s="1" t="str">
        <f t="shared" si="79"/>
        <v>28907</v>
      </c>
      <c r="F1675" s="1" t="str">
        <f t="shared" si="80"/>
        <v>MG-Guimarânia</v>
      </c>
    </row>
    <row r="1676" spans="1:6" x14ac:dyDescent="0.25">
      <c r="A1676" s="1" t="s">
        <v>4075</v>
      </c>
      <c r="B1676" s="1">
        <v>3129004</v>
      </c>
      <c r="C1676" s="1" t="s">
        <v>4398</v>
      </c>
      <c r="D1676" s="1" t="str">
        <f t="shared" si="78"/>
        <v>31</v>
      </c>
      <c r="E1676" s="1" t="str">
        <f t="shared" si="79"/>
        <v>29004</v>
      </c>
      <c r="F1676" s="1" t="str">
        <f t="shared" si="80"/>
        <v>MG-Guiricema</v>
      </c>
    </row>
    <row r="1677" spans="1:6" x14ac:dyDescent="0.25">
      <c r="A1677" s="1" t="s">
        <v>4075</v>
      </c>
      <c r="B1677" s="1">
        <v>3129103</v>
      </c>
      <c r="C1677" s="1" t="s">
        <v>4399</v>
      </c>
      <c r="D1677" s="1" t="str">
        <f t="shared" si="78"/>
        <v>31</v>
      </c>
      <c r="E1677" s="1" t="str">
        <f t="shared" si="79"/>
        <v>29103</v>
      </c>
      <c r="F1677" s="1" t="str">
        <f t="shared" si="80"/>
        <v>MG-Gurinhatã</v>
      </c>
    </row>
    <row r="1678" spans="1:6" x14ac:dyDescent="0.25">
      <c r="A1678" s="1" t="s">
        <v>4075</v>
      </c>
      <c r="B1678" s="1">
        <v>3129202</v>
      </c>
      <c r="C1678" s="1" t="s">
        <v>4400</v>
      </c>
      <c r="D1678" s="1" t="str">
        <f t="shared" si="78"/>
        <v>31</v>
      </c>
      <c r="E1678" s="1" t="str">
        <f t="shared" si="79"/>
        <v>29202</v>
      </c>
      <c r="F1678" s="1" t="str">
        <f t="shared" si="80"/>
        <v>MG-Heliodora</v>
      </c>
    </row>
    <row r="1679" spans="1:6" x14ac:dyDescent="0.25">
      <c r="A1679" s="1" t="s">
        <v>4075</v>
      </c>
      <c r="B1679" s="1">
        <v>3129301</v>
      </c>
      <c r="C1679" s="1" t="s">
        <v>4401</v>
      </c>
      <c r="D1679" s="1" t="str">
        <f t="shared" si="78"/>
        <v>31</v>
      </c>
      <c r="E1679" s="1" t="str">
        <f t="shared" si="79"/>
        <v>29301</v>
      </c>
      <c r="F1679" s="1" t="str">
        <f t="shared" si="80"/>
        <v>MG-Iapu</v>
      </c>
    </row>
    <row r="1680" spans="1:6" x14ac:dyDescent="0.25">
      <c r="A1680" s="1" t="s">
        <v>4075</v>
      </c>
      <c r="B1680" s="1">
        <v>3129400</v>
      </c>
      <c r="C1680" s="1" t="s">
        <v>4402</v>
      </c>
      <c r="D1680" s="1" t="str">
        <f t="shared" si="78"/>
        <v>31</v>
      </c>
      <c r="E1680" s="1" t="str">
        <f t="shared" si="79"/>
        <v>29400</v>
      </c>
      <c r="F1680" s="1" t="str">
        <f t="shared" si="80"/>
        <v>MG-Ibertioga</v>
      </c>
    </row>
    <row r="1681" spans="1:6" x14ac:dyDescent="0.25">
      <c r="A1681" s="1" t="s">
        <v>4075</v>
      </c>
      <c r="B1681" s="1">
        <v>3129509</v>
      </c>
      <c r="C1681" s="1" t="s">
        <v>4403</v>
      </c>
      <c r="D1681" s="1" t="str">
        <f t="shared" si="78"/>
        <v>31</v>
      </c>
      <c r="E1681" s="1" t="str">
        <f t="shared" si="79"/>
        <v>29509</v>
      </c>
      <c r="F1681" s="1" t="str">
        <f t="shared" si="80"/>
        <v>MG-Ibiá</v>
      </c>
    </row>
    <row r="1682" spans="1:6" x14ac:dyDescent="0.25">
      <c r="A1682" s="1" t="s">
        <v>4075</v>
      </c>
      <c r="B1682" s="1">
        <v>3129608</v>
      </c>
      <c r="C1682" s="1" t="s">
        <v>4404</v>
      </c>
      <c r="D1682" s="1" t="str">
        <f t="shared" si="78"/>
        <v>31</v>
      </c>
      <c r="E1682" s="1" t="str">
        <f t="shared" si="79"/>
        <v>29608</v>
      </c>
      <c r="F1682" s="1" t="str">
        <f t="shared" si="80"/>
        <v>MG-Ibiaí</v>
      </c>
    </row>
    <row r="1683" spans="1:6" x14ac:dyDescent="0.25">
      <c r="A1683" s="1" t="s">
        <v>4075</v>
      </c>
      <c r="B1683" s="1">
        <v>3129657</v>
      </c>
      <c r="C1683" s="1" t="s">
        <v>4405</v>
      </c>
      <c r="D1683" s="1" t="str">
        <f t="shared" si="78"/>
        <v>31</v>
      </c>
      <c r="E1683" s="1" t="str">
        <f t="shared" si="79"/>
        <v>29657</v>
      </c>
      <c r="F1683" s="1" t="str">
        <f t="shared" si="80"/>
        <v>MG-Ibiracatu</v>
      </c>
    </row>
    <row r="1684" spans="1:6" x14ac:dyDescent="0.25">
      <c r="A1684" s="1" t="s">
        <v>4075</v>
      </c>
      <c r="B1684" s="1">
        <v>3129707</v>
      </c>
      <c r="C1684" s="1" t="s">
        <v>4406</v>
      </c>
      <c r="D1684" s="1" t="str">
        <f t="shared" si="78"/>
        <v>31</v>
      </c>
      <c r="E1684" s="1" t="str">
        <f t="shared" si="79"/>
        <v>29707</v>
      </c>
      <c r="F1684" s="1" t="str">
        <f t="shared" si="80"/>
        <v>MG-Ibiraci</v>
      </c>
    </row>
    <row r="1685" spans="1:6" x14ac:dyDescent="0.25">
      <c r="A1685" s="1" t="s">
        <v>4075</v>
      </c>
      <c r="B1685" s="1">
        <v>3129806</v>
      </c>
      <c r="C1685" s="1" t="s">
        <v>4407</v>
      </c>
      <c r="D1685" s="1" t="str">
        <f t="shared" si="78"/>
        <v>31</v>
      </c>
      <c r="E1685" s="1" t="str">
        <f t="shared" si="79"/>
        <v>29806</v>
      </c>
      <c r="F1685" s="1" t="str">
        <f t="shared" si="80"/>
        <v>MG-Ibirité</v>
      </c>
    </row>
    <row r="1686" spans="1:6" x14ac:dyDescent="0.25">
      <c r="A1686" s="1" t="s">
        <v>4075</v>
      </c>
      <c r="B1686" s="1">
        <v>3129905</v>
      </c>
      <c r="C1686" s="1" t="s">
        <v>4408</v>
      </c>
      <c r="D1686" s="1" t="str">
        <f t="shared" si="78"/>
        <v>31</v>
      </c>
      <c r="E1686" s="1" t="str">
        <f t="shared" si="79"/>
        <v>29905</v>
      </c>
      <c r="F1686" s="1" t="str">
        <f t="shared" si="80"/>
        <v>MG-Ibitiúra de Minas</v>
      </c>
    </row>
    <row r="1687" spans="1:6" x14ac:dyDescent="0.25">
      <c r="A1687" s="1" t="s">
        <v>4075</v>
      </c>
      <c r="B1687" s="1">
        <v>3130002</v>
      </c>
      <c r="C1687" s="1" t="s">
        <v>4409</v>
      </c>
      <c r="D1687" s="1" t="str">
        <f t="shared" si="78"/>
        <v>31</v>
      </c>
      <c r="E1687" s="1" t="str">
        <f t="shared" si="79"/>
        <v>30002</v>
      </c>
      <c r="F1687" s="1" t="str">
        <f t="shared" si="80"/>
        <v>MG-Ibituruna</v>
      </c>
    </row>
    <row r="1688" spans="1:6" x14ac:dyDescent="0.25">
      <c r="A1688" s="1" t="s">
        <v>4075</v>
      </c>
      <c r="B1688" s="1">
        <v>3130051</v>
      </c>
      <c r="C1688" s="1" t="s">
        <v>4410</v>
      </c>
      <c r="D1688" s="1" t="str">
        <f t="shared" si="78"/>
        <v>31</v>
      </c>
      <c r="E1688" s="1" t="str">
        <f t="shared" si="79"/>
        <v>30051</v>
      </c>
      <c r="F1688" s="1" t="str">
        <f t="shared" si="80"/>
        <v>MG-Icaraí de Minas</v>
      </c>
    </row>
    <row r="1689" spans="1:6" x14ac:dyDescent="0.25">
      <c r="A1689" s="1" t="s">
        <v>4075</v>
      </c>
      <c r="B1689" s="1">
        <v>3130101</v>
      </c>
      <c r="C1689" s="1" t="s">
        <v>4411</v>
      </c>
      <c r="D1689" s="1" t="str">
        <f t="shared" si="78"/>
        <v>31</v>
      </c>
      <c r="E1689" s="1" t="str">
        <f t="shared" si="79"/>
        <v>30101</v>
      </c>
      <c r="F1689" s="1" t="str">
        <f t="shared" si="80"/>
        <v>MG-Igarapé</v>
      </c>
    </row>
    <row r="1690" spans="1:6" x14ac:dyDescent="0.25">
      <c r="A1690" s="1" t="s">
        <v>4075</v>
      </c>
      <c r="B1690" s="1">
        <v>3130200</v>
      </c>
      <c r="C1690" s="1" t="s">
        <v>4412</v>
      </c>
      <c r="D1690" s="1" t="str">
        <f t="shared" si="78"/>
        <v>31</v>
      </c>
      <c r="E1690" s="1" t="str">
        <f t="shared" si="79"/>
        <v>30200</v>
      </c>
      <c r="F1690" s="1" t="str">
        <f t="shared" si="80"/>
        <v>MG-Igaratinga</v>
      </c>
    </row>
    <row r="1691" spans="1:6" x14ac:dyDescent="0.25">
      <c r="A1691" s="1" t="s">
        <v>4075</v>
      </c>
      <c r="B1691" s="1">
        <v>3130309</v>
      </c>
      <c r="C1691" s="1" t="s">
        <v>4413</v>
      </c>
      <c r="D1691" s="1" t="str">
        <f t="shared" si="78"/>
        <v>31</v>
      </c>
      <c r="E1691" s="1" t="str">
        <f t="shared" si="79"/>
        <v>30309</v>
      </c>
      <c r="F1691" s="1" t="str">
        <f t="shared" si="80"/>
        <v>MG-Iguatama</v>
      </c>
    </row>
    <row r="1692" spans="1:6" x14ac:dyDescent="0.25">
      <c r="A1692" s="1" t="s">
        <v>4075</v>
      </c>
      <c r="B1692" s="1">
        <v>3130408</v>
      </c>
      <c r="C1692" s="1" t="s">
        <v>4414</v>
      </c>
      <c r="D1692" s="1" t="str">
        <f t="shared" si="78"/>
        <v>31</v>
      </c>
      <c r="E1692" s="1" t="str">
        <f t="shared" si="79"/>
        <v>30408</v>
      </c>
      <c r="F1692" s="1" t="str">
        <f t="shared" si="80"/>
        <v>MG-Ijaci</v>
      </c>
    </row>
    <row r="1693" spans="1:6" x14ac:dyDescent="0.25">
      <c r="A1693" s="1" t="s">
        <v>4075</v>
      </c>
      <c r="B1693" s="1">
        <v>3130507</v>
      </c>
      <c r="C1693" s="1" t="s">
        <v>4415</v>
      </c>
      <c r="D1693" s="1" t="str">
        <f t="shared" si="78"/>
        <v>31</v>
      </c>
      <c r="E1693" s="1" t="str">
        <f t="shared" si="79"/>
        <v>30507</v>
      </c>
      <c r="F1693" s="1" t="str">
        <f t="shared" si="80"/>
        <v>MG-Ilicínea</v>
      </c>
    </row>
    <row r="1694" spans="1:6" x14ac:dyDescent="0.25">
      <c r="A1694" s="1" t="s">
        <v>4075</v>
      </c>
      <c r="B1694" s="1">
        <v>3130556</v>
      </c>
      <c r="C1694" s="1" t="s">
        <v>4416</v>
      </c>
      <c r="D1694" s="1" t="str">
        <f t="shared" si="78"/>
        <v>31</v>
      </c>
      <c r="E1694" s="1" t="str">
        <f t="shared" si="79"/>
        <v>30556</v>
      </c>
      <c r="F1694" s="1" t="str">
        <f t="shared" si="80"/>
        <v>MG-Imbé de Minas</v>
      </c>
    </row>
    <row r="1695" spans="1:6" x14ac:dyDescent="0.25">
      <c r="A1695" s="1" t="s">
        <v>4075</v>
      </c>
      <c r="B1695" s="1">
        <v>3130606</v>
      </c>
      <c r="C1695" s="1" t="s">
        <v>4417</v>
      </c>
      <c r="D1695" s="1" t="str">
        <f t="shared" si="78"/>
        <v>31</v>
      </c>
      <c r="E1695" s="1" t="str">
        <f t="shared" si="79"/>
        <v>30606</v>
      </c>
      <c r="F1695" s="1" t="str">
        <f t="shared" si="80"/>
        <v>MG-Inconfidentes</v>
      </c>
    </row>
    <row r="1696" spans="1:6" x14ac:dyDescent="0.25">
      <c r="A1696" s="1" t="s">
        <v>4075</v>
      </c>
      <c r="B1696" s="1">
        <v>3130655</v>
      </c>
      <c r="C1696" s="1" t="s">
        <v>4418</v>
      </c>
      <c r="D1696" s="1" t="str">
        <f t="shared" si="78"/>
        <v>31</v>
      </c>
      <c r="E1696" s="1" t="str">
        <f t="shared" si="79"/>
        <v>30655</v>
      </c>
      <c r="F1696" s="1" t="str">
        <f t="shared" si="80"/>
        <v>MG-Indaiabira</v>
      </c>
    </row>
    <row r="1697" spans="1:6" x14ac:dyDescent="0.25">
      <c r="A1697" s="1" t="s">
        <v>4075</v>
      </c>
      <c r="B1697" s="1">
        <v>3130705</v>
      </c>
      <c r="C1697" s="1" t="s">
        <v>4419</v>
      </c>
      <c r="D1697" s="1" t="str">
        <f t="shared" si="78"/>
        <v>31</v>
      </c>
      <c r="E1697" s="1" t="str">
        <f t="shared" si="79"/>
        <v>30705</v>
      </c>
      <c r="F1697" s="1" t="str">
        <f t="shared" si="80"/>
        <v>MG-Indianópolis</v>
      </c>
    </row>
    <row r="1698" spans="1:6" x14ac:dyDescent="0.25">
      <c r="A1698" s="1" t="s">
        <v>4075</v>
      </c>
      <c r="B1698" s="1">
        <v>3130804</v>
      </c>
      <c r="C1698" s="1" t="s">
        <v>4420</v>
      </c>
      <c r="D1698" s="1" t="str">
        <f t="shared" si="78"/>
        <v>31</v>
      </c>
      <c r="E1698" s="1" t="str">
        <f t="shared" si="79"/>
        <v>30804</v>
      </c>
      <c r="F1698" s="1" t="str">
        <f t="shared" si="80"/>
        <v>MG-Ingaí</v>
      </c>
    </row>
    <row r="1699" spans="1:6" x14ac:dyDescent="0.25">
      <c r="A1699" s="1" t="s">
        <v>4075</v>
      </c>
      <c r="B1699" s="1">
        <v>3130903</v>
      </c>
      <c r="C1699" s="1" t="s">
        <v>4421</v>
      </c>
      <c r="D1699" s="1" t="str">
        <f t="shared" si="78"/>
        <v>31</v>
      </c>
      <c r="E1699" s="1" t="str">
        <f t="shared" si="79"/>
        <v>30903</v>
      </c>
      <c r="F1699" s="1" t="str">
        <f t="shared" si="80"/>
        <v>MG-Inhapim</v>
      </c>
    </row>
    <row r="1700" spans="1:6" x14ac:dyDescent="0.25">
      <c r="A1700" s="1" t="s">
        <v>4075</v>
      </c>
      <c r="B1700" s="1">
        <v>3131000</v>
      </c>
      <c r="C1700" s="1" t="s">
        <v>4422</v>
      </c>
      <c r="D1700" s="1" t="str">
        <f t="shared" si="78"/>
        <v>31</v>
      </c>
      <c r="E1700" s="1" t="str">
        <f t="shared" si="79"/>
        <v>31000</v>
      </c>
      <c r="F1700" s="1" t="str">
        <f t="shared" si="80"/>
        <v>MG-Inhaúma</v>
      </c>
    </row>
    <row r="1701" spans="1:6" x14ac:dyDescent="0.25">
      <c r="A1701" s="1" t="s">
        <v>4075</v>
      </c>
      <c r="B1701" s="1">
        <v>3131109</v>
      </c>
      <c r="C1701" s="1" t="s">
        <v>4423</v>
      </c>
      <c r="D1701" s="1" t="str">
        <f t="shared" si="78"/>
        <v>31</v>
      </c>
      <c r="E1701" s="1" t="str">
        <f t="shared" si="79"/>
        <v>31109</v>
      </c>
      <c r="F1701" s="1" t="str">
        <f t="shared" si="80"/>
        <v>MG-Inimutaba</v>
      </c>
    </row>
    <row r="1702" spans="1:6" x14ac:dyDescent="0.25">
      <c r="A1702" s="1" t="s">
        <v>4075</v>
      </c>
      <c r="B1702" s="1">
        <v>3131158</v>
      </c>
      <c r="C1702" s="1" t="s">
        <v>4424</v>
      </c>
      <c r="D1702" s="1" t="str">
        <f t="shared" si="78"/>
        <v>31</v>
      </c>
      <c r="E1702" s="1" t="str">
        <f t="shared" si="79"/>
        <v>31158</v>
      </c>
      <c r="F1702" s="1" t="str">
        <f t="shared" si="80"/>
        <v>MG-Ipaba</v>
      </c>
    </row>
    <row r="1703" spans="1:6" x14ac:dyDescent="0.25">
      <c r="A1703" s="1" t="s">
        <v>4075</v>
      </c>
      <c r="B1703" s="1">
        <v>3131208</v>
      </c>
      <c r="C1703" s="1" t="s">
        <v>4425</v>
      </c>
      <c r="D1703" s="1" t="str">
        <f t="shared" si="78"/>
        <v>31</v>
      </c>
      <c r="E1703" s="1" t="str">
        <f t="shared" si="79"/>
        <v>31208</v>
      </c>
      <c r="F1703" s="1" t="str">
        <f t="shared" si="80"/>
        <v>MG-Ipanema</v>
      </c>
    </row>
    <row r="1704" spans="1:6" x14ac:dyDescent="0.25">
      <c r="A1704" s="1" t="s">
        <v>4075</v>
      </c>
      <c r="B1704" s="1">
        <v>3131307</v>
      </c>
      <c r="C1704" s="1" t="s">
        <v>4426</v>
      </c>
      <c r="D1704" s="1" t="str">
        <f t="shared" si="78"/>
        <v>31</v>
      </c>
      <c r="E1704" s="1" t="str">
        <f t="shared" si="79"/>
        <v>31307</v>
      </c>
      <c r="F1704" s="1" t="str">
        <f t="shared" si="80"/>
        <v>MG-Ipatinga</v>
      </c>
    </row>
    <row r="1705" spans="1:6" x14ac:dyDescent="0.25">
      <c r="A1705" s="1" t="s">
        <v>4075</v>
      </c>
      <c r="B1705" s="1">
        <v>3131406</v>
      </c>
      <c r="C1705" s="1" t="s">
        <v>4427</v>
      </c>
      <c r="D1705" s="1" t="str">
        <f t="shared" si="78"/>
        <v>31</v>
      </c>
      <c r="E1705" s="1" t="str">
        <f t="shared" si="79"/>
        <v>31406</v>
      </c>
      <c r="F1705" s="1" t="str">
        <f t="shared" si="80"/>
        <v>MG-Ipiaçu</v>
      </c>
    </row>
    <row r="1706" spans="1:6" x14ac:dyDescent="0.25">
      <c r="A1706" s="1" t="s">
        <v>4075</v>
      </c>
      <c r="B1706" s="1">
        <v>3131505</v>
      </c>
      <c r="C1706" s="1" t="s">
        <v>4428</v>
      </c>
      <c r="D1706" s="1" t="str">
        <f t="shared" si="78"/>
        <v>31</v>
      </c>
      <c r="E1706" s="1" t="str">
        <f t="shared" si="79"/>
        <v>31505</v>
      </c>
      <c r="F1706" s="1" t="str">
        <f t="shared" si="80"/>
        <v>MG-Ipuiúna</v>
      </c>
    </row>
    <row r="1707" spans="1:6" x14ac:dyDescent="0.25">
      <c r="A1707" s="1" t="s">
        <v>4075</v>
      </c>
      <c r="B1707" s="1">
        <v>3131604</v>
      </c>
      <c r="C1707" s="1" t="s">
        <v>4429</v>
      </c>
      <c r="D1707" s="1" t="str">
        <f t="shared" si="78"/>
        <v>31</v>
      </c>
      <c r="E1707" s="1" t="str">
        <f t="shared" si="79"/>
        <v>31604</v>
      </c>
      <c r="F1707" s="1" t="str">
        <f t="shared" si="80"/>
        <v>MG-Iraí de Minas</v>
      </c>
    </row>
    <row r="1708" spans="1:6" x14ac:dyDescent="0.25">
      <c r="A1708" s="1" t="s">
        <v>4075</v>
      </c>
      <c r="B1708" s="1">
        <v>3131703</v>
      </c>
      <c r="C1708" s="1" t="s">
        <v>4430</v>
      </c>
      <c r="D1708" s="1" t="str">
        <f t="shared" si="78"/>
        <v>31</v>
      </c>
      <c r="E1708" s="1" t="str">
        <f t="shared" si="79"/>
        <v>31703</v>
      </c>
      <c r="F1708" s="1" t="str">
        <f t="shared" si="80"/>
        <v>MG-Itabira</v>
      </c>
    </row>
    <row r="1709" spans="1:6" x14ac:dyDescent="0.25">
      <c r="A1709" s="1" t="s">
        <v>4075</v>
      </c>
      <c r="B1709" s="1">
        <v>3131802</v>
      </c>
      <c r="C1709" s="1" t="s">
        <v>4431</v>
      </c>
      <c r="D1709" s="1" t="str">
        <f t="shared" si="78"/>
        <v>31</v>
      </c>
      <c r="E1709" s="1" t="str">
        <f t="shared" si="79"/>
        <v>31802</v>
      </c>
      <c r="F1709" s="1" t="str">
        <f t="shared" si="80"/>
        <v>MG-Itabirinha</v>
      </c>
    </row>
    <row r="1710" spans="1:6" x14ac:dyDescent="0.25">
      <c r="A1710" s="1" t="s">
        <v>4075</v>
      </c>
      <c r="B1710" s="1">
        <v>3131901</v>
      </c>
      <c r="C1710" s="1" t="s">
        <v>4432</v>
      </c>
      <c r="D1710" s="1" t="str">
        <f t="shared" si="78"/>
        <v>31</v>
      </c>
      <c r="E1710" s="1" t="str">
        <f t="shared" si="79"/>
        <v>31901</v>
      </c>
      <c r="F1710" s="1" t="str">
        <f t="shared" si="80"/>
        <v>MG-Itabirito</v>
      </c>
    </row>
    <row r="1711" spans="1:6" x14ac:dyDescent="0.25">
      <c r="A1711" s="1" t="s">
        <v>4075</v>
      </c>
      <c r="B1711" s="1">
        <v>3132008</v>
      </c>
      <c r="C1711" s="1" t="s">
        <v>4433</v>
      </c>
      <c r="D1711" s="1" t="str">
        <f t="shared" si="78"/>
        <v>31</v>
      </c>
      <c r="E1711" s="1" t="str">
        <f t="shared" si="79"/>
        <v>32008</v>
      </c>
      <c r="F1711" s="1" t="str">
        <f t="shared" si="80"/>
        <v>MG-Itacambira</v>
      </c>
    </row>
    <row r="1712" spans="1:6" x14ac:dyDescent="0.25">
      <c r="A1712" s="1" t="s">
        <v>4075</v>
      </c>
      <c r="B1712" s="1">
        <v>3132107</v>
      </c>
      <c r="C1712" s="1" t="s">
        <v>4434</v>
      </c>
      <c r="D1712" s="1" t="str">
        <f t="shared" si="78"/>
        <v>31</v>
      </c>
      <c r="E1712" s="1" t="str">
        <f t="shared" si="79"/>
        <v>32107</v>
      </c>
      <c r="F1712" s="1" t="str">
        <f t="shared" si="80"/>
        <v>MG-Itacarambi</v>
      </c>
    </row>
    <row r="1713" spans="1:6" x14ac:dyDescent="0.25">
      <c r="A1713" s="1" t="s">
        <v>4075</v>
      </c>
      <c r="B1713" s="1">
        <v>3132206</v>
      </c>
      <c r="C1713" s="1" t="s">
        <v>4435</v>
      </c>
      <c r="D1713" s="1" t="str">
        <f t="shared" si="78"/>
        <v>31</v>
      </c>
      <c r="E1713" s="1" t="str">
        <f t="shared" si="79"/>
        <v>32206</v>
      </c>
      <c r="F1713" s="1" t="str">
        <f t="shared" si="80"/>
        <v>MG-Itaguara</v>
      </c>
    </row>
    <row r="1714" spans="1:6" x14ac:dyDescent="0.25">
      <c r="A1714" s="1" t="s">
        <v>4075</v>
      </c>
      <c r="B1714" s="1">
        <v>3132305</v>
      </c>
      <c r="C1714" s="1" t="s">
        <v>4436</v>
      </c>
      <c r="D1714" s="1" t="str">
        <f t="shared" si="78"/>
        <v>31</v>
      </c>
      <c r="E1714" s="1" t="str">
        <f t="shared" si="79"/>
        <v>32305</v>
      </c>
      <c r="F1714" s="1" t="str">
        <f t="shared" si="80"/>
        <v>MG-Itaipé</v>
      </c>
    </row>
    <row r="1715" spans="1:6" x14ac:dyDescent="0.25">
      <c r="A1715" s="1" t="s">
        <v>4075</v>
      </c>
      <c r="B1715" s="1">
        <v>3132404</v>
      </c>
      <c r="C1715" s="1" t="s">
        <v>4437</v>
      </c>
      <c r="D1715" s="1" t="str">
        <f t="shared" si="78"/>
        <v>31</v>
      </c>
      <c r="E1715" s="1" t="str">
        <f t="shared" si="79"/>
        <v>32404</v>
      </c>
      <c r="F1715" s="1" t="str">
        <f t="shared" si="80"/>
        <v>MG-Itajubá</v>
      </c>
    </row>
    <row r="1716" spans="1:6" x14ac:dyDescent="0.25">
      <c r="A1716" s="1" t="s">
        <v>4075</v>
      </c>
      <c r="B1716" s="1">
        <v>3132503</v>
      </c>
      <c r="C1716" s="1" t="s">
        <v>4438</v>
      </c>
      <c r="D1716" s="1" t="str">
        <f t="shared" si="78"/>
        <v>31</v>
      </c>
      <c r="E1716" s="1" t="str">
        <f t="shared" si="79"/>
        <v>32503</v>
      </c>
      <c r="F1716" s="1" t="str">
        <f t="shared" si="80"/>
        <v>MG-Itamarandiba</v>
      </c>
    </row>
    <row r="1717" spans="1:6" x14ac:dyDescent="0.25">
      <c r="A1717" s="1" t="s">
        <v>4075</v>
      </c>
      <c r="B1717" s="1">
        <v>3132602</v>
      </c>
      <c r="C1717" s="1" t="s">
        <v>4439</v>
      </c>
      <c r="D1717" s="1" t="str">
        <f t="shared" si="78"/>
        <v>31</v>
      </c>
      <c r="E1717" s="1" t="str">
        <f t="shared" si="79"/>
        <v>32602</v>
      </c>
      <c r="F1717" s="1" t="str">
        <f t="shared" si="80"/>
        <v>MG-Itamarati de Minas</v>
      </c>
    </row>
    <row r="1718" spans="1:6" x14ac:dyDescent="0.25">
      <c r="A1718" s="1" t="s">
        <v>4075</v>
      </c>
      <c r="B1718" s="1">
        <v>3132701</v>
      </c>
      <c r="C1718" s="1" t="s">
        <v>4440</v>
      </c>
      <c r="D1718" s="1" t="str">
        <f t="shared" si="78"/>
        <v>31</v>
      </c>
      <c r="E1718" s="1" t="str">
        <f t="shared" si="79"/>
        <v>32701</v>
      </c>
      <c r="F1718" s="1" t="str">
        <f t="shared" si="80"/>
        <v>MG-Itambacuri</v>
      </c>
    </row>
    <row r="1719" spans="1:6" x14ac:dyDescent="0.25">
      <c r="A1719" s="1" t="s">
        <v>4075</v>
      </c>
      <c r="B1719" s="1">
        <v>3132800</v>
      </c>
      <c r="C1719" s="1" t="s">
        <v>4441</v>
      </c>
      <c r="D1719" s="1" t="str">
        <f t="shared" si="78"/>
        <v>31</v>
      </c>
      <c r="E1719" s="1" t="str">
        <f t="shared" si="79"/>
        <v>32800</v>
      </c>
      <c r="F1719" s="1" t="str">
        <f t="shared" si="80"/>
        <v>MG-Itambé do Mato Dentro</v>
      </c>
    </row>
    <row r="1720" spans="1:6" x14ac:dyDescent="0.25">
      <c r="A1720" s="1" t="s">
        <v>4075</v>
      </c>
      <c r="B1720" s="1">
        <v>3132909</v>
      </c>
      <c r="C1720" s="1" t="s">
        <v>4442</v>
      </c>
      <c r="D1720" s="1" t="str">
        <f t="shared" si="78"/>
        <v>31</v>
      </c>
      <c r="E1720" s="1" t="str">
        <f t="shared" si="79"/>
        <v>32909</v>
      </c>
      <c r="F1720" s="1" t="str">
        <f t="shared" si="80"/>
        <v>MG-Itamogi</v>
      </c>
    </row>
    <row r="1721" spans="1:6" x14ac:dyDescent="0.25">
      <c r="A1721" s="1" t="s">
        <v>4075</v>
      </c>
      <c r="B1721" s="1">
        <v>3133006</v>
      </c>
      <c r="C1721" s="1" t="s">
        <v>4443</v>
      </c>
      <c r="D1721" s="1" t="str">
        <f t="shared" si="78"/>
        <v>31</v>
      </c>
      <c r="E1721" s="1" t="str">
        <f t="shared" si="79"/>
        <v>33006</v>
      </c>
      <c r="F1721" s="1" t="str">
        <f t="shared" si="80"/>
        <v>MG-Itamonte</v>
      </c>
    </row>
    <row r="1722" spans="1:6" x14ac:dyDescent="0.25">
      <c r="A1722" s="1" t="s">
        <v>4075</v>
      </c>
      <c r="B1722" s="1">
        <v>3133105</v>
      </c>
      <c r="C1722" s="1" t="s">
        <v>4444</v>
      </c>
      <c r="D1722" s="1" t="str">
        <f t="shared" si="78"/>
        <v>31</v>
      </c>
      <c r="E1722" s="1" t="str">
        <f t="shared" si="79"/>
        <v>33105</v>
      </c>
      <c r="F1722" s="1" t="str">
        <f t="shared" si="80"/>
        <v>MG-Itanhandu</v>
      </c>
    </row>
    <row r="1723" spans="1:6" x14ac:dyDescent="0.25">
      <c r="A1723" s="1" t="s">
        <v>4075</v>
      </c>
      <c r="B1723" s="1">
        <v>3133204</v>
      </c>
      <c r="C1723" s="1" t="s">
        <v>4445</v>
      </c>
      <c r="D1723" s="1" t="str">
        <f t="shared" si="78"/>
        <v>31</v>
      </c>
      <c r="E1723" s="1" t="str">
        <f t="shared" si="79"/>
        <v>33204</v>
      </c>
      <c r="F1723" s="1" t="str">
        <f t="shared" si="80"/>
        <v>MG-Itanhomi</v>
      </c>
    </row>
    <row r="1724" spans="1:6" x14ac:dyDescent="0.25">
      <c r="A1724" s="1" t="s">
        <v>4075</v>
      </c>
      <c r="B1724" s="1">
        <v>3133303</v>
      </c>
      <c r="C1724" s="1" t="s">
        <v>4446</v>
      </c>
      <c r="D1724" s="1" t="str">
        <f t="shared" si="78"/>
        <v>31</v>
      </c>
      <c r="E1724" s="1" t="str">
        <f t="shared" si="79"/>
        <v>33303</v>
      </c>
      <c r="F1724" s="1" t="str">
        <f t="shared" si="80"/>
        <v>MG-Itaobim</v>
      </c>
    </row>
    <row r="1725" spans="1:6" x14ac:dyDescent="0.25">
      <c r="A1725" s="1" t="s">
        <v>4075</v>
      </c>
      <c r="B1725" s="1">
        <v>3133402</v>
      </c>
      <c r="C1725" s="1" t="s">
        <v>4447</v>
      </c>
      <c r="D1725" s="1" t="str">
        <f t="shared" si="78"/>
        <v>31</v>
      </c>
      <c r="E1725" s="1" t="str">
        <f t="shared" si="79"/>
        <v>33402</v>
      </c>
      <c r="F1725" s="1" t="str">
        <f t="shared" si="80"/>
        <v>MG-Itapagipe</v>
      </c>
    </row>
    <row r="1726" spans="1:6" x14ac:dyDescent="0.25">
      <c r="A1726" s="1" t="s">
        <v>4075</v>
      </c>
      <c r="B1726" s="1">
        <v>3133501</v>
      </c>
      <c r="C1726" s="1" t="s">
        <v>4448</v>
      </c>
      <c r="D1726" s="1" t="str">
        <f t="shared" si="78"/>
        <v>31</v>
      </c>
      <c r="E1726" s="1" t="str">
        <f t="shared" si="79"/>
        <v>33501</v>
      </c>
      <c r="F1726" s="1" t="str">
        <f t="shared" si="80"/>
        <v>MG-Itapecerica</v>
      </c>
    </row>
    <row r="1727" spans="1:6" x14ac:dyDescent="0.25">
      <c r="A1727" s="1" t="s">
        <v>4075</v>
      </c>
      <c r="B1727" s="1">
        <v>3133600</v>
      </c>
      <c r="C1727" s="1" t="s">
        <v>4449</v>
      </c>
      <c r="D1727" s="1" t="str">
        <f t="shared" si="78"/>
        <v>31</v>
      </c>
      <c r="E1727" s="1" t="str">
        <f t="shared" si="79"/>
        <v>33600</v>
      </c>
      <c r="F1727" s="1" t="str">
        <f t="shared" si="80"/>
        <v>MG-Itapeva</v>
      </c>
    </row>
    <row r="1728" spans="1:6" x14ac:dyDescent="0.25">
      <c r="A1728" s="1" t="s">
        <v>4075</v>
      </c>
      <c r="B1728" s="1">
        <v>3133709</v>
      </c>
      <c r="C1728" s="1" t="s">
        <v>4450</v>
      </c>
      <c r="D1728" s="1" t="str">
        <f t="shared" si="78"/>
        <v>31</v>
      </c>
      <c r="E1728" s="1" t="str">
        <f t="shared" si="79"/>
        <v>33709</v>
      </c>
      <c r="F1728" s="1" t="str">
        <f t="shared" si="80"/>
        <v>MG-Itatiaiuçu</v>
      </c>
    </row>
    <row r="1729" spans="1:6" x14ac:dyDescent="0.25">
      <c r="A1729" s="1" t="s">
        <v>4075</v>
      </c>
      <c r="B1729" s="1">
        <v>3133758</v>
      </c>
      <c r="C1729" s="1" t="s">
        <v>4451</v>
      </c>
      <c r="D1729" s="1" t="str">
        <f t="shared" si="78"/>
        <v>31</v>
      </c>
      <c r="E1729" s="1" t="str">
        <f t="shared" si="79"/>
        <v>33758</v>
      </c>
      <c r="F1729" s="1" t="str">
        <f t="shared" si="80"/>
        <v>MG-Itaú de Minas</v>
      </c>
    </row>
    <row r="1730" spans="1:6" x14ac:dyDescent="0.25">
      <c r="A1730" s="1" t="s">
        <v>4075</v>
      </c>
      <c r="B1730" s="1">
        <v>3133808</v>
      </c>
      <c r="C1730" s="1" t="s">
        <v>4452</v>
      </c>
      <c r="D1730" s="1" t="str">
        <f t="shared" si="78"/>
        <v>31</v>
      </c>
      <c r="E1730" s="1" t="str">
        <f t="shared" si="79"/>
        <v>33808</v>
      </c>
      <c r="F1730" s="1" t="str">
        <f t="shared" si="80"/>
        <v>MG-Itaúna</v>
      </c>
    </row>
    <row r="1731" spans="1:6" x14ac:dyDescent="0.25">
      <c r="A1731" s="1" t="s">
        <v>4075</v>
      </c>
      <c r="B1731" s="1">
        <v>3133907</v>
      </c>
      <c r="C1731" s="1" t="s">
        <v>4453</v>
      </c>
      <c r="D1731" s="1" t="str">
        <f t="shared" ref="D1731:D1794" si="81">LEFT($B1731,2)</f>
        <v>31</v>
      </c>
      <c r="E1731" s="1" t="str">
        <f t="shared" ref="E1731:E1794" si="82">RIGHT(B1731,5)</f>
        <v>33907</v>
      </c>
      <c r="F1731" s="1" t="str">
        <f t="shared" si="80"/>
        <v>MG-Itaverava</v>
      </c>
    </row>
    <row r="1732" spans="1:6" x14ac:dyDescent="0.25">
      <c r="A1732" s="1" t="s">
        <v>4075</v>
      </c>
      <c r="B1732" s="1">
        <v>3134004</v>
      </c>
      <c r="C1732" s="1" t="s">
        <v>4454</v>
      </c>
      <c r="D1732" s="1" t="str">
        <f t="shared" si="81"/>
        <v>31</v>
      </c>
      <c r="E1732" s="1" t="str">
        <f t="shared" si="82"/>
        <v>34004</v>
      </c>
      <c r="F1732" s="1" t="str">
        <f t="shared" ref="F1732:F1795" si="83">A1732&amp;"-"&amp;C1732</f>
        <v>MG-Itinga</v>
      </c>
    </row>
    <row r="1733" spans="1:6" x14ac:dyDescent="0.25">
      <c r="A1733" s="1" t="s">
        <v>4075</v>
      </c>
      <c r="B1733" s="1">
        <v>3134103</v>
      </c>
      <c r="C1733" s="1" t="s">
        <v>4455</v>
      </c>
      <c r="D1733" s="1" t="str">
        <f t="shared" si="81"/>
        <v>31</v>
      </c>
      <c r="E1733" s="1" t="str">
        <f t="shared" si="82"/>
        <v>34103</v>
      </c>
      <c r="F1733" s="1" t="str">
        <f t="shared" si="83"/>
        <v>MG-Itueta</v>
      </c>
    </row>
    <row r="1734" spans="1:6" x14ac:dyDescent="0.25">
      <c r="A1734" s="1" t="s">
        <v>4075</v>
      </c>
      <c r="B1734" s="1">
        <v>3134202</v>
      </c>
      <c r="C1734" s="1" t="s">
        <v>4456</v>
      </c>
      <c r="D1734" s="1" t="str">
        <f t="shared" si="81"/>
        <v>31</v>
      </c>
      <c r="E1734" s="1" t="str">
        <f t="shared" si="82"/>
        <v>34202</v>
      </c>
      <c r="F1734" s="1" t="str">
        <f t="shared" si="83"/>
        <v>MG-Ituiutaba</v>
      </c>
    </row>
    <row r="1735" spans="1:6" x14ac:dyDescent="0.25">
      <c r="A1735" s="1" t="s">
        <v>4075</v>
      </c>
      <c r="B1735" s="1">
        <v>3134301</v>
      </c>
      <c r="C1735" s="1" t="s">
        <v>4457</v>
      </c>
      <c r="D1735" s="1" t="str">
        <f t="shared" si="81"/>
        <v>31</v>
      </c>
      <c r="E1735" s="1" t="str">
        <f t="shared" si="82"/>
        <v>34301</v>
      </c>
      <c r="F1735" s="1" t="str">
        <f t="shared" si="83"/>
        <v>MG-Itumirim</v>
      </c>
    </row>
    <row r="1736" spans="1:6" x14ac:dyDescent="0.25">
      <c r="A1736" s="1" t="s">
        <v>4075</v>
      </c>
      <c r="B1736" s="1">
        <v>3134400</v>
      </c>
      <c r="C1736" s="1" t="s">
        <v>4458</v>
      </c>
      <c r="D1736" s="1" t="str">
        <f t="shared" si="81"/>
        <v>31</v>
      </c>
      <c r="E1736" s="1" t="str">
        <f t="shared" si="82"/>
        <v>34400</v>
      </c>
      <c r="F1736" s="1" t="str">
        <f t="shared" si="83"/>
        <v>MG-Iturama</v>
      </c>
    </row>
    <row r="1737" spans="1:6" x14ac:dyDescent="0.25">
      <c r="A1737" s="1" t="s">
        <v>4075</v>
      </c>
      <c r="B1737" s="1">
        <v>3134509</v>
      </c>
      <c r="C1737" s="1" t="s">
        <v>4459</v>
      </c>
      <c r="D1737" s="1" t="str">
        <f t="shared" si="81"/>
        <v>31</v>
      </c>
      <c r="E1737" s="1" t="str">
        <f t="shared" si="82"/>
        <v>34509</v>
      </c>
      <c r="F1737" s="1" t="str">
        <f t="shared" si="83"/>
        <v>MG-Itutinga</v>
      </c>
    </row>
    <row r="1738" spans="1:6" x14ac:dyDescent="0.25">
      <c r="A1738" s="1" t="s">
        <v>4075</v>
      </c>
      <c r="B1738" s="1">
        <v>3134608</v>
      </c>
      <c r="C1738" s="1" t="s">
        <v>4460</v>
      </c>
      <c r="D1738" s="1" t="str">
        <f t="shared" si="81"/>
        <v>31</v>
      </c>
      <c r="E1738" s="1" t="str">
        <f t="shared" si="82"/>
        <v>34608</v>
      </c>
      <c r="F1738" s="1" t="str">
        <f t="shared" si="83"/>
        <v>MG-Jaboticatubas</v>
      </c>
    </row>
    <row r="1739" spans="1:6" x14ac:dyDescent="0.25">
      <c r="A1739" s="1" t="s">
        <v>4075</v>
      </c>
      <c r="B1739" s="1">
        <v>3134707</v>
      </c>
      <c r="C1739" s="1" t="s">
        <v>4461</v>
      </c>
      <c r="D1739" s="1" t="str">
        <f t="shared" si="81"/>
        <v>31</v>
      </c>
      <c r="E1739" s="1" t="str">
        <f t="shared" si="82"/>
        <v>34707</v>
      </c>
      <c r="F1739" s="1" t="str">
        <f t="shared" si="83"/>
        <v>MG-Jacinto</v>
      </c>
    </row>
    <row r="1740" spans="1:6" x14ac:dyDescent="0.25">
      <c r="A1740" s="1" t="s">
        <v>4075</v>
      </c>
      <c r="B1740" s="1">
        <v>3134806</v>
      </c>
      <c r="C1740" s="1" t="s">
        <v>4462</v>
      </c>
      <c r="D1740" s="1" t="str">
        <f t="shared" si="81"/>
        <v>31</v>
      </c>
      <c r="E1740" s="1" t="str">
        <f t="shared" si="82"/>
        <v>34806</v>
      </c>
      <c r="F1740" s="1" t="str">
        <f t="shared" si="83"/>
        <v>MG-Jacuí</v>
      </c>
    </row>
    <row r="1741" spans="1:6" x14ac:dyDescent="0.25">
      <c r="A1741" s="1" t="s">
        <v>4075</v>
      </c>
      <c r="B1741" s="1">
        <v>3134905</v>
      </c>
      <c r="C1741" s="1" t="s">
        <v>4463</v>
      </c>
      <c r="D1741" s="1" t="str">
        <f t="shared" si="81"/>
        <v>31</v>
      </c>
      <c r="E1741" s="1" t="str">
        <f t="shared" si="82"/>
        <v>34905</v>
      </c>
      <c r="F1741" s="1" t="str">
        <f t="shared" si="83"/>
        <v>MG-Jacutinga</v>
      </c>
    </row>
    <row r="1742" spans="1:6" x14ac:dyDescent="0.25">
      <c r="A1742" s="1" t="s">
        <v>4075</v>
      </c>
      <c r="B1742" s="1">
        <v>3135001</v>
      </c>
      <c r="C1742" s="1" t="s">
        <v>4464</v>
      </c>
      <c r="D1742" s="1" t="str">
        <f t="shared" si="81"/>
        <v>31</v>
      </c>
      <c r="E1742" s="1" t="str">
        <f t="shared" si="82"/>
        <v>35001</v>
      </c>
      <c r="F1742" s="1" t="str">
        <f t="shared" si="83"/>
        <v>MG-Jaguaraçu</v>
      </c>
    </row>
    <row r="1743" spans="1:6" x14ac:dyDescent="0.25">
      <c r="A1743" s="1" t="s">
        <v>4075</v>
      </c>
      <c r="B1743" s="1">
        <v>3135050</v>
      </c>
      <c r="C1743" s="1" t="s">
        <v>4465</v>
      </c>
      <c r="D1743" s="1" t="str">
        <f t="shared" si="81"/>
        <v>31</v>
      </c>
      <c r="E1743" s="1" t="str">
        <f t="shared" si="82"/>
        <v>35050</v>
      </c>
      <c r="F1743" s="1" t="str">
        <f t="shared" si="83"/>
        <v>MG-Jaíba</v>
      </c>
    </row>
    <row r="1744" spans="1:6" x14ac:dyDescent="0.25">
      <c r="A1744" s="1" t="s">
        <v>4075</v>
      </c>
      <c r="B1744" s="1">
        <v>3135076</v>
      </c>
      <c r="C1744" s="1" t="s">
        <v>4466</v>
      </c>
      <c r="D1744" s="1" t="str">
        <f t="shared" si="81"/>
        <v>31</v>
      </c>
      <c r="E1744" s="1" t="str">
        <f t="shared" si="82"/>
        <v>35076</v>
      </c>
      <c r="F1744" s="1" t="str">
        <f t="shared" si="83"/>
        <v>MG-Jampruca</v>
      </c>
    </row>
    <row r="1745" spans="1:6" x14ac:dyDescent="0.25">
      <c r="A1745" s="1" t="s">
        <v>4075</v>
      </c>
      <c r="B1745" s="1">
        <v>3135100</v>
      </c>
      <c r="C1745" s="1" t="s">
        <v>4467</v>
      </c>
      <c r="D1745" s="1" t="str">
        <f t="shared" si="81"/>
        <v>31</v>
      </c>
      <c r="E1745" s="1" t="str">
        <f t="shared" si="82"/>
        <v>35100</v>
      </c>
      <c r="F1745" s="1" t="str">
        <f t="shared" si="83"/>
        <v>MG-Janaúba</v>
      </c>
    </row>
    <row r="1746" spans="1:6" x14ac:dyDescent="0.25">
      <c r="A1746" s="1" t="s">
        <v>4075</v>
      </c>
      <c r="B1746" s="1">
        <v>3135209</v>
      </c>
      <c r="C1746" s="1" t="s">
        <v>4468</v>
      </c>
      <c r="D1746" s="1" t="str">
        <f t="shared" si="81"/>
        <v>31</v>
      </c>
      <c r="E1746" s="1" t="str">
        <f t="shared" si="82"/>
        <v>35209</v>
      </c>
      <c r="F1746" s="1" t="str">
        <f t="shared" si="83"/>
        <v>MG-Januária</v>
      </c>
    </row>
    <row r="1747" spans="1:6" x14ac:dyDescent="0.25">
      <c r="A1747" s="1" t="s">
        <v>4075</v>
      </c>
      <c r="B1747" s="1">
        <v>3135308</v>
      </c>
      <c r="C1747" s="1" t="s">
        <v>4469</v>
      </c>
      <c r="D1747" s="1" t="str">
        <f t="shared" si="81"/>
        <v>31</v>
      </c>
      <c r="E1747" s="1" t="str">
        <f t="shared" si="82"/>
        <v>35308</v>
      </c>
      <c r="F1747" s="1" t="str">
        <f t="shared" si="83"/>
        <v>MG-Japaraíba</v>
      </c>
    </row>
    <row r="1748" spans="1:6" x14ac:dyDescent="0.25">
      <c r="A1748" s="1" t="s">
        <v>4075</v>
      </c>
      <c r="B1748" s="1">
        <v>3135357</v>
      </c>
      <c r="C1748" s="1" t="s">
        <v>4470</v>
      </c>
      <c r="D1748" s="1" t="str">
        <f t="shared" si="81"/>
        <v>31</v>
      </c>
      <c r="E1748" s="1" t="str">
        <f t="shared" si="82"/>
        <v>35357</v>
      </c>
      <c r="F1748" s="1" t="str">
        <f t="shared" si="83"/>
        <v>MG-Japonvar</v>
      </c>
    </row>
    <row r="1749" spans="1:6" x14ac:dyDescent="0.25">
      <c r="A1749" s="1" t="s">
        <v>4075</v>
      </c>
      <c r="B1749" s="1">
        <v>3135407</v>
      </c>
      <c r="C1749" s="1" t="s">
        <v>4471</v>
      </c>
      <c r="D1749" s="1" t="str">
        <f t="shared" si="81"/>
        <v>31</v>
      </c>
      <c r="E1749" s="1" t="str">
        <f t="shared" si="82"/>
        <v>35407</v>
      </c>
      <c r="F1749" s="1" t="str">
        <f t="shared" si="83"/>
        <v>MG-Jeceaba</v>
      </c>
    </row>
    <row r="1750" spans="1:6" x14ac:dyDescent="0.25">
      <c r="A1750" s="1" t="s">
        <v>4075</v>
      </c>
      <c r="B1750" s="1">
        <v>3135456</v>
      </c>
      <c r="C1750" s="1" t="s">
        <v>4472</v>
      </c>
      <c r="D1750" s="1" t="str">
        <f t="shared" si="81"/>
        <v>31</v>
      </c>
      <c r="E1750" s="1" t="str">
        <f t="shared" si="82"/>
        <v>35456</v>
      </c>
      <c r="F1750" s="1" t="str">
        <f t="shared" si="83"/>
        <v>MG-Jenipapo de Minas</v>
      </c>
    </row>
    <row r="1751" spans="1:6" x14ac:dyDescent="0.25">
      <c r="A1751" s="1" t="s">
        <v>4075</v>
      </c>
      <c r="B1751" s="1">
        <v>3135506</v>
      </c>
      <c r="C1751" s="1" t="s">
        <v>4473</v>
      </c>
      <c r="D1751" s="1" t="str">
        <f t="shared" si="81"/>
        <v>31</v>
      </c>
      <c r="E1751" s="1" t="str">
        <f t="shared" si="82"/>
        <v>35506</v>
      </c>
      <c r="F1751" s="1" t="str">
        <f t="shared" si="83"/>
        <v>MG-Jequeri</v>
      </c>
    </row>
    <row r="1752" spans="1:6" x14ac:dyDescent="0.25">
      <c r="A1752" s="1" t="s">
        <v>4075</v>
      </c>
      <c r="B1752" s="1">
        <v>3135605</v>
      </c>
      <c r="C1752" s="1" t="s">
        <v>4474</v>
      </c>
      <c r="D1752" s="1" t="str">
        <f t="shared" si="81"/>
        <v>31</v>
      </c>
      <c r="E1752" s="1" t="str">
        <f t="shared" si="82"/>
        <v>35605</v>
      </c>
      <c r="F1752" s="1" t="str">
        <f t="shared" si="83"/>
        <v>MG-Jequitaí</v>
      </c>
    </row>
    <row r="1753" spans="1:6" x14ac:dyDescent="0.25">
      <c r="A1753" s="1" t="s">
        <v>4075</v>
      </c>
      <c r="B1753" s="1">
        <v>3135704</v>
      </c>
      <c r="C1753" s="1" t="s">
        <v>4475</v>
      </c>
      <c r="D1753" s="1" t="str">
        <f t="shared" si="81"/>
        <v>31</v>
      </c>
      <c r="E1753" s="1" t="str">
        <f t="shared" si="82"/>
        <v>35704</v>
      </c>
      <c r="F1753" s="1" t="str">
        <f t="shared" si="83"/>
        <v>MG-Jequitibá</v>
      </c>
    </row>
    <row r="1754" spans="1:6" x14ac:dyDescent="0.25">
      <c r="A1754" s="1" t="s">
        <v>4075</v>
      </c>
      <c r="B1754" s="1">
        <v>3135803</v>
      </c>
      <c r="C1754" s="1" t="s">
        <v>4476</v>
      </c>
      <c r="D1754" s="1" t="str">
        <f t="shared" si="81"/>
        <v>31</v>
      </c>
      <c r="E1754" s="1" t="str">
        <f t="shared" si="82"/>
        <v>35803</v>
      </c>
      <c r="F1754" s="1" t="str">
        <f t="shared" si="83"/>
        <v>MG-Jequitinhonha</v>
      </c>
    </row>
    <row r="1755" spans="1:6" x14ac:dyDescent="0.25">
      <c r="A1755" s="1" t="s">
        <v>4075</v>
      </c>
      <c r="B1755" s="1">
        <v>3135902</v>
      </c>
      <c r="C1755" s="1" t="s">
        <v>4477</v>
      </c>
      <c r="D1755" s="1" t="str">
        <f t="shared" si="81"/>
        <v>31</v>
      </c>
      <c r="E1755" s="1" t="str">
        <f t="shared" si="82"/>
        <v>35902</v>
      </c>
      <c r="F1755" s="1" t="str">
        <f t="shared" si="83"/>
        <v>MG-Jesuânia</v>
      </c>
    </row>
    <row r="1756" spans="1:6" x14ac:dyDescent="0.25">
      <c r="A1756" s="1" t="s">
        <v>4075</v>
      </c>
      <c r="B1756" s="1">
        <v>3136009</v>
      </c>
      <c r="C1756" s="1" t="s">
        <v>4478</v>
      </c>
      <c r="D1756" s="1" t="str">
        <f t="shared" si="81"/>
        <v>31</v>
      </c>
      <c r="E1756" s="1" t="str">
        <f t="shared" si="82"/>
        <v>36009</v>
      </c>
      <c r="F1756" s="1" t="str">
        <f t="shared" si="83"/>
        <v>MG-Joaíma</v>
      </c>
    </row>
    <row r="1757" spans="1:6" x14ac:dyDescent="0.25">
      <c r="A1757" s="1" t="s">
        <v>4075</v>
      </c>
      <c r="B1757" s="1">
        <v>3136108</v>
      </c>
      <c r="C1757" s="1" t="s">
        <v>4479</v>
      </c>
      <c r="D1757" s="1" t="str">
        <f t="shared" si="81"/>
        <v>31</v>
      </c>
      <c r="E1757" s="1" t="str">
        <f t="shared" si="82"/>
        <v>36108</v>
      </c>
      <c r="F1757" s="1" t="str">
        <f t="shared" si="83"/>
        <v>MG-Joanésia</v>
      </c>
    </row>
    <row r="1758" spans="1:6" x14ac:dyDescent="0.25">
      <c r="A1758" s="1" t="s">
        <v>4075</v>
      </c>
      <c r="B1758" s="1">
        <v>3136207</v>
      </c>
      <c r="C1758" s="1" t="s">
        <v>4480</v>
      </c>
      <c r="D1758" s="1" t="str">
        <f t="shared" si="81"/>
        <v>31</v>
      </c>
      <c r="E1758" s="1" t="str">
        <f t="shared" si="82"/>
        <v>36207</v>
      </c>
      <c r="F1758" s="1" t="str">
        <f t="shared" si="83"/>
        <v>MG-João Monlevade</v>
      </c>
    </row>
    <row r="1759" spans="1:6" x14ac:dyDescent="0.25">
      <c r="A1759" s="1" t="s">
        <v>4075</v>
      </c>
      <c r="B1759" s="1">
        <v>3136306</v>
      </c>
      <c r="C1759" s="1" t="s">
        <v>4481</v>
      </c>
      <c r="D1759" s="1" t="str">
        <f t="shared" si="81"/>
        <v>31</v>
      </c>
      <c r="E1759" s="1" t="str">
        <f t="shared" si="82"/>
        <v>36306</v>
      </c>
      <c r="F1759" s="1" t="str">
        <f t="shared" si="83"/>
        <v>MG-João Pinheiro</v>
      </c>
    </row>
    <row r="1760" spans="1:6" x14ac:dyDescent="0.25">
      <c r="A1760" s="1" t="s">
        <v>4075</v>
      </c>
      <c r="B1760" s="1">
        <v>3136405</v>
      </c>
      <c r="C1760" s="1" t="s">
        <v>4482</v>
      </c>
      <c r="D1760" s="1" t="str">
        <f t="shared" si="81"/>
        <v>31</v>
      </c>
      <c r="E1760" s="1" t="str">
        <f t="shared" si="82"/>
        <v>36405</v>
      </c>
      <c r="F1760" s="1" t="str">
        <f t="shared" si="83"/>
        <v>MG-Joaquim Felício</v>
      </c>
    </row>
    <row r="1761" spans="1:6" x14ac:dyDescent="0.25">
      <c r="A1761" s="1" t="s">
        <v>4075</v>
      </c>
      <c r="B1761" s="1">
        <v>3136504</v>
      </c>
      <c r="C1761" s="1" t="s">
        <v>4483</v>
      </c>
      <c r="D1761" s="1" t="str">
        <f t="shared" si="81"/>
        <v>31</v>
      </c>
      <c r="E1761" s="1" t="str">
        <f t="shared" si="82"/>
        <v>36504</v>
      </c>
      <c r="F1761" s="1" t="str">
        <f t="shared" si="83"/>
        <v>MG-Jordânia</v>
      </c>
    </row>
    <row r="1762" spans="1:6" x14ac:dyDescent="0.25">
      <c r="A1762" s="1" t="s">
        <v>4075</v>
      </c>
      <c r="B1762" s="1">
        <v>3136520</v>
      </c>
      <c r="C1762" s="1" t="s">
        <v>4484</v>
      </c>
      <c r="D1762" s="1" t="str">
        <f t="shared" si="81"/>
        <v>31</v>
      </c>
      <c r="E1762" s="1" t="str">
        <f t="shared" si="82"/>
        <v>36520</v>
      </c>
      <c r="F1762" s="1" t="str">
        <f t="shared" si="83"/>
        <v>MG-José Gonçalves de Minas</v>
      </c>
    </row>
    <row r="1763" spans="1:6" x14ac:dyDescent="0.25">
      <c r="A1763" s="1" t="s">
        <v>4075</v>
      </c>
      <c r="B1763" s="1">
        <v>3136553</v>
      </c>
      <c r="C1763" s="1" t="s">
        <v>4485</v>
      </c>
      <c r="D1763" s="1" t="str">
        <f t="shared" si="81"/>
        <v>31</v>
      </c>
      <c r="E1763" s="1" t="str">
        <f t="shared" si="82"/>
        <v>36553</v>
      </c>
      <c r="F1763" s="1" t="str">
        <f t="shared" si="83"/>
        <v>MG-José Raydan</v>
      </c>
    </row>
    <row r="1764" spans="1:6" x14ac:dyDescent="0.25">
      <c r="A1764" s="1" t="s">
        <v>4075</v>
      </c>
      <c r="B1764" s="1">
        <v>3136579</v>
      </c>
      <c r="C1764" s="1" t="s">
        <v>4486</v>
      </c>
      <c r="D1764" s="1" t="str">
        <f t="shared" si="81"/>
        <v>31</v>
      </c>
      <c r="E1764" s="1" t="str">
        <f t="shared" si="82"/>
        <v>36579</v>
      </c>
      <c r="F1764" s="1" t="str">
        <f t="shared" si="83"/>
        <v>MG-Josenópolis</v>
      </c>
    </row>
    <row r="1765" spans="1:6" x14ac:dyDescent="0.25">
      <c r="A1765" s="1" t="s">
        <v>4075</v>
      </c>
      <c r="B1765" s="1">
        <v>3136652</v>
      </c>
      <c r="C1765" s="1" t="s">
        <v>4487</v>
      </c>
      <c r="D1765" s="1" t="str">
        <f t="shared" si="81"/>
        <v>31</v>
      </c>
      <c r="E1765" s="1" t="str">
        <f t="shared" si="82"/>
        <v>36652</v>
      </c>
      <c r="F1765" s="1" t="str">
        <f t="shared" si="83"/>
        <v>MG-Juatuba</v>
      </c>
    </row>
    <row r="1766" spans="1:6" x14ac:dyDescent="0.25">
      <c r="A1766" s="1" t="s">
        <v>4075</v>
      </c>
      <c r="B1766" s="1">
        <v>3136702</v>
      </c>
      <c r="C1766" s="1" t="s">
        <v>4488</v>
      </c>
      <c r="D1766" s="1" t="str">
        <f t="shared" si="81"/>
        <v>31</v>
      </c>
      <c r="E1766" s="1" t="str">
        <f t="shared" si="82"/>
        <v>36702</v>
      </c>
      <c r="F1766" s="1" t="str">
        <f t="shared" si="83"/>
        <v>MG-Juiz de Fora</v>
      </c>
    </row>
    <row r="1767" spans="1:6" x14ac:dyDescent="0.25">
      <c r="A1767" s="1" t="s">
        <v>4075</v>
      </c>
      <c r="B1767" s="1">
        <v>3136801</v>
      </c>
      <c r="C1767" s="1" t="s">
        <v>4489</v>
      </c>
      <c r="D1767" s="1" t="str">
        <f t="shared" si="81"/>
        <v>31</v>
      </c>
      <c r="E1767" s="1" t="str">
        <f t="shared" si="82"/>
        <v>36801</v>
      </c>
      <c r="F1767" s="1" t="str">
        <f t="shared" si="83"/>
        <v>MG-Juramento</v>
      </c>
    </row>
    <row r="1768" spans="1:6" x14ac:dyDescent="0.25">
      <c r="A1768" s="1" t="s">
        <v>4075</v>
      </c>
      <c r="B1768" s="1">
        <v>3136900</v>
      </c>
      <c r="C1768" s="1" t="s">
        <v>4490</v>
      </c>
      <c r="D1768" s="1" t="str">
        <f t="shared" si="81"/>
        <v>31</v>
      </c>
      <c r="E1768" s="1" t="str">
        <f t="shared" si="82"/>
        <v>36900</v>
      </c>
      <c r="F1768" s="1" t="str">
        <f t="shared" si="83"/>
        <v>MG-Juruaia</v>
      </c>
    </row>
    <row r="1769" spans="1:6" x14ac:dyDescent="0.25">
      <c r="A1769" s="1" t="s">
        <v>4075</v>
      </c>
      <c r="B1769" s="1">
        <v>3136959</v>
      </c>
      <c r="C1769" s="1" t="s">
        <v>4491</v>
      </c>
      <c r="D1769" s="1" t="str">
        <f t="shared" si="81"/>
        <v>31</v>
      </c>
      <c r="E1769" s="1" t="str">
        <f t="shared" si="82"/>
        <v>36959</v>
      </c>
      <c r="F1769" s="1" t="str">
        <f t="shared" si="83"/>
        <v>MG-Juvenília</v>
      </c>
    </row>
    <row r="1770" spans="1:6" x14ac:dyDescent="0.25">
      <c r="A1770" s="1" t="s">
        <v>4075</v>
      </c>
      <c r="B1770" s="1">
        <v>3137007</v>
      </c>
      <c r="C1770" s="1" t="s">
        <v>4492</v>
      </c>
      <c r="D1770" s="1" t="str">
        <f t="shared" si="81"/>
        <v>31</v>
      </c>
      <c r="E1770" s="1" t="str">
        <f t="shared" si="82"/>
        <v>37007</v>
      </c>
      <c r="F1770" s="1" t="str">
        <f t="shared" si="83"/>
        <v>MG-Ladainha</v>
      </c>
    </row>
    <row r="1771" spans="1:6" x14ac:dyDescent="0.25">
      <c r="A1771" s="1" t="s">
        <v>4075</v>
      </c>
      <c r="B1771" s="1">
        <v>3137106</v>
      </c>
      <c r="C1771" s="1" t="s">
        <v>4493</v>
      </c>
      <c r="D1771" s="1" t="str">
        <f t="shared" si="81"/>
        <v>31</v>
      </c>
      <c r="E1771" s="1" t="str">
        <f t="shared" si="82"/>
        <v>37106</v>
      </c>
      <c r="F1771" s="1" t="str">
        <f t="shared" si="83"/>
        <v>MG-Lagamar</v>
      </c>
    </row>
    <row r="1772" spans="1:6" x14ac:dyDescent="0.25">
      <c r="A1772" s="1" t="s">
        <v>4075</v>
      </c>
      <c r="B1772" s="1">
        <v>3137205</v>
      </c>
      <c r="C1772" s="1" t="s">
        <v>4494</v>
      </c>
      <c r="D1772" s="1" t="str">
        <f t="shared" si="81"/>
        <v>31</v>
      </c>
      <c r="E1772" s="1" t="str">
        <f t="shared" si="82"/>
        <v>37205</v>
      </c>
      <c r="F1772" s="1" t="str">
        <f t="shared" si="83"/>
        <v>MG-Lagoa da Prata</v>
      </c>
    </row>
    <row r="1773" spans="1:6" x14ac:dyDescent="0.25">
      <c r="A1773" s="1" t="s">
        <v>4075</v>
      </c>
      <c r="B1773" s="1">
        <v>3137304</v>
      </c>
      <c r="C1773" s="1" t="s">
        <v>4495</v>
      </c>
      <c r="D1773" s="1" t="str">
        <f t="shared" si="81"/>
        <v>31</v>
      </c>
      <c r="E1773" s="1" t="str">
        <f t="shared" si="82"/>
        <v>37304</v>
      </c>
      <c r="F1773" s="1" t="str">
        <f t="shared" si="83"/>
        <v>MG-Lagoa dos Patos</v>
      </c>
    </row>
    <row r="1774" spans="1:6" x14ac:dyDescent="0.25">
      <c r="A1774" s="1" t="s">
        <v>4075</v>
      </c>
      <c r="B1774" s="1">
        <v>3137403</v>
      </c>
      <c r="C1774" s="1" t="s">
        <v>4496</v>
      </c>
      <c r="D1774" s="1" t="str">
        <f t="shared" si="81"/>
        <v>31</v>
      </c>
      <c r="E1774" s="1" t="str">
        <f t="shared" si="82"/>
        <v>37403</v>
      </c>
      <c r="F1774" s="1" t="str">
        <f t="shared" si="83"/>
        <v>MG-Lagoa Dourada</v>
      </c>
    </row>
    <row r="1775" spans="1:6" x14ac:dyDescent="0.25">
      <c r="A1775" s="1" t="s">
        <v>4075</v>
      </c>
      <c r="B1775" s="1">
        <v>3137502</v>
      </c>
      <c r="C1775" s="1" t="s">
        <v>4497</v>
      </c>
      <c r="D1775" s="1" t="str">
        <f t="shared" si="81"/>
        <v>31</v>
      </c>
      <c r="E1775" s="1" t="str">
        <f t="shared" si="82"/>
        <v>37502</v>
      </c>
      <c r="F1775" s="1" t="str">
        <f t="shared" si="83"/>
        <v>MG-Lagoa Formosa</v>
      </c>
    </row>
    <row r="1776" spans="1:6" x14ac:dyDescent="0.25">
      <c r="A1776" s="1" t="s">
        <v>4075</v>
      </c>
      <c r="B1776" s="1">
        <v>3137536</v>
      </c>
      <c r="C1776" s="1" t="s">
        <v>3439</v>
      </c>
      <c r="D1776" s="1" t="str">
        <f t="shared" si="81"/>
        <v>31</v>
      </c>
      <c r="E1776" s="1" t="str">
        <f t="shared" si="82"/>
        <v>37536</v>
      </c>
      <c r="F1776" s="1" t="str">
        <f t="shared" si="83"/>
        <v>MG-Lagoa Grande</v>
      </c>
    </row>
    <row r="1777" spans="1:6" x14ac:dyDescent="0.25">
      <c r="A1777" s="1" t="s">
        <v>4075</v>
      </c>
      <c r="B1777" s="1">
        <v>3137601</v>
      </c>
      <c r="C1777" s="1" t="s">
        <v>4498</v>
      </c>
      <c r="D1777" s="1" t="str">
        <f t="shared" si="81"/>
        <v>31</v>
      </c>
      <c r="E1777" s="1" t="str">
        <f t="shared" si="82"/>
        <v>37601</v>
      </c>
      <c r="F1777" s="1" t="str">
        <f t="shared" si="83"/>
        <v>MG-Lagoa Santa</v>
      </c>
    </row>
    <row r="1778" spans="1:6" x14ac:dyDescent="0.25">
      <c r="A1778" s="1" t="s">
        <v>4075</v>
      </c>
      <c r="B1778" s="1">
        <v>3137700</v>
      </c>
      <c r="C1778" s="1" t="s">
        <v>4499</v>
      </c>
      <c r="D1778" s="1" t="str">
        <f t="shared" si="81"/>
        <v>31</v>
      </c>
      <c r="E1778" s="1" t="str">
        <f t="shared" si="82"/>
        <v>37700</v>
      </c>
      <c r="F1778" s="1" t="str">
        <f t="shared" si="83"/>
        <v>MG-Lajinha</v>
      </c>
    </row>
    <row r="1779" spans="1:6" x14ac:dyDescent="0.25">
      <c r="A1779" s="1" t="s">
        <v>4075</v>
      </c>
      <c r="B1779" s="1">
        <v>3137809</v>
      </c>
      <c r="C1779" s="1" t="s">
        <v>4500</v>
      </c>
      <c r="D1779" s="1" t="str">
        <f t="shared" si="81"/>
        <v>31</v>
      </c>
      <c r="E1779" s="1" t="str">
        <f t="shared" si="82"/>
        <v>37809</v>
      </c>
      <c r="F1779" s="1" t="str">
        <f t="shared" si="83"/>
        <v>MG-Lambari</v>
      </c>
    </row>
    <row r="1780" spans="1:6" x14ac:dyDescent="0.25">
      <c r="A1780" s="1" t="s">
        <v>4075</v>
      </c>
      <c r="B1780" s="1">
        <v>3137908</v>
      </c>
      <c r="C1780" s="1" t="s">
        <v>4501</v>
      </c>
      <c r="D1780" s="1" t="str">
        <f t="shared" si="81"/>
        <v>31</v>
      </c>
      <c r="E1780" s="1" t="str">
        <f t="shared" si="82"/>
        <v>37908</v>
      </c>
      <c r="F1780" s="1" t="str">
        <f t="shared" si="83"/>
        <v>MG-Lamim</v>
      </c>
    </row>
    <row r="1781" spans="1:6" x14ac:dyDescent="0.25">
      <c r="A1781" s="1" t="s">
        <v>4075</v>
      </c>
      <c r="B1781" s="1">
        <v>3138005</v>
      </c>
      <c r="C1781" s="1" t="s">
        <v>4502</v>
      </c>
      <c r="D1781" s="1" t="str">
        <f t="shared" si="81"/>
        <v>31</v>
      </c>
      <c r="E1781" s="1" t="str">
        <f t="shared" si="82"/>
        <v>38005</v>
      </c>
      <c r="F1781" s="1" t="str">
        <f t="shared" si="83"/>
        <v>MG-Laranjal</v>
      </c>
    </row>
    <row r="1782" spans="1:6" x14ac:dyDescent="0.25">
      <c r="A1782" s="1" t="s">
        <v>4075</v>
      </c>
      <c r="B1782" s="1">
        <v>3138104</v>
      </c>
      <c r="C1782" s="1" t="s">
        <v>4503</v>
      </c>
      <c r="D1782" s="1" t="str">
        <f t="shared" si="81"/>
        <v>31</v>
      </c>
      <c r="E1782" s="1" t="str">
        <f t="shared" si="82"/>
        <v>38104</v>
      </c>
      <c r="F1782" s="1" t="str">
        <f t="shared" si="83"/>
        <v>MG-Lassance</v>
      </c>
    </row>
    <row r="1783" spans="1:6" x14ac:dyDescent="0.25">
      <c r="A1783" s="1" t="s">
        <v>4075</v>
      </c>
      <c r="B1783" s="1">
        <v>3138203</v>
      </c>
      <c r="C1783" s="1" t="s">
        <v>4504</v>
      </c>
      <c r="D1783" s="1" t="str">
        <f t="shared" si="81"/>
        <v>31</v>
      </c>
      <c r="E1783" s="1" t="str">
        <f t="shared" si="82"/>
        <v>38203</v>
      </c>
      <c r="F1783" s="1" t="str">
        <f t="shared" si="83"/>
        <v>MG-Lavras</v>
      </c>
    </row>
    <row r="1784" spans="1:6" x14ac:dyDescent="0.25">
      <c r="A1784" s="1" t="s">
        <v>4075</v>
      </c>
      <c r="B1784" s="1">
        <v>3138302</v>
      </c>
      <c r="C1784" s="1" t="s">
        <v>4505</v>
      </c>
      <c r="D1784" s="1" t="str">
        <f t="shared" si="81"/>
        <v>31</v>
      </c>
      <c r="E1784" s="1" t="str">
        <f t="shared" si="82"/>
        <v>38302</v>
      </c>
      <c r="F1784" s="1" t="str">
        <f t="shared" si="83"/>
        <v>MG-Leandro Ferreira</v>
      </c>
    </row>
    <row r="1785" spans="1:6" x14ac:dyDescent="0.25">
      <c r="A1785" s="1" t="s">
        <v>4075</v>
      </c>
      <c r="B1785" s="1">
        <v>3138351</v>
      </c>
      <c r="C1785" s="1" t="s">
        <v>4506</v>
      </c>
      <c r="D1785" s="1" t="str">
        <f t="shared" si="81"/>
        <v>31</v>
      </c>
      <c r="E1785" s="1" t="str">
        <f t="shared" si="82"/>
        <v>38351</v>
      </c>
      <c r="F1785" s="1" t="str">
        <f t="shared" si="83"/>
        <v>MG-Leme do Prado</v>
      </c>
    </row>
    <row r="1786" spans="1:6" x14ac:dyDescent="0.25">
      <c r="A1786" s="1" t="s">
        <v>4075</v>
      </c>
      <c r="B1786" s="1">
        <v>3138401</v>
      </c>
      <c r="C1786" s="1" t="s">
        <v>4507</v>
      </c>
      <c r="D1786" s="1" t="str">
        <f t="shared" si="81"/>
        <v>31</v>
      </c>
      <c r="E1786" s="1" t="str">
        <f t="shared" si="82"/>
        <v>38401</v>
      </c>
      <c r="F1786" s="1" t="str">
        <f t="shared" si="83"/>
        <v>MG-Leopoldina</v>
      </c>
    </row>
    <row r="1787" spans="1:6" x14ac:dyDescent="0.25">
      <c r="A1787" s="1" t="s">
        <v>4075</v>
      </c>
      <c r="B1787" s="1">
        <v>3138500</v>
      </c>
      <c r="C1787" s="1" t="s">
        <v>4508</v>
      </c>
      <c r="D1787" s="1" t="str">
        <f t="shared" si="81"/>
        <v>31</v>
      </c>
      <c r="E1787" s="1" t="str">
        <f t="shared" si="82"/>
        <v>38500</v>
      </c>
      <c r="F1787" s="1" t="str">
        <f t="shared" si="83"/>
        <v>MG-Liberdade</v>
      </c>
    </row>
    <row r="1788" spans="1:6" x14ac:dyDescent="0.25">
      <c r="A1788" s="1" t="s">
        <v>4075</v>
      </c>
      <c r="B1788" s="1">
        <v>3138609</v>
      </c>
      <c r="C1788" s="1" t="s">
        <v>4509</v>
      </c>
      <c r="D1788" s="1" t="str">
        <f t="shared" si="81"/>
        <v>31</v>
      </c>
      <c r="E1788" s="1" t="str">
        <f t="shared" si="82"/>
        <v>38609</v>
      </c>
      <c r="F1788" s="1" t="str">
        <f t="shared" si="83"/>
        <v>MG-Lima Duarte</v>
      </c>
    </row>
    <row r="1789" spans="1:6" x14ac:dyDescent="0.25">
      <c r="A1789" s="1" t="s">
        <v>4075</v>
      </c>
      <c r="B1789" s="1">
        <v>3138625</v>
      </c>
      <c r="C1789" s="1" t="s">
        <v>4510</v>
      </c>
      <c r="D1789" s="1" t="str">
        <f t="shared" si="81"/>
        <v>31</v>
      </c>
      <c r="E1789" s="1" t="str">
        <f t="shared" si="82"/>
        <v>38625</v>
      </c>
      <c r="F1789" s="1" t="str">
        <f t="shared" si="83"/>
        <v>MG-Limeira do Oeste</v>
      </c>
    </row>
    <row r="1790" spans="1:6" x14ac:dyDescent="0.25">
      <c r="A1790" s="1" t="s">
        <v>4075</v>
      </c>
      <c r="B1790" s="1">
        <v>3138658</v>
      </c>
      <c r="C1790" s="1" t="s">
        <v>4511</v>
      </c>
      <c r="D1790" s="1" t="str">
        <f t="shared" si="81"/>
        <v>31</v>
      </c>
      <c r="E1790" s="1" t="str">
        <f t="shared" si="82"/>
        <v>38658</v>
      </c>
      <c r="F1790" s="1" t="str">
        <f t="shared" si="83"/>
        <v>MG-Lontra</v>
      </c>
    </row>
    <row r="1791" spans="1:6" x14ac:dyDescent="0.25">
      <c r="A1791" s="1" t="s">
        <v>4075</v>
      </c>
      <c r="B1791" s="1">
        <v>3138674</v>
      </c>
      <c r="C1791" s="1" t="s">
        <v>4512</v>
      </c>
      <c r="D1791" s="1" t="str">
        <f t="shared" si="81"/>
        <v>31</v>
      </c>
      <c r="E1791" s="1" t="str">
        <f t="shared" si="82"/>
        <v>38674</v>
      </c>
      <c r="F1791" s="1" t="str">
        <f t="shared" si="83"/>
        <v>MG-Luisburgo</v>
      </c>
    </row>
    <row r="1792" spans="1:6" x14ac:dyDescent="0.25">
      <c r="A1792" s="1" t="s">
        <v>4075</v>
      </c>
      <c r="B1792" s="1">
        <v>3138682</v>
      </c>
      <c r="C1792" s="1" t="s">
        <v>4513</v>
      </c>
      <c r="D1792" s="1" t="str">
        <f t="shared" si="81"/>
        <v>31</v>
      </c>
      <c r="E1792" s="1" t="str">
        <f t="shared" si="82"/>
        <v>38682</v>
      </c>
      <c r="F1792" s="1" t="str">
        <f t="shared" si="83"/>
        <v>MG-Luislândia</v>
      </c>
    </row>
    <row r="1793" spans="1:6" x14ac:dyDescent="0.25">
      <c r="A1793" s="1" t="s">
        <v>4075</v>
      </c>
      <c r="B1793" s="1">
        <v>3138708</v>
      </c>
      <c r="C1793" s="1" t="s">
        <v>4514</v>
      </c>
      <c r="D1793" s="1" t="str">
        <f t="shared" si="81"/>
        <v>31</v>
      </c>
      <c r="E1793" s="1" t="str">
        <f t="shared" si="82"/>
        <v>38708</v>
      </c>
      <c r="F1793" s="1" t="str">
        <f t="shared" si="83"/>
        <v>MG-Luminárias</v>
      </c>
    </row>
    <row r="1794" spans="1:6" x14ac:dyDescent="0.25">
      <c r="A1794" s="1" t="s">
        <v>4075</v>
      </c>
      <c r="B1794" s="1">
        <v>3138807</v>
      </c>
      <c r="C1794" s="1" t="s">
        <v>4515</v>
      </c>
      <c r="D1794" s="1" t="str">
        <f t="shared" si="81"/>
        <v>31</v>
      </c>
      <c r="E1794" s="1" t="str">
        <f t="shared" si="82"/>
        <v>38807</v>
      </c>
      <c r="F1794" s="1" t="str">
        <f t="shared" si="83"/>
        <v>MG-Luz</v>
      </c>
    </row>
    <row r="1795" spans="1:6" x14ac:dyDescent="0.25">
      <c r="A1795" s="1" t="s">
        <v>4075</v>
      </c>
      <c r="B1795" s="1">
        <v>3138906</v>
      </c>
      <c r="C1795" s="1" t="s">
        <v>4516</v>
      </c>
      <c r="D1795" s="1" t="str">
        <f t="shared" ref="D1795:D1858" si="84">LEFT($B1795,2)</f>
        <v>31</v>
      </c>
      <c r="E1795" s="1" t="str">
        <f t="shared" ref="E1795:E1858" si="85">RIGHT(B1795,5)</f>
        <v>38906</v>
      </c>
      <c r="F1795" s="1" t="str">
        <f t="shared" si="83"/>
        <v>MG-Machacalis</v>
      </c>
    </row>
    <row r="1796" spans="1:6" x14ac:dyDescent="0.25">
      <c r="A1796" s="1" t="s">
        <v>4075</v>
      </c>
      <c r="B1796" s="1">
        <v>3139003</v>
      </c>
      <c r="C1796" s="1" t="s">
        <v>4517</v>
      </c>
      <c r="D1796" s="1" t="str">
        <f t="shared" si="84"/>
        <v>31</v>
      </c>
      <c r="E1796" s="1" t="str">
        <f t="shared" si="85"/>
        <v>39003</v>
      </c>
      <c r="F1796" s="1" t="str">
        <f t="shared" ref="F1796:F1859" si="86">A1796&amp;"-"&amp;C1796</f>
        <v>MG-Machado</v>
      </c>
    </row>
    <row r="1797" spans="1:6" x14ac:dyDescent="0.25">
      <c r="A1797" s="1" t="s">
        <v>4075</v>
      </c>
      <c r="B1797" s="1">
        <v>3139102</v>
      </c>
      <c r="C1797" s="1" t="s">
        <v>4518</v>
      </c>
      <c r="D1797" s="1" t="str">
        <f t="shared" si="84"/>
        <v>31</v>
      </c>
      <c r="E1797" s="1" t="str">
        <f t="shared" si="85"/>
        <v>39102</v>
      </c>
      <c r="F1797" s="1" t="str">
        <f t="shared" si="86"/>
        <v>MG-Madre de Deus de Minas</v>
      </c>
    </row>
    <row r="1798" spans="1:6" x14ac:dyDescent="0.25">
      <c r="A1798" s="1" t="s">
        <v>4075</v>
      </c>
      <c r="B1798" s="1">
        <v>3139201</v>
      </c>
      <c r="C1798" s="1" t="s">
        <v>4519</v>
      </c>
      <c r="D1798" s="1" t="str">
        <f t="shared" si="84"/>
        <v>31</v>
      </c>
      <c r="E1798" s="1" t="str">
        <f t="shared" si="85"/>
        <v>39201</v>
      </c>
      <c r="F1798" s="1" t="str">
        <f t="shared" si="86"/>
        <v>MG-Malacacheta</v>
      </c>
    </row>
    <row r="1799" spans="1:6" x14ac:dyDescent="0.25">
      <c r="A1799" s="1" t="s">
        <v>4075</v>
      </c>
      <c r="B1799" s="1">
        <v>3139250</v>
      </c>
      <c r="C1799" s="1" t="s">
        <v>4520</v>
      </c>
      <c r="D1799" s="1" t="str">
        <f t="shared" si="84"/>
        <v>31</v>
      </c>
      <c r="E1799" s="1" t="str">
        <f t="shared" si="85"/>
        <v>39250</v>
      </c>
      <c r="F1799" s="1" t="str">
        <f t="shared" si="86"/>
        <v>MG-Mamonas</v>
      </c>
    </row>
    <row r="1800" spans="1:6" x14ac:dyDescent="0.25">
      <c r="A1800" s="1" t="s">
        <v>4075</v>
      </c>
      <c r="B1800" s="1">
        <v>3139300</v>
      </c>
      <c r="C1800" s="1" t="s">
        <v>4521</v>
      </c>
      <c r="D1800" s="1" t="str">
        <f t="shared" si="84"/>
        <v>31</v>
      </c>
      <c r="E1800" s="1" t="str">
        <f t="shared" si="85"/>
        <v>39300</v>
      </c>
      <c r="F1800" s="1" t="str">
        <f t="shared" si="86"/>
        <v>MG-Manga</v>
      </c>
    </row>
    <row r="1801" spans="1:6" x14ac:dyDescent="0.25">
      <c r="A1801" s="1" t="s">
        <v>4075</v>
      </c>
      <c r="B1801" s="1">
        <v>3139409</v>
      </c>
      <c r="C1801" s="1" t="s">
        <v>4522</v>
      </c>
      <c r="D1801" s="1" t="str">
        <f t="shared" si="84"/>
        <v>31</v>
      </c>
      <c r="E1801" s="1" t="str">
        <f t="shared" si="85"/>
        <v>39409</v>
      </c>
      <c r="F1801" s="1" t="str">
        <f t="shared" si="86"/>
        <v>MG-Manhuaçu</v>
      </c>
    </row>
    <row r="1802" spans="1:6" x14ac:dyDescent="0.25">
      <c r="A1802" s="1" t="s">
        <v>4075</v>
      </c>
      <c r="B1802" s="1">
        <v>3139508</v>
      </c>
      <c r="C1802" s="1" t="s">
        <v>4523</v>
      </c>
      <c r="D1802" s="1" t="str">
        <f t="shared" si="84"/>
        <v>31</v>
      </c>
      <c r="E1802" s="1" t="str">
        <f t="shared" si="85"/>
        <v>39508</v>
      </c>
      <c r="F1802" s="1" t="str">
        <f t="shared" si="86"/>
        <v>MG-Manhumirim</v>
      </c>
    </row>
    <row r="1803" spans="1:6" x14ac:dyDescent="0.25">
      <c r="A1803" s="1" t="s">
        <v>4075</v>
      </c>
      <c r="B1803" s="1">
        <v>3139607</v>
      </c>
      <c r="C1803" s="1" t="s">
        <v>4524</v>
      </c>
      <c r="D1803" s="1" t="str">
        <f t="shared" si="84"/>
        <v>31</v>
      </c>
      <c r="E1803" s="1" t="str">
        <f t="shared" si="85"/>
        <v>39607</v>
      </c>
      <c r="F1803" s="1" t="str">
        <f t="shared" si="86"/>
        <v>MG-Mantena</v>
      </c>
    </row>
    <row r="1804" spans="1:6" x14ac:dyDescent="0.25">
      <c r="A1804" s="1" t="s">
        <v>4075</v>
      </c>
      <c r="B1804" s="1">
        <v>3139805</v>
      </c>
      <c r="C1804" s="1" t="s">
        <v>4525</v>
      </c>
      <c r="D1804" s="1" t="str">
        <f t="shared" si="84"/>
        <v>31</v>
      </c>
      <c r="E1804" s="1" t="str">
        <f t="shared" si="85"/>
        <v>39805</v>
      </c>
      <c r="F1804" s="1" t="str">
        <f t="shared" si="86"/>
        <v>MG-Mar de Espanha</v>
      </c>
    </row>
    <row r="1805" spans="1:6" x14ac:dyDescent="0.25">
      <c r="A1805" s="1" t="s">
        <v>4075</v>
      </c>
      <c r="B1805" s="1">
        <v>3139706</v>
      </c>
      <c r="C1805" s="1" t="s">
        <v>4526</v>
      </c>
      <c r="D1805" s="1" t="str">
        <f t="shared" si="84"/>
        <v>31</v>
      </c>
      <c r="E1805" s="1" t="str">
        <f t="shared" si="85"/>
        <v>39706</v>
      </c>
      <c r="F1805" s="1" t="str">
        <f t="shared" si="86"/>
        <v>MG-Maravilhas</v>
      </c>
    </row>
    <row r="1806" spans="1:6" x14ac:dyDescent="0.25">
      <c r="A1806" s="1" t="s">
        <v>4075</v>
      </c>
      <c r="B1806" s="1">
        <v>3139904</v>
      </c>
      <c r="C1806" s="1" t="s">
        <v>4527</v>
      </c>
      <c r="D1806" s="1" t="str">
        <f t="shared" si="84"/>
        <v>31</v>
      </c>
      <c r="E1806" s="1" t="str">
        <f t="shared" si="85"/>
        <v>39904</v>
      </c>
      <c r="F1806" s="1" t="str">
        <f t="shared" si="86"/>
        <v>MG-Maria da Fé</v>
      </c>
    </row>
    <row r="1807" spans="1:6" x14ac:dyDescent="0.25">
      <c r="A1807" s="1" t="s">
        <v>4075</v>
      </c>
      <c r="B1807" s="1">
        <v>3140001</v>
      </c>
      <c r="C1807" s="1" t="s">
        <v>4528</v>
      </c>
      <c r="D1807" s="1" t="str">
        <f t="shared" si="84"/>
        <v>31</v>
      </c>
      <c r="E1807" s="1" t="str">
        <f t="shared" si="85"/>
        <v>40001</v>
      </c>
      <c r="F1807" s="1" t="str">
        <f t="shared" si="86"/>
        <v>MG-Mariana</v>
      </c>
    </row>
    <row r="1808" spans="1:6" x14ac:dyDescent="0.25">
      <c r="A1808" s="1" t="s">
        <v>4075</v>
      </c>
      <c r="B1808" s="1">
        <v>3140100</v>
      </c>
      <c r="C1808" s="1" t="s">
        <v>4529</v>
      </c>
      <c r="D1808" s="1" t="str">
        <f t="shared" si="84"/>
        <v>31</v>
      </c>
      <c r="E1808" s="1" t="str">
        <f t="shared" si="85"/>
        <v>40100</v>
      </c>
      <c r="F1808" s="1" t="str">
        <f t="shared" si="86"/>
        <v>MG-Marilac</v>
      </c>
    </row>
    <row r="1809" spans="1:6" x14ac:dyDescent="0.25">
      <c r="A1809" s="1" t="s">
        <v>4075</v>
      </c>
      <c r="B1809" s="1">
        <v>3140159</v>
      </c>
      <c r="C1809" s="1" t="s">
        <v>4530</v>
      </c>
      <c r="D1809" s="1" t="str">
        <f t="shared" si="84"/>
        <v>31</v>
      </c>
      <c r="E1809" s="1" t="str">
        <f t="shared" si="85"/>
        <v>40159</v>
      </c>
      <c r="F1809" s="1" t="str">
        <f t="shared" si="86"/>
        <v>MG-Mário Campos</v>
      </c>
    </row>
    <row r="1810" spans="1:6" x14ac:dyDescent="0.25">
      <c r="A1810" s="1" t="s">
        <v>4075</v>
      </c>
      <c r="B1810" s="1">
        <v>3140209</v>
      </c>
      <c r="C1810" s="1" t="s">
        <v>4531</v>
      </c>
      <c r="D1810" s="1" t="str">
        <f t="shared" si="84"/>
        <v>31</v>
      </c>
      <c r="E1810" s="1" t="str">
        <f t="shared" si="85"/>
        <v>40209</v>
      </c>
      <c r="F1810" s="1" t="str">
        <f t="shared" si="86"/>
        <v>MG-Maripá de Minas</v>
      </c>
    </row>
    <row r="1811" spans="1:6" x14ac:dyDescent="0.25">
      <c r="A1811" s="1" t="s">
        <v>4075</v>
      </c>
      <c r="B1811" s="1">
        <v>3140308</v>
      </c>
      <c r="C1811" s="1" t="s">
        <v>4532</v>
      </c>
      <c r="D1811" s="1" t="str">
        <f t="shared" si="84"/>
        <v>31</v>
      </c>
      <c r="E1811" s="1" t="str">
        <f t="shared" si="85"/>
        <v>40308</v>
      </c>
      <c r="F1811" s="1" t="str">
        <f t="shared" si="86"/>
        <v>MG-Marliéria</v>
      </c>
    </row>
    <row r="1812" spans="1:6" x14ac:dyDescent="0.25">
      <c r="A1812" s="1" t="s">
        <v>4075</v>
      </c>
      <c r="B1812" s="1">
        <v>3140407</v>
      </c>
      <c r="C1812" s="1" t="s">
        <v>4533</v>
      </c>
      <c r="D1812" s="1" t="str">
        <f t="shared" si="84"/>
        <v>31</v>
      </c>
      <c r="E1812" s="1" t="str">
        <f t="shared" si="85"/>
        <v>40407</v>
      </c>
      <c r="F1812" s="1" t="str">
        <f t="shared" si="86"/>
        <v>MG-Marmelópolis</v>
      </c>
    </row>
    <row r="1813" spans="1:6" x14ac:dyDescent="0.25">
      <c r="A1813" s="1" t="s">
        <v>4075</v>
      </c>
      <c r="B1813" s="1">
        <v>3140506</v>
      </c>
      <c r="C1813" s="1" t="s">
        <v>4534</v>
      </c>
      <c r="D1813" s="1" t="str">
        <f t="shared" si="84"/>
        <v>31</v>
      </c>
      <c r="E1813" s="1" t="str">
        <f t="shared" si="85"/>
        <v>40506</v>
      </c>
      <c r="F1813" s="1" t="str">
        <f t="shared" si="86"/>
        <v>MG-Martinho Campos</v>
      </c>
    </row>
    <row r="1814" spans="1:6" x14ac:dyDescent="0.25">
      <c r="A1814" s="1" t="s">
        <v>4075</v>
      </c>
      <c r="B1814" s="1">
        <v>3140530</v>
      </c>
      <c r="C1814" s="1" t="s">
        <v>4535</v>
      </c>
      <c r="D1814" s="1" t="str">
        <f t="shared" si="84"/>
        <v>31</v>
      </c>
      <c r="E1814" s="1" t="str">
        <f t="shared" si="85"/>
        <v>40530</v>
      </c>
      <c r="F1814" s="1" t="str">
        <f t="shared" si="86"/>
        <v>MG-Martins Soares</v>
      </c>
    </row>
    <row r="1815" spans="1:6" x14ac:dyDescent="0.25">
      <c r="A1815" s="1" t="s">
        <v>4075</v>
      </c>
      <c r="B1815" s="1">
        <v>3140555</v>
      </c>
      <c r="C1815" s="1" t="s">
        <v>4536</v>
      </c>
      <c r="D1815" s="1" t="str">
        <f t="shared" si="84"/>
        <v>31</v>
      </c>
      <c r="E1815" s="1" t="str">
        <f t="shared" si="85"/>
        <v>40555</v>
      </c>
      <c r="F1815" s="1" t="str">
        <f t="shared" si="86"/>
        <v>MG-Mata Verde</v>
      </c>
    </row>
    <row r="1816" spans="1:6" x14ac:dyDescent="0.25">
      <c r="A1816" s="1" t="s">
        <v>4075</v>
      </c>
      <c r="B1816" s="1">
        <v>3140605</v>
      </c>
      <c r="C1816" s="1" t="s">
        <v>4537</v>
      </c>
      <c r="D1816" s="1" t="str">
        <f t="shared" si="84"/>
        <v>31</v>
      </c>
      <c r="E1816" s="1" t="str">
        <f t="shared" si="85"/>
        <v>40605</v>
      </c>
      <c r="F1816" s="1" t="str">
        <f t="shared" si="86"/>
        <v>MG-Materlândia</v>
      </c>
    </row>
    <row r="1817" spans="1:6" x14ac:dyDescent="0.25">
      <c r="A1817" s="1" t="s">
        <v>4075</v>
      </c>
      <c r="B1817" s="1">
        <v>3140704</v>
      </c>
      <c r="C1817" s="1" t="s">
        <v>4538</v>
      </c>
      <c r="D1817" s="1" t="str">
        <f t="shared" si="84"/>
        <v>31</v>
      </c>
      <c r="E1817" s="1" t="str">
        <f t="shared" si="85"/>
        <v>40704</v>
      </c>
      <c r="F1817" s="1" t="str">
        <f t="shared" si="86"/>
        <v>MG-Mateus Leme</v>
      </c>
    </row>
    <row r="1818" spans="1:6" x14ac:dyDescent="0.25">
      <c r="A1818" s="1" t="s">
        <v>4075</v>
      </c>
      <c r="B1818" s="1">
        <v>3171501</v>
      </c>
      <c r="C1818" s="1" t="s">
        <v>4539</v>
      </c>
      <c r="D1818" s="1" t="str">
        <f t="shared" si="84"/>
        <v>31</v>
      </c>
      <c r="E1818" s="1" t="str">
        <f t="shared" si="85"/>
        <v>71501</v>
      </c>
      <c r="F1818" s="1" t="str">
        <f t="shared" si="86"/>
        <v>MG-Mathias Lobato</v>
      </c>
    </row>
    <row r="1819" spans="1:6" x14ac:dyDescent="0.25">
      <c r="A1819" s="1" t="s">
        <v>4075</v>
      </c>
      <c r="B1819" s="1">
        <v>3140803</v>
      </c>
      <c r="C1819" s="1" t="s">
        <v>4540</v>
      </c>
      <c r="D1819" s="1" t="str">
        <f t="shared" si="84"/>
        <v>31</v>
      </c>
      <c r="E1819" s="1" t="str">
        <f t="shared" si="85"/>
        <v>40803</v>
      </c>
      <c r="F1819" s="1" t="str">
        <f t="shared" si="86"/>
        <v>MG-Matias Barbosa</v>
      </c>
    </row>
    <row r="1820" spans="1:6" x14ac:dyDescent="0.25">
      <c r="A1820" s="1" t="s">
        <v>4075</v>
      </c>
      <c r="B1820" s="1">
        <v>3140852</v>
      </c>
      <c r="C1820" s="1" t="s">
        <v>4541</v>
      </c>
      <c r="D1820" s="1" t="str">
        <f t="shared" si="84"/>
        <v>31</v>
      </c>
      <c r="E1820" s="1" t="str">
        <f t="shared" si="85"/>
        <v>40852</v>
      </c>
      <c r="F1820" s="1" t="str">
        <f t="shared" si="86"/>
        <v>MG-Matias Cardoso</v>
      </c>
    </row>
    <row r="1821" spans="1:6" x14ac:dyDescent="0.25">
      <c r="A1821" s="1" t="s">
        <v>4075</v>
      </c>
      <c r="B1821" s="1">
        <v>3140902</v>
      </c>
      <c r="C1821" s="1" t="s">
        <v>4542</v>
      </c>
      <c r="D1821" s="1" t="str">
        <f t="shared" si="84"/>
        <v>31</v>
      </c>
      <c r="E1821" s="1" t="str">
        <f t="shared" si="85"/>
        <v>40902</v>
      </c>
      <c r="F1821" s="1" t="str">
        <f t="shared" si="86"/>
        <v>MG-Matipó</v>
      </c>
    </row>
    <row r="1822" spans="1:6" x14ac:dyDescent="0.25">
      <c r="A1822" s="1" t="s">
        <v>4075</v>
      </c>
      <c r="B1822" s="1">
        <v>3141009</v>
      </c>
      <c r="C1822" s="1" t="s">
        <v>4543</v>
      </c>
      <c r="D1822" s="1" t="str">
        <f t="shared" si="84"/>
        <v>31</v>
      </c>
      <c r="E1822" s="1" t="str">
        <f t="shared" si="85"/>
        <v>41009</v>
      </c>
      <c r="F1822" s="1" t="str">
        <f t="shared" si="86"/>
        <v>MG-Mato Verde</v>
      </c>
    </row>
    <row r="1823" spans="1:6" x14ac:dyDescent="0.25">
      <c r="A1823" s="1" t="s">
        <v>4075</v>
      </c>
      <c r="B1823" s="1">
        <v>3141108</v>
      </c>
      <c r="C1823" s="1" t="s">
        <v>4544</v>
      </c>
      <c r="D1823" s="1" t="str">
        <f t="shared" si="84"/>
        <v>31</v>
      </c>
      <c r="E1823" s="1" t="str">
        <f t="shared" si="85"/>
        <v>41108</v>
      </c>
      <c r="F1823" s="1" t="str">
        <f t="shared" si="86"/>
        <v>MG-Matozinhos</v>
      </c>
    </row>
    <row r="1824" spans="1:6" x14ac:dyDescent="0.25">
      <c r="A1824" s="1" t="s">
        <v>4075</v>
      </c>
      <c r="B1824" s="1">
        <v>3141207</v>
      </c>
      <c r="C1824" s="1" t="s">
        <v>4545</v>
      </c>
      <c r="D1824" s="1" t="str">
        <f t="shared" si="84"/>
        <v>31</v>
      </c>
      <c r="E1824" s="1" t="str">
        <f t="shared" si="85"/>
        <v>41207</v>
      </c>
      <c r="F1824" s="1" t="str">
        <f t="shared" si="86"/>
        <v>MG-Matutina</v>
      </c>
    </row>
    <row r="1825" spans="1:6" x14ac:dyDescent="0.25">
      <c r="A1825" s="1" t="s">
        <v>4075</v>
      </c>
      <c r="B1825" s="1">
        <v>3141306</v>
      </c>
      <c r="C1825" s="1" t="s">
        <v>4546</v>
      </c>
      <c r="D1825" s="1" t="str">
        <f t="shared" si="84"/>
        <v>31</v>
      </c>
      <c r="E1825" s="1" t="str">
        <f t="shared" si="85"/>
        <v>41306</v>
      </c>
      <c r="F1825" s="1" t="str">
        <f t="shared" si="86"/>
        <v>MG-Medeiros</v>
      </c>
    </row>
    <row r="1826" spans="1:6" x14ac:dyDescent="0.25">
      <c r="A1826" s="1" t="s">
        <v>4075</v>
      </c>
      <c r="B1826" s="1">
        <v>3141405</v>
      </c>
      <c r="C1826" s="1" t="s">
        <v>4547</v>
      </c>
      <c r="D1826" s="1" t="str">
        <f t="shared" si="84"/>
        <v>31</v>
      </c>
      <c r="E1826" s="1" t="str">
        <f t="shared" si="85"/>
        <v>41405</v>
      </c>
      <c r="F1826" s="1" t="str">
        <f t="shared" si="86"/>
        <v>MG-Medina</v>
      </c>
    </row>
    <row r="1827" spans="1:6" x14ac:dyDescent="0.25">
      <c r="A1827" s="1" t="s">
        <v>4075</v>
      </c>
      <c r="B1827" s="1">
        <v>3141504</v>
      </c>
      <c r="C1827" s="1" t="s">
        <v>4548</v>
      </c>
      <c r="D1827" s="1" t="str">
        <f t="shared" si="84"/>
        <v>31</v>
      </c>
      <c r="E1827" s="1" t="str">
        <f t="shared" si="85"/>
        <v>41504</v>
      </c>
      <c r="F1827" s="1" t="str">
        <f t="shared" si="86"/>
        <v>MG-Mendes Pimentel</v>
      </c>
    </row>
    <row r="1828" spans="1:6" x14ac:dyDescent="0.25">
      <c r="A1828" s="1" t="s">
        <v>4075</v>
      </c>
      <c r="B1828" s="1">
        <v>3141603</v>
      </c>
      <c r="C1828" s="1" t="s">
        <v>4549</v>
      </c>
      <c r="D1828" s="1" t="str">
        <f t="shared" si="84"/>
        <v>31</v>
      </c>
      <c r="E1828" s="1" t="str">
        <f t="shared" si="85"/>
        <v>41603</v>
      </c>
      <c r="F1828" s="1" t="str">
        <f t="shared" si="86"/>
        <v>MG-Mercês</v>
      </c>
    </row>
    <row r="1829" spans="1:6" x14ac:dyDescent="0.25">
      <c r="A1829" s="1" t="s">
        <v>4075</v>
      </c>
      <c r="B1829" s="1">
        <v>3141702</v>
      </c>
      <c r="C1829" s="1" t="s">
        <v>4550</v>
      </c>
      <c r="D1829" s="1" t="str">
        <f t="shared" si="84"/>
        <v>31</v>
      </c>
      <c r="E1829" s="1" t="str">
        <f t="shared" si="85"/>
        <v>41702</v>
      </c>
      <c r="F1829" s="1" t="str">
        <f t="shared" si="86"/>
        <v>MG-Mesquita</v>
      </c>
    </row>
    <row r="1830" spans="1:6" x14ac:dyDescent="0.25">
      <c r="A1830" s="1" t="s">
        <v>4075</v>
      </c>
      <c r="B1830" s="1">
        <v>3141801</v>
      </c>
      <c r="C1830" s="1" t="s">
        <v>4551</v>
      </c>
      <c r="D1830" s="1" t="str">
        <f t="shared" si="84"/>
        <v>31</v>
      </c>
      <c r="E1830" s="1" t="str">
        <f t="shared" si="85"/>
        <v>41801</v>
      </c>
      <c r="F1830" s="1" t="str">
        <f t="shared" si="86"/>
        <v>MG-Minas Novas</v>
      </c>
    </row>
    <row r="1831" spans="1:6" x14ac:dyDescent="0.25">
      <c r="A1831" s="1" t="s">
        <v>4075</v>
      </c>
      <c r="B1831" s="1">
        <v>3141900</v>
      </c>
      <c r="C1831" s="1" t="s">
        <v>4552</v>
      </c>
      <c r="D1831" s="1" t="str">
        <f t="shared" si="84"/>
        <v>31</v>
      </c>
      <c r="E1831" s="1" t="str">
        <f t="shared" si="85"/>
        <v>41900</v>
      </c>
      <c r="F1831" s="1" t="str">
        <f t="shared" si="86"/>
        <v>MG-Minduri</v>
      </c>
    </row>
    <row r="1832" spans="1:6" x14ac:dyDescent="0.25">
      <c r="A1832" s="1" t="s">
        <v>4075</v>
      </c>
      <c r="B1832" s="1">
        <v>3142007</v>
      </c>
      <c r="C1832" s="1" t="s">
        <v>4553</v>
      </c>
      <c r="D1832" s="1" t="str">
        <f t="shared" si="84"/>
        <v>31</v>
      </c>
      <c r="E1832" s="1" t="str">
        <f t="shared" si="85"/>
        <v>42007</v>
      </c>
      <c r="F1832" s="1" t="str">
        <f t="shared" si="86"/>
        <v>MG-Mirabela</v>
      </c>
    </row>
    <row r="1833" spans="1:6" x14ac:dyDescent="0.25">
      <c r="A1833" s="1" t="s">
        <v>4075</v>
      </c>
      <c r="B1833" s="1">
        <v>3142106</v>
      </c>
      <c r="C1833" s="1" t="s">
        <v>4554</v>
      </c>
      <c r="D1833" s="1" t="str">
        <f t="shared" si="84"/>
        <v>31</v>
      </c>
      <c r="E1833" s="1" t="str">
        <f t="shared" si="85"/>
        <v>42106</v>
      </c>
      <c r="F1833" s="1" t="str">
        <f t="shared" si="86"/>
        <v>MG-Miradouro</v>
      </c>
    </row>
    <row r="1834" spans="1:6" x14ac:dyDescent="0.25">
      <c r="A1834" s="1" t="s">
        <v>4075</v>
      </c>
      <c r="B1834" s="1">
        <v>3142205</v>
      </c>
      <c r="C1834" s="1" t="s">
        <v>4555</v>
      </c>
      <c r="D1834" s="1" t="str">
        <f t="shared" si="84"/>
        <v>31</v>
      </c>
      <c r="E1834" s="1" t="str">
        <f t="shared" si="85"/>
        <v>42205</v>
      </c>
      <c r="F1834" s="1" t="str">
        <f t="shared" si="86"/>
        <v>MG-Miraí</v>
      </c>
    </row>
    <row r="1835" spans="1:6" x14ac:dyDescent="0.25">
      <c r="A1835" s="1" t="s">
        <v>4075</v>
      </c>
      <c r="B1835" s="1">
        <v>3142254</v>
      </c>
      <c r="C1835" s="1" t="s">
        <v>4556</v>
      </c>
      <c r="D1835" s="1" t="str">
        <f t="shared" si="84"/>
        <v>31</v>
      </c>
      <c r="E1835" s="1" t="str">
        <f t="shared" si="85"/>
        <v>42254</v>
      </c>
      <c r="F1835" s="1" t="str">
        <f t="shared" si="86"/>
        <v>MG-Miravânia</v>
      </c>
    </row>
    <row r="1836" spans="1:6" x14ac:dyDescent="0.25">
      <c r="A1836" s="1" t="s">
        <v>4075</v>
      </c>
      <c r="B1836" s="1">
        <v>3142304</v>
      </c>
      <c r="C1836" s="1" t="s">
        <v>4557</v>
      </c>
      <c r="D1836" s="1" t="str">
        <f t="shared" si="84"/>
        <v>31</v>
      </c>
      <c r="E1836" s="1" t="str">
        <f t="shared" si="85"/>
        <v>42304</v>
      </c>
      <c r="F1836" s="1" t="str">
        <f t="shared" si="86"/>
        <v>MG-Moeda</v>
      </c>
    </row>
    <row r="1837" spans="1:6" x14ac:dyDescent="0.25">
      <c r="A1837" s="1" t="s">
        <v>4075</v>
      </c>
      <c r="B1837" s="1">
        <v>3142403</v>
      </c>
      <c r="C1837" s="1" t="s">
        <v>4558</v>
      </c>
      <c r="D1837" s="1" t="str">
        <f t="shared" si="84"/>
        <v>31</v>
      </c>
      <c r="E1837" s="1" t="str">
        <f t="shared" si="85"/>
        <v>42403</v>
      </c>
      <c r="F1837" s="1" t="str">
        <f t="shared" si="86"/>
        <v>MG-Moema</v>
      </c>
    </row>
    <row r="1838" spans="1:6" x14ac:dyDescent="0.25">
      <c r="A1838" s="1" t="s">
        <v>4075</v>
      </c>
      <c r="B1838" s="1">
        <v>3142502</v>
      </c>
      <c r="C1838" s="1" t="s">
        <v>4559</v>
      </c>
      <c r="D1838" s="1" t="str">
        <f t="shared" si="84"/>
        <v>31</v>
      </c>
      <c r="E1838" s="1" t="str">
        <f t="shared" si="85"/>
        <v>42502</v>
      </c>
      <c r="F1838" s="1" t="str">
        <f t="shared" si="86"/>
        <v>MG-Monjolos</v>
      </c>
    </row>
    <row r="1839" spans="1:6" x14ac:dyDescent="0.25">
      <c r="A1839" s="1" t="s">
        <v>4075</v>
      </c>
      <c r="B1839" s="1">
        <v>3142601</v>
      </c>
      <c r="C1839" s="1" t="s">
        <v>4560</v>
      </c>
      <c r="D1839" s="1" t="str">
        <f t="shared" si="84"/>
        <v>31</v>
      </c>
      <c r="E1839" s="1" t="str">
        <f t="shared" si="85"/>
        <v>42601</v>
      </c>
      <c r="F1839" s="1" t="str">
        <f t="shared" si="86"/>
        <v>MG-Monsenhor Paulo</v>
      </c>
    </row>
    <row r="1840" spans="1:6" x14ac:dyDescent="0.25">
      <c r="A1840" s="1" t="s">
        <v>4075</v>
      </c>
      <c r="B1840" s="1">
        <v>3142700</v>
      </c>
      <c r="C1840" s="1" t="s">
        <v>4561</v>
      </c>
      <c r="D1840" s="1" t="str">
        <f t="shared" si="84"/>
        <v>31</v>
      </c>
      <c r="E1840" s="1" t="str">
        <f t="shared" si="85"/>
        <v>42700</v>
      </c>
      <c r="F1840" s="1" t="str">
        <f t="shared" si="86"/>
        <v>MG-Montalvânia</v>
      </c>
    </row>
    <row r="1841" spans="1:6" x14ac:dyDescent="0.25">
      <c r="A1841" s="1" t="s">
        <v>4075</v>
      </c>
      <c r="B1841" s="1">
        <v>3142809</v>
      </c>
      <c r="C1841" s="1" t="s">
        <v>4562</v>
      </c>
      <c r="D1841" s="1" t="str">
        <f t="shared" si="84"/>
        <v>31</v>
      </c>
      <c r="E1841" s="1" t="str">
        <f t="shared" si="85"/>
        <v>42809</v>
      </c>
      <c r="F1841" s="1" t="str">
        <f t="shared" si="86"/>
        <v>MG-Monte Alegre de Minas</v>
      </c>
    </row>
    <row r="1842" spans="1:6" x14ac:dyDescent="0.25">
      <c r="A1842" s="1" t="s">
        <v>4075</v>
      </c>
      <c r="B1842" s="1">
        <v>3142908</v>
      </c>
      <c r="C1842" s="1" t="s">
        <v>4563</v>
      </c>
      <c r="D1842" s="1" t="str">
        <f t="shared" si="84"/>
        <v>31</v>
      </c>
      <c r="E1842" s="1" t="str">
        <f t="shared" si="85"/>
        <v>42908</v>
      </c>
      <c r="F1842" s="1" t="str">
        <f t="shared" si="86"/>
        <v>MG-Monte Azul</v>
      </c>
    </row>
    <row r="1843" spans="1:6" x14ac:dyDescent="0.25">
      <c r="A1843" s="1" t="s">
        <v>4075</v>
      </c>
      <c r="B1843" s="1">
        <v>3143005</v>
      </c>
      <c r="C1843" s="1" t="s">
        <v>4564</v>
      </c>
      <c r="D1843" s="1" t="str">
        <f t="shared" si="84"/>
        <v>31</v>
      </c>
      <c r="E1843" s="1" t="str">
        <f t="shared" si="85"/>
        <v>43005</v>
      </c>
      <c r="F1843" s="1" t="str">
        <f t="shared" si="86"/>
        <v>MG-Monte Belo</v>
      </c>
    </row>
    <row r="1844" spans="1:6" x14ac:dyDescent="0.25">
      <c r="A1844" s="1" t="s">
        <v>4075</v>
      </c>
      <c r="B1844" s="1">
        <v>3143104</v>
      </c>
      <c r="C1844" s="1" t="s">
        <v>4565</v>
      </c>
      <c r="D1844" s="1" t="str">
        <f t="shared" si="84"/>
        <v>31</v>
      </c>
      <c r="E1844" s="1" t="str">
        <f t="shared" si="85"/>
        <v>43104</v>
      </c>
      <c r="F1844" s="1" t="str">
        <f t="shared" si="86"/>
        <v>MG-Monte Carmelo</v>
      </c>
    </row>
    <row r="1845" spans="1:6" x14ac:dyDescent="0.25">
      <c r="A1845" s="1" t="s">
        <v>4075</v>
      </c>
      <c r="B1845" s="1">
        <v>3143153</v>
      </c>
      <c r="C1845" s="1" t="s">
        <v>4566</v>
      </c>
      <c r="D1845" s="1" t="str">
        <f t="shared" si="84"/>
        <v>31</v>
      </c>
      <c r="E1845" s="1" t="str">
        <f t="shared" si="85"/>
        <v>43153</v>
      </c>
      <c r="F1845" s="1" t="str">
        <f t="shared" si="86"/>
        <v>MG-Monte Formoso</v>
      </c>
    </row>
    <row r="1846" spans="1:6" x14ac:dyDescent="0.25">
      <c r="A1846" s="1" t="s">
        <v>4075</v>
      </c>
      <c r="B1846" s="1">
        <v>3143203</v>
      </c>
      <c r="C1846" s="1" t="s">
        <v>4567</v>
      </c>
      <c r="D1846" s="1" t="str">
        <f t="shared" si="84"/>
        <v>31</v>
      </c>
      <c r="E1846" s="1" t="str">
        <f t="shared" si="85"/>
        <v>43203</v>
      </c>
      <c r="F1846" s="1" t="str">
        <f t="shared" si="86"/>
        <v>MG-Monte Santo de Minas</v>
      </c>
    </row>
    <row r="1847" spans="1:6" x14ac:dyDescent="0.25">
      <c r="A1847" s="1" t="s">
        <v>4075</v>
      </c>
      <c r="B1847" s="1">
        <v>3143401</v>
      </c>
      <c r="C1847" s="1" t="s">
        <v>4568</v>
      </c>
      <c r="D1847" s="1" t="str">
        <f t="shared" si="84"/>
        <v>31</v>
      </c>
      <c r="E1847" s="1" t="str">
        <f t="shared" si="85"/>
        <v>43401</v>
      </c>
      <c r="F1847" s="1" t="str">
        <f t="shared" si="86"/>
        <v>MG-Monte Sião</v>
      </c>
    </row>
    <row r="1848" spans="1:6" x14ac:dyDescent="0.25">
      <c r="A1848" s="1" t="s">
        <v>4075</v>
      </c>
      <c r="B1848" s="1">
        <v>3143302</v>
      </c>
      <c r="C1848" s="1" t="s">
        <v>4569</v>
      </c>
      <c r="D1848" s="1" t="str">
        <f t="shared" si="84"/>
        <v>31</v>
      </c>
      <c r="E1848" s="1" t="str">
        <f t="shared" si="85"/>
        <v>43302</v>
      </c>
      <c r="F1848" s="1" t="str">
        <f t="shared" si="86"/>
        <v>MG-Montes Claros</v>
      </c>
    </row>
    <row r="1849" spans="1:6" x14ac:dyDescent="0.25">
      <c r="A1849" s="1" t="s">
        <v>4075</v>
      </c>
      <c r="B1849" s="1">
        <v>3143450</v>
      </c>
      <c r="C1849" s="1" t="s">
        <v>4570</v>
      </c>
      <c r="D1849" s="1" t="str">
        <f t="shared" si="84"/>
        <v>31</v>
      </c>
      <c r="E1849" s="1" t="str">
        <f t="shared" si="85"/>
        <v>43450</v>
      </c>
      <c r="F1849" s="1" t="str">
        <f t="shared" si="86"/>
        <v>MG-Montezuma</v>
      </c>
    </row>
    <row r="1850" spans="1:6" x14ac:dyDescent="0.25">
      <c r="A1850" s="1" t="s">
        <v>4075</v>
      </c>
      <c r="B1850" s="1">
        <v>3143500</v>
      </c>
      <c r="C1850" s="1" t="s">
        <v>4571</v>
      </c>
      <c r="D1850" s="1" t="str">
        <f t="shared" si="84"/>
        <v>31</v>
      </c>
      <c r="E1850" s="1" t="str">
        <f t="shared" si="85"/>
        <v>43500</v>
      </c>
      <c r="F1850" s="1" t="str">
        <f t="shared" si="86"/>
        <v>MG-Morada Nova de Minas</v>
      </c>
    </row>
    <row r="1851" spans="1:6" x14ac:dyDescent="0.25">
      <c r="A1851" s="1" t="s">
        <v>4075</v>
      </c>
      <c r="B1851" s="1">
        <v>3143609</v>
      </c>
      <c r="C1851" s="1" t="s">
        <v>4572</v>
      </c>
      <c r="D1851" s="1" t="str">
        <f t="shared" si="84"/>
        <v>31</v>
      </c>
      <c r="E1851" s="1" t="str">
        <f t="shared" si="85"/>
        <v>43609</v>
      </c>
      <c r="F1851" s="1" t="str">
        <f t="shared" si="86"/>
        <v>MG-Morro da Garça</v>
      </c>
    </row>
    <row r="1852" spans="1:6" x14ac:dyDescent="0.25">
      <c r="A1852" s="1" t="s">
        <v>4075</v>
      </c>
      <c r="B1852" s="1">
        <v>3143708</v>
      </c>
      <c r="C1852" s="1" t="s">
        <v>4573</v>
      </c>
      <c r="D1852" s="1" t="str">
        <f t="shared" si="84"/>
        <v>31</v>
      </c>
      <c r="E1852" s="1" t="str">
        <f t="shared" si="85"/>
        <v>43708</v>
      </c>
      <c r="F1852" s="1" t="str">
        <f t="shared" si="86"/>
        <v>MG-Morro do Pilar</v>
      </c>
    </row>
    <row r="1853" spans="1:6" x14ac:dyDescent="0.25">
      <c r="A1853" s="1" t="s">
        <v>4075</v>
      </c>
      <c r="B1853" s="1">
        <v>3143807</v>
      </c>
      <c r="C1853" s="1" t="s">
        <v>4574</v>
      </c>
      <c r="D1853" s="1" t="str">
        <f t="shared" si="84"/>
        <v>31</v>
      </c>
      <c r="E1853" s="1" t="str">
        <f t="shared" si="85"/>
        <v>43807</v>
      </c>
      <c r="F1853" s="1" t="str">
        <f t="shared" si="86"/>
        <v>MG-Munhoz</v>
      </c>
    </row>
    <row r="1854" spans="1:6" x14ac:dyDescent="0.25">
      <c r="A1854" s="1" t="s">
        <v>4075</v>
      </c>
      <c r="B1854" s="1">
        <v>3143906</v>
      </c>
      <c r="C1854" s="1" t="s">
        <v>4575</v>
      </c>
      <c r="D1854" s="1" t="str">
        <f t="shared" si="84"/>
        <v>31</v>
      </c>
      <c r="E1854" s="1" t="str">
        <f t="shared" si="85"/>
        <v>43906</v>
      </c>
      <c r="F1854" s="1" t="str">
        <f t="shared" si="86"/>
        <v>MG-Muriaé</v>
      </c>
    </row>
    <row r="1855" spans="1:6" x14ac:dyDescent="0.25">
      <c r="A1855" s="1" t="s">
        <v>4075</v>
      </c>
      <c r="B1855" s="1">
        <v>3144003</v>
      </c>
      <c r="C1855" s="1" t="s">
        <v>4576</v>
      </c>
      <c r="D1855" s="1" t="str">
        <f t="shared" si="84"/>
        <v>31</v>
      </c>
      <c r="E1855" s="1" t="str">
        <f t="shared" si="85"/>
        <v>44003</v>
      </c>
      <c r="F1855" s="1" t="str">
        <f t="shared" si="86"/>
        <v>MG-Mutum</v>
      </c>
    </row>
    <row r="1856" spans="1:6" x14ac:dyDescent="0.25">
      <c r="A1856" s="1" t="s">
        <v>4075</v>
      </c>
      <c r="B1856" s="1">
        <v>3144102</v>
      </c>
      <c r="C1856" s="1" t="s">
        <v>4577</v>
      </c>
      <c r="D1856" s="1" t="str">
        <f t="shared" si="84"/>
        <v>31</v>
      </c>
      <c r="E1856" s="1" t="str">
        <f t="shared" si="85"/>
        <v>44102</v>
      </c>
      <c r="F1856" s="1" t="str">
        <f t="shared" si="86"/>
        <v>MG-Muzambinho</v>
      </c>
    </row>
    <row r="1857" spans="1:6" x14ac:dyDescent="0.25">
      <c r="A1857" s="1" t="s">
        <v>4075</v>
      </c>
      <c r="B1857" s="1">
        <v>3144201</v>
      </c>
      <c r="C1857" s="1" t="s">
        <v>4578</v>
      </c>
      <c r="D1857" s="1" t="str">
        <f t="shared" si="84"/>
        <v>31</v>
      </c>
      <c r="E1857" s="1" t="str">
        <f t="shared" si="85"/>
        <v>44201</v>
      </c>
      <c r="F1857" s="1" t="str">
        <f t="shared" si="86"/>
        <v>MG-Nacip Raydan</v>
      </c>
    </row>
    <row r="1858" spans="1:6" x14ac:dyDescent="0.25">
      <c r="A1858" s="1" t="s">
        <v>4075</v>
      </c>
      <c r="B1858" s="1">
        <v>3144300</v>
      </c>
      <c r="C1858" s="1" t="s">
        <v>4579</v>
      </c>
      <c r="D1858" s="1" t="str">
        <f t="shared" si="84"/>
        <v>31</v>
      </c>
      <c r="E1858" s="1" t="str">
        <f t="shared" si="85"/>
        <v>44300</v>
      </c>
      <c r="F1858" s="1" t="str">
        <f t="shared" si="86"/>
        <v>MG-Nanuque</v>
      </c>
    </row>
    <row r="1859" spans="1:6" x14ac:dyDescent="0.25">
      <c r="A1859" s="1" t="s">
        <v>4075</v>
      </c>
      <c r="B1859" s="1">
        <v>3144359</v>
      </c>
      <c r="C1859" s="1" t="s">
        <v>4580</v>
      </c>
      <c r="D1859" s="1" t="str">
        <f t="shared" ref="D1859:D1922" si="87">LEFT($B1859,2)</f>
        <v>31</v>
      </c>
      <c r="E1859" s="1" t="str">
        <f t="shared" ref="E1859:E1922" si="88">RIGHT(B1859,5)</f>
        <v>44359</v>
      </c>
      <c r="F1859" s="1" t="str">
        <f t="shared" si="86"/>
        <v>MG-Naque</v>
      </c>
    </row>
    <row r="1860" spans="1:6" x14ac:dyDescent="0.25">
      <c r="A1860" s="1" t="s">
        <v>4075</v>
      </c>
      <c r="B1860" s="1">
        <v>3144375</v>
      </c>
      <c r="C1860" s="1" t="s">
        <v>4581</v>
      </c>
      <c r="D1860" s="1" t="str">
        <f t="shared" si="87"/>
        <v>31</v>
      </c>
      <c r="E1860" s="1" t="str">
        <f t="shared" si="88"/>
        <v>44375</v>
      </c>
      <c r="F1860" s="1" t="str">
        <f t="shared" ref="F1860:F1923" si="89">A1860&amp;"-"&amp;C1860</f>
        <v>MG-Natalândia</v>
      </c>
    </row>
    <row r="1861" spans="1:6" x14ac:dyDescent="0.25">
      <c r="A1861" s="1" t="s">
        <v>4075</v>
      </c>
      <c r="B1861" s="1">
        <v>3144409</v>
      </c>
      <c r="C1861" s="1" t="s">
        <v>4582</v>
      </c>
      <c r="D1861" s="1" t="str">
        <f t="shared" si="87"/>
        <v>31</v>
      </c>
      <c r="E1861" s="1" t="str">
        <f t="shared" si="88"/>
        <v>44409</v>
      </c>
      <c r="F1861" s="1" t="str">
        <f t="shared" si="89"/>
        <v>MG-Natércia</v>
      </c>
    </row>
    <row r="1862" spans="1:6" x14ac:dyDescent="0.25">
      <c r="A1862" s="1" t="s">
        <v>4075</v>
      </c>
      <c r="B1862" s="1">
        <v>3144508</v>
      </c>
      <c r="C1862" s="1" t="s">
        <v>4583</v>
      </c>
      <c r="D1862" s="1" t="str">
        <f t="shared" si="87"/>
        <v>31</v>
      </c>
      <c r="E1862" s="1" t="str">
        <f t="shared" si="88"/>
        <v>44508</v>
      </c>
      <c r="F1862" s="1" t="str">
        <f t="shared" si="89"/>
        <v>MG-Nazareno</v>
      </c>
    </row>
    <row r="1863" spans="1:6" x14ac:dyDescent="0.25">
      <c r="A1863" s="1" t="s">
        <v>4075</v>
      </c>
      <c r="B1863" s="1">
        <v>3144607</v>
      </c>
      <c r="C1863" s="1" t="s">
        <v>4584</v>
      </c>
      <c r="D1863" s="1" t="str">
        <f t="shared" si="87"/>
        <v>31</v>
      </c>
      <c r="E1863" s="1" t="str">
        <f t="shared" si="88"/>
        <v>44607</v>
      </c>
      <c r="F1863" s="1" t="str">
        <f t="shared" si="89"/>
        <v>MG-Nepomuceno</v>
      </c>
    </row>
    <row r="1864" spans="1:6" x14ac:dyDescent="0.25">
      <c r="A1864" s="1" t="s">
        <v>4075</v>
      </c>
      <c r="B1864" s="1">
        <v>3144656</v>
      </c>
      <c r="C1864" s="1" t="s">
        <v>4585</v>
      </c>
      <c r="D1864" s="1" t="str">
        <f t="shared" si="87"/>
        <v>31</v>
      </c>
      <c r="E1864" s="1" t="str">
        <f t="shared" si="88"/>
        <v>44656</v>
      </c>
      <c r="F1864" s="1" t="str">
        <f t="shared" si="89"/>
        <v>MG-Ninheira</v>
      </c>
    </row>
    <row r="1865" spans="1:6" x14ac:dyDescent="0.25">
      <c r="A1865" s="1" t="s">
        <v>4075</v>
      </c>
      <c r="B1865" s="1">
        <v>3144672</v>
      </c>
      <c r="C1865" s="1" t="s">
        <v>4586</v>
      </c>
      <c r="D1865" s="1" t="str">
        <f t="shared" si="87"/>
        <v>31</v>
      </c>
      <c r="E1865" s="1" t="str">
        <f t="shared" si="88"/>
        <v>44672</v>
      </c>
      <c r="F1865" s="1" t="str">
        <f t="shared" si="89"/>
        <v>MG-Nova Belém</v>
      </c>
    </row>
    <row r="1866" spans="1:6" x14ac:dyDescent="0.25">
      <c r="A1866" s="1" t="s">
        <v>4075</v>
      </c>
      <c r="B1866" s="1">
        <v>3144706</v>
      </c>
      <c r="C1866" s="1" t="s">
        <v>4587</v>
      </c>
      <c r="D1866" s="1" t="str">
        <f t="shared" si="87"/>
        <v>31</v>
      </c>
      <c r="E1866" s="1" t="str">
        <f t="shared" si="88"/>
        <v>44706</v>
      </c>
      <c r="F1866" s="1" t="str">
        <f t="shared" si="89"/>
        <v>MG-Nova Era</v>
      </c>
    </row>
    <row r="1867" spans="1:6" x14ac:dyDescent="0.25">
      <c r="A1867" s="1" t="s">
        <v>4075</v>
      </c>
      <c r="B1867" s="1">
        <v>3144805</v>
      </c>
      <c r="C1867" s="1" t="s">
        <v>4588</v>
      </c>
      <c r="D1867" s="1" t="str">
        <f t="shared" si="87"/>
        <v>31</v>
      </c>
      <c r="E1867" s="1" t="str">
        <f t="shared" si="88"/>
        <v>44805</v>
      </c>
      <c r="F1867" s="1" t="str">
        <f t="shared" si="89"/>
        <v>MG-Nova Lima</v>
      </c>
    </row>
    <row r="1868" spans="1:6" x14ac:dyDescent="0.25">
      <c r="A1868" s="1" t="s">
        <v>4075</v>
      </c>
      <c r="B1868" s="1">
        <v>3144904</v>
      </c>
      <c r="C1868" s="1" t="s">
        <v>4589</v>
      </c>
      <c r="D1868" s="1" t="str">
        <f t="shared" si="87"/>
        <v>31</v>
      </c>
      <c r="E1868" s="1" t="str">
        <f t="shared" si="88"/>
        <v>44904</v>
      </c>
      <c r="F1868" s="1" t="str">
        <f t="shared" si="89"/>
        <v>MG-Nova Módica</v>
      </c>
    </row>
    <row r="1869" spans="1:6" x14ac:dyDescent="0.25">
      <c r="A1869" s="1" t="s">
        <v>4075</v>
      </c>
      <c r="B1869" s="1">
        <v>3145000</v>
      </c>
      <c r="C1869" s="1" t="s">
        <v>4590</v>
      </c>
      <c r="D1869" s="1" t="str">
        <f t="shared" si="87"/>
        <v>31</v>
      </c>
      <c r="E1869" s="1" t="str">
        <f t="shared" si="88"/>
        <v>45000</v>
      </c>
      <c r="F1869" s="1" t="str">
        <f t="shared" si="89"/>
        <v>MG-Nova Ponte</v>
      </c>
    </row>
    <row r="1870" spans="1:6" x14ac:dyDescent="0.25">
      <c r="A1870" s="1" t="s">
        <v>4075</v>
      </c>
      <c r="B1870" s="1">
        <v>3145059</v>
      </c>
      <c r="C1870" s="1" t="s">
        <v>4591</v>
      </c>
      <c r="D1870" s="1" t="str">
        <f t="shared" si="87"/>
        <v>31</v>
      </c>
      <c r="E1870" s="1" t="str">
        <f t="shared" si="88"/>
        <v>45059</v>
      </c>
      <c r="F1870" s="1" t="str">
        <f t="shared" si="89"/>
        <v>MG-Nova Porteirinha</v>
      </c>
    </row>
    <row r="1871" spans="1:6" x14ac:dyDescent="0.25">
      <c r="A1871" s="1" t="s">
        <v>4075</v>
      </c>
      <c r="B1871" s="1">
        <v>3145109</v>
      </c>
      <c r="C1871" s="1" t="s">
        <v>4592</v>
      </c>
      <c r="D1871" s="1" t="str">
        <f t="shared" si="87"/>
        <v>31</v>
      </c>
      <c r="E1871" s="1" t="str">
        <f t="shared" si="88"/>
        <v>45109</v>
      </c>
      <c r="F1871" s="1" t="str">
        <f t="shared" si="89"/>
        <v>MG-Nova Resende</v>
      </c>
    </row>
    <row r="1872" spans="1:6" x14ac:dyDescent="0.25">
      <c r="A1872" s="1" t="s">
        <v>4075</v>
      </c>
      <c r="B1872" s="1">
        <v>3145208</v>
      </c>
      <c r="C1872" s="1" t="s">
        <v>4593</v>
      </c>
      <c r="D1872" s="1" t="str">
        <f t="shared" si="87"/>
        <v>31</v>
      </c>
      <c r="E1872" s="1" t="str">
        <f t="shared" si="88"/>
        <v>45208</v>
      </c>
      <c r="F1872" s="1" t="str">
        <f t="shared" si="89"/>
        <v>MG-Nova Serrana</v>
      </c>
    </row>
    <row r="1873" spans="1:6" x14ac:dyDescent="0.25">
      <c r="A1873" s="1" t="s">
        <v>4075</v>
      </c>
      <c r="B1873" s="1">
        <v>3136603</v>
      </c>
      <c r="C1873" s="1" t="s">
        <v>1937</v>
      </c>
      <c r="D1873" s="1" t="str">
        <f t="shared" si="87"/>
        <v>31</v>
      </c>
      <c r="E1873" s="1" t="str">
        <f t="shared" si="88"/>
        <v>36603</v>
      </c>
      <c r="F1873" s="1" t="str">
        <f t="shared" si="89"/>
        <v>MG-Nova União</v>
      </c>
    </row>
    <row r="1874" spans="1:6" x14ac:dyDescent="0.25">
      <c r="A1874" s="1" t="s">
        <v>4075</v>
      </c>
      <c r="B1874" s="1">
        <v>3145307</v>
      </c>
      <c r="C1874" s="1" t="s">
        <v>4594</v>
      </c>
      <c r="D1874" s="1" t="str">
        <f t="shared" si="87"/>
        <v>31</v>
      </c>
      <c r="E1874" s="1" t="str">
        <f t="shared" si="88"/>
        <v>45307</v>
      </c>
      <c r="F1874" s="1" t="str">
        <f t="shared" si="89"/>
        <v>MG-Novo Cruzeiro</v>
      </c>
    </row>
    <row r="1875" spans="1:6" x14ac:dyDescent="0.25">
      <c r="A1875" s="1" t="s">
        <v>4075</v>
      </c>
      <c r="B1875" s="1">
        <v>3145356</v>
      </c>
      <c r="C1875" s="1" t="s">
        <v>4595</v>
      </c>
      <c r="D1875" s="1" t="str">
        <f t="shared" si="87"/>
        <v>31</v>
      </c>
      <c r="E1875" s="1" t="str">
        <f t="shared" si="88"/>
        <v>45356</v>
      </c>
      <c r="F1875" s="1" t="str">
        <f t="shared" si="89"/>
        <v>MG-Novo Oriente de Minas</v>
      </c>
    </row>
    <row r="1876" spans="1:6" x14ac:dyDescent="0.25">
      <c r="A1876" s="1" t="s">
        <v>4075</v>
      </c>
      <c r="B1876" s="1">
        <v>3145372</v>
      </c>
      <c r="C1876" s="1" t="s">
        <v>4596</v>
      </c>
      <c r="D1876" s="1" t="str">
        <f t="shared" si="87"/>
        <v>31</v>
      </c>
      <c r="E1876" s="1" t="str">
        <f t="shared" si="88"/>
        <v>45372</v>
      </c>
      <c r="F1876" s="1" t="str">
        <f t="shared" si="89"/>
        <v>MG-Novorizonte</v>
      </c>
    </row>
    <row r="1877" spans="1:6" x14ac:dyDescent="0.25">
      <c r="A1877" s="1" t="s">
        <v>4075</v>
      </c>
      <c r="B1877" s="1">
        <v>3145406</v>
      </c>
      <c r="C1877" s="1" t="s">
        <v>4597</v>
      </c>
      <c r="D1877" s="1" t="str">
        <f t="shared" si="87"/>
        <v>31</v>
      </c>
      <c r="E1877" s="1" t="str">
        <f t="shared" si="88"/>
        <v>45406</v>
      </c>
      <c r="F1877" s="1" t="str">
        <f t="shared" si="89"/>
        <v>MG-Olaria</v>
      </c>
    </row>
    <row r="1878" spans="1:6" x14ac:dyDescent="0.25">
      <c r="A1878" s="1" t="s">
        <v>4075</v>
      </c>
      <c r="B1878" s="1">
        <v>3145455</v>
      </c>
      <c r="C1878" s="1" t="s">
        <v>4598</v>
      </c>
      <c r="D1878" s="1" t="str">
        <f t="shared" si="87"/>
        <v>31</v>
      </c>
      <c r="E1878" s="1" t="str">
        <f t="shared" si="88"/>
        <v>45455</v>
      </c>
      <c r="F1878" s="1" t="str">
        <f t="shared" si="89"/>
        <v>MG-Olhos-d'Água</v>
      </c>
    </row>
    <row r="1879" spans="1:6" x14ac:dyDescent="0.25">
      <c r="A1879" s="1" t="s">
        <v>4075</v>
      </c>
      <c r="B1879" s="1">
        <v>3145505</v>
      </c>
      <c r="C1879" s="1" t="s">
        <v>4599</v>
      </c>
      <c r="D1879" s="1" t="str">
        <f t="shared" si="87"/>
        <v>31</v>
      </c>
      <c r="E1879" s="1" t="str">
        <f t="shared" si="88"/>
        <v>45505</v>
      </c>
      <c r="F1879" s="1" t="str">
        <f t="shared" si="89"/>
        <v>MG-Olímpio Noronha</v>
      </c>
    </row>
    <row r="1880" spans="1:6" x14ac:dyDescent="0.25">
      <c r="A1880" s="1" t="s">
        <v>4075</v>
      </c>
      <c r="B1880" s="1">
        <v>3145604</v>
      </c>
      <c r="C1880" s="1" t="s">
        <v>4600</v>
      </c>
      <c r="D1880" s="1" t="str">
        <f t="shared" si="87"/>
        <v>31</v>
      </c>
      <c r="E1880" s="1" t="str">
        <f t="shared" si="88"/>
        <v>45604</v>
      </c>
      <c r="F1880" s="1" t="str">
        <f t="shared" si="89"/>
        <v>MG-Oliveira</v>
      </c>
    </row>
    <row r="1881" spans="1:6" x14ac:dyDescent="0.25">
      <c r="A1881" s="1" t="s">
        <v>4075</v>
      </c>
      <c r="B1881" s="1">
        <v>3145703</v>
      </c>
      <c r="C1881" s="1" t="s">
        <v>4601</v>
      </c>
      <c r="D1881" s="1" t="str">
        <f t="shared" si="87"/>
        <v>31</v>
      </c>
      <c r="E1881" s="1" t="str">
        <f t="shared" si="88"/>
        <v>45703</v>
      </c>
      <c r="F1881" s="1" t="str">
        <f t="shared" si="89"/>
        <v>MG-Oliveira Fortes</v>
      </c>
    </row>
    <row r="1882" spans="1:6" x14ac:dyDescent="0.25">
      <c r="A1882" s="1" t="s">
        <v>4075</v>
      </c>
      <c r="B1882" s="1">
        <v>3145802</v>
      </c>
      <c r="C1882" s="1" t="s">
        <v>4602</v>
      </c>
      <c r="D1882" s="1" t="str">
        <f t="shared" si="87"/>
        <v>31</v>
      </c>
      <c r="E1882" s="1" t="str">
        <f t="shared" si="88"/>
        <v>45802</v>
      </c>
      <c r="F1882" s="1" t="str">
        <f t="shared" si="89"/>
        <v>MG-Onça de Pitangui</v>
      </c>
    </row>
    <row r="1883" spans="1:6" x14ac:dyDescent="0.25">
      <c r="A1883" s="1" t="s">
        <v>4075</v>
      </c>
      <c r="B1883" s="1">
        <v>3145851</v>
      </c>
      <c r="C1883" s="1" t="s">
        <v>4603</v>
      </c>
      <c r="D1883" s="1" t="str">
        <f t="shared" si="87"/>
        <v>31</v>
      </c>
      <c r="E1883" s="1" t="str">
        <f t="shared" si="88"/>
        <v>45851</v>
      </c>
      <c r="F1883" s="1" t="str">
        <f t="shared" si="89"/>
        <v>MG-Oratórios</v>
      </c>
    </row>
    <row r="1884" spans="1:6" x14ac:dyDescent="0.25">
      <c r="A1884" s="1" t="s">
        <v>4075</v>
      </c>
      <c r="B1884" s="1">
        <v>3145877</v>
      </c>
      <c r="C1884" s="1" t="s">
        <v>4604</v>
      </c>
      <c r="D1884" s="1" t="str">
        <f t="shared" si="87"/>
        <v>31</v>
      </c>
      <c r="E1884" s="1" t="str">
        <f t="shared" si="88"/>
        <v>45877</v>
      </c>
      <c r="F1884" s="1" t="str">
        <f t="shared" si="89"/>
        <v>MG-Orizânia</v>
      </c>
    </row>
    <row r="1885" spans="1:6" x14ac:dyDescent="0.25">
      <c r="A1885" s="1" t="s">
        <v>4075</v>
      </c>
      <c r="B1885" s="1">
        <v>3145901</v>
      </c>
      <c r="C1885" s="1" t="s">
        <v>3070</v>
      </c>
      <c r="D1885" s="1" t="str">
        <f t="shared" si="87"/>
        <v>31</v>
      </c>
      <c r="E1885" s="1" t="str">
        <f t="shared" si="88"/>
        <v>45901</v>
      </c>
      <c r="F1885" s="1" t="str">
        <f t="shared" si="89"/>
        <v>MG-Ouro Branco</v>
      </c>
    </row>
    <row r="1886" spans="1:6" x14ac:dyDescent="0.25">
      <c r="A1886" s="1" t="s">
        <v>4075</v>
      </c>
      <c r="B1886" s="1">
        <v>3146008</v>
      </c>
      <c r="C1886" s="1" t="s">
        <v>4605</v>
      </c>
      <c r="D1886" s="1" t="str">
        <f t="shared" si="87"/>
        <v>31</v>
      </c>
      <c r="E1886" s="1" t="str">
        <f t="shared" si="88"/>
        <v>46008</v>
      </c>
      <c r="F1886" s="1" t="str">
        <f t="shared" si="89"/>
        <v>MG-Ouro Fino</v>
      </c>
    </row>
    <row r="1887" spans="1:6" x14ac:dyDescent="0.25">
      <c r="A1887" s="1" t="s">
        <v>4075</v>
      </c>
      <c r="B1887" s="1">
        <v>3146107</v>
      </c>
      <c r="C1887" s="1" t="s">
        <v>4606</v>
      </c>
      <c r="D1887" s="1" t="str">
        <f t="shared" si="87"/>
        <v>31</v>
      </c>
      <c r="E1887" s="1" t="str">
        <f t="shared" si="88"/>
        <v>46107</v>
      </c>
      <c r="F1887" s="1" t="str">
        <f t="shared" si="89"/>
        <v>MG-Ouro Preto</v>
      </c>
    </row>
    <row r="1888" spans="1:6" x14ac:dyDescent="0.25">
      <c r="A1888" s="1" t="s">
        <v>4075</v>
      </c>
      <c r="B1888" s="1">
        <v>3146206</v>
      </c>
      <c r="C1888" s="1" t="s">
        <v>4607</v>
      </c>
      <c r="D1888" s="1" t="str">
        <f t="shared" si="87"/>
        <v>31</v>
      </c>
      <c r="E1888" s="1" t="str">
        <f t="shared" si="88"/>
        <v>46206</v>
      </c>
      <c r="F1888" s="1" t="str">
        <f t="shared" si="89"/>
        <v>MG-Ouro Verde de Minas</v>
      </c>
    </row>
    <row r="1889" spans="1:6" x14ac:dyDescent="0.25">
      <c r="A1889" s="1" t="s">
        <v>4075</v>
      </c>
      <c r="B1889" s="1">
        <v>3146255</v>
      </c>
      <c r="C1889" s="1" t="s">
        <v>4608</v>
      </c>
      <c r="D1889" s="1" t="str">
        <f t="shared" si="87"/>
        <v>31</v>
      </c>
      <c r="E1889" s="1" t="str">
        <f t="shared" si="88"/>
        <v>46255</v>
      </c>
      <c r="F1889" s="1" t="str">
        <f t="shared" si="89"/>
        <v>MG-Padre Carvalho</v>
      </c>
    </row>
    <row r="1890" spans="1:6" x14ac:dyDescent="0.25">
      <c r="A1890" s="1" t="s">
        <v>4075</v>
      </c>
      <c r="B1890" s="1">
        <v>3146305</v>
      </c>
      <c r="C1890" s="1" t="s">
        <v>4609</v>
      </c>
      <c r="D1890" s="1" t="str">
        <f t="shared" si="87"/>
        <v>31</v>
      </c>
      <c r="E1890" s="1" t="str">
        <f t="shared" si="88"/>
        <v>46305</v>
      </c>
      <c r="F1890" s="1" t="str">
        <f t="shared" si="89"/>
        <v>MG-Padre Paraíso</v>
      </c>
    </row>
    <row r="1891" spans="1:6" x14ac:dyDescent="0.25">
      <c r="A1891" s="1" t="s">
        <v>4075</v>
      </c>
      <c r="B1891" s="1">
        <v>3146552</v>
      </c>
      <c r="C1891" s="1" t="s">
        <v>4610</v>
      </c>
      <c r="D1891" s="1" t="str">
        <f t="shared" si="87"/>
        <v>31</v>
      </c>
      <c r="E1891" s="1" t="str">
        <f t="shared" si="88"/>
        <v>46552</v>
      </c>
      <c r="F1891" s="1" t="str">
        <f t="shared" si="89"/>
        <v>MG-Pai Pedro</v>
      </c>
    </row>
    <row r="1892" spans="1:6" x14ac:dyDescent="0.25">
      <c r="A1892" s="1" t="s">
        <v>4075</v>
      </c>
      <c r="B1892" s="1">
        <v>3146404</v>
      </c>
      <c r="C1892" s="1" t="s">
        <v>4611</v>
      </c>
      <c r="D1892" s="1" t="str">
        <f t="shared" si="87"/>
        <v>31</v>
      </c>
      <c r="E1892" s="1" t="str">
        <f t="shared" si="88"/>
        <v>46404</v>
      </c>
      <c r="F1892" s="1" t="str">
        <f t="shared" si="89"/>
        <v>MG-Paineiras</v>
      </c>
    </row>
    <row r="1893" spans="1:6" x14ac:dyDescent="0.25">
      <c r="A1893" s="1" t="s">
        <v>4075</v>
      </c>
      <c r="B1893" s="1">
        <v>3146503</v>
      </c>
      <c r="C1893" s="1" t="s">
        <v>4612</v>
      </c>
      <c r="D1893" s="1" t="str">
        <f t="shared" si="87"/>
        <v>31</v>
      </c>
      <c r="E1893" s="1" t="str">
        <f t="shared" si="88"/>
        <v>46503</v>
      </c>
      <c r="F1893" s="1" t="str">
        <f t="shared" si="89"/>
        <v>MG-Pains</v>
      </c>
    </row>
    <row r="1894" spans="1:6" x14ac:dyDescent="0.25">
      <c r="A1894" s="1" t="s">
        <v>4075</v>
      </c>
      <c r="B1894" s="1">
        <v>3146602</v>
      </c>
      <c r="C1894" s="1" t="s">
        <v>4613</v>
      </c>
      <c r="D1894" s="1" t="str">
        <f t="shared" si="87"/>
        <v>31</v>
      </c>
      <c r="E1894" s="1" t="str">
        <f t="shared" si="88"/>
        <v>46602</v>
      </c>
      <c r="F1894" s="1" t="str">
        <f t="shared" si="89"/>
        <v>MG-Paiva</v>
      </c>
    </row>
    <row r="1895" spans="1:6" x14ac:dyDescent="0.25">
      <c r="A1895" s="1" t="s">
        <v>4075</v>
      </c>
      <c r="B1895" s="1">
        <v>3146701</v>
      </c>
      <c r="C1895" s="1" t="s">
        <v>4614</v>
      </c>
      <c r="D1895" s="1" t="str">
        <f t="shared" si="87"/>
        <v>31</v>
      </c>
      <c r="E1895" s="1" t="str">
        <f t="shared" si="88"/>
        <v>46701</v>
      </c>
      <c r="F1895" s="1" t="str">
        <f t="shared" si="89"/>
        <v>MG-Palma</v>
      </c>
    </row>
    <row r="1896" spans="1:6" x14ac:dyDescent="0.25">
      <c r="A1896" s="1" t="s">
        <v>4075</v>
      </c>
      <c r="B1896" s="1">
        <v>3146750</v>
      </c>
      <c r="C1896" s="1" t="s">
        <v>4615</v>
      </c>
      <c r="D1896" s="1" t="str">
        <f t="shared" si="87"/>
        <v>31</v>
      </c>
      <c r="E1896" s="1" t="str">
        <f t="shared" si="88"/>
        <v>46750</v>
      </c>
      <c r="F1896" s="1" t="str">
        <f t="shared" si="89"/>
        <v>MG-Palmópolis</v>
      </c>
    </row>
    <row r="1897" spans="1:6" x14ac:dyDescent="0.25">
      <c r="A1897" s="1" t="s">
        <v>4075</v>
      </c>
      <c r="B1897" s="1">
        <v>3146909</v>
      </c>
      <c r="C1897" s="1" t="s">
        <v>4616</v>
      </c>
      <c r="D1897" s="1" t="str">
        <f t="shared" si="87"/>
        <v>31</v>
      </c>
      <c r="E1897" s="1" t="str">
        <f t="shared" si="88"/>
        <v>46909</v>
      </c>
      <c r="F1897" s="1" t="str">
        <f t="shared" si="89"/>
        <v>MG-Papagaios</v>
      </c>
    </row>
    <row r="1898" spans="1:6" x14ac:dyDescent="0.25">
      <c r="A1898" s="1" t="s">
        <v>4075</v>
      </c>
      <c r="B1898" s="1">
        <v>3147105</v>
      </c>
      <c r="C1898" s="1" t="s">
        <v>4617</v>
      </c>
      <c r="D1898" s="1" t="str">
        <f t="shared" si="87"/>
        <v>31</v>
      </c>
      <c r="E1898" s="1" t="str">
        <f t="shared" si="88"/>
        <v>47105</v>
      </c>
      <c r="F1898" s="1" t="str">
        <f t="shared" si="89"/>
        <v>MG-Pará de Minas</v>
      </c>
    </row>
    <row r="1899" spans="1:6" x14ac:dyDescent="0.25">
      <c r="A1899" s="1" t="s">
        <v>4075</v>
      </c>
      <c r="B1899" s="1">
        <v>3147006</v>
      </c>
      <c r="C1899" s="1" t="s">
        <v>4618</v>
      </c>
      <c r="D1899" s="1" t="str">
        <f t="shared" si="87"/>
        <v>31</v>
      </c>
      <c r="E1899" s="1" t="str">
        <f t="shared" si="88"/>
        <v>47006</v>
      </c>
      <c r="F1899" s="1" t="str">
        <f t="shared" si="89"/>
        <v>MG-Paracatu</v>
      </c>
    </row>
    <row r="1900" spans="1:6" x14ac:dyDescent="0.25">
      <c r="A1900" s="1" t="s">
        <v>4075</v>
      </c>
      <c r="B1900" s="1">
        <v>3147204</v>
      </c>
      <c r="C1900" s="1" t="s">
        <v>4619</v>
      </c>
      <c r="D1900" s="1" t="str">
        <f t="shared" si="87"/>
        <v>31</v>
      </c>
      <c r="E1900" s="1" t="str">
        <f t="shared" si="88"/>
        <v>47204</v>
      </c>
      <c r="F1900" s="1" t="str">
        <f t="shared" si="89"/>
        <v>MG-Paraguaçu</v>
      </c>
    </row>
    <row r="1901" spans="1:6" x14ac:dyDescent="0.25">
      <c r="A1901" s="1" t="s">
        <v>4075</v>
      </c>
      <c r="B1901" s="1">
        <v>3147303</v>
      </c>
      <c r="C1901" s="1" t="s">
        <v>4620</v>
      </c>
      <c r="D1901" s="1" t="str">
        <f t="shared" si="87"/>
        <v>31</v>
      </c>
      <c r="E1901" s="1" t="str">
        <f t="shared" si="88"/>
        <v>47303</v>
      </c>
      <c r="F1901" s="1" t="str">
        <f t="shared" si="89"/>
        <v>MG-Paraisópolis</v>
      </c>
    </row>
    <row r="1902" spans="1:6" x14ac:dyDescent="0.25">
      <c r="A1902" s="1" t="s">
        <v>4075</v>
      </c>
      <c r="B1902" s="1">
        <v>3147402</v>
      </c>
      <c r="C1902" s="1" t="s">
        <v>4621</v>
      </c>
      <c r="D1902" s="1" t="str">
        <f t="shared" si="87"/>
        <v>31</v>
      </c>
      <c r="E1902" s="1" t="str">
        <f t="shared" si="88"/>
        <v>47402</v>
      </c>
      <c r="F1902" s="1" t="str">
        <f t="shared" si="89"/>
        <v>MG-Paraopeba</v>
      </c>
    </row>
    <row r="1903" spans="1:6" x14ac:dyDescent="0.25">
      <c r="A1903" s="1" t="s">
        <v>4075</v>
      </c>
      <c r="B1903" s="1">
        <v>3147600</v>
      </c>
      <c r="C1903" s="1" t="s">
        <v>4622</v>
      </c>
      <c r="D1903" s="1" t="str">
        <f t="shared" si="87"/>
        <v>31</v>
      </c>
      <c r="E1903" s="1" t="str">
        <f t="shared" si="88"/>
        <v>47600</v>
      </c>
      <c r="F1903" s="1" t="str">
        <f t="shared" si="89"/>
        <v>MG-Passa Quatro</v>
      </c>
    </row>
    <row r="1904" spans="1:6" x14ac:dyDescent="0.25">
      <c r="A1904" s="1" t="s">
        <v>4075</v>
      </c>
      <c r="B1904" s="1">
        <v>3147709</v>
      </c>
      <c r="C1904" s="1" t="s">
        <v>4623</v>
      </c>
      <c r="D1904" s="1" t="str">
        <f t="shared" si="87"/>
        <v>31</v>
      </c>
      <c r="E1904" s="1" t="str">
        <f t="shared" si="88"/>
        <v>47709</v>
      </c>
      <c r="F1904" s="1" t="str">
        <f t="shared" si="89"/>
        <v>MG-Passa Tempo</v>
      </c>
    </row>
    <row r="1905" spans="1:6" x14ac:dyDescent="0.25">
      <c r="A1905" s="1" t="s">
        <v>4075</v>
      </c>
      <c r="B1905" s="1">
        <v>3147501</v>
      </c>
      <c r="C1905" s="1" t="s">
        <v>4624</v>
      </c>
      <c r="D1905" s="1" t="str">
        <f t="shared" si="87"/>
        <v>31</v>
      </c>
      <c r="E1905" s="1" t="str">
        <f t="shared" si="88"/>
        <v>47501</v>
      </c>
      <c r="F1905" s="1" t="str">
        <f t="shared" si="89"/>
        <v>MG-Passabém</v>
      </c>
    </row>
    <row r="1906" spans="1:6" x14ac:dyDescent="0.25">
      <c r="A1906" s="1" t="s">
        <v>4075</v>
      </c>
      <c r="B1906" s="1">
        <v>3147808</v>
      </c>
      <c r="C1906" s="1" t="s">
        <v>4625</v>
      </c>
      <c r="D1906" s="1" t="str">
        <f t="shared" si="87"/>
        <v>31</v>
      </c>
      <c r="E1906" s="1" t="str">
        <f t="shared" si="88"/>
        <v>47808</v>
      </c>
      <c r="F1906" s="1" t="str">
        <f t="shared" si="89"/>
        <v>MG-Passa-Vinte</v>
      </c>
    </row>
    <row r="1907" spans="1:6" x14ac:dyDescent="0.25">
      <c r="A1907" s="1" t="s">
        <v>4075</v>
      </c>
      <c r="B1907" s="1">
        <v>3147907</v>
      </c>
      <c r="C1907" s="1" t="s">
        <v>4626</v>
      </c>
      <c r="D1907" s="1" t="str">
        <f t="shared" si="87"/>
        <v>31</v>
      </c>
      <c r="E1907" s="1" t="str">
        <f t="shared" si="88"/>
        <v>47907</v>
      </c>
      <c r="F1907" s="1" t="str">
        <f t="shared" si="89"/>
        <v>MG-Passos</v>
      </c>
    </row>
    <row r="1908" spans="1:6" x14ac:dyDescent="0.25">
      <c r="A1908" s="1" t="s">
        <v>4075</v>
      </c>
      <c r="B1908" s="1">
        <v>3147956</v>
      </c>
      <c r="C1908" s="1" t="s">
        <v>4627</v>
      </c>
      <c r="D1908" s="1" t="str">
        <f t="shared" si="87"/>
        <v>31</v>
      </c>
      <c r="E1908" s="1" t="str">
        <f t="shared" si="88"/>
        <v>47956</v>
      </c>
      <c r="F1908" s="1" t="str">
        <f t="shared" si="89"/>
        <v>MG-Patis</v>
      </c>
    </row>
    <row r="1909" spans="1:6" x14ac:dyDescent="0.25">
      <c r="A1909" s="1" t="s">
        <v>4075</v>
      </c>
      <c r="B1909" s="1">
        <v>3148004</v>
      </c>
      <c r="C1909" s="1" t="s">
        <v>4628</v>
      </c>
      <c r="D1909" s="1" t="str">
        <f t="shared" si="87"/>
        <v>31</v>
      </c>
      <c r="E1909" s="1" t="str">
        <f t="shared" si="88"/>
        <v>48004</v>
      </c>
      <c r="F1909" s="1" t="str">
        <f t="shared" si="89"/>
        <v>MG-Patos de Minas</v>
      </c>
    </row>
    <row r="1910" spans="1:6" x14ac:dyDescent="0.25">
      <c r="A1910" s="1" t="s">
        <v>4075</v>
      </c>
      <c r="B1910" s="1">
        <v>3148103</v>
      </c>
      <c r="C1910" s="1" t="s">
        <v>4629</v>
      </c>
      <c r="D1910" s="1" t="str">
        <f t="shared" si="87"/>
        <v>31</v>
      </c>
      <c r="E1910" s="1" t="str">
        <f t="shared" si="88"/>
        <v>48103</v>
      </c>
      <c r="F1910" s="1" t="str">
        <f t="shared" si="89"/>
        <v>MG-Patrocínio</v>
      </c>
    </row>
    <row r="1911" spans="1:6" x14ac:dyDescent="0.25">
      <c r="A1911" s="1" t="s">
        <v>4075</v>
      </c>
      <c r="B1911" s="1">
        <v>3148202</v>
      </c>
      <c r="C1911" s="1" t="s">
        <v>4630</v>
      </c>
      <c r="D1911" s="1" t="str">
        <f t="shared" si="87"/>
        <v>31</v>
      </c>
      <c r="E1911" s="1" t="str">
        <f t="shared" si="88"/>
        <v>48202</v>
      </c>
      <c r="F1911" s="1" t="str">
        <f t="shared" si="89"/>
        <v>MG-Patrocínio do Muriaé</v>
      </c>
    </row>
    <row r="1912" spans="1:6" x14ac:dyDescent="0.25">
      <c r="A1912" s="1" t="s">
        <v>4075</v>
      </c>
      <c r="B1912" s="1">
        <v>3148301</v>
      </c>
      <c r="C1912" s="1" t="s">
        <v>4631</v>
      </c>
      <c r="D1912" s="1" t="str">
        <f t="shared" si="87"/>
        <v>31</v>
      </c>
      <c r="E1912" s="1" t="str">
        <f t="shared" si="88"/>
        <v>48301</v>
      </c>
      <c r="F1912" s="1" t="str">
        <f t="shared" si="89"/>
        <v>MG-Paula Cândido</v>
      </c>
    </row>
    <row r="1913" spans="1:6" x14ac:dyDescent="0.25">
      <c r="A1913" s="1" t="s">
        <v>4075</v>
      </c>
      <c r="B1913" s="1">
        <v>3148400</v>
      </c>
      <c r="C1913" s="1" t="s">
        <v>4632</v>
      </c>
      <c r="D1913" s="1" t="str">
        <f t="shared" si="87"/>
        <v>31</v>
      </c>
      <c r="E1913" s="1" t="str">
        <f t="shared" si="88"/>
        <v>48400</v>
      </c>
      <c r="F1913" s="1" t="str">
        <f t="shared" si="89"/>
        <v>MG-Paulistas</v>
      </c>
    </row>
    <row r="1914" spans="1:6" x14ac:dyDescent="0.25">
      <c r="A1914" s="1" t="s">
        <v>4075</v>
      </c>
      <c r="B1914" s="1">
        <v>3148509</v>
      </c>
      <c r="C1914" s="1" t="s">
        <v>4633</v>
      </c>
      <c r="D1914" s="1" t="str">
        <f t="shared" si="87"/>
        <v>31</v>
      </c>
      <c r="E1914" s="1" t="str">
        <f t="shared" si="88"/>
        <v>48509</v>
      </c>
      <c r="F1914" s="1" t="str">
        <f t="shared" si="89"/>
        <v>MG-Pavão</v>
      </c>
    </row>
    <row r="1915" spans="1:6" x14ac:dyDescent="0.25">
      <c r="A1915" s="1" t="s">
        <v>4075</v>
      </c>
      <c r="B1915" s="1">
        <v>3148608</v>
      </c>
      <c r="C1915" s="1" t="s">
        <v>4634</v>
      </c>
      <c r="D1915" s="1" t="str">
        <f t="shared" si="87"/>
        <v>31</v>
      </c>
      <c r="E1915" s="1" t="str">
        <f t="shared" si="88"/>
        <v>48608</v>
      </c>
      <c r="F1915" s="1" t="str">
        <f t="shared" si="89"/>
        <v>MG-Peçanha</v>
      </c>
    </row>
    <row r="1916" spans="1:6" x14ac:dyDescent="0.25">
      <c r="A1916" s="1" t="s">
        <v>4075</v>
      </c>
      <c r="B1916" s="1">
        <v>3148707</v>
      </c>
      <c r="C1916" s="1" t="s">
        <v>4635</v>
      </c>
      <c r="D1916" s="1" t="str">
        <f t="shared" si="87"/>
        <v>31</v>
      </c>
      <c r="E1916" s="1" t="str">
        <f t="shared" si="88"/>
        <v>48707</v>
      </c>
      <c r="F1916" s="1" t="str">
        <f t="shared" si="89"/>
        <v>MG-Pedra Azul</v>
      </c>
    </row>
    <row r="1917" spans="1:6" x14ac:dyDescent="0.25">
      <c r="A1917" s="1" t="s">
        <v>4075</v>
      </c>
      <c r="B1917" s="1">
        <v>3148756</v>
      </c>
      <c r="C1917" s="1" t="s">
        <v>4636</v>
      </c>
      <c r="D1917" s="1" t="str">
        <f t="shared" si="87"/>
        <v>31</v>
      </c>
      <c r="E1917" s="1" t="str">
        <f t="shared" si="88"/>
        <v>48756</v>
      </c>
      <c r="F1917" s="1" t="str">
        <f t="shared" si="89"/>
        <v>MG-Pedra Bonita</v>
      </c>
    </row>
    <row r="1918" spans="1:6" x14ac:dyDescent="0.25">
      <c r="A1918" s="1" t="s">
        <v>4075</v>
      </c>
      <c r="B1918" s="1">
        <v>3148806</v>
      </c>
      <c r="C1918" s="1" t="s">
        <v>4637</v>
      </c>
      <c r="D1918" s="1" t="str">
        <f t="shared" si="87"/>
        <v>31</v>
      </c>
      <c r="E1918" s="1" t="str">
        <f t="shared" si="88"/>
        <v>48806</v>
      </c>
      <c r="F1918" s="1" t="str">
        <f t="shared" si="89"/>
        <v>MG-Pedra do Anta</v>
      </c>
    </row>
    <row r="1919" spans="1:6" x14ac:dyDescent="0.25">
      <c r="A1919" s="1" t="s">
        <v>4075</v>
      </c>
      <c r="B1919" s="1">
        <v>3148905</v>
      </c>
      <c r="C1919" s="1" t="s">
        <v>4638</v>
      </c>
      <c r="D1919" s="1" t="str">
        <f t="shared" si="87"/>
        <v>31</v>
      </c>
      <c r="E1919" s="1" t="str">
        <f t="shared" si="88"/>
        <v>48905</v>
      </c>
      <c r="F1919" s="1" t="str">
        <f t="shared" si="89"/>
        <v>MG-Pedra do Indaiá</v>
      </c>
    </row>
    <row r="1920" spans="1:6" x14ac:dyDescent="0.25">
      <c r="A1920" s="1" t="s">
        <v>4075</v>
      </c>
      <c r="B1920" s="1">
        <v>3149002</v>
      </c>
      <c r="C1920" s="1" t="s">
        <v>4639</v>
      </c>
      <c r="D1920" s="1" t="str">
        <f t="shared" si="87"/>
        <v>31</v>
      </c>
      <c r="E1920" s="1" t="str">
        <f t="shared" si="88"/>
        <v>49002</v>
      </c>
      <c r="F1920" s="1" t="str">
        <f t="shared" si="89"/>
        <v>MG-Pedra Dourada</v>
      </c>
    </row>
    <row r="1921" spans="1:6" x14ac:dyDescent="0.25">
      <c r="A1921" s="1" t="s">
        <v>4075</v>
      </c>
      <c r="B1921" s="1">
        <v>3149101</v>
      </c>
      <c r="C1921" s="1" t="s">
        <v>4640</v>
      </c>
      <c r="D1921" s="1" t="str">
        <f t="shared" si="87"/>
        <v>31</v>
      </c>
      <c r="E1921" s="1" t="str">
        <f t="shared" si="88"/>
        <v>49101</v>
      </c>
      <c r="F1921" s="1" t="str">
        <f t="shared" si="89"/>
        <v>MG-Pedralva</v>
      </c>
    </row>
    <row r="1922" spans="1:6" x14ac:dyDescent="0.25">
      <c r="A1922" s="1" t="s">
        <v>4075</v>
      </c>
      <c r="B1922" s="1">
        <v>3149150</v>
      </c>
      <c r="C1922" s="1" t="s">
        <v>4641</v>
      </c>
      <c r="D1922" s="1" t="str">
        <f t="shared" si="87"/>
        <v>31</v>
      </c>
      <c r="E1922" s="1" t="str">
        <f t="shared" si="88"/>
        <v>49150</v>
      </c>
      <c r="F1922" s="1" t="str">
        <f t="shared" si="89"/>
        <v>MG-Pedras de Maria da Cruz</v>
      </c>
    </row>
    <row r="1923" spans="1:6" x14ac:dyDescent="0.25">
      <c r="A1923" s="1" t="s">
        <v>4075</v>
      </c>
      <c r="B1923" s="1">
        <v>3149200</v>
      </c>
      <c r="C1923" s="1" t="s">
        <v>4642</v>
      </c>
      <c r="D1923" s="1" t="str">
        <f t="shared" ref="D1923:D1986" si="90">LEFT($B1923,2)</f>
        <v>31</v>
      </c>
      <c r="E1923" s="1" t="str">
        <f t="shared" ref="E1923:E1986" si="91">RIGHT(B1923,5)</f>
        <v>49200</v>
      </c>
      <c r="F1923" s="1" t="str">
        <f t="shared" si="89"/>
        <v>MG-Pedrinópolis</v>
      </c>
    </row>
    <row r="1924" spans="1:6" x14ac:dyDescent="0.25">
      <c r="A1924" s="1" t="s">
        <v>4075</v>
      </c>
      <c r="B1924" s="1">
        <v>3149309</v>
      </c>
      <c r="C1924" s="1" t="s">
        <v>4643</v>
      </c>
      <c r="D1924" s="1" t="str">
        <f t="shared" si="90"/>
        <v>31</v>
      </c>
      <c r="E1924" s="1" t="str">
        <f t="shared" si="91"/>
        <v>49309</v>
      </c>
      <c r="F1924" s="1" t="str">
        <f t="shared" ref="F1924:F1987" si="92">A1924&amp;"-"&amp;C1924</f>
        <v>MG-Pedro Leopoldo</v>
      </c>
    </row>
    <row r="1925" spans="1:6" x14ac:dyDescent="0.25">
      <c r="A1925" s="1" t="s">
        <v>4075</v>
      </c>
      <c r="B1925" s="1">
        <v>3149408</v>
      </c>
      <c r="C1925" s="1" t="s">
        <v>4644</v>
      </c>
      <c r="D1925" s="1" t="str">
        <f t="shared" si="90"/>
        <v>31</v>
      </c>
      <c r="E1925" s="1" t="str">
        <f t="shared" si="91"/>
        <v>49408</v>
      </c>
      <c r="F1925" s="1" t="str">
        <f t="shared" si="92"/>
        <v>MG-Pedro Teixeira</v>
      </c>
    </row>
    <row r="1926" spans="1:6" x14ac:dyDescent="0.25">
      <c r="A1926" s="1" t="s">
        <v>4075</v>
      </c>
      <c r="B1926" s="1">
        <v>3149507</v>
      </c>
      <c r="C1926" s="1" t="s">
        <v>4645</v>
      </c>
      <c r="D1926" s="1" t="str">
        <f t="shared" si="90"/>
        <v>31</v>
      </c>
      <c r="E1926" s="1" t="str">
        <f t="shared" si="91"/>
        <v>49507</v>
      </c>
      <c r="F1926" s="1" t="str">
        <f t="shared" si="92"/>
        <v>MG-Pequeri</v>
      </c>
    </row>
    <row r="1927" spans="1:6" x14ac:dyDescent="0.25">
      <c r="A1927" s="1" t="s">
        <v>4075</v>
      </c>
      <c r="B1927" s="1">
        <v>3149606</v>
      </c>
      <c r="C1927" s="1" t="s">
        <v>4646</v>
      </c>
      <c r="D1927" s="1" t="str">
        <f t="shared" si="90"/>
        <v>31</v>
      </c>
      <c r="E1927" s="1" t="str">
        <f t="shared" si="91"/>
        <v>49606</v>
      </c>
      <c r="F1927" s="1" t="str">
        <f t="shared" si="92"/>
        <v>MG-Pequi</v>
      </c>
    </row>
    <row r="1928" spans="1:6" x14ac:dyDescent="0.25">
      <c r="A1928" s="1" t="s">
        <v>4075</v>
      </c>
      <c r="B1928" s="1">
        <v>3149705</v>
      </c>
      <c r="C1928" s="1" t="s">
        <v>4647</v>
      </c>
      <c r="D1928" s="1" t="str">
        <f t="shared" si="90"/>
        <v>31</v>
      </c>
      <c r="E1928" s="1" t="str">
        <f t="shared" si="91"/>
        <v>49705</v>
      </c>
      <c r="F1928" s="1" t="str">
        <f t="shared" si="92"/>
        <v>MG-Perdigão</v>
      </c>
    </row>
    <row r="1929" spans="1:6" x14ac:dyDescent="0.25">
      <c r="A1929" s="1" t="s">
        <v>4075</v>
      </c>
      <c r="B1929" s="1">
        <v>3149804</v>
      </c>
      <c r="C1929" s="1" t="s">
        <v>4648</v>
      </c>
      <c r="D1929" s="1" t="str">
        <f t="shared" si="90"/>
        <v>31</v>
      </c>
      <c r="E1929" s="1" t="str">
        <f t="shared" si="91"/>
        <v>49804</v>
      </c>
      <c r="F1929" s="1" t="str">
        <f t="shared" si="92"/>
        <v>MG-Perdizes</v>
      </c>
    </row>
    <row r="1930" spans="1:6" x14ac:dyDescent="0.25">
      <c r="A1930" s="1" t="s">
        <v>4075</v>
      </c>
      <c r="B1930" s="1">
        <v>3149903</v>
      </c>
      <c r="C1930" s="1" t="s">
        <v>4649</v>
      </c>
      <c r="D1930" s="1" t="str">
        <f t="shared" si="90"/>
        <v>31</v>
      </c>
      <c r="E1930" s="1" t="str">
        <f t="shared" si="91"/>
        <v>49903</v>
      </c>
      <c r="F1930" s="1" t="str">
        <f t="shared" si="92"/>
        <v>MG-Perdões</v>
      </c>
    </row>
    <row r="1931" spans="1:6" x14ac:dyDescent="0.25">
      <c r="A1931" s="1" t="s">
        <v>4075</v>
      </c>
      <c r="B1931" s="1">
        <v>3149952</v>
      </c>
      <c r="C1931" s="1" t="s">
        <v>4650</v>
      </c>
      <c r="D1931" s="1" t="str">
        <f t="shared" si="90"/>
        <v>31</v>
      </c>
      <c r="E1931" s="1" t="str">
        <f t="shared" si="91"/>
        <v>49952</v>
      </c>
      <c r="F1931" s="1" t="str">
        <f t="shared" si="92"/>
        <v>MG-Periquito</v>
      </c>
    </row>
    <row r="1932" spans="1:6" x14ac:dyDescent="0.25">
      <c r="A1932" s="1" t="s">
        <v>4075</v>
      </c>
      <c r="B1932" s="1">
        <v>3150000</v>
      </c>
      <c r="C1932" s="1" t="s">
        <v>4651</v>
      </c>
      <c r="D1932" s="1" t="str">
        <f t="shared" si="90"/>
        <v>31</v>
      </c>
      <c r="E1932" s="1" t="str">
        <f t="shared" si="91"/>
        <v>50000</v>
      </c>
      <c r="F1932" s="1" t="str">
        <f t="shared" si="92"/>
        <v>MG-Pescador</v>
      </c>
    </row>
    <row r="1933" spans="1:6" x14ac:dyDescent="0.25">
      <c r="A1933" s="1" t="s">
        <v>4075</v>
      </c>
      <c r="B1933" s="1">
        <v>3150109</v>
      </c>
      <c r="C1933" s="1" t="s">
        <v>4652</v>
      </c>
      <c r="D1933" s="1" t="str">
        <f t="shared" si="90"/>
        <v>31</v>
      </c>
      <c r="E1933" s="1" t="str">
        <f t="shared" si="91"/>
        <v>50109</v>
      </c>
      <c r="F1933" s="1" t="str">
        <f t="shared" si="92"/>
        <v>MG-Piau</v>
      </c>
    </row>
    <row r="1934" spans="1:6" x14ac:dyDescent="0.25">
      <c r="A1934" s="1" t="s">
        <v>4075</v>
      </c>
      <c r="B1934" s="1">
        <v>3150158</v>
      </c>
      <c r="C1934" s="1" t="s">
        <v>4653</v>
      </c>
      <c r="D1934" s="1" t="str">
        <f t="shared" si="90"/>
        <v>31</v>
      </c>
      <c r="E1934" s="1" t="str">
        <f t="shared" si="91"/>
        <v>50158</v>
      </c>
      <c r="F1934" s="1" t="str">
        <f t="shared" si="92"/>
        <v>MG-Piedade de Caratinga</v>
      </c>
    </row>
    <row r="1935" spans="1:6" x14ac:dyDescent="0.25">
      <c r="A1935" s="1" t="s">
        <v>4075</v>
      </c>
      <c r="B1935" s="1">
        <v>3150208</v>
      </c>
      <c r="C1935" s="1" t="s">
        <v>4654</v>
      </c>
      <c r="D1935" s="1" t="str">
        <f t="shared" si="90"/>
        <v>31</v>
      </c>
      <c r="E1935" s="1" t="str">
        <f t="shared" si="91"/>
        <v>50208</v>
      </c>
      <c r="F1935" s="1" t="str">
        <f t="shared" si="92"/>
        <v>MG-Piedade de Ponte Nova</v>
      </c>
    </row>
    <row r="1936" spans="1:6" x14ac:dyDescent="0.25">
      <c r="A1936" s="1" t="s">
        <v>4075</v>
      </c>
      <c r="B1936" s="1">
        <v>3150307</v>
      </c>
      <c r="C1936" s="1" t="s">
        <v>4655</v>
      </c>
      <c r="D1936" s="1" t="str">
        <f t="shared" si="90"/>
        <v>31</v>
      </c>
      <c r="E1936" s="1" t="str">
        <f t="shared" si="91"/>
        <v>50307</v>
      </c>
      <c r="F1936" s="1" t="str">
        <f t="shared" si="92"/>
        <v>MG-Piedade do Rio Grande</v>
      </c>
    </row>
    <row r="1937" spans="1:6" x14ac:dyDescent="0.25">
      <c r="A1937" s="1" t="s">
        <v>4075</v>
      </c>
      <c r="B1937" s="1">
        <v>3150406</v>
      </c>
      <c r="C1937" s="1" t="s">
        <v>4656</v>
      </c>
      <c r="D1937" s="1" t="str">
        <f t="shared" si="90"/>
        <v>31</v>
      </c>
      <c r="E1937" s="1" t="str">
        <f t="shared" si="91"/>
        <v>50406</v>
      </c>
      <c r="F1937" s="1" t="str">
        <f t="shared" si="92"/>
        <v>MG-Piedade dos Gerais</v>
      </c>
    </row>
    <row r="1938" spans="1:6" x14ac:dyDescent="0.25">
      <c r="A1938" s="1" t="s">
        <v>4075</v>
      </c>
      <c r="B1938" s="1">
        <v>3150505</v>
      </c>
      <c r="C1938" s="1" t="s">
        <v>4657</v>
      </c>
      <c r="D1938" s="1" t="str">
        <f t="shared" si="90"/>
        <v>31</v>
      </c>
      <c r="E1938" s="1" t="str">
        <f t="shared" si="91"/>
        <v>50505</v>
      </c>
      <c r="F1938" s="1" t="str">
        <f t="shared" si="92"/>
        <v>MG-Pimenta</v>
      </c>
    </row>
    <row r="1939" spans="1:6" x14ac:dyDescent="0.25">
      <c r="A1939" s="1" t="s">
        <v>4075</v>
      </c>
      <c r="B1939" s="1">
        <v>3150539</v>
      </c>
      <c r="C1939" s="1" t="s">
        <v>4658</v>
      </c>
      <c r="D1939" s="1" t="str">
        <f t="shared" si="90"/>
        <v>31</v>
      </c>
      <c r="E1939" s="1" t="str">
        <f t="shared" si="91"/>
        <v>50539</v>
      </c>
      <c r="F1939" s="1" t="str">
        <f t="shared" si="92"/>
        <v>MG-Pingo-d'Água</v>
      </c>
    </row>
    <row r="1940" spans="1:6" x14ac:dyDescent="0.25">
      <c r="A1940" s="1" t="s">
        <v>4075</v>
      </c>
      <c r="B1940" s="1">
        <v>3150570</v>
      </c>
      <c r="C1940" s="1" t="s">
        <v>4659</v>
      </c>
      <c r="D1940" s="1" t="str">
        <f t="shared" si="90"/>
        <v>31</v>
      </c>
      <c r="E1940" s="1" t="str">
        <f t="shared" si="91"/>
        <v>50570</v>
      </c>
      <c r="F1940" s="1" t="str">
        <f t="shared" si="92"/>
        <v>MG-Pintópolis</v>
      </c>
    </row>
    <row r="1941" spans="1:6" x14ac:dyDescent="0.25">
      <c r="A1941" s="1" t="s">
        <v>4075</v>
      </c>
      <c r="B1941" s="1">
        <v>3150604</v>
      </c>
      <c r="C1941" s="1" t="s">
        <v>4660</v>
      </c>
      <c r="D1941" s="1" t="str">
        <f t="shared" si="90"/>
        <v>31</v>
      </c>
      <c r="E1941" s="1" t="str">
        <f t="shared" si="91"/>
        <v>50604</v>
      </c>
      <c r="F1941" s="1" t="str">
        <f t="shared" si="92"/>
        <v>MG-Piracema</v>
      </c>
    </row>
    <row r="1942" spans="1:6" x14ac:dyDescent="0.25">
      <c r="A1942" s="1" t="s">
        <v>4075</v>
      </c>
      <c r="B1942" s="1">
        <v>3150703</v>
      </c>
      <c r="C1942" s="1" t="s">
        <v>4661</v>
      </c>
      <c r="D1942" s="1" t="str">
        <f t="shared" si="90"/>
        <v>31</v>
      </c>
      <c r="E1942" s="1" t="str">
        <f t="shared" si="91"/>
        <v>50703</v>
      </c>
      <c r="F1942" s="1" t="str">
        <f t="shared" si="92"/>
        <v>MG-Pirajuba</v>
      </c>
    </row>
    <row r="1943" spans="1:6" x14ac:dyDescent="0.25">
      <c r="A1943" s="1" t="s">
        <v>4075</v>
      </c>
      <c r="B1943" s="1">
        <v>3150802</v>
      </c>
      <c r="C1943" s="1" t="s">
        <v>4662</v>
      </c>
      <c r="D1943" s="1" t="str">
        <f t="shared" si="90"/>
        <v>31</v>
      </c>
      <c r="E1943" s="1" t="str">
        <f t="shared" si="91"/>
        <v>50802</v>
      </c>
      <c r="F1943" s="1" t="str">
        <f t="shared" si="92"/>
        <v>MG-Piranga</v>
      </c>
    </row>
    <row r="1944" spans="1:6" x14ac:dyDescent="0.25">
      <c r="A1944" s="1" t="s">
        <v>4075</v>
      </c>
      <c r="B1944" s="1">
        <v>3150901</v>
      </c>
      <c r="C1944" s="1" t="s">
        <v>4663</v>
      </c>
      <c r="D1944" s="1" t="str">
        <f t="shared" si="90"/>
        <v>31</v>
      </c>
      <c r="E1944" s="1" t="str">
        <f t="shared" si="91"/>
        <v>50901</v>
      </c>
      <c r="F1944" s="1" t="str">
        <f t="shared" si="92"/>
        <v>MG-Piranguçu</v>
      </c>
    </row>
    <row r="1945" spans="1:6" x14ac:dyDescent="0.25">
      <c r="A1945" s="1" t="s">
        <v>4075</v>
      </c>
      <c r="B1945" s="1">
        <v>3151008</v>
      </c>
      <c r="C1945" s="1" t="s">
        <v>4664</v>
      </c>
      <c r="D1945" s="1" t="str">
        <f t="shared" si="90"/>
        <v>31</v>
      </c>
      <c r="E1945" s="1" t="str">
        <f t="shared" si="91"/>
        <v>51008</v>
      </c>
      <c r="F1945" s="1" t="str">
        <f t="shared" si="92"/>
        <v>MG-Piranguinho</v>
      </c>
    </row>
    <row r="1946" spans="1:6" x14ac:dyDescent="0.25">
      <c r="A1946" s="1" t="s">
        <v>4075</v>
      </c>
      <c r="B1946" s="1">
        <v>3151107</v>
      </c>
      <c r="C1946" s="1" t="s">
        <v>4665</v>
      </c>
      <c r="D1946" s="1" t="str">
        <f t="shared" si="90"/>
        <v>31</v>
      </c>
      <c r="E1946" s="1" t="str">
        <f t="shared" si="91"/>
        <v>51107</v>
      </c>
      <c r="F1946" s="1" t="str">
        <f t="shared" si="92"/>
        <v>MG-Pirapetinga</v>
      </c>
    </row>
    <row r="1947" spans="1:6" x14ac:dyDescent="0.25">
      <c r="A1947" s="1" t="s">
        <v>4075</v>
      </c>
      <c r="B1947" s="1">
        <v>3151206</v>
      </c>
      <c r="C1947" s="1" t="s">
        <v>4666</v>
      </c>
      <c r="D1947" s="1" t="str">
        <f t="shared" si="90"/>
        <v>31</v>
      </c>
      <c r="E1947" s="1" t="str">
        <f t="shared" si="91"/>
        <v>51206</v>
      </c>
      <c r="F1947" s="1" t="str">
        <f t="shared" si="92"/>
        <v>MG-Pirapora</v>
      </c>
    </row>
    <row r="1948" spans="1:6" x14ac:dyDescent="0.25">
      <c r="A1948" s="1" t="s">
        <v>4075</v>
      </c>
      <c r="B1948" s="1">
        <v>3151305</v>
      </c>
      <c r="C1948" s="1" t="s">
        <v>4667</v>
      </c>
      <c r="D1948" s="1" t="str">
        <f t="shared" si="90"/>
        <v>31</v>
      </c>
      <c r="E1948" s="1" t="str">
        <f t="shared" si="91"/>
        <v>51305</v>
      </c>
      <c r="F1948" s="1" t="str">
        <f t="shared" si="92"/>
        <v>MG-Piraúba</v>
      </c>
    </row>
    <row r="1949" spans="1:6" x14ac:dyDescent="0.25">
      <c r="A1949" s="1" t="s">
        <v>4075</v>
      </c>
      <c r="B1949" s="1">
        <v>3151404</v>
      </c>
      <c r="C1949" s="1" t="s">
        <v>4668</v>
      </c>
      <c r="D1949" s="1" t="str">
        <f t="shared" si="90"/>
        <v>31</v>
      </c>
      <c r="E1949" s="1" t="str">
        <f t="shared" si="91"/>
        <v>51404</v>
      </c>
      <c r="F1949" s="1" t="str">
        <f t="shared" si="92"/>
        <v>MG-Pitangui</v>
      </c>
    </row>
    <row r="1950" spans="1:6" x14ac:dyDescent="0.25">
      <c r="A1950" s="1" t="s">
        <v>4075</v>
      </c>
      <c r="B1950" s="1">
        <v>3151503</v>
      </c>
      <c r="C1950" s="1" t="s">
        <v>4669</v>
      </c>
      <c r="D1950" s="1" t="str">
        <f t="shared" si="90"/>
        <v>31</v>
      </c>
      <c r="E1950" s="1" t="str">
        <f t="shared" si="91"/>
        <v>51503</v>
      </c>
      <c r="F1950" s="1" t="str">
        <f t="shared" si="92"/>
        <v>MG-Piumhi</v>
      </c>
    </row>
    <row r="1951" spans="1:6" x14ac:dyDescent="0.25">
      <c r="A1951" s="1" t="s">
        <v>4075</v>
      </c>
      <c r="B1951" s="1">
        <v>3151602</v>
      </c>
      <c r="C1951" s="1" t="s">
        <v>4670</v>
      </c>
      <c r="D1951" s="1" t="str">
        <f t="shared" si="90"/>
        <v>31</v>
      </c>
      <c r="E1951" s="1" t="str">
        <f t="shared" si="91"/>
        <v>51602</v>
      </c>
      <c r="F1951" s="1" t="str">
        <f t="shared" si="92"/>
        <v>MG-Planura</v>
      </c>
    </row>
    <row r="1952" spans="1:6" x14ac:dyDescent="0.25">
      <c r="A1952" s="1" t="s">
        <v>4075</v>
      </c>
      <c r="B1952" s="1">
        <v>3151701</v>
      </c>
      <c r="C1952" s="1" t="s">
        <v>4671</v>
      </c>
      <c r="D1952" s="1" t="str">
        <f t="shared" si="90"/>
        <v>31</v>
      </c>
      <c r="E1952" s="1" t="str">
        <f t="shared" si="91"/>
        <v>51701</v>
      </c>
      <c r="F1952" s="1" t="str">
        <f t="shared" si="92"/>
        <v>MG-Poço Fundo</v>
      </c>
    </row>
    <row r="1953" spans="1:6" x14ac:dyDescent="0.25">
      <c r="A1953" s="1" t="s">
        <v>4075</v>
      </c>
      <c r="B1953" s="1">
        <v>3151800</v>
      </c>
      <c r="C1953" s="1" t="s">
        <v>4672</v>
      </c>
      <c r="D1953" s="1" t="str">
        <f t="shared" si="90"/>
        <v>31</v>
      </c>
      <c r="E1953" s="1" t="str">
        <f t="shared" si="91"/>
        <v>51800</v>
      </c>
      <c r="F1953" s="1" t="str">
        <f t="shared" si="92"/>
        <v>MG-Poços de Caldas</v>
      </c>
    </row>
    <row r="1954" spans="1:6" x14ac:dyDescent="0.25">
      <c r="A1954" s="1" t="s">
        <v>4075</v>
      </c>
      <c r="B1954" s="1">
        <v>3151909</v>
      </c>
      <c r="C1954" s="1" t="s">
        <v>4673</v>
      </c>
      <c r="D1954" s="1" t="str">
        <f t="shared" si="90"/>
        <v>31</v>
      </c>
      <c r="E1954" s="1" t="str">
        <f t="shared" si="91"/>
        <v>51909</v>
      </c>
      <c r="F1954" s="1" t="str">
        <f t="shared" si="92"/>
        <v>MG-Pocrane</v>
      </c>
    </row>
    <row r="1955" spans="1:6" x14ac:dyDescent="0.25">
      <c r="A1955" s="1" t="s">
        <v>4075</v>
      </c>
      <c r="B1955" s="1">
        <v>3152006</v>
      </c>
      <c r="C1955" s="1" t="s">
        <v>4674</v>
      </c>
      <c r="D1955" s="1" t="str">
        <f t="shared" si="90"/>
        <v>31</v>
      </c>
      <c r="E1955" s="1" t="str">
        <f t="shared" si="91"/>
        <v>52006</v>
      </c>
      <c r="F1955" s="1" t="str">
        <f t="shared" si="92"/>
        <v>MG-Pompéu</v>
      </c>
    </row>
    <row r="1956" spans="1:6" x14ac:dyDescent="0.25">
      <c r="A1956" s="1" t="s">
        <v>4075</v>
      </c>
      <c r="B1956" s="1">
        <v>3152105</v>
      </c>
      <c r="C1956" s="1" t="s">
        <v>4675</v>
      </c>
      <c r="D1956" s="1" t="str">
        <f t="shared" si="90"/>
        <v>31</v>
      </c>
      <c r="E1956" s="1" t="str">
        <f t="shared" si="91"/>
        <v>52105</v>
      </c>
      <c r="F1956" s="1" t="str">
        <f t="shared" si="92"/>
        <v>MG-Ponte Nova</v>
      </c>
    </row>
    <row r="1957" spans="1:6" x14ac:dyDescent="0.25">
      <c r="A1957" s="1" t="s">
        <v>4075</v>
      </c>
      <c r="B1957" s="1">
        <v>3152131</v>
      </c>
      <c r="C1957" s="1" t="s">
        <v>4676</v>
      </c>
      <c r="D1957" s="1" t="str">
        <f t="shared" si="90"/>
        <v>31</v>
      </c>
      <c r="E1957" s="1" t="str">
        <f t="shared" si="91"/>
        <v>52131</v>
      </c>
      <c r="F1957" s="1" t="str">
        <f t="shared" si="92"/>
        <v>MG-Ponto Chique</v>
      </c>
    </row>
    <row r="1958" spans="1:6" x14ac:dyDescent="0.25">
      <c r="A1958" s="1" t="s">
        <v>4075</v>
      </c>
      <c r="B1958" s="1">
        <v>3152170</v>
      </c>
      <c r="C1958" s="1" t="s">
        <v>4677</v>
      </c>
      <c r="D1958" s="1" t="str">
        <f t="shared" si="90"/>
        <v>31</v>
      </c>
      <c r="E1958" s="1" t="str">
        <f t="shared" si="91"/>
        <v>52170</v>
      </c>
      <c r="F1958" s="1" t="str">
        <f t="shared" si="92"/>
        <v>MG-Ponto dos Volantes</v>
      </c>
    </row>
    <row r="1959" spans="1:6" x14ac:dyDescent="0.25">
      <c r="A1959" s="1" t="s">
        <v>4075</v>
      </c>
      <c r="B1959" s="1">
        <v>3152204</v>
      </c>
      <c r="C1959" s="1" t="s">
        <v>4678</v>
      </c>
      <c r="D1959" s="1" t="str">
        <f t="shared" si="90"/>
        <v>31</v>
      </c>
      <c r="E1959" s="1" t="str">
        <f t="shared" si="91"/>
        <v>52204</v>
      </c>
      <c r="F1959" s="1" t="str">
        <f t="shared" si="92"/>
        <v>MG-Porteirinha</v>
      </c>
    </row>
    <row r="1960" spans="1:6" x14ac:dyDescent="0.25">
      <c r="A1960" s="1" t="s">
        <v>4075</v>
      </c>
      <c r="B1960" s="1">
        <v>3152303</v>
      </c>
      <c r="C1960" s="1" t="s">
        <v>4679</v>
      </c>
      <c r="D1960" s="1" t="str">
        <f t="shared" si="90"/>
        <v>31</v>
      </c>
      <c r="E1960" s="1" t="str">
        <f t="shared" si="91"/>
        <v>52303</v>
      </c>
      <c r="F1960" s="1" t="str">
        <f t="shared" si="92"/>
        <v>MG-Porto Firme</v>
      </c>
    </row>
    <row r="1961" spans="1:6" x14ac:dyDescent="0.25">
      <c r="A1961" s="1" t="s">
        <v>4075</v>
      </c>
      <c r="B1961" s="1">
        <v>3152402</v>
      </c>
      <c r="C1961" s="1" t="s">
        <v>4680</v>
      </c>
      <c r="D1961" s="1" t="str">
        <f t="shared" si="90"/>
        <v>31</v>
      </c>
      <c r="E1961" s="1" t="str">
        <f t="shared" si="91"/>
        <v>52402</v>
      </c>
      <c r="F1961" s="1" t="str">
        <f t="shared" si="92"/>
        <v>MG-Poté</v>
      </c>
    </row>
    <row r="1962" spans="1:6" x14ac:dyDescent="0.25">
      <c r="A1962" s="1" t="s">
        <v>4075</v>
      </c>
      <c r="B1962" s="1">
        <v>3152501</v>
      </c>
      <c r="C1962" s="1" t="s">
        <v>4681</v>
      </c>
      <c r="D1962" s="1" t="str">
        <f t="shared" si="90"/>
        <v>31</v>
      </c>
      <c r="E1962" s="1" t="str">
        <f t="shared" si="91"/>
        <v>52501</v>
      </c>
      <c r="F1962" s="1" t="str">
        <f t="shared" si="92"/>
        <v>MG-Pouso Alegre</v>
      </c>
    </row>
    <row r="1963" spans="1:6" x14ac:dyDescent="0.25">
      <c r="A1963" s="1" t="s">
        <v>4075</v>
      </c>
      <c r="B1963" s="1">
        <v>3152600</v>
      </c>
      <c r="C1963" s="1" t="s">
        <v>4682</v>
      </c>
      <c r="D1963" s="1" t="str">
        <f t="shared" si="90"/>
        <v>31</v>
      </c>
      <c r="E1963" s="1" t="str">
        <f t="shared" si="91"/>
        <v>52600</v>
      </c>
      <c r="F1963" s="1" t="str">
        <f t="shared" si="92"/>
        <v>MG-Pouso Alto</v>
      </c>
    </row>
    <row r="1964" spans="1:6" x14ac:dyDescent="0.25">
      <c r="A1964" s="1" t="s">
        <v>4075</v>
      </c>
      <c r="B1964" s="1">
        <v>3152709</v>
      </c>
      <c r="C1964" s="1" t="s">
        <v>4683</v>
      </c>
      <c r="D1964" s="1" t="str">
        <f t="shared" si="90"/>
        <v>31</v>
      </c>
      <c r="E1964" s="1" t="str">
        <f t="shared" si="91"/>
        <v>52709</v>
      </c>
      <c r="F1964" s="1" t="str">
        <f t="shared" si="92"/>
        <v>MG-Prados</v>
      </c>
    </row>
    <row r="1965" spans="1:6" x14ac:dyDescent="0.25">
      <c r="A1965" s="1" t="s">
        <v>4075</v>
      </c>
      <c r="B1965" s="1">
        <v>3152808</v>
      </c>
      <c r="C1965" s="1" t="s">
        <v>3284</v>
      </c>
      <c r="D1965" s="1" t="str">
        <f t="shared" si="90"/>
        <v>31</v>
      </c>
      <c r="E1965" s="1" t="str">
        <f t="shared" si="91"/>
        <v>52808</v>
      </c>
      <c r="F1965" s="1" t="str">
        <f t="shared" si="92"/>
        <v>MG-Prata</v>
      </c>
    </row>
    <row r="1966" spans="1:6" x14ac:dyDescent="0.25">
      <c r="A1966" s="1" t="s">
        <v>4075</v>
      </c>
      <c r="B1966" s="1">
        <v>3152907</v>
      </c>
      <c r="C1966" s="1" t="s">
        <v>4684</v>
      </c>
      <c r="D1966" s="1" t="str">
        <f t="shared" si="90"/>
        <v>31</v>
      </c>
      <c r="E1966" s="1" t="str">
        <f t="shared" si="91"/>
        <v>52907</v>
      </c>
      <c r="F1966" s="1" t="str">
        <f t="shared" si="92"/>
        <v>MG-Pratápolis</v>
      </c>
    </row>
    <row r="1967" spans="1:6" x14ac:dyDescent="0.25">
      <c r="A1967" s="1" t="s">
        <v>4075</v>
      </c>
      <c r="B1967" s="1">
        <v>3153004</v>
      </c>
      <c r="C1967" s="1" t="s">
        <v>4685</v>
      </c>
      <c r="D1967" s="1" t="str">
        <f t="shared" si="90"/>
        <v>31</v>
      </c>
      <c r="E1967" s="1" t="str">
        <f t="shared" si="91"/>
        <v>53004</v>
      </c>
      <c r="F1967" s="1" t="str">
        <f t="shared" si="92"/>
        <v>MG-Pratinha</v>
      </c>
    </row>
    <row r="1968" spans="1:6" x14ac:dyDescent="0.25">
      <c r="A1968" s="1" t="s">
        <v>4075</v>
      </c>
      <c r="B1968" s="1">
        <v>3153103</v>
      </c>
      <c r="C1968" s="1" t="s">
        <v>4686</v>
      </c>
      <c r="D1968" s="1" t="str">
        <f t="shared" si="90"/>
        <v>31</v>
      </c>
      <c r="E1968" s="1" t="str">
        <f t="shared" si="91"/>
        <v>53103</v>
      </c>
      <c r="F1968" s="1" t="str">
        <f t="shared" si="92"/>
        <v>MG-Presidente Bernardes</v>
      </c>
    </row>
    <row r="1969" spans="1:6" x14ac:dyDescent="0.25">
      <c r="A1969" s="1" t="s">
        <v>4075</v>
      </c>
      <c r="B1969" s="1">
        <v>3153202</v>
      </c>
      <c r="C1969" s="1" t="s">
        <v>2510</v>
      </c>
      <c r="D1969" s="1" t="str">
        <f t="shared" si="90"/>
        <v>31</v>
      </c>
      <c r="E1969" s="1" t="str">
        <f t="shared" si="91"/>
        <v>53202</v>
      </c>
      <c r="F1969" s="1" t="str">
        <f t="shared" si="92"/>
        <v>MG-Presidente Juscelino</v>
      </c>
    </row>
    <row r="1970" spans="1:6" x14ac:dyDescent="0.25">
      <c r="A1970" s="1" t="s">
        <v>4075</v>
      </c>
      <c r="B1970" s="1">
        <v>3153301</v>
      </c>
      <c r="C1970" s="1" t="s">
        <v>4687</v>
      </c>
      <c r="D1970" s="1" t="str">
        <f t="shared" si="90"/>
        <v>31</v>
      </c>
      <c r="E1970" s="1" t="str">
        <f t="shared" si="91"/>
        <v>53301</v>
      </c>
      <c r="F1970" s="1" t="str">
        <f t="shared" si="92"/>
        <v>MG-Presidente Kubitschek</v>
      </c>
    </row>
    <row r="1971" spans="1:6" x14ac:dyDescent="0.25">
      <c r="A1971" s="1" t="s">
        <v>4075</v>
      </c>
      <c r="B1971" s="1">
        <v>3153400</v>
      </c>
      <c r="C1971" s="1" t="s">
        <v>4688</v>
      </c>
      <c r="D1971" s="1" t="str">
        <f t="shared" si="90"/>
        <v>31</v>
      </c>
      <c r="E1971" s="1" t="str">
        <f t="shared" si="91"/>
        <v>53400</v>
      </c>
      <c r="F1971" s="1" t="str">
        <f t="shared" si="92"/>
        <v>MG-Presidente Olegário</v>
      </c>
    </row>
    <row r="1972" spans="1:6" x14ac:dyDescent="0.25">
      <c r="A1972" s="1" t="s">
        <v>4075</v>
      </c>
      <c r="B1972" s="1">
        <v>3153608</v>
      </c>
      <c r="C1972" s="1" t="s">
        <v>4689</v>
      </c>
      <c r="D1972" s="1" t="str">
        <f t="shared" si="90"/>
        <v>31</v>
      </c>
      <c r="E1972" s="1" t="str">
        <f t="shared" si="91"/>
        <v>53608</v>
      </c>
      <c r="F1972" s="1" t="str">
        <f t="shared" si="92"/>
        <v>MG-Prudente de Morais</v>
      </c>
    </row>
    <row r="1973" spans="1:6" x14ac:dyDescent="0.25">
      <c r="A1973" s="1" t="s">
        <v>4075</v>
      </c>
      <c r="B1973" s="1">
        <v>3153707</v>
      </c>
      <c r="C1973" s="1" t="s">
        <v>4690</v>
      </c>
      <c r="D1973" s="1" t="str">
        <f t="shared" si="90"/>
        <v>31</v>
      </c>
      <c r="E1973" s="1" t="str">
        <f t="shared" si="91"/>
        <v>53707</v>
      </c>
      <c r="F1973" s="1" t="str">
        <f t="shared" si="92"/>
        <v>MG-Quartel Geral</v>
      </c>
    </row>
    <row r="1974" spans="1:6" x14ac:dyDescent="0.25">
      <c r="A1974" s="1" t="s">
        <v>4075</v>
      </c>
      <c r="B1974" s="1">
        <v>3153806</v>
      </c>
      <c r="C1974" s="1" t="s">
        <v>4691</v>
      </c>
      <c r="D1974" s="1" t="str">
        <f t="shared" si="90"/>
        <v>31</v>
      </c>
      <c r="E1974" s="1" t="str">
        <f t="shared" si="91"/>
        <v>53806</v>
      </c>
      <c r="F1974" s="1" t="str">
        <f t="shared" si="92"/>
        <v>MG-Queluzito</v>
      </c>
    </row>
    <row r="1975" spans="1:6" x14ac:dyDescent="0.25">
      <c r="A1975" s="1" t="s">
        <v>4075</v>
      </c>
      <c r="B1975" s="1">
        <v>3153905</v>
      </c>
      <c r="C1975" s="1" t="s">
        <v>4692</v>
      </c>
      <c r="D1975" s="1" t="str">
        <f t="shared" si="90"/>
        <v>31</v>
      </c>
      <c r="E1975" s="1" t="str">
        <f t="shared" si="91"/>
        <v>53905</v>
      </c>
      <c r="F1975" s="1" t="str">
        <f t="shared" si="92"/>
        <v>MG-Raposos</v>
      </c>
    </row>
    <row r="1976" spans="1:6" x14ac:dyDescent="0.25">
      <c r="A1976" s="1" t="s">
        <v>4075</v>
      </c>
      <c r="B1976" s="1">
        <v>3154002</v>
      </c>
      <c r="C1976" s="1" t="s">
        <v>4693</v>
      </c>
      <c r="D1976" s="1" t="str">
        <f t="shared" si="90"/>
        <v>31</v>
      </c>
      <c r="E1976" s="1" t="str">
        <f t="shared" si="91"/>
        <v>54002</v>
      </c>
      <c r="F1976" s="1" t="str">
        <f t="shared" si="92"/>
        <v>MG-Raul Soares</v>
      </c>
    </row>
    <row r="1977" spans="1:6" x14ac:dyDescent="0.25">
      <c r="A1977" s="1" t="s">
        <v>4075</v>
      </c>
      <c r="B1977" s="1">
        <v>3154101</v>
      </c>
      <c r="C1977" s="1" t="s">
        <v>4694</v>
      </c>
      <c r="D1977" s="1" t="str">
        <f t="shared" si="90"/>
        <v>31</v>
      </c>
      <c r="E1977" s="1" t="str">
        <f t="shared" si="91"/>
        <v>54101</v>
      </c>
      <c r="F1977" s="1" t="str">
        <f t="shared" si="92"/>
        <v>MG-Recreio</v>
      </c>
    </row>
    <row r="1978" spans="1:6" x14ac:dyDescent="0.25">
      <c r="A1978" s="1" t="s">
        <v>4075</v>
      </c>
      <c r="B1978" s="1">
        <v>3154150</v>
      </c>
      <c r="C1978" s="1" t="s">
        <v>4695</v>
      </c>
      <c r="D1978" s="1" t="str">
        <f t="shared" si="90"/>
        <v>31</v>
      </c>
      <c r="E1978" s="1" t="str">
        <f t="shared" si="91"/>
        <v>54150</v>
      </c>
      <c r="F1978" s="1" t="str">
        <f t="shared" si="92"/>
        <v>MG-Reduto</v>
      </c>
    </row>
    <row r="1979" spans="1:6" x14ac:dyDescent="0.25">
      <c r="A1979" s="1" t="s">
        <v>4075</v>
      </c>
      <c r="B1979" s="1">
        <v>3154200</v>
      </c>
      <c r="C1979" s="1" t="s">
        <v>4696</v>
      </c>
      <c r="D1979" s="1" t="str">
        <f t="shared" si="90"/>
        <v>31</v>
      </c>
      <c r="E1979" s="1" t="str">
        <f t="shared" si="91"/>
        <v>54200</v>
      </c>
      <c r="F1979" s="1" t="str">
        <f t="shared" si="92"/>
        <v>MG-Resende Costa</v>
      </c>
    </row>
    <row r="1980" spans="1:6" x14ac:dyDescent="0.25">
      <c r="A1980" s="1" t="s">
        <v>4075</v>
      </c>
      <c r="B1980" s="1">
        <v>3154309</v>
      </c>
      <c r="C1980" s="1" t="s">
        <v>4697</v>
      </c>
      <c r="D1980" s="1" t="str">
        <f t="shared" si="90"/>
        <v>31</v>
      </c>
      <c r="E1980" s="1" t="str">
        <f t="shared" si="91"/>
        <v>54309</v>
      </c>
      <c r="F1980" s="1" t="str">
        <f t="shared" si="92"/>
        <v>MG-Resplendor</v>
      </c>
    </row>
    <row r="1981" spans="1:6" x14ac:dyDescent="0.25">
      <c r="A1981" s="1" t="s">
        <v>4075</v>
      </c>
      <c r="B1981" s="1">
        <v>3154408</v>
      </c>
      <c r="C1981" s="1" t="s">
        <v>4698</v>
      </c>
      <c r="D1981" s="1" t="str">
        <f t="shared" si="90"/>
        <v>31</v>
      </c>
      <c r="E1981" s="1" t="str">
        <f t="shared" si="91"/>
        <v>54408</v>
      </c>
      <c r="F1981" s="1" t="str">
        <f t="shared" si="92"/>
        <v>MG-Ressaquinha</v>
      </c>
    </row>
    <row r="1982" spans="1:6" x14ac:dyDescent="0.25">
      <c r="A1982" s="1" t="s">
        <v>4075</v>
      </c>
      <c r="B1982" s="1">
        <v>3154457</v>
      </c>
      <c r="C1982" s="1" t="s">
        <v>2330</v>
      </c>
      <c r="D1982" s="1" t="str">
        <f t="shared" si="90"/>
        <v>31</v>
      </c>
      <c r="E1982" s="1" t="str">
        <f t="shared" si="91"/>
        <v>54457</v>
      </c>
      <c r="F1982" s="1" t="str">
        <f t="shared" si="92"/>
        <v>MG-Riachinho</v>
      </c>
    </row>
    <row r="1983" spans="1:6" x14ac:dyDescent="0.25">
      <c r="A1983" s="1" t="s">
        <v>4075</v>
      </c>
      <c r="B1983" s="1">
        <v>3154507</v>
      </c>
      <c r="C1983" s="1" t="s">
        <v>4699</v>
      </c>
      <c r="D1983" s="1" t="str">
        <f t="shared" si="90"/>
        <v>31</v>
      </c>
      <c r="E1983" s="1" t="str">
        <f t="shared" si="91"/>
        <v>54507</v>
      </c>
      <c r="F1983" s="1" t="str">
        <f t="shared" si="92"/>
        <v>MG-Riacho dos Machados</v>
      </c>
    </row>
    <row r="1984" spans="1:6" x14ac:dyDescent="0.25">
      <c r="A1984" s="1" t="s">
        <v>4075</v>
      </c>
      <c r="B1984" s="1">
        <v>3154606</v>
      </c>
      <c r="C1984" s="1" t="s">
        <v>4700</v>
      </c>
      <c r="D1984" s="1" t="str">
        <f t="shared" si="90"/>
        <v>31</v>
      </c>
      <c r="E1984" s="1" t="str">
        <f t="shared" si="91"/>
        <v>54606</v>
      </c>
      <c r="F1984" s="1" t="str">
        <f t="shared" si="92"/>
        <v>MG-Ribeirão das Neves</v>
      </c>
    </row>
    <row r="1985" spans="1:6" x14ac:dyDescent="0.25">
      <c r="A1985" s="1" t="s">
        <v>4075</v>
      </c>
      <c r="B1985" s="1">
        <v>3154705</v>
      </c>
      <c r="C1985" s="1" t="s">
        <v>4701</v>
      </c>
      <c r="D1985" s="1" t="str">
        <f t="shared" si="90"/>
        <v>31</v>
      </c>
      <c r="E1985" s="1" t="str">
        <f t="shared" si="91"/>
        <v>54705</v>
      </c>
      <c r="F1985" s="1" t="str">
        <f t="shared" si="92"/>
        <v>MG-Ribeirão Vermelho</v>
      </c>
    </row>
    <row r="1986" spans="1:6" x14ac:dyDescent="0.25">
      <c r="A1986" s="1" t="s">
        <v>4075</v>
      </c>
      <c r="B1986" s="1">
        <v>3154804</v>
      </c>
      <c r="C1986" s="1" t="s">
        <v>4702</v>
      </c>
      <c r="D1986" s="1" t="str">
        <f t="shared" si="90"/>
        <v>31</v>
      </c>
      <c r="E1986" s="1" t="str">
        <f t="shared" si="91"/>
        <v>54804</v>
      </c>
      <c r="F1986" s="1" t="str">
        <f t="shared" si="92"/>
        <v>MG-Rio Acima</v>
      </c>
    </row>
    <row r="1987" spans="1:6" x14ac:dyDescent="0.25">
      <c r="A1987" s="1" t="s">
        <v>4075</v>
      </c>
      <c r="B1987" s="1">
        <v>3154903</v>
      </c>
      <c r="C1987" s="1" t="s">
        <v>4703</v>
      </c>
      <c r="D1987" s="1" t="str">
        <f t="shared" ref="D1987:D2050" si="93">LEFT($B1987,2)</f>
        <v>31</v>
      </c>
      <c r="E1987" s="1" t="str">
        <f t="shared" ref="E1987:E2050" si="94">RIGHT(B1987,5)</f>
        <v>54903</v>
      </c>
      <c r="F1987" s="1" t="str">
        <f t="shared" si="92"/>
        <v>MG-Rio Casca</v>
      </c>
    </row>
    <row r="1988" spans="1:6" x14ac:dyDescent="0.25">
      <c r="A1988" s="1" t="s">
        <v>4075</v>
      </c>
      <c r="B1988" s="1">
        <v>3155108</v>
      </c>
      <c r="C1988" s="1" t="s">
        <v>4704</v>
      </c>
      <c r="D1988" s="1" t="str">
        <f t="shared" si="93"/>
        <v>31</v>
      </c>
      <c r="E1988" s="1" t="str">
        <f t="shared" si="94"/>
        <v>55108</v>
      </c>
      <c r="F1988" s="1" t="str">
        <f t="shared" ref="F1988:F2051" si="95">A1988&amp;"-"&amp;C1988</f>
        <v>MG-Rio do Prado</v>
      </c>
    </row>
    <row r="1989" spans="1:6" x14ac:dyDescent="0.25">
      <c r="A1989" s="1" t="s">
        <v>4075</v>
      </c>
      <c r="B1989" s="1">
        <v>3155009</v>
      </c>
      <c r="C1989" s="1" t="s">
        <v>4705</v>
      </c>
      <c r="D1989" s="1" t="str">
        <f t="shared" si="93"/>
        <v>31</v>
      </c>
      <c r="E1989" s="1" t="str">
        <f t="shared" si="94"/>
        <v>55009</v>
      </c>
      <c r="F1989" s="1" t="str">
        <f t="shared" si="95"/>
        <v>MG-Rio Doce</v>
      </c>
    </row>
    <row r="1990" spans="1:6" x14ac:dyDescent="0.25">
      <c r="A1990" s="1" t="s">
        <v>4075</v>
      </c>
      <c r="B1990" s="1">
        <v>3155207</v>
      </c>
      <c r="C1990" s="1" t="s">
        <v>4706</v>
      </c>
      <c r="D1990" s="1" t="str">
        <f t="shared" si="93"/>
        <v>31</v>
      </c>
      <c r="E1990" s="1" t="str">
        <f t="shared" si="94"/>
        <v>55207</v>
      </c>
      <c r="F1990" s="1" t="str">
        <f t="shared" si="95"/>
        <v>MG-Rio Espera</v>
      </c>
    </row>
    <row r="1991" spans="1:6" x14ac:dyDescent="0.25">
      <c r="A1991" s="1" t="s">
        <v>4075</v>
      </c>
      <c r="B1991" s="1">
        <v>3155306</v>
      </c>
      <c r="C1991" s="1" t="s">
        <v>4707</v>
      </c>
      <c r="D1991" s="1" t="str">
        <f t="shared" si="93"/>
        <v>31</v>
      </c>
      <c r="E1991" s="1" t="str">
        <f t="shared" si="94"/>
        <v>55306</v>
      </c>
      <c r="F1991" s="1" t="str">
        <f t="shared" si="95"/>
        <v>MG-Rio Manso</v>
      </c>
    </row>
    <row r="1992" spans="1:6" x14ac:dyDescent="0.25">
      <c r="A1992" s="1" t="s">
        <v>4075</v>
      </c>
      <c r="B1992" s="1">
        <v>3155405</v>
      </c>
      <c r="C1992" s="1" t="s">
        <v>4708</v>
      </c>
      <c r="D1992" s="1" t="str">
        <f t="shared" si="93"/>
        <v>31</v>
      </c>
      <c r="E1992" s="1" t="str">
        <f t="shared" si="94"/>
        <v>55405</v>
      </c>
      <c r="F1992" s="1" t="str">
        <f t="shared" si="95"/>
        <v>MG-Rio Novo</v>
      </c>
    </row>
    <row r="1993" spans="1:6" x14ac:dyDescent="0.25">
      <c r="A1993" s="1" t="s">
        <v>4075</v>
      </c>
      <c r="B1993" s="1">
        <v>3155504</v>
      </c>
      <c r="C1993" s="1" t="s">
        <v>4709</v>
      </c>
      <c r="D1993" s="1" t="str">
        <f t="shared" si="93"/>
        <v>31</v>
      </c>
      <c r="E1993" s="1" t="str">
        <f t="shared" si="94"/>
        <v>55504</v>
      </c>
      <c r="F1993" s="1" t="str">
        <f t="shared" si="95"/>
        <v>MG-Rio Paranaíba</v>
      </c>
    </row>
    <row r="1994" spans="1:6" x14ac:dyDescent="0.25">
      <c r="A1994" s="1" t="s">
        <v>4075</v>
      </c>
      <c r="B1994" s="1">
        <v>3155603</v>
      </c>
      <c r="C1994" s="1" t="s">
        <v>4710</v>
      </c>
      <c r="D1994" s="1" t="str">
        <f t="shared" si="93"/>
        <v>31</v>
      </c>
      <c r="E1994" s="1" t="str">
        <f t="shared" si="94"/>
        <v>55603</v>
      </c>
      <c r="F1994" s="1" t="str">
        <f t="shared" si="95"/>
        <v>MG-Rio Pardo de Minas</v>
      </c>
    </row>
    <row r="1995" spans="1:6" x14ac:dyDescent="0.25">
      <c r="A1995" s="1" t="s">
        <v>4075</v>
      </c>
      <c r="B1995" s="1">
        <v>3155702</v>
      </c>
      <c r="C1995" s="1" t="s">
        <v>4711</v>
      </c>
      <c r="D1995" s="1" t="str">
        <f t="shared" si="93"/>
        <v>31</v>
      </c>
      <c r="E1995" s="1" t="str">
        <f t="shared" si="94"/>
        <v>55702</v>
      </c>
      <c r="F1995" s="1" t="str">
        <f t="shared" si="95"/>
        <v>MG-Rio Piracicaba</v>
      </c>
    </row>
    <row r="1996" spans="1:6" x14ac:dyDescent="0.25">
      <c r="A1996" s="1" t="s">
        <v>4075</v>
      </c>
      <c r="B1996" s="1">
        <v>3155801</v>
      </c>
      <c r="C1996" s="1" t="s">
        <v>4712</v>
      </c>
      <c r="D1996" s="1" t="str">
        <f t="shared" si="93"/>
        <v>31</v>
      </c>
      <c r="E1996" s="1" t="str">
        <f t="shared" si="94"/>
        <v>55801</v>
      </c>
      <c r="F1996" s="1" t="str">
        <f t="shared" si="95"/>
        <v>MG-Rio Pomba</v>
      </c>
    </row>
    <row r="1997" spans="1:6" x14ac:dyDescent="0.25">
      <c r="A1997" s="1" t="s">
        <v>4075</v>
      </c>
      <c r="B1997" s="1">
        <v>3155900</v>
      </c>
      <c r="C1997" s="1" t="s">
        <v>4713</v>
      </c>
      <c r="D1997" s="1" t="str">
        <f t="shared" si="93"/>
        <v>31</v>
      </c>
      <c r="E1997" s="1" t="str">
        <f t="shared" si="94"/>
        <v>55900</v>
      </c>
      <c r="F1997" s="1" t="str">
        <f t="shared" si="95"/>
        <v>MG-Rio Preto</v>
      </c>
    </row>
    <row r="1998" spans="1:6" x14ac:dyDescent="0.25">
      <c r="A1998" s="1" t="s">
        <v>4075</v>
      </c>
      <c r="B1998" s="1">
        <v>3156007</v>
      </c>
      <c r="C1998" s="1" t="s">
        <v>4714</v>
      </c>
      <c r="D1998" s="1" t="str">
        <f t="shared" si="93"/>
        <v>31</v>
      </c>
      <c r="E1998" s="1" t="str">
        <f t="shared" si="94"/>
        <v>56007</v>
      </c>
      <c r="F1998" s="1" t="str">
        <f t="shared" si="95"/>
        <v>MG-Rio Vermelho</v>
      </c>
    </row>
    <row r="1999" spans="1:6" x14ac:dyDescent="0.25">
      <c r="A1999" s="1" t="s">
        <v>4075</v>
      </c>
      <c r="B1999" s="1">
        <v>3156106</v>
      </c>
      <c r="C1999" s="1" t="s">
        <v>4715</v>
      </c>
      <c r="D1999" s="1" t="str">
        <f t="shared" si="93"/>
        <v>31</v>
      </c>
      <c r="E1999" s="1" t="str">
        <f t="shared" si="94"/>
        <v>56106</v>
      </c>
      <c r="F1999" s="1" t="str">
        <f t="shared" si="95"/>
        <v>MG-Ritápolis</v>
      </c>
    </row>
    <row r="2000" spans="1:6" x14ac:dyDescent="0.25">
      <c r="A2000" s="1" t="s">
        <v>4075</v>
      </c>
      <c r="B2000" s="1">
        <v>3156205</v>
      </c>
      <c r="C2000" s="1" t="s">
        <v>4716</v>
      </c>
      <c r="D2000" s="1" t="str">
        <f t="shared" si="93"/>
        <v>31</v>
      </c>
      <c r="E2000" s="1" t="str">
        <f t="shared" si="94"/>
        <v>56205</v>
      </c>
      <c r="F2000" s="1" t="str">
        <f t="shared" si="95"/>
        <v>MG-Rochedo de Minas</v>
      </c>
    </row>
    <row r="2001" spans="1:6" x14ac:dyDescent="0.25">
      <c r="A2001" s="1" t="s">
        <v>4075</v>
      </c>
      <c r="B2001" s="1">
        <v>3156304</v>
      </c>
      <c r="C2001" s="1" t="s">
        <v>4717</v>
      </c>
      <c r="D2001" s="1" t="str">
        <f t="shared" si="93"/>
        <v>31</v>
      </c>
      <c r="E2001" s="1" t="str">
        <f t="shared" si="94"/>
        <v>56304</v>
      </c>
      <c r="F2001" s="1" t="str">
        <f t="shared" si="95"/>
        <v>MG-Rodeiro</v>
      </c>
    </row>
    <row r="2002" spans="1:6" x14ac:dyDescent="0.25">
      <c r="A2002" s="1" t="s">
        <v>4075</v>
      </c>
      <c r="B2002" s="1">
        <v>3156403</v>
      </c>
      <c r="C2002" s="1" t="s">
        <v>4718</v>
      </c>
      <c r="D2002" s="1" t="str">
        <f t="shared" si="93"/>
        <v>31</v>
      </c>
      <c r="E2002" s="1" t="str">
        <f t="shared" si="94"/>
        <v>56403</v>
      </c>
      <c r="F2002" s="1" t="str">
        <f t="shared" si="95"/>
        <v>MG-Romaria</v>
      </c>
    </row>
    <row r="2003" spans="1:6" x14ac:dyDescent="0.25">
      <c r="A2003" s="1" t="s">
        <v>4075</v>
      </c>
      <c r="B2003" s="1">
        <v>3156452</v>
      </c>
      <c r="C2003" s="1" t="s">
        <v>4719</v>
      </c>
      <c r="D2003" s="1" t="str">
        <f t="shared" si="93"/>
        <v>31</v>
      </c>
      <c r="E2003" s="1" t="str">
        <f t="shared" si="94"/>
        <v>56452</v>
      </c>
      <c r="F2003" s="1" t="str">
        <f t="shared" si="95"/>
        <v>MG-Rosário da Limeira</v>
      </c>
    </row>
    <row r="2004" spans="1:6" x14ac:dyDescent="0.25">
      <c r="A2004" s="1" t="s">
        <v>4075</v>
      </c>
      <c r="B2004" s="1">
        <v>3156502</v>
      </c>
      <c r="C2004" s="1" t="s">
        <v>4720</v>
      </c>
      <c r="D2004" s="1" t="str">
        <f t="shared" si="93"/>
        <v>31</v>
      </c>
      <c r="E2004" s="1" t="str">
        <f t="shared" si="94"/>
        <v>56502</v>
      </c>
      <c r="F2004" s="1" t="str">
        <f t="shared" si="95"/>
        <v>MG-Rubelita</v>
      </c>
    </row>
    <row r="2005" spans="1:6" x14ac:dyDescent="0.25">
      <c r="A2005" s="1" t="s">
        <v>4075</v>
      </c>
      <c r="B2005" s="1">
        <v>3156601</v>
      </c>
      <c r="C2005" s="1" t="s">
        <v>4721</v>
      </c>
      <c r="D2005" s="1" t="str">
        <f t="shared" si="93"/>
        <v>31</v>
      </c>
      <c r="E2005" s="1" t="str">
        <f t="shared" si="94"/>
        <v>56601</v>
      </c>
      <c r="F2005" s="1" t="str">
        <f t="shared" si="95"/>
        <v>MG-Rubim</v>
      </c>
    </row>
    <row r="2006" spans="1:6" x14ac:dyDescent="0.25">
      <c r="A2006" s="1" t="s">
        <v>4075</v>
      </c>
      <c r="B2006" s="1">
        <v>3156700</v>
      </c>
      <c r="C2006" s="1" t="s">
        <v>4722</v>
      </c>
      <c r="D2006" s="1" t="str">
        <f t="shared" si="93"/>
        <v>31</v>
      </c>
      <c r="E2006" s="1" t="str">
        <f t="shared" si="94"/>
        <v>56700</v>
      </c>
      <c r="F2006" s="1" t="str">
        <f t="shared" si="95"/>
        <v>MG-Sabará</v>
      </c>
    </row>
    <row r="2007" spans="1:6" x14ac:dyDescent="0.25">
      <c r="A2007" s="1" t="s">
        <v>4075</v>
      </c>
      <c r="B2007" s="1">
        <v>3156809</v>
      </c>
      <c r="C2007" s="1" t="s">
        <v>4723</v>
      </c>
      <c r="D2007" s="1" t="str">
        <f t="shared" si="93"/>
        <v>31</v>
      </c>
      <c r="E2007" s="1" t="str">
        <f t="shared" si="94"/>
        <v>56809</v>
      </c>
      <c r="F2007" s="1" t="str">
        <f t="shared" si="95"/>
        <v>MG-Sabinópolis</v>
      </c>
    </row>
    <row r="2008" spans="1:6" x14ac:dyDescent="0.25">
      <c r="A2008" s="1" t="s">
        <v>4075</v>
      </c>
      <c r="B2008" s="1">
        <v>3156908</v>
      </c>
      <c r="C2008" s="1" t="s">
        <v>4724</v>
      </c>
      <c r="D2008" s="1" t="str">
        <f t="shared" si="93"/>
        <v>31</v>
      </c>
      <c r="E2008" s="1" t="str">
        <f t="shared" si="94"/>
        <v>56908</v>
      </c>
      <c r="F2008" s="1" t="str">
        <f t="shared" si="95"/>
        <v>MG-Sacramento</v>
      </c>
    </row>
    <row r="2009" spans="1:6" x14ac:dyDescent="0.25">
      <c r="A2009" s="1" t="s">
        <v>4075</v>
      </c>
      <c r="B2009" s="1">
        <v>3157005</v>
      </c>
      <c r="C2009" s="1" t="s">
        <v>4725</v>
      </c>
      <c r="D2009" s="1" t="str">
        <f t="shared" si="93"/>
        <v>31</v>
      </c>
      <c r="E2009" s="1" t="str">
        <f t="shared" si="94"/>
        <v>57005</v>
      </c>
      <c r="F2009" s="1" t="str">
        <f t="shared" si="95"/>
        <v>MG-Salinas</v>
      </c>
    </row>
    <row r="2010" spans="1:6" x14ac:dyDescent="0.25">
      <c r="A2010" s="1" t="s">
        <v>4075</v>
      </c>
      <c r="B2010" s="1">
        <v>3157104</v>
      </c>
      <c r="C2010" s="1" t="s">
        <v>4726</v>
      </c>
      <c r="D2010" s="1" t="str">
        <f t="shared" si="93"/>
        <v>31</v>
      </c>
      <c r="E2010" s="1" t="str">
        <f t="shared" si="94"/>
        <v>57104</v>
      </c>
      <c r="F2010" s="1" t="str">
        <f t="shared" si="95"/>
        <v>MG-Salto da Divisa</v>
      </c>
    </row>
    <row r="2011" spans="1:6" x14ac:dyDescent="0.25">
      <c r="A2011" s="1" t="s">
        <v>4075</v>
      </c>
      <c r="B2011" s="1">
        <v>3157203</v>
      </c>
      <c r="C2011" s="1" t="s">
        <v>4003</v>
      </c>
      <c r="D2011" s="1" t="str">
        <f t="shared" si="93"/>
        <v>31</v>
      </c>
      <c r="E2011" s="1" t="str">
        <f t="shared" si="94"/>
        <v>57203</v>
      </c>
      <c r="F2011" s="1" t="str">
        <f t="shared" si="95"/>
        <v>MG-Santa Bárbara</v>
      </c>
    </row>
    <row r="2012" spans="1:6" x14ac:dyDescent="0.25">
      <c r="A2012" s="1" t="s">
        <v>4075</v>
      </c>
      <c r="B2012" s="1">
        <v>3157252</v>
      </c>
      <c r="C2012" s="1" t="s">
        <v>4727</v>
      </c>
      <c r="D2012" s="1" t="str">
        <f t="shared" si="93"/>
        <v>31</v>
      </c>
      <c r="E2012" s="1" t="str">
        <f t="shared" si="94"/>
        <v>57252</v>
      </c>
      <c r="F2012" s="1" t="str">
        <f t="shared" si="95"/>
        <v>MG-Santa Bárbara do Leste</v>
      </c>
    </row>
    <row r="2013" spans="1:6" x14ac:dyDescent="0.25">
      <c r="A2013" s="1" t="s">
        <v>4075</v>
      </c>
      <c r="B2013" s="1">
        <v>3157278</v>
      </c>
      <c r="C2013" s="1" t="s">
        <v>4728</v>
      </c>
      <c r="D2013" s="1" t="str">
        <f t="shared" si="93"/>
        <v>31</v>
      </c>
      <c r="E2013" s="1" t="str">
        <f t="shared" si="94"/>
        <v>57278</v>
      </c>
      <c r="F2013" s="1" t="str">
        <f t="shared" si="95"/>
        <v>MG-Santa Bárbara do Monte Verde</v>
      </c>
    </row>
    <row r="2014" spans="1:6" x14ac:dyDescent="0.25">
      <c r="A2014" s="1" t="s">
        <v>4075</v>
      </c>
      <c r="B2014" s="1">
        <v>3157302</v>
      </c>
      <c r="C2014" s="1" t="s">
        <v>4729</v>
      </c>
      <c r="D2014" s="1" t="str">
        <f t="shared" si="93"/>
        <v>31</v>
      </c>
      <c r="E2014" s="1" t="str">
        <f t="shared" si="94"/>
        <v>57302</v>
      </c>
      <c r="F2014" s="1" t="str">
        <f t="shared" si="95"/>
        <v>MG-Santa Bárbara do Tugúrio</v>
      </c>
    </row>
    <row r="2015" spans="1:6" x14ac:dyDescent="0.25">
      <c r="A2015" s="1" t="s">
        <v>4075</v>
      </c>
      <c r="B2015" s="1">
        <v>3157336</v>
      </c>
      <c r="C2015" s="1" t="s">
        <v>4730</v>
      </c>
      <c r="D2015" s="1" t="str">
        <f t="shared" si="93"/>
        <v>31</v>
      </c>
      <c r="E2015" s="1" t="str">
        <f t="shared" si="94"/>
        <v>57336</v>
      </c>
      <c r="F2015" s="1" t="str">
        <f t="shared" si="95"/>
        <v>MG-Santa Cruz de Minas</v>
      </c>
    </row>
    <row r="2016" spans="1:6" x14ac:dyDescent="0.25">
      <c r="A2016" s="1" t="s">
        <v>4075</v>
      </c>
      <c r="B2016" s="1">
        <v>3157377</v>
      </c>
      <c r="C2016" s="1" t="s">
        <v>4731</v>
      </c>
      <c r="D2016" s="1" t="str">
        <f t="shared" si="93"/>
        <v>31</v>
      </c>
      <c r="E2016" s="1" t="str">
        <f t="shared" si="94"/>
        <v>57377</v>
      </c>
      <c r="F2016" s="1" t="str">
        <f t="shared" si="95"/>
        <v>MG-Santa Cruz de Salinas</v>
      </c>
    </row>
    <row r="2017" spans="1:6" x14ac:dyDescent="0.25">
      <c r="A2017" s="1" t="s">
        <v>4075</v>
      </c>
      <c r="B2017" s="1">
        <v>3157401</v>
      </c>
      <c r="C2017" s="1" t="s">
        <v>4732</v>
      </c>
      <c r="D2017" s="1" t="str">
        <f t="shared" si="93"/>
        <v>31</v>
      </c>
      <c r="E2017" s="1" t="str">
        <f t="shared" si="94"/>
        <v>57401</v>
      </c>
      <c r="F2017" s="1" t="str">
        <f t="shared" si="95"/>
        <v>MG-Santa Cruz do Escalvado</v>
      </c>
    </row>
    <row r="2018" spans="1:6" x14ac:dyDescent="0.25">
      <c r="A2018" s="1" t="s">
        <v>4075</v>
      </c>
      <c r="B2018" s="1">
        <v>3157500</v>
      </c>
      <c r="C2018" s="1" t="s">
        <v>4733</v>
      </c>
      <c r="D2018" s="1" t="str">
        <f t="shared" si="93"/>
        <v>31</v>
      </c>
      <c r="E2018" s="1" t="str">
        <f t="shared" si="94"/>
        <v>57500</v>
      </c>
      <c r="F2018" s="1" t="str">
        <f t="shared" si="95"/>
        <v>MG-Santa Efigênia de Minas</v>
      </c>
    </row>
    <row r="2019" spans="1:6" x14ac:dyDescent="0.25">
      <c r="A2019" s="1" t="s">
        <v>4075</v>
      </c>
      <c r="B2019" s="1">
        <v>3157609</v>
      </c>
      <c r="C2019" s="1" t="s">
        <v>4734</v>
      </c>
      <c r="D2019" s="1" t="str">
        <f t="shared" si="93"/>
        <v>31</v>
      </c>
      <c r="E2019" s="1" t="str">
        <f t="shared" si="94"/>
        <v>57609</v>
      </c>
      <c r="F2019" s="1" t="str">
        <f t="shared" si="95"/>
        <v>MG-Santa Fé de Minas</v>
      </c>
    </row>
    <row r="2020" spans="1:6" x14ac:dyDescent="0.25">
      <c r="A2020" s="1" t="s">
        <v>4075</v>
      </c>
      <c r="B2020" s="1">
        <v>3157658</v>
      </c>
      <c r="C2020" s="1" t="s">
        <v>4735</v>
      </c>
      <c r="D2020" s="1" t="str">
        <f t="shared" si="93"/>
        <v>31</v>
      </c>
      <c r="E2020" s="1" t="str">
        <f t="shared" si="94"/>
        <v>57658</v>
      </c>
      <c r="F2020" s="1" t="str">
        <f t="shared" si="95"/>
        <v>MG-Santa Helena de Minas</v>
      </c>
    </row>
    <row r="2021" spans="1:6" x14ac:dyDescent="0.25">
      <c r="A2021" s="1" t="s">
        <v>4075</v>
      </c>
      <c r="B2021" s="1">
        <v>3157708</v>
      </c>
      <c r="C2021" s="1" t="s">
        <v>4736</v>
      </c>
      <c r="D2021" s="1" t="str">
        <f t="shared" si="93"/>
        <v>31</v>
      </c>
      <c r="E2021" s="1" t="str">
        <f t="shared" si="94"/>
        <v>57708</v>
      </c>
      <c r="F2021" s="1" t="str">
        <f t="shared" si="95"/>
        <v>MG-Santa Juliana</v>
      </c>
    </row>
    <row r="2022" spans="1:6" x14ac:dyDescent="0.25">
      <c r="A2022" s="1" t="s">
        <v>4075</v>
      </c>
      <c r="B2022" s="1">
        <v>3157807</v>
      </c>
      <c r="C2022" s="1" t="s">
        <v>2522</v>
      </c>
      <c r="D2022" s="1" t="str">
        <f t="shared" si="93"/>
        <v>31</v>
      </c>
      <c r="E2022" s="1" t="str">
        <f t="shared" si="94"/>
        <v>57807</v>
      </c>
      <c r="F2022" s="1" t="str">
        <f t="shared" si="95"/>
        <v>MG-Santa Luzia</v>
      </c>
    </row>
    <row r="2023" spans="1:6" x14ac:dyDescent="0.25">
      <c r="A2023" s="1" t="s">
        <v>4075</v>
      </c>
      <c r="B2023" s="1">
        <v>3157906</v>
      </c>
      <c r="C2023" s="1" t="s">
        <v>4737</v>
      </c>
      <c r="D2023" s="1" t="str">
        <f t="shared" si="93"/>
        <v>31</v>
      </c>
      <c r="E2023" s="1" t="str">
        <f t="shared" si="94"/>
        <v>57906</v>
      </c>
      <c r="F2023" s="1" t="str">
        <f t="shared" si="95"/>
        <v>MG-Santa Margarida</v>
      </c>
    </row>
    <row r="2024" spans="1:6" x14ac:dyDescent="0.25">
      <c r="A2024" s="1" t="s">
        <v>4075</v>
      </c>
      <c r="B2024" s="1">
        <v>3158003</v>
      </c>
      <c r="C2024" s="1" t="s">
        <v>4738</v>
      </c>
      <c r="D2024" s="1" t="str">
        <f t="shared" si="93"/>
        <v>31</v>
      </c>
      <c r="E2024" s="1" t="str">
        <f t="shared" si="94"/>
        <v>58003</v>
      </c>
      <c r="F2024" s="1" t="str">
        <f t="shared" si="95"/>
        <v>MG-Santa Maria de Itabira</v>
      </c>
    </row>
    <row r="2025" spans="1:6" x14ac:dyDescent="0.25">
      <c r="A2025" s="1" t="s">
        <v>4075</v>
      </c>
      <c r="B2025" s="1">
        <v>3158102</v>
      </c>
      <c r="C2025" s="1" t="s">
        <v>4739</v>
      </c>
      <c r="D2025" s="1" t="str">
        <f t="shared" si="93"/>
        <v>31</v>
      </c>
      <c r="E2025" s="1" t="str">
        <f t="shared" si="94"/>
        <v>58102</v>
      </c>
      <c r="F2025" s="1" t="str">
        <f t="shared" si="95"/>
        <v>MG-Santa Maria do Salto</v>
      </c>
    </row>
    <row r="2026" spans="1:6" x14ac:dyDescent="0.25">
      <c r="A2026" s="1" t="s">
        <v>4075</v>
      </c>
      <c r="B2026" s="1">
        <v>3158201</v>
      </c>
      <c r="C2026" s="1" t="s">
        <v>4740</v>
      </c>
      <c r="D2026" s="1" t="str">
        <f t="shared" si="93"/>
        <v>31</v>
      </c>
      <c r="E2026" s="1" t="str">
        <f t="shared" si="94"/>
        <v>58201</v>
      </c>
      <c r="F2026" s="1" t="str">
        <f t="shared" si="95"/>
        <v>MG-Santa Maria do Suaçuí</v>
      </c>
    </row>
    <row r="2027" spans="1:6" x14ac:dyDescent="0.25">
      <c r="A2027" s="1" t="s">
        <v>4075</v>
      </c>
      <c r="B2027" s="1">
        <v>3159209</v>
      </c>
      <c r="C2027" s="1" t="s">
        <v>4741</v>
      </c>
      <c r="D2027" s="1" t="str">
        <f t="shared" si="93"/>
        <v>31</v>
      </c>
      <c r="E2027" s="1" t="str">
        <f t="shared" si="94"/>
        <v>59209</v>
      </c>
      <c r="F2027" s="1" t="str">
        <f t="shared" si="95"/>
        <v>MG-Santa Rita de Caldas</v>
      </c>
    </row>
    <row r="2028" spans="1:6" x14ac:dyDescent="0.25">
      <c r="A2028" s="1" t="s">
        <v>4075</v>
      </c>
      <c r="B2028" s="1">
        <v>3159407</v>
      </c>
      <c r="C2028" s="1" t="s">
        <v>4742</v>
      </c>
      <c r="D2028" s="1" t="str">
        <f t="shared" si="93"/>
        <v>31</v>
      </c>
      <c r="E2028" s="1" t="str">
        <f t="shared" si="94"/>
        <v>59407</v>
      </c>
      <c r="F2028" s="1" t="str">
        <f t="shared" si="95"/>
        <v>MG-Santa Rita de Ibitipoca</v>
      </c>
    </row>
    <row r="2029" spans="1:6" x14ac:dyDescent="0.25">
      <c r="A2029" s="1" t="s">
        <v>4075</v>
      </c>
      <c r="B2029" s="1">
        <v>3159308</v>
      </c>
      <c r="C2029" s="1" t="s">
        <v>4743</v>
      </c>
      <c r="D2029" s="1" t="str">
        <f t="shared" si="93"/>
        <v>31</v>
      </c>
      <c r="E2029" s="1" t="str">
        <f t="shared" si="94"/>
        <v>59308</v>
      </c>
      <c r="F2029" s="1" t="str">
        <f t="shared" si="95"/>
        <v>MG-Santa Rita de Jacutinga</v>
      </c>
    </row>
    <row r="2030" spans="1:6" x14ac:dyDescent="0.25">
      <c r="A2030" s="1" t="s">
        <v>4075</v>
      </c>
      <c r="B2030" s="1">
        <v>3159357</v>
      </c>
      <c r="C2030" s="1" t="s">
        <v>4744</v>
      </c>
      <c r="D2030" s="1" t="str">
        <f t="shared" si="93"/>
        <v>31</v>
      </c>
      <c r="E2030" s="1" t="str">
        <f t="shared" si="94"/>
        <v>59357</v>
      </c>
      <c r="F2030" s="1" t="str">
        <f t="shared" si="95"/>
        <v>MG-Santa Rita de Minas</v>
      </c>
    </row>
    <row r="2031" spans="1:6" x14ac:dyDescent="0.25">
      <c r="A2031" s="1" t="s">
        <v>4075</v>
      </c>
      <c r="B2031" s="1">
        <v>3159506</v>
      </c>
      <c r="C2031" s="1" t="s">
        <v>4745</v>
      </c>
      <c r="D2031" s="1" t="str">
        <f t="shared" si="93"/>
        <v>31</v>
      </c>
      <c r="E2031" s="1" t="str">
        <f t="shared" si="94"/>
        <v>59506</v>
      </c>
      <c r="F2031" s="1" t="str">
        <f t="shared" si="95"/>
        <v>MG-Santa Rita do Itueto</v>
      </c>
    </row>
    <row r="2032" spans="1:6" x14ac:dyDescent="0.25">
      <c r="A2032" s="1" t="s">
        <v>4075</v>
      </c>
      <c r="B2032" s="1">
        <v>3159605</v>
      </c>
      <c r="C2032" s="1" t="s">
        <v>4746</v>
      </c>
      <c r="D2032" s="1" t="str">
        <f t="shared" si="93"/>
        <v>31</v>
      </c>
      <c r="E2032" s="1" t="str">
        <f t="shared" si="94"/>
        <v>59605</v>
      </c>
      <c r="F2032" s="1" t="str">
        <f t="shared" si="95"/>
        <v>MG-Santa Rita do Sapucaí</v>
      </c>
    </row>
    <row r="2033" spans="1:6" x14ac:dyDescent="0.25">
      <c r="A2033" s="1" t="s">
        <v>4075</v>
      </c>
      <c r="B2033" s="1">
        <v>3159704</v>
      </c>
      <c r="C2033" s="1" t="s">
        <v>4747</v>
      </c>
      <c r="D2033" s="1" t="str">
        <f t="shared" si="93"/>
        <v>31</v>
      </c>
      <c r="E2033" s="1" t="str">
        <f t="shared" si="94"/>
        <v>59704</v>
      </c>
      <c r="F2033" s="1" t="str">
        <f t="shared" si="95"/>
        <v>MG-Santa Rosa da Serra</v>
      </c>
    </row>
    <row r="2034" spans="1:6" x14ac:dyDescent="0.25">
      <c r="A2034" s="1" t="s">
        <v>4075</v>
      </c>
      <c r="B2034" s="1">
        <v>3159803</v>
      </c>
      <c r="C2034" s="1" t="s">
        <v>4748</v>
      </c>
      <c r="D2034" s="1" t="str">
        <f t="shared" si="93"/>
        <v>31</v>
      </c>
      <c r="E2034" s="1" t="str">
        <f t="shared" si="94"/>
        <v>59803</v>
      </c>
      <c r="F2034" s="1" t="str">
        <f t="shared" si="95"/>
        <v>MG-Santa Vitória</v>
      </c>
    </row>
    <row r="2035" spans="1:6" x14ac:dyDescent="0.25">
      <c r="A2035" s="1" t="s">
        <v>4075</v>
      </c>
      <c r="B2035" s="1">
        <v>3158300</v>
      </c>
      <c r="C2035" s="1" t="s">
        <v>4749</v>
      </c>
      <c r="D2035" s="1" t="str">
        <f t="shared" si="93"/>
        <v>31</v>
      </c>
      <c r="E2035" s="1" t="str">
        <f t="shared" si="94"/>
        <v>58300</v>
      </c>
      <c r="F2035" s="1" t="str">
        <f t="shared" si="95"/>
        <v>MG-Santana da Vargem</v>
      </c>
    </row>
    <row r="2036" spans="1:6" x14ac:dyDescent="0.25">
      <c r="A2036" s="1" t="s">
        <v>4075</v>
      </c>
      <c r="B2036" s="1">
        <v>3158409</v>
      </c>
      <c r="C2036" s="1" t="s">
        <v>4750</v>
      </c>
      <c r="D2036" s="1" t="str">
        <f t="shared" si="93"/>
        <v>31</v>
      </c>
      <c r="E2036" s="1" t="str">
        <f t="shared" si="94"/>
        <v>58409</v>
      </c>
      <c r="F2036" s="1" t="str">
        <f t="shared" si="95"/>
        <v>MG-Santana de Cataguases</v>
      </c>
    </row>
    <row r="2037" spans="1:6" x14ac:dyDescent="0.25">
      <c r="A2037" s="1" t="s">
        <v>4075</v>
      </c>
      <c r="B2037" s="1">
        <v>3158508</v>
      </c>
      <c r="C2037" s="1" t="s">
        <v>4751</v>
      </c>
      <c r="D2037" s="1" t="str">
        <f t="shared" si="93"/>
        <v>31</v>
      </c>
      <c r="E2037" s="1" t="str">
        <f t="shared" si="94"/>
        <v>58508</v>
      </c>
      <c r="F2037" s="1" t="str">
        <f t="shared" si="95"/>
        <v>MG-Santana de Pirapama</v>
      </c>
    </row>
    <row r="2038" spans="1:6" x14ac:dyDescent="0.25">
      <c r="A2038" s="1" t="s">
        <v>4075</v>
      </c>
      <c r="B2038" s="1">
        <v>3158607</v>
      </c>
      <c r="C2038" s="1" t="s">
        <v>4752</v>
      </c>
      <c r="D2038" s="1" t="str">
        <f t="shared" si="93"/>
        <v>31</v>
      </c>
      <c r="E2038" s="1" t="str">
        <f t="shared" si="94"/>
        <v>58607</v>
      </c>
      <c r="F2038" s="1" t="str">
        <f t="shared" si="95"/>
        <v>MG-Santana do Deserto</v>
      </c>
    </row>
    <row r="2039" spans="1:6" x14ac:dyDescent="0.25">
      <c r="A2039" s="1" t="s">
        <v>4075</v>
      </c>
      <c r="B2039" s="1">
        <v>3158706</v>
      </c>
      <c r="C2039" s="1" t="s">
        <v>4753</v>
      </c>
      <c r="D2039" s="1" t="str">
        <f t="shared" si="93"/>
        <v>31</v>
      </c>
      <c r="E2039" s="1" t="str">
        <f t="shared" si="94"/>
        <v>58706</v>
      </c>
      <c r="F2039" s="1" t="str">
        <f t="shared" si="95"/>
        <v>MG-Santana do Garambéu</v>
      </c>
    </row>
    <row r="2040" spans="1:6" x14ac:dyDescent="0.25">
      <c r="A2040" s="1" t="s">
        <v>4075</v>
      </c>
      <c r="B2040" s="1">
        <v>3158805</v>
      </c>
      <c r="C2040" s="1" t="s">
        <v>4754</v>
      </c>
      <c r="D2040" s="1" t="str">
        <f t="shared" si="93"/>
        <v>31</v>
      </c>
      <c r="E2040" s="1" t="str">
        <f t="shared" si="94"/>
        <v>58805</v>
      </c>
      <c r="F2040" s="1" t="str">
        <f t="shared" si="95"/>
        <v>MG-Santana do Jacaré</v>
      </c>
    </row>
    <row r="2041" spans="1:6" x14ac:dyDescent="0.25">
      <c r="A2041" s="1" t="s">
        <v>4075</v>
      </c>
      <c r="B2041" s="1">
        <v>3158904</v>
      </c>
      <c r="C2041" s="1" t="s">
        <v>4755</v>
      </c>
      <c r="D2041" s="1" t="str">
        <f t="shared" si="93"/>
        <v>31</v>
      </c>
      <c r="E2041" s="1" t="str">
        <f t="shared" si="94"/>
        <v>58904</v>
      </c>
      <c r="F2041" s="1" t="str">
        <f t="shared" si="95"/>
        <v>MG-Santana do Manhuaçu</v>
      </c>
    </row>
    <row r="2042" spans="1:6" x14ac:dyDescent="0.25">
      <c r="A2042" s="1" t="s">
        <v>4075</v>
      </c>
      <c r="B2042" s="1">
        <v>3158953</v>
      </c>
      <c r="C2042" s="1" t="s">
        <v>4756</v>
      </c>
      <c r="D2042" s="1" t="str">
        <f t="shared" si="93"/>
        <v>31</v>
      </c>
      <c r="E2042" s="1" t="str">
        <f t="shared" si="94"/>
        <v>58953</v>
      </c>
      <c r="F2042" s="1" t="str">
        <f t="shared" si="95"/>
        <v>MG-Santana do Paraíso</v>
      </c>
    </row>
    <row r="2043" spans="1:6" x14ac:dyDescent="0.25">
      <c r="A2043" s="1" t="s">
        <v>4075</v>
      </c>
      <c r="B2043" s="1">
        <v>3159001</v>
      </c>
      <c r="C2043" s="1" t="s">
        <v>4757</v>
      </c>
      <c r="D2043" s="1" t="str">
        <f t="shared" si="93"/>
        <v>31</v>
      </c>
      <c r="E2043" s="1" t="str">
        <f t="shared" si="94"/>
        <v>59001</v>
      </c>
      <c r="F2043" s="1" t="str">
        <f t="shared" si="95"/>
        <v>MG-Santana do Riacho</v>
      </c>
    </row>
    <row r="2044" spans="1:6" x14ac:dyDescent="0.25">
      <c r="A2044" s="1" t="s">
        <v>4075</v>
      </c>
      <c r="B2044" s="1">
        <v>3159100</v>
      </c>
      <c r="C2044" s="1" t="s">
        <v>4758</v>
      </c>
      <c r="D2044" s="1" t="str">
        <f t="shared" si="93"/>
        <v>31</v>
      </c>
      <c r="E2044" s="1" t="str">
        <f t="shared" si="94"/>
        <v>59100</v>
      </c>
      <c r="F2044" s="1" t="str">
        <f t="shared" si="95"/>
        <v>MG-Santana dos Montes</v>
      </c>
    </row>
    <row r="2045" spans="1:6" x14ac:dyDescent="0.25">
      <c r="A2045" s="1" t="s">
        <v>4075</v>
      </c>
      <c r="B2045" s="1">
        <v>3159902</v>
      </c>
      <c r="C2045" s="1" t="s">
        <v>4759</v>
      </c>
      <c r="D2045" s="1" t="str">
        <f t="shared" si="93"/>
        <v>31</v>
      </c>
      <c r="E2045" s="1" t="str">
        <f t="shared" si="94"/>
        <v>59902</v>
      </c>
      <c r="F2045" s="1" t="str">
        <f t="shared" si="95"/>
        <v>MG-Santo Antônio do Amparo</v>
      </c>
    </row>
    <row r="2046" spans="1:6" x14ac:dyDescent="0.25">
      <c r="A2046" s="1" t="s">
        <v>4075</v>
      </c>
      <c r="B2046" s="1">
        <v>3160009</v>
      </c>
      <c r="C2046" s="1" t="s">
        <v>4760</v>
      </c>
      <c r="D2046" s="1" t="str">
        <f t="shared" si="93"/>
        <v>31</v>
      </c>
      <c r="E2046" s="1" t="str">
        <f t="shared" si="94"/>
        <v>60009</v>
      </c>
      <c r="F2046" s="1" t="str">
        <f t="shared" si="95"/>
        <v>MG-Santo Antônio do Aventureiro</v>
      </c>
    </row>
    <row r="2047" spans="1:6" x14ac:dyDescent="0.25">
      <c r="A2047" s="1" t="s">
        <v>4075</v>
      </c>
      <c r="B2047" s="1">
        <v>3160108</v>
      </c>
      <c r="C2047" s="1" t="s">
        <v>4761</v>
      </c>
      <c r="D2047" s="1" t="str">
        <f t="shared" si="93"/>
        <v>31</v>
      </c>
      <c r="E2047" s="1" t="str">
        <f t="shared" si="94"/>
        <v>60108</v>
      </c>
      <c r="F2047" s="1" t="str">
        <f t="shared" si="95"/>
        <v>MG-Santo Antônio do Grama</v>
      </c>
    </row>
    <row r="2048" spans="1:6" x14ac:dyDescent="0.25">
      <c r="A2048" s="1" t="s">
        <v>4075</v>
      </c>
      <c r="B2048" s="1">
        <v>3160207</v>
      </c>
      <c r="C2048" s="1" t="s">
        <v>4762</v>
      </c>
      <c r="D2048" s="1" t="str">
        <f t="shared" si="93"/>
        <v>31</v>
      </c>
      <c r="E2048" s="1" t="str">
        <f t="shared" si="94"/>
        <v>60207</v>
      </c>
      <c r="F2048" s="1" t="str">
        <f t="shared" si="95"/>
        <v>MG-Santo Antônio do Itambé</v>
      </c>
    </row>
    <row r="2049" spans="1:6" x14ac:dyDescent="0.25">
      <c r="A2049" s="1" t="s">
        <v>4075</v>
      </c>
      <c r="B2049" s="1">
        <v>3160306</v>
      </c>
      <c r="C2049" s="1" t="s">
        <v>4763</v>
      </c>
      <c r="D2049" s="1" t="str">
        <f t="shared" si="93"/>
        <v>31</v>
      </c>
      <c r="E2049" s="1" t="str">
        <f t="shared" si="94"/>
        <v>60306</v>
      </c>
      <c r="F2049" s="1" t="str">
        <f t="shared" si="95"/>
        <v>MG-Santo Antônio do Jacinto</v>
      </c>
    </row>
    <row r="2050" spans="1:6" x14ac:dyDescent="0.25">
      <c r="A2050" s="1" t="s">
        <v>4075</v>
      </c>
      <c r="B2050" s="1">
        <v>3160405</v>
      </c>
      <c r="C2050" s="1" t="s">
        <v>4764</v>
      </c>
      <c r="D2050" s="1" t="str">
        <f t="shared" si="93"/>
        <v>31</v>
      </c>
      <c r="E2050" s="1" t="str">
        <f t="shared" si="94"/>
        <v>60405</v>
      </c>
      <c r="F2050" s="1" t="str">
        <f t="shared" si="95"/>
        <v>MG-Santo Antônio do Monte</v>
      </c>
    </row>
    <row r="2051" spans="1:6" x14ac:dyDescent="0.25">
      <c r="A2051" s="1" t="s">
        <v>4075</v>
      </c>
      <c r="B2051" s="1">
        <v>3160454</v>
      </c>
      <c r="C2051" s="1" t="s">
        <v>4765</v>
      </c>
      <c r="D2051" s="1" t="str">
        <f t="shared" ref="D2051:D2114" si="96">LEFT($B2051,2)</f>
        <v>31</v>
      </c>
      <c r="E2051" s="1" t="str">
        <f t="shared" ref="E2051:E2114" si="97">RIGHT(B2051,5)</f>
        <v>60454</v>
      </c>
      <c r="F2051" s="1" t="str">
        <f t="shared" si="95"/>
        <v>MG-Santo Antônio do Retiro</v>
      </c>
    </row>
    <row r="2052" spans="1:6" x14ac:dyDescent="0.25">
      <c r="A2052" s="1" t="s">
        <v>4075</v>
      </c>
      <c r="B2052" s="1">
        <v>3160504</v>
      </c>
      <c r="C2052" s="1" t="s">
        <v>4766</v>
      </c>
      <c r="D2052" s="1" t="str">
        <f t="shared" si="96"/>
        <v>31</v>
      </c>
      <c r="E2052" s="1" t="str">
        <f t="shared" si="97"/>
        <v>60504</v>
      </c>
      <c r="F2052" s="1" t="str">
        <f t="shared" ref="F2052:F2115" si="98">A2052&amp;"-"&amp;C2052</f>
        <v>MG-Santo Antônio do Rio Abaixo</v>
      </c>
    </row>
    <row r="2053" spans="1:6" x14ac:dyDescent="0.25">
      <c r="A2053" s="1" t="s">
        <v>4075</v>
      </c>
      <c r="B2053" s="1">
        <v>3160603</v>
      </c>
      <c r="C2053" s="1" t="s">
        <v>4767</v>
      </c>
      <c r="D2053" s="1" t="str">
        <f t="shared" si="96"/>
        <v>31</v>
      </c>
      <c r="E2053" s="1" t="str">
        <f t="shared" si="97"/>
        <v>60603</v>
      </c>
      <c r="F2053" s="1" t="str">
        <f t="shared" si="98"/>
        <v>MG-Santo Hipólito</v>
      </c>
    </row>
    <row r="2054" spans="1:6" x14ac:dyDescent="0.25">
      <c r="A2054" s="1" t="s">
        <v>4075</v>
      </c>
      <c r="B2054" s="1">
        <v>3160702</v>
      </c>
      <c r="C2054" s="1" t="s">
        <v>4768</v>
      </c>
      <c r="D2054" s="1" t="str">
        <f t="shared" si="96"/>
        <v>31</v>
      </c>
      <c r="E2054" s="1" t="str">
        <f t="shared" si="97"/>
        <v>60702</v>
      </c>
      <c r="F2054" s="1" t="str">
        <f t="shared" si="98"/>
        <v>MG-Santos Dumont</v>
      </c>
    </row>
    <row r="2055" spans="1:6" x14ac:dyDescent="0.25">
      <c r="A2055" s="1" t="s">
        <v>4075</v>
      </c>
      <c r="B2055" s="1">
        <v>3160801</v>
      </c>
      <c r="C2055" s="1" t="s">
        <v>4769</v>
      </c>
      <c r="D2055" s="1" t="str">
        <f t="shared" si="96"/>
        <v>31</v>
      </c>
      <c r="E2055" s="1" t="str">
        <f t="shared" si="97"/>
        <v>60801</v>
      </c>
      <c r="F2055" s="1" t="str">
        <f t="shared" si="98"/>
        <v>MG-São Bento Abade</v>
      </c>
    </row>
    <row r="2056" spans="1:6" x14ac:dyDescent="0.25">
      <c r="A2056" s="1" t="s">
        <v>4075</v>
      </c>
      <c r="B2056" s="1">
        <v>3160900</v>
      </c>
      <c r="C2056" s="1" t="s">
        <v>4770</v>
      </c>
      <c r="D2056" s="1" t="str">
        <f t="shared" si="96"/>
        <v>31</v>
      </c>
      <c r="E2056" s="1" t="str">
        <f t="shared" si="97"/>
        <v>60900</v>
      </c>
      <c r="F2056" s="1" t="str">
        <f t="shared" si="98"/>
        <v>MG-São Brás do Suaçuí</v>
      </c>
    </row>
    <row r="2057" spans="1:6" x14ac:dyDescent="0.25">
      <c r="A2057" s="1" t="s">
        <v>4075</v>
      </c>
      <c r="B2057" s="1">
        <v>3160959</v>
      </c>
      <c r="C2057" s="1" t="s">
        <v>4771</v>
      </c>
      <c r="D2057" s="1" t="str">
        <f t="shared" si="96"/>
        <v>31</v>
      </c>
      <c r="E2057" s="1" t="str">
        <f t="shared" si="97"/>
        <v>60959</v>
      </c>
      <c r="F2057" s="1" t="str">
        <f t="shared" si="98"/>
        <v>MG-São Domingos das Dores</v>
      </c>
    </row>
    <row r="2058" spans="1:6" x14ac:dyDescent="0.25">
      <c r="A2058" s="1" t="s">
        <v>4075</v>
      </c>
      <c r="B2058" s="1">
        <v>3161007</v>
      </c>
      <c r="C2058" s="1" t="s">
        <v>4772</v>
      </c>
      <c r="D2058" s="1" t="str">
        <f t="shared" si="96"/>
        <v>31</v>
      </c>
      <c r="E2058" s="1" t="str">
        <f t="shared" si="97"/>
        <v>61007</v>
      </c>
      <c r="F2058" s="1" t="str">
        <f t="shared" si="98"/>
        <v>MG-São Domingos do Prata</v>
      </c>
    </row>
    <row r="2059" spans="1:6" x14ac:dyDescent="0.25">
      <c r="A2059" s="1" t="s">
        <v>4075</v>
      </c>
      <c r="B2059" s="1">
        <v>3161056</v>
      </c>
      <c r="C2059" s="1" t="s">
        <v>4773</v>
      </c>
      <c r="D2059" s="1" t="str">
        <f t="shared" si="96"/>
        <v>31</v>
      </c>
      <c r="E2059" s="1" t="str">
        <f t="shared" si="97"/>
        <v>61056</v>
      </c>
      <c r="F2059" s="1" t="str">
        <f t="shared" si="98"/>
        <v>MG-São Félix de Minas</v>
      </c>
    </row>
    <row r="2060" spans="1:6" x14ac:dyDescent="0.25">
      <c r="A2060" s="1" t="s">
        <v>4075</v>
      </c>
      <c r="B2060" s="1">
        <v>3161106</v>
      </c>
      <c r="C2060" s="1" t="s">
        <v>3306</v>
      </c>
      <c r="D2060" s="1" t="str">
        <f t="shared" si="96"/>
        <v>31</v>
      </c>
      <c r="E2060" s="1" t="str">
        <f t="shared" si="97"/>
        <v>61106</v>
      </c>
      <c r="F2060" s="1" t="str">
        <f t="shared" si="98"/>
        <v>MG-São Francisco</v>
      </c>
    </row>
    <row r="2061" spans="1:6" x14ac:dyDescent="0.25">
      <c r="A2061" s="1" t="s">
        <v>4075</v>
      </c>
      <c r="B2061" s="1">
        <v>3161205</v>
      </c>
      <c r="C2061" s="1" t="s">
        <v>4774</v>
      </c>
      <c r="D2061" s="1" t="str">
        <f t="shared" si="96"/>
        <v>31</v>
      </c>
      <c r="E2061" s="1" t="str">
        <f t="shared" si="97"/>
        <v>61205</v>
      </c>
      <c r="F2061" s="1" t="str">
        <f t="shared" si="98"/>
        <v>MG-São Francisco de Paula</v>
      </c>
    </row>
    <row r="2062" spans="1:6" x14ac:dyDescent="0.25">
      <c r="A2062" s="1" t="s">
        <v>4075</v>
      </c>
      <c r="B2062" s="1">
        <v>3161304</v>
      </c>
      <c r="C2062" s="1" t="s">
        <v>4775</v>
      </c>
      <c r="D2062" s="1" t="str">
        <f t="shared" si="96"/>
        <v>31</v>
      </c>
      <c r="E2062" s="1" t="str">
        <f t="shared" si="97"/>
        <v>61304</v>
      </c>
      <c r="F2062" s="1" t="str">
        <f t="shared" si="98"/>
        <v>MG-São Francisco de Sales</v>
      </c>
    </row>
    <row r="2063" spans="1:6" x14ac:dyDescent="0.25">
      <c r="A2063" s="1" t="s">
        <v>4075</v>
      </c>
      <c r="B2063" s="1">
        <v>3161403</v>
      </c>
      <c r="C2063" s="1" t="s">
        <v>4776</v>
      </c>
      <c r="D2063" s="1" t="str">
        <f t="shared" si="96"/>
        <v>31</v>
      </c>
      <c r="E2063" s="1" t="str">
        <f t="shared" si="97"/>
        <v>61403</v>
      </c>
      <c r="F2063" s="1" t="str">
        <f t="shared" si="98"/>
        <v>MG-São Francisco do Glória</v>
      </c>
    </row>
    <row r="2064" spans="1:6" x14ac:dyDescent="0.25">
      <c r="A2064" s="1" t="s">
        <v>4075</v>
      </c>
      <c r="B2064" s="1">
        <v>3161502</v>
      </c>
      <c r="C2064" s="1" t="s">
        <v>4777</v>
      </c>
      <c r="D2064" s="1" t="str">
        <f t="shared" si="96"/>
        <v>31</v>
      </c>
      <c r="E2064" s="1" t="str">
        <f t="shared" si="97"/>
        <v>61502</v>
      </c>
      <c r="F2064" s="1" t="str">
        <f t="shared" si="98"/>
        <v>MG-São Geraldo</v>
      </c>
    </row>
    <row r="2065" spans="1:6" x14ac:dyDescent="0.25">
      <c r="A2065" s="1" t="s">
        <v>4075</v>
      </c>
      <c r="B2065" s="1">
        <v>3161601</v>
      </c>
      <c r="C2065" s="1" t="s">
        <v>4778</v>
      </c>
      <c r="D2065" s="1" t="str">
        <f t="shared" si="96"/>
        <v>31</v>
      </c>
      <c r="E2065" s="1" t="str">
        <f t="shared" si="97"/>
        <v>61601</v>
      </c>
      <c r="F2065" s="1" t="str">
        <f t="shared" si="98"/>
        <v>MG-São Geraldo da Piedade</v>
      </c>
    </row>
    <row r="2066" spans="1:6" x14ac:dyDescent="0.25">
      <c r="A2066" s="1" t="s">
        <v>4075</v>
      </c>
      <c r="B2066" s="1">
        <v>3161650</v>
      </c>
      <c r="C2066" s="1" t="s">
        <v>4779</v>
      </c>
      <c r="D2066" s="1" t="str">
        <f t="shared" si="96"/>
        <v>31</v>
      </c>
      <c r="E2066" s="1" t="str">
        <f t="shared" si="97"/>
        <v>61650</v>
      </c>
      <c r="F2066" s="1" t="str">
        <f t="shared" si="98"/>
        <v>MG-São Geraldo do Baixio</v>
      </c>
    </row>
    <row r="2067" spans="1:6" x14ac:dyDescent="0.25">
      <c r="A2067" s="1" t="s">
        <v>4075</v>
      </c>
      <c r="B2067" s="1">
        <v>3161700</v>
      </c>
      <c r="C2067" s="1" t="s">
        <v>4780</v>
      </c>
      <c r="D2067" s="1" t="str">
        <f t="shared" si="96"/>
        <v>31</v>
      </c>
      <c r="E2067" s="1" t="str">
        <f t="shared" si="97"/>
        <v>61700</v>
      </c>
      <c r="F2067" s="1" t="str">
        <f t="shared" si="98"/>
        <v>MG-São Gonçalo do Abaeté</v>
      </c>
    </row>
    <row r="2068" spans="1:6" x14ac:dyDescent="0.25">
      <c r="A2068" s="1" t="s">
        <v>4075</v>
      </c>
      <c r="B2068" s="1">
        <v>3161809</v>
      </c>
      <c r="C2068" s="1" t="s">
        <v>4781</v>
      </c>
      <c r="D2068" s="1" t="str">
        <f t="shared" si="96"/>
        <v>31</v>
      </c>
      <c r="E2068" s="1" t="str">
        <f t="shared" si="97"/>
        <v>61809</v>
      </c>
      <c r="F2068" s="1" t="str">
        <f t="shared" si="98"/>
        <v>MG-São Gonçalo do Pará</v>
      </c>
    </row>
    <row r="2069" spans="1:6" x14ac:dyDescent="0.25">
      <c r="A2069" s="1" t="s">
        <v>4075</v>
      </c>
      <c r="B2069" s="1">
        <v>3161908</v>
      </c>
      <c r="C2069" s="1" t="s">
        <v>4782</v>
      </c>
      <c r="D2069" s="1" t="str">
        <f t="shared" si="96"/>
        <v>31</v>
      </c>
      <c r="E2069" s="1" t="str">
        <f t="shared" si="97"/>
        <v>61908</v>
      </c>
      <c r="F2069" s="1" t="str">
        <f t="shared" si="98"/>
        <v>MG-São Gonçalo do Rio Abaixo</v>
      </c>
    </row>
    <row r="2070" spans="1:6" x14ac:dyDescent="0.25">
      <c r="A2070" s="1" t="s">
        <v>4075</v>
      </c>
      <c r="B2070" s="1">
        <v>3125507</v>
      </c>
      <c r="C2070" s="1" t="s">
        <v>4783</v>
      </c>
      <c r="D2070" s="1" t="str">
        <f t="shared" si="96"/>
        <v>31</v>
      </c>
      <c r="E2070" s="1" t="str">
        <f t="shared" si="97"/>
        <v>25507</v>
      </c>
      <c r="F2070" s="1" t="str">
        <f t="shared" si="98"/>
        <v>MG-São Gonçalo do Rio Preto</v>
      </c>
    </row>
    <row r="2071" spans="1:6" x14ac:dyDescent="0.25">
      <c r="A2071" s="1" t="s">
        <v>4075</v>
      </c>
      <c r="B2071" s="1">
        <v>3162005</v>
      </c>
      <c r="C2071" s="1" t="s">
        <v>4784</v>
      </c>
      <c r="D2071" s="1" t="str">
        <f t="shared" si="96"/>
        <v>31</v>
      </c>
      <c r="E2071" s="1" t="str">
        <f t="shared" si="97"/>
        <v>62005</v>
      </c>
      <c r="F2071" s="1" t="str">
        <f t="shared" si="98"/>
        <v>MG-São Gonçalo do Sapucaí</v>
      </c>
    </row>
    <row r="2072" spans="1:6" x14ac:dyDescent="0.25">
      <c r="A2072" s="1" t="s">
        <v>4075</v>
      </c>
      <c r="B2072" s="1">
        <v>3162104</v>
      </c>
      <c r="C2072" s="1" t="s">
        <v>4785</v>
      </c>
      <c r="D2072" s="1" t="str">
        <f t="shared" si="96"/>
        <v>31</v>
      </c>
      <c r="E2072" s="1" t="str">
        <f t="shared" si="97"/>
        <v>62104</v>
      </c>
      <c r="F2072" s="1" t="str">
        <f t="shared" si="98"/>
        <v>MG-São Gotardo</v>
      </c>
    </row>
    <row r="2073" spans="1:6" x14ac:dyDescent="0.25">
      <c r="A2073" s="1" t="s">
        <v>4075</v>
      </c>
      <c r="B2073" s="1">
        <v>3162203</v>
      </c>
      <c r="C2073" s="1" t="s">
        <v>4786</v>
      </c>
      <c r="D2073" s="1" t="str">
        <f t="shared" si="96"/>
        <v>31</v>
      </c>
      <c r="E2073" s="1" t="str">
        <f t="shared" si="97"/>
        <v>62203</v>
      </c>
      <c r="F2073" s="1" t="str">
        <f t="shared" si="98"/>
        <v>MG-São João Batista do Glória</v>
      </c>
    </row>
    <row r="2074" spans="1:6" x14ac:dyDescent="0.25">
      <c r="A2074" s="1" t="s">
        <v>4075</v>
      </c>
      <c r="B2074" s="1">
        <v>3162252</v>
      </c>
      <c r="C2074" s="1" t="s">
        <v>4787</v>
      </c>
      <c r="D2074" s="1" t="str">
        <f t="shared" si="96"/>
        <v>31</v>
      </c>
      <c r="E2074" s="1" t="str">
        <f t="shared" si="97"/>
        <v>62252</v>
      </c>
      <c r="F2074" s="1" t="str">
        <f t="shared" si="98"/>
        <v>MG-São João da Lagoa</v>
      </c>
    </row>
    <row r="2075" spans="1:6" x14ac:dyDescent="0.25">
      <c r="A2075" s="1" t="s">
        <v>4075</v>
      </c>
      <c r="B2075" s="1">
        <v>3162302</v>
      </c>
      <c r="C2075" s="1" t="s">
        <v>4788</v>
      </c>
      <c r="D2075" s="1" t="str">
        <f t="shared" si="96"/>
        <v>31</v>
      </c>
      <c r="E2075" s="1" t="str">
        <f t="shared" si="97"/>
        <v>62302</v>
      </c>
      <c r="F2075" s="1" t="str">
        <f t="shared" si="98"/>
        <v>MG-São João da Mata</v>
      </c>
    </row>
    <row r="2076" spans="1:6" x14ac:dyDescent="0.25">
      <c r="A2076" s="1" t="s">
        <v>4075</v>
      </c>
      <c r="B2076" s="1">
        <v>3162401</v>
      </c>
      <c r="C2076" s="1" t="s">
        <v>4789</v>
      </c>
      <c r="D2076" s="1" t="str">
        <f t="shared" si="96"/>
        <v>31</v>
      </c>
      <c r="E2076" s="1" t="str">
        <f t="shared" si="97"/>
        <v>62401</v>
      </c>
      <c r="F2076" s="1" t="str">
        <f t="shared" si="98"/>
        <v>MG-São João da Ponte</v>
      </c>
    </row>
    <row r="2077" spans="1:6" x14ac:dyDescent="0.25">
      <c r="A2077" s="1" t="s">
        <v>4075</v>
      </c>
      <c r="B2077" s="1">
        <v>3162450</v>
      </c>
      <c r="C2077" s="1" t="s">
        <v>4790</v>
      </c>
      <c r="D2077" s="1" t="str">
        <f t="shared" si="96"/>
        <v>31</v>
      </c>
      <c r="E2077" s="1" t="str">
        <f t="shared" si="97"/>
        <v>62450</v>
      </c>
      <c r="F2077" s="1" t="str">
        <f t="shared" si="98"/>
        <v>MG-São João das Missões</v>
      </c>
    </row>
    <row r="2078" spans="1:6" x14ac:dyDescent="0.25">
      <c r="A2078" s="1" t="s">
        <v>4075</v>
      </c>
      <c r="B2078" s="1">
        <v>3162500</v>
      </c>
      <c r="C2078" s="1" t="s">
        <v>4791</v>
      </c>
      <c r="D2078" s="1" t="str">
        <f t="shared" si="96"/>
        <v>31</v>
      </c>
      <c r="E2078" s="1" t="str">
        <f t="shared" si="97"/>
        <v>62500</v>
      </c>
      <c r="F2078" s="1" t="str">
        <f t="shared" si="98"/>
        <v>MG-São João del Rei</v>
      </c>
    </row>
    <row r="2079" spans="1:6" x14ac:dyDescent="0.25">
      <c r="A2079" s="1" t="s">
        <v>4075</v>
      </c>
      <c r="B2079" s="1">
        <v>3162559</v>
      </c>
      <c r="C2079" s="1" t="s">
        <v>4792</v>
      </c>
      <c r="D2079" s="1" t="str">
        <f t="shared" si="96"/>
        <v>31</v>
      </c>
      <c r="E2079" s="1" t="str">
        <f t="shared" si="97"/>
        <v>62559</v>
      </c>
      <c r="F2079" s="1" t="str">
        <f t="shared" si="98"/>
        <v>MG-São João do Manhuaçu</v>
      </c>
    </row>
    <row r="2080" spans="1:6" x14ac:dyDescent="0.25">
      <c r="A2080" s="1" t="s">
        <v>4075</v>
      </c>
      <c r="B2080" s="1">
        <v>3162575</v>
      </c>
      <c r="C2080" s="1" t="s">
        <v>4793</v>
      </c>
      <c r="D2080" s="1" t="str">
        <f t="shared" si="96"/>
        <v>31</v>
      </c>
      <c r="E2080" s="1" t="str">
        <f t="shared" si="97"/>
        <v>62575</v>
      </c>
      <c r="F2080" s="1" t="str">
        <f t="shared" si="98"/>
        <v>MG-São João do Manteninha</v>
      </c>
    </row>
    <row r="2081" spans="1:6" x14ac:dyDescent="0.25">
      <c r="A2081" s="1" t="s">
        <v>4075</v>
      </c>
      <c r="B2081" s="1">
        <v>3162609</v>
      </c>
      <c r="C2081" s="1" t="s">
        <v>4794</v>
      </c>
      <c r="D2081" s="1" t="str">
        <f t="shared" si="96"/>
        <v>31</v>
      </c>
      <c r="E2081" s="1" t="str">
        <f t="shared" si="97"/>
        <v>62609</v>
      </c>
      <c r="F2081" s="1" t="str">
        <f t="shared" si="98"/>
        <v>MG-São João do Oriente</v>
      </c>
    </row>
    <row r="2082" spans="1:6" x14ac:dyDescent="0.25">
      <c r="A2082" s="1" t="s">
        <v>4075</v>
      </c>
      <c r="B2082" s="1">
        <v>3162658</v>
      </c>
      <c r="C2082" s="1" t="s">
        <v>4795</v>
      </c>
      <c r="D2082" s="1" t="str">
        <f t="shared" si="96"/>
        <v>31</v>
      </c>
      <c r="E2082" s="1" t="str">
        <f t="shared" si="97"/>
        <v>62658</v>
      </c>
      <c r="F2082" s="1" t="str">
        <f t="shared" si="98"/>
        <v>MG-São João do Pacuí</v>
      </c>
    </row>
    <row r="2083" spans="1:6" x14ac:dyDescent="0.25">
      <c r="A2083" s="1" t="s">
        <v>4075</v>
      </c>
      <c r="B2083" s="1">
        <v>3162708</v>
      </c>
      <c r="C2083" s="1" t="s">
        <v>2539</v>
      </c>
      <c r="D2083" s="1" t="str">
        <f t="shared" si="96"/>
        <v>31</v>
      </c>
      <c r="E2083" s="1" t="str">
        <f t="shared" si="97"/>
        <v>62708</v>
      </c>
      <c r="F2083" s="1" t="str">
        <f t="shared" si="98"/>
        <v>MG-São João do Paraíso</v>
      </c>
    </row>
    <row r="2084" spans="1:6" x14ac:dyDescent="0.25">
      <c r="A2084" s="1" t="s">
        <v>4075</v>
      </c>
      <c r="B2084" s="1">
        <v>3162807</v>
      </c>
      <c r="C2084" s="1" t="s">
        <v>4796</v>
      </c>
      <c r="D2084" s="1" t="str">
        <f t="shared" si="96"/>
        <v>31</v>
      </c>
      <c r="E2084" s="1" t="str">
        <f t="shared" si="97"/>
        <v>62807</v>
      </c>
      <c r="F2084" s="1" t="str">
        <f t="shared" si="98"/>
        <v>MG-São João Evangelista</v>
      </c>
    </row>
    <row r="2085" spans="1:6" x14ac:dyDescent="0.25">
      <c r="A2085" s="1" t="s">
        <v>4075</v>
      </c>
      <c r="B2085" s="1">
        <v>3162906</v>
      </c>
      <c r="C2085" s="1" t="s">
        <v>4797</v>
      </c>
      <c r="D2085" s="1" t="str">
        <f t="shared" si="96"/>
        <v>31</v>
      </c>
      <c r="E2085" s="1" t="str">
        <f t="shared" si="97"/>
        <v>62906</v>
      </c>
      <c r="F2085" s="1" t="str">
        <f t="shared" si="98"/>
        <v>MG-São João Nepomuceno</v>
      </c>
    </row>
    <row r="2086" spans="1:6" x14ac:dyDescent="0.25">
      <c r="A2086" s="1" t="s">
        <v>4075</v>
      </c>
      <c r="B2086" s="1">
        <v>3162922</v>
      </c>
      <c r="C2086" s="1" t="s">
        <v>4798</v>
      </c>
      <c r="D2086" s="1" t="str">
        <f t="shared" si="96"/>
        <v>31</v>
      </c>
      <c r="E2086" s="1" t="str">
        <f t="shared" si="97"/>
        <v>62922</v>
      </c>
      <c r="F2086" s="1" t="str">
        <f t="shared" si="98"/>
        <v>MG-São Joaquim de Bicas</v>
      </c>
    </row>
    <row r="2087" spans="1:6" x14ac:dyDescent="0.25">
      <c r="A2087" s="1" t="s">
        <v>4075</v>
      </c>
      <c r="B2087" s="1">
        <v>3162948</v>
      </c>
      <c r="C2087" s="1" t="s">
        <v>4799</v>
      </c>
      <c r="D2087" s="1" t="str">
        <f t="shared" si="96"/>
        <v>31</v>
      </c>
      <c r="E2087" s="1" t="str">
        <f t="shared" si="97"/>
        <v>62948</v>
      </c>
      <c r="F2087" s="1" t="str">
        <f t="shared" si="98"/>
        <v>MG-São José da Barra</v>
      </c>
    </row>
    <row r="2088" spans="1:6" x14ac:dyDescent="0.25">
      <c r="A2088" s="1" t="s">
        <v>4075</v>
      </c>
      <c r="B2088" s="1">
        <v>3162955</v>
      </c>
      <c r="C2088" s="1" t="s">
        <v>4800</v>
      </c>
      <c r="D2088" s="1" t="str">
        <f t="shared" si="96"/>
        <v>31</v>
      </c>
      <c r="E2088" s="1" t="str">
        <f t="shared" si="97"/>
        <v>62955</v>
      </c>
      <c r="F2088" s="1" t="str">
        <f t="shared" si="98"/>
        <v>MG-São José da Lapa</v>
      </c>
    </row>
    <row r="2089" spans="1:6" x14ac:dyDescent="0.25">
      <c r="A2089" s="1" t="s">
        <v>4075</v>
      </c>
      <c r="B2089" s="1">
        <v>3163003</v>
      </c>
      <c r="C2089" s="1" t="s">
        <v>4801</v>
      </c>
      <c r="D2089" s="1" t="str">
        <f t="shared" si="96"/>
        <v>31</v>
      </c>
      <c r="E2089" s="1" t="str">
        <f t="shared" si="97"/>
        <v>63003</v>
      </c>
      <c r="F2089" s="1" t="str">
        <f t="shared" si="98"/>
        <v>MG-São José da Safira</v>
      </c>
    </row>
    <row r="2090" spans="1:6" x14ac:dyDescent="0.25">
      <c r="A2090" s="1" t="s">
        <v>4075</v>
      </c>
      <c r="B2090" s="1">
        <v>3163102</v>
      </c>
      <c r="C2090" s="1" t="s">
        <v>4802</v>
      </c>
      <c r="D2090" s="1" t="str">
        <f t="shared" si="96"/>
        <v>31</v>
      </c>
      <c r="E2090" s="1" t="str">
        <f t="shared" si="97"/>
        <v>63102</v>
      </c>
      <c r="F2090" s="1" t="str">
        <f t="shared" si="98"/>
        <v>MG-São José da Varginha</v>
      </c>
    </row>
    <row r="2091" spans="1:6" x14ac:dyDescent="0.25">
      <c r="A2091" s="1" t="s">
        <v>4075</v>
      </c>
      <c r="B2091" s="1">
        <v>3163201</v>
      </c>
      <c r="C2091" s="1" t="s">
        <v>4803</v>
      </c>
      <c r="D2091" s="1" t="str">
        <f t="shared" si="96"/>
        <v>31</v>
      </c>
      <c r="E2091" s="1" t="str">
        <f t="shared" si="97"/>
        <v>63201</v>
      </c>
      <c r="F2091" s="1" t="str">
        <f t="shared" si="98"/>
        <v>MG-São José do Alegre</v>
      </c>
    </row>
    <row r="2092" spans="1:6" x14ac:dyDescent="0.25">
      <c r="A2092" s="1" t="s">
        <v>4075</v>
      </c>
      <c r="B2092" s="1">
        <v>3163300</v>
      </c>
      <c r="C2092" s="1" t="s">
        <v>2771</v>
      </c>
      <c r="D2092" s="1" t="str">
        <f t="shared" si="96"/>
        <v>31</v>
      </c>
      <c r="E2092" s="1" t="str">
        <f t="shared" si="97"/>
        <v>63300</v>
      </c>
      <c r="F2092" s="1" t="str">
        <f t="shared" si="98"/>
        <v>MG-São José do Divino</v>
      </c>
    </row>
    <row r="2093" spans="1:6" x14ac:dyDescent="0.25">
      <c r="A2093" s="1" t="s">
        <v>4075</v>
      </c>
      <c r="B2093" s="1">
        <v>3163409</v>
      </c>
      <c r="C2093" s="1" t="s">
        <v>4804</v>
      </c>
      <c r="D2093" s="1" t="str">
        <f t="shared" si="96"/>
        <v>31</v>
      </c>
      <c r="E2093" s="1" t="str">
        <f t="shared" si="97"/>
        <v>63409</v>
      </c>
      <c r="F2093" s="1" t="str">
        <f t="shared" si="98"/>
        <v>MG-São José do Goiabal</v>
      </c>
    </row>
    <row r="2094" spans="1:6" x14ac:dyDescent="0.25">
      <c r="A2094" s="1" t="s">
        <v>4075</v>
      </c>
      <c r="B2094" s="1">
        <v>3163508</v>
      </c>
      <c r="C2094" s="1" t="s">
        <v>4805</v>
      </c>
      <c r="D2094" s="1" t="str">
        <f t="shared" si="96"/>
        <v>31</v>
      </c>
      <c r="E2094" s="1" t="str">
        <f t="shared" si="97"/>
        <v>63508</v>
      </c>
      <c r="F2094" s="1" t="str">
        <f t="shared" si="98"/>
        <v>MG-São José do Jacuri</v>
      </c>
    </row>
    <row r="2095" spans="1:6" x14ac:dyDescent="0.25">
      <c r="A2095" s="1" t="s">
        <v>4075</v>
      </c>
      <c r="B2095" s="1">
        <v>3163607</v>
      </c>
      <c r="C2095" s="1" t="s">
        <v>4806</v>
      </c>
      <c r="D2095" s="1" t="str">
        <f t="shared" si="96"/>
        <v>31</v>
      </c>
      <c r="E2095" s="1" t="str">
        <f t="shared" si="97"/>
        <v>63607</v>
      </c>
      <c r="F2095" s="1" t="str">
        <f t="shared" si="98"/>
        <v>MG-São José do Mantimento</v>
      </c>
    </row>
    <row r="2096" spans="1:6" x14ac:dyDescent="0.25">
      <c r="A2096" s="1" t="s">
        <v>4075</v>
      </c>
      <c r="B2096" s="1">
        <v>3163706</v>
      </c>
      <c r="C2096" s="1" t="s">
        <v>4807</v>
      </c>
      <c r="D2096" s="1" t="str">
        <f t="shared" si="96"/>
        <v>31</v>
      </c>
      <c r="E2096" s="1" t="str">
        <f t="shared" si="97"/>
        <v>63706</v>
      </c>
      <c r="F2096" s="1" t="str">
        <f t="shared" si="98"/>
        <v>MG-São Lourenço</v>
      </c>
    </row>
    <row r="2097" spans="1:6" x14ac:dyDescent="0.25">
      <c r="A2097" s="1" t="s">
        <v>4075</v>
      </c>
      <c r="B2097" s="1">
        <v>3163805</v>
      </c>
      <c r="C2097" s="1" t="s">
        <v>4808</v>
      </c>
      <c r="D2097" s="1" t="str">
        <f t="shared" si="96"/>
        <v>31</v>
      </c>
      <c r="E2097" s="1" t="str">
        <f t="shared" si="97"/>
        <v>63805</v>
      </c>
      <c r="F2097" s="1" t="str">
        <f t="shared" si="98"/>
        <v>MG-São Miguel do Anta</v>
      </c>
    </row>
    <row r="2098" spans="1:6" x14ac:dyDescent="0.25">
      <c r="A2098" s="1" t="s">
        <v>4075</v>
      </c>
      <c r="B2098" s="1">
        <v>3163904</v>
      </c>
      <c r="C2098" s="1" t="s">
        <v>4809</v>
      </c>
      <c r="D2098" s="1" t="str">
        <f t="shared" si="96"/>
        <v>31</v>
      </c>
      <c r="E2098" s="1" t="str">
        <f t="shared" si="97"/>
        <v>63904</v>
      </c>
      <c r="F2098" s="1" t="str">
        <f t="shared" si="98"/>
        <v>MG-São Pedro da União</v>
      </c>
    </row>
    <row r="2099" spans="1:6" x14ac:dyDescent="0.25">
      <c r="A2099" s="1" t="s">
        <v>4075</v>
      </c>
      <c r="B2099" s="1">
        <v>3164100</v>
      </c>
      <c r="C2099" s="1" t="s">
        <v>4810</v>
      </c>
      <c r="D2099" s="1" t="str">
        <f t="shared" si="96"/>
        <v>31</v>
      </c>
      <c r="E2099" s="1" t="str">
        <f t="shared" si="97"/>
        <v>64100</v>
      </c>
      <c r="F2099" s="1" t="str">
        <f t="shared" si="98"/>
        <v>MG-São Pedro do Suaçuí</v>
      </c>
    </row>
    <row r="2100" spans="1:6" x14ac:dyDescent="0.25">
      <c r="A2100" s="1" t="s">
        <v>4075</v>
      </c>
      <c r="B2100" s="1">
        <v>3164001</v>
      </c>
      <c r="C2100" s="1" t="s">
        <v>4811</v>
      </c>
      <c r="D2100" s="1" t="str">
        <f t="shared" si="96"/>
        <v>31</v>
      </c>
      <c r="E2100" s="1" t="str">
        <f t="shared" si="97"/>
        <v>64001</v>
      </c>
      <c r="F2100" s="1" t="str">
        <f t="shared" si="98"/>
        <v>MG-São Pedro dos Ferros</v>
      </c>
    </row>
    <row r="2101" spans="1:6" x14ac:dyDescent="0.25">
      <c r="A2101" s="1" t="s">
        <v>4075</v>
      </c>
      <c r="B2101" s="1">
        <v>3164209</v>
      </c>
      <c r="C2101" s="1" t="s">
        <v>4812</v>
      </c>
      <c r="D2101" s="1" t="str">
        <f t="shared" si="96"/>
        <v>31</v>
      </c>
      <c r="E2101" s="1" t="str">
        <f t="shared" si="97"/>
        <v>64209</v>
      </c>
      <c r="F2101" s="1" t="str">
        <f t="shared" si="98"/>
        <v>MG-São Romão</v>
      </c>
    </row>
    <row r="2102" spans="1:6" x14ac:dyDescent="0.25">
      <c r="A2102" s="1" t="s">
        <v>4075</v>
      </c>
      <c r="B2102" s="1">
        <v>3164308</v>
      </c>
      <c r="C2102" s="1" t="s">
        <v>4813</v>
      </c>
      <c r="D2102" s="1" t="str">
        <f t="shared" si="96"/>
        <v>31</v>
      </c>
      <c r="E2102" s="1" t="str">
        <f t="shared" si="97"/>
        <v>64308</v>
      </c>
      <c r="F2102" s="1" t="str">
        <f t="shared" si="98"/>
        <v>MG-São Roque de Minas</v>
      </c>
    </row>
    <row r="2103" spans="1:6" x14ac:dyDescent="0.25">
      <c r="A2103" s="1" t="s">
        <v>4075</v>
      </c>
      <c r="B2103" s="1">
        <v>3164407</v>
      </c>
      <c r="C2103" s="1" t="s">
        <v>4814</v>
      </c>
      <c r="D2103" s="1" t="str">
        <f t="shared" si="96"/>
        <v>31</v>
      </c>
      <c r="E2103" s="1" t="str">
        <f t="shared" si="97"/>
        <v>64407</v>
      </c>
      <c r="F2103" s="1" t="str">
        <f t="shared" si="98"/>
        <v>MG-São Sebastião da Bela Vista</v>
      </c>
    </row>
    <row r="2104" spans="1:6" x14ac:dyDescent="0.25">
      <c r="A2104" s="1" t="s">
        <v>4075</v>
      </c>
      <c r="B2104" s="1">
        <v>3164431</v>
      </c>
      <c r="C2104" s="1" t="s">
        <v>4815</v>
      </c>
      <c r="D2104" s="1" t="str">
        <f t="shared" si="96"/>
        <v>31</v>
      </c>
      <c r="E2104" s="1" t="str">
        <f t="shared" si="97"/>
        <v>64431</v>
      </c>
      <c r="F2104" s="1" t="str">
        <f t="shared" si="98"/>
        <v>MG-São Sebastião da Vargem Alegre</v>
      </c>
    </row>
    <row r="2105" spans="1:6" x14ac:dyDescent="0.25">
      <c r="A2105" s="1" t="s">
        <v>4075</v>
      </c>
      <c r="B2105" s="1">
        <v>3164472</v>
      </c>
      <c r="C2105" s="1" t="s">
        <v>4816</v>
      </c>
      <c r="D2105" s="1" t="str">
        <f t="shared" si="96"/>
        <v>31</v>
      </c>
      <c r="E2105" s="1" t="str">
        <f t="shared" si="97"/>
        <v>64472</v>
      </c>
      <c r="F2105" s="1" t="str">
        <f t="shared" si="98"/>
        <v>MG-São Sebastião do Anta</v>
      </c>
    </row>
    <row r="2106" spans="1:6" x14ac:dyDescent="0.25">
      <c r="A2106" s="1" t="s">
        <v>4075</v>
      </c>
      <c r="B2106" s="1">
        <v>3164506</v>
      </c>
      <c r="C2106" s="1" t="s">
        <v>4817</v>
      </c>
      <c r="D2106" s="1" t="str">
        <f t="shared" si="96"/>
        <v>31</v>
      </c>
      <c r="E2106" s="1" t="str">
        <f t="shared" si="97"/>
        <v>64506</v>
      </c>
      <c r="F2106" s="1" t="str">
        <f t="shared" si="98"/>
        <v>MG-São Sebastião do Maranhão</v>
      </c>
    </row>
    <row r="2107" spans="1:6" x14ac:dyDescent="0.25">
      <c r="A2107" s="1" t="s">
        <v>4075</v>
      </c>
      <c r="B2107" s="1">
        <v>3164605</v>
      </c>
      <c r="C2107" s="1" t="s">
        <v>4818</v>
      </c>
      <c r="D2107" s="1" t="str">
        <f t="shared" si="96"/>
        <v>31</v>
      </c>
      <c r="E2107" s="1" t="str">
        <f t="shared" si="97"/>
        <v>64605</v>
      </c>
      <c r="F2107" s="1" t="str">
        <f t="shared" si="98"/>
        <v>MG-São Sebastião do Oeste</v>
      </c>
    </row>
    <row r="2108" spans="1:6" x14ac:dyDescent="0.25">
      <c r="A2108" s="1" t="s">
        <v>4075</v>
      </c>
      <c r="B2108" s="1">
        <v>3164704</v>
      </c>
      <c r="C2108" s="1" t="s">
        <v>4819</v>
      </c>
      <c r="D2108" s="1" t="str">
        <f t="shared" si="96"/>
        <v>31</v>
      </c>
      <c r="E2108" s="1" t="str">
        <f t="shared" si="97"/>
        <v>64704</v>
      </c>
      <c r="F2108" s="1" t="str">
        <f t="shared" si="98"/>
        <v>MG-São Sebastião do Paraíso</v>
      </c>
    </row>
    <row r="2109" spans="1:6" x14ac:dyDescent="0.25">
      <c r="A2109" s="1" t="s">
        <v>4075</v>
      </c>
      <c r="B2109" s="1">
        <v>3164803</v>
      </c>
      <c r="C2109" s="1" t="s">
        <v>4820</v>
      </c>
      <c r="D2109" s="1" t="str">
        <f t="shared" si="96"/>
        <v>31</v>
      </c>
      <c r="E2109" s="1" t="str">
        <f t="shared" si="97"/>
        <v>64803</v>
      </c>
      <c r="F2109" s="1" t="str">
        <f t="shared" si="98"/>
        <v>MG-São Sebastião do Rio Preto</v>
      </c>
    </row>
    <row r="2110" spans="1:6" x14ac:dyDescent="0.25">
      <c r="A2110" s="1" t="s">
        <v>4075</v>
      </c>
      <c r="B2110" s="1">
        <v>3164902</v>
      </c>
      <c r="C2110" s="1" t="s">
        <v>4821</v>
      </c>
      <c r="D2110" s="1" t="str">
        <f t="shared" si="96"/>
        <v>31</v>
      </c>
      <c r="E2110" s="1" t="str">
        <f t="shared" si="97"/>
        <v>64902</v>
      </c>
      <c r="F2110" s="1" t="str">
        <f t="shared" si="98"/>
        <v>MG-São Sebastião do Rio Verde</v>
      </c>
    </row>
    <row r="2111" spans="1:6" x14ac:dyDescent="0.25">
      <c r="A2111" s="1" t="s">
        <v>4075</v>
      </c>
      <c r="B2111" s="1">
        <v>3165206</v>
      </c>
      <c r="C2111" s="1" t="s">
        <v>4822</v>
      </c>
      <c r="D2111" s="1" t="str">
        <f t="shared" si="96"/>
        <v>31</v>
      </c>
      <c r="E2111" s="1" t="str">
        <f t="shared" si="97"/>
        <v>65206</v>
      </c>
      <c r="F2111" s="1" t="str">
        <f t="shared" si="98"/>
        <v>MG-São Thomé das Letras</v>
      </c>
    </row>
    <row r="2112" spans="1:6" x14ac:dyDescent="0.25">
      <c r="A2112" s="1" t="s">
        <v>4075</v>
      </c>
      <c r="B2112" s="1">
        <v>3165008</v>
      </c>
      <c r="C2112" s="1" t="s">
        <v>4823</v>
      </c>
      <c r="D2112" s="1" t="str">
        <f t="shared" si="96"/>
        <v>31</v>
      </c>
      <c r="E2112" s="1" t="str">
        <f t="shared" si="97"/>
        <v>65008</v>
      </c>
      <c r="F2112" s="1" t="str">
        <f t="shared" si="98"/>
        <v>MG-São Tiago</v>
      </c>
    </row>
    <row r="2113" spans="1:6" x14ac:dyDescent="0.25">
      <c r="A2113" s="1" t="s">
        <v>4075</v>
      </c>
      <c r="B2113" s="1">
        <v>3165107</v>
      </c>
      <c r="C2113" s="1" t="s">
        <v>4824</v>
      </c>
      <c r="D2113" s="1" t="str">
        <f t="shared" si="96"/>
        <v>31</v>
      </c>
      <c r="E2113" s="1" t="str">
        <f t="shared" si="97"/>
        <v>65107</v>
      </c>
      <c r="F2113" s="1" t="str">
        <f t="shared" si="98"/>
        <v>MG-São Tomás de Aquino</v>
      </c>
    </row>
    <row r="2114" spans="1:6" x14ac:dyDescent="0.25">
      <c r="A2114" s="1" t="s">
        <v>4075</v>
      </c>
      <c r="B2114" s="1">
        <v>3165305</v>
      </c>
      <c r="C2114" s="1" t="s">
        <v>4825</v>
      </c>
      <c r="D2114" s="1" t="str">
        <f t="shared" si="96"/>
        <v>31</v>
      </c>
      <c r="E2114" s="1" t="str">
        <f t="shared" si="97"/>
        <v>65305</v>
      </c>
      <c r="F2114" s="1" t="str">
        <f t="shared" si="98"/>
        <v>MG-São Vicente de Minas</v>
      </c>
    </row>
    <row r="2115" spans="1:6" x14ac:dyDescent="0.25">
      <c r="A2115" s="1" t="s">
        <v>4075</v>
      </c>
      <c r="B2115" s="1">
        <v>3165404</v>
      </c>
      <c r="C2115" s="1" t="s">
        <v>4826</v>
      </c>
      <c r="D2115" s="1" t="str">
        <f t="shared" ref="D2115:D2178" si="99">LEFT($B2115,2)</f>
        <v>31</v>
      </c>
      <c r="E2115" s="1" t="str">
        <f t="shared" ref="E2115:E2178" si="100">RIGHT(B2115,5)</f>
        <v>65404</v>
      </c>
      <c r="F2115" s="1" t="str">
        <f t="shared" si="98"/>
        <v>MG-Sapucaí-Mirim</v>
      </c>
    </row>
    <row r="2116" spans="1:6" x14ac:dyDescent="0.25">
      <c r="A2116" s="1" t="s">
        <v>4075</v>
      </c>
      <c r="B2116" s="1">
        <v>3165503</v>
      </c>
      <c r="C2116" s="1" t="s">
        <v>4827</v>
      </c>
      <c r="D2116" s="1" t="str">
        <f t="shared" si="99"/>
        <v>31</v>
      </c>
      <c r="E2116" s="1" t="str">
        <f t="shared" si="100"/>
        <v>65503</v>
      </c>
      <c r="F2116" s="1" t="str">
        <f t="shared" ref="F2116:F2179" si="101">A2116&amp;"-"&amp;C2116</f>
        <v>MG-Sardoá</v>
      </c>
    </row>
    <row r="2117" spans="1:6" x14ac:dyDescent="0.25">
      <c r="A2117" s="1" t="s">
        <v>4075</v>
      </c>
      <c r="B2117" s="1">
        <v>3165537</v>
      </c>
      <c r="C2117" s="1" t="s">
        <v>4828</v>
      </c>
      <c r="D2117" s="1" t="str">
        <f t="shared" si="99"/>
        <v>31</v>
      </c>
      <c r="E2117" s="1" t="str">
        <f t="shared" si="100"/>
        <v>65537</v>
      </c>
      <c r="F2117" s="1" t="str">
        <f t="shared" si="101"/>
        <v>MG-Sarzedo</v>
      </c>
    </row>
    <row r="2118" spans="1:6" x14ac:dyDescent="0.25">
      <c r="A2118" s="1" t="s">
        <v>4075</v>
      </c>
      <c r="B2118" s="1">
        <v>3165560</v>
      </c>
      <c r="C2118" s="1" t="s">
        <v>4829</v>
      </c>
      <c r="D2118" s="1" t="str">
        <f t="shared" si="99"/>
        <v>31</v>
      </c>
      <c r="E2118" s="1" t="str">
        <f t="shared" si="100"/>
        <v>65560</v>
      </c>
      <c r="F2118" s="1" t="str">
        <f t="shared" si="101"/>
        <v>MG-Sem-Peixe</v>
      </c>
    </row>
    <row r="2119" spans="1:6" x14ac:dyDescent="0.25">
      <c r="A2119" s="1" t="s">
        <v>4075</v>
      </c>
      <c r="B2119" s="1">
        <v>3165578</v>
      </c>
      <c r="C2119" s="1" t="s">
        <v>4830</v>
      </c>
      <c r="D2119" s="1" t="str">
        <f t="shared" si="99"/>
        <v>31</v>
      </c>
      <c r="E2119" s="1" t="str">
        <f t="shared" si="100"/>
        <v>65578</v>
      </c>
      <c r="F2119" s="1" t="str">
        <f t="shared" si="101"/>
        <v>MG-Senador Amaral</v>
      </c>
    </row>
    <row r="2120" spans="1:6" x14ac:dyDescent="0.25">
      <c r="A2120" s="1" t="s">
        <v>4075</v>
      </c>
      <c r="B2120" s="1">
        <v>3165602</v>
      </c>
      <c r="C2120" s="1" t="s">
        <v>4831</v>
      </c>
      <c r="D2120" s="1" t="str">
        <f t="shared" si="99"/>
        <v>31</v>
      </c>
      <c r="E2120" s="1" t="str">
        <f t="shared" si="100"/>
        <v>65602</v>
      </c>
      <c r="F2120" s="1" t="str">
        <f t="shared" si="101"/>
        <v>MG-Senador Cortes</v>
      </c>
    </row>
    <row r="2121" spans="1:6" x14ac:dyDescent="0.25">
      <c r="A2121" s="1" t="s">
        <v>4075</v>
      </c>
      <c r="B2121" s="1">
        <v>3165701</v>
      </c>
      <c r="C2121" s="1" t="s">
        <v>4832</v>
      </c>
      <c r="D2121" s="1" t="str">
        <f t="shared" si="99"/>
        <v>31</v>
      </c>
      <c r="E2121" s="1" t="str">
        <f t="shared" si="100"/>
        <v>65701</v>
      </c>
      <c r="F2121" s="1" t="str">
        <f t="shared" si="101"/>
        <v>MG-Senador Firmino</v>
      </c>
    </row>
    <row r="2122" spans="1:6" x14ac:dyDescent="0.25">
      <c r="A2122" s="1" t="s">
        <v>4075</v>
      </c>
      <c r="B2122" s="1">
        <v>3165800</v>
      </c>
      <c r="C2122" s="1" t="s">
        <v>4833</v>
      </c>
      <c r="D2122" s="1" t="str">
        <f t="shared" si="99"/>
        <v>31</v>
      </c>
      <c r="E2122" s="1" t="str">
        <f t="shared" si="100"/>
        <v>65800</v>
      </c>
      <c r="F2122" s="1" t="str">
        <f t="shared" si="101"/>
        <v>MG-Senador José Bento</v>
      </c>
    </row>
    <row r="2123" spans="1:6" x14ac:dyDescent="0.25">
      <c r="A2123" s="1" t="s">
        <v>4075</v>
      </c>
      <c r="B2123" s="1">
        <v>3165909</v>
      </c>
      <c r="C2123" s="1" t="s">
        <v>4834</v>
      </c>
      <c r="D2123" s="1" t="str">
        <f t="shared" si="99"/>
        <v>31</v>
      </c>
      <c r="E2123" s="1" t="str">
        <f t="shared" si="100"/>
        <v>65909</v>
      </c>
      <c r="F2123" s="1" t="str">
        <f t="shared" si="101"/>
        <v>MG-Senador Modestino Gonçalves</v>
      </c>
    </row>
    <row r="2124" spans="1:6" x14ac:dyDescent="0.25">
      <c r="A2124" s="1" t="s">
        <v>4075</v>
      </c>
      <c r="B2124" s="1">
        <v>3166006</v>
      </c>
      <c r="C2124" s="1" t="s">
        <v>4835</v>
      </c>
      <c r="D2124" s="1" t="str">
        <f t="shared" si="99"/>
        <v>31</v>
      </c>
      <c r="E2124" s="1" t="str">
        <f t="shared" si="100"/>
        <v>66006</v>
      </c>
      <c r="F2124" s="1" t="str">
        <f t="shared" si="101"/>
        <v>MG-Senhora de Oliveira</v>
      </c>
    </row>
    <row r="2125" spans="1:6" x14ac:dyDescent="0.25">
      <c r="A2125" s="1" t="s">
        <v>4075</v>
      </c>
      <c r="B2125" s="1">
        <v>3166105</v>
      </c>
      <c r="C2125" s="1" t="s">
        <v>4836</v>
      </c>
      <c r="D2125" s="1" t="str">
        <f t="shared" si="99"/>
        <v>31</v>
      </c>
      <c r="E2125" s="1" t="str">
        <f t="shared" si="100"/>
        <v>66105</v>
      </c>
      <c r="F2125" s="1" t="str">
        <f t="shared" si="101"/>
        <v>MG-Senhora do Porto</v>
      </c>
    </row>
    <row r="2126" spans="1:6" x14ac:dyDescent="0.25">
      <c r="A2126" s="1" t="s">
        <v>4075</v>
      </c>
      <c r="B2126" s="1">
        <v>3166204</v>
      </c>
      <c r="C2126" s="1" t="s">
        <v>4837</v>
      </c>
      <c r="D2126" s="1" t="str">
        <f t="shared" si="99"/>
        <v>31</v>
      </c>
      <c r="E2126" s="1" t="str">
        <f t="shared" si="100"/>
        <v>66204</v>
      </c>
      <c r="F2126" s="1" t="str">
        <f t="shared" si="101"/>
        <v>MG-Senhora dos Remédios</v>
      </c>
    </row>
    <row r="2127" spans="1:6" x14ac:dyDescent="0.25">
      <c r="A2127" s="1" t="s">
        <v>4075</v>
      </c>
      <c r="B2127" s="1">
        <v>3166303</v>
      </c>
      <c r="C2127" s="1" t="s">
        <v>4838</v>
      </c>
      <c r="D2127" s="1" t="str">
        <f t="shared" si="99"/>
        <v>31</v>
      </c>
      <c r="E2127" s="1" t="str">
        <f t="shared" si="100"/>
        <v>66303</v>
      </c>
      <c r="F2127" s="1" t="str">
        <f t="shared" si="101"/>
        <v>MG-Sericita</v>
      </c>
    </row>
    <row r="2128" spans="1:6" x14ac:dyDescent="0.25">
      <c r="A2128" s="1" t="s">
        <v>4075</v>
      </c>
      <c r="B2128" s="1">
        <v>3166402</v>
      </c>
      <c r="C2128" s="1" t="s">
        <v>4839</v>
      </c>
      <c r="D2128" s="1" t="str">
        <f t="shared" si="99"/>
        <v>31</v>
      </c>
      <c r="E2128" s="1" t="str">
        <f t="shared" si="100"/>
        <v>66402</v>
      </c>
      <c r="F2128" s="1" t="str">
        <f t="shared" si="101"/>
        <v>MG-Seritinga</v>
      </c>
    </row>
    <row r="2129" spans="1:6" x14ac:dyDescent="0.25">
      <c r="A2129" s="1" t="s">
        <v>4075</v>
      </c>
      <c r="B2129" s="1">
        <v>3166501</v>
      </c>
      <c r="C2129" s="1" t="s">
        <v>4840</v>
      </c>
      <c r="D2129" s="1" t="str">
        <f t="shared" si="99"/>
        <v>31</v>
      </c>
      <c r="E2129" s="1" t="str">
        <f t="shared" si="100"/>
        <v>66501</v>
      </c>
      <c r="F2129" s="1" t="str">
        <f t="shared" si="101"/>
        <v>MG-Serra Azul de Minas</v>
      </c>
    </row>
    <row r="2130" spans="1:6" x14ac:dyDescent="0.25">
      <c r="A2130" s="1" t="s">
        <v>4075</v>
      </c>
      <c r="B2130" s="1">
        <v>3166600</v>
      </c>
      <c r="C2130" s="1" t="s">
        <v>4841</v>
      </c>
      <c r="D2130" s="1" t="str">
        <f t="shared" si="99"/>
        <v>31</v>
      </c>
      <c r="E2130" s="1" t="str">
        <f t="shared" si="100"/>
        <v>66600</v>
      </c>
      <c r="F2130" s="1" t="str">
        <f t="shared" si="101"/>
        <v>MG-Serra da Saudade</v>
      </c>
    </row>
    <row r="2131" spans="1:6" x14ac:dyDescent="0.25">
      <c r="A2131" s="1" t="s">
        <v>4075</v>
      </c>
      <c r="B2131" s="1">
        <v>3166808</v>
      </c>
      <c r="C2131" s="1" t="s">
        <v>4842</v>
      </c>
      <c r="D2131" s="1" t="str">
        <f t="shared" si="99"/>
        <v>31</v>
      </c>
      <c r="E2131" s="1" t="str">
        <f t="shared" si="100"/>
        <v>66808</v>
      </c>
      <c r="F2131" s="1" t="str">
        <f t="shared" si="101"/>
        <v>MG-Serra do Salitre</v>
      </c>
    </row>
    <row r="2132" spans="1:6" x14ac:dyDescent="0.25">
      <c r="A2132" s="1" t="s">
        <v>4075</v>
      </c>
      <c r="B2132" s="1">
        <v>3166709</v>
      </c>
      <c r="C2132" s="1" t="s">
        <v>4843</v>
      </c>
      <c r="D2132" s="1" t="str">
        <f t="shared" si="99"/>
        <v>31</v>
      </c>
      <c r="E2132" s="1" t="str">
        <f t="shared" si="100"/>
        <v>66709</v>
      </c>
      <c r="F2132" s="1" t="str">
        <f t="shared" si="101"/>
        <v>MG-Serra dos Aimorés</v>
      </c>
    </row>
    <row r="2133" spans="1:6" x14ac:dyDescent="0.25">
      <c r="A2133" s="1" t="s">
        <v>4075</v>
      </c>
      <c r="B2133" s="1">
        <v>3166907</v>
      </c>
      <c r="C2133" s="1" t="s">
        <v>4844</v>
      </c>
      <c r="D2133" s="1" t="str">
        <f t="shared" si="99"/>
        <v>31</v>
      </c>
      <c r="E2133" s="1" t="str">
        <f t="shared" si="100"/>
        <v>66907</v>
      </c>
      <c r="F2133" s="1" t="str">
        <f t="shared" si="101"/>
        <v>MG-Serrania</v>
      </c>
    </row>
    <row r="2134" spans="1:6" x14ac:dyDescent="0.25">
      <c r="A2134" s="1" t="s">
        <v>4075</v>
      </c>
      <c r="B2134" s="1">
        <v>3166956</v>
      </c>
      <c r="C2134" s="1" t="s">
        <v>4845</v>
      </c>
      <c r="D2134" s="1" t="str">
        <f t="shared" si="99"/>
        <v>31</v>
      </c>
      <c r="E2134" s="1" t="str">
        <f t="shared" si="100"/>
        <v>66956</v>
      </c>
      <c r="F2134" s="1" t="str">
        <f t="shared" si="101"/>
        <v>MG-Serranópolis de Minas</v>
      </c>
    </row>
    <row r="2135" spans="1:6" x14ac:dyDescent="0.25">
      <c r="A2135" s="1" t="s">
        <v>4075</v>
      </c>
      <c r="B2135" s="1">
        <v>3167004</v>
      </c>
      <c r="C2135" s="1" t="s">
        <v>4846</v>
      </c>
      <c r="D2135" s="1" t="str">
        <f t="shared" si="99"/>
        <v>31</v>
      </c>
      <c r="E2135" s="1" t="str">
        <f t="shared" si="100"/>
        <v>67004</v>
      </c>
      <c r="F2135" s="1" t="str">
        <f t="shared" si="101"/>
        <v>MG-Serranos</v>
      </c>
    </row>
    <row r="2136" spans="1:6" x14ac:dyDescent="0.25">
      <c r="A2136" s="1" t="s">
        <v>4075</v>
      </c>
      <c r="B2136" s="1">
        <v>3167103</v>
      </c>
      <c r="C2136" s="1" t="s">
        <v>4847</v>
      </c>
      <c r="D2136" s="1" t="str">
        <f t="shared" si="99"/>
        <v>31</v>
      </c>
      <c r="E2136" s="1" t="str">
        <f t="shared" si="100"/>
        <v>67103</v>
      </c>
      <c r="F2136" s="1" t="str">
        <f t="shared" si="101"/>
        <v>MG-Serro</v>
      </c>
    </row>
    <row r="2137" spans="1:6" x14ac:dyDescent="0.25">
      <c r="A2137" s="1" t="s">
        <v>4075</v>
      </c>
      <c r="B2137" s="1">
        <v>3167202</v>
      </c>
      <c r="C2137" s="1" t="s">
        <v>4848</v>
      </c>
      <c r="D2137" s="1" t="str">
        <f t="shared" si="99"/>
        <v>31</v>
      </c>
      <c r="E2137" s="1" t="str">
        <f t="shared" si="100"/>
        <v>67202</v>
      </c>
      <c r="F2137" s="1" t="str">
        <f t="shared" si="101"/>
        <v>MG-Sete Lagoas</v>
      </c>
    </row>
    <row r="2138" spans="1:6" x14ac:dyDescent="0.25">
      <c r="A2138" s="1" t="s">
        <v>4075</v>
      </c>
      <c r="B2138" s="1">
        <v>3165552</v>
      </c>
      <c r="C2138" s="1" t="s">
        <v>4849</v>
      </c>
      <c r="D2138" s="1" t="str">
        <f t="shared" si="99"/>
        <v>31</v>
      </c>
      <c r="E2138" s="1" t="str">
        <f t="shared" si="100"/>
        <v>65552</v>
      </c>
      <c r="F2138" s="1" t="str">
        <f t="shared" si="101"/>
        <v>MG-Setubinha</v>
      </c>
    </row>
    <row r="2139" spans="1:6" x14ac:dyDescent="0.25">
      <c r="A2139" s="1" t="s">
        <v>4075</v>
      </c>
      <c r="B2139" s="1">
        <v>3167301</v>
      </c>
      <c r="C2139" s="1" t="s">
        <v>4850</v>
      </c>
      <c r="D2139" s="1" t="str">
        <f t="shared" si="99"/>
        <v>31</v>
      </c>
      <c r="E2139" s="1" t="str">
        <f t="shared" si="100"/>
        <v>67301</v>
      </c>
      <c r="F2139" s="1" t="str">
        <f t="shared" si="101"/>
        <v>MG-Silveirânia</v>
      </c>
    </row>
    <row r="2140" spans="1:6" x14ac:dyDescent="0.25">
      <c r="A2140" s="1" t="s">
        <v>4075</v>
      </c>
      <c r="B2140" s="1">
        <v>3167400</v>
      </c>
      <c r="C2140" s="1" t="s">
        <v>4851</v>
      </c>
      <c r="D2140" s="1" t="str">
        <f t="shared" si="99"/>
        <v>31</v>
      </c>
      <c r="E2140" s="1" t="str">
        <f t="shared" si="100"/>
        <v>67400</v>
      </c>
      <c r="F2140" s="1" t="str">
        <f t="shared" si="101"/>
        <v>MG-Silvianópolis</v>
      </c>
    </row>
    <row r="2141" spans="1:6" x14ac:dyDescent="0.25">
      <c r="A2141" s="1" t="s">
        <v>4075</v>
      </c>
      <c r="B2141" s="1">
        <v>3167509</v>
      </c>
      <c r="C2141" s="1" t="s">
        <v>4852</v>
      </c>
      <c r="D2141" s="1" t="str">
        <f t="shared" si="99"/>
        <v>31</v>
      </c>
      <c r="E2141" s="1" t="str">
        <f t="shared" si="100"/>
        <v>67509</v>
      </c>
      <c r="F2141" s="1" t="str">
        <f t="shared" si="101"/>
        <v>MG-Simão Pereira</v>
      </c>
    </row>
    <row r="2142" spans="1:6" x14ac:dyDescent="0.25">
      <c r="A2142" s="1" t="s">
        <v>4075</v>
      </c>
      <c r="B2142" s="1">
        <v>3167608</v>
      </c>
      <c r="C2142" s="1" t="s">
        <v>4853</v>
      </c>
      <c r="D2142" s="1" t="str">
        <f t="shared" si="99"/>
        <v>31</v>
      </c>
      <c r="E2142" s="1" t="str">
        <f t="shared" si="100"/>
        <v>67608</v>
      </c>
      <c r="F2142" s="1" t="str">
        <f t="shared" si="101"/>
        <v>MG-Simonésia</v>
      </c>
    </row>
    <row r="2143" spans="1:6" x14ac:dyDescent="0.25">
      <c r="A2143" s="1" t="s">
        <v>4075</v>
      </c>
      <c r="B2143" s="1">
        <v>3167707</v>
      </c>
      <c r="C2143" s="1" t="s">
        <v>4854</v>
      </c>
      <c r="D2143" s="1" t="str">
        <f t="shared" si="99"/>
        <v>31</v>
      </c>
      <c r="E2143" s="1" t="str">
        <f t="shared" si="100"/>
        <v>67707</v>
      </c>
      <c r="F2143" s="1" t="str">
        <f t="shared" si="101"/>
        <v>MG-Sobrália</v>
      </c>
    </row>
    <row r="2144" spans="1:6" x14ac:dyDescent="0.25">
      <c r="A2144" s="1" t="s">
        <v>4075</v>
      </c>
      <c r="B2144" s="1">
        <v>3167806</v>
      </c>
      <c r="C2144" s="1" t="s">
        <v>4855</v>
      </c>
      <c r="D2144" s="1" t="str">
        <f t="shared" si="99"/>
        <v>31</v>
      </c>
      <c r="E2144" s="1" t="str">
        <f t="shared" si="100"/>
        <v>67806</v>
      </c>
      <c r="F2144" s="1" t="str">
        <f t="shared" si="101"/>
        <v>MG-Soledade de Minas</v>
      </c>
    </row>
    <row r="2145" spans="1:6" x14ac:dyDescent="0.25">
      <c r="A2145" s="1" t="s">
        <v>4075</v>
      </c>
      <c r="B2145" s="1">
        <v>3167905</v>
      </c>
      <c r="C2145" s="1" t="s">
        <v>4856</v>
      </c>
      <c r="D2145" s="1" t="str">
        <f t="shared" si="99"/>
        <v>31</v>
      </c>
      <c r="E2145" s="1" t="str">
        <f t="shared" si="100"/>
        <v>67905</v>
      </c>
      <c r="F2145" s="1" t="str">
        <f t="shared" si="101"/>
        <v>MG-Tabuleiro</v>
      </c>
    </row>
    <row r="2146" spans="1:6" x14ac:dyDescent="0.25">
      <c r="A2146" s="1" t="s">
        <v>4075</v>
      </c>
      <c r="B2146" s="1">
        <v>3168002</v>
      </c>
      <c r="C2146" s="1" t="s">
        <v>4857</v>
      </c>
      <c r="D2146" s="1" t="str">
        <f t="shared" si="99"/>
        <v>31</v>
      </c>
      <c r="E2146" s="1" t="str">
        <f t="shared" si="100"/>
        <v>68002</v>
      </c>
      <c r="F2146" s="1" t="str">
        <f t="shared" si="101"/>
        <v>MG-Taiobeiras</v>
      </c>
    </row>
    <row r="2147" spans="1:6" x14ac:dyDescent="0.25">
      <c r="A2147" s="1" t="s">
        <v>4075</v>
      </c>
      <c r="B2147" s="1">
        <v>3168051</v>
      </c>
      <c r="C2147" s="1" t="s">
        <v>4858</v>
      </c>
      <c r="D2147" s="1" t="str">
        <f t="shared" si="99"/>
        <v>31</v>
      </c>
      <c r="E2147" s="1" t="str">
        <f t="shared" si="100"/>
        <v>68051</v>
      </c>
      <c r="F2147" s="1" t="str">
        <f t="shared" si="101"/>
        <v>MG-Taparuba</v>
      </c>
    </row>
    <row r="2148" spans="1:6" x14ac:dyDescent="0.25">
      <c r="A2148" s="1" t="s">
        <v>4075</v>
      </c>
      <c r="B2148" s="1">
        <v>3168101</v>
      </c>
      <c r="C2148" s="1" t="s">
        <v>4859</v>
      </c>
      <c r="D2148" s="1" t="str">
        <f t="shared" si="99"/>
        <v>31</v>
      </c>
      <c r="E2148" s="1" t="str">
        <f t="shared" si="100"/>
        <v>68101</v>
      </c>
      <c r="F2148" s="1" t="str">
        <f t="shared" si="101"/>
        <v>MG-Tapira</v>
      </c>
    </row>
    <row r="2149" spans="1:6" x14ac:dyDescent="0.25">
      <c r="A2149" s="1" t="s">
        <v>4075</v>
      </c>
      <c r="B2149" s="1">
        <v>3168200</v>
      </c>
      <c r="C2149" s="1" t="s">
        <v>4860</v>
      </c>
      <c r="D2149" s="1" t="str">
        <f t="shared" si="99"/>
        <v>31</v>
      </c>
      <c r="E2149" s="1" t="str">
        <f t="shared" si="100"/>
        <v>68200</v>
      </c>
      <c r="F2149" s="1" t="str">
        <f t="shared" si="101"/>
        <v>MG-Tapiraí</v>
      </c>
    </row>
    <row r="2150" spans="1:6" x14ac:dyDescent="0.25">
      <c r="A2150" s="1" t="s">
        <v>4075</v>
      </c>
      <c r="B2150" s="1">
        <v>3168309</v>
      </c>
      <c r="C2150" s="1" t="s">
        <v>4861</v>
      </c>
      <c r="D2150" s="1" t="str">
        <f t="shared" si="99"/>
        <v>31</v>
      </c>
      <c r="E2150" s="1" t="str">
        <f t="shared" si="100"/>
        <v>68309</v>
      </c>
      <c r="F2150" s="1" t="str">
        <f t="shared" si="101"/>
        <v>MG-Taquaraçu de Minas</v>
      </c>
    </row>
    <row r="2151" spans="1:6" x14ac:dyDescent="0.25">
      <c r="A2151" s="1" t="s">
        <v>4075</v>
      </c>
      <c r="B2151" s="1">
        <v>3168408</v>
      </c>
      <c r="C2151" s="1" t="s">
        <v>4862</v>
      </c>
      <c r="D2151" s="1" t="str">
        <f t="shared" si="99"/>
        <v>31</v>
      </c>
      <c r="E2151" s="1" t="str">
        <f t="shared" si="100"/>
        <v>68408</v>
      </c>
      <c r="F2151" s="1" t="str">
        <f t="shared" si="101"/>
        <v>MG-Tarumirim</v>
      </c>
    </row>
    <row r="2152" spans="1:6" x14ac:dyDescent="0.25">
      <c r="A2152" s="1" t="s">
        <v>4075</v>
      </c>
      <c r="B2152" s="1">
        <v>3168507</v>
      </c>
      <c r="C2152" s="1" t="s">
        <v>4863</v>
      </c>
      <c r="D2152" s="1" t="str">
        <f t="shared" si="99"/>
        <v>31</v>
      </c>
      <c r="E2152" s="1" t="str">
        <f t="shared" si="100"/>
        <v>68507</v>
      </c>
      <c r="F2152" s="1" t="str">
        <f t="shared" si="101"/>
        <v>MG-Teixeiras</v>
      </c>
    </row>
    <row r="2153" spans="1:6" x14ac:dyDescent="0.25">
      <c r="A2153" s="1" t="s">
        <v>4075</v>
      </c>
      <c r="B2153" s="1">
        <v>3168606</v>
      </c>
      <c r="C2153" s="1" t="s">
        <v>4864</v>
      </c>
      <c r="D2153" s="1" t="str">
        <f t="shared" si="99"/>
        <v>31</v>
      </c>
      <c r="E2153" s="1" t="str">
        <f t="shared" si="100"/>
        <v>68606</v>
      </c>
      <c r="F2153" s="1" t="str">
        <f t="shared" si="101"/>
        <v>MG-Teófilo Otoni</v>
      </c>
    </row>
    <row r="2154" spans="1:6" x14ac:dyDescent="0.25">
      <c r="A2154" s="1" t="s">
        <v>4075</v>
      </c>
      <c r="B2154" s="1">
        <v>3168705</v>
      </c>
      <c r="C2154" s="1" t="s">
        <v>4865</v>
      </c>
      <c r="D2154" s="1" t="str">
        <f t="shared" si="99"/>
        <v>31</v>
      </c>
      <c r="E2154" s="1" t="str">
        <f t="shared" si="100"/>
        <v>68705</v>
      </c>
      <c r="F2154" s="1" t="str">
        <f t="shared" si="101"/>
        <v>MG-Timóteo</v>
      </c>
    </row>
    <row r="2155" spans="1:6" x14ac:dyDescent="0.25">
      <c r="A2155" s="1" t="s">
        <v>4075</v>
      </c>
      <c r="B2155" s="1">
        <v>3168804</v>
      </c>
      <c r="C2155" s="1" t="s">
        <v>4866</v>
      </c>
      <c r="D2155" s="1" t="str">
        <f t="shared" si="99"/>
        <v>31</v>
      </c>
      <c r="E2155" s="1" t="str">
        <f t="shared" si="100"/>
        <v>68804</v>
      </c>
      <c r="F2155" s="1" t="str">
        <f t="shared" si="101"/>
        <v>MG-Tiradentes</v>
      </c>
    </row>
    <row r="2156" spans="1:6" x14ac:dyDescent="0.25">
      <c r="A2156" s="1" t="s">
        <v>4075</v>
      </c>
      <c r="B2156" s="1">
        <v>3168903</v>
      </c>
      <c r="C2156" s="1" t="s">
        <v>4867</v>
      </c>
      <c r="D2156" s="1" t="str">
        <f t="shared" si="99"/>
        <v>31</v>
      </c>
      <c r="E2156" s="1" t="str">
        <f t="shared" si="100"/>
        <v>68903</v>
      </c>
      <c r="F2156" s="1" t="str">
        <f t="shared" si="101"/>
        <v>MG-Tiros</v>
      </c>
    </row>
    <row r="2157" spans="1:6" x14ac:dyDescent="0.25">
      <c r="A2157" s="1" t="s">
        <v>4075</v>
      </c>
      <c r="B2157" s="1">
        <v>3169000</v>
      </c>
      <c r="C2157" s="1" t="s">
        <v>4868</v>
      </c>
      <c r="D2157" s="1" t="str">
        <f t="shared" si="99"/>
        <v>31</v>
      </c>
      <c r="E2157" s="1" t="str">
        <f t="shared" si="100"/>
        <v>69000</v>
      </c>
      <c r="F2157" s="1" t="str">
        <f t="shared" si="101"/>
        <v>MG-Tocantins</v>
      </c>
    </row>
    <row r="2158" spans="1:6" x14ac:dyDescent="0.25">
      <c r="A2158" s="1" t="s">
        <v>4075</v>
      </c>
      <c r="B2158" s="1">
        <v>3169059</v>
      </c>
      <c r="C2158" s="1" t="s">
        <v>4869</v>
      </c>
      <c r="D2158" s="1" t="str">
        <f t="shared" si="99"/>
        <v>31</v>
      </c>
      <c r="E2158" s="1" t="str">
        <f t="shared" si="100"/>
        <v>69059</v>
      </c>
      <c r="F2158" s="1" t="str">
        <f t="shared" si="101"/>
        <v>MG-Tocos do Moji</v>
      </c>
    </row>
    <row r="2159" spans="1:6" x14ac:dyDescent="0.25">
      <c r="A2159" s="1" t="s">
        <v>4075</v>
      </c>
      <c r="B2159" s="1">
        <v>3169109</v>
      </c>
      <c r="C2159" s="1" t="s">
        <v>4870</v>
      </c>
      <c r="D2159" s="1" t="str">
        <f t="shared" si="99"/>
        <v>31</v>
      </c>
      <c r="E2159" s="1" t="str">
        <f t="shared" si="100"/>
        <v>69109</v>
      </c>
      <c r="F2159" s="1" t="str">
        <f t="shared" si="101"/>
        <v>MG-Toledo</v>
      </c>
    </row>
    <row r="2160" spans="1:6" x14ac:dyDescent="0.25">
      <c r="A2160" s="1" t="s">
        <v>4075</v>
      </c>
      <c r="B2160" s="1">
        <v>3169208</v>
      </c>
      <c r="C2160" s="1" t="s">
        <v>4871</v>
      </c>
      <c r="D2160" s="1" t="str">
        <f t="shared" si="99"/>
        <v>31</v>
      </c>
      <c r="E2160" s="1" t="str">
        <f t="shared" si="100"/>
        <v>69208</v>
      </c>
      <c r="F2160" s="1" t="str">
        <f t="shared" si="101"/>
        <v>MG-Tombos</v>
      </c>
    </row>
    <row r="2161" spans="1:6" x14ac:dyDescent="0.25">
      <c r="A2161" s="1" t="s">
        <v>4075</v>
      </c>
      <c r="B2161" s="1">
        <v>3169307</v>
      </c>
      <c r="C2161" s="1" t="s">
        <v>4872</v>
      </c>
      <c r="D2161" s="1" t="str">
        <f t="shared" si="99"/>
        <v>31</v>
      </c>
      <c r="E2161" s="1" t="str">
        <f t="shared" si="100"/>
        <v>69307</v>
      </c>
      <c r="F2161" s="1" t="str">
        <f t="shared" si="101"/>
        <v>MG-Três Corações</v>
      </c>
    </row>
    <row r="2162" spans="1:6" x14ac:dyDescent="0.25">
      <c r="A2162" s="1" t="s">
        <v>4075</v>
      </c>
      <c r="B2162" s="1">
        <v>3169356</v>
      </c>
      <c r="C2162" s="1" t="s">
        <v>4873</v>
      </c>
      <c r="D2162" s="1" t="str">
        <f t="shared" si="99"/>
        <v>31</v>
      </c>
      <c r="E2162" s="1" t="str">
        <f t="shared" si="100"/>
        <v>69356</v>
      </c>
      <c r="F2162" s="1" t="str">
        <f t="shared" si="101"/>
        <v>MG-Três Marias</v>
      </c>
    </row>
    <row r="2163" spans="1:6" x14ac:dyDescent="0.25">
      <c r="A2163" s="1" t="s">
        <v>4075</v>
      </c>
      <c r="B2163" s="1">
        <v>3169406</v>
      </c>
      <c r="C2163" s="1" t="s">
        <v>4874</v>
      </c>
      <c r="D2163" s="1" t="str">
        <f t="shared" si="99"/>
        <v>31</v>
      </c>
      <c r="E2163" s="1" t="str">
        <f t="shared" si="100"/>
        <v>69406</v>
      </c>
      <c r="F2163" s="1" t="str">
        <f t="shared" si="101"/>
        <v>MG-Três Pontas</v>
      </c>
    </row>
    <row r="2164" spans="1:6" x14ac:dyDescent="0.25">
      <c r="A2164" s="1" t="s">
        <v>4075</v>
      </c>
      <c r="B2164" s="1">
        <v>3169505</v>
      </c>
      <c r="C2164" s="1" t="s">
        <v>4875</v>
      </c>
      <c r="D2164" s="1" t="str">
        <f t="shared" si="99"/>
        <v>31</v>
      </c>
      <c r="E2164" s="1" t="str">
        <f t="shared" si="100"/>
        <v>69505</v>
      </c>
      <c r="F2164" s="1" t="str">
        <f t="shared" si="101"/>
        <v>MG-Tumiritinga</v>
      </c>
    </row>
    <row r="2165" spans="1:6" x14ac:dyDescent="0.25">
      <c r="A2165" s="1" t="s">
        <v>4075</v>
      </c>
      <c r="B2165" s="1">
        <v>3169604</v>
      </c>
      <c r="C2165" s="1" t="s">
        <v>4876</v>
      </c>
      <c r="D2165" s="1" t="str">
        <f t="shared" si="99"/>
        <v>31</v>
      </c>
      <c r="E2165" s="1" t="str">
        <f t="shared" si="100"/>
        <v>69604</v>
      </c>
      <c r="F2165" s="1" t="str">
        <f t="shared" si="101"/>
        <v>MG-Tupaciguara</v>
      </c>
    </row>
    <row r="2166" spans="1:6" x14ac:dyDescent="0.25">
      <c r="A2166" s="1" t="s">
        <v>4075</v>
      </c>
      <c r="B2166" s="1">
        <v>3169703</v>
      </c>
      <c r="C2166" s="1" t="s">
        <v>4877</v>
      </c>
      <c r="D2166" s="1" t="str">
        <f t="shared" si="99"/>
        <v>31</v>
      </c>
      <c r="E2166" s="1" t="str">
        <f t="shared" si="100"/>
        <v>69703</v>
      </c>
      <c r="F2166" s="1" t="str">
        <f t="shared" si="101"/>
        <v>MG-Turmalina</v>
      </c>
    </row>
    <row r="2167" spans="1:6" x14ac:dyDescent="0.25">
      <c r="A2167" s="1" t="s">
        <v>4075</v>
      </c>
      <c r="B2167" s="1">
        <v>3169802</v>
      </c>
      <c r="C2167" s="1" t="s">
        <v>4878</v>
      </c>
      <c r="D2167" s="1" t="str">
        <f t="shared" si="99"/>
        <v>31</v>
      </c>
      <c r="E2167" s="1" t="str">
        <f t="shared" si="100"/>
        <v>69802</v>
      </c>
      <c r="F2167" s="1" t="str">
        <f t="shared" si="101"/>
        <v>MG-Turvolândia</v>
      </c>
    </row>
    <row r="2168" spans="1:6" x14ac:dyDescent="0.25">
      <c r="A2168" s="1" t="s">
        <v>4075</v>
      </c>
      <c r="B2168" s="1">
        <v>3169901</v>
      </c>
      <c r="C2168" s="1" t="s">
        <v>4879</v>
      </c>
      <c r="D2168" s="1" t="str">
        <f t="shared" si="99"/>
        <v>31</v>
      </c>
      <c r="E2168" s="1" t="str">
        <f t="shared" si="100"/>
        <v>69901</v>
      </c>
      <c r="F2168" s="1" t="str">
        <f t="shared" si="101"/>
        <v>MG-Ubá</v>
      </c>
    </row>
    <row r="2169" spans="1:6" x14ac:dyDescent="0.25">
      <c r="A2169" s="1" t="s">
        <v>4075</v>
      </c>
      <c r="B2169" s="1">
        <v>3170008</v>
      </c>
      <c r="C2169" s="1" t="s">
        <v>4880</v>
      </c>
      <c r="D2169" s="1" t="str">
        <f t="shared" si="99"/>
        <v>31</v>
      </c>
      <c r="E2169" s="1" t="str">
        <f t="shared" si="100"/>
        <v>70008</v>
      </c>
      <c r="F2169" s="1" t="str">
        <f t="shared" si="101"/>
        <v>MG-Ubaí</v>
      </c>
    </row>
    <row r="2170" spans="1:6" x14ac:dyDescent="0.25">
      <c r="A2170" s="1" t="s">
        <v>4075</v>
      </c>
      <c r="B2170" s="1">
        <v>3170057</v>
      </c>
      <c r="C2170" s="1" t="s">
        <v>4881</v>
      </c>
      <c r="D2170" s="1" t="str">
        <f t="shared" si="99"/>
        <v>31</v>
      </c>
      <c r="E2170" s="1" t="str">
        <f t="shared" si="100"/>
        <v>70057</v>
      </c>
      <c r="F2170" s="1" t="str">
        <f t="shared" si="101"/>
        <v>MG-Ubaporanga</v>
      </c>
    </row>
    <row r="2171" spans="1:6" x14ac:dyDescent="0.25">
      <c r="A2171" s="1" t="s">
        <v>4075</v>
      </c>
      <c r="B2171" s="1">
        <v>3170107</v>
      </c>
      <c r="C2171" s="1" t="s">
        <v>4882</v>
      </c>
      <c r="D2171" s="1" t="str">
        <f t="shared" si="99"/>
        <v>31</v>
      </c>
      <c r="E2171" s="1" t="str">
        <f t="shared" si="100"/>
        <v>70107</v>
      </c>
      <c r="F2171" s="1" t="str">
        <f t="shared" si="101"/>
        <v>MG-Uberaba</v>
      </c>
    </row>
    <row r="2172" spans="1:6" x14ac:dyDescent="0.25">
      <c r="A2172" s="1" t="s">
        <v>4075</v>
      </c>
      <c r="B2172" s="1">
        <v>3170206</v>
      </c>
      <c r="C2172" s="1" t="s">
        <v>4883</v>
      </c>
      <c r="D2172" s="1" t="str">
        <f t="shared" si="99"/>
        <v>31</v>
      </c>
      <c r="E2172" s="1" t="str">
        <f t="shared" si="100"/>
        <v>70206</v>
      </c>
      <c r="F2172" s="1" t="str">
        <f t="shared" si="101"/>
        <v>MG-Uberlândia</v>
      </c>
    </row>
    <row r="2173" spans="1:6" x14ac:dyDescent="0.25">
      <c r="A2173" s="1" t="s">
        <v>4075</v>
      </c>
      <c r="B2173" s="1">
        <v>3170305</v>
      </c>
      <c r="C2173" s="1" t="s">
        <v>4884</v>
      </c>
      <c r="D2173" s="1" t="str">
        <f t="shared" si="99"/>
        <v>31</v>
      </c>
      <c r="E2173" s="1" t="str">
        <f t="shared" si="100"/>
        <v>70305</v>
      </c>
      <c r="F2173" s="1" t="str">
        <f t="shared" si="101"/>
        <v>MG-Umburatiba</v>
      </c>
    </row>
    <row r="2174" spans="1:6" x14ac:dyDescent="0.25">
      <c r="A2174" s="1" t="s">
        <v>4075</v>
      </c>
      <c r="B2174" s="1">
        <v>3170404</v>
      </c>
      <c r="C2174" s="1" t="s">
        <v>4885</v>
      </c>
      <c r="D2174" s="1" t="str">
        <f t="shared" si="99"/>
        <v>31</v>
      </c>
      <c r="E2174" s="1" t="str">
        <f t="shared" si="100"/>
        <v>70404</v>
      </c>
      <c r="F2174" s="1" t="str">
        <f t="shared" si="101"/>
        <v>MG-Unaí</v>
      </c>
    </row>
    <row r="2175" spans="1:6" x14ac:dyDescent="0.25">
      <c r="A2175" s="1" t="s">
        <v>4075</v>
      </c>
      <c r="B2175" s="1">
        <v>3170438</v>
      </c>
      <c r="C2175" s="1" t="s">
        <v>4886</v>
      </c>
      <c r="D2175" s="1" t="str">
        <f t="shared" si="99"/>
        <v>31</v>
      </c>
      <c r="E2175" s="1" t="str">
        <f t="shared" si="100"/>
        <v>70438</v>
      </c>
      <c r="F2175" s="1" t="str">
        <f t="shared" si="101"/>
        <v>MG-União de Minas</v>
      </c>
    </row>
    <row r="2176" spans="1:6" x14ac:dyDescent="0.25">
      <c r="A2176" s="1" t="s">
        <v>4075</v>
      </c>
      <c r="B2176" s="1">
        <v>3170479</v>
      </c>
      <c r="C2176" s="1" t="s">
        <v>4887</v>
      </c>
      <c r="D2176" s="1" t="str">
        <f t="shared" si="99"/>
        <v>31</v>
      </c>
      <c r="E2176" s="1" t="str">
        <f t="shared" si="100"/>
        <v>70479</v>
      </c>
      <c r="F2176" s="1" t="str">
        <f t="shared" si="101"/>
        <v>MG-Uruana de Minas</v>
      </c>
    </row>
    <row r="2177" spans="1:6" x14ac:dyDescent="0.25">
      <c r="A2177" s="1" t="s">
        <v>4075</v>
      </c>
      <c r="B2177" s="1">
        <v>3170503</v>
      </c>
      <c r="C2177" s="1" t="s">
        <v>4888</v>
      </c>
      <c r="D2177" s="1" t="str">
        <f t="shared" si="99"/>
        <v>31</v>
      </c>
      <c r="E2177" s="1" t="str">
        <f t="shared" si="100"/>
        <v>70503</v>
      </c>
      <c r="F2177" s="1" t="str">
        <f t="shared" si="101"/>
        <v>MG-Urucânia</v>
      </c>
    </row>
    <row r="2178" spans="1:6" x14ac:dyDescent="0.25">
      <c r="A2178" s="1" t="s">
        <v>4075</v>
      </c>
      <c r="B2178" s="1">
        <v>3170529</v>
      </c>
      <c r="C2178" s="1" t="s">
        <v>4889</v>
      </c>
      <c r="D2178" s="1" t="str">
        <f t="shared" si="99"/>
        <v>31</v>
      </c>
      <c r="E2178" s="1" t="str">
        <f t="shared" si="100"/>
        <v>70529</v>
      </c>
      <c r="F2178" s="1" t="str">
        <f t="shared" si="101"/>
        <v>MG-Urucuia</v>
      </c>
    </row>
    <row r="2179" spans="1:6" x14ac:dyDescent="0.25">
      <c r="A2179" s="1" t="s">
        <v>4075</v>
      </c>
      <c r="B2179" s="1">
        <v>3170578</v>
      </c>
      <c r="C2179" s="1" t="s">
        <v>4890</v>
      </c>
      <c r="D2179" s="1" t="str">
        <f t="shared" ref="D2179:D2242" si="102">LEFT($B2179,2)</f>
        <v>31</v>
      </c>
      <c r="E2179" s="1" t="str">
        <f t="shared" ref="E2179:E2242" si="103">RIGHT(B2179,5)</f>
        <v>70578</v>
      </c>
      <c r="F2179" s="1" t="str">
        <f t="shared" si="101"/>
        <v>MG-Vargem Alegre</v>
      </c>
    </row>
    <row r="2180" spans="1:6" x14ac:dyDescent="0.25">
      <c r="A2180" s="1" t="s">
        <v>4075</v>
      </c>
      <c r="B2180" s="1">
        <v>3170602</v>
      </c>
      <c r="C2180" s="1" t="s">
        <v>4891</v>
      </c>
      <c r="D2180" s="1" t="str">
        <f t="shared" si="102"/>
        <v>31</v>
      </c>
      <c r="E2180" s="1" t="str">
        <f t="shared" si="103"/>
        <v>70602</v>
      </c>
      <c r="F2180" s="1" t="str">
        <f t="shared" ref="F2180:F2243" si="104">A2180&amp;"-"&amp;C2180</f>
        <v>MG-Vargem Bonita</v>
      </c>
    </row>
    <row r="2181" spans="1:6" x14ac:dyDescent="0.25">
      <c r="A2181" s="1" t="s">
        <v>4075</v>
      </c>
      <c r="B2181" s="1">
        <v>3170651</v>
      </c>
      <c r="C2181" s="1" t="s">
        <v>4892</v>
      </c>
      <c r="D2181" s="1" t="str">
        <f t="shared" si="102"/>
        <v>31</v>
      </c>
      <c r="E2181" s="1" t="str">
        <f t="shared" si="103"/>
        <v>70651</v>
      </c>
      <c r="F2181" s="1" t="str">
        <f t="shared" si="104"/>
        <v>MG-Vargem Grande do Rio Pardo</v>
      </c>
    </row>
    <row r="2182" spans="1:6" x14ac:dyDescent="0.25">
      <c r="A2182" s="1" t="s">
        <v>4075</v>
      </c>
      <c r="B2182" s="1">
        <v>3170701</v>
      </c>
      <c r="C2182" s="1" t="s">
        <v>4893</v>
      </c>
      <c r="D2182" s="1" t="str">
        <f t="shared" si="102"/>
        <v>31</v>
      </c>
      <c r="E2182" s="1" t="str">
        <f t="shared" si="103"/>
        <v>70701</v>
      </c>
      <c r="F2182" s="1" t="str">
        <f t="shared" si="104"/>
        <v>MG-Varginha</v>
      </c>
    </row>
    <row r="2183" spans="1:6" x14ac:dyDescent="0.25">
      <c r="A2183" s="1" t="s">
        <v>4075</v>
      </c>
      <c r="B2183" s="1">
        <v>3170750</v>
      </c>
      <c r="C2183" s="1" t="s">
        <v>4894</v>
      </c>
      <c r="D2183" s="1" t="str">
        <f t="shared" si="102"/>
        <v>31</v>
      </c>
      <c r="E2183" s="1" t="str">
        <f t="shared" si="103"/>
        <v>70750</v>
      </c>
      <c r="F2183" s="1" t="str">
        <f t="shared" si="104"/>
        <v>MG-Varjão de Minas</v>
      </c>
    </row>
    <row r="2184" spans="1:6" x14ac:dyDescent="0.25">
      <c r="A2184" s="1" t="s">
        <v>4075</v>
      </c>
      <c r="B2184" s="1">
        <v>3170800</v>
      </c>
      <c r="C2184" s="1" t="s">
        <v>4895</v>
      </c>
      <c r="D2184" s="1" t="str">
        <f t="shared" si="102"/>
        <v>31</v>
      </c>
      <c r="E2184" s="1" t="str">
        <f t="shared" si="103"/>
        <v>70800</v>
      </c>
      <c r="F2184" s="1" t="str">
        <f t="shared" si="104"/>
        <v>MG-Várzea da Palma</v>
      </c>
    </row>
    <row r="2185" spans="1:6" x14ac:dyDescent="0.25">
      <c r="A2185" s="1" t="s">
        <v>4075</v>
      </c>
      <c r="B2185" s="1">
        <v>3170909</v>
      </c>
      <c r="C2185" s="1" t="s">
        <v>4896</v>
      </c>
      <c r="D2185" s="1" t="str">
        <f t="shared" si="102"/>
        <v>31</v>
      </c>
      <c r="E2185" s="1" t="str">
        <f t="shared" si="103"/>
        <v>70909</v>
      </c>
      <c r="F2185" s="1" t="str">
        <f t="shared" si="104"/>
        <v>MG-Varzelândia</v>
      </c>
    </row>
    <row r="2186" spans="1:6" x14ac:dyDescent="0.25">
      <c r="A2186" s="1" t="s">
        <v>4075</v>
      </c>
      <c r="B2186" s="1">
        <v>3171006</v>
      </c>
      <c r="C2186" s="1" t="s">
        <v>4897</v>
      </c>
      <c r="D2186" s="1" t="str">
        <f t="shared" si="102"/>
        <v>31</v>
      </c>
      <c r="E2186" s="1" t="str">
        <f t="shared" si="103"/>
        <v>71006</v>
      </c>
      <c r="F2186" s="1" t="str">
        <f t="shared" si="104"/>
        <v>MG-Vazante</v>
      </c>
    </row>
    <row r="2187" spans="1:6" x14ac:dyDescent="0.25">
      <c r="A2187" s="1" t="s">
        <v>4075</v>
      </c>
      <c r="B2187" s="1">
        <v>3171030</v>
      </c>
      <c r="C2187" s="1" t="s">
        <v>4898</v>
      </c>
      <c r="D2187" s="1" t="str">
        <f t="shared" si="102"/>
        <v>31</v>
      </c>
      <c r="E2187" s="1" t="str">
        <f t="shared" si="103"/>
        <v>71030</v>
      </c>
      <c r="F2187" s="1" t="str">
        <f t="shared" si="104"/>
        <v>MG-Verdelândia</v>
      </c>
    </row>
    <row r="2188" spans="1:6" x14ac:dyDescent="0.25">
      <c r="A2188" s="1" t="s">
        <v>4075</v>
      </c>
      <c r="B2188" s="1">
        <v>3171071</v>
      </c>
      <c r="C2188" s="1" t="s">
        <v>4899</v>
      </c>
      <c r="D2188" s="1" t="str">
        <f t="shared" si="102"/>
        <v>31</v>
      </c>
      <c r="E2188" s="1" t="str">
        <f t="shared" si="103"/>
        <v>71071</v>
      </c>
      <c r="F2188" s="1" t="str">
        <f t="shared" si="104"/>
        <v>MG-Veredinha</v>
      </c>
    </row>
    <row r="2189" spans="1:6" x14ac:dyDescent="0.25">
      <c r="A2189" s="1" t="s">
        <v>4075</v>
      </c>
      <c r="B2189" s="1">
        <v>3171105</v>
      </c>
      <c r="C2189" s="1" t="s">
        <v>4900</v>
      </c>
      <c r="D2189" s="1" t="str">
        <f t="shared" si="102"/>
        <v>31</v>
      </c>
      <c r="E2189" s="1" t="str">
        <f t="shared" si="103"/>
        <v>71105</v>
      </c>
      <c r="F2189" s="1" t="str">
        <f t="shared" si="104"/>
        <v>MG-Veríssimo</v>
      </c>
    </row>
    <row r="2190" spans="1:6" x14ac:dyDescent="0.25">
      <c r="A2190" s="1" t="s">
        <v>4075</v>
      </c>
      <c r="B2190" s="1">
        <v>3171154</v>
      </c>
      <c r="C2190" s="1" t="s">
        <v>4901</v>
      </c>
      <c r="D2190" s="1" t="str">
        <f t="shared" si="102"/>
        <v>31</v>
      </c>
      <c r="E2190" s="1" t="str">
        <f t="shared" si="103"/>
        <v>71154</v>
      </c>
      <c r="F2190" s="1" t="str">
        <f t="shared" si="104"/>
        <v>MG-Vermelho Novo</v>
      </c>
    </row>
    <row r="2191" spans="1:6" x14ac:dyDescent="0.25">
      <c r="A2191" s="1" t="s">
        <v>4075</v>
      </c>
      <c r="B2191" s="1">
        <v>3171204</v>
      </c>
      <c r="C2191" s="1" t="s">
        <v>4902</v>
      </c>
      <c r="D2191" s="1" t="str">
        <f t="shared" si="102"/>
        <v>31</v>
      </c>
      <c r="E2191" s="1" t="str">
        <f t="shared" si="103"/>
        <v>71204</v>
      </c>
      <c r="F2191" s="1" t="str">
        <f t="shared" si="104"/>
        <v>MG-Vespasiano</v>
      </c>
    </row>
    <row r="2192" spans="1:6" x14ac:dyDescent="0.25">
      <c r="A2192" s="1" t="s">
        <v>4075</v>
      </c>
      <c r="B2192" s="1">
        <v>3171303</v>
      </c>
      <c r="C2192" s="1" t="s">
        <v>3141</v>
      </c>
      <c r="D2192" s="1" t="str">
        <f t="shared" si="102"/>
        <v>31</v>
      </c>
      <c r="E2192" s="1" t="str">
        <f t="shared" si="103"/>
        <v>71303</v>
      </c>
      <c r="F2192" s="1" t="str">
        <f t="shared" si="104"/>
        <v>MG-Viçosa</v>
      </c>
    </row>
    <row r="2193" spans="1:6" x14ac:dyDescent="0.25">
      <c r="A2193" s="1" t="s">
        <v>4075</v>
      </c>
      <c r="B2193" s="1">
        <v>3171402</v>
      </c>
      <c r="C2193" s="1" t="s">
        <v>4903</v>
      </c>
      <c r="D2193" s="1" t="str">
        <f t="shared" si="102"/>
        <v>31</v>
      </c>
      <c r="E2193" s="1" t="str">
        <f t="shared" si="103"/>
        <v>71402</v>
      </c>
      <c r="F2193" s="1" t="str">
        <f t="shared" si="104"/>
        <v>MG-Vieiras</v>
      </c>
    </row>
    <row r="2194" spans="1:6" x14ac:dyDescent="0.25">
      <c r="A2194" s="1" t="s">
        <v>4075</v>
      </c>
      <c r="B2194" s="1">
        <v>3171600</v>
      </c>
      <c r="C2194" s="1" t="s">
        <v>4904</v>
      </c>
      <c r="D2194" s="1" t="str">
        <f t="shared" si="102"/>
        <v>31</v>
      </c>
      <c r="E2194" s="1" t="str">
        <f t="shared" si="103"/>
        <v>71600</v>
      </c>
      <c r="F2194" s="1" t="str">
        <f t="shared" si="104"/>
        <v>MG-Virgem da Lapa</v>
      </c>
    </row>
    <row r="2195" spans="1:6" x14ac:dyDescent="0.25">
      <c r="A2195" s="1" t="s">
        <v>4075</v>
      </c>
      <c r="B2195" s="1">
        <v>3171709</v>
      </c>
      <c r="C2195" s="1" t="s">
        <v>4905</v>
      </c>
      <c r="D2195" s="1" t="str">
        <f t="shared" si="102"/>
        <v>31</v>
      </c>
      <c r="E2195" s="1" t="str">
        <f t="shared" si="103"/>
        <v>71709</v>
      </c>
      <c r="F2195" s="1" t="str">
        <f t="shared" si="104"/>
        <v>MG-Virgínia</v>
      </c>
    </row>
    <row r="2196" spans="1:6" x14ac:dyDescent="0.25">
      <c r="A2196" s="1" t="s">
        <v>4075</v>
      </c>
      <c r="B2196" s="1">
        <v>3171808</v>
      </c>
      <c r="C2196" s="1" t="s">
        <v>4906</v>
      </c>
      <c r="D2196" s="1" t="str">
        <f t="shared" si="102"/>
        <v>31</v>
      </c>
      <c r="E2196" s="1" t="str">
        <f t="shared" si="103"/>
        <v>71808</v>
      </c>
      <c r="F2196" s="1" t="str">
        <f t="shared" si="104"/>
        <v>MG-Virginópolis</v>
      </c>
    </row>
    <row r="2197" spans="1:6" x14ac:dyDescent="0.25">
      <c r="A2197" s="1" t="s">
        <v>4075</v>
      </c>
      <c r="B2197" s="1">
        <v>3171907</v>
      </c>
      <c r="C2197" s="1" t="s">
        <v>4907</v>
      </c>
      <c r="D2197" s="1" t="str">
        <f t="shared" si="102"/>
        <v>31</v>
      </c>
      <c r="E2197" s="1" t="str">
        <f t="shared" si="103"/>
        <v>71907</v>
      </c>
      <c r="F2197" s="1" t="str">
        <f t="shared" si="104"/>
        <v>MG-Virgolândia</v>
      </c>
    </row>
    <row r="2198" spans="1:6" x14ac:dyDescent="0.25">
      <c r="A2198" s="1" t="s">
        <v>4075</v>
      </c>
      <c r="B2198" s="1">
        <v>3172004</v>
      </c>
      <c r="C2198" s="1" t="s">
        <v>4908</v>
      </c>
      <c r="D2198" s="1" t="str">
        <f t="shared" si="102"/>
        <v>31</v>
      </c>
      <c r="E2198" s="1" t="str">
        <f t="shared" si="103"/>
        <v>72004</v>
      </c>
      <c r="F2198" s="1" t="str">
        <f t="shared" si="104"/>
        <v>MG-Visconde do Rio Branco</v>
      </c>
    </row>
    <row r="2199" spans="1:6" x14ac:dyDescent="0.25">
      <c r="A2199" s="1" t="s">
        <v>4075</v>
      </c>
      <c r="B2199" s="1">
        <v>3172103</v>
      </c>
      <c r="C2199" s="1" t="s">
        <v>4909</v>
      </c>
      <c r="D2199" s="1" t="str">
        <f t="shared" si="102"/>
        <v>31</v>
      </c>
      <c r="E2199" s="1" t="str">
        <f t="shared" si="103"/>
        <v>72103</v>
      </c>
      <c r="F2199" s="1" t="str">
        <f t="shared" si="104"/>
        <v>MG-Volta Grande</v>
      </c>
    </row>
    <row r="2200" spans="1:6" x14ac:dyDescent="0.25">
      <c r="A2200" s="1" t="s">
        <v>4075</v>
      </c>
      <c r="B2200" s="1">
        <v>3172202</v>
      </c>
      <c r="C2200" s="1" t="s">
        <v>4910</v>
      </c>
      <c r="D2200" s="1" t="str">
        <f t="shared" si="102"/>
        <v>31</v>
      </c>
      <c r="E2200" s="1" t="str">
        <f t="shared" si="103"/>
        <v>72202</v>
      </c>
      <c r="F2200" s="1" t="str">
        <f t="shared" si="104"/>
        <v>MG-Wenceslau Braz</v>
      </c>
    </row>
    <row r="2201" spans="1:6" x14ac:dyDescent="0.25">
      <c r="A2201" s="1" t="s">
        <v>38</v>
      </c>
      <c r="B2201" s="1">
        <v>5000203</v>
      </c>
      <c r="C2201" s="1" t="s">
        <v>6785</v>
      </c>
      <c r="D2201" s="1" t="str">
        <f t="shared" si="102"/>
        <v>50</v>
      </c>
      <c r="E2201" s="1" t="str">
        <f t="shared" si="103"/>
        <v>00203</v>
      </c>
      <c r="F2201" s="1" t="str">
        <f t="shared" si="104"/>
        <v>MS-Água Clara</v>
      </c>
    </row>
    <row r="2202" spans="1:6" x14ac:dyDescent="0.25">
      <c r="A2202" s="1" t="s">
        <v>38</v>
      </c>
      <c r="B2202" s="1">
        <v>5000252</v>
      </c>
      <c r="C2202" s="1" t="s">
        <v>6786</v>
      </c>
      <c r="D2202" s="1" t="str">
        <f t="shared" si="102"/>
        <v>50</v>
      </c>
      <c r="E2202" s="1" t="str">
        <f t="shared" si="103"/>
        <v>00252</v>
      </c>
      <c r="F2202" s="1" t="str">
        <f t="shared" si="104"/>
        <v>MS-Alcinópolis</v>
      </c>
    </row>
    <row r="2203" spans="1:6" x14ac:dyDescent="0.25">
      <c r="A2203" s="1" t="s">
        <v>38</v>
      </c>
      <c r="B2203" s="1">
        <v>5000609</v>
      </c>
      <c r="C2203" s="1" t="s">
        <v>6787</v>
      </c>
      <c r="D2203" s="1" t="str">
        <f t="shared" si="102"/>
        <v>50</v>
      </c>
      <c r="E2203" s="1" t="str">
        <f t="shared" si="103"/>
        <v>00609</v>
      </c>
      <c r="F2203" s="1" t="str">
        <f t="shared" si="104"/>
        <v>MS-Amambai</v>
      </c>
    </row>
    <row r="2204" spans="1:6" x14ac:dyDescent="0.25">
      <c r="A2204" s="1" t="s">
        <v>38</v>
      </c>
      <c r="B2204" s="1">
        <v>5000708</v>
      </c>
      <c r="C2204" s="1" t="s">
        <v>6788</v>
      </c>
      <c r="D2204" s="1" t="str">
        <f t="shared" si="102"/>
        <v>50</v>
      </c>
      <c r="E2204" s="1" t="str">
        <f t="shared" si="103"/>
        <v>00708</v>
      </c>
      <c r="F2204" s="1" t="str">
        <f t="shared" si="104"/>
        <v>MS-Anastácio</v>
      </c>
    </row>
    <row r="2205" spans="1:6" x14ac:dyDescent="0.25">
      <c r="A2205" s="1" t="s">
        <v>38</v>
      </c>
      <c r="B2205" s="1">
        <v>5000807</v>
      </c>
      <c r="C2205" s="1" t="s">
        <v>6789</v>
      </c>
      <c r="D2205" s="1" t="str">
        <f t="shared" si="102"/>
        <v>50</v>
      </c>
      <c r="E2205" s="1" t="str">
        <f t="shared" si="103"/>
        <v>00807</v>
      </c>
      <c r="F2205" s="1" t="str">
        <f t="shared" si="104"/>
        <v>MS-Anaurilândia</v>
      </c>
    </row>
    <row r="2206" spans="1:6" x14ac:dyDescent="0.25">
      <c r="A2206" s="1" t="s">
        <v>38</v>
      </c>
      <c r="B2206" s="1">
        <v>5000856</v>
      </c>
      <c r="C2206" s="1" t="s">
        <v>6790</v>
      </c>
      <c r="D2206" s="1" t="str">
        <f t="shared" si="102"/>
        <v>50</v>
      </c>
      <c r="E2206" s="1" t="str">
        <f t="shared" si="103"/>
        <v>00856</v>
      </c>
      <c r="F2206" s="1" t="str">
        <f t="shared" si="104"/>
        <v>MS-Angélica</v>
      </c>
    </row>
    <row r="2207" spans="1:6" x14ac:dyDescent="0.25">
      <c r="A2207" s="1" t="s">
        <v>38</v>
      </c>
      <c r="B2207" s="1">
        <v>5000906</v>
      </c>
      <c r="C2207" s="1" t="s">
        <v>6791</v>
      </c>
      <c r="D2207" s="1" t="str">
        <f t="shared" si="102"/>
        <v>50</v>
      </c>
      <c r="E2207" s="1" t="str">
        <f t="shared" si="103"/>
        <v>00906</v>
      </c>
      <c r="F2207" s="1" t="str">
        <f t="shared" si="104"/>
        <v>MS-Antônio João</v>
      </c>
    </row>
    <row r="2208" spans="1:6" x14ac:dyDescent="0.25">
      <c r="A2208" s="1" t="s">
        <v>38</v>
      </c>
      <c r="B2208" s="1">
        <v>5001003</v>
      </c>
      <c r="C2208" s="1" t="s">
        <v>6792</v>
      </c>
      <c r="D2208" s="1" t="str">
        <f t="shared" si="102"/>
        <v>50</v>
      </c>
      <c r="E2208" s="1" t="str">
        <f t="shared" si="103"/>
        <v>01003</v>
      </c>
      <c r="F2208" s="1" t="str">
        <f t="shared" si="104"/>
        <v>MS-Aparecida do Taboado</v>
      </c>
    </row>
    <row r="2209" spans="1:6" x14ac:dyDescent="0.25">
      <c r="A2209" s="1" t="s">
        <v>38</v>
      </c>
      <c r="B2209" s="1">
        <v>5001102</v>
      </c>
      <c r="C2209" s="1" t="s">
        <v>6793</v>
      </c>
      <c r="D2209" s="1" t="str">
        <f t="shared" si="102"/>
        <v>50</v>
      </c>
      <c r="E2209" s="1" t="str">
        <f t="shared" si="103"/>
        <v>01102</v>
      </c>
      <c r="F2209" s="1" t="str">
        <f t="shared" si="104"/>
        <v>MS-Aquidauana</v>
      </c>
    </row>
    <row r="2210" spans="1:6" x14ac:dyDescent="0.25">
      <c r="A2210" s="1" t="s">
        <v>38</v>
      </c>
      <c r="B2210" s="1">
        <v>5001243</v>
      </c>
      <c r="C2210" s="1" t="s">
        <v>6794</v>
      </c>
      <c r="D2210" s="1" t="str">
        <f t="shared" si="102"/>
        <v>50</v>
      </c>
      <c r="E2210" s="1" t="str">
        <f t="shared" si="103"/>
        <v>01243</v>
      </c>
      <c r="F2210" s="1" t="str">
        <f t="shared" si="104"/>
        <v>MS-Aral Moreira</v>
      </c>
    </row>
    <row r="2211" spans="1:6" x14ac:dyDescent="0.25">
      <c r="A2211" s="1" t="s">
        <v>38</v>
      </c>
      <c r="B2211" s="1">
        <v>5001508</v>
      </c>
      <c r="C2211" s="1" t="s">
        <v>5720</v>
      </c>
      <c r="D2211" s="1" t="str">
        <f t="shared" si="102"/>
        <v>50</v>
      </c>
      <c r="E2211" s="1" t="str">
        <f t="shared" si="103"/>
        <v>01508</v>
      </c>
      <c r="F2211" s="1" t="str">
        <f t="shared" si="104"/>
        <v>MS-Bandeirantes</v>
      </c>
    </row>
    <row r="2212" spans="1:6" x14ac:dyDescent="0.25">
      <c r="A2212" s="1" t="s">
        <v>38</v>
      </c>
      <c r="B2212" s="1">
        <v>5001904</v>
      </c>
      <c r="C2212" s="1" t="s">
        <v>6795</v>
      </c>
      <c r="D2212" s="1" t="str">
        <f t="shared" si="102"/>
        <v>50</v>
      </c>
      <c r="E2212" s="1" t="str">
        <f t="shared" si="103"/>
        <v>01904</v>
      </c>
      <c r="F2212" s="1" t="str">
        <f t="shared" si="104"/>
        <v>MS-Bataguassu</v>
      </c>
    </row>
    <row r="2213" spans="1:6" x14ac:dyDescent="0.25">
      <c r="A2213" s="1" t="s">
        <v>38</v>
      </c>
      <c r="B2213" s="1">
        <v>5002001</v>
      </c>
      <c r="C2213" s="1" t="s">
        <v>6796</v>
      </c>
      <c r="D2213" s="1" t="str">
        <f t="shared" si="102"/>
        <v>50</v>
      </c>
      <c r="E2213" s="1" t="str">
        <f t="shared" si="103"/>
        <v>02001</v>
      </c>
      <c r="F2213" s="1" t="str">
        <f t="shared" si="104"/>
        <v>MS-Batayporã</v>
      </c>
    </row>
    <row r="2214" spans="1:6" x14ac:dyDescent="0.25">
      <c r="A2214" s="1" t="s">
        <v>38</v>
      </c>
      <c r="B2214" s="1">
        <v>5002100</v>
      </c>
      <c r="C2214" s="1" t="s">
        <v>6797</v>
      </c>
      <c r="D2214" s="1" t="str">
        <f t="shared" si="102"/>
        <v>50</v>
      </c>
      <c r="E2214" s="1" t="str">
        <f t="shared" si="103"/>
        <v>02100</v>
      </c>
      <c r="F2214" s="1" t="str">
        <f t="shared" si="104"/>
        <v>MS-Bela Vista</v>
      </c>
    </row>
    <row r="2215" spans="1:6" x14ac:dyDescent="0.25">
      <c r="A2215" s="1" t="s">
        <v>38</v>
      </c>
      <c r="B2215" s="1">
        <v>5002159</v>
      </c>
      <c r="C2215" s="1" t="s">
        <v>6798</v>
      </c>
      <c r="D2215" s="1" t="str">
        <f t="shared" si="102"/>
        <v>50</v>
      </c>
      <c r="E2215" s="1" t="str">
        <f t="shared" si="103"/>
        <v>02159</v>
      </c>
      <c r="F2215" s="1" t="str">
        <f t="shared" si="104"/>
        <v>MS-Bodoquena</v>
      </c>
    </row>
    <row r="2216" spans="1:6" x14ac:dyDescent="0.25">
      <c r="A2216" s="1" t="s">
        <v>38</v>
      </c>
      <c r="B2216" s="1">
        <v>5002209</v>
      </c>
      <c r="C2216" s="1" t="s">
        <v>2084</v>
      </c>
      <c r="D2216" s="1" t="str">
        <f t="shared" si="102"/>
        <v>50</v>
      </c>
      <c r="E2216" s="1" t="str">
        <f t="shared" si="103"/>
        <v>02209</v>
      </c>
      <c r="F2216" s="1" t="str">
        <f t="shared" si="104"/>
        <v>MS-Bonito</v>
      </c>
    </row>
    <row r="2217" spans="1:6" x14ac:dyDescent="0.25">
      <c r="A2217" s="1" t="s">
        <v>38</v>
      </c>
      <c r="B2217" s="1">
        <v>5002308</v>
      </c>
      <c r="C2217" s="1" t="s">
        <v>6799</v>
      </c>
      <c r="D2217" s="1" t="str">
        <f t="shared" si="102"/>
        <v>50</v>
      </c>
      <c r="E2217" s="1" t="str">
        <f t="shared" si="103"/>
        <v>02308</v>
      </c>
      <c r="F2217" s="1" t="str">
        <f t="shared" si="104"/>
        <v>MS-Brasilândia</v>
      </c>
    </row>
    <row r="2218" spans="1:6" x14ac:dyDescent="0.25">
      <c r="A2218" s="1" t="s">
        <v>38</v>
      </c>
      <c r="B2218" s="1">
        <v>5002407</v>
      </c>
      <c r="C2218" s="1" t="s">
        <v>6800</v>
      </c>
      <c r="D2218" s="1" t="str">
        <f t="shared" si="102"/>
        <v>50</v>
      </c>
      <c r="E2218" s="1" t="str">
        <f t="shared" si="103"/>
        <v>02407</v>
      </c>
      <c r="F2218" s="1" t="str">
        <f t="shared" si="104"/>
        <v>MS-Caarapó</v>
      </c>
    </row>
    <row r="2219" spans="1:6" x14ac:dyDescent="0.25">
      <c r="A2219" s="1" t="s">
        <v>38</v>
      </c>
      <c r="B2219" s="1">
        <v>5002605</v>
      </c>
      <c r="C2219" s="1" t="s">
        <v>6801</v>
      </c>
      <c r="D2219" s="1" t="str">
        <f t="shared" si="102"/>
        <v>50</v>
      </c>
      <c r="E2219" s="1" t="str">
        <f t="shared" si="103"/>
        <v>02605</v>
      </c>
      <c r="F2219" s="1" t="str">
        <f t="shared" si="104"/>
        <v>MS-Camapuã</v>
      </c>
    </row>
    <row r="2220" spans="1:6" x14ac:dyDescent="0.25">
      <c r="A2220" s="1" t="s">
        <v>38</v>
      </c>
      <c r="B2220" s="1">
        <v>5002704</v>
      </c>
      <c r="C2220" s="1" t="s">
        <v>3527</v>
      </c>
      <c r="D2220" s="1" t="str">
        <f t="shared" si="102"/>
        <v>50</v>
      </c>
      <c r="E2220" s="1" t="str">
        <f t="shared" si="103"/>
        <v>02704</v>
      </c>
      <c r="F2220" s="1" t="str">
        <f t="shared" si="104"/>
        <v>MS-Campo Grande</v>
      </c>
    </row>
    <row r="2221" spans="1:6" x14ac:dyDescent="0.25">
      <c r="A2221" s="1" t="s">
        <v>38</v>
      </c>
      <c r="B2221" s="1">
        <v>5002803</v>
      </c>
      <c r="C2221" s="1" t="s">
        <v>2628</v>
      </c>
      <c r="D2221" s="1" t="str">
        <f t="shared" si="102"/>
        <v>50</v>
      </c>
      <c r="E2221" s="1" t="str">
        <f t="shared" si="103"/>
        <v>02803</v>
      </c>
      <c r="F2221" s="1" t="str">
        <f t="shared" si="104"/>
        <v>MS-Caracol</v>
      </c>
    </row>
    <row r="2222" spans="1:6" x14ac:dyDescent="0.25">
      <c r="A2222" s="1" t="s">
        <v>38</v>
      </c>
      <c r="B2222" s="1">
        <v>5002902</v>
      </c>
      <c r="C2222" s="1" t="s">
        <v>6802</v>
      </c>
      <c r="D2222" s="1" t="str">
        <f t="shared" si="102"/>
        <v>50</v>
      </c>
      <c r="E2222" s="1" t="str">
        <f t="shared" si="103"/>
        <v>02902</v>
      </c>
      <c r="F2222" s="1" t="str">
        <f t="shared" si="104"/>
        <v>MS-Cassilândia</v>
      </c>
    </row>
    <row r="2223" spans="1:6" x14ac:dyDescent="0.25">
      <c r="A2223" s="1" t="s">
        <v>38</v>
      </c>
      <c r="B2223" s="1">
        <v>5002951</v>
      </c>
      <c r="C2223" s="1" t="s">
        <v>6803</v>
      </c>
      <c r="D2223" s="1" t="str">
        <f t="shared" si="102"/>
        <v>50</v>
      </c>
      <c r="E2223" s="1" t="str">
        <f t="shared" si="103"/>
        <v>02951</v>
      </c>
      <c r="F2223" s="1" t="str">
        <f t="shared" si="104"/>
        <v>MS-Chapadão do Sul</v>
      </c>
    </row>
    <row r="2224" spans="1:6" x14ac:dyDescent="0.25">
      <c r="A2224" s="1" t="s">
        <v>38</v>
      </c>
      <c r="B2224" s="1">
        <v>5003108</v>
      </c>
      <c r="C2224" s="1" t="s">
        <v>6804</v>
      </c>
      <c r="D2224" s="1" t="str">
        <f t="shared" si="102"/>
        <v>50</v>
      </c>
      <c r="E2224" s="1" t="str">
        <f t="shared" si="103"/>
        <v>03108</v>
      </c>
      <c r="F2224" s="1" t="str">
        <f t="shared" si="104"/>
        <v>MS-Corguinho</v>
      </c>
    </row>
    <row r="2225" spans="1:6" x14ac:dyDescent="0.25">
      <c r="A2225" s="1" t="s">
        <v>38</v>
      </c>
      <c r="B2225" s="1">
        <v>5003157</v>
      </c>
      <c r="C2225" s="1" t="s">
        <v>6805</v>
      </c>
      <c r="D2225" s="1" t="str">
        <f t="shared" si="102"/>
        <v>50</v>
      </c>
      <c r="E2225" s="1" t="str">
        <f t="shared" si="103"/>
        <v>03157</v>
      </c>
      <c r="F2225" s="1" t="str">
        <f t="shared" si="104"/>
        <v>MS-Coronel Sapucaia</v>
      </c>
    </row>
    <row r="2226" spans="1:6" x14ac:dyDescent="0.25">
      <c r="A2226" s="1" t="s">
        <v>38</v>
      </c>
      <c r="B2226" s="1">
        <v>5003207</v>
      </c>
      <c r="C2226" s="1" t="s">
        <v>6806</v>
      </c>
      <c r="D2226" s="1" t="str">
        <f t="shared" si="102"/>
        <v>50</v>
      </c>
      <c r="E2226" s="1" t="str">
        <f t="shared" si="103"/>
        <v>03207</v>
      </c>
      <c r="F2226" s="1" t="str">
        <f t="shared" si="104"/>
        <v>MS-Corumbá</v>
      </c>
    </row>
    <row r="2227" spans="1:6" x14ac:dyDescent="0.25">
      <c r="A2227" s="1" t="s">
        <v>38</v>
      </c>
      <c r="B2227" s="1">
        <v>5003256</v>
      </c>
      <c r="C2227" s="1" t="s">
        <v>6807</v>
      </c>
      <c r="D2227" s="1" t="str">
        <f t="shared" si="102"/>
        <v>50</v>
      </c>
      <c r="E2227" s="1" t="str">
        <f t="shared" si="103"/>
        <v>03256</v>
      </c>
      <c r="F2227" s="1" t="str">
        <f t="shared" si="104"/>
        <v>MS-Costa Rica</v>
      </c>
    </row>
    <row r="2228" spans="1:6" x14ac:dyDescent="0.25">
      <c r="A2228" s="1" t="s">
        <v>38</v>
      </c>
      <c r="B2228" s="1">
        <v>5003306</v>
      </c>
      <c r="C2228" s="1" t="s">
        <v>6808</v>
      </c>
      <c r="D2228" s="1" t="str">
        <f t="shared" si="102"/>
        <v>50</v>
      </c>
      <c r="E2228" s="1" t="str">
        <f t="shared" si="103"/>
        <v>03306</v>
      </c>
      <c r="F2228" s="1" t="str">
        <f t="shared" si="104"/>
        <v>MS-Coxim</v>
      </c>
    </row>
    <row r="2229" spans="1:6" x14ac:dyDescent="0.25">
      <c r="A2229" s="1" t="s">
        <v>38</v>
      </c>
      <c r="B2229" s="1">
        <v>5003454</v>
      </c>
      <c r="C2229" s="1" t="s">
        <v>6809</v>
      </c>
      <c r="D2229" s="1" t="str">
        <f t="shared" si="102"/>
        <v>50</v>
      </c>
      <c r="E2229" s="1" t="str">
        <f t="shared" si="103"/>
        <v>03454</v>
      </c>
      <c r="F2229" s="1" t="str">
        <f t="shared" si="104"/>
        <v>MS-Deodápolis</v>
      </c>
    </row>
    <row r="2230" spans="1:6" x14ac:dyDescent="0.25">
      <c r="A2230" s="1" t="s">
        <v>38</v>
      </c>
      <c r="B2230" s="1">
        <v>5003488</v>
      </c>
      <c r="C2230" s="1" t="s">
        <v>6810</v>
      </c>
      <c r="D2230" s="1" t="str">
        <f t="shared" si="102"/>
        <v>50</v>
      </c>
      <c r="E2230" s="1" t="str">
        <f t="shared" si="103"/>
        <v>03488</v>
      </c>
      <c r="F2230" s="1" t="str">
        <f t="shared" si="104"/>
        <v>MS-Dois Irmãos do Buriti</v>
      </c>
    </row>
    <row r="2231" spans="1:6" x14ac:dyDescent="0.25">
      <c r="A2231" s="1" t="s">
        <v>38</v>
      </c>
      <c r="B2231" s="1">
        <v>5003504</v>
      </c>
      <c r="C2231" s="1" t="s">
        <v>5784</v>
      </c>
      <c r="D2231" s="1" t="str">
        <f t="shared" si="102"/>
        <v>50</v>
      </c>
      <c r="E2231" s="1" t="str">
        <f t="shared" si="103"/>
        <v>03504</v>
      </c>
      <c r="F2231" s="1" t="str">
        <f t="shared" si="104"/>
        <v>MS-Douradina</v>
      </c>
    </row>
    <row r="2232" spans="1:6" x14ac:dyDescent="0.25">
      <c r="A2232" s="1" t="s">
        <v>38</v>
      </c>
      <c r="B2232" s="1">
        <v>5003702</v>
      </c>
      <c r="C2232" s="1" t="s">
        <v>6811</v>
      </c>
      <c r="D2232" s="1" t="str">
        <f t="shared" si="102"/>
        <v>50</v>
      </c>
      <c r="E2232" s="1" t="str">
        <f t="shared" si="103"/>
        <v>03702</v>
      </c>
      <c r="F2232" s="1" t="str">
        <f t="shared" si="104"/>
        <v>MS-Dourados</v>
      </c>
    </row>
    <row r="2233" spans="1:6" x14ac:dyDescent="0.25">
      <c r="A2233" s="1" t="s">
        <v>38</v>
      </c>
      <c r="B2233" s="1">
        <v>5003751</v>
      </c>
      <c r="C2233" s="1" t="s">
        <v>5232</v>
      </c>
      <c r="D2233" s="1" t="str">
        <f t="shared" si="102"/>
        <v>50</v>
      </c>
      <c r="E2233" s="1" t="str">
        <f t="shared" si="103"/>
        <v>03751</v>
      </c>
      <c r="F2233" s="1" t="str">
        <f t="shared" si="104"/>
        <v>MS-Eldorado</v>
      </c>
    </row>
    <row r="2234" spans="1:6" x14ac:dyDescent="0.25">
      <c r="A2234" s="1" t="s">
        <v>38</v>
      </c>
      <c r="B2234" s="1">
        <v>5003801</v>
      </c>
      <c r="C2234" s="1" t="s">
        <v>6812</v>
      </c>
      <c r="D2234" s="1" t="str">
        <f t="shared" si="102"/>
        <v>50</v>
      </c>
      <c r="E2234" s="1" t="str">
        <f t="shared" si="103"/>
        <v>03801</v>
      </c>
      <c r="F2234" s="1" t="str">
        <f t="shared" si="104"/>
        <v>MS-Fátima do Sul</v>
      </c>
    </row>
    <row r="2235" spans="1:6" x14ac:dyDescent="0.25">
      <c r="A2235" s="1" t="s">
        <v>38</v>
      </c>
      <c r="B2235" s="1">
        <v>5003900</v>
      </c>
      <c r="C2235" s="1" t="s">
        <v>6813</v>
      </c>
      <c r="D2235" s="1" t="str">
        <f t="shared" si="102"/>
        <v>50</v>
      </c>
      <c r="E2235" s="1" t="str">
        <f t="shared" si="103"/>
        <v>03900</v>
      </c>
      <c r="F2235" s="1" t="str">
        <f t="shared" si="104"/>
        <v>MS-Figueirão</v>
      </c>
    </row>
    <row r="2236" spans="1:6" x14ac:dyDescent="0.25">
      <c r="A2236" s="1" t="s">
        <v>38</v>
      </c>
      <c r="B2236" s="1">
        <v>5004007</v>
      </c>
      <c r="C2236" s="1" t="s">
        <v>6814</v>
      </c>
      <c r="D2236" s="1" t="str">
        <f t="shared" si="102"/>
        <v>50</v>
      </c>
      <c r="E2236" s="1" t="str">
        <f t="shared" si="103"/>
        <v>04007</v>
      </c>
      <c r="F2236" s="1" t="str">
        <f t="shared" si="104"/>
        <v>MS-Glória de Dourados</v>
      </c>
    </row>
    <row r="2237" spans="1:6" x14ac:dyDescent="0.25">
      <c r="A2237" s="1" t="s">
        <v>38</v>
      </c>
      <c r="B2237" s="1">
        <v>5004106</v>
      </c>
      <c r="C2237" s="1" t="s">
        <v>6815</v>
      </c>
      <c r="D2237" s="1" t="str">
        <f t="shared" si="102"/>
        <v>50</v>
      </c>
      <c r="E2237" s="1" t="str">
        <f t="shared" si="103"/>
        <v>04106</v>
      </c>
      <c r="F2237" s="1" t="str">
        <f t="shared" si="104"/>
        <v>MS-Guia Lopes da Laguna</v>
      </c>
    </row>
    <row r="2238" spans="1:6" x14ac:dyDescent="0.25">
      <c r="A2238" s="1" t="s">
        <v>38</v>
      </c>
      <c r="B2238" s="1">
        <v>5004304</v>
      </c>
      <c r="C2238" s="1" t="s">
        <v>6816</v>
      </c>
      <c r="D2238" s="1" t="str">
        <f t="shared" si="102"/>
        <v>50</v>
      </c>
      <c r="E2238" s="1" t="str">
        <f t="shared" si="103"/>
        <v>04304</v>
      </c>
      <c r="F2238" s="1" t="str">
        <f t="shared" si="104"/>
        <v>MS-Iguatemi</v>
      </c>
    </row>
    <row r="2239" spans="1:6" x14ac:dyDescent="0.25">
      <c r="A2239" s="1" t="s">
        <v>38</v>
      </c>
      <c r="B2239" s="1">
        <v>5004403</v>
      </c>
      <c r="C2239" s="1" t="s">
        <v>6817</v>
      </c>
      <c r="D2239" s="1" t="str">
        <f t="shared" si="102"/>
        <v>50</v>
      </c>
      <c r="E2239" s="1" t="str">
        <f t="shared" si="103"/>
        <v>04403</v>
      </c>
      <c r="F2239" s="1" t="str">
        <f t="shared" si="104"/>
        <v>MS-Inocência</v>
      </c>
    </row>
    <row r="2240" spans="1:6" x14ac:dyDescent="0.25">
      <c r="A2240" s="1" t="s">
        <v>38</v>
      </c>
      <c r="B2240" s="1">
        <v>5004502</v>
      </c>
      <c r="C2240" s="1" t="s">
        <v>6818</v>
      </c>
      <c r="D2240" s="1" t="str">
        <f t="shared" si="102"/>
        <v>50</v>
      </c>
      <c r="E2240" s="1" t="str">
        <f t="shared" si="103"/>
        <v>04502</v>
      </c>
      <c r="F2240" s="1" t="str">
        <f t="shared" si="104"/>
        <v>MS-Itaporã</v>
      </c>
    </row>
    <row r="2241" spans="1:6" x14ac:dyDescent="0.25">
      <c r="A2241" s="1" t="s">
        <v>38</v>
      </c>
      <c r="B2241" s="1">
        <v>5004601</v>
      </c>
      <c r="C2241" s="1" t="s">
        <v>6819</v>
      </c>
      <c r="D2241" s="1" t="str">
        <f t="shared" si="102"/>
        <v>50</v>
      </c>
      <c r="E2241" s="1" t="str">
        <f t="shared" si="103"/>
        <v>04601</v>
      </c>
      <c r="F2241" s="1" t="str">
        <f t="shared" si="104"/>
        <v>MS-Itaquiraí</v>
      </c>
    </row>
    <row r="2242" spans="1:6" x14ac:dyDescent="0.25">
      <c r="A2242" s="1" t="s">
        <v>38</v>
      </c>
      <c r="B2242" s="1">
        <v>5004700</v>
      </c>
      <c r="C2242" s="1" t="s">
        <v>6820</v>
      </c>
      <c r="D2242" s="1" t="str">
        <f t="shared" si="102"/>
        <v>50</v>
      </c>
      <c r="E2242" s="1" t="str">
        <f t="shared" si="103"/>
        <v>04700</v>
      </c>
      <c r="F2242" s="1" t="str">
        <f t="shared" si="104"/>
        <v>MS-Ivinhema</v>
      </c>
    </row>
    <row r="2243" spans="1:6" x14ac:dyDescent="0.25">
      <c r="A2243" s="1" t="s">
        <v>38</v>
      </c>
      <c r="B2243" s="1">
        <v>5004809</v>
      </c>
      <c r="C2243" s="1" t="s">
        <v>6821</v>
      </c>
      <c r="D2243" s="1" t="str">
        <f t="shared" ref="D2243:D2306" si="105">LEFT($B2243,2)</f>
        <v>50</v>
      </c>
      <c r="E2243" s="1" t="str">
        <f t="shared" ref="E2243:E2306" si="106">RIGHT(B2243,5)</f>
        <v>04809</v>
      </c>
      <c r="F2243" s="1" t="str">
        <f t="shared" si="104"/>
        <v>MS-Japorã</v>
      </c>
    </row>
    <row r="2244" spans="1:6" x14ac:dyDescent="0.25">
      <c r="A2244" s="1" t="s">
        <v>38</v>
      </c>
      <c r="B2244" s="1">
        <v>5004908</v>
      </c>
      <c r="C2244" s="1" t="s">
        <v>6822</v>
      </c>
      <c r="D2244" s="1" t="str">
        <f t="shared" si="105"/>
        <v>50</v>
      </c>
      <c r="E2244" s="1" t="str">
        <f t="shared" si="106"/>
        <v>04908</v>
      </c>
      <c r="F2244" s="1" t="str">
        <f t="shared" ref="F2244:F2307" si="107">A2244&amp;"-"&amp;C2244</f>
        <v>MS-Jaraguari</v>
      </c>
    </row>
    <row r="2245" spans="1:6" x14ac:dyDescent="0.25">
      <c r="A2245" s="1" t="s">
        <v>38</v>
      </c>
      <c r="B2245" s="1">
        <v>5005004</v>
      </c>
      <c r="C2245" s="1" t="s">
        <v>2893</v>
      </c>
      <c r="D2245" s="1" t="str">
        <f t="shared" si="105"/>
        <v>50</v>
      </c>
      <c r="E2245" s="1" t="str">
        <f t="shared" si="106"/>
        <v>05004</v>
      </c>
      <c r="F2245" s="1" t="str">
        <f t="shared" si="107"/>
        <v>MS-Jardim</v>
      </c>
    </row>
    <row r="2246" spans="1:6" x14ac:dyDescent="0.25">
      <c r="A2246" s="1" t="s">
        <v>38</v>
      </c>
      <c r="B2246" s="1">
        <v>5005103</v>
      </c>
      <c r="C2246" s="1" t="s">
        <v>6823</v>
      </c>
      <c r="D2246" s="1" t="str">
        <f t="shared" si="105"/>
        <v>50</v>
      </c>
      <c r="E2246" s="1" t="str">
        <f t="shared" si="106"/>
        <v>05103</v>
      </c>
      <c r="F2246" s="1" t="str">
        <f t="shared" si="107"/>
        <v>MS-Jateí</v>
      </c>
    </row>
    <row r="2247" spans="1:6" x14ac:dyDescent="0.25">
      <c r="A2247" s="1" t="s">
        <v>38</v>
      </c>
      <c r="B2247" s="1">
        <v>5005152</v>
      </c>
      <c r="C2247" s="1" t="s">
        <v>6824</v>
      </c>
      <c r="D2247" s="1" t="str">
        <f t="shared" si="105"/>
        <v>50</v>
      </c>
      <c r="E2247" s="1" t="str">
        <f t="shared" si="106"/>
        <v>05152</v>
      </c>
      <c r="F2247" s="1" t="str">
        <f t="shared" si="107"/>
        <v>MS-Juti</v>
      </c>
    </row>
    <row r="2248" spans="1:6" x14ac:dyDescent="0.25">
      <c r="A2248" s="1" t="s">
        <v>38</v>
      </c>
      <c r="B2248" s="1">
        <v>5005202</v>
      </c>
      <c r="C2248" s="1" t="s">
        <v>6825</v>
      </c>
      <c r="D2248" s="1" t="str">
        <f t="shared" si="105"/>
        <v>50</v>
      </c>
      <c r="E2248" s="1" t="str">
        <f t="shared" si="106"/>
        <v>05202</v>
      </c>
      <c r="F2248" s="1" t="str">
        <f t="shared" si="107"/>
        <v>MS-Ladário</v>
      </c>
    </row>
    <row r="2249" spans="1:6" x14ac:dyDescent="0.25">
      <c r="A2249" s="1" t="s">
        <v>38</v>
      </c>
      <c r="B2249" s="1">
        <v>5005251</v>
      </c>
      <c r="C2249" s="1" t="s">
        <v>6826</v>
      </c>
      <c r="D2249" s="1" t="str">
        <f t="shared" si="105"/>
        <v>50</v>
      </c>
      <c r="E2249" s="1" t="str">
        <f t="shared" si="106"/>
        <v>05251</v>
      </c>
      <c r="F2249" s="1" t="str">
        <f t="shared" si="107"/>
        <v>MS-Laguna Carapã</v>
      </c>
    </row>
    <row r="2250" spans="1:6" x14ac:dyDescent="0.25">
      <c r="A2250" s="1" t="s">
        <v>38</v>
      </c>
      <c r="B2250" s="1">
        <v>5005400</v>
      </c>
      <c r="C2250" s="1" t="s">
        <v>6827</v>
      </c>
      <c r="D2250" s="1" t="str">
        <f t="shared" si="105"/>
        <v>50</v>
      </c>
      <c r="E2250" s="1" t="str">
        <f t="shared" si="106"/>
        <v>05400</v>
      </c>
      <c r="F2250" s="1" t="str">
        <f t="shared" si="107"/>
        <v>MS-Maracaju</v>
      </c>
    </row>
    <row r="2251" spans="1:6" x14ac:dyDescent="0.25">
      <c r="A2251" s="1" t="s">
        <v>38</v>
      </c>
      <c r="B2251" s="1">
        <v>5005608</v>
      </c>
      <c r="C2251" s="1" t="s">
        <v>6828</v>
      </c>
      <c r="D2251" s="1" t="str">
        <f t="shared" si="105"/>
        <v>50</v>
      </c>
      <c r="E2251" s="1" t="str">
        <f t="shared" si="106"/>
        <v>05608</v>
      </c>
      <c r="F2251" s="1" t="str">
        <f t="shared" si="107"/>
        <v>MS-Miranda</v>
      </c>
    </row>
    <row r="2252" spans="1:6" x14ac:dyDescent="0.25">
      <c r="A2252" s="1" t="s">
        <v>38</v>
      </c>
      <c r="B2252" s="1">
        <v>5005681</v>
      </c>
      <c r="C2252" s="1" t="s">
        <v>3938</v>
      </c>
      <c r="D2252" s="1" t="str">
        <f t="shared" si="105"/>
        <v>50</v>
      </c>
      <c r="E2252" s="1" t="str">
        <f t="shared" si="106"/>
        <v>05681</v>
      </c>
      <c r="F2252" s="1" t="str">
        <f t="shared" si="107"/>
        <v>MS-Mundo Novo</v>
      </c>
    </row>
    <row r="2253" spans="1:6" x14ac:dyDescent="0.25">
      <c r="A2253" s="1" t="s">
        <v>38</v>
      </c>
      <c r="B2253" s="1">
        <v>5005707</v>
      </c>
      <c r="C2253" s="1" t="s">
        <v>6829</v>
      </c>
      <c r="D2253" s="1" t="str">
        <f t="shared" si="105"/>
        <v>50</v>
      </c>
      <c r="E2253" s="1" t="str">
        <f t="shared" si="106"/>
        <v>05707</v>
      </c>
      <c r="F2253" s="1" t="str">
        <f t="shared" si="107"/>
        <v>MS-Naviraí</v>
      </c>
    </row>
    <row r="2254" spans="1:6" x14ac:dyDescent="0.25">
      <c r="A2254" s="1" t="s">
        <v>38</v>
      </c>
      <c r="B2254" s="1">
        <v>5005806</v>
      </c>
      <c r="C2254" s="1" t="s">
        <v>6830</v>
      </c>
      <c r="D2254" s="1" t="str">
        <f t="shared" si="105"/>
        <v>50</v>
      </c>
      <c r="E2254" s="1" t="str">
        <f t="shared" si="106"/>
        <v>05806</v>
      </c>
      <c r="F2254" s="1" t="str">
        <f t="shared" si="107"/>
        <v>MS-Nioaque</v>
      </c>
    </row>
    <row r="2255" spans="1:6" x14ac:dyDescent="0.25">
      <c r="A2255" s="1" t="s">
        <v>38</v>
      </c>
      <c r="B2255" s="1">
        <v>5006002</v>
      </c>
      <c r="C2255" s="1" t="s">
        <v>6831</v>
      </c>
      <c r="D2255" s="1" t="str">
        <f t="shared" si="105"/>
        <v>50</v>
      </c>
      <c r="E2255" s="1" t="str">
        <f t="shared" si="106"/>
        <v>06002</v>
      </c>
      <c r="F2255" s="1" t="str">
        <f t="shared" si="107"/>
        <v>MS-Nova Alvorada do Sul</v>
      </c>
    </row>
    <row r="2256" spans="1:6" x14ac:dyDescent="0.25">
      <c r="A2256" s="1" t="s">
        <v>38</v>
      </c>
      <c r="B2256" s="1">
        <v>5006200</v>
      </c>
      <c r="C2256" s="1" t="s">
        <v>6832</v>
      </c>
      <c r="D2256" s="1" t="str">
        <f t="shared" si="105"/>
        <v>50</v>
      </c>
      <c r="E2256" s="1" t="str">
        <f t="shared" si="106"/>
        <v>06200</v>
      </c>
      <c r="F2256" s="1" t="str">
        <f t="shared" si="107"/>
        <v>MS-Nova Andradina</v>
      </c>
    </row>
    <row r="2257" spans="1:6" x14ac:dyDescent="0.25">
      <c r="A2257" s="1" t="s">
        <v>38</v>
      </c>
      <c r="B2257" s="1">
        <v>5006259</v>
      </c>
      <c r="C2257" s="1" t="s">
        <v>6833</v>
      </c>
      <c r="D2257" s="1" t="str">
        <f t="shared" si="105"/>
        <v>50</v>
      </c>
      <c r="E2257" s="1" t="str">
        <f t="shared" si="106"/>
        <v>06259</v>
      </c>
      <c r="F2257" s="1" t="str">
        <f t="shared" si="107"/>
        <v>MS-Novo Horizonte do Sul</v>
      </c>
    </row>
    <row r="2258" spans="1:6" x14ac:dyDescent="0.25">
      <c r="A2258" s="1" t="s">
        <v>38</v>
      </c>
      <c r="B2258" s="1">
        <v>5006309</v>
      </c>
      <c r="C2258" s="1" t="s">
        <v>6834</v>
      </c>
      <c r="D2258" s="1" t="str">
        <f t="shared" si="105"/>
        <v>50</v>
      </c>
      <c r="E2258" s="1" t="str">
        <f t="shared" si="106"/>
        <v>06309</v>
      </c>
      <c r="F2258" s="1" t="str">
        <f t="shared" si="107"/>
        <v>MS-Paranaíba</v>
      </c>
    </row>
    <row r="2259" spans="1:6" x14ac:dyDescent="0.25">
      <c r="A2259" s="1" t="s">
        <v>38</v>
      </c>
      <c r="B2259" s="1">
        <v>5006358</v>
      </c>
      <c r="C2259" s="1" t="s">
        <v>6835</v>
      </c>
      <c r="D2259" s="1" t="str">
        <f t="shared" si="105"/>
        <v>50</v>
      </c>
      <c r="E2259" s="1" t="str">
        <f t="shared" si="106"/>
        <v>06358</v>
      </c>
      <c r="F2259" s="1" t="str">
        <f t="shared" si="107"/>
        <v>MS-Paranhos</v>
      </c>
    </row>
    <row r="2260" spans="1:6" x14ac:dyDescent="0.25">
      <c r="A2260" s="1" t="s">
        <v>38</v>
      </c>
      <c r="B2260" s="1">
        <v>5006408</v>
      </c>
      <c r="C2260" s="1" t="s">
        <v>6836</v>
      </c>
      <c r="D2260" s="1" t="str">
        <f t="shared" si="105"/>
        <v>50</v>
      </c>
      <c r="E2260" s="1" t="str">
        <f t="shared" si="106"/>
        <v>06408</v>
      </c>
      <c r="F2260" s="1" t="str">
        <f t="shared" si="107"/>
        <v>MS-Pedro Gomes</v>
      </c>
    </row>
    <row r="2261" spans="1:6" x14ac:dyDescent="0.25">
      <c r="A2261" s="1" t="s">
        <v>38</v>
      </c>
      <c r="B2261" s="1">
        <v>5006606</v>
      </c>
      <c r="C2261" s="1" t="s">
        <v>6837</v>
      </c>
      <c r="D2261" s="1" t="str">
        <f t="shared" si="105"/>
        <v>50</v>
      </c>
      <c r="E2261" s="1" t="str">
        <f t="shared" si="106"/>
        <v>06606</v>
      </c>
      <c r="F2261" s="1" t="str">
        <f t="shared" si="107"/>
        <v>MS-Ponta Porã</v>
      </c>
    </row>
    <row r="2262" spans="1:6" x14ac:dyDescent="0.25">
      <c r="A2262" s="1" t="s">
        <v>38</v>
      </c>
      <c r="B2262" s="1">
        <v>5006903</v>
      </c>
      <c r="C2262" s="1" t="s">
        <v>6838</v>
      </c>
      <c r="D2262" s="1" t="str">
        <f t="shared" si="105"/>
        <v>50</v>
      </c>
      <c r="E2262" s="1" t="str">
        <f t="shared" si="106"/>
        <v>06903</v>
      </c>
      <c r="F2262" s="1" t="str">
        <f t="shared" si="107"/>
        <v>MS-Porto Murtinho</v>
      </c>
    </row>
    <row r="2263" spans="1:6" x14ac:dyDescent="0.25">
      <c r="A2263" s="1" t="s">
        <v>38</v>
      </c>
      <c r="B2263" s="1">
        <v>5007109</v>
      </c>
      <c r="C2263" s="1" t="s">
        <v>6839</v>
      </c>
      <c r="D2263" s="1" t="str">
        <f t="shared" si="105"/>
        <v>50</v>
      </c>
      <c r="E2263" s="1" t="str">
        <f t="shared" si="106"/>
        <v>07109</v>
      </c>
      <c r="F2263" s="1" t="str">
        <f t="shared" si="107"/>
        <v>MS-Ribas do Rio Pardo</v>
      </c>
    </row>
    <row r="2264" spans="1:6" x14ac:dyDescent="0.25">
      <c r="A2264" s="1" t="s">
        <v>38</v>
      </c>
      <c r="B2264" s="1">
        <v>5007208</v>
      </c>
      <c r="C2264" s="1" t="s">
        <v>6840</v>
      </c>
      <c r="D2264" s="1" t="str">
        <f t="shared" si="105"/>
        <v>50</v>
      </c>
      <c r="E2264" s="1" t="str">
        <f t="shared" si="106"/>
        <v>07208</v>
      </c>
      <c r="F2264" s="1" t="str">
        <f t="shared" si="107"/>
        <v>MS-Rio Brilhante</v>
      </c>
    </row>
    <row r="2265" spans="1:6" x14ac:dyDescent="0.25">
      <c r="A2265" s="1" t="s">
        <v>38</v>
      </c>
      <c r="B2265" s="1">
        <v>5007307</v>
      </c>
      <c r="C2265" s="1" t="s">
        <v>5978</v>
      </c>
      <c r="D2265" s="1" t="str">
        <f t="shared" si="105"/>
        <v>50</v>
      </c>
      <c r="E2265" s="1" t="str">
        <f t="shared" si="106"/>
        <v>07307</v>
      </c>
      <c r="F2265" s="1" t="str">
        <f t="shared" si="107"/>
        <v>MS-Rio Negro</v>
      </c>
    </row>
    <row r="2266" spans="1:6" x14ac:dyDescent="0.25">
      <c r="A2266" s="1" t="s">
        <v>38</v>
      </c>
      <c r="B2266" s="1">
        <v>5007406</v>
      </c>
      <c r="C2266" s="1" t="s">
        <v>6841</v>
      </c>
      <c r="D2266" s="1" t="str">
        <f t="shared" si="105"/>
        <v>50</v>
      </c>
      <c r="E2266" s="1" t="str">
        <f t="shared" si="106"/>
        <v>07406</v>
      </c>
      <c r="F2266" s="1" t="str">
        <f t="shared" si="107"/>
        <v>MS-Rio Verde de Mato Grosso</v>
      </c>
    </row>
    <row r="2267" spans="1:6" x14ac:dyDescent="0.25">
      <c r="A2267" s="1" t="s">
        <v>38</v>
      </c>
      <c r="B2267" s="1">
        <v>5007505</v>
      </c>
      <c r="C2267" s="1" t="s">
        <v>6842</v>
      </c>
      <c r="D2267" s="1" t="str">
        <f t="shared" si="105"/>
        <v>50</v>
      </c>
      <c r="E2267" s="1" t="str">
        <f t="shared" si="106"/>
        <v>07505</v>
      </c>
      <c r="F2267" s="1" t="str">
        <f t="shared" si="107"/>
        <v>MS-Rochedo</v>
      </c>
    </row>
    <row r="2268" spans="1:6" x14ac:dyDescent="0.25">
      <c r="A2268" s="1" t="s">
        <v>38</v>
      </c>
      <c r="B2268" s="1">
        <v>5007554</v>
      </c>
      <c r="C2268" s="1" t="s">
        <v>6843</v>
      </c>
      <c r="D2268" s="1" t="str">
        <f t="shared" si="105"/>
        <v>50</v>
      </c>
      <c r="E2268" s="1" t="str">
        <f t="shared" si="106"/>
        <v>07554</v>
      </c>
      <c r="F2268" s="1" t="str">
        <f t="shared" si="107"/>
        <v>MS-Santa Rita do Pardo</v>
      </c>
    </row>
    <row r="2269" spans="1:6" x14ac:dyDescent="0.25">
      <c r="A2269" s="1" t="s">
        <v>38</v>
      </c>
      <c r="B2269" s="1">
        <v>5007695</v>
      </c>
      <c r="C2269" s="1" t="s">
        <v>6844</v>
      </c>
      <c r="D2269" s="1" t="str">
        <f t="shared" si="105"/>
        <v>50</v>
      </c>
      <c r="E2269" s="1" t="str">
        <f t="shared" si="106"/>
        <v>07695</v>
      </c>
      <c r="F2269" s="1" t="str">
        <f t="shared" si="107"/>
        <v>MS-São Gabriel do Oeste</v>
      </c>
    </row>
    <row r="2270" spans="1:6" x14ac:dyDescent="0.25">
      <c r="A2270" s="1" t="s">
        <v>38</v>
      </c>
      <c r="B2270" s="1">
        <v>5007802</v>
      </c>
      <c r="C2270" s="1" t="s">
        <v>6845</v>
      </c>
      <c r="D2270" s="1" t="str">
        <f t="shared" si="105"/>
        <v>50</v>
      </c>
      <c r="E2270" s="1" t="str">
        <f t="shared" si="106"/>
        <v>07802</v>
      </c>
      <c r="F2270" s="1" t="str">
        <f t="shared" si="107"/>
        <v>MS-Selvíria</v>
      </c>
    </row>
    <row r="2271" spans="1:6" x14ac:dyDescent="0.25">
      <c r="A2271" s="1" t="s">
        <v>38</v>
      </c>
      <c r="B2271" s="1">
        <v>5007703</v>
      </c>
      <c r="C2271" s="1" t="s">
        <v>6846</v>
      </c>
      <c r="D2271" s="1" t="str">
        <f t="shared" si="105"/>
        <v>50</v>
      </c>
      <c r="E2271" s="1" t="str">
        <f t="shared" si="106"/>
        <v>07703</v>
      </c>
      <c r="F2271" s="1" t="str">
        <f t="shared" si="107"/>
        <v>MS-Sete Quedas</v>
      </c>
    </row>
    <row r="2272" spans="1:6" x14ac:dyDescent="0.25">
      <c r="A2272" s="1" t="s">
        <v>38</v>
      </c>
      <c r="B2272" s="1">
        <v>5007901</v>
      </c>
      <c r="C2272" s="1" t="s">
        <v>6847</v>
      </c>
      <c r="D2272" s="1" t="str">
        <f t="shared" si="105"/>
        <v>50</v>
      </c>
      <c r="E2272" s="1" t="str">
        <f t="shared" si="106"/>
        <v>07901</v>
      </c>
      <c r="F2272" s="1" t="str">
        <f t="shared" si="107"/>
        <v>MS-Sidrolândia</v>
      </c>
    </row>
    <row r="2273" spans="1:6" x14ac:dyDescent="0.25">
      <c r="A2273" s="1" t="s">
        <v>38</v>
      </c>
      <c r="B2273" s="1">
        <v>5007935</v>
      </c>
      <c r="C2273" s="1" t="s">
        <v>6848</v>
      </c>
      <c r="D2273" s="1" t="str">
        <f t="shared" si="105"/>
        <v>50</v>
      </c>
      <c r="E2273" s="1" t="str">
        <f t="shared" si="106"/>
        <v>07935</v>
      </c>
      <c r="F2273" s="1" t="str">
        <f t="shared" si="107"/>
        <v>MS-Sonora</v>
      </c>
    </row>
    <row r="2274" spans="1:6" x14ac:dyDescent="0.25">
      <c r="A2274" s="1" t="s">
        <v>38</v>
      </c>
      <c r="B2274" s="1">
        <v>5007950</v>
      </c>
      <c r="C2274" s="1" t="s">
        <v>6849</v>
      </c>
      <c r="D2274" s="1" t="str">
        <f t="shared" si="105"/>
        <v>50</v>
      </c>
      <c r="E2274" s="1" t="str">
        <f t="shared" si="106"/>
        <v>07950</v>
      </c>
      <c r="F2274" s="1" t="str">
        <f t="shared" si="107"/>
        <v>MS-Tacuru</v>
      </c>
    </row>
    <row r="2275" spans="1:6" x14ac:dyDescent="0.25">
      <c r="A2275" s="1" t="s">
        <v>38</v>
      </c>
      <c r="B2275" s="1">
        <v>5007976</v>
      </c>
      <c r="C2275" s="1" t="s">
        <v>6850</v>
      </c>
      <c r="D2275" s="1" t="str">
        <f t="shared" si="105"/>
        <v>50</v>
      </c>
      <c r="E2275" s="1" t="str">
        <f t="shared" si="106"/>
        <v>07976</v>
      </c>
      <c r="F2275" s="1" t="str">
        <f t="shared" si="107"/>
        <v>MS-Taquarussu</v>
      </c>
    </row>
    <row r="2276" spans="1:6" x14ac:dyDescent="0.25">
      <c r="A2276" s="1" t="s">
        <v>38</v>
      </c>
      <c r="B2276" s="1">
        <v>5008008</v>
      </c>
      <c r="C2276" s="1" t="s">
        <v>6851</v>
      </c>
      <c r="D2276" s="1" t="str">
        <f t="shared" si="105"/>
        <v>50</v>
      </c>
      <c r="E2276" s="1" t="str">
        <f t="shared" si="106"/>
        <v>08008</v>
      </c>
      <c r="F2276" s="1" t="str">
        <f t="shared" si="107"/>
        <v>MS-Terenos</v>
      </c>
    </row>
    <row r="2277" spans="1:6" x14ac:dyDescent="0.25">
      <c r="A2277" s="1" t="s">
        <v>38</v>
      </c>
      <c r="B2277" s="1">
        <v>5008305</v>
      </c>
      <c r="C2277" s="1" t="s">
        <v>6852</v>
      </c>
      <c r="D2277" s="1" t="str">
        <f t="shared" si="105"/>
        <v>50</v>
      </c>
      <c r="E2277" s="1" t="str">
        <f t="shared" si="106"/>
        <v>08305</v>
      </c>
      <c r="F2277" s="1" t="str">
        <f t="shared" si="107"/>
        <v>MS-Três Lagoas</v>
      </c>
    </row>
    <row r="2278" spans="1:6" x14ac:dyDescent="0.25">
      <c r="A2278" s="1" t="s">
        <v>38</v>
      </c>
      <c r="B2278" s="1">
        <v>5008404</v>
      </c>
      <c r="C2278" s="1" t="s">
        <v>6853</v>
      </c>
      <c r="D2278" s="1" t="str">
        <f t="shared" si="105"/>
        <v>50</v>
      </c>
      <c r="E2278" s="1" t="str">
        <f t="shared" si="106"/>
        <v>08404</v>
      </c>
      <c r="F2278" s="1" t="str">
        <f t="shared" si="107"/>
        <v>MS-Vicentina</v>
      </c>
    </row>
    <row r="2279" spans="1:6" x14ac:dyDescent="0.25">
      <c r="A2279" s="1" t="s">
        <v>6854</v>
      </c>
      <c r="B2279" s="1">
        <v>5100102</v>
      </c>
      <c r="C2279" s="1" t="s">
        <v>6855</v>
      </c>
      <c r="D2279" s="1" t="str">
        <f t="shared" si="105"/>
        <v>51</v>
      </c>
      <c r="E2279" s="1" t="str">
        <f t="shared" si="106"/>
        <v>00102</v>
      </c>
      <c r="F2279" s="1" t="str">
        <f t="shared" si="107"/>
        <v>MT-Acorizal</v>
      </c>
    </row>
    <row r="2280" spans="1:6" x14ac:dyDescent="0.25">
      <c r="A2280" s="1" t="s">
        <v>6854</v>
      </c>
      <c r="B2280" s="1">
        <v>5100201</v>
      </c>
      <c r="C2280" s="1" t="s">
        <v>4081</v>
      </c>
      <c r="D2280" s="1" t="str">
        <f t="shared" si="105"/>
        <v>51</v>
      </c>
      <c r="E2280" s="1" t="str">
        <f t="shared" si="106"/>
        <v>00201</v>
      </c>
      <c r="F2280" s="1" t="str">
        <f t="shared" si="107"/>
        <v>MT-Água Boa</v>
      </c>
    </row>
    <row r="2281" spans="1:6" x14ac:dyDescent="0.25">
      <c r="A2281" s="1" t="s">
        <v>6854</v>
      </c>
      <c r="B2281" s="1">
        <v>5100250</v>
      </c>
      <c r="C2281" s="1" t="s">
        <v>6856</v>
      </c>
      <c r="D2281" s="1" t="str">
        <f t="shared" si="105"/>
        <v>51</v>
      </c>
      <c r="E2281" s="1" t="str">
        <f t="shared" si="106"/>
        <v>00250</v>
      </c>
      <c r="F2281" s="1" t="str">
        <f t="shared" si="107"/>
        <v>MT-Alta Floresta</v>
      </c>
    </row>
    <row r="2282" spans="1:6" x14ac:dyDescent="0.25">
      <c r="A2282" s="1" t="s">
        <v>6854</v>
      </c>
      <c r="B2282" s="1">
        <v>5100300</v>
      </c>
      <c r="C2282" s="1" t="s">
        <v>6857</v>
      </c>
      <c r="D2282" s="1" t="str">
        <f t="shared" si="105"/>
        <v>51</v>
      </c>
      <c r="E2282" s="1" t="str">
        <f t="shared" si="106"/>
        <v>00300</v>
      </c>
      <c r="F2282" s="1" t="str">
        <f t="shared" si="107"/>
        <v>MT-Alto Araguaia</v>
      </c>
    </row>
    <row r="2283" spans="1:6" x14ac:dyDescent="0.25">
      <c r="A2283" s="1" t="s">
        <v>6854</v>
      </c>
      <c r="B2283" s="1">
        <v>5100359</v>
      </c>
      <c r="C2283" s="1" t="s">
        <v>6858</v>
      </c>
      <c r="D2283" s="1" t="str">
        <f t="shared" si="105"/>
        <v>51</v>
      </c>
      <c r="E2283" s="1" t="str">
        <f t="shared" si="106"/>
        <v>00359</v>
      </c>
      <c r="F2283" s="1" t="str">
        <f t="shared" si="107"/>
        <v>MT-Alto Boa Vista</v>
      </c>
    </row>
    <row r="2284" spans="1:6" x14ac:dyDescent="0.25">
      <c r="A2284" s="1" t="s">
        <v>6854</v>
      </c>
      <c r="B2284" s="1">
        <v>5100409</v>
      </c>
      <c r="C2284" s="1" t="s">
        <v>6859</v>
      </c>
      <c r="D2284" s="1" t="str">
        <f t="shared" si="105"/>
        <v>51</v>
      </c>
      <c r="E2284" s="1" t="str">
        <f t="shared" si="106"/>
        <v>00409</v>
      </c>
      <c r="F2284" s="1" t="str">
        <f t="shared" si="107"/>
        <v>MT-Alto Garças</v>
      </c>
    </row>
    <row r="2285" spans="1:6" x14ac:dyDescent="0.25">
      <c r="A2285" s="1" t="s">
        <v>6854</v>
      </c>
      <c r="B2285" s="1">
        <v>5100508</v>
      </c>
      <c r="C2285" s="1" t="s">
        <v>6860</v>
      </c>
      <c r="D2285" s="1" t="str">
        <f t="shared" si="105"/>
        <v>51</v>
      </c>
      <c r="E2285" s="1" t="str">
        <f t="shared" si="106"/>
        <v>00508</v>
      </c>
      <c r="F2285" s="1" t="str">
        <f t="shared" si="107"/>
        <v>MT-Alto Paraguai</v>
      </c>
    </row>
    <row r="2286" spans="1:6" x14ac:dyDescent="0.25">
      <c r="A2286" s="1" t="s">
        <v>6854</v>
      </c>
      <c r="B2286" s="1">
        <v>5100607</v>
      </c>
      <c r="C2286" s="1" t="s">
        <v>6861</v>
      </c>
      <c r="D2286" s="1" t="str">
        <f t="shared" si="105"/>
        <v>51</v>
      </c>
      <c r="E2286" s="1" t="str">
        <f t="shared" si="106"/>
        <v>00607</v>
      </c>
      <c r="F2286" s="1" t="str">
        <f t="shared" si="107"/>
        <v>MT-Alto Taquari</v>
      </c>
    </row>
    <row r="2287" spans="1:6" x14ac:dyDescent="0.25">
      <c r="A2287" s="1" t="s">
        <v>6854</v>
      </c>
      <c r="B2287" s="1">
        <v>5100805</v>
      </c>
      <c r="C2287" s="1" t="s">
        <v>6862</v>
      </c>
      <c r="D2287" s="1" t="str">
        <f t="shared" si="105"/>
        <v>51</v>
      </c>
      <c r="E2287" s="1" t="str">
        <f t="shared" si="106"/>
        <v>00805</v>
      </c>
      <c r="F2287" s="1" t="str">
        <f t="shared" si="107"/>
        <v>MT-Apiacás</v>
      </c>
    </row>
    <row r="2288" spans="1:6" x14ac:dyDescent="0.25">
      <c r="A2288" s="1" t="s">
        <v>6854</v>
      </c>
      <c r="B2288" s="1">
        <v>5101001</v>
      </c>
      <c r="C2288" s="1" t="s">
        <v>6863</v>
      </c>
      <c r="D2288" s="1" t="str">
        <f t="shared" si="105"/>
        <v>51</v>
      </c>
      <c r="E2288" s="1" t="str">
        <f t="shared" si="106"/>
        <v>01001</v>
      </c>
      <c r="F2288" s="1" t="str">
        <f t="shared" si="107"/>
        <v>MT-Araguaiana</v>
      </c>
    </row>
    <row r="2289" spans="1:6" x14ac:dyDescent="0.25">
      <c r="A2289" s="1" t="s">
        <v>6854</v>
      </c>
      <c r="B2289" s="1">
        <v>5101209</v>
      </c>
      <c r="C2289" s="1" t="s">
        <v>6864</v>
      </c>
      <c r="D2289" s="1" t="str">
        <f t="shared" si="105"/>
        <v>51</v>
      </c>
      <c r="E2289" s="1" t="str">
        <f t="shared" si="106"/>
        <v>01209</v>
      </c>
      <c r="F2289" s="1" t="str">
        <f t="shared" si="107"/>
        <v>MT-Araguainha</v>
      </c>
    </row>
    <row r="2290" spans="1:6" x14ac:dyDescent="0.25">
      <c r="A2290" s="1" t="s">
        <v>6854</v>
      </c>
      <c r="B2290" s="1">
        <v>5101258</v>
      </c>
      <c r="C2290" s="1" t="s">
        <v>6865</v>
      </c>
      <c r="D2290" s="1" t="str">
        <f t="shared" si="105"/>
        <v>51</v>
      </c>
      <c r="E2290" s="1" t="str">
        <f t="shared" si="106"/>
        <v>01258</v>
      </c>
      <c r="F2290" s="1" t="str">
        <f t="shared" si="107"/>
        <v>MT-Araputanga</v>
      </c>
    </row>
    <row r="2291" spans="1:6" x14ac:dyDescent="0.25">
      <c r="A2291" s="1" t="s">
        <v>6854</v>
      </c>
      <c r="B2291" s="1">
        <v>5101308</v>
      </c>
      <c r="C2291" s="1" t="s">
        <v>6866</v>
      </c>
      <c r="D2291" s="1" t="str">
        <f t="shared" si="105"/>
        <v>51</v>
      </c>
      <c r="E2291" s="1" t="str">
        <f t="shared" si="106"/>
        <v>01308</v>
      </c>
      <c r="F2291" s="1" t="str">
        <f t="shared" si="107"/>
        <v>MT-Arenápolis</v>
      </c>
    </row>
    <row r="2292" spans="1:6" x14ac:dyDescent="0.25">
      <c r="A2292" s="1" t="s">
        <v>6854</v>
      </c>
      <c r="B2292" s="1">
        <v>5101407</v>
      </c>
      <c r="C2292" s="1" t="s">
        <v>6867</v>
      </c>
      <c r="D2292" s="1" t="str">
        <f t="shared" si="105"/>
        <v>51</v>
      </c>
      <c r="E2292" s="1" t="str">
        <f t="shared" si="106"/>
        <v>01407</v>
      </c>
      <c r="F2292" s="1" t="str">
        <f t="shared" si="107"/>
        <v>MT-Aripuanã</v>
      </c>
    </row>
    <row r="2293" spans="1:6" x14ac:dyDescent="0.25">
      <c r="A2293" s="1" t="s">
        <v>6854</v>
      </c>
      <c r="B2293" s="1">
        <v>5101605</v>
      </c>
      <c r="C2293" s="1" t="s">
        <v>6868</v>
      </c>
      <c r="D2293" s="1" t="str">
        <f t="shared" si="105"/>
        <v>51</v>
      </c>
      <c r="E2293" s="1" t="str">
        <f t="shared" si="106"/>
        <v>01605</v>
      </c>
      <c r="F2293" s="1" t="str">
        <f t="shared" si="107"/>
        <v>MT-Barão de Melgaço</v>
      </c>
    </row>
    <row r="2294" spans="1:6" x14ac:dyDescent="0.25">
      <c r="A2294" s="1" t="s">
        <v>6854</v>
      </c>
      <c r="B2294" s="1">
        <v>5101704</v>
      </c>
      <c r="C2294" s="1" t="s">
        <v>6869</v>
      </c>
      <c r="D2294" s="1" t="str">
        <f t="shared" si="105"/>
        <v>51</v>
      </c>
      <c r="E2294" s="1" t="str">
        <f t="shared" si="106"/>
        <v>01704</v>
      </c>
      <c r="F2294" s="1" t="str">
        <f t="shared" si="107"/>
        <v>MT-Barra do Bugres</v>
      </c>
    </row>
    <row r="2295" spans="1:6" x14ac:dyDescent="0.25">
      <c r="A2295" s="1" t="s">
        <v>6854</v>
      </c>
      <c r="B2295" s="1">
        <v>5101803</v>
      </c>
      <c r="C2295" s="1" t="s">
        <v>6870</v>
      </c>
      <c r="D2295" s="1" t="str">
        <f t="shared" si="105"/>
        <v>51</v>
      </c>
      <c r="E2295" s="1" t="str">
        <f t="shared" si="106"/>
        <v>01803</v>
      </c>
      <c r="F2295" s="1" t="str">
        <f t="shared" si="107"/>
        <v>MT-Barra do Garças</v>
      </c>
    </row>
    <row r="2296" spans="1:6" x14ac:dyDescent="0.25">
      <c r="A2296" s="1" t="s">
        <v>6854</v>
      </c>
      <c r="B2296" s="1">
        <v>5101852</v>
      </c>
      <c r="C2296" s="1" t="s">
        <v>6871</v>
      </c>
      <c r="D2296" s="1" t="str">
        <f t="shared" si="105"/>
        <v>51</v>
      </c>
      <c r="E2296" s="1" t="str">
        <f t="shared" si="106"/>
        <v>01852</v>
      </c>
      <c r="F2296" s="1" t="str">
        <f t="shared" si="107"/>
        <v>MT-Bom Jesus do Araguaia</v>
      </c>
    </row>
    <row r="2297" spans="1:6" x14ac:dyDescent="0.25">
      <c r="A2297" s="1" t="s">
        <v>6854</v>
      </c>
      <c r="B2297" s="1">
        <v>5101902</v>
      </c>
      <c r="C2297" s="1" t="s">
        <v>6872</v>
      </c>
      <c r="D2297" s="1" t="str">
        <f t="shared" si="105"/>
        <v>51</v>
      </c>
      <c r="E2297" s="1" t="str">
        <f t="shared" si="106"/>
        <v>01902</v>
      </c>
      <c r="F2297" s="1" t="str">
        <f t="shared" si="107"/>
        <v>MT-Brasnorte</v>
      </c>
    </row>
    <row r="2298" spans="1:6" x14ac:dyDescent="0.25">
      <c r="A2298" s="1" t="s">
        <v>6854</v>
      </c>
      <c r="B2298" s="1">
        <v>5102504</v>
      </c>
      <c r="C2298" s="1" t="s">
        <v>6873</v>
      </c>
      <c r="D2298" s="1" t="str">
        <f t="shared" si="105"/>
        <v>51</v>
      </c>
      <c r="E2298" s="1" t="str">
        <f t="shared" si="106"/>
        <v>02504</v>
      </c>
      <c r="F2298" s="1" t="str">
        <f t="shared" si="107"/>
        <v>MT-Cáceres</v>
      </c>
    </row>
    <row r="2299" spans="1:6" x14ac:dyDescent="0.25">
      <c r="A2299" s="1" t="s">
        <v>6854</v>
      </c>
      <c r="B2299" s="1">
        <v>5102603</v>
      </c>
      <c r="C2299" s="1" t="s">
        <v>6874</v>
      </c>
      <c r="D2299" s="1" t="str">
        <f t="shared" si="105"/>
        <v>51</v>
      </c>
      <c r="E2299" s="1" t="str">
        <f t="shared" si="106"/>
        <v>02603</v>
      </c>
      <c r="F2299" s="1" t="str">
        <f t="shared" si="107"/>
        <v>MT-Campinápolis</v>
      </c>
    </row>
    <row r="2300" spans="1:6" x14ac:dyDescent="0.25">
      <c r="A2300" s="1" t="s">
        <v>6854</v>
      </c>
      <c r="B2300" s="1">
        <v>5102637</v>
      </c>
      <c r="C2300" s="1" t="s">
        <v>6875</v>
      </c>
      <c r="D2300" s="1" t="str">
        <f t="shared" si="105"/>
        <v>51</v>
      </c>
      <c r="E2300" s="1" t="str">
        <f t="shared" si="106"/>
        <v>02637</v>
      </c>
      <c r="F2300" s="1" t="str">
        <f t="shared" si="107"/>
        <v>MT-Campo Novo do Parecis</v>
      </c>
    </row>
    <row r="2301" spans="1:6" x14ac:dyDescent="0.25">
      <c r="A2301" s="1" t="s">
        <v>6854</v>
      </c>
      <c r="B2301" s="1">
        <v>5102678</v>
      </c>
      <c r="C2301" s="1" t="s">
        <v>6876</v>
      </c>
      <c r="D2301" s="1" t="str">
        <f t="shared" si="105"/>
        <v>51</v>
      </c>
      <c r="E2301" s="1" t="str">
        <f t="shared" si="106"/>
        <v>02678</v>
      </c>
      <c r="F2301" s="1" t="str">
        <f t="shared" si="107"/>
        <v>MT-Campo Verde</v>
      </c>
    </row>
    <row r="2302" spans="1:6" x14ac:dyDescent="0.25">
      <c r="A2302" s="1" t="s">
        <v>6854</v>
      </c>
      <c r="B2302" s="1">
        <v>5102686</v>
      </c>
      <c r="C2302" s="1" t="s">
        <v>6877</v>
      </c>
      <c r="D2302" s="1" t="str">
        <f t="shared" si="105"/>
        <v>51</v>
      </c>
      <c r="E2302" s="1" t="str">
        <f t="shared" si="106"/>
        <v>02686</v>
      </c>
      <c r="F2302" s="1" t="str">
        <f t="shared" si="107"/>
        <v>MT-Campos de Júlio</v>
      </c>
    </row>
    <row r="2303" spans="1:6" x14ac:dyDescent="0.25">
      <c r="A2303" s="1" t="s">
        <v>6854</v>
      </c>
      <c r="B2303" s="1">
        <v>5102694</v>
      </c>
      <c r="C2303" s="1" t="s">
        <v>6878</v>
      </c>
      <c r="D2303" s="1" t="str">
        <f t="shared" si="105"/>
        <v>51</v>
      </c>
      <c r="E2303" s="1" t="str">
        <f t="shared" si="106"/>
        <v>02694</v>
      </c>
      <c r="F2303" s="1" t="str">
        <f t="shared" si="107"/>
        <v>MT-Canabrava do Norte</v>
      </c>
    </row>
    <row r="2304" spans="1:6" x14ac:dyDescent="0.25">
      <c r="A2304" s="1" t="s">
        <v>6854</v>
      </c>
      <c r="B2304" s="1">
        <v>5102702</v>
      </c>
      <c r="C2304" s="1" t="s">
        <v>3752</v>
      </c>
      <c r="D2304" s="1" t="str">
        <f t="shared" si="105"/>
        <v>51</v>
      </c>
      <c r="E2304" s="1" t="str">
        <f t="shared" si="106"/>
        <v>02702</v>
      </c>
      <c r="F2304" s="1" t="str">
        <f t="shared" si="107"/>
        <v>MT-Canarana</v>
      </c>
    </row>
    <row r="2305" spans="1:6" x14ac:dyDescent="0.25">
      <c r="A2305" s="1" t="s">
        <v>6854</v>
      </c>
      <c r="B2305" s="1">
        <v>5102793</v>
      </c>
      <c r="C2305" s="1" t="s">
        <v>6879</v>
      </c>
      <c r="D2305" s="1" t="str">
        <f t="shared" si="105"/>
        <v>51</v>
      </c>
      <c r="E2305" s="1" t="str">
        <f t="shared" si="106"/>
        <v>02793</v>
      </c>
      <c r="F2305" s="1" t="str">
        <f t="shared" si="107"/>
        <v>MT-Carlinda</v>
      </c>
    </row>
    <row r="2306" spans="1:6" x14ac:dyDescent="0.25">
      <c r="A2306" s="1" t="s">
        <v>6854</v>
      </c>
      <c r="B2306" s="1">
        <v>5102850</v>
      </c>
      <c r="C2306" s="1" t="s">
        <v>6880</v>
      </c>
      <c r="D2306" s="1" t="str">
        <f t="shared" si="105"/>
        <v>51</v>
      </c>
      <c r="E2306" s="1" t="str">
        <f t="shared" si="106"/>
        <v>02850</v>
      </c>
      <c r="F2306" s="1" t="str">
        <f t="shared" si="107"/>
        <v>MT-Castanheira</v>
      </c>
    </row>
    <row r="2307" spans="1:6" x14ac:dyDescent="0.25">
      <c r="A2307" s="1" t="s">
        <v>6854</v>
      </c>
      <c r="B2307" s="1">
        <v>5103007</v>
      </c>
      <c r="C2307" s="1" t="s">
        <v>6881</v>
      </c>
      <c r="D2307" s="1" t="str">
        <f t="shared" ref="D2307:D2370" si="108">LEFT($B2307,2)</f>
        <v>51</v>
      </c>
      <c r="E2307" s="1" t="str">
        <f t="shared" ref="E2307:E2370" si="109">RIGHT(B2307,5)</f>
        <v>03007</v>
      </c>
      <c r="F2307" s="1" t="str">
        <f t="shared" si="107"/>
        <v>MT-Chapada dos Guimarães</v>
      </c>
    </row>
    <row r="2308" spans="1:6" x14ac:dyDescent="0.25">
      <c r="A2308" s="1" t="s">
        <v>6854</v>
      </c>
      <c r="B2308" s="1">
        <v>5103056</v>
      </c>
      <c r="C2308" s="1" t="s">
        <v>6882</v>
      </c>
      <c r="D2308" s="1" t="str">
        <f t="shared" si="108"/>
        <v>51</v>
      </c>
      <c r="E2308" s="1" t="str">
        <f t="shared" si="109"/>
        <v>03056</v>
      </c>
      <c r="F2308" s="1" t="str">
        <f t="shared" ref="F2308:F2371" si="110">A2308&amp;"-"&amp;C2308</f>
        <v>MT-Cláudia</v>
      </c>
    </row>
    <row r="2309" spans="1:6" x14ac:dyDescent="0.25">
      <c r="A2309" s="1" t="s">
        <v>6854</v>
      </c>
      <c r="B2309" s="1">
        <v>5103106</v>
      </c>
      <c r="C2309" s="1" t="s">
        <v>6883</v>
      </c>
      <c r="D2309" s="1" t="str">
        <f t="shared" si="108"/>
        <v>51</v>
      </c>
      <c r="E2309" s="1" t="str">
        <f t="shared" si="109"/>
        <v>03106</v>
      </c>
      <c r="F2309" s="1" t="str">
        <f t="shared" si="110"/>
        <v>MT-Cocalinho</v>
      </c>
    </row>
    <row r="2310" spans="1:6" x14ac:dyDescent="0.25">
      <c r="A2310" s="1" t="s">
        <v>6854</v>
      </c>
      <c r="B2310" s="1">
        <v>5103205</v>
      </c>
      <c r="C2310" s="1" t="s">
        <v>6884</v>
      </c>
      <c r="D2310" s="1" t="str">
        <f t="shared" si="108"/>
        <v>51</v>
      </c>
      <c r="E2310" s="1" t="str">
        <f t="shared" si="109"/>
        <v>03205</v>
      </c>
      <c r="F2310" s="1" t="str">
        <f t="shared" si="110"/>
        <v>MT-Colíder</v>
      </c>
    </row>
    <row r="2311" spans="1:6" x14ac:dyDescent="0.25">
      <c r="A2311" s="1" t="s">
        <v>6854</v>
      </c>
      <c r="B2311" s="1">
        <v>5103254</v>
      </c>
      <c r="C2311" s="1" t="s">
        <v>6885</v>
      </c>
      <c r="D2311" s="1" t="str">
        <f t="shared" si="108"/>
        <v>51</v>
      </c>
      <c r="E2311" s="1" t="str">
        <f t="shared" si="109"/>
        <v>03254</v>
      </c>
      <c r="F2311" s="1" t="str">
        <f t="shared" si="110"/>
        <v>MT-Colniza</v>
      </c>
    </row>
    <row r="2312" spans="1:6" x14ac:dyDescent="0.25">
      <c r="A2312" s="1" t="s">
        <v>6854</v>
      </c>
      <c r="B2312" s="1">
        <v>5103304</v>
      </c>
      <c r="C2312" s="1" t="s">
        <v>6886</v>
      </c>
      <c r="D2312" s="1" t="str">
        <f t="shared" si="108"/>
        <v>51</v>
      </c>
      <c r="E2312" s="1" t="str">
        <f t="shared" si="109"/>
        <v>03304</v>
      </c>
      <c r="F2312" s="1" t="str">
        <f t="shared" si="110"/>
        <v>MT-Comodoro</v>
      </c>
    </row>
    <row r="2313" spans="1:6" x14ac:dyDescent="0.25">
      <c r="A2313" s="1" t="s">
        <v>6854</v>
      </c>
      <c r="B2313" s="1">
        <v>5103353</v>
      </c>
      <c r="C2313" s="1" t="s">
        <v>6887</v>
      </c>
      <c r="D2313" s="1" t="str">
        <f t="shared" si="108"/>
        <v>51</v>
      </c>
      <c r="E2313" s="1" t="str">
        <f t="shared" si="109"/>
        <v>03353</v>
      </c>
      <c r="F2313" s="1" t="str">
        <f t="shared" si="110"/>
        <v>MT-Confresa</v>
      </c>
    </row>
    <row r="2314" spans="1:6" x14ac:dyDescent="0.25">
      <c r="A2314" s="1" t="s">
        <v>6854</v>
      </c>
      <c r="B2314" s="1">
        <v>5103361</v>
      </c>
      <c r="C2314" s="1" t="s">
        <v>6888</v>
      </c>
      <c r="D2314" s="1" t="str">
        <f t="shared" si="108"/>
        <v>51</v>
      </c>
      <c r="E2314" s="1" t="str">
        <f t="shared" si="109"/>
        <v>03361</v>
      </c>
      <c r="F2314" s="1" t="str">
        <f t="shared" si="110"/>
        <v>MT-Conquista D'Oeste</v>
      </c>
    </row>
    <row r="2315" spans="1:6" x14ac:dyDescent="0.25">
      <c r="A2315" s="1" t="s">
        <v>6854</v>
      </c>
      <c r="B2315" s="1">
        <v>5103379</v>
      </c>
      <c r="C2315" s="1" t="s">
        <v>6889</v>
      </c>
      <c r="D2315" s="1" t="str">
        <f t="shared" si="108"/>
        <v>51</v>
      </c>
      <c r="E2315" s="1" t="str">
        <f t="shared" si="109"/>
        <v>03379</v>
      </c>
      <c r="F2315" s="1" t="str">
        <f t="shared" si="110"/>
        <v>MT-Cotriguaçu</v>
      </c>
    </row>
    <row r="2316" spans="1:6" x14ac:dyDescent="0.25">
      <c r="A2316" s="1" t="s">
        <v>6854</v>
      </c>
      <c r="B2316" s="1">
        <v>5103403</v>
      </c>
      <c r="C2316" s="1" t="s">
        <v>6890</v>
      </c>
      <c r="D2316" s="1" t="str">
        <f t="shared" si="108"/>
        <v>51</v>
      </c>
      <c r="E2316" s="1" t="str">
        <f t="shared" si="109"/>
        <v>03403</v>
      </c>
      <c r="F2316" s="1" t="str">
        <f t="shared" si="110"/>
        <v>MT-Cuiabá</v>
      </c>
    </row>
    <row r="2317" spans="1:6" x14ac:dyDescent="0.25">
      <c r="A2317" s="1" t="s">
        <v>6854</v>
      </c>
      <c r="B2317" s="1">
        <v>5103437</v>
      </c>
      <c r="C2317" s="1" t="s">
        <v>6891</v>
      </c>
      <c r="D2317" s="1" t="str">
        <f t="shared" si="108"/>
        <v>51</v>
      </c>
      <c r="E2317" s="1" t="str">
        <f t="shared" si="109"/>
        <v>03437</v>
      </c>
      <c r="F2317" s="1" t="str">
        <f t="shared" si="110"/>
        <v>MT-Curvelândia</v>
      </c>
    </row>
    <row r="2318" spans="1:6" x14ac:dyDescent="0.25">
      <c r="A2318" s="1" t="s">
        <v>6854</v>
      </c>
      <c r="B2318" s="1">
        <v>5103452</v>
      </c>
      <c r="C2318" s="1" t="s">
        <v>6892</v>
      </c>
      <c r="D2318" s="1" t="str">
        <f t="shared" si="108"/>
        <v>51</v>
      </c>
      <c r="E2318" s="1" t="str">
        <f t="shared" si="109"/>
        <v>03452</v>
      </c>
      <c r="F2318" s="1" t="str">
        <f t="shared" si="110"/>
        <v>MT-Denise</v>
      </c>
    </row>
    <row r="2319" spans="1:6" x14ac:dyDescent="0.25">
      <c r="A2319" s="1" t="s">
        <v>6854</v>
      </c>
      <c r="B2319" s="1">
        <v>5103502</v>
      </c>
      <c r="C2319" s="1" t="s">
        <v>6893</v>
      </c>
      <c r="D2319" s="1" t="str">
        <f t="shared" si="108"/>
        <v>51</v>
      </c>
      <c r="E2319" s="1" t="str">
        <f t="shared" si="109"/>
        <v>03502</v>
      </c>
      <c r="F2319" s="1" t="str">
        <f t="shared" si="110"/>
        <v>MT-Diamantino</v>
      </c>
    </row>
    <row r="2320" spans="1:6" x14ac:dyDescent="0.25">
      <c r="A2320" s="1" t="s">
        <v>6854</v>
      </c>
      <c r="B2320" s="1">
        <v>5103601</v>
      </c>
      <c r="C2320" s="1" t="s">
        <v>6894</v>
      </c>
      <c r="D2320" s="1" t="str">
        <f t="shared" si="108"/>
        <v>51</v>
      </c>
      <c r="E2320" s="1" t="str">
        <f t="shared" si="109"/>
        <v>03601</v>
      </c>
      <c r="F2320" s="1" t="str">
        <f t="shared" si="110"/>
        <v>MT-Dom Aquino</v>
      </c>
    </row>
    <row r="2321" spans="1:6" x14ac:dyDescent="0.25">
      <c r="A2321" s="1" t="s">
        <v>6854</v>
      </c>
      <c r="B2321" s="1">
        <v>5103700</v>
      </c>
      <c r="C2321" s="1" t="s">
        <v>6895</v>
      </c>
      <c r="D2321" s="1" t="str">
        <f t="shared" si="108"/>
        <v>51</v>
      </c>
      <c r="E2321" s="1" t="str">
        <f t="shared" si="109"/>
        <v>03700</v>
      </c>
      <c r="F2321" s="1" t="str">
        <f t="shared" si="110"/>
        <v>MT-Feliz Natal</v>
      </c>
    </row>
    <row r="2322" spans="1:6" x14ac:dyDescent="0.25">
      <c r="A2322" s="1" t="s">
        <v>6854</v>
      </c>
      <c r="B2322" s="1">
        <v>5103809</v>
      </c>
      <c r="C2322" s="1" t="s">
        <v>6896</v>
      </c>
      <c r="D2322" s="1" t="str">
        <f t="shared" si="108"/>
        <v>51</v>
      </c>
      <c r="E2322" s="1" t="str">
        <f t="shared" si="109"/>
        <v>03809</v>
      </c>
      <c r="F2322" s="1" t="str">
        <f t="shared" si="110"/>
        <v>MT-Figueirópolis D'Oeste</v>
      </c>
    </row>
    <row r="2323" spans="1:6" x14ac:dyDescent="0.25">
      <c r="A2323" s="1" t="s">
        <v>6854</v>
      </c>
      <c r="B2323" s="1">
        <v>5103858</v>
      </c>
      <c r="C2323" s="1" t="s">
        <v>6897</v>
      </c>
      <c r="D2323" s="1" t="str">
        <f t="shared" si="108"/>
        <v>51</v>
      </c>
      <c r="E2323" s="1" t="str">
        <f t="shared" si="109"/>
        <v>03858</v>
      </c>
      <c r="F2323" s="1" t="str">
        <f t="shared" si="110"/>
        <v>MT-Gaúcha do Norte</v>
      </c>
    </row>
    <row r="2324" spans="1:6" x14ac:dyDescent="0.25">
      <c r="A2324" s="1" t="s">
        <v>6854</v>
      </c>
      <c r="B2324" s="1">
        <v>5103908</v>
      </c>
      <c r="C2324" s="1" t="s">
        <v>5807</v>
      </c>
      <c r="D2324" s="1" t="str">
        <f t="shared" si="108"/>
        <v>51</v>
      </c>
      <c r="E2324" s="1" t="str">
        <f t="shared" si="109"/>
        <v>03908</v>
      </c>
      <c r="F2324" s="1" t="str">
        <f t="shared" si="110"/>
        <v>MT-General Carneiro</v>
      </c>
    </row>
    <row r="2325" spans="1:6" x14ac:dyDescent="0.25">
      <c r="A2325" s="1" t="s">
        <v>6854</v>
      </c>
      <c r="B2325" s="1">
        <v>5103957</v>
      </c>
      <c r="C2325" s="1" t="s">
        <v>6898</v>
      </c>
      <c r="D2325" s="1" t="str">
        <f t="shared" si="108"/>
        <v>51</v>
      </c>
      <c r="E2325" s="1" t="str">
        <f t="shared" si="109"/>
        <v>03957</v>
      </c>
      <c r="F2325" s="1" t="str">
        <f t="shared" si="110"/>
        <v>MT-Glória D'Oeste</v>
      </c>
    </row>
    <row r="2326" spans="1:6" x14ac:dyDescent="0.25">
      <c r="A2326" s="1" t="s">
        <v>6854</v>
      </c>
      <c r="B2326" s="1">
        <v>5104104</v>
      </c>
      <c r="C2326" s="1" t="s">
        <v>6899</v>
      </c>
      <c r="D2326" s="1" t="str">
        <f t="shared" si="108"/>
        <v>51</v>
      </c>
      <c r="E2326" s="1" t="str">
        <f t="shared" si="109"/>
        <v>04104</v>
      </c>
      <c r="F2326" s="1" t="str">
        <f t="shared" si="110"/>
        <v>MT-Guarantã do Norte</v>
      </c>
    </row>
    <row r="2327" spans="1:6" x14ac:dyDescent="0.25">
      <c r="A2327" s="1" t="s">
        <v>6854</v>
      </c>
      <c r="B2327" s="1">
        <v>5104203</v>
      </c>
      <c r="C2327" s="1" t="s">
        <v>6900</v>
      </c>
      <c r="D2327" s="1" t="str">
        <f t="shared" si="108"/>
        <v>51</v>
      </c>
      <c r="E2327" s="1" t="str">
        <f t="shared" si="109"/>
        <v>04203</v>
      </c>
      <c r="F2327" s="1" t="str">
        <f t="shared" si="110"/>
        <v>MT-Guiratinga</v>
      </c>
    </row>
    <row r="2328" spans="1:6" x14ac:dyDescent="0.25">
      <c r="A2328" s="1" t="s">
        <v>6854</v>
      </c>
      <c r="B2328" s="1">
        <v>5104500</v>
      </c>
      <c r="C2328" s="1" t="s">
        <v>6901</v>
      </c>
      <c r="D2328" s="1" t="str">
        <f t="shared" si="108"/>
        <v>51</v>
      </c>
      <c r="E2328" s="1" t="str">
        <f t="shared" si="109"/>
        <v>04500</v>
      </c>
      <c r="F2328" s="1" t="str">
        <f t="shared" si="110"/>
        <v>MT-Indiavaí</v>
      </c>
    </row>
    <row r="2329" spans="1:6" x14ac:dyDescent="0.25">
      <c r="A2329" s="1" t="s">
        <v>6854</v>
      </c>
      <c r="B2329" s="1">
        <v>5104526</v>
      </c>
      <c r="C2329" s="1" t="s">
        <v>6902</v>
      </c>
      <c r="D2329" s="1" t="str">
        <f t="shared" si="108"/>
        <v>51</v>
      </c>
      <c r="E2329" s="1" t="str">
        <f t="shared" si="109"/>
        <v>04526</v>
      </c>
      <c r="F2329" s="1" t="str">
        <f t="shared" si="110"/>
        <v>MT-Ipiranga do Norte</v>
      </c>
    </row>
    <row r="2330" spans="1:6" x14ac:dyDescent="0.25">
      <c r="A2330" s="1" t="s">
        <v>6854</v>
      </c>
      <c r="B2330" s="1">
        <v>5104542</v>
      </c>
      <c r="C2330" s="1" t="s">
        <v>6903</v>
      </c>
      <c r="D2330" s="1" t="str">
        <f t="shared" si="108"/>
        <v>51</v>
      </c>
      <c r="E2330" s="1" t="str">
        <f t="shared" si="109"/>
        <v>04542</v>
      </c>
      <c r="F2330" s="1" t="str">
        <f t="shared" si="110"/>
        <v>MT-Itanhangá</v>
      </c>
    </row>
    <row r="2331" spans="1:6" x14ac:dyDescent="0.25">
      <c r="A2331" s="1" t="s">
        <v>6854</v>
      </c>
      <c r="B2331" s="1">
        <v>5104559</v>
      </c>
      <c r="C2331" s="1" t="s">
        <v>6904</v>
      </c>
      <c r="D2331" s="1" t="str">
        <f t="shared" si="108"/>
        <v>51</v>
      </c>
      <c r="E2331" s="1" t="str">
        <f t="shared" si="109"/>
        <v>04559</v>
      </c>
      <c r="F2331" s="1" t="str">
        <f t="shared" si="110"/>
        <v>MT-Itaúba</v>
      </c>
    </row>
    <row r="2332" spans="1:6" x14ac:dyDescent="0.25">
      <c r="A2332" s="1" t="s">
        <v>6854</v>
      </c>
      <c r="B2332" s="1">
        <v>5104609</v>
      </c>
      <c r="C2332" s="1" t="s">
        <v>6905</v>
      </c>
      <c r="D2332" s="1" t="str">
        <f t="shared" si="108"/>
        <v>51</v>
      </c>
      <c r="E2332" s="1" t="str">
        <f t="shared" si="109"/>
        <v>04609</v>
      </c>
      <c r="F2332" s="1" t="str">
        <f t="shared" si="110"/>
        <v>MT-Itiquira</v>
      </c>
    </row>
    <row r="2333" spans="1:6" x14ac:dyDescent="0.25">
      <c r="A2333" s="1" t="s">
        <v>6854</v>
      </c>
      <c r="B2333" s="1">
        <v>5104807</v>
      </c>
      <c r="C2333" s="1" t="s">
        <v>6906</v>
      </c>
      <c r="D2333" s="1" t="str">
        <f t="shared" si="108"/>
        <v>51</v>
      </c>
      <c r="E2333" s="1" t="str">
        <f t="shared" si="109"/>
        <v>04807</v>
      </c>
      <c r="F2333" s="1" t="str">
        <f t="shared" si="110"/>
        <v>MT-Jaciara</v>
      </c>
    </row>
    <row r="2334" spans="1:6" x14ac:dyDescent="0.25">
      <c r="A2334" s="1" t="s">
        <v>6854</v>
      </c>
      <c r="B2334" s="1">
        <v>5104906</v>
      </c>
      <c r="C2334" s="1" t="s">
        <v>6907</v>
      </c>
      <c r="D2334" s="1" t="str">
        <f t="shared" si="108"/>
        <v>51</v>
      </c>
      <c r="E2334" s="1" t="str">
        <f t="shared" si="109"/>
        <v>04906</v>
      </c>
      <c r="F2334" s="1" t="str">
        <f t="shared" si="110"/>
        <v>MT-Jangada</v>
      </c>
    </row>
    <row r="2335" spans="1:6" x14ac:dyDescent="0.25">
      <c r="A2335" s="1" t="s">
        <v>6854</v>
      </c>
      <c r="B2335" s="1">
        <v>5105002</v>
      </c>
      <c r="C2335" s="1" t="s">
        <v>6908</v>
      </c>
      <c r="D2335" s="1" t="str">
        <f t="shared" si="108"/>
        <v>51</v>
      </c>
      <c r="E2335" s="1" t="str">
        <f t="shared" si="109"/>
        <v>05002</v>
      </c>
      <c r="F2335" s="1" t="str">
        <f t="shared" si="110"/>
        <v>MT-Jauru</v>
      </c>
    </row>
    <row r="2336" spans="1:6" x14ac:dyDescent="0.25">
      <c r="A2336" s="1" t="s">
        <v>6854</v>
      </c>
      <c r="B2336" s="1">
        <v>5105101</v>
      </c>
      <c r="C2336" s="1" t="s">
        <v>6909</v>
      </c>
      <c r="D2336" s="1" t="str">
        <f t="shared" si="108"/>
        <v>51</v>
      </c>
      <c r="E2336" s="1" t="str">
        <f t="shared" si="109"/>
        <v>05101</v>
      </c>
      <c r="F2336" s="1" t="str">
        <f t="shared" si="110"/>
        <v>MT-Juara</v>
      </c>
    </row>
    <row r="2337" spans="1:6" x14ac:dyDescent="0.25">
      <c r="A2337" s="1" t="s">
        <v>6854</v>
      </c>
      <c r="B2337" s="1">
        <v>5105150</v>
      </c>
      <c r="C2337" s="1" t="s">
        <v>6910</v>
      </c>
      <c r="D2337" s="1" t="str">
        <f t="shared" si="108"/>
        <v>51</v>
      </c>
      <c r="E2337" s="1" t="str">
        <f t="shared" si="109"/>
        <v>05150</v>
      </c>
      <c r="F2337" s="1" t="str">
        <f t="shared" si="110"/>
        <v>MT-Juína</v>
      </c>
    </row>
    <row r="2338" spans="1:6" x14ac:dyDescent="0.25">
      <c r="A2338" s="1" t="s">
        <v>6854</v>
      </c>
      <c r="B2338" s="1">
        <v>5105176</v>
      </c>
      <c r="C2338" s="1" t="s">
        <v>6911</v>
      </c>
      <c r="D2338" s="1" t="str">
        <f t="shared" si="108"/>
        <v>51</v>
      </c>
      <c r="E2338" s="1" t="str">
        <f t="shared" si="109"/>
        <v>05176</v>
      </c>
      <c r="F2338" s="1" t="str">
        <f t="shared" si="110"/>
        <v>MT-Juruena</v>
      </c>
    </row>
    <row r="2339" spans="1:6" x14ac:dyDescent="0.25">
      <c r="A2339" s="1" t="s">
        <v>6854</v>
      </c>
      <c r="B2339" s="1">
        <v>5105200</v>
      </c>
      <c r="C2339" s="1" t="s">
        <v>6912</v>
      </c>
      <c r="D2339" s="1" t="str">
        <f t="shared" si="108"/>
        <v>51</v>
      </c>
      <c r="E2339" s="1" t="str">
        <f t="shared" si="109"/>
        <v>05200</v>
      </c>
      <c r="F2339" s="1" t="str">
        <f t="shared" si="110"/>
        <v>MT-Juscimeira</v>
      </c>
    </row>
    <row r="2340" spans="1:6" x14ac:dyDescent="0.25">
      <c r="A2340" s="1" t="s">
        <v>6854</v>
      </c>
      <c r="B2340" s="1">
        <v>5105234</v>
      </c>
      <c r="C2340" s="1" t="s">
        <v>6913</v>
      </c>
      <c r="D2340" s="1" t="str">
        <f t="shared" si="108"/>
        <v>51</v>
      </c>
      <c r="E2340" s="1" t="str">
        <f t="shared" si="109"/>
        <v>05234</v>
      </c>
      <c r="F2340" s="1" t="str">
        <f t="shared" si="110"/>
        <v>MT-Lambari D'Oeste</v>
      </c>
    </row>
    <row r="2341" spans="1:6" x14ac:dyDescent="0.25">
      <c r="A2341" s="1" t="s">
        <v>6854</v>
      </c>
      <c r="B2341" s="1">
        <v>5105259</v>
      </c>
      <c r="C2341" s="1" t="s">
        <v>6914</v>
      </c>
      <c r="D2341" s="1" t="str">
        <f t="shared" si="108"/>
        <v>51</v>
      </c>
      <c r="E2341" s="1" t="str">
        <f t="shared" si="109"/>
        <v>05259</v>
      </c>
      <c r="F2341" s="1" t="str">
        <f t="shared" si="110"/>
        <v>MT-Lucas do Rio Verde</v>
      </c>
    </row>
    <row r="2342" spans="1:6" x14ac:dyDescent="0.25">
      <c r="A2342" s="1" t="s">
        <v>6854</v>
      </c>
      <c r="B2342" s="1">
        <v>5105309</v>
      </c>
      <c r="C2342" s="1" t="s">
        <v>6915</v>
      </c>
      <c r="D2342" s="1" t="str">
        <f t="shared" si="108"/>
        <v>51</v>
      </c>
      <c r="E2342" s="1" t="str">
        <f t="shared" si="109"/>
        <v>05309</v>
      </c>
      <c r="F2342" s="1" t="str">
        <f t="shared" si="110"/>
        <v>MT-Luciara</v>
      </c>
    </row>
    <row r="2343" spans="1:6" x14ac:dyDescent="0.25">
      <c r="A2343" s="1" t="s">
        <v>6854</v>
      </c>
      <c r="B2343" s="1">
        <v>5105580</v>
      </c>
      <c r="C2343" s="1" t="s">
        <v>6916</v>
      </c>
      <c r="D2343" s="1" t="str">
        <f t="shared" si="108"/>
        <v>51</v>
      </c>
      <c r="E2343" s="1" t="str">
        <f t="shared" si="109"/>
        <v>05580</v>
      </c>
      <c r="F2343" s="1" t="str">
        <f t="shared" si="110"/>
        <v>MT-Marcelândia</v>
      </c>
    </row>
    <row r="2344" spans="1:6" x14ac:dyDescent="0.25">
      <c r="A2344" s="1" t="s">
        <v>6854</v>
      </c>
      <c r="B2344" s="1">
        <v>5105606</v>
      </c>
      <c r="C2344" s="1" t="s">
        <v>6917</v>
      </c>
      <c r="D2344" s="1" t="str">
        <f t="shared" si="108"/>
        <v>51</v>
      </c>
      <c r="E2344" s="1" t="str">
        <f t="shared" si="109"/>
        <v>05606</v>
      </c>
      <c r="F2344" s="1" t="str">
        <f t="shared" si="110"/>
        <v>MT-Matupá</v>
      </c>
    </row>
    <row r="2345" spans="1:6" x14ac:dyDescent="0.25">
      <c r="A2345" s="1" t="s">
        <v>6854</v>
      </c>
      <c r="B2345" s="1">
        <v>5105622</v>
      </c>
      <c r="C2345" s="1" t="s">
        <v>6918</v>
      </c>
      <c r="D2345" s="1" t="str">
        <f t="shared" si="108"/>
        <v>51</v>
      </c>
      <c r="E2345" s="1" t="str">
        <f t="shared" si="109"/>
        <v>05622</v>
      </c>
      <c r="F2345" s="1" t="str">
        <f t="shared" si="110"/>
        <v>MT-Mirassol d'Oeste</v>
      </c>
    </row>
    <row r="2346" spans="1:6" x14ac:dyDescent="0.25">
      <c r="A2346" s="1" t="s">
        <v>6854</v>
      </c>
      <c r="B2346" s="1">
        <v>5105903</v>
      </c>
      <c r="C2346" s="1" t="s">
        <v>6919</v>
      </c>
      <c r="D2346" s="1" t="str">
        <f t="shared" si="108"/>
        <v>51</v>
      </c>
      <c r="E2346" s="1" t="str">
        <f t="shared" si="109"/>
        <v>05903</v>
      </c>
      <c r="F2346" s="1" t="str">
        <f t="shared" si="110"/>
        <v>MT-Nobres</v>
      </c>
    </row>
    <row r="2347" spans="1:6" x14ac:dyDescent="0.25">
      <c r="A2347" s="1" t="s">
        <v>6854</v>
      </c>
      <c r="B2347" s="1">
        <v>5106000</v>
      </c>
      <c r="C2347" s="1" t="s">
        <v>6920</v>
      </c>
      <c r="D2347" s="1" t="str">
        <f t="shared" si="108"/>
        <v>51</v>
      </c>
      <c r="E2347" s="1" t="str">
        <f t="shared" si="109"/>
        <v>06000</v>
      </c>
      <c r="F2347" s="1" t="str">
        <f t="shared" si="110"/>
        <v>MT-Nortelândia</v>
      </c>
    </row>
    <row r="2348" spans="1:6" x14ac:dyDescent="0.25">
      <c r="A2348" s="1" t="s">
        <v>6854</v>
      </c>
      <c r="B2348" s="1">
        <v>5106109</v>
      </c>
      <c r="C2348" s="1" t="s">
        <v>6921</v>
      </c>
      <c r="D2348" s="1" t="str">
        <f t="shared" si="108"/>
        <v>51</v>
      </c>
      <c r="E2348" s="1" t="str">
        <f t="shared" si="109"/>
        <v>06109</v>
      </c>
      <c r="F2348" s="1" t="str">
        <f t="shared" si="110"/>
        <v>MT-Nossa Senhora do Livramento</v>
      </c>
    </row>
    <row r="2349" spans="1:6" x14ac:dyDescent="0.25">
      <c r="A2349" s="1" t="s">
        <v>6854</v>
      </c>
      <c r="B2349" s="1">
        <v>5106158</v>
      </c>
      <c r="C2349" s="1" t="s">
        <v>6922</v>
      </c>
      <c r="D2349" s="1" t="str">
        <f t="shared" si="108"/>
        <v>51</v>
      </c>
      <c r="E2349" s="1" t="str">
        <f t="shared" si="109"/>
        <v>06158</v>
      </c>
      <c r="F2349" s="1" t="str">
        <f t="shared" si="110"/>
        <v>MT-Nova Bandeirantes</v>
      </c>
    </row>
    <row r="2350" spans="1:6" x14ac:dyDescent="0.25">
      <c r="A2350" s="1" t="s">
        <v>6854</v>
      </c>
      <c r="B2350" s="1">
        <v>5106208</v>
      </c>
      <c r="C2350" s="1" t="s">
        <v>6923</v>
      </c>
      <c r="D2350" s="1" t="str">
        <f t="shared" si="108"/>
        <v>51</v>
      </c>
      <c r="E2350" s="1" t="str">
        <f t="shared" si="109"/>
        <v>06208</v>
      </c>
      <c r="F2350" s="1" t="str">
        <f t="shared" si="110"/>
        <v>MT-Nova Brasilândia</v>
      </c>
    </row>
    <row r="2351" spans="1:6" x14ac:dyDescent="0.25">
      <c r="A2351" s="1" t="s">
        <v>6854</v>
      </c>
      <c r="B2351" s="1">
        <v>5106216</v>
      </c>
      <c r="C2351" s="1" t="s">
        <v>6924</v>
      </c>
      <c r="D2351" s="1" t="str">
        <f t="shared" si="108"/>
        <v>51</v>
      </c>
      <c r="E2351" s="1" t="str">
        <f t="shared" si="109"/>
        <v>06216</v>
      </c>
      <c r="F2351" s="1" t="str">
        <f t="shared" si="110"/>
        <v>MT-Nova Canaã do Norte</v>
      </c>
    </row>
    <row r="2352" spans="1:6" x14ac:dyDescent="0.25">
      <c r="A2352" s="1" t="s">
        <v>6854</v>
      </c>
      <c r="B2352" s="1">
        <v>5108808</v>
      </c>
      <c r="C2352" s="1" t="s">
        <v>6925</v>
      </c>
      <c r="D2352" s="1" t="str">
        <f t="shared" si="108"/>
        <v>51</v>
      </c>
      <c r="E2352" s="1" t="str">
        <f t="shared" si="109"/>
        <v>08808</v>
      </c>
      <c r="F2352" s="1" t="str">
        <f t="shared" si="110"/>
        <v>MT-Nova Guarita</v>
      </c>
    </row>
    <row r="2353" spans="1:6" x14ac:dyDescent="0.25">
      <c r="A2353" s="1" t="s">
        <v>6854</v>
      </c>
      <c r="B2353" s="1">
        <v>5106182</v>
      </c>
      <c r="C2353" s="1" t="s">
        <v>6926</v>
      </c>
      <c r="D2353" s="1" t="str">
        <f t="shared" si="108"/>
        <v>51</v>
      </c>
      <c r="E2353" s="1" t="str">
        <f t="shared" si="109"/>
        <v>06182</v>
      </c>
      <c r="F2353" s="1" t="str">
        <f t="shared" si="110"/>
        <v>MT-Nova Lacerda</v>
      </c>
    </row>
    <row r="2354" spans="1:6" x14ac:dyDescent="0.25">
      <c r="A2354" s="1" t="s">
        <v>6854</v>
      </c>
      <c r="B2354" s="1">
        <v>5108857</v>
      </c>
      <c r="C2354" s="1" t="s">
        <v>6927</v>
      </c>
      <c r="D2354" s="1" t="str">
        <f t="shared" si="108"/>
        <v>51</v>
      </c>
      <c r="E2354" s="1" t="str">
        <f t="shared" si="109"/>
        <v>08857</v>
      </c>
      <c r="F2354" s="1" t="str">
        <f t="shared" si="110"/>
        <v>MT-Nova Marilândia</v>
      </c>
    </row>
    <row r="2355" spans="1:6" x14ac:dyDescent="0.25">
      <c r="A2355" s="1" t="s">
        <v>6854</v>
      </c>
      <c r="B2355" s="1">
        <v>5108907</v>
      </c>
      <c r="C2355" s="1" t="s">
        <v>6928</v>
      </c>
      <c r="D2355" s="1" t="str">
        <f t="shared" si="108"/>
        <v>51</v>
      </c>
      <c r="E2355" s="1" t="str">
        <f t="shared" si="109"/>
        <v>08907</v>
      </c>
      <c r="F2355" s="1" t="str">
        <f t="shared" si="110"/>
        <v>MT-Nova Maringá</v>
      </c>
    </row>
    <row r="2356" spans="1:6" x14ac:dyDescent="0.25">
      <c r="A2356" s="1" t="s">
        <v>6854</v>
      </c>
      <c r="B2356" s="1">
        <v>5108956</v>
      </c>
      <c r="C2356" s="1" t="s">
        <v>6929</v>
      </c>
      <c r="D2356" s="1" t="str">
        <f t="shared" si="108"/>
        <v>51</v>
      </c>
      <c r="E2356" s="1" t="str">
        <f t="shared" si="109"/>
        <v>08956</v>
      </c>
      <c r="F2356" s="1" t="str">
        <f t="shared" si="110"/>
        <v>MT-Nova Monte Verde</v>
      </c>
    </row>
    <row r="2357" spans="1:6" x14ac:dyDescent="0.25">
      <c r="A2357" s="1" t="s">
        <v>6854</v>
      </c>
      <c r="B2357" s="1">
        <v>5106224</v>
      </c>
      <c r="C2357" s="1" t="s">
        <v>6930</v>
      </c>
      <c r="D2357" s="1" t="str">
        <f t="shared" si="108"/>
        <v>51</v>
      </c>
      <c r="E2357" s="1" t="str">
        <f t="shared" si="109"/>
        <v>06224</v>
      </c>
      <c r="F2357" s="1" t="str">
        <f t="shared" si="110"/>
        <v>MT-Nova Mutum</v>
      </c>
    </row>
    <row r="2358" spans="1:6" x14ac:dyDescent="0.25">
      <c r="A2358" s="1" t="s">
        <v>6854</v>
      </c>
      <c r="B2358" s="1">
        <v>5106174</v>
      </c>
      <c r="C2358" s="1" t="s">
        <v>6931</v>
      </c>
      <c r="D2358" s="1" t="str">
        <f t="shared" si="108"/>
        <v>51</v>
      </c>
      <c r="E2358" s="1" t="str">
        <f t="shared" si="109"/>
        <v>06174</v>
      </c>
      <c r="F2358" s="1" t="str">
        <f t="shared" si="110"/>
        <v>MT-Nova Nazaré</v>
      </c>
    </row>
    <row r="2359" spans="1:6" x14ac:dyDescent="0.25">
      <c r="A2359" s="1" t="s">
        <v>6854</v>
      </c>
      <c r="B2359" s="1">
        <v>5106232</v>
      </c>
      <c r="C2359" s="1" t="s">
        <v>5910</v>
      </c>
      <c r="D2359" s="1" t="str">
        <f t="shared" si="108"/>
        <v>51</v>
      </c>
      <c r="E2359" s="1" t="str">
        <f t="shared" si="109"/>
        <v>06232</v>
      </c>
      <c r="F2359" s="1" t="str">
        <f t="shared" si="110"/>
        <v>MT-Nova Olímpia</v>
      </c>
    </row>
    <row r="2360" spans="1:6" x14ac:dyDescent="0.25">
      <c r="A2360" s="1" t="s">
        <v>6854</v>
      </c>
      <c r="B2360" s="1">
        <v>5106190</v>
      </c>
      <c r="C2360" s="1" t="s">
        <v>6932</v>
      </c>
      <c r="D2360" s="1" t="str">
        <f t="shared" si="108"/>
        <v>51</v>
      </c>
      <c r="E2360" s="1" t="str">
        <f t="shared" si="109"/>
        <v>06190</v>
      </c>
      <c r="F2360" s="1" t="str">
        <f t="shared" si="110"/>
        <v>MT-Nova Santa Helena</v>
      </c>
    </row>
    <row r="2361" spans="1:6" x14ac:dyDescent="0.25">
      <c r="A2361" s="1" t="s">
        <v>6854</v>
      </c>
      <c r="B2361" s="1">
        <v>5106240</v>
      </c>
      <c r="C2361" s="1" t="s">
        <v>6933</v>
      </c>
      <c r="D2361" s="1" t="str">
        <f t="shared" si="108"/>
        <v>51</v>
      </c>
      <c r="E2361" s="1" t="str">
        <f t="shared" si="109"/>
        <v>06240</v>
      </c>
      <c r="F2361" s="1" t="str">
        <f t="shared" si="110"/>
        <v>MT-Nova Ubiratã</v>
      </c>
    </row>
    <row r="2362" spans="1:6" x14ac:dyDescent="0.25">
      <c r="A2362" s="1" t="s">
        <v>6854</v>
      </c>
      <c r="B2362" s="1">
        <v>5106257</v>
      </c>
      <c r="C2362" s="1" t="s">
        <v>6934</v>
      </c>
      <c r="D2362" s="1" t="str">
        <f t="shared" si="108"/>
        <v>51</v>
      </c>
      <c r="E2362" s="1" t="str">
        <f t="shared" si="109"/>
        <v>06257</v>
      </c>
      <c r="F2362" s="1" t="str">
        <f t="shared" si="110"/>
        <v>MT-Nova Xavantina</v>
      </c>
    </row>
    <row r="2363" spans="1:6" x14ac:dyDescent="0.25">
      <c r="A2363" s="1" t="s">
        <v>6854</v>
      </c>
      <c r="B2363" s="1">
        <v>5106273</v>
      </c>
      <c r="C2363" s="1" t="s">
        <v>6935</v>
      </c>
      <c r="D2363" s="1" t="str">
        <f t="shared" si="108"/>
        <v>51</v>
      </c>
      <c r="E2363" s="1" t="str">
        <f t="shared" si="109"/>
        <v>06273</v>
      </c>
      <c r="F2363" s="1" t="str">
        <f t="shared" si="110"/>
        <v>MT-Novo Horizonte do Norte</v>
      </c>
    </row>
    <row r="2364" spans="1:6" x14ac:dyDescent="0.25">
      <c r="A2364" s="1" t="s">
        <v>6854</v>
      </c>
      <c r="B2364" s="1">
        <v>5106265</v>
      </c>
      <c r="C2364" s="1" t="s">
        <v>6936</v>
      </c>
      <c r="D2364" s="1" t="str">
        <f t="shared" si="108"/>
        <v>51</v>
      </c>
      <c r="E2364" s="1" t="str">
        <f t="shared" si="109"/>
        <v>06265</v>
      </c>
      <c r="F2364" s="1" t="str">
        <f t="shared" si="110"/>
        <v>MT-Novo Mundo</v>
      </c>
    </row>
    <row r="2365" spans="1:6" x14ac:dyDescent="0.25">
      <c r="A2365" s="1" t="s">
        <v>6854</v>
      </c>
      <c r="B2365" s="1">
        <v>5106315</v>
      </c>
      <c r="C2365" s="1" t="s">
        <v>2717</v>
      </c>
      <c r="D2365" s="1" t="str">
        <f t="shared" si="108"/>
        <v>51</v>
      </c>
      <c r="E2365" s="1" t="str">
        <f t="shared" si="109"/>
        <v>06315</v>
      </c>
      <c r="F2365" s="1" t="str">
        <f t="shared" si="110"/>
        <v>MT-Novo Santo Antônio</v>
      </c>
    </row>
    <row r="2366" spans="1:6" x14ac:dyDescent="0.25">
      <c r="A2366" s="1" t="s">
        <v>6854</v>
      </c>
      <c r="B2366" s="1">
        <v>5106281</v>
      </c>
      <c r="C2366" s="1" t="s">
        <v>6937</v>
      </c>
      <c r="D2366" s="1" t="str">
        <f t="shared" si="108"/>
        <v>51</v>
      </c>
      <c r="E2366" s="1" t="str">
        <f t="shared" si="109"/>
        <v>06281</v>
      </c>
      <c r="F2366" s="1" t="str">
        <f t="shared" si="110"/>
        <v>MT-Novo São Joaquim</v>
      </c>
    </row>
    <row r="2367" spans="1:6" x14ac:dyDescent="0.25">
      <c r="A2367" s="1" t="s">
        <v>6854</v>
      </c>
      <c r="B2367" s="1">
        <v>5106299</v>
      </c>
      <c r="C2367" s="1" t="s">
        <v>6938</v>
      </c>
      <c r="D2367" s="1" t="str">
        <f t="shared" si="108"/>
        <v>51</v>
      </c>
      <c r="E2367" s="1" t="str">
        <f t="shared" si="109"/>
        <v>06299</v>
      </c>
      <c r="F2367" s="1" t="str">
        <f t="shared" si="110"/>
        <v>MT-Paranaíta</v>
      </c>
    </row>
    <row r="2368" spans="1:6" x14ac:dyDescent="0.25">
      <c r="A2368" s="1" t="s">
        <v>6854</v>
      </c>
      <c r="B2368" s="1">
        <v>5106307</v>
      </c>
      <c r="C2368" s="1" t="s">
        <v>6939</v>
      </c>
      <c r="D2368" s="1" t="str">
        <f t="shared" si="108"/>
        <v>51</v>
      </c>
      <c r="E2368" s="1" t="str">
        <f t="shared" si="109"/>
        <v>06307</v>
      </c>
      <c r="F2368" s="1" t="str">
        <f t="shared" si="110"/>
        <v>MT-Paranatinga</v>
      </c>
    </row>
    <row r="2369" spans="1:6" x14ac:dyDescent="0.25">
      <c r="A2369" s="1" t="s">
        <v>6854</v>
      </c>
      <c r="B2369" s="1">
        <v>5106372</v>
      </c>
      <c r="C2369" s="1" t="s">
        <v>3081</v>
      </c>
      <c r="D2369" s="1" t="str">
        <f t="shared" si="108"/>
        <v>51</v>
      </c>
      <c r="E2369" s="1" t="str">
        <f t="shared" si="109"/>
        <v>06372</v>
      </c>
      <c r="F2369" s="1" t="str">
        <f t="shared" si="110"/>
        <v>MT-Pedra Preta</v>
      </c>
    </row>
    <row r="2370" spans="1:6" x14ac:dyDescent="0.25">
      <c r="A2370" s="1" t="s">
        <v>6854</v>
      </c>
      <c r="B2370" s="1">
        <v>5106422</v>
      </c>
      <c r="C2370" s="1" t="s">
        <v>6940</v>
      </c>
      <c r="D2370" s="1" t="str">
        <f t="shared" si="108"/>
        <v>51</v>
      </c>
      <c r="E2370" s="1" t="str">
        <f t="shared" si="109"/>
        <v>06422</v>
      </c>
      <c r="F2370" s="1" t="str">
        <f t="shared" si="110"/>
        <v>MT-Peixoto de Azevedo</v>
      </c>
    </row>
    <row r="2371" spans="1:6" x14ac:dyDescent="0.25">
      <c r="A2371" s="1" t="s">
        <v>6854</v>
      </c>
      <c r="B2371" s="1">
        <v>5106455</v>
      </c>
      <c r="C2371" s="1" t="s">
        <v>6941</v>
      </c>
      <c r="D2371" s="1" t="str">
        <f t="shared" ref="D2371:D2434" si="111">LEFT($B2371,2)</f>
        <v>51</v>
      </c>
      <c r="E2371" s="1" t="str">
        <f t="shared" ref="E2371:E2434" si="112">RIGHT(B2371,5)</f>
        <v>06455</v>
      </c>
      <c r="F2371" s="1" t="str">
        <f t="shared" si="110"/>
        <v>MT-Planalto da Serra</v>
      </c>
    </row>
    <row r="2372" spans="1:6" x14ac:dyDescent="0.25">
      <c r="A2372" s="1" t="s">
        <v>6854</v>
      </c>
      <c r="B2372" s="1">
        <v>5106505</v>
      </c>
      <c r="C2372" s="1" t="s">
        <v>6942</v>
      </c>
      <c r="D2372" s="1" t="str">
        <f t="shared" si="111"/>
        <v>51</v>
      </c>
      <c r="E2372" s="1" t="str">
        <f t="shared" si="112"/>
        <v>06505</v>
      </c>
      <c r="F2372" s="1" t="str">
        <f t="shared" ref="F2372:F2435" si="113">A2372&amp;"-"&amp;C2372</f>
        <v>MT-Poconé</v>
      </c>
    </row>
    <row r="2373" spans="1:6" x14ac:dyDescent="0.25">
      <c r="A2373" s="1" t="s">
        <v>6854</v>
      </c>
      <c r="B2373" s="1">
        <v>5106653</v>
      </c>
      <c r="C2373" s="1" t="s">
        <v>6943</v>
      </c>
      <c r="D2373" s="1" t="str">
        <f t="shared" si="111"/>
        <v>51</v>
      </c>
      <c r="E2373" s="1" t="str">
        <f t="shared" si="112"/>
        <v>06653</v>
      </c>
      <c r="F2373" s="1" t="str">
        <f t="shared" si="113"/>
        <v>MT-Pontal do Araguaia</v>
      </c>
    </row>
    <row r="2374" spans="1:6" x14ac:dyDescent="0.25">
      <c r="A2374" s="1" t="s">
        <v>6854</v>
      </c>
      <c r="B2374" s="1">
        <v>5106703</v>
      </c>
      <c r="C2374" s="1" t="s">
        <v>6944</v>
      </c>
      <c r="D2374" s="1" t="str">
        <f t="shared" si="111"/>
        <v>51</v>
      </c>
      <c r="E2374" s="1" t="str">
        <f t="shared" si="112"/>
        <v>06703</v>
      </c>
      <c r="F2374" s="1" t="str">
        <f t="shared" si="113"/>
        <v>MT-Ponte Branca</v>
      </c>
    </row>
    <row r="2375" spans="1:6" x14ac:dyDescent="0.25">
      <c r="A2375" s="1" t="s">
        <v>6854</v>
      </c>
      <c r="B2375" s="1">
        <v>5106752</v>
      </c>
      <c r="C2375" s="1" t="s">
        <v>6945</v>
      </c>
      <c r="D2375" s="1" t="str">
        <f t="shared" si="111"/>
        <v>51</v>
      </c>
      <c r="E2375" s="1" t="str">
        <f t="shared" si="112"/>
        <v>06752</v>
      </c>
      <c r="F2375" s="1" t="str">
        <f t="shared" si="113"/>
        <v>MT-Pontes e Lacerda</v>
      </c>
    </row>
    <row r="2376" spans="1:6" x14ac:dyDescent="0.25">
      <c r="A2376" s="1" t="s">
        <v>6854</v>
      </c>
      <c r="B2376" s="1">
        <v>5106778</v>
      </c>
      <c r="C2376" s="1" t="s">
        <v>6946</v>
      </c>
      <c r="D2376" s="1" t="str">
        <f t="shared" si="111"/>
        <v>51</v>
      </c>
      <c r="E2376" s="1" t="str">
        <f t="shared" si="112"/>
        <v>06778</v>
      </c>
      <c r="F2376" s="1" t="str">
        <f t="shared" si="113"/>
        <v>MT-Porto Alegre do Norte</v>
      </c>
    </row>
    <row r="2377" spans="1:6" x14ac:dyDescent="0.25">
      <c r="A2377" s="1" t="s">
        <v>6854</v>
      </c>
      <c r="B2377" s="1">
        <v>5106802</v>
      </c>
      <c r="C2377" s="1" t="s">
        <v>6947</v>
      </c>
      <c r="D2377" s="1" t="str">
        <f t="shared" si="111"/>
        <v>51</v>
      </c>
      <c r="E2377" s="1" t="str">
        <f t="shared" si="112"/>
        <v>06802</v>
      </c>
      <c r="F2377" s="1" t="str">
        <f t="shared" si="113"/>
        <v>MT-Porto dos Gaúchos</v>
      </c>
    </row>
    <row r="2378" spans="1:6" x14ac:dyDescent="0.25">
      <c r="A2378" s="1" t="s">
        <v>6854</v>
      </c>
      <c r="B2378" s="1">
        <v>5106828</v>
      </c>
      <c r="C2378" s="1" t="s">
        <v>6948</v>
      </c>
      <c r="D2378" s="1" t="str">
        <f t="shared" si="111"/>
        <v>51</v>
      </c>
      <c r="E2378" s="1" t="str">
        <f t="shared" si="112"/>
        <v>06828</v>
      </c>
      <c r="F2378" s="1" t="str">
        <f t="shared" si="113"/>
        <v>MT-Porto Esperidião</v>
      </c>
    </row>
    <row r="2379" spans="1:6" x14ac:dyDescent="0.25">
      <c r="A2379" s="1" t="s">
        <v>6854</v>
      </c>
      <c r="B2379" s="1">
        <v>5106851</v>
      </c>
      <c r="C2379" s="1" t="s">
        <v>6949</v>
      </c>
      <c r="D2379" s="1" t="str">
        <f t="shared" si="111"/>
        <v>51</v>
      </c>
      <c r="E2379" s="1" t="str">
        <f t="shared" si="112"/>
        <v>06851</v>
      </c>
      <c r="F2379" s="1" t="str">
        <f t="shared" si="113"/>
        <v>MT-Porto Estrela</v>
      </c>
    </row>
    <row r="2380" spans="1:6" x14ac:dyDescent="0.25">
      <c r="A2380" s="1" t="s">
        <v>6854</v>
      </c>
      <c r="B2380" s="1">
        <v>5107008</v>
      </c>
      <c r="C2380" s="1" t="s">
        <v>6950</v>
      </c>
      <c r="D2380" s="1" t="str">
        <f t="shared" si="111"/>
        <v>51</v>
      </c>
      <c r="E2380" s="1" t="str">
        <f t="shared" si="112"/>
        <v>07008</v>
      </c>
      <c r="F2380" s="1" t="str">
        <f t="shared" si="113"/>
        <v>MT-Poxoréo</v>
      </c>
    </row>
    <row r="2381" spans="1:6" x14ac:dyDescent="0.25">
      <c r="A2381" s="1" t="s">
        <v>6854</v>
      </c>
      <c r="B2381" s="1">
        <v>5107040</v>
      </c>
      <c r="C2381" s="1" t="s">
        <v>6951</v>
      </c>
      <c r="D2381" s="1" t="str">
        <f t="shared" si="111"/>
        <v>51</v>
      </c>
      <c r="E2381" s="1" t="str">
        <f t="shared" si="112"/>
        <v>07040</v>
      </c>
      <c r="F2381" s="1" t="str">
        <f t="shared" si="113"/>
        <v>MT-Primavera do Leste</v>
      </c>
    </row>
    <row r="2382" spans="1:6" x14ac:dyDescent="0.25">
      <c r="A2382" s="1" t="s">
        <v>6854</v>
      </c>
      <c r="B2382" s="1">
        <v>5107065</v>
      </c>
      <c r="C2382" s="1" t="s">
        <v>6952</v>
      </c>
      <c r="D2382" s="1" t="str">
        <f t="shared" si="111"/>
        <v>51</v>
      </c>
      <c r="E2382" s="1" t="str">
        <f t="shared" si="112"/>
        <v>07065</v>
      </c>
      <c r="F2382" s="1" t="str">
        <f t="shared" si="113"/>
        <v>MT-Querência</v>
      </c>
    </row>
    <row r="2383" spans="1:6" x14ac:dyDescent="0.25">
      <c r="A2383" s="1" t="s">
        <v>6854</v>
      </c>
      <c r="B2383" s="1">
        <v>5107156</v>
      </c>
      <c r="C2383" s="1" t="s">
        <v>6953</v>
      </c>
      <c r="D2383" s="1" t="str">
        <f t="shared" si="111"/>
        <v>51</v>
      </c>
      <c r="E2383" s="1" t="str">
        <f t="shared" si="112"/>
        <v>07156</v>
      </c>
      <c r="F2383" s="1" t="str">
        <f t="shared" si="113"/>
        <v>MT-Reserva do Cabaçal</v>
      </c>
    </row>
    <row r="2384" spans="1:6" x14ac:dyDescent="0.25">
      <c r="A2384" s="1" t="s">
        <v>6854</v>
      </c>
      <c r="B2384" s="1">
        <v>5107180</v>
      </c>
      <c r="C2384" s="1" t="s">
        <v>6954</v>
      </c>
      <c r="D2384" s="1" t="str">
        <f t="shared" si="111"/>
        <v>51</v>
      </c>
      <c r="E2384" s="1" t="str">
        <f t="shared" si="112"/>
        <v>07180</v>
      </c>
      <c r="F2384" s="1" t="str">
        <f t="shared" si="113"/>
        <v>MT-Ribeirão Cascalheira</v>
      </c>
    </row>
    <row r="2385" spans="1:6" x14ac:dyDescent="0.25">
      <c r="A2385" s="1" t="s">
        <v>6854</v>
      </c>
      <c r="B2385" s="1">
        <v>5107198</v>
      </c>
      <c r="C2385" s="1" t="s">
        <v>6955</v>
      </c>
      <c r="D2385" s="1" t="str">
        <f t="shared" si="111"/>
        <v>51</v>
      </c>
      <c r="E2385" s="1" t="str">
        <f t="shared" si="112"/>
        <v>07198</v>
      </c>
      <c r="F2385" s="1" t="str">
        <f t="shared" si="113"/>
        <v>MT-Ribeirãozinho</v>
      </c>
    </row>
    <row r="2386" spans="1:6" x14ac:dyDescent="0.25">
      <c r="A2386" s="1" t="s">
        <v>6854</v>
      </c>
      <c r="B2386" s="1">
        <v>5107206</v>
      </c>
      <c r="C2386" s="1" t="s">
        <v>1975</v>
      </c>
      <c r="D2386" s="1" t="str">
        <f t="shared" si="111"/>
        <v>51</v>
      </c>
      <c r="E2386" s="1" t="str">
        <f t="shared" si="112"/>
        <v>07206</v>
      </c>
      <c r="F2386" s="1" t="str">
        <f t="shared" si="113"/>
        <v>MT-Rio Branco</v>
      </c>
    </row>
    <row r="2387" spans="1:6" x14ac:dyDescent="0.25">
      <c r="A2387" s="1" t="s">
        <v>6854</v>
      </c>
      <c r="B2387" s="1">
        <v>5107578</v>
      </c>
      <c r="C2387" s="1" t="s">
        <v>6956</v>
      </c>
      <c r="D2387" s="1" t="str">
        <f t="shared" si="111"/>
        <v>51</v>
      </c>
      <c r="E2387" s="1" t="str">
        <f t="shared" si="112"/>
        <v>07578</v>
      </c>
      <c r="F2387" s="1" t="str">
        <f t="shared" si="113"/>
        <v>MT-Rondolândia</v>
      </c>
    </row>
    <row r="2388" spans="1:6" x14ac:dyDescent="0.25">
      <c r="A2388" s="1" t="s">
        <v>6854</v>
      </c>
      <c r="B2388" s="1">
        <v>5107602</v>
      </c>
      <c r="C2388" s="1" t="s">
        <v>6957</v>
      </c>
      <c r="D2388" s="1" t="str">
        <f t="shared" si="111"/>
        <v>51</v>
      </c>
      <c r="E2388" s="1" t="str">
        <f t="shared" si="112"/>
        <v>07602</v>
      </c>
      <c r="F2388" s="1" t="str">
        <f t="shared" si="113"/>
        <v>MT-Rondonópolis</v>
      </c>
    </row>
    <row r="2389" spans="1:6" x14ac:dyDescent="0.25">
      <c r="A2389" s="1" t="s">
        <v>6854</v>
      </c>
      <c r="B2389" s="1">
        <v>5107701</v>
      </c>
      <c r="C2389" s="1" t="s">
        <v>6958</v>
      </c>
      <c r="D2389" s="1" t="str">
        <f t="shared" si="111"/>
        <v>51</v>
      </c>
      <c r="E2389" s="1" t="str">
        <f t="shared" si="112"/>
        <v>07701</v>
      </c>
      <c r="F2389" s="1" t="str">
        <f t="shared" si="113"/>
        <v>MT-Rosário Oeste</v>
      </c>
    </row>
    <row r="2390" spans="1:6" x14ac:dyDescent="0.25">
      <c r="A2390" s="1" t="s">
        <v>6854</v>
      </c>
      <c r="B2390" s="1">
        <v>5107750</v>
      </c>
      <c r="C2390" s="1" t="s">
        <v>6959</v>
      </c>
      <c r="D2390" s="1" t="str">
        <f t="shared" si="111"/>
        <v>51</v>
      </c>
      <c r="E2390" s="1" t="str">
        <f t="shared" si="112"/>
        <v>07750</v>
      </c>
      <c r="F2390" s="1" t="str">
        <f t="shared" si="113"/>
        <v>MT-Salto do Céu</v>
      </c>
    </row>
    <row r="2391" spans="1:6" x14ac:dyDescent="0.25">
      <c r="A2391" s="1" t="s">
        <v>6854</v>
      </c>
      <c r="B2391" s="1">
        <v>5107248</v>
      </c>
      <c r="C2391" s="1" t="s">
        <v>6960</v>
      </c>
      <c r="D2391" s="1" t="str">
        <f t="shared" si="111"/>
        <v>51</v>
      </c>
      <c r="E2391" s="1" t="str">
        <f t="shared" si="112"/>
        <v>07248</v>
      </c>
      <c r="F2391" s="1" t="str">
        <f t="shared" si="113"/>
        <v>MT-Santa Carmem</v>
      </c>
    </row>
    <row r="2392" spans="1:6" x14ac:dyDescent="0.25">
      <c r="A2392" s="1" t="s">
        <v>6854</v>
      </c>
      <c r="B2392" s="1">
        <v>5107743</v>
      </c>
      <c r="C2392" s="1" t="s">
        <v>6961</v>
      </c>
      <c r="D2392" s="1" t="str">
        <f t="shared" si="111"/>
        <v>51</v>
      </c>
      <c r="E2392" s="1" t="str">
        <f t="shared" si="112"/>
        <v>07743</v>
      </c>
      <c r="F2392" s="1" t="str">
        <f t="shared" si="113"/>
        <v>MT-Santa Cruz do Xingu</v>
      </c>
    </row>
    <row r="2393" spans="1:6" x14ac:dyDescent="0.25">
      <c r="A2393" s="1" t="s">
        <v>6854</v>
      </c>
      <c r="B2393" s="1">
        <v>5107768</v>
      </c>
      <c r="C2393" s="1" t="s">
        <v>6962</v>
      </c>
      <c r="D2393" s="1" t="str">
        <f t="shared" si="111"/>
        <v>51</v>
      </c>
      <c r="E2393" s="1" t="str">
        <f t="shared" si="112"/>
        <v>07768</v>
      </c>
      <c r="F2393" s="1" t="str">
        <f t="shared" si="113"/>
        <v>MT-Santa Rita do Trivelato</v>
      </c>
    </row>
    <row r="2394" spans="1:6" x14ac:dyDescent="0.25">
      <c r="A2394" s="1" t="s">
        <v>6854</v>
      </c>
      <c r="B2394" s="1">
        <v>5107776</v>
      </c>
      <c r="C2394" s="1" t="s">
        <v>3480</v>
      </c>
      <c r="D2394" s="1" t="str">
        <f t="shared" si="111"/>
        <v>51</v>
      </c>
      <c r="E2394" s="1" t="str">
        <f t="shared" si="112"/>
        <v>07776</v>
      </c>
      <c r="F2394" s="1" t="str">
        <f t="shared" si="113"/>
        <v>MT-Santa Terezinha</v>
      </c>
    </row>
    <row r="2395" spans="1:6" x14ac:dyDescent="0.25">
      <c r="A2395" s="1" t="s">
        <v>6854</v>
      </c>
      <c r="B2395" s="1">
        <v>5107263</v>
      </c>
      <c r="C2395" s="1" t="s">
        <v>6963</v>
      </c>
      <c r="D2395" s="1" t="str">
        <f t="shared" si="111"/>
        <v>51</v>
      </c>
      <c r="E2395" s="1" t="str">
        <f t="shared" si="112"/>
        <v>07263</v>
      </c>
      <c r="F2395" s="1" t="str">
        <f t="shared" si="113"/>
        <v>MT-Santo Afonso</v>
      </c>
    </row>
    <row r="2396" spans="1:6" x14ac:dyDescent="0.25">
      <c r="A2396" s="1" t="s">
        <v>6854</v>
      </c>
      <c r="B2396" s="1">
        <v>5107792</v>
      </c>
      <c r="C2396" s="1" t="s">
        <v>6964</v>
      </c>
      <c r="D2396" s="1" t="str">
        <f t="shared" si="111"/>
        <v>51</v>
      </c>
      <c r="E2396" s="1" t="str">
        <f t="shared" si="112"/>
        <v>07792</v>
      </c>
      <c r="F2396" s="1" t="str">
        <f t="shared" si="113"/>
        <v>MT-Santo Antônio do Leste</v>
      </c>
    </row>
    <row r="2397" spans="1:6" x14ac:dyDescent="0.25">
      <c r="A2397" s="1" t="s">
        <v>6854</v>
      </c>
      <c r="B2397" s="1">
        <v>5107800</v>
      </c>
      <c r="C2397" s="1" t="s">
        <v>6965</v>
      </c>
      <c r="D2397" s="1" t="str">
        <f t="shared" si="111"/>
        <v>51</v>
      </c>
      <c r="E2397" s="1" t="str">
        <f t="shared" si="112"/>
        <v>07800</v>
      </c>
      <c r="F2397" s="1" t="str">
        <f t="shared" si="113"/>
        <v>MT-Santo Antônio do Leverger</v>
      </c>
    </row>
    <row r="2398" spans="1:6" x14ac:dyDescent="0.25">
      <c r="A2398" s="1" t="s">
        <v>6854</v>
      </c>
      <c r="B2398" s="1">
        <v>5107859</v>
      </c>
      <c r="C2398" s="1" t="s">
        <v>6966</v>
      </c>
      <c r="D2398" s="1" t="str">
        <f t="shared" si="111"/>
        <v>51</v>
      </c>
      <c r="E2398" s="1" t="str">
        <f t="shared" si="112"/>
        <v>07859</v>
      </c>
      <c r="F2398" s="1" t="str">
        <f t="shared" si="113"/>
        <v>MT-São Félix do Araguaia</v>
      </c>
    </row>
    <row r="2399" spans="1:6" x14ac:dyDescent="0.25">
      <c r="A2399" s="1" t="s">
        <v>6854</v>
      </c>
      <c r="B2399" s="1">
        <v>5107297</v>
      </c>
      <c r="C2399" s="1" t="s">
        <v>6967</v>
      </c>
      <c r="D2399" s="1" t="str">
        <f t="shared" si="111"/>
        <v>51</v>
      </c>
      <c r="E2399" s="1" t="str">
        <f t="shared" si="112"/>
        <v>07297</v>
      </c>
      <c r="F2399" s="1" t="str">
        <f t="shared" si="113"/>
        <v>MT-São José do Povo</v>
      </c>
    </row>
    <row r="2400" spans="1:6" x14ac:dyDescent="0.25">
      <c r="A2400" s="1" t="s">
        <v>6854</v>
      </c>
      <c r="B2400" s="1">
        <v>5107305</v>
      </c>
      <c r="C2400" s="1" t="s">
        <v>6968</v>
      </c>
      <c r="D2400" s="1" t="str">
        <f t="shared" si="111"/>
        <v>51</v>
      </c>
      <c r="E2400" s="1" t="str">
        <f t="shared" si="112"/>
        <v>07305</v>
      </c>
      <c r="F2400" s="1" t="str">
        <f t="shared" si="113"/>
        <v>MT-São José do Rio Claro</v>
      </c>
    </row>
    <row r="2401" spans="1:6" x14ac:dyDescent="0.25">
      <c r="A2401" s="1" t="s">
        <v>6854</v>
      </c>
      <c r="B2401" s="1">
        <v>5107354</v>
      </c>
      <c r="C2401" s="1" t="s">
        <v>6969</v>
      </c>
      <c r="D2401" s="1" t="str">
        <f t="shared" si="111"/>
        <v>51</v>
      </c>
      <c r="E2401" s="1" t="str">
        <f t="shared" si="112"/>
        <v>07354</v>
      </c>
      <c r="F2401" s="1" t="str">
        <f t="shared" si="113"/>
        <v>MT-São José do Xingu</v>
      </c>
    </row>
    <row r="2402" spans="1:6" x14ac:dyDescent="0.25">
      <c r="A2402" s="1" t="s">
        <v>6854</v>
      </c>
      <c r="B2402" s="1">
        <v>5107107</v>
      </c>
      <c r="C2402" s="1" t="s">
        <v>6970</v>
      </c>
      <c r="D2402" s="1" t="str">
        <f t="shared" si="111"/>
        <v>51</v>
      </c>
      <c r="E2402" s="1" t="str">
        <f t="shared" si="112"/>
        <v>07107</v>
      </c>
      <c r="F2402" s="1" t="str">
        <f t="shared" si="113"/>
        <v>MT-São José dos Quatro Marcos</v>
      </c>
    </row>
    <row r="2403" spans="1:6" x14ac:dyDescent="0.25">
      <c r="A2403" s="1" t="s">
        <v>6854</v>
      </c>
      <c r="B2403" s="1">
        <v>5107404</v>
      </c>
      <c r="C2403" s="1" t="s">
        <v>6971</v>
      </c>
      <c r="D2403" s="1" t="str">
        <f t="shared" si="111"/>
        <v>51</v>
      </c>
      <c r="E2403" s="1" t="str">
        <f t="shared" si="112"/>
        <v>07404</v>
      </c>
      <c r="F2403" s="1" t="str">
        <f t="shared" si="113"/>
        <v>MT-São Pedro da Cipa</v>
      </c>
    </row>
    <row r="2404" spans="1:6" x14ac:dyDescent="0.25">
      <c r="A2404" s="1" t="s">
        <v>6854</v>
      </c>
      <c r="B2404" s="1">
        <v>5107875</v>
      </c>
      <c r="C2404" s="1" t="s">
        <v>6972</v>
      </c>
      <c r="D2404" s="1" t="str">
        <f t="shared" si="111"/>
        <v>51</v>
      </c>
      <c r="E2404" s="1" t="str">
        <f t="shared" si="112"/>
        <v>07875</v>
      </c>
      <c r="F2404" s="1" t="str">
        <f t="shared" si="113"/>
        <v>MT-Sapezal</v>
      </c>
    </row>
    <row r="2405" spans="1:6" x14ac:dyDescent="0.25">
      <c r="A2405" s="1" t="s">
        <v>6854</v>
      </c>
      <c r="B2405" s="1">
        <v>5107883</v>
      </c>
      <c r="C2405" s="1" t="s">
        <v>6973</v>
      </c>
      <c r="D2405" s="1" t="str">
        <f t="shared" si="111"/>
        <v>51</v>
      </c>
      <c r="E2405" s="1" t="str">
        <f t="shared" si="112"/>
        <v>07883</v>
      </c>
      <c r="F2405" s="1" t="str">
        <f t="shared" si="113"/>
        <v>MT-Serra Nova Dourada</v>
      </c>
    </row>
    <row r="2406" spans="1:6" x14ac:dyDescent="0.25">
      <c r="A2406" s="1" t="s">
        <v>6854</v>
      </c>
      <c r="B2406" s="1">
        <v>5107909</v>
      </c>
      <c r="C2406" s="1" t="s">
        <v>6974</v>
      </c>
      <c r="D2406" s="1" t="str">
        <f t="shared" si="111"/>
        <v>51</v>
      </c>
      <c r="E2406" s="1" t="str">
        <f t="shared" si="112"/>
        <v>07909</v>
      </c>
      <c r="F2406" s="1" t="str">
        <f t="shared" si="113"/>
        <v>MT-Sinop</v>
      </c>
    </row>
    <row r="2407" spans="1:6" x14ac:dyDescent="0.25">
      <c r="A2407" s="1" t="s">
        <v>6854</v>
      </c>
      <c r="B2407" s="1">
        <v>5107925</v>
      </c>
      <c r="C2407" s="1" t="s">
        <v>6975</v>
      </c>
      <c r="D2407" s="1" t="str">
        <f t="shared" si="111"/>
        <v>51</v>
      </c>
      <c r="E2407" s="1" t="str">
        <f t="shared" si="112"/>
        <v>07925</v>
      </c>
      <c r="F2407" s="1" t="str">
        <f t="shared" si="113"/>
        <v>MT-Sorriso</v>
      </c>
    </row>
    <row r="2408" spans="1:6" x14ac:dyDescent="0.25">
      <c r="A2408" s="1" t="s">
        <v>6854</v>
      </c>
      <c r="B2408" s="1">
        <v>5107941</v>
      </c>
      <c r="C2408" s="1" t="s">
        <v>6976</v>
      </c>
      <c r="D2408" s="1" t="str">
        <f t="shared" si="111"/>
        <v>51</v>
      </c>
      <c r="E2408" s="1" t="str">
        <f t="shared" si="112"/>
        <v>07941</v>
      </c>
      <c r="F2408" s="1" t="str">
        <f t="shared" si="113"/>
        <v>MT-Tabaporã</v>
      </c>
    </row>
    <row r="2409" spans="1:6" x14ac:dyDescent="0.25">
      <c r="A2409" s="1" t="s">
        <v>6854</v>
      </c>
      <c r="B2409" s="1">
        <v>5107958</v>
      </c>
      <c r="C2409" s="1" t="s">
        <v>6977</v>
      </c>
      <c r="D2409" s="1" t="str">
        <f t="shared" si="111"/>
        <v>51</v>
      </c>
      <c r="E2409" s="1" t="str">
        <f t="shared" si="112"/>
        <v>07958</v>
      </c>
      <c r="F2409" s="1" t="str">
        <f t="shared" si="113"/>
        <v>MT-Tangará da Serra</v>
      </c>
    </row>
    <row r="2410" spans="1:6" x14ac:dyDescent="0.25">
      <c r="A2410" s="1" t="s">
        <v>6854</v>
      </c>
      <c r="B2410" s="1">
        <v>5108006</v>
      </c>
      <c r="C2410" s="1" t="s">
        <v>6978</v>
      </c>
      <c r="D2410" s="1" t="str">
        <f t="shared" si="111"/>
        <v>51</v>
      </c>
      <c r="E2410" s="1" t="str">
        <f t="shared" si="112"/>
        <v>08006</v>
      </c>
      <c r="F2410" s="1" t="str">
        <f t="shared" si="113"/>
        <v>MT-Tapurah</v>
      </c>
    </row>
    <row r="2411" spans="1:6" x14ac:dyDescent="0.25">
      <c r="A2411" s="1" t="s">
        <v>6854</v>
      </c>
      <c r="B2411" s="1">
        <v>5108055</v>
      </c>
      <c r="C2411" s="1" t="s">
        <v>6979</v>
      </c>
      <c r="D2411" s="1" t="str">
        <f t="shared" si="111"/>
        <v>51</v>
      </c>
      <c r="E2411" s="1" t="str">
        <f t="shared" si="112"/>
        <v>08055</v>
      </c>
      <c r="F2411" s="1" t="str">
        <f t="shared" si="113"/>
        <v>MT-Terra Nova do Norte</v>
      </c>
    </row>
    <row r="2412" spans="1:6" x14ac:dyDescent="0.25">
      <c r="A2412" s="1" t="s">
        <v>6854</v>
      </c>
      <c r="B2412" s="1">
        <v>5108105</v>
      </c>
      <c r="C2412" s="1" t="s">
        <v>6980</v>
      </c>
      <c r="D2412" s="1" t="str">
        <f t="shared" si="111"/>
        <v>51</v>
      </c>
      <c r="E2412" s="1" t="str">
        <f t="shared" si="112"/>
        <v>08105</v>
      </c>
      <c r="F2412" s="1" t="str">
        <f t="shared" si="113"/>
        <v>MT-Tesouro</v>
      </c>
    </row>
    <row r="2413" spans="1:6" x14ac:dyDescent="0.25">
      <c r="A2413" s="1" t="s">
        <v>6854</v>
      </c>
      <c r="B2413" s="1">
        <v>5108204</v>
      </c>
      <c r="C2413" s="1" t="s">
        <v>6981</v>
      </c>
      <c r="D2413" s="1" t="str">
        <f t="shared" si="111"/>
        <v>51</v>
      </c>
      <c r="E2413" s="1" t="str">
        <f t="shared" si="112"/>
        <v>08204</v>
      </c>
      <c r="F2413" s="1" t="str">
        <f t="shared" si="113"/>
        <v>MT-Torixoréu</v>
      </c>
    </row>
    <row r="2414" spans="1:6" x14ac:dyDescent="0.25">
      <c r="A2414" s="1" t="s">
        <v>6854</v>
      </c>
      <c r="B2414" s="1">
        <v>5108303</v>
      </c>
      <c r="C2414" s="1" t="s">
        <v>6982</v>
      </c>
      <c r="D2414" s="1" t="str">
        <f t="shared" si="111"/>
        <v>51</v>
      </c>
      <c r="E2414" s="1" t="str">
        <f t="shared" si="112"/>
        <v>08303</v>
      </c>
      <c r="F2414" s="1" t="str">
        <f t="shared" si="113"/>
        <v>MT-União do Sul</v>
      </c>
    </row>
    <row r="2415" spans="1:6" x14ac:dyDescent="0.25">
      <c r="A2415" s="1" t="s">
        <v>6854</v>
      </c>
      <c r="B2415" s="1">
        <v>5108352</v>
      </c>
      <c r="C2415" s="1" t="s">
        <v>6983</v>
      </c>
      <c r="D2415" s="1" t="str">
        <f t="shared" si="111"/>
        <v>51</v>
      </c>
      <c r="E2415" s="1" t="str">
        <f t="shared" si="112"/>
        <v>08352</v>
      </c>
      <c r="F2415" s="1" t="str">
        <f t="shared" si="113"/>
        <v>MT-Vale de São Domingos</v>
      </c>
    </row>
    <row r="2416" spans="1:6" x14ac:dyDescent="0.25">
      <c r="A2416" s="1" t="s">
        <v>6854</v>
      </c>
      <c r="B2416" s="1">
        <v>5108402</v>
      </c>
      <c r="C2416" s="1" t="s">
        <v>2796</v>
      </c>
      <c r="D2416" s="1" t="str">
        <f t="shared" si="111"/>
        <v>51</v>
      </c>
      <c r="E2416" s="1" t="str">
        <f t="shared" si="112"/>
        <v>08402</v>
      </c>
      <c r="F2416" s="1" t="str">
        <f t="shared" si="113"/>
        <v>MT-Várzea Grande</v>
      </c>
    </row>
    <row r="2417" spans="1:6" x14ac:dyDescent="0.25">
      <c r="A2417" s="1" t="s">
        <v>6854</v>
      </c>
      <c r="B2417" s="1">
        <v>5108501</v>
      </c>
      <c r="C2417" s="1" t="s">
        <v>6984</v>
      </c>
      <c r="D2417" s="1" t="str">
        <f t="shared" si="111"/>
        <v>51</v>
      </c>
      <c r="E2417" s="1" t="str">
        <f t="shared" si="112"/>
        <v>08501</v>
      </c>
      <c r="F2417" s="1" t="str">
        <f t="shared" si="113"/>
        <v>MT-Vera</v>
      </c>
    </row>
    <row r="2418" spans="1:6" x14ac:dyDescent="0.25">
      <c r="A2418" s="1" t="s">
        <v>6854</v>
      </c>
      <c r="B2418" s="1">
        <v>5105507</v>
      </c>
      <c r="C2418" s="1" t="s">
        <v>6985</v>
      </c>
      <c r="D2418" s="1" t="str">
        <f t="shared" si="111"/>
        <v>51</v>
      </c>
      <c r="E2418" s="1" t="str">
        <f t="shared" si="112"/>
        <v>05507</v>
      </c>
      <c r="F2418" s="1" t="str">
        <f t="shared" si="113"/>
        <v>MT-Vila Bela da Santíssima Trindade</v>
      </c>
    </row>
    <row r="2419" spans="1:6" x14ac:dyDescent="0.25">
      <c r="A2419" s="1" t="s">
        <v>6854</v>
      </c>
      <c r="B2419" s="1">
        <v>5108600</v>
      </c>
      <c r="C2419" s="1" t="s">
        <v>6986</v>
      </c>
      <c r="D2419" s="1" t="str">
        <f t="shared" si="111"/>
        <v>51</v>
      </c>
      <c r="E2419" s="1" t="str">
        <f t="shared" si="112"/>
        <v>08600</v>
      </c>
      <c r="F2419" s="1" t="str">
        <f t="shared" si="113"/>
        <v>MT-Vila Rica</v>
      </c>
    </row>
    <row r="2420" spans="1:6" x14ac:dyDescent="0.25">
      <c r="A2420" s="1" t="s">
        <v>2061</v>
      </c>
      <c r="B2420" s="1">
        <v>1500107</v>
      </c>
      <c r="C2420" s="1" t="s">
        <v>2062</v>
      </c>
      <c r="D2420" s="1" t="str">
        <f t="shared" si="111"/>
        <v>15</v>
      </c>
      <c r="E2420" s="1" t="str">
        <f t="shared" si="112"/>
        <v>00107</v>
      </c>
      <c r="F2420" s="1" t="str">
        <f t="shared" si="113"/>
        <v>PA-Abaetetuba</v>
      </c>
    </row>
    <row r="2421" spans="1:6" x14ac:dyDescent="0.25">
      <c r="A2421" s="1" t="s">
        <v>2061</v>
      </c>
      <c r="B2421" s="1">
        <v>1500131</v>
      </c>
      <c r="C2421" s="1" t="s">
        <v>2063</v>
      </c>
      <c r="D2421" s="1" t="str">
        <f t="shared" si="111"/>
        <v>15</v>
      </c>
      <c r="E2421" s="1" t="str">
        <f t="shared" si="112"/>
        <v>00131</v>
      </c>
      <c r="F2421" s="1" t="str">
        <f t="shared" si="113"/>
        <v>PA-Abel Figueiredo</v>
      </c>
    </row>
    <row r="2422" spans="1:6" x14ac:dyDescent="0.25">
      <c r="A2422" s="1" t="s">
        <v>2061</v>
      </c>
      <c r="B2422" s="1">
        <v>1500206</v>
      </c>
      <c r="C2422" s="1" t="s">
        <v>2064</v>
      </c>
      <c r="D2422" s="1" t="str">
        <f t="shared" si="111"/>
        <v>15</v>
      </c>
      <c r="E2422" s="1" t="str">
        <f t="shared" si="112"/>
        <v>00206</v>
      </c>
      <c r="F2422" s="1" t="str">
        <f t="shared" si="113"/>
        <v>PA-Acará</v>
      </c>
    </row>
    <row r="2423" spans="1:6" x14ac:dyDescent="0.25">
      <c r="A2423" s="1" t="s">
        <v>2061</v>
      </c>
      <c r="B2423" s="1">
        <v>1500305</v>
      </c>
      <c r="C2423" s="1" t="s">
        <v>2065</v>
      </c>
      <c r="D2423" s="1" t="str">
        <f t="shared" si="111"/>
        <v>15</v>
      </c>
      <c r="E2423" s="1" t="str">
        <f t="shared" si="112"/>
        <v>00305</v>
      </c>
      <c r="F2423" s="1" t="str">
        <f t="shared" si="113"/>
        <v>PA-Afuá</v>
      </c>
    </row>
    <row r="2424" spans="1:6" x14ac:dyDescent="0.25">
      <c r="A2424" s="1" t="s">
        <v>2061</v>
      </c>
      <c r="B2424" s="1">
        <v>1500347</v>
      </c>
      <c r="C2424" s="1" t="s">
        <v>2066</v>
      </c>
      <c r="D2424" s="1" t="str">
        <f t="shared" si="111"/>
        <v>15</v>
      </c>
      <c r="E2424" s="1" t="str">
        <f t="shared" si="112"/>
        <v>00347</v>
      </c>
      <c r="F2424" s="1" t="str">
        <f t="shared" si="113"/>
        <v>PA-Água Azul do Norte</v>
      </c>
    </row>
    <row r="2425" spans="1:6" x14ac:dyDescent="0.25">
      <c r="A2425" s="1" t="s">
        <v>2061</v>
      </c>
      <c r="B2425" s="1">
        <v>1500404</v>
      </c>
      <c r="C2425" s="1" t="s">
        <v>2067</v>
      </c>
      <c r="D2425" s="1" t="str">
        <f t="shared" si="111"/>
        <v>15</v>
      </c>
      <c r="E2425" s="1" t="str">
        <f t="shared" si="112"/>
        <v>00404</v>
      </c>
      <c r="F2425" s="1" t="str">
        <f t="shared" si="113"/>
        <v>PA-Alenquer</v>
      </c>
    </row>
    <row r="2426" spans="1:6" x14ac:dyDescent="0.25">
      <c r="A2426" s="1" t="s">
        <v>2061</v>
      </c>
      <c r="B2426" s="1">
        <v>1500503</v>
      </c>
      <c r="C2426" s="1" t="s">
        <v>2068</v>
      </c>
      <c r="D2426" s="1" t="str">
        <f t="shared" si="111"/>
        <v>15</v>
      </c>
      <c r="E2426" s="1" t="str">
        <f t="shared" si="112"/>
        <v>00503</v>
      </c>
      <c r="F2426" s="1" t="str">
        <f t="shared" si="113"/>
        <v>PA-Almeirim</v>
      </c>
    </row>
    <row r="2427" spans="1:6" x14ac:dyDescent="0.25">
      <c r="A2427" s="1" t="s">
        <v>2061</v>
      </c>
      <c r="B2427" s="1">
        <v>1500602</v>
      </c>
      <c r="C2427" s="1" t="s">
        <v>2069</v>
      </c>
      <c r="D2427" s="1" t="str">
        <f t="shared" si="111"/>
        <v>15</v>
      </c>
      <c r="E2427" s="1" t="str">
        <f t="shared" si="112"/>
        <v>00602</v>
      </c>
      <c r="F2427" s="1" t="str">
        <f t="shared" si="113"/>
        <v>PA-Altamira</v>
      </c>
    </row>
    <row r="2428" spans="1:6" x14ac:dyDescent="0.25">
      <c r="A2428" s="1" t="s">
        <v>2061</v>
      </c>
      <c r="B2428" s="1">
        <v>1500701</v>
      </c>
      <c r="C2428" s="1" t="s">
        <v>2070</v>
      </c>
      <c r="D2428" s="1" t="str">
        <f t="shared" si="111"/>
        <v>15</v>
      </c>
      <c r="E2428" s="1" t="str">
        <f t="shared" si="112"/>
        <v>00701</v>
      </c>
      <c r="F2428" s="1" t="str">
        <f t="shared" si="113"/>
        <v>PA-Anajás</v>
      </c>
    </row>
    <row r="2429" spans="1:6" x14ac:dyDescent="0.25">
      <c r="A2429" s="1" t="s">
        <v>2061</v>
      </c>
      <c r="B2429" s="1">
        <v>1500800</v>
      </c>
      <c r="C2429" s="1" t="s">
        <v>2071</v>
      </c>
      <c r="D2429" s="1" t="str">
        <f t="shared" si="111"/>
        <v>15</v>
      </c>
      <c r="E2429" s="1" t="str">
        <f t="shared" si="112"/>
        <v>00800</v>
      </c>
      <c r="F2429" s="1" t="str">
        <f t="shared" si="113"/>
        <v>PA-Ananindeua</v>
      </c>
    </row>
    <row r="2430" spans="1:6" x14ac:dyDescent="0.25">
      <c r="A2430" s="1" t="s">
        <v>2061</v>
      </c>
      <c r="B2430" s="1">
        <v>1500859</v>
      </c>
      <c r="C2430" s="1" t="s">
        <v>2072</v>
      </c>
      <c r="D2430" s="1" t="str">
        <f t="shared" si="111"/>
        <v>15</v>
      </c>
      <c r="E2430" s="1" t="str">
        <f t="shared" si="112"/>
        <v>00859</v>
      </c>
      <c r="F2430" s="1" t="str">
        <f t="shared" si="113"/>
        <v>PA-Anapu</v>
      </c>
    </row>
    <row r="2431" spans="1:6" x14ac:dyDescent="0.25">
      <c r="A2431" s="1" t="s">
        <v>2061</v>
      </c>
      <c r="B2431" s="1">
        <v>1500909</v>
      </c>
      <c r="C2431" s="1" t="s">
        <v>2073</v>
      </c>
      <c r="D2431" s="1" t="str">
        <f t="shared" si="111"/>
        <v>15</v>
      </c>
      <c r="E2431" s="1" t="str">
        <f t="shared" si="112"/>
        <v>00909</v>
      </c>
      <c r="F2431" s="1" t="str">
        <f t="shared" si="113"/>
        <v>PA-Augusto Corrêa</v>
      </c>
    </row>
    <row r="2432" spans="1:6" x14ac:dyDescent="0.25">
      <c r="A2432" s="1" t="s">
        <v>2061</v>
      </c>
      <c r="B2432" s="1">
        <v>1500958</v>
      </c>
      <c r="C2432" s="1" t="s">
        <v>2074</v>
      </c>
      <c r="D2432" s="1" t="str">
        <f t="shared" si="111"/>
        <v>15</v>
      </c>
      <c r="E2432" s="1" t="str">
        <f t="shared" si="112"/>
        <v>00958</v>
      </c>
      <c r="F2432" s="1" t="str">
        <f t="shared" si="113"/>
        <v>PA-Aurora do Pará</v>
      </c>
    </row>
    <row r="2433" spans="1:6" x14ac:dyDescent="0.25">
      <c r="A2433" s="1" t="s">
        <v>2061</v>
      </c>
      <c r="B2433" s="1">
        <v>1501006</v>
      </c>
      <c r="C2433" s="1" t="s">
        <v>2075</v>
      </c>
      <c r="D2433" s="1" t="str">
        <f t="shared" si="111"/>
        <v>15</v>
      </c>
      <c r="E2433" s="1" t="str">
        <f t="shared" si="112"/>
        <v>01006</v>
      </c>
      <c r="F2433" s="1" t="str">
        <f t="shared" si="113"/>
        <v>PA-Aveiro</v>
      </c>
    </row>
    <row r="2434" spans="1:6" x14ac:dyDescent="0.25">
      <c r="A2434" s="1" t="s">
        <v>2061</v>
      </c>
      <c r="B2434" s="1">
        <v>1501105</v>
      </c>
      <c r="C2434" s="1" t="s">
        <v>2076</v>
      </c>
      <c r="D2434" s="1" t="str">
        <f t="shared" si="111"/>
        <v>15</v>
      </c>
      <c r="E2434" s="1" t="str">
        <f t="shared" si="112"/>
        <v>01105</v>
      </c>
      <c r="F2434" s="1" t="str">
        <f t="shared" si="113"/>
        <v>PA-Bagre</v>
      </c>
    </row>
    <row r="2435" spans="1:6" x14ac:dyDescent="0.25">
      <c r="A2435" s="1" t="s">
        <v>2061</v>
      </c>
      <c r="B2435" s="1">
        <v>1501204</v>
      </c>
      <c r="C2435" s="1" t="s">
        <v>2077</v>
      </c>
      <c r="D2435" s="1" t="str">
        <f t="shared" ref="D2435:D2498" si="114">LEFT($B2435,2)</f>
        <v>15</v>
      </c>
      <c r="E2435" s="1" t="str">
        <f t="shared" ref="E2435:E2498" si="115">RIGHT(B2435,5)</f>
        <v>01204</v>
      </c>
      <c r="F2435" s="1" t="str">
        <f t="shared" si="113"/>
        <v>PA-Baião</v>
      </c>
    </row>
    <row r="2436" spans="1:6" x14ac:dyDescent="0.25">
      <c r="A2436" s="1" t="s">
        <v>2061</v>
      </c>
      <c r="B2436" s="1">
        <v>1501253</v>
      </c>
      <c r="C2436" s="1" t="s">
        <v>2078</v>
      </c>
      <c r="D2436" s="1" t="str">
        <f t="shared" si="114"/>
        <v>15</v>
      </c>
      <c r="E2436" s="1" t="str">
        <f t="shared" si="115"/>
        <v>01253</v>
      </c>
      <c r="F2436" s="1" t="str">
        <f t="shared" ref="F2436:F2499" si="116">A2436&amp;"-"&amp;C2436</f>
        <v>PA-Bannach</v>
      </c>
    </row>
    <row r="2437" spans="1:6" x14ac:dyDescent="0.25">
      <c r="A2437" s="1" t="s">
        <v>2061</v>
      </c>
      <c r="B2437" s="1">
        <v>1501303</v>
      </c>
      <c r="C2437" s="1" t="s">
        <v>2079</v>
      </c>
      <c r="D2437" s="1" t="str">
        <f t="shared" si="114"/>
        <v>15</v>
      </c>
      <c r="E2437" s="1" t="str">
        <f t="shared" si="115"/>
        <v>01303</v>
      </c>
      <c r="F2437" s="1" t="str">
        <f t="shared" si="116"/>
        <v>PA-Barcarena</v>
      </c>
    </row>
    <row r="2438" spans="1:6" x14ac:dyDescent="0.25">
      <c r="A2438" s="1" t="s">
        <v>2061</v>
      </c>
      <c r="B2438" s="1">
        <v>1501402</v>
      </c>
      <c r="C2438" s="1" t="s">
        <v>2080</v>
      </c>
      <c r="D2438" s="1" t="str">
        <f t="shared" si="114"/>
        <v>15</v>
      </c>
      <c r="E2438" s="1" t="str">
        <f t="shared" si="115"/>
        <v>01402</v>
      </c>
      <c r="F2438" s="1" t="str">
        <f t="shared" si="116"/>
        <v>PA-Belém</v>
      </c>
    </row>
    <row r="2439" spans="1:6" x14ac:dyDescent="0.25">
      <c r="A2439" s="1" t="s">
        <v>2061</v>
      </c>
      <c r="B2439" s="1">
        <v>1501451</v>
      </c>
      <c r="C2439" s="1" t="s">
        <v>2081</v>
      </c>
      <c r="D2439" s="1" t="str">
        <f t="shared" si="114"/>
        <v>15</v>
      </c>
      <c r="E2439" s="1" t="str">
        <f t="shared" si="115"/>
        <v>01451</v>
      </c>
      <c r="F2439" s="1" t="str">
        <f t="shared" si="116"/>
        <v>PA-Belterra</v>
      </c>
    </row>
    <row r="2440" spans="1:6" x14ac:dyDescent="0.25">
      <c r="A2440" s="1" t="s">
        <v>2061</v>
      </c>
      <c r="B2440" s="1">
        <v>1501501</v>
      </c>
      <c r="C2440" s="1" t="s">
        <v>2082</v>
      </c>
      <c r="D2440" s="1" t="str">
        <f t="shared" si="114"/>
        <v>15</v>
      </c>
      <c r="E2440" s="1" t="str">
        <f t="shared" si="115"/>
        <v>01501</v>
      </c>
      <c r="F2440" s="1" t="str">
        <f t="shared" si="116"/>
        <v>PA-Benevides</v>
      </c>
    </row>
    <row r="2441" spans="1:6" x14ac:dyDescent="0.25">
      <c r="A2441" s="1" t="s">
        <v>2061</v>
      </c>
      <c r="B2441" s="1">
        <v>1501576</v>
      </c>
      <c r="C2441" s="1" t="s">
        <v>2083</v>
      </c>
      <c r="D2441" s="1" t="str">
        <f t="shared" si="114"/>
        <v>15</v>
      </c>
      <c r="E2441" s="1" t="str">
        <f t="shared" si="115"/>
        <v>01576</v>
      </c>
      <c r="F2441" s="1" t="str">
        <f t="shared" si="116"/>
        <v>PA-Bom Jesus do Tocantins</v>
      </c>
    </row>
    <row r="2442" spans="1:6" x14ac:dyDescent="0.25">
      <c r="A2442" s="1" t="s">
        <v>2061</v>
      </c>
      <c r="B2442" s="1">
        <v>1501600</v>
      </c>
      <c r="C2442" s="1" t="s">
        <v>2084</v>
      </c>
      <c r="D2442" s="1" t="str">
        <f t="shared" si="114"/>
        <v>15</v>
      </c>
      <c r="E2442" s="1" t="str">
        <f t="shared" si="115"/>
        <v>01600</v>
      </c>
      <c r="F2442" s="1" t="str">
        <f t="shared" si="116"/>
        <v>PA-Bonito</v>
      </c>
    </row>
    <row r="2443" spans="1:6" x14ac:dyDescent="0.25">
      <c r="A2443" s="1" t="s">
        <v>2061</v>
      </c>
      <c r="B2443" s="1">
        <v>1501709</v>
      </c>
      <c r="C2443" s="1" t="s">
        <v>2085</v>
      </c>
      <c r="D2443" s="1" t="str">
        <f t="shared" si="114"/>
        <v>15</v>
      </c>
      <c r="E2443" s="1" t="str">
        <f t="shared" si="115"/>
        <v>01709</v>
      </c>
      <c r="F2443" s="1" t="str">
        <f t="shared" si="116"/>
        <v>PA-Bragança</v>
      </c>
    </row>
    <row r="2444" spans="1:6" x14ac:dyDescent="0.25">
      <c r="A2444" s="1" t="s">
        <v>2061</v>
      </c>
      <c r="B2444" s="1">
        <v>1501725</v>
      </c>
      <c r="C2444" s="1" t="s">
        <v>2086</v>
      </c>
      <c r="D2444" s="1" t="str">
        <f t="shared" si="114"/>
        <v>15</v>
      </c>
      <c r="E2444" s="1" t="str">
        <f t="shared" si="115"/>
        <v>01725</v>
      </c>
      <c r="F2444" s="1" t="str">
        <f t="shared" si="116"/>
        <v>PA-Brasil Novo</v>
      </c>
    </row>
    <row r="2445" spans="1:6" x14ac:dyDescent="0.25">
      <c r="A2445" s="1" t="s">
        <v>2061</v>
      </c>
      <c r="B2445" s="1">
        <v>1501758</v>
      </c>
      <c r="C2445" s="1" t="s">
        <v>2087</v>
      </c>
      <c r="D2445" s="1" t="str">
        <f t="shared" si="114"/>
        <v>15</v>
      </c>
      <c r="E2445" s="1" t="str">
        <f t="shared" si="115"/>
        <v>01758</v>
      </c>
      <c r="F2445" s="1" t="str">
        <f t="shared" si="116"/>
        <v>PA-Brejo Grande do Araguaia</v>
      </c>
    </row>
    <row r="2446" spans="1:6" x14ac:dyDescent="0.25">
      <c r="A2446" s="1" t="s">
        <v>2061</v>
      </c>
      <c r="B2446" s="1">
        <v>1501782</v>
      </c>
      <c r="C2446" s="1" t="s">
        <v>2088</v>
      </c>
      <c r="D2446" s="1" t="str">
        <f t="shared" si="114"/>
        <v>15</v>
      </c>
      <c r="E2446" s="1" t="str">
        <f t="shared" si="115"/>
        <v>01782</v>
      </c>
      <c r="F2446" s="1" t="str">
        <f t="shared" si="116"/>
        <v>PA-Breu Branco</v>
      </c>
    </row>
    <row r="2447" spans="1:6" x14ac:dyDescent="0.25">
      <c r="A2447" s="1" t="s">
        <v>2061</v>
      </c>
      <c r="B2447" s="1">
        <v>1501808</v>
      </c>
      <c r="C2447" s="1" t="s">
        <v>2089</v>
      </c>
      <c r="D2447" s="1" t="str">
        <f t="shared" si="114"/>
        <v>15</v>
      </c>
      <c r="E2447" s="1" t="str">
        <f t="shared" si="115"/>
        <v>01808</v>
      </c>
      <c r="F2447" s="1" t="str">
        <f t="shared" si="116"/>
        <v>PA-Breves</v>
      </c>
    </row>
    <row r="2448" spans="1:6" x14ac:dyDescent="0.25">
      <c r="A2448" s="1" t="s">
        <v>2061</v>
      </c>
      <c r="B2448" s="1">
        <v>1501907</v>
      </c>
      <c r="C2448" s="1" t="s">
        <v>2090</v>
      </c>
      <c r="D2448" s="1" t="str">
        <f t="shared" si="114"/>
        <v>15</v>
      </c>
      <c r="E2448" s="1" t="str">
        <f t="shared" si="115"/>
        <v>01907</v>
      </c>
      <c r="F2448" s="1" t="str">
        <f t="shared" si="116"/>
        <v>PA-Bujaru</v>
      </c>
    </row>
    <row r="2449" spans="1:6" x14ac:dyDescent="0.25">
      <c r="A2449" s="1" t="s">
        <v>2061</v>
      </c>
      <c r="B2449" s="1">
        <v>1502004</v>
      </c>
      <c r="C2449" s="1" t="s">
        <v>2091</v>
      </c>
      <c r="D2449" s="1" t="str">
        <f t="shared" si="114"/>
        <v>15</v>
      </c>
      <c r="E2449" s="1" t="str">
        <f t="shared" si="115"/>
        <v>02004</v>
      </c>
      <c r="F2449" s="1" t="str">
        <f t="shared" si="116"/>
        <v>PA-Cachoeira do Arari</v>
      </c>
    </row>
    <row r="2450" spans="1:6" x14ac:dyDescent="0.25">
      <c r="A2450" s="1" t="s">
        <v>2061</v>
      </c>
      <c r="B2450" s="1">
        <v>1501956</v>
      </c>
      <c r="C2450" s="1" t="s">
        <v>2092</v>
      </c>
      <c r="D2450" s="1" t="str">
        <f t="shared" si="114"/>
        <v>15</v>
      </c>
      <c r="E2450" s="1" t="str">
        <f t="shared" si="115"/>
        <v>01956</v>
      </c>
      <c r="F2450" s="1" t="str">
        <f t="shared" si="116"/>
        <v>PA-Cachoeira do Piriá</v>
      </c>
    </row>
    <row r="2451" spans="1:6" x14ac:dyDescent="0.25">
      <c r="A2451" s="1" t="s">
        <v>2061</v>
      </c>
      <c r="B2451" s="1">
        <v>1502103</v>
      </c>
      <c r="C2451" s="1" t="s">
        <v>2093</v>
      </c>
      <c r="D2451" s="1" t="str">
        <f t="shared" si="114"/>
        <v>15</v>
      </c>
      <c r="E2451" s="1" t="str">
        <f t="shared" si="115"/>
        <v>02103</v>
      </c>
      <c r="F2451" s="1" t="str">
        <f t="shared" si="116"/>
        <v>PA-Cametá</v>
      </c>
    </row>
    <row r="2452" spans="1:6" x14ac:dyDescent="0.25">
      <c r="A2452" s="1" t="s">
        <v>2061</v>
      </c>
      <c r="B2452" s="1">
        <v>1502152</v>
      </c>
      <c r="C2452" s="1" t="s">
        <v>2094</v>
      </c>
      <c r="D2452" s="1" t="str">
        <f t="shared" si="114"/>
        <v>15</v>
      </c>
      <c r="E2452" s="1" t="str">
        <f t="shared" si="115"/>
        <v>02152</v>
      </c>
      <c r="F2452" s="1" t="str">
        <f t="shared" si="116"/>
        <v>PA-Canaã dos Carajás</v>
      </c>
    </row>
    <row r="2453" spans="1:6" x14ac:dyDescent="0.25">
      <c r="A2453" s="1" t="s">
        <v>2061</v>
      </c>
      <c r="B2453" s="1">
        <v>1502202</v>
      </c>
      <c r="C2453" s="1" t="s">
        <v>2095</v>
      </c>
      <c r="D2453" s="1" t="str">
        <f t="shared" si="114"/>
        <v>15</v>
      </c>
      <c r="E2453" s="1" t="str">
        <f t="shared" si="115"/>
        <v>02202</v>
      </c>
      <c r="F2453" s="1" t="str">
        <f t="shared" si="116"/>
        <v>PA-Capanema</v>
      </c>
    </row>
    <row r="2454" spans="1:6" x14ac:dyDescent="0.25">
      <c r="A2454" s="1" t="s">
        <v>2061</v>
      </c>
      <c r="B2454" s="1">
        <v>1502301</v>
      </c>
      <c r="C2454" s="1" t="s">
        <v>2096</v>
      </c>
      <c r="D2454" s="1" t="str">
        <f t="shared" si="114"/>
        <v>15</v>
      </c>
      <c r="E2454" s="1" t="str">
        <f t="shared" si="115"/>
        <v>02301</v>
      </c>
      <c r="F2454" s="1" t="str">
        <f t="shared" si="116"/>
        <v>PA-Capitão Poço</v>
      </c>
    </row>
    <row r="2455" spans="1:6" x14ac:dyDescent="0.25">
      <c r="A2455" s="1" t="s">
        <v>2061</v>
      </c>
      <c r="B2455" s="1">
        <v>1502400</v>
      </c>
      <c r="C2455" s="1" t="s">
        <v>2097</v>
      </c>
      <c r="D2455" s="1" t="str">
        <f t="shared" si="114"/>
        <v>15</v>
      </c>
      <c r="E2455" s="1" t="str">
        <f t="shared" si="115"/>
        <v>02400</v>
      </c>
      <c r="F2455" s="1" t="str">
        <f t="shared" si="116"/>
        <v>PA-Castanhal</v>
      </c>
    </row>
    <row r="2456" spans="1:6" x14ac:dyDescent="0.25">
      <c r="A2456" s="1" t="s">
        <v>2061</v>
      </c>
      <c r="B2456" s="1">
        <v>1502509</v>
      </c>
      <c r="C2456" s="1" t="s">
        <v>2098</v>
      </c>
      <c r="D2456" s="1" t="str">
        <f t="shared" si="114"/>
        <v>15</v>
      </c>
      <c r="E2456" s="1" t="str">
        <f t="shared" si="115"/>
        <v>02509</v>
      </c>
      <c r="F2456" s="1" t="str">
        <f t="shared" si="116"/>
        <v>PA-Chaves</v>
      </c>
    </row>
    <row r="2457" spans="1:6" x14ac:dyDescent="0.25">
      <c r="A2457" s="1" t="s">
        <v>2061</v>
      </c>
      <c r="B2457" s="1">
        <v>1502608</v>
      </c>
      <c r="C2457" s="1" t="s">
        <v>2099</v>
      </c>
      <c r="D2457" s="1" t="str">
        <f t="shared" si="114"/>
        <v>15</v>
      </c>
      <c r="E2457" s="1" t="str">
        <f t="shared" si="115"/>
        <v>02608</v>
      </c>
      <c r="F2457" s="1" t="str">
        <f t="shared" si="116"/>
        <v>PA-Colares</v>
      </c>
    </row>
    <row r="2458" spans="1:6" x14ac:dyDescent="0.25">
      <c r="A2458" s="1" t="s">
        <v>2061</v>
      </c>
      <c r="B2458" s="1">
        <v>1502707</v>
      </c>
      <c r="C2458" s="1" t="s">
        <v>2100</v>
      </c>
      <c r="D2458" s="1" t="str">
        <f t="shared" si="114"/>
        <v>15</v>
      </c>
      <c r="E2458" s="1" t="str">
        <f t="shared" si="115"/>
        <v>02707</v>
      </c>
      <c r="F2458" s="1" t="str">
        <f t="shared" si="116"/>
        <v>PA-Conceição do Araguaia</v>
      </c>
    </row>
    <row r="2459" spans="1:6" x14ac:dyDescent="0.25">
      <c r="A2459" s="1" t="s">
        <v>2061</v>
      </c>
      <c r="B2459" s="1">
        <v>1502756</v>
      </c>
      <c r="C2459" s="1" t="s">
        <v>2101</v>
      </c>
      <c r="D2459" s="1" t="str">
        <f t="shared" si="114"/>
        <v>15</v>
      </c>
      <c r="E2459" s="1" t="str">
        <f t="shared" si="115"/>
        <v>02756</v>
      </c>
      <c r="F2459" s="1" t="str">
        <f t="shared" si="116"/>
        <v>PA-Concórdia do Pará</v>
      </c>
    </row>
    <row r="2460" spans="1:6" x14ac:dyDescent="0.25">
      <c r="A2460" s="1" t="s">
        <v>2061</v>
      </c>
      <c r="B2460" s="1">
        <v>1502764</v>
      </c>
      <c r="C2460" s="1" t="s">
        <v>2102</v>
      </c>
      <c r="D2460" s="1" t="str">
        <f t="shared" si="114"/>
        <v>15</v>
      </c>
      <c r="E2460" s="1" t="str">
        <f t="shared" si="115"/>
        <v>02764</v>
      </c>
      <c r="F2460" s="1" t="str">
        <f t="shared" si="116"/>
        <v>PA-Cumaru do Norte</v>
      </c>
    </row>
    <row r="2461" spans="1:6" x14ac:dyDescent="0.25">
      <c r="A2461" s="1" t="s">
        <v>2061</v>
      </c>
      <c r="B2461" s="1">
        <v>1502772</v>
      </c>
      <c r="C2461" s="1" t="s">
        <v>2103</v>
      </c>
      <c r="D2461" s="1" t="str">
        <f t="shared" si="114"/>
        <v>15</v>
      </c>
      <c r="E2461" s="1" t="str">
        <f t="shared" si="115"/>
        <v>02772</v>
      </c>
      <c r="F2461" s="1" t="str">
        <f t="shared" si="116"/>
        <v>PA-Curionópolis</v>
      </c>
    </row>
    <row r="2462" spans="1:6" x14ac:dyDescent="0.25">
      <c r="A2462" s="1" t="s">
        <v>2061</v>
      </c>
      <c r="B2462" s="1">
        <v>1502806</v>
      </c>
      <c r="C2462" s="1" t="s">
        <v>2104</v>
      </c>
      <c r="D2462" s="1" t="str">
        <f t="shared" si="114"/>
        <v>15</v>
      </c>
      <c r="E2462" s="1" t="str">
        <f t="shared" si="115"/>
        <v>02806</v>
      </c>
      <c r="F2462" s="1" t="str">
        <f t="shared" si="116"/>
        <v>PA-Curralinho</v>
      </c>
    </row>
    <row r="2463" spans="1:6" x14ac:dyDescent="0.25">
      <c r="A2463" s="1" t="s">
        <v>2061</v>
      </c>
      <c r="B2463" s="1">
        <v>1502855</v>
      </c>
      <c r="C2463" s="1" t="s">
        <v>2105</v>
      </c>
      <c r="D2463" s="1" t="str">
        <f t="shared" si="114"/>
        <v>15</v>
      </c>
      <c r="E2463" s="1" t="str">
        <f t="shared" si="115"/>
        <v>02855</v>
      </c>
      <c r="F2463" s="1" t="str">
        <f t="shared" si="116"/>
        <v>PA-Curuá</v>
      </c>
    </row>
    <row r="2464" spans="1:6" x14ac:dyDescent="0.25">
      <c r="A2464" s="1" t="s">
        <v>2061</v>
      </c>
      <c r="B2464" s="1">
        <v>1502905</v>
      </c>
      <c r="C2464" s="1" t="s">
        <v>2106</v>
      </c>
      <c r="D2464" s="1" t="str">
        <f t="shared" si="114"/>
        <v>15</v>
      </c>
      <c r="E2464" s="1" t="str">
        <f t="shared" si="115"/>
        <v>02905</v>
      </c>
      <c r="F2464" s="1" t="str">
        <f t="shared" si="116"/>
        <v>PA-Curuçá</v>
      </c>
    </row>
    <row r="2465" spans="1:6" x14ac:dyDescent="0.25">
      <c r="A2465" s="1" t="s">
        <v>2061</v>
      </c>
      <c r="B2465" s="1">
        <v>1502939</v>
      </c>
      <c r="C2465" s="1" t="s">
        <v>2107</v>
      </c>
      <c r="D2465" s="1" t="str">
        <f t="shared" si="114"/>
        <v>15</v>
      </c>
      <c r="E2465" s="1" t="str">
        <f t="shared" si="115"/>
        <v>02939</v>
      </c>
      <c r="F2465" s="1" t="str">
        <f t="shared" si="116"/>
        <v>PA-Dom Eliseu</v>
      </c>
    </row>
    <row r="2466" spans="1:6" x14ac:dyDescent="0.25">
      <c r="A2466" s="1" t="s">
        <v>2061</v>
      </c>
      <c r="B2466" s="1">
        <v>1502954</v>
      </c>
      <c r="C2466" s="1" t="s">
        <v>2108</v>
      </c>
      <c r="D2466" s="1" t="str">
        <f t="shared" si="114"/>
        <v>15</v>
      </c>
      <c r="E2466" s="1" t="str">
        <f t="shared" si="115"/>
        <v>02954</v>
      </c>
      <c r="F2466" s="1" t="str">
        <f t="shared" si="116"/>
        <v>PA-Eldorado dos Carajás</v>
      </c>
    </row>
    <row r="2467" spans="1:6" x14ac:dyDescent="0.25">
      <c r="A2467" s="1" t="s">
        <v>2061</v>
      </c>
      <c r="B2467" s="1">
        <v>1503002</v>
      </c>
      <c r="C2467" s="1" t="s">
        <v>2109</v>
      </c>
      <c r="D2467" s="1" t="str">
        <f t="shared" si="114"/>
        <v>15</v>
      </c>
      <c r="E2467" s="1" t="str">
        <f t="shared" si="115"/>
        <v>03002</v>
      </c>
      <c r="F2467" s="1" t="str">
        <f t="shared" si="116"/>
        <v>PA-Faro</v>
      </c>
    </row>
    <row r="2468" spans="1:6" x14ac:dyDescent="0.25">
      <c r="A2468" s="1" t="s">
        <v>2061</v>
      </c>
      <c r="B2468" s="1">
        <v>1503044</v>
      </c>
      <c r="C2468" s="1" t="s">
        <v>2110</v>
      </c>
      <c r="D2468" s="1" t="str">
        <f t="shared" si="114"/>
        <v>15</v>
      </c>
      <c r="E2468" s="1" t="str">
        <f t="shared" si="115"/>
        <v>03044</v>
      </c>
      <c r="F2468" s="1" t="str">
        <f t="shared" si="116"/>
        <v>PA-Floresta do Araguaia</v>
      </c>
    </row>
    <row r="2469" spans="1:6" x14ac:dyDescent="0.25">
      <c r="A2469" s="1" t="s">
        <v>2061</v>
      </c>
      <c r="B2469" s="1">
        <v>1503077</v>
      </c>
      <c r="C2469" s="1" t="s">
        <v>2111</v>
      </c>
      <c r="D2469" s="1" t="str">
        <f t="shared" si="114"/>
        <v>15</v>
      </c>
      <c r="E2469" s="1" t="str">
        <f t="shared" si="115"/>
        <v>03077</v>
      </c>
      <c r="F2469" s="1" t="str">
        <f t="shared" si="116"/>
        <v>PA-Garrafão do Norte</v>
      </c>
    </row>
    <row r="2470" spans="1:6" x14ac:dyDescent="0.25">
      <c r="A2470" s="1" t="s">
        <v>2061</v>
      </c>
      <c r="B2470" s="1">
        <v>1503093</v>
      </c>
      <c r="C2470" s="1" t="s">
        <v>2112</v>
      </c>
      <c r="D2470" s="1" t="str">
        <f t="shared" si="114"/>
        <v>15</v>
      </c>
      <c r="E2470" s="1" t="str">
        <f t="shared" si="115"/>
        <v>03093</v>
      </c>
      <c r="F2470" s="1" t="str">
        <f t="shared" si="116"/>
        <v>PA-Goianésia do Pará</v>
      </c>
    </row>
    <row r="2471" spans="1:6" x14ac:dyDescent="0.25">
      <c r="A2471" s="1" t="s">
        <v>2061</v>
      </c>
      <c r="B2471" s="1">
        <v>1503101</v>
      </c>
      <c r="C2471" s="1" t="s">
        <v>2113</v>
      </c>
      <c r="D2471" s="1" t="str">
        <f t="shared" si="114"/>
        <v>15</v>
      </c>
      <c r="E2471" s="1" t="str">
        <f t="shared" si="115"/>
        <v>03101</v>
      </c>
      <c r="F2471" s="1" t="str">
        <f t="shared" si="116"/>
        <v>PA-Gurupá</v>
      </c>
    </row>
    <row r="2472" spans="1:6" x14ac:dyDescent="0.25">
      <c r="A2472" s="1" t="s">
        <v>2061</v>
      </c>
      <c r="B2472" s="1">
        <v>1503200</v>
      </c>
      <c r="C2472" s="1" t="s">
        <v>2114</v>
      </c>
      <c r="D2472" s="1" t="str">
        <f t="shared" si="114"/>
        <v>15</v>
      </c>
      <c r="E2472" s="1" t="str">
        <f t="shared" si="115"/>
        <v>03200</v>
      </c>
      <c r="F2472" s="1" t="str">
        <f t="shared" si="116"/>
        <v>PA-Igarapé-Açu</v>
      </c>
    </row>
    <row r="2473" spans="1:6" x14ac:dyDescent="0.25">
      <c r="A2473" s="1" t="s">
        <v>2061</v>
      </c>
      <c r="B2473" s="1">
        <v>1503309</v>
      </c>
      <c r="C2473" s="1" t="s">
        <v>2115</v>
      </c>
      <c r="D2473" s="1" t="str">
        <f t="shared" si="114"/>
        <v>15</v>
      </c>
      <c r="E2473" s="1" t="str">
        <f t="shared" si="115"/>
        <v>03309</v>
      </c>
      <c r="F2473" s="1" t="str">
        <f t="shared" si="116"/>
        <v>PA-Igarapé-Miri</v>
      </c>
    </row>
    <row r="2474" spans="1:6" x14ac:dyDescent="0.25">
      <c r="A2474" s="1" t="s">
        <v>2061</v>
      </c>
      <c r="B2474" s="1">
        <v>1503408</v>
      </c>
      <c r="C2474" s="1" t="s">
        <v>2116</v>
      </c>
      <c r="D2474" s="1" t="str">
        <f t="shared" si="114"/>
        <v>15</v>
      </c>
      <c r="E2474" s="1" t="str">
        <f t="shared" si="115"/>
        <v>03408</v>
      </c>
      <c r="F2474" s="1" t="str">
        <f t="shared" si="116"/>
        <v>PA-Inhangapi</v>
      </c>
    </row>
    <row r="2475" spans="1:6" x14ac:dyDescent="0.25">
      <c r="A2475" s="1" t="s">
        <v>2061</v>
      </c>
      <c r="B2475" s="1">
        <v>1503457</v>
      </c>
      <c r="C2475" s="1" t="s">
        <v>2117</v>
      </c>
      <c r="D2475" s="1" t="str">
        <f t="shared" si="114"/>
        <v>15</v>
      </c>
      <c r="E2475" s="1" t="str">
        <f t="shared" si="115"/>
        <v>03457</v>
      </c>
      <c r="F2475" s="1" t="str">
        <f t="shared" si="116"/>
        <v>PA-Ipixuna do Pará</v>
      </c>
    </row>
    <row r="2476" spans="1:6" x14ac:dyDescent="0.25">
      <c r="A2476" s="1" t="s">
        <v>2061</v>
      </c>
      <c r="B2476" s="1">
        <v>1503507</v>
      </c>
      <c r="C2476" s="1" t="s">
        <v>2118</v>
      </c>
      <c r="D2476" s="1" t="str">
        <f t="shared" si="114"/>
        <v>15</v>
      </c>
      <c r="E2476" s="1" t="str">
        <f t="shared" si="115"/>
        <v>03507</v>
      </c>
      <c r="F2476" s="1" t="str">
        <f t="shared" si="116"/>
        <v>PA-Irituia</v>
      </c>
    </row>
    <row r="2477" spans="1:6" x14ac:dyDescent="0.25">
      <c r="A2477" s="1" t="s">
        <v>2061</v>
      </c>
      <c r="B2477" s="1">
        <v>1503606</v>
      </c>
      <c r="C2477" s="1" t="s">
        <v>2119</v>
      </c>
      <c r="D2477" s="1" t="str">
        <f t="shared" si="114"/>
        <v>15</v>
      </c>
      <c r="E2477" s="1" t="str">
        <f t="shared" si="115"/>
        <v>03606</v>
      </c>
      <c r="F2477" s="1" t="str">
        <f t="shared" si="116"/>
        <v>PA-Itaituba</v>
      </c>
    </row>
    <row r="2478" spans="1:6" x14ac:dyDescent="0.25">
      <c r="A2478" s="1" t="s">
        <v>2061</v>
      </c>
      <c r="B2478" s="1">
        <v>1503705</v>
      </c>
      <c r="C2478" s="1" t="s">
        <v>2120</v>
      </c>
      <c r="D2478" s="1" t="str">
        <f t="shared" si="114"/>
        <v>15</v>
      </c>
      <c r="E2478" s="1" t="str">
        <f t="shared" si="115"/>
        <v>03705</v>
      </c>
      <c r="F2478" s="1" t="str">
        <f t="shared" si="116"/>
        <v>PA-Itupiranga</v>
      </c>
    </row>
    <row r="2479" spans="1:6" x14ac:dyDescent="0.25">
      <c r="A2479" s="1" t="s">
        <v>2061</v>
      </c>
      <c r="B2479" s="1">
        <v>1503754</v>
      </c>
      <c r="C2479" s="1" t="s">
        <v>2121</v>
      </c>
      <c r="D2479" s="1" t="str">
        <f t="shared" si="114"/>
        <v>15</v>
      </c>
      <c r="E2479" s="1" t="str">
        <f t="shared" si="115"/>
        <v>03754</v>
      </c>
      <c r="F2479" s="1" t="str">
        <f t="shared" si="116"/>
        <v>PA-Jacareacanga</v>
      </c>
    </row>
    <row r="2480" spans="1:6" x14ac:dyDescent="0.25">
      <c r="A2480" s="1" t="s">
        <v>2061</v>
      </c>
      <c r="B2480" s="1">
        <v>1503804</v>
      </c>
      <c r="C2480" s="1" t="s">
        <v>2122</v>
      </c>
      <c r="D2480" s="1" t="str">
        <f t="shared" si="114"/>
        <v>15</v>
      </c>
      <c r="E2480" s="1" t="str">
        <f t="shared" si="115"/>
        <v>03804</v>
      </c>
      <c r="F2480" s="1" t="str">
        <f t="shared" si="116"/>
        <v>PA-Jacundá</v>
      </c>
    </row>
    <row r="2481" spans="1:6" x14ac:dyDescent="0.25">
      <c r="A2481" s="1" t="s">
        <v>2061</v>
      </c>
      <c r="B2481" s="1">
        <v>1503903</v>
      </c>
      <c r="C2481" s="1" t="s">
        <v>2123</v>
      </c>
      <c r="D2481" s="1" t="str">
        <f t="shared" si="114"/>
        <v>15</v>
      </c>
      <c r="E2481" s="1" t="str">
        <f t="shared" si="115"/>
        <v>03903</v>
      </c>
      <c r="F2481" s="1" t="str">
        <f t="shared" si="116"/>
        <v>PA-Juruti</v>
      </c>
    </row>
    <row r="2482" spans="1:6" x14ac:dyDescent="0.25">
      <c r="A2482" s="1" t="s">
        <v>2061</v>
      </c>
      <c r="B2482" s="1">
        <v>1504000</v>
      </c>
      <c r="C2482" s="1" t="s">
        <v>2124</v>
      </c>
      <c r="D2482" s="1" t="str">
        <f t="shared" si="114"/>
        <v>15</v>
      </c>
      <c r="E2482" s="1" t="str">
        <f t="shared" si="115"/>
        <v>04000</v>
      </c>
      <c r="F2482" s="1" t="str">
        <f t="shared" si="116"/>
        <v>PA-Limoeiro do Ajuru</v>
      </c>
    </row>
    <row r="2483" spans="1:6" x14ac:dyDescent="0.25">
      <c r="A2483" s="1" t="s">
        <v>2061</v>
      </c>
      <c r="B2483" s="1">
        <v>1504059</v>
      </c>
      <c r="C2483" s="1" t="s">
        <v>2125</v>
      </c>
      <c r="D2483" s="1" t="str">
        <f t="shared" si="114"/>
        <v>15</v>
      </c>
      <c r="E2483" s="1" t="str">
        <f t="shared" si="115"/>
        <v>04059</v>
      </c>
      <c r="F2483" s="1" t="str">
        <f t="shared" si="116"/>
        <v>PA-Mãe do Rio</v>
      </c>
    </row>
    <row r="2484" spans="1:6" x14ac:dyDescent="0.25">
      <c r="A2484" s="1" t="s">
        <v>2061</v>
      </c>
      <c r="B2484" s="1">
        <v>1504109</v>
      </c>
      <c r="C2484" s="1" t="s">
        <v>2126</v>
      </c>
      <c r="D2484" s="1" t="str">
        <f t="shared" si="114"/>
        <v>15</v>
      </c>
      <c r="E2484" s="1" t="str">
        <f t="shared" si="115"/>
        <v>04109</v>
      </c>
      <c r="F2484" s="1" t="str">
        <f t="shared" si="116"/>
        <v>PA-Magalhães Barata</v>
      </c>
    </row>
    <row r="2485" spans="1:6" x14ac:dyDescent="0.25">
      <c r="A2485" s="1" t="s">
        <v>2061</v>
      </c>
      <c r="B2485" s="1">
        <v>1504208</v>
      </c>
      <c r="C2485" s="1" t="s">
        <v>2127</v>
      </c>
      <c r="D2485" s="1" t="str">
        <f t="shared" si="114"/>
        <v>15</v>
      </c>
      <c r="E2485" s="1" t="str">
        <f t="shared" si="115"/>
        <v>04208</v>
      </c>
      <c r="F2485" s="1" t="str">
        <f t="shared" si="116"/>
        <v>PA-Marabá</v>
      </c>
    </row>
    <row r="2486" spans="1:6" x14ac:dyDescent="0.25">
      <c r="A2486" s="1" t="s">
        <v>2061</v>
      </c>
      <c r="B2486" s="1">
        <v>1504307</v>
      </c>
      <c r="C2486" s="1" t="s">
        <v>2128</v>
      </c>
      <c r="D2486" s="1" t="str">
        <f t="shared" si="114"/>
        <v>15</v>
      </c>
      <c r="E2486" s="1" t="str">
        <f t="shared" si="115"/>
        <v>04307</v>
      </c>
      <c r="F2486" s="1" t="str">
        <f t="shared" si="116"/>
        <v>PA-Maracanã</v>
      </c>
    </row>
    <row r="2487" spans="1:6" x14ac:dyDescent="0.25">
      <c r="A2487" s="1" t="s">
        <v>2061</v>
      </c>
      <c r="B2487" s="1">
        <v>1504406</v>
      </c>
      <c r="C2487" s="1" t="s">
        <v>2129</v>
      </c>
      <c r="D2487" s="1" t="str">
        <f t="shared" si="114"/>
        <v>15</v>
      </c>
      <c r="E2487" s="1" t="str">
        <f t="shared" si="115"/>
        <v>04406</v>
      </c>
      <c r="F2487" s="1" t="str">
        <f t="shared" si="116"/>
        <v>PA-Marapanim</v>
      </c>
    </row>
    <row r="2488" spans="1:6" x14ac:dyDescent="0.25">
      <c r="A2488" s="1" t="s">
        <v>2061</v>
      </c>
      <c r="B2488" s="1">
        <v>1504422</v>
      </c>
      <c r="C2488" s="1" t="s">
        <v>2130</v>
      </c>
      <c r="D2488" s="1" t="str">
        <f t="shared" si="114"/>
        <v>15</v>
      </c>
      <c r="E2488" s="1" t="str">
        <f t="shared" si="115"/>
        <v>04422</v>
      </c>
      <c r="F2488" s="1" t="str">
        <f t="shared" si="116"/>
        <v>PA-Marituba</v>
      </c>
    </row>
    <row r="2489" spans="1:6" x14ac:dyDescent="0.25">
      <c r="A2489" s="1" t="s">
        <v>2061</v>
      </c>
      <c r="B2489" s="1">
        <v>1504455</v>
      </c>
      <c r="C2489" s="1" t="s">
        <v>2131</v>
      </c>
      <c r="D2489" s="1" t="str">
        <f t="shared" si="114"/>
        <v>15</v>
      </c>
      <c r="E2489" s="1" t="str">
        <f t="shared" si="115"/>
        <v>04455</v>
      </c>
      <c r="F2489" s="1" t="str">
        <f t="shared" si="116"/>
        <v>PA-Medicilândia</v>
      </c>
    </row>
    <row r="2490" spans="1:6" x14ac:dyDescent="0.25">
      <c r="A2490" s="1" t="s">
        <v>2061</v>
      </c>
      <c r="B2490" s="1">
        <v>1504505</v>
      </c>
      <c r="C2490" s="1" t="s">
        <v>2132</v>
      </c>
      <c r="D2490" s="1" t="str">
        <f t="shared" si="114"/>
        <v>15</v>
      </c>
      <c r="E2490" s="1" t="str">
        <f t="shared" si="115"/>
        <v>04505</v>
      </c>
      <c r="F2490" s="1" t="str">
        <f t="shared" si="116"/>
        <v>PA-Melgaço</v>
      </c>
    </row>
    <row r="2491" spans="1:6" x14ac:dyDescent="0.25">
      <c r="A2491" s="1" t="s">
        <v>2061</v>
      </c>
      <c r="B2491" s="1">
        <v>1504604</v>
      </c>
      <c r="C2491" s="1" t="s">
        <v>2133</v>
      </c>
      <c r="D2491" s="1" t="str">
        <f t="shared" si="114"/>
        <v>15</v>
      </c>
      <c r="E2491" s="1" t="str">
        <f t="shared" si="115"/>
        <v>04604</v>
      </c>
      <c r="F2491" s="1" t="str">
        <f t="shared" si="116"/>
        <v>PA-Mocajuba</v>
      </c>
    </row>
    <row r="2492" spans="1:6" x14ac:dyDescent="0.25">
      <c r="A2492" s="1" t="s">
        <v>2061</v>
      </c>
      <c r="B2492" s="1">
        <v>1504703</v>
      </c>
      <c r="C2492" s="1" t="s">
        <v>2134</v>
      </c>
      <c r="D2492" s="1" t="str">
        <f t="shared" si="114"/>
        <v>15</v>
      </c>
      <c r="E2492" s="1" t="str">
        <f t="shared" si="115"/>
        <v>04703</v>
      </c>
      <c r="F2492" s="1" t="str">
        <f t="shared" si="116"/>
        <v>PA-Moju</v>
      </c>
    </row>
    <row r="2493" spans="1:6" x14ac:dyDescent="0.25">
      <c r="A2493" s="1" t="s">
        <v>2061</v>
      </c>
      <c r="B2493" s="1">
        <v>1504802</v>
      </c>
      <c r="C2493" s="1" t="s">
        <v>2135</v>
      </c>
      <c r="D2493" s="1" t="str">
        <f t="shared" si="114"/>
        <v>15</v>
      </c>
      <c r="E2493" s="1" t="str">
        <f t="shared" si="115"/>
        <v>04802</v>
      </c>
      <c r="F2493" s="1" t="str">
        <f t="shared" si="116"/>
        <v>PA-Monte Alegre</v>
      </c>
    </row>
    <row r="2494" spans="1:6" x14ac:dyDescent="0.25">
      <c r="A2494" s="1" t="s">
        <v>2061</v>
      </c>
      <c r="B2494" s="1">
        <v>1504901</v>
      </c>
      <c r="C2494" s="1" t="s">
        <v>2136</v>
      </c>
      <c r="D2494" s="1" t="str">
        <f t="shared" si="114"/>
        <v>15</v>
      </c>
      <c r="E2494" s="1" t="str">
        <f t="shared" si="115"/>
        <v>04901</v>
      </c>
      <c r="F2494" s="1" t="str">
        <f t="shared" si="116"/>
        <v>PA-Muaná</v>
      </c>
    </row>
    <row r="2495" spans="1:6" x14ac:dyDescent="0.25">
      <c r="A2495" s="1" t="s">
        <v>2061</v>
      </c>
      <c r="B2495" s="1">
        <v>1504950</v>
      </c>
      <c r="C2495" s="1" t="s">
        <v>2137</v>
      </c>
      <c r="D2495" s="1" t="str">
        <f t="shared" si="114"/>
        <v>15</v>
      </c>
      <c r="E2495" s="1" t="str">
        <f t="shared" si="115"/>
        <v>04950</v>
      </c>
      <c r="F2495" s="1" t="str">
        <f t="shared" si="116"/>
        <v>PA-Nova Esperança do Piriá</v>
      </c>
    </row>
    <row r="2496" spans="1:6" x14ac:dyDescent="0.25">
      <c r="A2496" s="1" t="s">
        <v>2061</v>
      </c>
      <c r="B2496" s="1">
        <v>1504976</v>
      </c>
      <c r="C2496" s="1" t="s">
        <v>2138</v>
      </c>
      <c r="D2496" s="1" t="str">
        <f t="shared" si="114"/>
        <v>15</v>
      </c>
      <c r="E2496" s="1" t="str">
        <f t="shared" si="115"/>
        <v>04976</v>
      </c>
      <c r="F2496" s="1" t="str">
        <f t="shared" si="116"/>
        <v>PA-Nova Ipixuna</v>
      </c>
    </row>
    <row r="2497" spans="1:6" x14ac:dyDescent="0.25">
      <c r="A2497" s="1" t="s">
        <v>2061</v>
      </c>
      <c r="B2497" s="1">
        <v>1505007</v>
      </c>
      <c r="C2497" s="1" t="s">
        <v>2139</v>
      </c>
      <c r="D2497" s="1" t="str">
        <f t="shared" si="114"/>
        <v>15</v>
      </c>
      <c r="E2497" s="1" t="str">
        <f t="shared" si="115"/>
        <v>05007</v>
      </c>
      <c r="F2497" s="1" t="str">
        <f t="shared" si="116"/>
        <v>PA-Nova Timboteua</v>
      </c>
    </row>
    <row r="2498" spans="1:6" x14ac:dyDescent="0.25">
      <c r="A2498" s="1" t="s">
        <v>2061</v>
      </c>
      <c r="B2498" s="1">
        <v>1505031</v>
      </c>
      <c r="C2498" s="1" t="s">
        <v>2140</v>
      </c>
      <c r="D2498" s="1" t="str">
        <f t="shared" si="114"/>
        <v>15</v>
      </c>
      <c r="E2498" s="1" t="str">
        <f t="shared" si="115"/>
        <v>05031</v>
      </c>
      <c r="F2498" s="1" t="str">
        <f t="shared" si="116"/>
        <v>PA-Novo Progresso</v>
      </c>
    </row>
    <row r="2499" spans="1:6" x14ac:dyDescent="0.25">
      <c r="A2499" s="1" t="s">
        <v>2061</v>
      </c>
      <c r="B2499" s="1">
        <v>1505064</v>
      </c>
      <c r="C2499" s="1" t="s">
        <v>2141</v>
      </c>
      <c r="D2499" s="1" t="str">
        <f t="shared" ref="D2499:D2562" si="117">LEFT($B2499,2)</f>
        <v>15</v>
      </c>
      <c r="E2499" s="1" t="str">
        <f t="shared" ref="E2499:E2562" si="118">RIGHT(B2499,5)</f>
        <v>05064</v>
      </c>
      <c r="F2499" s="1" t="str">
        <f t="shared" si="116"/>
        <v>PA-Novo Repartimento</v>
      </c>
    </row>
    <row r="2500" spans="1:6" x14ac:dyDescent="0.25">
      <c r="A2500" s="1" t="s">
        <v>2061</v>
      </c>
      <c r="B2500" s="1">
        <v>1505106</v>
      </c>
      <c r="C2500" s="1" t="s">
        <v>2142</v>
      </c>
      <c r="D2500" s="1" t="str">
        <f t="shared" si="117"/>
        <v>15</v>
      </c>
      <c r="E2500" s="1" t="str">
        <f t="shared" si="118"/>
        <v>05106</v>
      </c>
      <c r="F2500" s="1" t="str">
        <f t="shared" ref="F2500:F2563" si="119">A2500&amp;"-"&amp;C2500</f>
        <v>PA-Óbidos</v>
      </c>
    </row>
    <row r="2501" spans="1:6" x14ac:dyDescent="0.25">
      <c r="A2501" s="1" t="s">
        <v>2061</v>
      </c>
      <c r="B2501" s="1">
        <v>1505205</v>
      </c>
      <c r="C2501" s="1" t="s">
        <v>2143</v>
      </c>
      <c r="D2501" s="1" t="str">
        <f t="shared" si="117"/>
        <v>15</v>
      </c>
      <c r="E2501" s="1" t="str">
        <f t="shared" si="118"/>
        <v>05205</v>
      </c>
      <c r="F2501" s="1" t="str">
        <f t="shared" si="119"/>
        <v>PA-Oeiras do Pará</v>
      </c>
    </row>
    <row r="2502" spans="1:6" x14ac:dyDescent="0.25">
      <c r="A2502" s="1" t="s">
        <v>2061</v>
      </c>
      <c r="B2502" s="1">
        <v>1505304</v>
      </c>
      <c r="C2502" s="1" t="s">
        <v>2144</v>
      </c>
      <c r="D2502" s="1" t="str">
        <f t="shared" si="117"/>
        <v>15</v>
      </c>
      <c r="E2502" s="1" t="str">
        <f t="shared" si="118"/>
        <v>05304</v>
      </c>
      <c r="F2502" s="1" t="str">
        <f t="shared" si="119"/>
        <v>PA-Oriximiná</v>
      </c>
    </row>
    <row r="2503" spans="1:6" x14ac:dyDescent="0.25">
      <c r="A2503" s="1" t="s">
        <v>2061</v>
      </c>
      <c r="B2503" s="1">
        <v>1505403</v>
      </c>
      <c r="C2503" s="1" t="s">
        <v>2145</v>
      </c>
      <c r="D2503" s="1" t="str">
        <f t="shared" si="117"/>
        <v>15</v>
      </c>
      <c r="E2503" s="1" t="str">
        <f t="shared" si="118"/>
        <v>05403</v>
      </c>
      <c r="F2503" s="1" t="str">
        <f t="shared" si="119"/>
        <v>PA-Ourém</v>
      </c>
    </row>
    <row r="2504" spans="1:6" x14ac:dyDescent="0.25">
      <c r="A2504" s="1" t="s">
        <v>2061</v>
      </c>
      <c r="B2504" s="1">
        <v>1505437</v>
      </c>
      <c r="C2504" s="1" t="s">
        <v>2146</v>
      </c>
      <c r="D2504" s="1" t="str">
        <f t="shared" si="117"/>
        <v>15</v>
      </c>
      <c r="E2504" s="1" t="str">
        <f t="shared" si="118"/>
        <v>05437</v>
      </c>
      <c r="F2504" s="1" t="str">
        <f t="shared" si="119"/>
        <v>PA-Ourilândia do Norte</v>
      </c>
    </row>
    <row r="2505" spans="1:6" x14ac:dyDescent="0.25">
      <c r="A2505" s="1" t="s">
        <v>2061</v>
      </c>
      <c r="B2505" s="1">
        <v>1505486</v>
      </c>
      <c r="C2505" s="1" t="s">
        <v>2147</v>
      </c>
      <c r="D2505" s="1" t="str">
        <f t="shared" si="117"/>
        <v>15</v>
      </c>
      <c r="E2505" s="1" t="str">
        <f t="shared" si="118"/>
        <v>05486</v>
      </c>
      <c r="F2505" s="1" t="str">
        <f t="shared" si="119"/>
        <v>PA-Pacajá</v>
      </c>
    </row>
    <row r="2506" spans="1:6" x14ac:dyDescent="0.25">
      <c r="A2506" s="1" t="s">
        <v>2061</v>
      </c>
      <c r="B2506" s="1">
        <v>1505494</v>
      </c>
      <c r="C2506" s="1" t="s">
        <v>2148</v>
      </c>
      <c r="D2506" s="1" t="str">
        <f t="shared" si="117"/>
        <v>15</v>
      </c>
      <c r="E2506" s="1" t="str">
        <f t="shared" si="118"/>
        <v>05494</v>
      </c>
      <c r="F2506" s="1" t="str">
        <f t="shared" si="119"/>
        <v>PA-Palestina do Pará</v>
      </c>
    </row>
    <row r="2507" spans="1:6" x14ac:dyDescent="0.25">
      <c r="A2507" s="1" t="s">
        <v>2061</v>
      </c>
      <c r="B2507" s="1">
        <v>1505502</v>
      </c>
      <c r="C2507" s="1" t="s">
        <v>2149</v>
      </c>
      <c r="D2507" s="1" t="str">
        <f t="shared" si="117"/>
        <v>15</v>
      </c>
      <c r="E2507" s="1" t="str">
        <f t="shared" si="118"/>
        <v>05502</v>
      </c>
      <c r="F2507" s="1" t="str">
        <f t="shared" si="119"/>
        <v>PA-Paragominas</v>
      </c>
    </row>
    <row r="2508" spans="1:6" x14ac:dyDescent="0.25">
      <c r="A2508" s="1" t="s">
        <v>2061</v>
      </c>
      <c r="B2508" s="1">
        <v>1505536</v>
      </c>
      <c r="C2508" s="1" t="s">
        <v>2150</v>
      </c>
      <c r="D2508" s="1" t="str">
        <f t="shared" si="117"/>
        <v>15</v>
      </c>
      <c r="E2508" s="1" t="str">
        <f t="shared" si="118"/>
        <v>05536</v>
      </c>
      <c r="F2508" s="1" t="str">
        <f t="shared" si="119"/>
        <v>PA-Parauapebas</v>
      </c>
    </row>
    <row r="2509" spans="1:6" x14ac:dyDescent="0.25">
      <c r="A2509" s="1" t="s">
        <v>2061</v>
      </c>
      <c r="B2509" s="1">
        <v>1505551</v>
      </c>
      <c r="C2509" s="1" t="s">
        <v>2151</v>
      </c>
      <c r="D2509" s="1" t="str">
        <f t="shared" si="117"/>
        <v>15</v>
      </c>
      <c r="E2509" s="1" t="str">
        <f t="shared" si="118"/>
        <v>05551</v>
      </c>
      <c r="F2509" s="1" t="str">
        <f t="shared" si="119"/>
        <v>PA-Pau D'Arco</v>
      </c>
    </row>
    <row r="2510" spans="1:6" x14ac:dyDescent="0.25">
      <c r="A2510" s="1" t="s">
        <v>2061</v>
      </c>
      <c r="B2510" s="1">
        <v>1505601</v>
      </c>
      <c r="C2510" s="1" t="s">
        <v>2152</v>
      </c>
      <c r="D2510" s="1" t="str">
        <f t="shared" si="117"/>
        <v>15</v>
      </c>
      <c r="E2510" s="1" t="str">
        <f t="shared" si="118"/>
        <v>05601</v>
      </c>
      <c r="F2510" s="1" t="str">
        <f t="shared" si="119"/>
        <v>PA-Peixe-Boi</v>
      </c>
    </row>
    <row r="2511" spans="1:6" x14ac:dyDescent="0.25">
      <c r="A2511" s="1" t="s">
        <v>2061</v>
      </c>
      <c r="B2511" s="1">
        <v>1505635</v>
      </c>
      <c r="C2511" s="1" t="s">
        <v>2153</v>
      </c>
      <c r="D2511" s="1" t="str">
        <f t="shared" si="117"/>
        <v>15</v>
      </c>
      <c r="E2511" s="1" t="str">
        <f t="shared" si="118"/>
        <v>05635</v>
      </c>
      <c r="F2511" s="1" t="str">
        <f t="shared" si="119"/>
        <v>PA-Piçarra</v>
      </c>
    </row>
    <row r="2512" spans="1:6" x14ac:dyDescent="0.25">
      <c r="A2512" s="1" t="s">
        <v>2061</v>
      </c>
      <c r="B2512" s="1">
        <v>1505650</v>
      </c>
      <c r="C2512" s="1" t="s">
        <v>2154</v>
      </c>
      <c r="D2512" s="1" t="str">
        <f t="shared" si="117"/>
        <v>15</v>
      </c>
      <c r="E2512" s="1" t="str">
        <f t="shared" si="118"/>
        <v>05650</v>
      </c>
      <c r="F2512" s="1" t="str">
        <f t="shared" si="119"/>
        <v>PA-Placas</v>
      </c>
    </row>
    <row r="2513" spans="1:6" x14ac:dyDescent="0.25">
      <c r="A2513" s="1" t="s">
        <v>2061</v>
      </c>
      <c r="B2513" s="1">
        <v>1505700</v>
      </c>
      <c r="C2513" s="1" t="s">
        <v>2155</v>
      </c>
      <c r="D2513" s="1" t="str">
        <f t="shared" si="117"/>
        <v>15</v>
      </c>
      <c r="E2513" s="1" t="str">
        <f t="shared" si="118"/>
        <v>05700</v>
      </c>
      <c r="F2513" s="1" t="str">
        <f t="shared" si="119"/>
        <v>PA-Ponta de Pedras</v>
      </c>
    </row>
    <row r="2514" spans="1:6" x14ac:dyDescent="0.25">
      <c r="A2514" s="1" t="s">
        <v>2061</v>
      </c>
      <c r="B2514" s="1">
        <v>1505809</v>
      </c>
      <c r="C2514" s="1" t="s">
        <v>2156</v>
      </c>
      <c r="D2514" s="1" t="str">
        <f t="shared" si="117"/>
        <v>15</v>
      </c>
      <c r="E2514" s="1" t="str">
        <f t="shared" si="118"/>
        <v>05809</v>
      </c>
      <c r="F2514" s="1" t="str">
        <f t="shared" si="119"/>
        <v>PA-Portel</v>
      </c>
    </row>
    <row r="2515" spans="1:6" x14ac:dyDescent="0.25">
      <c r="A2515" s="1" t="s">
        <v>2061</v>
      </c>
      <c r="B2515" s="1">
        <v>1505908</v>
      </c>
      <c r="C2515" s="1" t="s">
        <v>2157</v>
      </c>
      <c r="D2515" s="1" t="str">
        <f t="shared" si="117"/>
        <v>15</v>
      </c>
      <c r="E2515" s="1" t="str">
        <f t="shared" si="118"/>
        <v>05908</v>
      </c>
      <c r="F2515" s="1" t="str">
        <f t="shared" si="119"/>
        <v>PA-Porto de Moz</v>
      </c>
    </row>
    <row r="2516" spans="1:6" x14ac:dyDescent="0.25">
      <c r="A2516" s="1" t="s">
        <v>2061</v>
      </c>
      <c r="B2516" s="1">
        <v>1506005</v>
      </c>
      <c r="C2516" s="1" t="s">
        <v>2158</v>
      </c>
      <c r="D2516" s="1" t="str">
        <f t="shared" si="117"/>
        <v>15</v>
      </c>
      <c r="E2516" s="1" t="str">
        <f t="shared" si="118"/>
        <v>06005</v>
      </c>
      <c r="F2516" s="1" t="str">
        <f t="shared" si="119"/>
        <v>PA-Prainha</v>
      </c>
    </row>
    <row r="2517" spans="1:6" x14ac:dyDescent="0.25">
      <c r="A2517" s="1" t="s">
        <v>2061</v>
      </c>
      <c r="B2517" s="1">
        <v>1506104</v>
      </c>
      <c r="C2517" s="1" t="s">
        <v>2159</v>
      </c>
      <c r="D2517" s="1" t="str">
        <f t="shared" si="117"/>
        <v>15</v>
      </c>
      <c r="E2517" s="1" t="str">
        <f t="shared" si="118"/>
        <v>06104</v>
      </c>
      <c r="F2517" s="1" t="str">
        <f t="shared" si="119"/>
        <v>PA-Primavera</v>
      </c>
    </row>
    <row r="2518" spans="1:6" x14ac:dyDescent="0.25">
      <c r="A2518" s="1" t="s">
        <v>2061</v>
      </c>
      <c r="B2518" s="1">
        <v>1506112</v>
      </c>
      <c r="C2518" s="1" t="s">
        <v>2160</v>
      </c>
      <c r="D2518" s="1" t="str">
        <f t="shared" si="117"/>
        <v>15</v>
      </c>
      <c r="E2518" s="1" t="str">
        <f t="shared" si="118"/>
        <v>06112</v>
      </c>
      <c r="F2518" s="1" t="str">
        <f t="shared" si="119"/>
        <v>PA-Quatipuru</v>
      </c>
    </row>
    <row r="2519" spans="1:6" x14ac:dyDescent="0.25">
      <c r="A2519" s="1" t="s">
        <v>2061</v>
      </c>
      <c r="B2519" s="1">
        <v>1506138</v>
      </c>
      <c r="C2519" s="1" t="s">
        <v>2161</v>
      </c>
      <c r="D2519" s="1" t="str">
        <f t="shared" si="117"/>
        <v>15</v>
      </c>
      <c r="E2519" s="1" t="str">
        <f t="shared" si="118"/>
        <v>06138</v>
      </c>
      <c r="F2519" s="1" t="str">
        <f t="shared" si="119"/>
        <v>PA-Redenção</v>
      </c>
    </row>
    <row r="2520" spans="1:6" x14ac:dyDescent="0.25">
      <c r="A2520" s="1" t="s">
        <v>2061</v>
      </c>
      <c r="B2520" s="1">
        <v>1506161</v>
      </c>
      <c r="C2520" s="1" t="s">
        <v>2162</v>
      </c>
      <c r="D2520" s="1" t="str">
        <f t="shared" si="117"/>
        <v>15</v>
      </c>
      <c r="E2520" s="1" t="str">
        <f t="shared" si="118"/>
        <v>06161</v>
      </c>
      <c r="F2520" s="1" t="str">
        <f t="shared" si="119"/>
        <v>PA-Rio Maria</v>
      </c>
    </row>
    <row r="2521" spans="1:6" x14ac:dyDescent="0.25">
      <c r="A2521" s="1" t="s">
        <v>2061</v>
      </c>
      <c r="B2521" s="1">
        <v>1506187</v>
      </c>
      <c r="C2521" s="1" t="s">
        <v>2163</v>
      </c>
      <c r="D2521" s="1" t="str">
        <f t="shared" si="117"/>
        <v>15</v>
      </c>
      <c r="E2521" s="1" t="str">
        <f t="shared" si="118"/>
        <v>06187</v>
      </c>
      <c r="F2521" s="1" t="str">
        <f t="shared" si="119"/>
        <v>PA-Rondon do Pará</v>
      </c>
    </row>
    <row r="2522" spans="1:6" x14ac:dyDescent="0.25">
      <c r="A2522" s="1" t="s">
        <v>2061</v>
      </c>
      <c r="B2522" s="1">
        <v>1506195</v>
      </c>
      <c r="C2522" s="1" t="s">
        <v>2164</v>
      </c>
      <c r="D2522" s="1" t="str">
        <f t="shared" si="117"/>
        <v>15</v>
      </c>
      <c r="E2522" s="1" t="str">
        <f t="shared" si="118"/>
        <v>06195</v>
      </c>
      <c r="F2522" s="1" t="str">
        <f t="shared" si="119"/>
        <v>PA-Rurópolis</v>
      </c>
    </row>
    <row r="2523" spans="1:6" x14ac:dyDescent="0.25">
      <c r="A2523" s="1" t="s">
        <v>2061</v>
      </c>
      <c r="B2523" s="1">
        <v>1506203</v>
      </c>
      <c r="C2523" s="1" t="s">
        <v>2165</v>
      </c>
      <c r="D2523" s="1" t="str">
        <f t="shared" si="117"/>
        <v>15</v>
      </c>
      <c r="E2523" s="1" t="str">
        <f t="shared" si="118"/>
        <v>06203</v>
      </c>
      <c r="F2523" s="1" t="str">
        <f t="shared" si="119"/>
        <v>PA-Salinópolis</v>
      </c>
    </row>
    <row r="2524" spans="1:6" x14ac:dyDescent="0.25">
      <c r="A2524" s="1" t="s">
        <v>2061</v>
      </c>
      <c r="B2524" s="1">
        <v>1506302</v>
      </c>
      <c r="C2524" s="1" t="s">
        <v>2166</v>
      </c>
      <c r="D2524" s="1" t="str">
        <f t="shared" si="117"/>
        <v>15</v>
      </c>
      <c r="E2524" s="1" t="str">
        <f t="shared" si="118"/>
        <v>06302</v>
      </c>
      <c r="F2524" s="1" t="str">
        <f t="shared" si="119"/>
        <v>PA-Salvaterra</v>
      </c>
    </row>
    <row r="2525" spans="1:6" x14ac:dyDescent="0.25">
      <c r="A2525" s="1" t="s">
        <v>2061</v>
      </c>
      <c r="B2525" s="1">
        <v>1506351</v>
      </c>
      <c r="C2525" s="1" t="s">
        <v>2167</v>
      </c>
      <c r="D2525" s="1" t="str">
        <f t="shared" si="117"/>
        <v>15</v>
      </c>
      <c r="E2525" s="1" t="str">
        <f t="shared" si="118"/>
        <v>06351</v>
      </c>
      <c r="F2525" s="1" t="str">
        <f t="shared" si="119"/>
        <v>PA-Santa Bárbara do Pará</v>
      </c>
    </row>
    <row r="2526" spans="1:6" x14ac:dyDescent="0.25">
      <c r="A2526" s="1" t="s">
        <v>2061</v>
      </c>
      <c r="B2526" s="1">
        <v>1506401</v>
      </c>
      <c r="C2526" s="1" t="s">
        <v>2168</v>
      </c>
      <c r="D2526" s="1" t="str">
        <f t="shared" si="117"/>
        <v>15</v>
      </c>
      <c r="E2526" s="1" t="str">
        <f t="shared" si="118"/>
        <v>06401</v>
      </c>
      <c r="F2526" s="1" t="str">
        <f t="shared" si="119"/>
        <v>PA-Santa Cruz do Arari</v>
      </c>
    </row>
    <row r="2527" spans="1:6" x14ac:dyDescent="0.25">
      <c r="A2527" s="1" t="s">
        <v>2061</v>
      </c>
      <c r="B2527" s="1">
        <v>1506500</v>
      </c>
      <c r="C2527" s="1" t="s">
        <v>2169</v>
      </c>
      <c r="D2527" s="1" t="str">
        <f t="shared" si="117"/>
        <v>15</v>
      </c>
      <c r="E2527" s="1" t="str">
        <f t="shared" si="118"/>
        <v>06500</v>
      </c>
      <c r="F2527" s="1" t="str">
        <f t="shared" si="119"/>
        <v>PA-Santa Isabel do Pará</v>
      </c>
    </row>
    <row r="2528" spans="1:6" x14ac:dyDescent="0.25">
      <c r="A2528" s="1" t="s">
        <v>2061</v>
      </c>
      <c r="B2528" s="1">
        <v>1506559</v>
      </c>
      <c r="C2528" s="1" t="s">
        <v>2170</v>
      </c>
      <c r="D2528" s="1" t="str">
        <f t="shared" si="117"/>
        <v>15</v>
      </c>
      <c r="E2528" s="1" t="str">
        <f t="shared" si="118"/>
        <v>06559</v>
      </c>
      <c r="F2528" s="1" t="str">
        <f t="shared" si="119"/>
        <v>PA-Santa Luzia do Pará</v>
      </c>
    </row>
    <row r="2529" spans="1:6" x14ac:dyDescent="0.25">
      <c r="A2529" s="1" t="s">
        <v>2061</v>
      </c>
      <c r="B2529" s="1">
        <v>1506583</v>
      </c>
      <c r="C2529" s="1" t="s">
        <v>2171</v>
      </c>
      <c r="D2529" s="1" t="str">
        <f t="shared" si="117"/>
        <v>15</v>
      </c>
      <c r="E2529" s="1" t="str">
        <f t="shared" si="118"/>
        <v>06583</v>
      </c>
      <c r="F2529" s="1" t="str">
        <f t="shared" si="119"/>
        <v>PA-Santa Maria das Barreiras</v>
      </c>
    </row>
    <row r="2530" spans="1:6" x14ac:dyDescent="0.25">
      <c r="A2530" s="1" t="s">
        <v>2061</v>
      </c>
      <c r="B2530" s="1">
        <v>1506609</v>
      </c>
      <c r="C2530" s="1" t="s">
        <v>2172</v>
      </c>
      <c r="D2530" s="1" t="str">
        <f t="shared" si="117"/>
        <v>15</v>
      </c>
      <c r="E2530" s="1" t="str">
        <f t="shared" si="118"/>
        <v>06609</v>
      </c>
      <c r="F2530" s="1" t="str">
        <f t="shared" si="119"/>
        <v>PA-Santa Maria do Pará</v>
      </c>
    </row>
    <row r="2531" spans="1:6" x14ac:dyDescent="0.25">
      <c r="A2531" s="1" t="s">
        <v>2061</v>
      </c>
      <c r="B2531" s="1">
        <v>1506708</v>
      </c>
      <c r="C2531" s="1" t="s">
        <v>2173</v>
      </c>
      <c r="D2531" s="1" t="str">
        <f t="shared" si="117"/>
        <v>15</v>
      </c>
      <c r="E2531" s="1" t="str">
        <f t="shared" si="118"/>
        <v>06708</v>
      </c>
      <c r="F2531" s="1" t="str">
        <f t="shared" si="119"/>
        <v>PA-Santana do Araguaia</v>
      </c>
    </row>
    <row r="2532" spans="1:6" x14ac:dyDescent="0.25">
      <c r="A2532" s="1" t="s">
        <v>2061</v>
      </c>
      <c r="B2532" s="1">
        <v>1506807</v>
      </c>
      <c r="C2532" s="1" t="s">
        <v>2174</v>
      </c>
      <c r="D2532" s="1" t="str">
        <f t="shared" si="117"/>
        <v>15</v>
      </c>
      <c r="E2532" s="1" t="str">
        <f t="shared" si="118"/>
        <v>06807</v>
      </c>
      <c r="F2532" s="1" t="str">
        <f t="shared" si="119"/>
        <v>PA-Santarém</v>
      </c>
    </row>
    <row r="2533" spans="1:6" x14ac:dyDescent="0.25">
      <c r="A2533" s="1" t="s">
        <v>2061</v>
      </c>
      <c r="B2533" s="1">
        <v>1506906</v>
      </c>
      <c r="C2533" s="1" t="s">
        <v>2175</v>
      </c>
      <c r="D2533" s="1" t="str">
        <f t="shared" si="117"/>
        <v>15</v>
      </c>
      <c r="E2533" s="1" t="str">
        <f t="shared" si="118"/>
        <v>06906</v>
      </c>
      <c r="F2533" s="1" t="str">
        <f t="shared" si="119"/>
        <v>PA-Santarém Novo</v>
      </c>
    </row>
    <row r="2534" spans="1:6" x14ac:dyDescent="0.25">
      <c r="A2534" s="1" t="s">
        <v>2061</v>
      </c>
      <c r="B2534" s="1">
        <v>1507003</v>
      </c>
      <c r="C2534" s="1" t="s">
        <v>2176</v>
      </c>
      <c r="D2534" s="1" t="str">
        <f t="shared" si="117"/>
        <v>15</v>
      </c>
      <c r="E2534" s="1" t="str">
        <f t="shared" si="118"/>
        <v>07003</v>
      </c>
      <c r="F2534" s="1" t="str">
        <f t="shared" si="119"/>
        <v>PA-Santo Antônio do Tauá</v>
      </c>
    </row>
    <row r="2535" spans="1:6" x14ac:dyDescent="0.25">
      <c r="A2535" s="1" t="s">
        <v>2061</v>
      </c>
      <c r="B2535" s="1">
        <v>1507102</v>
      </c>
      <c r="C2535" s="1" t="s">
        <v>2177</v>
      </c>
      <c r="D2535" s="1" t="str">
        <f t="shared" si="117"/>
        <v>15</v>
      </c>
      <c r="E2535" s="1" t="str">
        <f t="shared" si="118"/>
        <v>07102</v>
      </c>
      <c r="F2535" s="1" t="str">
        <f t="shared" si="119"/>
        <v>PA-São Caetano de Odivelas</v>
      </c>
    </row>
    <row r="2536" spans="1:6" x14ac:dyDescent="0.25">
      <c r="A2536" s="1" t="s">
        <v>2061</v>
      </c>
      <c r="B2536" s="1">
        <v>1507151</v>
      </c>
      <c r="C2536" s="1" t="s">
        <v>2178</v>
      </c>
      <c r="D2536" s="1" t="str">
        <f t="shared" si="117"/>
        <v>15</v>
      </c>
      <c r="E2536" s="1" t="str">
        <f t="shared" si="118"/>
        <v>07151</v>
      </c>
      <c r="F2536" s="1" t="str">
        <f t="shared" si="119"/>
        <v>PA-São Domingos do Araguaia</v>
      </c>
    </row>
    <row r="2537" spans="1:6" x14ac:dyDescent="0.25">
      <c r="A2537" s="1" t="s">
        <v>2061</v>
      </c>
      <c r="B2537" s="1">
        <v>1507201</v>
      </c>
      <c r="C2537" s="1" t="s">
        <v>2179</v>
      </c>
      <c r="D2537" s="1" t="str">
        <f t="shared" si="117"/>
        <v>15</v>
      </c>
      <c r="E2537" s="1" t="str">
        <f t="shared" si="118"/>
        <v>07201</v>
      </c>
      <c r="F2537" s="1" t="str">
        <f t="shared" si="119"/>
        <v>PA-São Domingos do Capim</v>
      </c>
    </row>
    <row r="2538" spans="1:6" x14ac:dyDescent="0.25">
      <c r="A2538" s="1" t="s">
        <v>2061</v>
      </c>
      <c r="B2538" s="1">
        <v>1507300</v>
      </c>
      <c r="C2538" s="1" t="s">
        <v>2180</v>
      </c>
      <c r="D2538" s="1" t="str">
        <f t="shared" si="117"/>
        <v>15</v>
      </c>
      <c r="E2538" s="1" t="str">
        <f t="shared" si="118"/>
        <v>07300</v>
      </c>
      <c r="F2538" s="1" t="str">
        <f t="shared" si="119"/>
        <v>PA-São Félix do Xingu</v>
      </c>
    </row>
    <row r="2539" spans="1:6" x14ac:dyDescent="0.25">
      <c r="A2539" s="1" t="s">
        <v>2061</v>
      </c>
      <c r="B2539" s="1">
        <v>1507409</v>
      </c>
      <c r="C2539" s="1" t="s">
        <v>2181</v>
      </c>
      <c r="D2539" s="1" t="str">
        <f t="shared" si="117"/>
        <v>15</v>
      </c>
      <c r="E2539" s="1" t="str">
        <f t="shared" si="118"/>
        <v>07409</v>
      </c>
      <c r="F2539" s="1" t="str">
        <f t="shared" si="119"/>
        <v>PA-São Francisco do Pará</v>
      </c>
    </row>
    <row r="2540" spans="1:6" x14ac:dyDescent="0.25">
      <c r="A2540" s="1" t="s">
        <v>2061</v>
      </c>
      <c r="B2540" s="1">
        <v>1507458</v>
      </c>
      <c r="C2540" s="1" t="s">
        <v>2182</v>
      </c>
      <c r="D2540" s="1" t="str">
        <f t="shared" si="117"/>
        <v>15</v>
      </c>
      <c r="E2540" s="1" t="str">
        <f t="shared" si="118"/>
        <v>07458</v>
      </c>
      <c r="F2540" s="1" t="str">
        <f t="shared" si="119"/>
        <v>PA-São Geraldo do Araguaia</v>
      </c>
    </row>
    <row r="2541" spans="1:6" x14ac:dyDescent="0.25">
      <c r="A2541" s="1" t="s">
        <v>2061</v>
      </c>
      <c r="B2541" s="1">
        <v>1507466</v>
      </c>
      <c r="C2541" s="1" t="s">
        <v>2183</v>
      </c>
      <c r="D2541" s="1" t="str">
        <f t="shared" si="117"/>
        <v>15</v>
      </c>
      <c r="E2541" s="1" t="str">
        <f t="shared" si="118"/>
        <v>07466</v>
      </c>
      <c r="F2541" s="1" t="str">
        <f t="shared" si="119"/>
        <v>PA-São João da Ponta</v>
      </c>
    </row>
    <row r="2542" spans="1:6" x14ac:dyDescent="0.25">
      <c r="A2542" s="1" t="s">
        <v>2061</v>
      </c>
      <c r="B2542" s="1">
        <v>1507474</v>
      </c>
      <c r="C2542" s="1" t="s">
        <v>2184</v>
      </c>
      <c r="D2542" s="1" t="str">
        <f t="shared" si="117"/>
        <v>15</v>
      </c>
      <c r="E2542" s="1" t="str">
        <f t="shared" si="118"/>
        <v>07474</v>
      </c>
      <c r="F2542" s="1" t="str">
        <f t="shared" si="119"/>
        <v>PA-São João de Pirabas</v>
      </c>
    </row>
    <row r="2543" spans="1:6" x14ac:dyDescent="0.25">
      <c r="A2543" s="1" t="s">
        <v>2061</v>
      </c>
      <c r="B2543" s="1">
        <v>1507508</v>
      </c>
      <c r="C2543" s="1" t="s">
        <v>2185</v>
      </c>
      <c r="D2543" s="1" t="str">
        <f t="shared" si="117"/>
        <v>15</v>
      </c>
      <c r="E2543" s="1" t="str">
        <f t="shared" si="118"/>
        <v>07508</v>
      </c>
      <c r="F2543" s="1" t="str">
        <f t="shared" si="119"/>
        <v>PA-São João do Araguaia</v>
      </c>
    </row>
    <row r="2544" spans="1:6" x14ac:dyDescent="0.25">
      <c r="A2544" s="1" t="s">
        <v>2061</v>
      </c>
      <c r="B2544" s="1">
        <v>1507607</v>
      </c>
      <c r="C2544" s="1" t="s">
        <v>2186</v>
      </c>
      <c r="D2544" s="1" t="str">
        <f t="shared" si="117"/>
        <v>15</v>
      </c>
      <c r="E2544" s="1" t="str">
        <f t="shared" si="118"/>
        <v>07607</v>
      </c>
      <c r="F2544" s="1" t="str">
        <f t="shared" si="119"/>
        <v>PA-São Miguel do Guamá</v>
      </c>
    </row>
    <row r="2545" spans="1:6" x14ac:dyDescent="0.25">
      <c r="A2545" s="1" t="s">
        <v>2061</v>
      </c>
      <c r="B2545" s="1">
        <v>1507706</v>
      </c>
      <c r="C2545" s="1" t="s">
        <v>2187</v>
      </c>
      <c r="D2545" s="1" t="str">
        <f t="shared" si="117"/>
        <v>15</v>
      </c>
      <c r="E2545" s="1" t="str">
        <f t="shared" si="118"/>
        <v>07706</v>
      </c>
      <c r="F2545" s="1" t="str">
        <f t="shared" si="119"/>
        <v>PA-São Sebastião da Boa Vista</v>
      </c>
    </row>
    <row r="2546" spans="1:6" x14ac:dyDescent="0.25">
      <c r="A2546" s="1" t="s">
        <v>2061</v>
      </c>
      <c r="B2546" s="1">
        <v>1507755</v>
      </c>
      <c r="C2546" s="1" t="s">
        <v>2188</v>
      </c>
      <c r="D2546" s="1" t="str">
        <f t="shared" si="117"/>
        <v>15</v>
      </c>
      <c r="E2546" s="1" t="str">
        <f t="shared" si="118"/>
        <v>07755</v>
      </c>
      <c r="F2546" s="1" t="str">
        <f t="shared" si="119"/>
        <v>PA-Sapucaia</v>
      </c>
    </row>
    <row r="2547" spans="1:6" x14ac:dyDescent="0.25">
      <c r="A2547" s="1" t="s">
        <v>2061</v>
      </c>
      <c r="B2547" s="1">
        <v>1507805</v>
      </c>
      <c r="C2547" s="1" t="s">
        <v>2189</v>
      </c>
      <c r="D2547" s="1" t="str">
        <f t="shared" si="117"/>
        <v>15</v>
      </c>
      <c r="E2547" s="1" t="str">
        <f t="shared" si="118"/>
        <v>07805</v>
      </c>
      <c r="F2547" s="1" t="str">
        <f t="shared" si="119"/>
        <v>PA-Senador José Porfírio</v>
      </c>
    </row>
    <row r="2548" spans="1:6" x14ac:dyDescent="0.25">
      <c r="A2548" s="1" t="s">
        <v>2061</v>
      </c>
      <c r="B2548" s="1">
        <v>1507904</v>
      </c>
      <c r="C2548" s="1" t="s">
        <v>2190</v>
      </c>
      <c r="D2548" s="1" t="str">
        <f t="shared" si="117"/>
        <v>15</v>
      </c>
      <c r="E2548" s="1" t="str">
        <f t="shared" si="118"/>
        <v>07904</v>
      </c>
      <c r="F2548" s="1" t="str">
        <f t="shared" si="119"/>
        <v>PA-Soure</v>
      </c>
    </row>
    <row r="2549" spans="1:6" x14ac:dyDescent="0.25">
      <c r="A2549" s="1" t="s">
        <v>2061</v>
      </c>
      <c r="B2549" s="1">
        <v>1507953</v>
      </c>
      <c r="C2549" s="1" t="s">
        <v>2191</v>
      </c>
      <c r="D2549" s="1" t="str">
        <f t="shared" si="117"/>
        <v>15</v>
      </c>
      <c r="E2549" s="1" t="str">
        <f t="shared" si="118"/>
        <v>07953</v>
      </c>
      <c r="F2549" s="1" t="str">
        <f t="shared" si="119"/>
        <v>PA-Tailândia</v>
      </c>
    </row>
    <row r="2550" spans="1:6" x14ac:dyDescent="0.25">
      <c r="A2550" s="1" t="s">
        <v>2061</v>
      </c>
      <c r="B2550" s="1">
        <v>1507961</v>
      </c>
      <c r="C2550" s="1" t="s">
        <v>2192</v>
      </c>
      <c r="D2550" s="1" t="str">
        <f t="shared" si="117"/>
        <v>15</v>
      </c>
      <c r="E2550" s="1" t="str">
        <f t="shared" si="118"/>
        <v>07961</v>
      </c>
      <c r="F2550" s="1" t="str">
        <f t="shared" si="119"/>
        <v>PA-Terra Alta</v>
      </c>
    </row>
    <row r="2551" spans="1:6" x14ac:dyDescent="0.25">
      <c r="A2551" s="1" t="s">
        <v>2061</v>
      </c>
      <c r="B2551" s="1">
        <v>1507979</v>
      </c>
      <c r="C2551" s="1" t="s">
        <v>2193</v>
      </c>
      <c r="D2551" s="1" t="str">
        <f t="shared" si="117"/>
        <v>15</v>
      </c>
      <c r="E2551" s="1" t="str">
        <f t="shared" si="118"/>
        <v>07979</v>
      </c>
      <c r="F2551" s="1" t="str">
        <f t="shared" si="119"/>
        <v>PA-Terra Santa</v>
      </c>
    </row>
    <row r="2552" spans="1:6" x14ac:dyDescent="0.25">
      <c r="A2552" s="1" t="s">
        <v>2061</v>
      </c>
      <c r="B2552" s="1">
        <v>1508001</v>
      </c>
      <c r="C2552" s="1" t="s">
        <v>2194</v>
      </c>
      <c r="D2552" s="1" t="str">
        <f t="shared" si="117"/>
        <v>15</v>
      </c>
      <c r="E2552" s="1" t="str">
        <f t="shared" si="118"/>
        <v>08001</v>
      </c>
      <c r="F2552" s="1" t="str">
        <f t="shared" si="119"/>
        <v>PA-Tomé-Açu</v>
      </c>
    </row>
    <row r="2553" spans="1:6" x14ac:dyDescent="0.25">
      <c r="A2553" s="1" t="s">
        <v>2061</v>
      </c>
      <c r="B2553" s="1">
        <v>1508035</v>
      </c>
      <c r="C2553" s="1" t="s">
        <v>2195</v>
      </c>
      <c r="D2553" s="1" t="str">
        <f t="shared" si="117"/>
        <v>15</v>
      </c>
      <c r="E2553" s="1" t="str">
        <f t="shared" si="118"/>
        <v>08035</v>
      </c>
      <c r="F2553" s="1" t="str">
        <f t="shared" si="119"/>
        <v>PA-Tracuateua</v>
      </c>
    </row>
    <row r="2554" spans="1:6" x14ac:dyDescent="0.25">
      <c r="A2554" s="1" t="s">
        <v>2061</v>
      </c>
      <c r="B2554" s="1">
        <v>1508050</v>
      </c>
      <c r="C2554" s="1" t="s">
        <v>2196</v>
      </c>
      <c r="D2554" s="1" t="str">
        <f t="shared" si="117"/>
        <v>15</v>
      </c>
      <c r="E2554" s="1" t="str">
        <f t="shared" si="118"/>
        <v>08050</v>
      </c>
      <c r="F2554" s="1" t="str">
        <f t="shared" si="119"/>
        <v>PA-Trairão</v>
      </c>
    </row>
    <row r="2555" spans="1:6" x14ac:dyDescent="0.25">
      <c r="A2555" s="1" t="s">
        <v>2061</v>
      </c>
      <c r="B2555" s="1">
        <v>1508084</v>
      </c>
      <c r="C2555" s="1" t="s">
        <v>2197</v>
      </c>
      <c r="D2555" s="1" t="str">
        <f t="shared" si="117"/>
        <v>15</v>
      </c>
      <c r="E2555" s="1" t="str">
        <f t="shared" si="118"/>
        <v>08084</v>
      </c>
      <c r="F2555" s="1" t="str">
        <f t="shared" si="119"/>
        <v>PA-Tucumã</v>
      </c>
    </row>
    <row r="2556" spans="1:6" x14ac:dyDescent="0.25">
      <c r="A2556" s="1" t="s">
        <v>2061</v>
      </c>
      <c r="B2556" s="1">
        <v>1508100</v>
      </c>
      <c r="C2556" s="1" t="s">
        <v>2198</v>
      </c>
      <c r="D2556" s="1" t="str">
        <f t="shared" si="117"/>
        <v>15</v>
      </c>
      <c r="E2556" s="1" t="str">
        <f t="shared" si="118"/>
        <v>08100</v>
      </c>
      <c r="F2556" s="1" t="str">
        <f t="shared" si="119"/>
        <v>PA-Tucuruí</v>
      </c>
    </row>
    <row r="2557" spans="1:6" x14ac:dyDescent="0.25">
      <c r="A2557" s="1" t="s">
        <v>2061</v>
      </c>
      <c r="B2557" s="1">
        <v>1508126</v>
      </c>
      <c r="C2557" s="1" t="s">
        <v>2199</v>
      </c>
      <c r="D2557" s="1" t="str">
        <f t="shared" si="117"/>
        <v>15</v>
      </c>
      <c r="E2557" s="1" t="str">
        <f t="shared" si="118"/>
        <v>08126</v>
      </c>
      <c r="F2557" s="1" t="str">
        <f t="shared" si="119"/>
        <v>PA-Ulianópolis</v>
      </c>
    </row>
    <row r="2558" spans="1:6" x14ac:dyDescent="0.25">
      <c r="A2558" s="1" t="s">
        <v>2061</v>
      </c>
      <c r="B2558" s="1">
        <v>1508159</v>
      </c>
      <c r="C2558" s="1" t="s">
        <v>2200</v>
      </c>
      <c r="D2558" s="1" t="str">
        <f t="shared" si="117"/>
        <v>15</v>
      </c>
      <c r="E2558" s="1" t="str">
        <f t="shared" si="118"/>
        <v>08159</v>
      </c>
      <c r="F2558" s="1" t="str">
        <f t="shared" si="119"/>
        <v>PA-Uruará</v>
      </c>
    </row>
    <row r="2559" spans="1:6" x14ac:dyDescent="0.25">
      <c r="A2559" s="1" t="s">
        <v>2061</v>
      </c>
      <c r="B2559" s="1">
        <v>1508209</v>
      </c>
      <c r="C2559" s="1" t="s">
        <v>2201</v>
      </c>
      <c r="D2559" s="1" t="str">
        <f t="shared" si="117"/>
        <v>15</v>
      </c>
      <c r="E2559" s="1" t="str">
        <f t="shared" si="118"/>
        <v>08209</v>
      </c>
      <c r="F2559" s="1" t="str">
        <f t="shared" si="119"/>
        <v>PA-Vigia</v>
      </c>
    </row>
    <row r="2560" spans="1:6" x14ac:dyDescent="0.25">
      <c r="A2560" s="1" t="s">
        <v>2061</v>
      </c>
      <c r="B2560" s="1">
        <v>1508308</v>
      </c>
      <c r="C2560" s="1" t="s">
        <v>2202</v>
      </c>
      <c r="D2560" s="1" t="str">
        <f t="shared" si="117"/>
        <v>15</v>
      </c>
      <c r="E2560" s="1" t="str">
        <f t="shared" si="118"/>
        <v>08308</v>
      </c>
      <c r="F2560" s="1" t="str">
        <f t="shared" si="119"/>
        <v>PA-Viseu</v>
      </c>
    </row>
    <row r="2561" spans="1:6" x14ac:dyDescent="0.25">
      <c r="A2561" s="1" t="s">
        <v>2061</v>
      </c>
      <c r="B2561" s="1">
        <v>1508357</v>
      </c>
      <c r="C2561" s="1" t="s">
        <v>2203</v>
      </c>
      <c r="D2561" s="1" t="str">
        <f t="shared" si="117"/>
        <v>15</v>
      </c>
      <c r="E2561" s="1" t="str">
        <f t="shared" si="118"/>
        <v>08357</v>
      </c>
      <c r="F2561" s="1" t="str">
        <f t="shared" si="119"/>
        <v>PA-Vitória do Xingu</v>
      </c>
    </row>
    <row r="2562" spans="1:6" x14ac:dyDescent="0.25">
      <c r="A2562" s="1" t="s">
        <v>2061</v>
      </c>
      <c r="B2562" s="1">
        <v>1508407</v>
      </c>
      <c r="C2562" s="1" t="s">
        <v>2204</v>
      </c>
      <c r="D2562" s="1" t="str">
        <f t="shared" si="117"/>
        <v>15</v>
      </c>
      <c r="E2562" s="1" t="str">
        <f t="shared" si="118"/>
        <v>08407</v>
      </c>
      <c r="F2562" s="1" t="str">
        <f t="shared" si="119"/>
        <v>PA-Xinguara</v>
      </c>
    </row>
    <row r="2563" spans="1:6" x14ac:dyDescent="0.25">
      <c r="A2563" s="1" t="s">
        <v>3143</v>
      </c>
      <c r="B2563" s="1">
        <v>2500106</v>
      </c>
      <c r="C2563" s="1" t="s">
        <v>2579</v>
      </c>
      <c r="D2563" s="1" t="str">
        <f t="shared" ref="D2563:D2626" si="120">LEFT($B2563,2)</f>
        <v>25</v>
      </c>
      <c r="E2563" s="1" t="str">
        <f t="shared" ref="E2563:E2626" si="121">RIGHT(B2563,5)</f>
        <v>00106</v>
      </c>
      <c r="F2563" s="1" t="str">
        <f t="shared" si="119"/>
        <v>PB-Água Branca</v>
      </c>
    </row>
    <row r="2564" spans="1:6" x14ac:dyDescent="0.25">
      <c r="A2564" s="1" t="s">
        <v>3143</v>
      </c>
      <c r="B2564" s="1">
        <v>2500205</v>
      </c>
      <c r="C2564" s="1" t="s">
        <v>3144</v>
      </c>
      <c r="D2564" s="1" t="str">
        <f t="shared" si="120"/>
        <v>25</v>
      </c>
      <c r="E2564" s="1" t="str">
        <f t="shared" si="121"/>
        <v>00205</v>
      </c>
      <c r="F2564" s="1" t="str">
        <f t="shared" ref="F2564:F2627" si="122">A2564&amp;"-"&amp;C2564</f>
        <v>PB-Aguiar</v>
      </c>
    </row>
    <row r="2565" spans="1:6" x14ac:dyDescent="0.25">
      <c r="A2565" s="1" t="s">
        <v>3143</v>
      </c>
      <c r="B2565" s="1">
        <v>2500304</v>
      </c>
      <c r="C2565" s="1" t="s">
        <v>3145</v>
      </c>
      <c r="D2565" s="1" t="str">
        <f t="shared" si="120"/>
        <v>25</v>
      </c>
      <c r="E2565" s="1" t="str">
        <f t="shared" si="121"/>
        <v>00304</v>
      </c>
      <c r="F2565" s="1" t="str">
        <f t="shared" si="122"/>
        <v>PB-Alagoa Grande</v>
      </c>
    </row>
    <row r="2566" spans="1:6" x14ac:dyDescent="0.25">
      <c r="A2566" s="1" t="s">
        <v>3143</v>
      </c>
      <c r="B2566" s="1">
        <v>2500403</v>
      </c>
      <c r="C2566" s="1" t="s">
        <v>3146</v>
      </c>
      <c r="D2566" s="1" t="str">
        <f t="shared" si="120"/>
        <v>25</v>
      </c>
      <c r="E2566" s="1" t="str">
        <f t="shared" si="121"/>
        <v>00403</v>
      </c>
      <c r="F2566" s="1" t="str">
        <f t="shared" si="122"/>
        <v>PB-Alagoa Nova</v>
      </c>
    </row>
    <row r="2567" spans="1:6" x14ac:dyDescent="0.25">
      <c r="A2567" s="1" t="s">
        <v>3143</v>
      </c>
      <c r="B2567" s="1">
        <v>2500502</v>
      </c>
      <c r="C2567" s="1" t="s">
        <v>3147</v>
      </c>
      <c r="D2567" s="1" t="str">
        <f t="shared" si="120"/>
        <v>25</v>
      </c>
      <c r="E2567" s="1" t="str">
        <f t="shared" si="121"/>
        <v>00502</v>
      </c>
      <c r="F2567" s="1" t="str">
        <f t="shared" si="122"/>
        <v>PB-Alagoinha</v>
      </c>
    </row>
    <row r="2568" spans="1:6" x14ac:dyDescent="0.25">
      <c r="A2568" s="1" t="s">
        <v>3143</v>
      </c>
      <c r="B2568" s="1">
        <v>2500536</v>
      </c>
      <c r="C2568" s="1" t="s">
        <v>3148</v>
      </c>
      <c r="D2568" s="1" t="str">
        <f t="shared" si="120"/>
        <v>25</v>
      </c>
      <c r="E2568" s="1" t="str">
        <f t="shared" si="121"/>
        <v>00536</v>
      </c>
      <c r="F2568" s="1" t="str">
        <f t="shared" si="122"/>
        <v>PB-Alcantil</v>
      </c>
    </row>
    <row r="2569" spans="1:6" x14ac:dyDescent="0.25">
      <c r="A2569" s="1" t="s">
        <v>3143</v>
      </c>
      <c r="B2569" s="1">
        <v>2500577</v>
      </c>
      <c r="C2569" s="1" t="s">
        <v>3149</v>
      </c>
      <c r="D2569" s="1" t="str">
        <f t="shared" si="120"/>
        <v>25</v>
      </c>
      <c r="E2569" s="1" t="str">
        <f t="shared" si="121"/>
        <v>00577</v>
      </c>
      <c r="F2569" s="1" t="str">
        <f t="shared" si="122"/>
        <v>PB-Algodão de Jandaíra</v>
      </c>
    </row>
    <row r="2570" spans="1:6" x14ac:dyDescent="0.25">
      <c r="A2570" s="1" t="s">
        <v>3143</v>
      </c>
      <c r="B2570" s="1">
        <v>2500601</v>
      </c>
      <c r="C2570" s="1" t="s">
        <v>3150</v>
      </c>
      <c r="D2570" s="1" t="str">
        <f t="shared" si="120"/>
        <v>25</v>
      </c>
      <c r="E2570" s="1" t="str">
        <f t="shared" si="121"/>
        <v>00601</v>
      </c>
      <c r="F2570" s="1" t="str">
        <f t="shared" si="122"/>
        <v>PB-Alhandra</v>
      </c>
    </row>
    <row r="2571" spans="1:6" x14ac:dyDescent="0.25">
      <c r="A2571" s="1" t="s">
        <v>3143</v>
      </c>
      <c r="B2571" s="1">
        <v>2500734</v>
      </c>
      <c r="C2571" s="1" t="s">
        <v>3151</v>
      </c>
      <c r="D2571" s="1" t="str">
        <f t="shared" si="120"/>
        <v>25</v>
      </c>
      <c r="E2571" s="1" t="str">
        <f t="shared" si="121"/>
        <v>00734</v>
      </c>
      <c r="F2571" s="1" t="str">
        <f t="shared" si="122"/>
        <v>PB-Amparo</v>
      </c>
    </row>
    <row r="2572" spans="1:6" x14ac:dyDescent="0.25">
      <c r="A2572" s="1" t="s">
        <v>3143</v>
      </c>
      <c r="B2572" s="1">
        <v>2500775</v>
      </c>
      <c r="C2572" s="1" t="s">
        <v>3152</v>
      </c>
      <c r="D2572" s="1" t="str">
        <f t="shared" si="120"/>
        <v>25</v>
      </c>
      <c r="E2572" s="1" t="str">
        <f t="shared" si="121"/>
        <v>00775</v>
      </c>
      <c r="F2572" s="1" t="str">
        <f t="shared" si="122"/>
        <v>PB-Aparecida</v>
      </c>
    </row>
    <row r="2573" spans="1:6" x14ac:dyDescent="0.25">
      <c r="A2573" s="1" t="s">
        <v>3143</v>
      </c>
      <c r="B2573" s="1">
        <v>2500809</v>
      </c>
      <c r="C2573" s="1" t="s">
        <v>3153</v>
      </c>
      <c r="D2573" s="1" t="str">
        <f t="shared" si="120"/>
        <v>25</v>
      </c>
      <c r="E2573" s="1" t="str">
        <f t="shared" si="121"/>
        <v>00809</v>
      </c>
      <c r="F2573" s="1" t="str">
        <f t="shared" si="122"/>
        <v>PB-Araçagi</v>
      </c>
    </row>
    <row r="2574" spans="1:6" x14ac:dyDescent="0.25">
      <c r="A2574" s="1" t="s">
        <v>3143</v>
      </c>
      <c r="B2574" s="1">
        <v>2500908</v>
      </c>
      <c r="C2574" s="1" t="s">
        <v>3154</v>
      </c>
      <c r="D2574" s="1" t="str">
        <f t="shared" si="120"/>
        <v>25</v>
      </c>
      <c r="E2574" s="1" t="str">
        <f t="shared" si="121"/>
        <v>00908</v>
      </c>
      <c r="F2574" s="1" t="str">
        <f t="shared" si="122"/>
        <v>PB-Arara</v>
      </c>
    </row>
    <row r="2575" spans="1:6" x14ac:dyDescent="0.25">
      <c r="A2575" s="1" t="s">
        <v>3143</v>
      </c>
      <c r="B2575" s="1">
        <v>2501005</v>
      </c>
      <c r="C2575" s="1" t="s">
        <v>3155</v>
      </c>
      <c r="D2575" s="1" t="str">
        <f t="shared" si="120"/>
        <v>25</v>
      </c>
      <c r="E2575" s="1" t="str">
        <f t="shared" si="121"/>
        <v>01005</v>
      </c>
      <c r="F2575" s="1" t="str">
        <f t="shared" si="122"/>
        <v>PB-Araruna</v>
      </c>
    </row>
    <row r="2576" spans="1:6" x14ac:dyDescent="0.25">
      <c r="A2576" s="1" t="s">
        <v>3143</v>
      </c>
      <c r="B2576" s="1">
        <v>2501104</v>
      </c>
      <c r="C2576" s="1" t="s">
        <v>3156</v>
      </c>
      <c r="D2576" s="1" t="str">
        <f t="shared" si="120"/>
        <v>25</v>
      </c>
      <c r="E2576" s="1" t="str">
        <f t="shared" si="121"/>
        <v>01104</v>
      </c>
      <c r="F2576" s="1" t="str">
        <f t="shared" si="122"/>
        <v>PB-Areia</v>
      </c>
    </row>
    <row r="2577" spans="1:6" x14ac:dyDescent="0.25">
      <c r="A2577" s="1" t="s">
        <v>3143</v>
      </c>
      <c r="B2577" s="1">
        <v>2501153</v>
      </c>
      <c r="C2577" s="1" t="s">
        <v>3157</v>
      </c>
      <c r="D2577" s="1" t="str">
        <f t="shared" si="120"/>
        <v>25</v>
      </c>
      <c r="E2577" s="1" t="str">
        <f t="shared" si="121"/>
        <v>01153</v>
      </c>
      <c r="F2577" s="1" t="str">
        <f t="shared" si="122"/>
        <v>PB-Areia de Baraúnas</v>
      </c>
    </row>
    <row r="2578" spans="1:6" x14ac:dyDescent="0.25">
      <c r="A2578" s="1" t="s">
        <v>3143</v>
      </c>
      <c r="B2578" s="1">
        <v>2501203</v>
      </c>
      <c r="C2578" s="1" t="s">
        <v>3158</v>
      </c>
      <c r="D2578" s="1" t="str">
        <f t="shared" si="120"/>
        <v>25</v>
      </c>
      <c r="E2578" s="1" t="str">
        <f t="shared" si="121"/>
        <v>01203</v>
      </c>
      <c r="F2578" s="1" t="str">
        <f t="shared" si="122"/>
        <v>PB-Areial</v>
      </c>
    </row>
    <row r="2579" spans="1:6" x14ac:dyDescent="0.25">
      <c r="A2579" s="1" t="s">
        <v>3143</v>
      </c>
      <c r="B2579" s="1">
        <v>2501302</v>
      </c>
      <c r="C2579" s="1" t="s">
        <v>3159</v>
      </c>
      <c r="D2579" s="1" t="str">
        <f t="shared" si="120"/>
        <v>25</v>
      </c>
      <c r="E2579" s="1" t="str">
        <f t="shared" si="121"/>
        <v>01302</v>
      </c>
      <c r="F2579" s="1" t="str">
        <f t="shared" si="122"/>
        <v>PB-Aroeiras</v>
      </c>
    </row>
    <row r="2580" spans="1:6" x14ac:dyDescent="0.25">
      <c r="A2580" s="1" t="s">
        <v>3143</v>
      </c>
      <c r="B2580" s="1">
        <v>2501351</v>
      </c>
      <c r="C2580" s="1" t="s">
        <v>3160</v>
      </c>
      <c r="D2580" s="1" t="str">
        <f t="shared" si="120"/>
        <v>25</v>
      </c>
      <c r="E2580" s="1" t="str">
        <f t="shared" si="121"/>
        <v>01351</v>
      </c>
      <c r="F2580" s="1" t="str">
        <f t="shared" si="122"/>
        <v>PB-Assunção</v>
      </c>
    </row>
    <row r="2581" spans="1:6" x14ac:dyDescent="0.25">
      <c r="A2581" s="1" t="s">
        <v>3143</v>
      </c>
      <c r="B2581" s="1">
        <v>2501401</v>
      </c>
      <c r="C2581" s="1" t="s">
        <v>3161</v>
      </c>
      <c r="D2581" s="1" t="str">
        <f t="shared" si="120"/>
        <v>25</v>
      </c>
      <c r="E2581" s="1" t="str">
        <f t="shared" si="121"/>
        <v>01401</v>
      </c>
      <c r="F2581" s="1" t="str">
        <f t="shared" si="122"/>
        <v>PB-Baía da Traição</v>
      </c>
    </row>
    <row r="2582" spans="1:6" x14ac:dyDescent="0.25">
      <c r="A2582" s="1" t="s">
        <v>3143</v>
      </c>
      <c r="B2582" s="1">
        <v>2501500</v>
      </c>
      <c r="C2582" s="1" t="s">
        <v>3162</v>
      </c>
      <c r="D2582" s="1" t="str">
        <f t="shared" si="120"/>
        <v>25</v>
      </c>
      <c r="E2582" s="1" t="str">
        <f t="shared" si="121"/>
        <v>01500</v>
      </c>
      <c r="F2582" s="1" t="str">
        <f t="shared" si="122"/>
        <v>PB-Bananeiras</v>
      </c>
    </row>
    <row r="2583" spans="1:6" x14ac:dyDescent="0.25">
      <c r="A2583" s="1" t="s">
        <v>3143</v>
      </c>
      <c r="B2583" s="1">
        <v>2501534</v>
      </c>
      <c r="C2583" s="1" t="s">
        <v>2995</v>
      </c>
      <c r="D2583" s="1" t="str">
        <f t="shared" si="120"/>
        <v>25</v>
      </c>
      <c r="E2583" s="1" t="str">
        <f t="shared" si="121"/>
        <v>01534</v>
      </c>
      <c r="F2583" s="1" t="str">
        <f t="shared" si="122"/>
        <v>PB-Baraúna</v>
      </c>
    </row>
    <row r="2584" spans="1:6" x14ac:dyDescent="0.25">
      <c r="A2584" s="1" t="s">
        <v>3143</v>
      </c>
      <c r="B2584" s="1">
        <v>2501609</v>
      </c>
      <c r="C2584" s="1" t="s">
        <v>3163</v>
      </c>
      <c r="D2584" s="1" t="str">
        <f t="shared" si="120"/>
        <v>25</v>
      </c>
      <c r="E2584" s="1" t="str">
        <f t="shared" si="121"/>
        <v>01609</v>
      </c>
      <c r="F2584" s="1" t="str">
        <f t="shared" si="122"/>
        <v>PB-Barra de Santa Rosa</v>
      </c>
    </row>
    <row r="2585" spans="1:6" x14ac:dyDescent="0.25">
      <c r="A2585" s="1" t="s">
        <v>3143</v>
      </c>
      <c r="B2585" s="1">
        <v>2501575</v>
      </c>
      <c r="C2585" s="1" t="s">
        <v>3164</v>
      </c>
      <c r="D2585" s="1" t="str">
        <f t="shared" si="120"/>
        <v>25</v>
      </c>
      <c r="E2585" s="1" t="str">
        <f t="shared" si="121"/>
        <v>01575</v>
      </c>
      <c r="F2585" s="1" t="str">
        <f t="shared" si="122"/>
        <v>PB-Barra de Santana</v>
      </c>
    </row>
    <row r="2586" spans="1:6" x14ac:dyDescent="0.25">
      <c r="A2586" s="1" t="s">
        <v>3143</v>
      </c>
      <c r="B2586" s="1">
        <v>2501708</v>
      </c>
      <c r="C2586" s="1" t="s">
        <v>3165</v>
      </c>
      <c r="D2586" s="1" t="str">
        <f t="shared" si="120"/>
        <v>25</v>
      </c>
      <c r="E2586" s="1" t="str">
        <f t="shared" si="121"/>
        <v>01708</v>
      </c>
      <c r="F2586" s="1" t="str">
        <f t="shared" si="122"/>
        <v>PB-Barra de São Miguel</v>
      </c>
    </row>
    <row r="2587" spans="1:6" x14ac:dyDescent="0.25">
      <c r="A2587" s="1" t="s">
        <v>3143</v>
      </c>
      <c r="B2587" s="1">
        <v>2501807</v>
      </c>
      <c r="C2587" s="1" t="s">
        <v>3166</v>
      </c>
      <c r="D2587" s="1" t="str">
        <f t="shared" si="120"/>
        <v>25</v>
      </c>
      <c r="E2587" s="1" t="str">
        <f t="shared" si="121"/>
        <v>01807</v>
      </c>
      <c r="F2587" s="1" t="str">
        <f t="shared" si="122"/>
        <v>PB-Bayeux</v>
      </c>
    </row>
    <row r="2588" spans="1:6" x14ac:dyDescent="0.25">
      <c r="A2588" s="1" t="s">
        <v>3143</v>
      </c>
      <c r="B2588" s="1">
        <v>2501906</v>
      </c>
      <c r="C2588" s="1" t="s">
        <v>2080</v>
      </c>
      <c r="D2588" s="1" t="str">
        <f t="shared" si="120"/>
        <v>25</v>
      </c>
      <c r="E2588" s="1" t="str">
        <f t="shared" si="121"/>
        <v>01906</v>
      </c>
      <c r="F2588" s="1" t="str">
        <f t="shared" si="122"/>
        <v>PB-Belém</v>
      </c>
    </row>
    <row r="2589" spans="1:6" x14ac:dyDescent="0.25">
      <c r="A2589" s="1" t="s">
        <v>3143</v>
      </c>
      <c r="B2589" s="1">
        <v>2502003</v>
      </c>
      <c r="C2589" s="1" t="s">
        <v>3167</v>
      </c>
      <c r="D2589" s="1" t="str">
        <f t="shared" si="120"/>
        <v>25</v>
      </c>
      <c r="E2589" s="1" t="str">
        <f t="shared" si="121"/>
        <v>02003</v>
      </c>
      <c r="F2589" s="1" t="str">
        <f t="shared" si="122"/>
        <v>PB-Belém do Brejo do Cruz</v>
      </c>
    </row>
    <row r="2590" spans="1:6" x14ac:dyDescent="0.25">
      <c r="A2590" s="1" t="s">
        <v>3143</v>
      </c>
      <c r="B2590" s="1">
        <v>2502052</v>
      </c>
      <c r="C2590" s="1" t="s">
        <v>3168</v>
      </c>
      <c r="D2590" s="1" t="str">
        <f t="shared" si="120"/>
        <v>25</v>
      </c>
      <c r="E2590" s="1" t="str">
        <f t="shared" si="121"/>
        <v>02052</v>
      </c>
      <c r="F2590" s="1" t="str">
        <f t="shared" si="122"/>
        <v>PB-Bernardino Batista</v>
      </c>
    </row>
    <row r="2591" spans="1:6" x14ac:dyDescent="0.25">
      <c r="A2591" s="1" t="s">
        <v>3143</v>
      </c>
      <c r="B2591" s="1">
        <v>2502102</v>
      </c>
      <c r="C2591" s="1" t="s">
        <v>3169</v>
      </c>
      <c r="D2591" s="1" t="str">
        <f t="shared" si="120"/>
        <v>25</v>
      </c>
      <c r="E2591" s="1" t="str">
        <f t="shared" si="121"/>
        <v>02102</v>
      </c>
      <c r="F2591" s="1" t="str">
        <f t="shared" si="122"/>
        <v>PB-Boa Ventura</v>
      </c>
    </row>
    <row r="2592" spans="1:6" x14ac:dyDescent="0.25">
      <c r="A2592" s="1" t="s">
        <v>3143</v>
      </c>
      <c r="B2592" s="1">
        <v>2502151</v>
      </c>
      <c r="C2592" s="1" t="s">
        <v>2048</v>
      </c>
      <c r="D2592" s="1" t="str">
        <f t="shared" si="120"/>
        <v>25</v>
      </c>
      <c r="E2592" s="1" t="str">
        <f t="shared" si="121"/>
        <v>02151</v>
      </c>
      <c r="F2592" s="1" t="str">
        <f t="shared" si="122"/>
        <v>PB-Boa Vista</v>
      </c>
    </row>
    <row r="2593" spans="1:6" x14ac:dyDescent="0.25">
      <c r="A2593" s="1" t="s">
        <v>3143</v>
      </c>
      <c r="B2593" s="1">
        <v>2502201</v>
      </c>
      <c r="C2593" s="1" t="s">
        <v>2607</v>
      </c>
      <c r="D2593" s="1" t="str">
        <f t="shared" si="120"/>
        <v>25</v>
      </c>
      <c r="E2593" s="1" t="str">
        <f t="shared" si="121"/>
        <v>02201</v>
      </c>
      <c r="F2593" s="1" t="str">
        <f t="shared" si="122"/>
        <v>PB-Bom Jesus</v>
      </c>
    </row>
    <row r="2594" spans="1:6" x14ac:dyDescent="0.25">
      <c r="A2594" s="1" t="s">
        <v>3143</v>
      </c>
      <c r="B2594" s="1">
        <v>2502300</v>
      </c>
      <c r="C2594" s="1" t="s">
        <v>3170</v>
      </c>
      <c r="D2594" s="1" t="str">
        <f t="shared" si="120"/>
        <v>25</v>
      </c>
      <c r="E2594" s="1" t="str">
        <f t="shared" si="121"/>
        <v>02300</v>
      </c>
      <c r="F2594" s="1" t="str">
        <f t="shared" si="122"/>
        <v>PB-Bom Sucesso</v>
      </c>
    </row>
    <row r="2595" spans="1:6" x14ac:dyDescent="0.25">
      <c r="A2595" s="1" t="s">
        <v>3143</v>
      </c>
      <c r="B2595" s="1">
        <v>2502409</v>
      </c>
      <c r="C2595" s="1" t="s">
        <v>3171</v>
      </c>
      <c r="D2595" s="1" t="str">
        <f t="shared" si="120"/>
        <v>25</v>
      </c>
      <c r="E2595" s="1" t="str">
        <f t="shared" si="121"/>
        <v>02409</v>
      </c>
      <c r="F2595" s="1" t="str">
        <f t="shared" si="122"/>
        <v>PB-Bonito de Santa Fé</v>
      </c>
    </row>
    <row r="2596" spans="1:6" x14ac:dyDescent="0.25">
      <c r="A2596" s="1" t="s">
        <v>3143</v>
      </c>
      <c r="B2596" s="1">
        <v>2502508</v>
      </c>
      <c r="C2596" s="1" t="s">
        <v>3172</v>
      </c>
      <c r="D2596" s="1" t="str">
        <f t="shared" si="120"/>
        <v>25</v>
      </c>
      <c r="E2596" s="1" t="str">
        <f t="shared" si="121"/>
        <v>02508</v>
      </c>
      <c r="F2596" s="1" t="str">
        <f t="shared" si="122"/>
        <v>PB-Boqueirão</v>
      </c>
    </row>
    <row r="2597" spans="1:6" x14ac:dyDescent="0.25">
      <c r="A2597" s="1" t="s">
        <v>3143</v>
      </c>
      <c r="B2597" s="1">
        <v>2502706</v>
      </c>
      <c r="C2597" s="1" t="s">
        <v>3173</v>
      </c>
      <c r="D2597" s="1" t="str">
        <f t="shared" si="120"/>
        <v>25</v>
      </c>
      <c r="E2597" s="1" t="str">
        <f t="shared" si="121"/>
        <v>02706</v>
      </c>
      <c r="F2597" s="1" t="str">
        <f t="shared" si="122"/>
        <v>PB-Borborema</v>
      </c>
    </row>
    <row r="2598" spans="1:6" x14ac:dyDescent="0.25">
      <c r="A2598" s="1" t="s">
        <v>3143</v>
      </c>
      <c r="B2598" s="1">
        <v>2502805</v>
      </c>
      <c r="C2598" s="1" t="s">
        <v>3174</v>
      </c>
      <c r="D2598" s="1" t="str">
        <f t="shared" si="120"/>
        <v>25</v>
      </c>
      <c r="E2598" s="1" t="str">
        <f t="shared" si="121"/>
        <v>02805</v>
      </c>
      <c r="F2598" s="1" t="str">
        <f t="shared" si="122"/>
        <v>PB-Brejo do Cruz</v>
      </c>
    </row>
    <row r="2599" spans="1:6" x14ac:dyDescent="0.25">
      <c r="A2599" s="1" t="s">
        <v>3143</v>
      </c>
      <c r="B2599" s="1">
        <v>2502904</v>
      </c>
      <c r="C2599" s="1" t="s">
        <v>3175</v>
      </c>
      <c r="D2599" s="1" t="str">
        <f t="shared" si="120"/>
        <v>25</v>
      </c>
      <c r="E2599" s="1" t="str">
        <f t="shared" si="121"/>
        <v>02904</v>
      </c>
      <c r="F2599" s="1" t="str">
        <f t="shared" si="122"/>
        <v>PB-Brejo dos Santos</v>
      </c>
    </row>
    <row r="2600" spans="1:6" x14ac:dyDescent="0.25">
      <c r="A2600" s="1" t="s">
        <v>3143</v>
      </c>
      <c r="B2600" s="1">
        <v>2503001</v>
      </c>
      <c r="C2600" s="1" t="s">
        <v>3176</v>
      </c>
      <c r="D2600" s="1" t="str">
        <f t="shared" si="120"/>
        <v>25</v>
      </c>
      <c r="E2600" s="1" t="str">
        <f t="shared" si="121"/>
        <v>03001</v>
      </c>
      <c r="F2600" s="1" t="str">
        <f t="shared" si="122"/>
        <v>PB-Caaporã</v>
      </c>
    </row>
    <row r="2601" spans="1:6" x14ac:dyDescent="0.25">
      <c r="A2601" s="1" t="s">
        <v>3143</v>
      </c>
      <c r="B2601" s="1">
        <v>2503100</v>
      </c>
      <c r="C2601" s="1" t="s">
        <v>3177</v>
      </c>
      <c r="D2601" s="1" t="str">
        <f t="shared" si="120"/>
        <v>25</v>
      </c>
      <c r="E2601" s="1" t="str">
        <f t="shared" si="121"/>
        <v>03100</v>
      </c>
      <c r="F2601" s="1" t="str">
        <f t="shared" si="122"/>
        <v>PB-Cabaceiras</v>
      </c>
    </row>
    <row r="2602" spans="1:6" x14ac:dyDescent="0.25">
      <c r="A2602" s="1" t="s">
        <v>3143</v>
      </c>
      <c r="B2602" s="1">
        <v>2503209</v>
      </c>
      <c r="C2602" s="1" t="s">
        <v>3178</v>
      </c>
      <c r="D2602" s="1" t="str">
        <f t="shared" si="120"/>
        <v>25</v>
      </c>
      <c r="E2602" s="1" t="str">
        <f t="shared" si="121"/>
        <v>03209</v>
      </c>
      <c r="F2602" s="1" t="str">
        <f t="shared" si="122"/>
        <v>PB-Cabedelo</v>
      </c>
    </row>
    <row r="2603" spans="1:6" x14ac:dyDescent="0.25">
      <c r="A2603" s="1" t="s">
        <v>3143</v>
      </c>
      <c r="B2603" s="1">
        <v>2503308</v>
      </c>
      <c r="C2603" s="1" t="s">
        <v>3179</v>
      </c>
      <c r="D2603" s="1" t="str">
        <f t="shared" si="120"/>
        <v>25</v>
      </c>
      <c r="E2603" s="1" t="str">
        <f t="shared" si="121"/>
        <v>03308</v>
      </c>
      <c r="F2603" s="1" t="str">
        <f t="shared" si="122"/>
        <v>PB-Cachoeira dos Índios</v>
      </c>
    </row>
    <row r="2604" spans="1:6" x14ac:dyDescent="0.25">
      <c r="A2604" s="1" t="s">
        <v>3143</v>
      </c>
      <c r="B2604" s="1">
        <v>2503407</v>
      </c>
      <c r="C2604" s="1" t="s">
        <v>3180</v>
      </c>
      <c r="D2604" s="1" t="str">
        <f t="shared" si="120"/>
        <v>25</v>
      </c>
      <c r="E2604" s="1" t="str">
        <f t="shared" si="121"/>
        <v>03407</v>
      </c>
      <c r="F2604" s="1" t="str">
        <f t="shared" si="122"/>
        <v>PB-Cacimba de Areia</v>
      </c>
    </row>
    <row r="2605" spans="1:6" x14ac:dyDescent="0.25">
      <c r="A2605" s="1" t="s">
        <v>3143</v>
      </c>
      <c r="B2605" s="1">
        <v>2503506</v>
      </c>
      <c r="C2605" s="1" t="s">
        <v>3181</v>
      </c>
      <c r="D2605" s="1" t="str">
        <f t="shared" si="120"/>
        <v>25</v>
      </c>
      <c r="E2605" s="1" t="str">
        <f t="shared" si="121"/>
        <v>03506</v>
      </c>
      <c r="F2605" s="1" t="str">
        <f t="shared" si="122"/>
        <v>PB-Cacimba de Dentro</v>
      </c>
    </row>
    <row r="2606" spans="1:6" x14ac:dyDescent="0.25">
      <c r="A2606" s="1" t="s">
        <v>3143</v>
      </c>
      <c r="B2606" s="1">
        <v>2503555</v>
      </c>
      <c r="C2606" s="1" t="s">
        <v>3182</v>
      </c>
      <c r="D2606" s="1" t="str">
        <f t="shared" si="120"/>
        <v>25</v>
      </c>
      <c r="E2606" s="1" t="str">
        <f t="shared" si="121"/>
        <v>03555</v>
      </c>
      <c r="F2606" s="1" t="str">
        <f t="shared" si="122"/>
        <v>PB-Cacimbas</v>
      </c>
    </row>
    <row r="2607" spans="1:6" x14ac:dyDescent="0.25">
      <c r="A2607" s="1" t="s">
        <v>3143</v>
      </c>
      <c r="B2607" s="1">
        <v>2503605</v>
      </c>
      <c r="C2607" s="1" t="s">
        <v>3183</v>
      </c>
      <c r="D2607" s="1" t="str">
        <f t="shared" si="120"/>
        <v>25</v>
      </c>
      <c r="E2607" s="1" t="str">
        <f t="shared" si="121"/>
        <v>03605</v>
      </c>
      <c r="F2607" s="1" t="str">
        <f t="shared" si="122"/>
        <v>PB-Caiçara</v>
      </c>
    </row>
    <row r="2608" spans="1:6" x14ac:dyDescent="0.25">
      <c r="A2608" s="1" t="s">
        <v>3143</v>
      </c>
      <c r="B2608" s="1">
        <v>2503704</v>
      </c>
      <c r="C2608" s="1" t="s">
        <v>3184</v>
      </c>
      <c r="D2608" s="1" t="str">
        <f t="shared" si="120"/>
        <v>25</v>
      </c>
      <c r="E2608" s="1" t="str">
        <f t="shared" si="121"/>
        <v>03704</v>
      </c>
      <c r="F2608" s="1" t="str">
        <f t="shared" si="122"/>
        <v>PB-Cajazeiras</v>
      </c>
    </row>
    <row r="2609" spans="1:6" x14ac:dyDescent="0.25">
      <c r="A2609" s="1" t="s">
        <v>3143</v>
      </c>
      <c r="B2609" s="1">
        <v>2503753</v>
      </c>
      <c r="C2609" s="1" t="s">
        <v>3185</v>
      </c>
      <c r="D2609" s="1" t="str">
        <f t="shared" si="120"/>
        <v>25</v>
      </c>
      <c r="E2609" s="1" t="str">
        <f t="shared" si="121"/>
        <v>03753</v>
      </c>
      <c r="F2609" s="1" t="str">
        <f t="shared" si="122"/>
        <v>PB-Cajazeirinhas</v>
      </c>
    </row>
    <row r="2610" spans="1:6" x14ac:dyDescent="0.25">
      <c r="A2610" s="1" t="s">
        <v>3143</v>
      </c>
      <c r="B2610" s="1">
        <v>2503803</v>
      </c>
      <c r="C2610" s="1" t="s">
        <v>3186</v>
      </c>
      <c r="D2610" s="1" t="str">
        <f t="shared" si="120"/>
        <v>25</v>
      </c>
      <c r="E2610" s="1" t="str">
        <f t="shared" si="121"/>
        <v>03803</v>
      </c>
      <c r="F2610" s="1" t="str">
        <f t="shared" si="122"/>
        <v>PB-Caldas Brandão</v>
      </c>
    </row>
    <row r="2611" spans="1:6" x14ac:dyDescent="0.25">
      <c r="A2611" s="1" t="s">
        <v>3143</v>
      </c>
      <c r="B2611" s="1">
        <v>2503902</v>
      </c>
      <c r="C2611" s="1" t="s">
        <v>3187</v>
      </c>
      <c r="D2611" s="1" t="str">
        <f t="shared" si="120"/>
        <v>25</v>
      </c>
      <c r="E2611" s="1" t="str">
        <f t="shared" si="121"/>
        <v>03902</v>
      </c>
      <c r="F2611" s="1" t="str">
        <f t="shared" si="122"/>
        <v>PB-Camalaú</v>
      </c>
    </row>
    <row r="2612" spans="1:6" x14ac:dyDescent="0.25">
      <c r="A2612" s="1" t="s">
        <v>3143</v>
      </c>
      <c r="B2612" s="1">
        <v>2504009</v>
      </c>
      <c r="C2612" s="1" t="s">
        <v>3188</v>
      </c>
      <c r="D2612" s="1" t="str">
        <f t="shared" si="120"/>
        <v>25</v>
      </c>
      <c r="E2612" s="1" t="str">
        <f t="shared" si="121"/>
        <v>04009</v>
      </c>
      <c r="F2612" s="1" t="str">
        <f t="shared" si="122"/>
        <v>PB-Campina Grande</v>
      </c>
    </row>
    <row r="2613" spans="1:6" x14ac:dyDescent="0.25">
      <c r="A2613" s="1" t="s">
        <v>3143</v>
      </c>
      <c r="B2613" s="1">
        <v>2516409</v>
      </c>
      <c r="C2613" s="1" t="s">
        <v>3189</v>
      </c>
      <c r="D2613" s="1" t="str">
        <f t="shared" si="120"/>
        <v>25</v>
      </c>
      <c r="E2613" s="1" t="str">
        <f t="shared" si="121"/>
        <v>16409</v>
      </c>
      <c r="F2613" s="1" t="str">
        <f t="shared" si="122"/>
        <v>PB-Tacima</v>
      </c>
    </row>
    <row r="2614" spans="1:6" x14ac:dyDescent="0.25">
      <c r="A2614" s="1" t="s">
        <v>3143</v>
      </c>
      <c r="B2614" s="1">
        <v>2504033</v>
      </c>
      <c r="C2614" s="1" t="s">
        <v>3190</v>
      </c>
      <c r="D2614" s="1" t="str">
        <f t="shared" si="120"/>
        <v>25</v>
      </c>
      <c r="E2614" s="1" t="str">
        <f t="shared" si="121"/>
        <v>04033</v>
      </c>
      <c r="F2614" s="1" t="str">
        <f t="shared" si="122"/>
        <v>PB-Capim</v>
      </c>
    </row>
    <row r="2615" spans="1:6" x14ac:dyDescent="0.25">
      <c r="A2615" s="1" t="s">
        <v>3143</v>
      </c>
      <c r="B2615" s="1">
        <v>2504074</v>
      </c>
      <c r="C2615" s="1" t="s">
        <v>3005</v>
      </c>
      <c r="D2615" s="1" t="str">
        <f t="shared" si="120"/>
        <v>25</v>
      </c>
      <c r="E2615" s="1" t="str">
        <f t="shared" si="121"/>
        <v>04074</v>
      </c>
      <c r="F2615" s="1" t="str">
        <f t="shared" si="122"/>
        <v>PB-Caraúbas</v>
      </c>
    </row>
    <row r="2616" spans="1:6" x14ac:dyDescent="0.25">
      <c r="A2616" s="1" t="s">
        <v>3143</v>
      </c>
      <c r="B2616" s="1">
        <v>2504108</v>
      </c>
      <c r="C2616" s="1" t="s">
        <v>3191</v>
      </c>
      <c r="D2616" s="1" t="str">
        <f t="shared" si="120"/>
        <v>25</v>
      </c>
      <c r="E2616" s="1" t="str">
        <f t="shared" si="121"/>
        <v>04108</v>
      </c>
      <c r="F2616" s="1" t="str">
        <f t="shared" si="122"/>
        <v>PB-Carrapateira</v>
      </c>
    </row>
    <row r="2617" spans="1:6" x14ac:dyDescent="0.25">
      <c r="A2617" s="1" t="s">
        <v>3143</v>
      </c>
      <c r="B2617" s="1">
        <v>2504157</v>
      </c>
      <c r="C2617" s="1" t="s">
        <v>3192</v>
      </c>
      <c r="D2617" s="1" t="str">
        <f t="shared" si="120"/>
        <v>25</v>
      </c>
      <c r="E2617" s="1" t="str">
        <f t="shared" si="121"/>
        <v>04157</v>
      </c>
      <c r="F2617" s="1" t="str">
        <f t="shared" si="122"/>
        <v>PB-Casserengue</v>
      </c>
    </row>
    <row r="2618" spans="1:6" x14ac:dyDescent="0.25">
      <c r="A2618" s="1" t="s">
        <v>3143</v>
      </c>
      <c r="B2618" s="1">
        <v>2504207</v>
      </c>
      <c r="C2618" s="1" t="s">
        <v>3193</v>
      </c>
      <c r="D2618" s="1" t="str">
        <f t="shared" si="120"/>
        <v>25</v>
      </c>
      <c r="E2618" s="1" t="str">
        <f t="shared" si="121"/>
        <v>04207</v>
      </c>
      <c r="F2618" s="1" t="str">
        <f t="shared" si="122"/>
        <v>PB-Catingueira</v>
      </c>
    </row>
    <row r="2619" spans="1:6" x14ac:dyDescent="0.25">
      <c r="A2619" s="1" t="s">
        <v>3143</v>
      </c>
      <c r="B2619" s="1">
        <v>2504306</v>
      </c>
      <c r="C2619" s="1" t="s">
        <v>3194</v>
      </c>
      <c r="D2619" s="1" t="str">
        <f t="shared" si="120"/>
        <v>25</v>
      </c>
      <c r="E2619" s="1" t="str">
        <f t="shared" si="121"/>
        <v>04306</v>
      </c>
      <c r="F2619" s="1" t="str">
        <f t="shared" si="122"/>
        <v>PB-Catolé do Rocha</v>
      </c>
    </row>
    <row r="2620" spans="1:6" x14ac:dyDescent="0.25">
      <c r="A2620" s="1" t="s">
        <v>3143</v>
      </c>
      <c r="B2620" s="1">
        <v>2504355</v>
      </c>
      <c r="C2620" s="1" t="s">
        <v>3195</v>
      </c>
      <c r="D2620" s="1" t="str">
        <f t="shared" si="120"/>
        <v>25</v>
      </c>
      <c r="E2620" s="1" t="str">
        <f t="shared" si="121"/>
        <v>04355</v>
      </c>
      <c r="F2620" s="1" t="str">
        <f t="shared" si="122"/>
        <v>PB-Caturité</v>
      </c>
    </row>
    <row r="2621" spans="1:6" x14ac:dyDescent="0.25">
      <c r="A2621" s="1" t="s">
        <v>3143</v>
      </c>
      <c r="B2621" s="1">
        <v>2504405</v>
      </c>
      <c r="C2621" s="1" t="s">
        <v>3196</v>
      </c>
      <c r="D2621" s="1" t="str">
        <f t="shared" si="120"/>
        <v>25</v>
      </c>
      <c r="E2621" s="1" t="str">
        <f t="shared" si="121"/>
        <v>04405</v>
      </c>
      <c r="F2621" s="1" t="str">
        <f t="shared" si="122"/>
        <v>PB-Conceição</v>
      </c>
    </row>
    <row r="2622" spans="1:6" x14ac:dyDescent="0.25">
      <c r="A2622" s="1" t="s">
        <v>3143</v>
      </c>
      <c r="B2622" s="1">
        <v>2504504</v>
      </c>
      <c r="C2622" s="1" t="s">
        <v>3197</v>
      </c>
      <c r="D2622" s="1" t="str">
        <f t="shared" si="120"/>
        <v>25</v>
      </c>
      <c r="E2622" s="1" t="str">
        <f t="shared" si="121"/>
        <v>04504</v>
      </c>
      <c r="F2622" s="1" t="str">
        <f t="shared" si="122"/>
        <v>PB-Condado</v>
      </c>
    </row>
    <row r="2623" spans="1:6" x14ac:dyDescent="0.25">
      <c r="A2623" s="1" t="s">
        <v>3143</v>
      </c>
      <c r="B2623" s="1">
        <v>2504603</v>
      </c>
      <c r="C2623" s="1" t="s">
        <v>3198</v>
      </c>
      <c r="D2623" s="1" t="str">
        <f t="shared" si="120"/>
        <v>25</v>
      </c>
      <c r="E2623" s="1" t="str">
        <f t="shared" si="121"/>
        <v>04603</v>
      </c>
      <c r="F2623" s="1" t="str">
        <f t="shared" si="122"/>
        <v>PB-Conde</v>
      </c>
    </row>
    <row r="2624" spans="1:6" x14ac:dyDescent="0.25">
      <c r="A2624" s="1" t="s">
        <v>3143</v>
      </c>
      <c r="B2624" s="1">
        <v>2504702</v>
      </c>
      <c r="C2624" s="1" t="s">
        <v>3199</v>
      </c>
      <c r="D2624" s="1" t="str">
        <f t="shared" si="120"/>
        <v>25</v>
      </c>
      <c r="E2624" s="1" t="str">
        <f t="shared" si="121"/>
        <v>04702</v>
      </c>
      <c r="F2624" s="1" t="str">
        <f t="shared" si="122"/>
        <v>PB-Congo</v>
      </c>
    </row>
    <row r="2625" spans="1:6" x14ac:dyDescent="0.25">
      <c r="A2625" s="1" t="s">
        <v>3143</v>
      </c>
      <c r="B2625" s="1">
        <v>2504801</v>
      </c>
      <c r="C2625" s="1" t="s">
        <v>3200</v>
      </c>
      <c r="D2625" s="1" t="str">
        <f t="shared" si="120"/>
        <v>25</v>
      </c>
      <c r="E2625" s="1" t="str">
        <f t="shared" si="121"/>
        <v>04801</v>
      </c>
      <c r="F2625" s="1" t="str">
        <f t="shared" si="122"/>
        <v>PB-Coremas</v>
      </c>
    </row>
    <row r="2626" spans="1:6" x14ac:dyDescent="0.25">
      <c r="A2626" s="1" t="s">
        <v>3143</v>
      </c>
      <c r="B2626" s="1">
        <v>2504850</v>
      </c>
      <c r="C2626" s="1" t="s">
        <v>3201</v>
      </c>
      <c r="D2626" s="1" t="str">
        <f t="shared" si="120"/>
        <v>25</v>
      </c>
      <c r="E2626" s="1" t="str">
        <f t="shared" si="121"/>
        <v>04850</v>
      </c>
      <c r="F2626" s="1" t="str">
        <f t="shared" si="122"/>
        <v>PB-Coxixola</v>
      </c>
    </row>
    <row r="2627" spans="1:6" x14ac:dyDescent="0.25">
      <c r="A2627" s="1" t="s">
        <v>3143</v>
      </c>
      <c r="B2627" s="1">
        <v>2504900</v>
      </c>
      <c r="C2627" s="1" t="s">
        <v>3202</v>
      </c>
      <c r="D2627" s="1" t="str">
        <f t="shared" ref="D2627:D2690" si="123">LEFT($B2627,2)</f>
        <v>25</v>
      </c>
      <c r="E2627" s="1" t="str">
        <f t="shared" ref="E2627:E2690" si="124">RIGHT(B2627,5)</f>
        <v>04900</v>
      </c>
      <c r="F2627" s="1" t="str">
        <f t="shared" si="122"/>
        <v>PB-Cruz do Espírito Santo</v>
      </c>
    </row>
    <row r="2628" spans="1:6" x14ac:dyDescent="0.25">
      <c r="A2628" s="1" t="s">
        <v>3143</v>
      </c>
      <c r="B2628" s="1">
        <v>2505006</v>
      </c>
      <c r="C2628" s="1" t="s">
        <v>3203</v>
      </c>
      <c r="D2628" s="1" t="str">
        <f t="shared" si="123"/>
        <v>25</v>
      </c>
      <c r="E2628" s="1" t="str">
        <f t="shared" si="124"/>
        <v>05006</v>
      </c>
      <c r="F2628" s="1" t="str">
        <f t="shared" ref="F2628:F2691" si="125">A2628&amp;"-"&amp;C2628</f>
        <v>PB-Cubati</v>
      </c>
    </row>
    <row r="2629" spans="1:6" x14ac:dyDescent="0.25">
      <c r="A2629" s="1" t="s">
        <v>3143</v>
      </c>
      <c r="B2629" s="1">
        <v>2505105</v>
      </c>
      <c r="C2629" s="1" t="s">
        <v>3204</v>
      </c>
      <c r="D2629" s="1" t="str">
        <f t="shared" si="123"/>
        <v>25</v>
      </c>
      <c r="E2629" s="1" t="str">
        <f t="shared" si="124"/>
        <v>05105</v>
      </c>
      <c r="F2629" s="1" t="str">
        <f t="shared" si="125"/>
        <v>PB-Cuité</v>
      </c>
    </row>
    <row r="2630" spans="1:6" x14ac:dyDescent="0.25">
      <c r="A2630" s="1" t="s">
        <v>3143</v>
      </c>
      <c r="B2630" s="1">
        <v>2505238</v>
      </c>
      <c r="C2630" s="1" t="s">
        <v>3205</v>
      </c>
      <c r="D2630" s="1" t="str">
        <f t="shared" si="123"/>
        <v>25</v>
      </c>
      <c r="E2630" s="1" t="str">
        <f t="shared" si="124"/>
        <v>05238</v>
      </c>
      <c r="F2630" s="1" t="str">
        <f t="shared" si="125"/>
        <v>PB-Cuité de Mamanguape</v>
      </c>
    </row>
    <row r="2631" spans="1:6" x14ac:dyDescent="0.25">
      <c r="A2631" s="1" t="s">
        <v>3143</v>
      </c>
      <c r="B2631" s="1">
        <v>2505204</v>
      </c>
      <c r="C2631" s="1" t="s">
        <v>3206</v>
      </c>
      <c r="D2631" s="1" t="str">
        <f t="shared" si="123"/>
        <v>25</v>
      </c>
      <c r="E2631" s="1" t="str">
        <f t="shared" si="124"/>
        <v>05204</v>
      </c>
      <c r="F2631" s="1" t="str">
        <f t="shared" si="125"/>
        <v>PB-Cuitegi</v>
      </c>
    </row>
    <row r="2632" spans="1:6" x14ac:dyDescent="0.25">
      <c r="A2632" s="1" t="s">
        <v>3143</v>
      </c>
      <c r="B2632" s="1">
        <v>2505279</v>
      </c>
      <c r="C2632" s="1" t="s">
        <v>3207</v>
      </c>
      <c r="D2632" s="1" t="str">
        <f t="shared" si="123"/>
        <v>25</v>
      </c>
      <c r="E2632" s="1" t="str">
        <f t="shared" si="124"/>
        <v>05279</v>
      </c>
      <c r="F2632" s="1" t="str">
        <f t="shared" si="125"/>
        <v>PB-Curral de Cima</v>
      </c>
    </row>
    <row r="2633" spans="1:6" x14ac:dyDescent="0.25">
      <c r="A2633" s="1" t="s">
        <v>3143</v>
      </c>
      <c r="B2633" s="1">
        <v>2505303</v>
      </c>
      <c r="C2633" s="1" t="s">
        <v>3208</v>
      </c>
      <c r="D2633" s="1" t="str">
        <f t="shared" si="123"/>
        <v>25</v>
      </c>
      <c r="E2633" s="1" t="str">
        <f t="shared" si="124"/>
        <v>05303</v>
      </c>
      <c r="F2633" s="1" t="str">
        <f t="shared" si="125"/>
        <v>PB-Curral Velho</v>
      </c>
    </row>
    <row r="2634" spans="1:6" x14ac:dyDescent="0.25">
      <c r="A2634" s="1" t="s">
        <v>3143</v>
      </c>
      <c r="B2634" s="1">
        <v>2505352</v>
      </c>
      <c r="C2634" s="1" t="s">
        <v>3209</v>
      </c>
      <c r="D2634" s="1" t="str">
        <f t="shared" si="123"/>
        <v>25</v>
      </c>
      <c r="E2634" s="1" t="str">
        <f t="shared" si="124"/>
        <v>05352</v>
      </c>
      <c r="F2634" s="1" t="str">
        <f t="shared" si="125"/>
        <v>PB-Damião</v>
      </c>
    </row>
    <row r="2635" spans="1:6" x14ac:dyDescent="0.25">
      <c r="A2635" s="1" t="s">
        <v>3143</v>
      </c>
      <c r="B2635" s="1">
        <v>2505402</v>
      </c>
      <c r="C2635" s="1" t="s">
        <v>3210</v>
      </c>
      <c r="D2635" s="1" t="str">
        <f t="shared" si="123"/>
        <v>25</v>
      </c>
      <c r="E2635" s="1" t="str">
        <f t="shared" si="124"/>
        <v>05402</v>
      </c>
      <c r="F2635" s="1" t="str">
        <f t="shared" si="125"/>
        <v>PB-Desterro</v>
      </c>
    </row>
    <row r="2636" spans="1:6" x14ac:dyDescent="0.25">
      <c r="A2636" s="1" t="s">
        <v>3143</v>
      </c>
      <c r="B2636" s="1">
        <v>2505600</v>
      </c>
      <c r="C2636" s="1" t="s">
        <v>3211</v>
      </c>
      <c r="D2636" s="1" t="str">
        <f t="shared" si="123"/>
        <v>25</v>
      </c>
      <c r="E2636" s="1" t="str">
        <f t="shared" si="124"/>
        <v>05600</v>
      </c>
      <c r="F2636" s="1" t="str">
        <f t="shared" si="125"/>
        <v>PB-Diamante</v>
      </c>
    </row>
    <row r="2637" spans="1:6" x14ac:dyDescent="0.25">
      <c r="A2637" s="1" t="s">
        <v>3143</v>
      </c>
      <c r="B2637" s="1">
        <v>2505709</v>
      </c>
      <c r="C2637" s="1" t="s">
        <v>3212</v>
      </c>
      <c r="D2637" s="1" t="str">
        <f t="shared" si="123"/>
        <v>25</v>
      </c>
      <c r="E2637" s="1" t="str">
        <f t="shared" si="124"/>
        <v>05709</v>
      </c>
      <c r="F2637" s="1" t="str">
        <f t="shared" si="125"/>
        <v>PB-Dona Inês</v>
      </c>
    </row>
    <row r="2638" spans="1:6" x14ac:dyDescent="0.25">
      <c r="A2638" s="1" t="s">
        <v>3143</v>
      </c>
      <c r="B2638" s="1">
        <v>2505808</v>
      </c>
      <c r="C2638" s="1" t="s">
        <v>3213</v>
      </c>
      <c r="D2638" s="1" t="str">
        <f t="shared" si="123"/>
        <v>25</v>
      </c>
      <c r="E2638" s="1" t="str">
        <f t="shared" si="124"/>
        <v>05808</v>
      </c>
      <c r="F2638" s="1" t="str">
        <f t="shared" si="125"/>
        <v>PB-Duas Estradas</v>
      </c>
    </row>
    <row r="2639" spans="1:6" x14ac:dyDescent="0.25">
      <c r="A2639" s="1" t="s">
        <v>3143</v>
      </c>
      <c r="B2639" s="1">
        <v>2505907</v>
      </c>
      <c r="C2639" s="1" t="s">
        <v>3214</v>
      </c>
      <c r="D2639" s="1" t="str">
        <f t="shared" si="123"/>
        <v>25</v>
      </c>
      <c r="E2639" s="1" t="str">
        <f t="shared" si="124"/>
        <v>05907</v>
      </c>
      <c r="F2639" s="1" t="str">
        <f t="shared" si="125"/>
        <v>PB-Emas</v>
      </c>
    </row>
    <row r="2640" spans="1:6" x14ac:dyDescent="0.25">
      <c r="A2640" s="1" t="s">
        <v>3143</v>
      </c>
      <c r="B2640" s="1">
        <v>2506004</v>
      </c>
      <c r="C2640" s="1" t="s">
        <v>3215</v>
      </c>
      <c r="D2640" s="1" t="str">
        <f t="shared" si="123"/>
        <v>25</v>
      </c>
      <c r="E2640" s="1" t="str">
        <f t="shared" si="124"/>
        <v>06004</v>
      </c>
      <c r="F2640" s="1" t="str">
        <f t="shared" si="125"/>
        <v>PB-Esperança</v>
      </c>
    </row>
    <row r="2641" spans="1:6" x14ac:dyDescent="0.25">
      <c r="A2641" s="1" t="s">
        <v>3143</v>
      </c>
      <c r="B2641" s="1">
        <v>2506103</v>
      </c>
      <c r="C2641" s="1" t="s">
        <v>3216</v>
      </c>
      <c r="D2641" s="1" t="str">
        <f t="shared" si="123"/>
        <v>25</v>
      </c>
      <c r="E2641" s="1" t="str">
        <f t="shared" si="124"/>
        <v>06103</v>
      </c>
      <c r="F2641" s="1" t="str">
        <f t="shared" si="125"/>
        <v>PB-Fagundes</v>
      </c>
    </row>
    <row r="2642" spans="1:6" x14ac:dyDescent="0.25">
      <c r="A2642" s="1" t="s">
        <v>3143</v>
      </c>
      <c r="B2642" s="1">
        <v>2506202</v>
      </c>
      <c r="C2642" s="1" t="s">
        <v>3217</v>
      </c>
      <c r="D2642" s="1" t="str">
        <f t="shared" si="123"/>
        <v>25</v>
      </c>
      <c r="E2642" s="1" t="str">
        <f t="shared" si="124"/>
        <v>06202</v>
      </c>
      <c r="F2642" s="1" t="str">
        <f t="shared" si="125"/>
        <v>PB-Frei Martinho</v>
      </c>
    </row>
    <row r="2643" spans="1:6" x14ac:dyDescent="0.25">
      <c r="A2643" s="1" t="s">
        <v>3143</v>
      </c>
      <c r="B2643" s="1">
        <v>2506251</v>
      </c>
      <c r="C2643" s="1" t="s">
        <v>3218</v>
      </c>
      <c r="D2643" s="1" t="str">
        <f t="shared" si="123"/>
        <v>25</v>
      </c>
      <c r="E2643" s="1" t="str">
        <f t="shared" si="124"/>
        <v>06251</v>
      </c>
      <c r="F2643" s="1" t="str">
        <f t="shared" si="125"/>
        <v>PB-Gado Bravo</v>
      </c>
    </row>
    <row r="2644" spans="1:6" x14ac:dyDescent="0.25">
      <c r="A2644" s="1" t="s">
        <v>3143</v>
      </c>
      <c r="B2644" s="1">
        <v>2506301</v>
      </c>
      <c r="C2644" s="1" t="s">
        <v>3219</v>
      </c>
      <c r="D2644" s="1" t="str">
        <f t="shared" si="123"/>
        <v>25</v>
      </c>
      <c r="E2644" s="1" t="str">
        <f t="shared" si="124"/>
        <v>06301</v>
      </c>
      <c r="F2644" s="1" t="str">
        <f t="shared" si="125"/>
        <v>PB-Guarabira</v>
      </c>
    </row>
    <row r="2645" spans="1:6" x14ac:dyDescent="0.25">
      <c r="A2645" s="1" t="s">
        <v>3143</v>
      </c>
      <c r="B2645" s="1">
        <v>2506400</v>
      </c>
      <c r="C2645" s="1" t="s">
        <v>3220</v>
      </c>
      <c r="D2645" s="1" t="str">
        <f t="shared" si="123"/>
        <v>25</v>
      </c>
      <c r="E2645" s="1" t="str">
        <f t="shared" si="124"/>
        <v>06400</v>
      </c>
      <c r="F2645" s="1" t="str">
        <f t="shared" si="125"/>
        <v>PB-Gurinhém</v>
      </c>
    </row>
    <row r="2646" spans="1:6" x14ac:dyDescent="0.25">
      <c r="A2646" s="1" t="s">
        <v>3143</v>
      </c>
      <c r="B2646" s="1">
        <v>2506509</v>
      </c>
      <c r="C2646" s="1" t="s">
        <v>3221</v>
      </c>
      <c r="D2646" s="1" t="str">
        <f t="shared" si="123"/>
        <v>25</v>
      </c>
      <c r="E2646" s="1" t="str">
        <f t="shared" si="124"/>
        <v>06509</v>
      </c>
      <c r="F2646" s="1" t="str">
        <f t="shared" si="125"/>
        <v>PB-Gurjão</v>
      </c>
    </row>
    <row r="2647" spans="1:6" x14ac:dyDescent="0.25">
      <c r="A2647" s="1" t="s">
        <v>3143</v>
      </c>
      <c r="B2647" s="1">
        <v>2506608</v>
      </c>
      <c r="C2647" s="1" t="s">
        <v>3222</v>
      </c>
      <c r="D2647" s="1" t="str">
        <f t="shared" si="123"/>
        <v>25</v>
      </c>
      <c r="E2647" s="1" t="str">
        <f t="shared" si="124"/>
        <v>06608</v>
      </c>
      <c r="F2647" s="1" t="str">
        <f t="shared" si="125"/>
        <v>PB-Ibiara</v>
      </c>
    </row>
    <row r="2648" spans="1:6" x14ac:dyDescent="0.25">
      <c r="A2648" s="1" t="s">
        <v>3143</v>
      </c>
      <c r="B2648" s="1">
        <v>2502607</v>
      </c>
      <c r="C2648" s="1" t="s">
        <v>3223</v>
      </c>
      <c r="D2648" s="1" t="str">
        <f t="shared" si="123"/>
        <v>25</v>
      </c>
      <c r="E2648" s="1" t="str">
        <f t="shared" si="124"/>
        <v>02607</v>
      </c>
      <c r="F2648" s="1" t="str">
        <f t="shared" si="125"/>
        <v>PB-Igaracy</v>
      </c>
    </row>
    <row r="2649" spans="1:6" x14ac:dyDescent="0.25">
      <c r="A2649" s="1" t="s">
        <v>3143</v>
      </c>
      <c r="B2649" s="1">
        <v>2506707</v>
      </c>
      <c r="C2649" s="1" t="s">
        <v>3224</v>
      </c>
      <c r="D2649" s="1" t="str">
        <f t="shared" si="123"/>
        <v>25</v>
      </c>
      <c r="E2649" s="1" t="str">
        <f t="shared" si="124"/>
        <v>06707</v>
      </c>
      <c r="F2649" s="1" t="str">
        <f t="shared" si="125"/>
        <v>PB-Imaculada</v>
      </c>
    </row>
    <row r="2650" spans="1:6" x14ac:dyDescent="0.25">
      <c r="A2650" s="1" t="s">
        <v>3143</v>
      </c>
      <c r="B2650" s="1">
        <v>2506806</v>
      </c>
      <c r="C2650" s="1" t="s">
        <v>3225</v>
      </c>
      <c r="D2650" s="1" t="str">
        <f t="shared" si="123"/>
        <v>25</v>
      </c>
      <c r="E2650" s="1" t="str">
        <f t="shared" si="124"/>
        <v>06806</v>
      </c>
      <c r="F2650" s="1" t="str">
        <f t="shared" si="125"/>
        <v>PB-Ingá</v>
      </c>
    </row>
    <row r="2651" spans="1:6" x14ac:dyDescent="0.25">
      <c r="A2651" s="1" t="s">
        <v>3143</v>
      </c>
      <c r="B2651" s="1">
        <v>2506905</v>
      </c>
      <c r="C2651" s="1" t="s">
        <v>3226</v>
      </c>
      <c r="D2651" s="1" t="str">
        <f t="shared" si="123"/>
        <v>25</v>
      </c>
      <c r="E2651" s="1" t="str">
        <f t="shared" si="124"/>
        <v>06905</v>
      </c>
      <c r="F2651" s="1" t="str">
        <f t="shared" si="125"/>
        <v>PB-Itabaiana</v>
      </c>
    </row>
    <row r="2652" spans="1:6" x14ac:dyDescent="0.25">
      <c r="A2652" s="1" t="s">
        <v>3143</v>
      </c>
      <c r="B2652" s="1">
        <v>2507002</v>
      </c>
      <c r="C2652" s="1" t="s">
        <v>3227</v>
      </c>
      <c r="D2652" s="1" t="str">
        <f t="shared" si="123"/>
        <v>25</v>
      </c>
      <c r="E2652" s="1" t="str">
        <f t="shared" si="124"/>
        <v>07002</v>
      </c>
      <c r="F2652" s="1" t="str">
        <f t="shared" si="125"/>
        <v>PB-Itaporanga</v>
      </c>
    </row>
    <row r="2653" spans="1:6" x14ac:dyDescent="0.25">
      <c r="A2653" s="1" t="s">
        <v>3143</v>
      </c>
      <c r="B2653" s="1">
        <v>2507101</v>
      </c>
      <c r="C2653" s="1" t="s">
        <v>3228</v>
      </c>
      <c r="D2653" s="1" t="str">
        <f t="shared" si="123"/>
        <v>25</v>
      </c>
      <c r="E2653" s="1" t="str">
        <f t="shared" si="124"/>
        <v>07101</v>
      </c>
      <c r="F2653" s="1" t="str">
        <f t="shared" si="125"/>
        <v>PB-Itapororoca</v>
      </c>
    </row>
    <row r="2654" spans="1:6" x14ac:dyDescent="0.25">
      <c r="A2654" s="1" t="s">
        <v>3143</v>
      </c>
      <c r="B2654" s="1">
        <v>2507200</v>
      </c>
      <c r="C2654" s="1" t="s">
        <v>3229</v>
      </c>
      <c r="D2654" s="1" t="str">
        <f t="shared" si="123"/>
        <v>25</v>
      </c>
      <c r="E2654" s="1" t="str">
        <f t="shared" si="124"/>
        <v>07200</v>
      </c>
      <c r="F2654" s="1" t="str">
        <f t="shared" si="125"/>
        <v>PB-Itatuba</v>
      </c>
    </row>
    <row r="2655" spans="1:6" x14ac:dyDescent="0.25">
      <c r="A2655" s="1" t="s">
        <v>3143</v>
      </c>
      <c r="B2655" s="1">
        <v>2507309</v>
      </c>
      <c r="C2655" s="1" t="s">
        <v>3230</v>
      </c>
      <c r="D2655" s="1" t="str">
        <f t="shared" si="123"/>
        <v>25</v>
      </c>
      <c r="E2655" s="1" t="str">
        <f t="shared" si="124"/>
        <v>07309</v>
      </c>
      <c r="F2655" s="1" t="str">
        <f t="shared" si="125"/>
        <v>PB-Jacaraú</v>
      </c>
    </row>
    <row r="2656" spans="1:6" x14ac:dyDescent="0.25">
      <c r="A2656" s="1" t="s">
        <v>3143</v>
      </c>
      <c r="B2656" s="1">
        <v>2507408</v>
      </c>
      <c r="C2656" s="1" t="s">
        <v>3231</v>
      </c>
      <c r="D2656" s="1" t="str">
        <f t="shared" si="123"/>
        <v>25</v>
      </c>
      <c r="E2656" s="1" t="str">
        <f t="shared" si="124"/>
        <v>07408</v>
      </c>
      <c r="F2656" s="1" t="str">
        <f t="shared" si="125"/>
        <v>PB-Jericó</v>
      </c>
    </row>
    <row r="2657" spans="1:6" x14ac:dyDescent="0.25">
      <c r="A2657" s="1" t="s">
        <v>3143</v>
      </c>
      <c r="B2657" s="1">
        <v>2507507</v>
      </c>
      <c r="C2657" s="1" t="s">
        <v>3232</v>
      </c>
      <c r="D2657" s="1" t="str">
        <f t="shared" si="123"/>
        <v>25</v>
      </c>
      <c r="E2657" s="1" t="str">
        <f t="shared" si="124"/>
        <v>07507</v>
      </c>
      <c r="F2657" s="1" t="str">
        <f t="shared" si="125"/>
        <v>PB-João Pessoa</v>
      </c>
    </row>
    <row r="2658" spans="1:6" x14ac:dyDescent="0.25">
      <c r="A2658" s="1" t="s">
        <v>3143</v>
      </c>
      <c r="B2658" s="1">
        <v>2507606</v>
      </c>
      <c r="C2658" s="1" t="s">
        <v>3233</v>
      </c>
      <c r="D2658" s="1" t="str">
        <f t="shared" si="123"/>
        <v>25</v>
      </c>
      <c r="E2658" s="1" t="str">
        <f t="shared" si="124"/>
        <v>07606</v>
      </c>
      <c r="F2658" s="1" t="str">
        <f t="shared" si="125"/>
        <v>PB-Juarez Távora</v>
      </c>
    </row>
    <row r="2659" spans="1:6" x14ac:dyDescent="0.25">
      <c r="A2659" s="1" t="s">
        <v>3143</v>
      </c>
      <c r="B2659" s="1">
        <v>2507705</v>
      </c>
      <c r="C2659" s="1" t="s">
        <v>3234</v>
      </c>
      <c r="D2659" s="1" t="str">
        <f t="shared" si="123"/>
        <v>25</v>
      </c>
      <c r="E2659" s="1" t="str">
        <f t="shared" si="124"/>
        <v>07705</v>
      </c>
      <c r="F2659" s="1" t="str">
        <f t="shared" si="125"/>
        <v>PB-Juazeirinho</v>
      </c>
    </row>
    <row r="2660" spans="1:6" x14ac:dyDescent="0.25">
      <c r="A2660" s="1" t="s">
        <v>3143</v>
      </c>
      <c r="B2660" s="1">
        <v>2507804</v>
      </c>
      <c r="C2660" s="1" t="s">
        <v>3235</v>
      </c>
      <c r="D2660" s="1" t="str">
        <f t="shared" si="123"/>
        <v>25</v>
      </c>
      <c r="E2660" s="1" t="str">
        <f t="shared" si="124"/>
        <v>07804</v>
      </c>
      <c r="F2660" s="1" t="str">
        <f t="shared" si="125"/>
        <v>PB-Junco do Seridó</v>
      </c>
    </row>
    <row r="2661" spans="1:6" x14ac:dyDescent="0.25">
      <c r="A2661" s="1" t="s">
        <v>3143</v>
      </c>
      <c r="B2661" s="1">
        <v>2507903</v>
      </c>
      <c r="C2661" s="1" t="s">
        <v>3236</v>
      </c>
      <c r="D2661" s="1" t="str">
        <f t="shared" si="123"/>
        <v>25</v>
      </c>
      <c r="E2661" s="1" t="str">
        <f t="shared" si="124"/>
        <v>07903</v>
      </c>
      <c r="F2661" s="1" t="str">
        <f t="shared" si="125"/>
        <v>PB-Juripiranga</v>
      </c>
    </row>
    <row r="2662" spans="1:6" x14ac:dyDescent="0.25">
      <c r="A2662" s="1" t="s">
        <v>3143</v>
      </c>
      <c r="B2662" s="1">
        <v>2508000</v>
      </c>
      <c r="C2662" s="1" t="s">
        <v>3237</v>
      </c>
      <c r="D2662" s="1" t="str">
        <f t="shared" si="123"/>
        <v>25</v>
      </c>
      <c r="E2662" s="1" t="str">
        <f t="shared" si="124"/>
        <v>08000</v>
      </c>
      <c r="F2662" s="1" t="str">
        <f t="shared" si="125"/>
        <v>PB-Juru</v>
      </c>
    </row>
    <row r="2663" spans="1:6" x14ac:dyDescent="0.25">
      <c r="A2663" s="1" t="s">
        <v>3143</v>
      </c>
      <c r="B2663" s="1">
        <v>2508109</v>
      </c>
      <c r="C2663" s="1" t="s">
        <v>3238</v>
      </c>
      <c r="D2663" s="1" t="str">
        <f t="shared" si="123"/>
        <v>25</v>
      </c>
      <c r="E2663" s="1" t="str">
        <f t="shared" si="124"/>
        <v>08109</v>
      </c>
      <c r="F2663" s="1" t="str">
        <f t="shared" si="125"/>
        <v>PB-Lagoa</v>
      </c>
    </row>
    <row r="2664" spans="1:6" x14ac:dyDescent="0.25">
      <c r="A2664" s="1" t="s">
        <v>3143</v>
      </c>
      <c r="B2664" s="1">
        <v>2508208</v>
      </c>
      <c r="C2664" s="1" t="s">
        <v>3239</v>
      </c>
      <c r="D2664" s="1" t="str">
        <f t="shared" si="123"/>
        <v>25</v>
      </c>
      <c r="E2664" s="1" t="str">
        <f t="shared" si="124"/>
        <v>08208</v>
      </c>
      <c r="F2664" s="1" t="str">
        <f t="shared" si="125"/>
        <v>PB-Lagoa de Dentro</v>
      </c>
    </row>
    <row r="2665" spans="1:6" x14ac:dyDescent="0.25">
      <c r="A2665" s="1" t="s">
        <v>3143</v>
      </c>
      <c r="B2665" s="1">
        <v>2508307</v>
      </c>
      <c r="C2665" s="1" t="s">
        <v>3240</v>
      </c>
      <c r="D2665" s="1" t="str">
        <f t="shared" si="123"/>
        <v>25</v>
      </c>
      <c r="E2665" s="1" t="str">
        <f t="shared" si="124"/>
        <v>08307</v>
      </c>
      <c r="F2665" s="1" t="str">
        <f t="shared" si="125"/>
        <v>PB-Lagoa Seca</v>
      </c>
    </row>
    <row r="2666" spans="1:6" x14ac:dyDescent="0.25">
      <c r="A2666" s="1" t="s">
        <v>3143</v>
      </c>
      <c r="B2666" s="1">
        <v>2508406</v>
      </c>
      <c r="C2666" s="1" t="s">
        <v>3241</v>
      </c>
      <c r="D2666" s="1" t="str">
        <f t="shared" si="123"/>
        <v>25</v>
      </c>
      <c r="E2666" s="1" t="str">
        <f t="shared" si="124"/>
        <v>08406</v>
      </c>
      <c r="F2666" s="1" t="str">
        <f t="shared" si="125"/>
        <v>PB-Lastro</v>
      </c>
    </row>
    <row r="2667" spans="1:6" x14ac:dyDescent="0.25">
      <c r="A2667" s="1" t="s">
        <v>3143</v>
      </c>
      <c r="B2667" s="1">
        <v>2508505</v>
      </c>
      <c r="C2667" s="1" t="s">
        <v>3242</v>
      </c>
      <c r="D2667" s="1" t="str">
        <f t="shared" si="123"/>
        <v>25</v>
      </c>
      <c r="E2667" s="1" t="str">
        <f t="shared" si="124"/>
        <v>08505</v>
      </c>
      <c r="F2667" s="1" t="str">
        <f t="shared" si="125"/>
        <v>PB-Livramento</v>
      </c>
    </row>
    <row r="2668" spans="1:6" x14ac:dyDescent="0.25">
      <c r="A2668" s="1" t="s">
        <v>3143</v>
      </c>
      <c r="B2668" s="1">
        <v>2508554</v>
      </c>
      <c r="C2668" s="1" t="s">
        <v>3243</v>
      </c>
      <c r="D2668" s="1" t="str">
        <f t="shared" si="123"/>
        <v>25</v>
      </c>
      <c r="E2668" s="1" t="str">
        <f t="shared" si="124"/>
        <v>08554</v>
      </c>
      <c r="F2668" s="1" t="str">
        <f t="shared" si="125"/>
        <v>PB-Logradouro</v>
      </c>
    </row>
    <row r="2669" spans="1:6" x14ac:dyDescent="0.25">
      <c r="A2669" s="1" t="s">
        <v>3143</v>
      </c>
      <c r="B2669" s="1">
        <v>2508604</v>
      </c>
      <c r="C2669" s="1" t="s">
        <v>3244</v>
      </c>
      <c r="D2669" s="1" t="str">
        <f t="shared" si="123"/>
        <v>25</v>
      </c>
      <c r="E2669" s="1" t="str">
        <f t="shared" si="124"/>
        <v>08604</v>
      </c>
      <c r="F2669" s="1" t="str">
        <f t="shared" si="125"/>
        <v>PB-Lucena</v>
      </c>
    </row>
    <row r="2670" spans="1:6" x14ac:dyDescent="0.25">
      <c r="A2670" s="1" t="s">
        <v>3143</v>
      </c>
      <c r="B2670" s="1">
        <v>2508703</v>
      </c>
      <c r="C2670" s="1" t="s">
        <v>3245</v>
      </c>
      <c r="D2670" s="1" t="str">
        <f t="shared" si="123"/>
        <v>25</v>
      </c>
      <c r="E2670" s="1" t="str">
        <f t="shared" si="124"/>
        <v>08703</v>
      </c>
      <c r="F2670" s="1" t="str">
        <f t="shared" si="125"/>
        <v>PB-Mãe d'Água</v>
      </c>
    </row>
    <row r="2671" spans="1:6" x14ac:dyDescent="0.25">
      <c r="A2671" s="1" t="s">
        <v>3143</v>
      </c>
      <c r="B2671" s="1">
        <v>2508802</v>
      </c>
      <c r="C2671" s="1" t="s">
        <v>3246</v>
      </c>
      <c r="D2671" s="1" t="str">
        <f t="shared" si="123"/>
        <v>25</v>
      </c>
      <c r="E2671" s="1" t="str">
        <f t="shared" si="124"/>
        <v>08802</v>
      </c>
      <c r="F2671" s="1" t="str">
        <f t="shared" si="125"/>
        <v>PB-Malta</v>
      </c>
    </row>
    <row r="2672" spans="1:6" x14ac:dyDescent="0.25">
      <c r="A2672" s="1" t="s">
        <v>3143</v>
      </c>
      <c r="B2672" s="1">
        <v>2508901</v>
      </c>
      <c r="C2672" s="1" t="s">
        <v>3247</v>
      </c>
      <c r="D2672" s="1" t="str">
        <f t="shared" si="123"/>
        <v>25</v>
      </c>
      <c r="E2672" s="1" t="str">
        <f t="shared" si="124"/>
        <v>08901</v>
      </c>
      <c r="F2672" s="1" t="str">
        <f t="shared" si="125"/>
        <v>PB-Mamanguape</v>
      </c>
    </row>
    <row r="2673" spans="1:6" x14ac:dyDescent="0.25">
      <c r="A2673" s="1" t="s">
        <v>3143</v>
      </c>
      <c r="B2673" s="1">
        <v>2509008</v>
      </c>
      <c r="C2673" s="1" t="s">
        <v>3248</v>
      </c>
      <c r="D2673" s="1" t="str">
        <f t="shared" si="123"/>
        <v>25</v>
      </c>
      <c r="E2673" s="1" t="str">
        <f t="shared" si="124"/>
        <v>09008</v>
      </c>
      <c r="F2673" s="1" t="str">
        <f t="shared" si="125"/>
        <v>PB-Manaíra</v>
      </c>
    </row>
    <row r="2674" spans="1:6" x14ac:dyDescent="0.25">
      <c r="A2674" s="1" t="s">
        <v>3143</v>
      </c>
      <c r="B2674" s="1">
        <v>2509057</v>
      </c>
      <c r="C2674" s="1" t="s">
        <v>3249</v>
      </c>
      <c r="D2674" s="1" t="str">
        <f t="shared" si="123"/>
        <v>25</v>
      </c>
      <c r="E2674" s="1" t="str">
        <f t="shared" si="124"/>
        <v>09057</v>
      </c>
      <c r="F2674" s="1" t="str">
        <f t="shared" si="125"/>
        <v>PB-Marcação</v>
      </c>
    </row>
    <row r="2675" spans="1:6" x14ac:dyDescent="0.25">
      <c r="A2675" s="1" t="s">
        <v>3143</v>
      </c>
      <c r="B2675" s="1">
        <v>2509107</v>
      </c>
      <c r="C2675" s="1" t="s">
        <v>3250</v>
      </c>
      <c r="D2675" s="1" t="str">
        <f t="shared" si="123"/>
        <v>25</v>
      </c>
      <c r="E2675" s="1" t="str">
        <f t="shared" si="124"/>
        <v>09107</v>
      </c>
      <c r="F2675" s="1" t="str">
        <f t="shared" si="125"/>
        <v>PB-Mari</v>
      </c>
    </row>
    <row r="2676" spans="1:6" x14ac:dyDescent="0.25">
      <c r="A2676" s="1" t="s">
        <v>3143</v>
      </c>
      <c r="B2676" s="1">
        <v>2509156</v>
      </c>
      <c r="C2676" s="1" t="s">
        <v>3251</v>
      </c>
      <c r="D2676" s="1" t="str">
        <f t="shared" si="123"/>
        <v>25</v>
      </c>
      <c r="E2676" s="1" t="str">
        <f t="shared" si="124"/>
        <v>09156</v>
      </c>
      <c r="F2676" s="1" t="str">
        <f t="shared" si="125"/>
        <v>PB-Marizópolis</v>
      </c>
    </row>
    <row r="2677" spans="1:6" x14ac:dyDescent="0.25">
      <c r="A2677" s="1" t="s">
        <v>3143</v>
      </c>
      <c r="B2677" s="1">
        <v>2509206</v>
      </c>
      <c r="C2677" s="1" t="s">
        <v>3252</v>
      </c>
      <c r="D2677" s="1" t="str">
        <f t="shared" si="123"/>
        <v>25</v>
      </c>
      <c r="E2677" s="1" t="str">
        <f t="shared" si="124"/>
        <v>09206</v>
      </c>
      <c r="F2677" s="1" t="str">
        <f t="shared" si="125"/>
        <v>PB-Massaranduba</v>
      </c>
    </row>
    <row r="2678" spans="1:6" x14ac:dyDescent="0.25">
      <c r="A2678" s="1" t="s">
        <v>3143</v>
      </c>
      <c r="B2678" s="1">
        <v>2509305</v>
      </c>
      <c r="C2678" s="1" t="s">
        <v>3253</v>
      </c>
      <c r="D2678" s="1" t="str">
        <f t="shared" si="123"/>
        <v>25</v>
      </c>
      <c r="E2678" s="1" t="str">
        <f t="shared" si="124"/>
        <v>09305</v>
      </c>
      <c r="F2678" s="1" t="str">
        <f t="shared" si="125"/>
        <v>PB-Mataraca</v>
      </c>
    </row>
    <row r="2679" spans="1:6" x14ac:dyDescent="0.25">
      <c r="A2679" s="1" t="s">
        <v>3143</v>
      </c>
      <c r="B2679" s="1">
        <v>2509339</v>
      </c>
      <c r="C2679" s="1" t="s">
        <v>3254</v>
      </c>
      <c r="D2679" s="1" t="str">
        <f t="shared" si="123"/>
        <v>25</v>
      </c>
      <c r="E2679" s="1" t="str">
        <f t="shared" si="124"/>
        <v>09339</v>
      </c>
      <c r="F2679" s="1" t="str">
        <f t="shared" si="125"/>
        <v>PB-Matinhas</v>
      </c>
    </row>
    <row r="2680" spans="1:6" x14ac:dyDescent="0.25">
      <c r="A2680" s="1" t="s">
        <v>3143</v>
      </c>
      <c r="B2680" s="1">
        <v>2509370</v>
      </c>
      <c r="C2680" s="1" t="s">
        <v>3255</v>
      </c>
      <c r="D2680" s="1" t="str">
        <f t="shared" si="123"/>
        <v>25</v>
      </c>
      <c r="E2680" s="1" t="str">
        <f t="shared" si="124"/>
        <v>09370</v>
      </c>
      <c r="F2680" s="1" t="str">
        <f t="shared" si="125"/>
        <v>PB-Mato Grosso</v>
      </c>
    </row>
    <row r="2681" spans="1:6" x14ac:dyDescent="0.25">
      <c r="A2681" s="1" t="s">
        <v>3143</v>
      </c>
      <c r="B2681" s="1">
        <v>2509396</v>
      </c>
      <c r="C2681" s="1" t="s">
        <v>3256</v>
      </c>
      <c r="D2681" s="1" t="str">
        <f t="shared" si="123"/>
        <v>25</v>
      </c>
      <c r="E2681" s="1" t="str">
        <f t="shared" si="124"/>
        <v>09396</v>
      </c>
      <c r="F2681" s="1" t="str">
        <f t="shared" si="125"/>
        <v>PB-Maturéia</v>
      </c>
    </row>
    <row r="2682" spans="1:6" x14ac:dyDescent="0.25">
      <c r="A2682" s="1" t="s">
        <v>3143</v>
      </c>
      <c r="B2682" s="1">
        <v>2509404</v>
      </c>
      <c r="C2682" s="1" t="s">
        <v>3257</v>
      </c>
      <c r="D2682" s="1" t="str">
        <f t="shared" si="123"/>
        <v>25</v>
      </c>
      <c r="E2682" s="1" t="str">
        <f t="shared" si="124"/>
        <v>09404</v>
      </c>
      <c r="F2682" s="1" t="str">
        <f t="shared" si="125"/>
        <v>PB-Mogeiro</v>
      </c>
    </row>
    <row r="2683" spans="1:6" x14ac:dyDescent="0.25">
      <c r="A2683" s="1" t="s">
        <v>3143</v>
      </c>
      <c r="B2683" s="1">
        <v>2509503</v>
      </c>
      <c r="C2683" s="1" t="s">
        <v>3258</v>
      </c>
      <c r="D2683" s="1" t="str">
        <f t="shared" si="123"/>
        <v>25</v>
      </c>
      <c r="E2683" s="1" t="str">
        <f t="shared" si="124"/>
        <v>09503</v>
      </c>
      <c r="F2683" s="1" t="str">
        <f t="shared" si="125"/>
        <v>PB-Montadas</v>
      </c>
    </row>
    <row r="2684" spans="1:6" x14ac:dyDescent="0.25">
      <c r="A2684" s="1" t="s">
        <v>3143</v>
      </c>
      <c r="B2684" s="1">
        <v>2509602</v>
      </c>
      <c r="C2684" s="1" t="s">
        <v>3259</v>
      </c>
      <c r="D2684" s="1" t="str">
        <f t="shared" si="123"/>
        <v>25</v>
      </c>
      <c r="E2684" s="1" t="str">
        <f t="shared" si="124"/>
        <v>09602</v>
      </c>
      <c r="F2684" s="1" t="str">
        <f t="shared" si="125"/>
        <v>PB-Monte Horebe</v>
      </c>
    </row>
    <row r="2685" spans="1:6" x14ac:dyDescent="0.25">
      <c r="A2685" s="1" t="s">
        <v>3143</v>
      </c>
      <c r="B2685" s="1">
        <v>2509701</v>
      </c>
      <c r="C2685" s="1" t="s">
        <v>3260</v>
      </c>
      <c r="D2685" s="1" t="str">
        <f t="shared" si="123"/>
        <v>25</v>
      </c>
      <c r="E2685" s="1" t="str">
        <f t="shared" si="124"/>
        <v>09701</v>
      </c>
      <c r="F2685" s="1" t="str">
        <f t="shared" si="125"/>
        <v>PB-Monteiro</v>
      </c>
    </row>
    <row r="2686" spans="1:6" x14ac:dyDescent="0.25">
      <c r="A2686" s="1" t="s">
        <v>3143</v>
      </c>
      <c r="B2686" s="1">
        <v>2509800</v>
      </c>
      <c r="C2686" s="1" t="s">
        <v>2918</v>
      </c>
      <c r="D2686" s="1" t="str">
        <f t="shared" si="123"/>
        <v>25</v>
      </c>
      <c r="E2686" s="1" t="str">
        <f t="shared" si="124"/>
        <v>09800</v>
      </c>
      <c r="F2686" s="1" t="str">
        <f t="shared" si="125"/>
        <v>PB-Mulungu</v>
      </c>
    </row>
    <row r="2687" spans="1:6" x14ac:dyDescent="0.25">
      <c r="A2687" s="1" t="s">
        <v>3143</v>
      </c>
      <c r="B2687" s="1">
        <v>2509909</v>
      </c>
      <c r="C2687" s="1" t="s">
        <v>3261</v>
      </c>
      <c r="D2687" s="1" t="str">
        <f t="shared" si="123"/>
        <v>25</v>
      </c>
      <c r="E2687" s="1" t="str">
        <f t="shared" si="124"/>
        <v>09909</v>
      </c>
      <c r="F2687" s="1" t="str">
        <f t="shared" si="125"/>
        <v>PB-Natuba</v>
      </c>
    </row>
    <row r="2688" spans="1:6" x14ac:dyDescent="0.25">
      <c r="A2688" s="1" t="s">
        <v>3143</v>
      </c>
      <c r="B2688" s="1">
        <v>2510006</v>
      </c>
      <c r="C2688" s="1" t="s">
        <v>3262</v>
      </c>
      <c r="D2688" s="1" t="str">
        <f t="shared" si="123"/>
        <v>25</v>
      </c>
      <c r="E2688" s="1" t="str">
        <f t="shared" si="124"/>
        <v>10006</v>
      </c>
      <c r="F2688" s="1" t="str">
        <f t="shared" si="125"/>
        <v>PB-Nazarezinho</v>
      </c>
    </row>
    <row r="2689" spans="1:6" x14ac:dyDescent="0.25">
      <c r="A2689" s="1" t="s">
        <v>3143</v>
      </c>
      <c r="B2689" s="1">
        <v>2510105</v>
      </c>
      <c r="C2689" s="1" t="s">
        <v>3263</v>
      </c>
      <c r="D2689" s="1" t="str">
        <f t="shared" si="123"/>
        <v>25</v>
      </c>
      <c r="E2689" s="1" t="str">
        <f t="shared" si="124"/>
        <v>10105</v>
      </c>
      <c r="F2689" s="1" t="str">
        <f t="shared" si="125"/>
        <v>PB-Nova Floresta</v>
      </c>
    </row>
    <row r="2690" spans="1:6" x14ac:dyDescent="0.25">
      <c r="A2690" s="1" t="s">
        <v>3143</v>
      </c>
      <c r="B2690" s="1">
        <v>2510204</v>
      </c>
      <c r="C2690" s="1" t="s">
        <v>2304</v>
      </c>
      <c r="D2690" s="1" t="str">
        <f t="shared" si="123"/>
        <v>25</v>
      </c>
      <c r="E2690" s="1" t="str">
        <f t="shared" si="124"/>
        <v>10204</v>
      </c>
      <c r="F2690" s="1" t="str">
        <f t="shared" si="125"/>
        <v>PB-Nova Olinda</v>
      </c>
    </row>
    <row r="2691" spans="1:6" x14ac:dyDescent="0.25">
      <c r="A2691" s="1" t="s">
        <v>3143</v>
      </c>
      <c r="B2691" s="1">
        <v>2510303</v>
      </c>
      <c r="C2691" s="1" t="s">
        <v>3264</v>
      </c>
      <c r="D2691" s="1" t="str">
        <f t="shared" ref="D2691:D2754" si="126">LEFT($B2691,2)</f>
        <v>25</v>
      </c>
      <c r="E2691" s="1" t="str">
        <f t="shared" ref="E2691:E2754" si="127">RIGHT(B2691,5)</f>
        <v>10303</v>
      </c>
      <c r="F2691" s="1" t="str">
        <f t="shared" si="125"/>
        <v>PB-Nova Palmeira</v>
      </c>
    </row>
    <row r="2692" spans="1:6" x14ac:dyDescent="0.25">
      <c r="A2692" s="1" t="s">
        <v>3143</v>
      </c>
      <c r="B2692" s="1">
        <v>2510402</v>
      </c>
      <c r="C2692" s="1" t="s">
        <v>3265</v>
      </c>
      <c r="D2692" s="1" t="str">
        <f t="shared" si="126"/>
        <v>25</v>
      </c>
      <c r="E2692" s="1" t="str">
        <f t="shared" si="127"/>
        <v>10402</v>
      </c>
      <c r="F2692" s="1" t="str">
        <f t="shared" ref="F2692:F2755" si="128">A2692&amp;"-"&amp;C2692</f>
        <v>PB-Olho d'Água</v>
      </c>
    </row>
    <row r="2693" spans="1:6" x14ac:dyDescent="0.25">
      <c r="A2693" s="1" t="s">
        <v>3143</v>
      </c>
      <c r="B2693" s="1">
        <v>2510501</v>
      </c>
      <c r="C2693" s="1" t="s">
        <v>3266</v>
      </c>
      <c r="D2693" s="1" t="str">
        <f t="shared" si="126"/>
        <v>25</v>
      </c>
      <c r="E2693" s="1" t="str">
        <f t="shared" si="127"/>
        <v>10501</v>
      </c>
      <c r="F2693" s="1" t="str">
        <f t="shared" si="128"/>
        <v>PB-Olivedos</v>
      </c>
    </row>
    <row r="2694" spans="1:6" x14ac:dyDescent="0.25">
      <c r="A2694" s="1" t="s">
        <v>3143</v>
      </c>
      <c r="B2694" s="1">
        <v>2510600</v>
      </c>
      <c r="C2694" s="1" t="s">
        <v>3267</v>
      </c>
      <c r="D2694" s="1" t="str">
        <f t="shared" si="126"/>
        <v>25</v>
      </c>
      <c r="E2694" s="1" t="str">
        <f t="shared" si="127"/>
        <v>10600</v>
      </c>
      <c r="F2694" s="1" t="str">
        <f t="shared" si="128"/>
        <v>PB-Ouro Velho</v>
      </c>
    </row>
    <row r="2695" spans="1:6" x14ac:dyDescent="0.25">
      <c r="A2695" s="1" t="s">
        <v>3143</v>
      </c>
      <c r="B2695" s="1">
        <v>2510659</v>
      </c>
      <c r="C2695" s="1" t="s">
        <v>3268</v>
      </c>
      <c r="D2695" s="1" t="str">
        <f t="shared" si="126"/>
        <v>25</v>
      </c>
      <c r="E2695" s="1" t="str">
        <f t="shared" si="127"/>
        <v>10659</v>
      </c>
      <c r="F2695" s="1" t="str">
        <f t="shared" si="128"/>
        <v>PB-Parari</v>
      </c>
    </row>
    <row r="2696" spans="1:6" x14ac:dyDescent="0.25">
      <c r="A2696" s="1" t="s">
        <v>3143</v>
      </c>
      <c r="B2696" s="1">
        <v>2510709</v>
      </c>
      <c r="C2696" s="1" t="s">
        <v>3077</v>
      </c>
      <c r="D2696" s="1" t="str">
        <f t="shared" si="126"/>
        <v>25</v>
      </c>
      <c r="E2696" s="1" t="str">
        <f t="shared" si="127"/>
        <v>10709</v>
      </c>
      <c r="F2696" s="1" t="str">
        <f t="shared" si="128"/>
        <v>PB-Passagem</v>
      </c>
    </row>
    <row r="2697" spans="1:6" x14ac:dyDescent="0.25">
      <c r="A2697" s="1" t="s">
        <v>3143</v>
      </c>
      <c r="B2697" s="1">
        <v>2510808</v>
      </c>
      <c r="C2697" s="1" t="s">
        <v>3269</v>
      </c>
      <c r="D2697" s="1" t="str">
        <f t="shared" si="126"/>
        <v>25</v>
      </c>
      <c r="E2697" s="1" t="str">
        <f t="shared" si="127"/>
        <v>10808</v>
      </c>
      <c r="F2697" s="1" t="str">
        <f t="shared" si="128"/>
        <v>PB-Patos</v>
      </c>
    </row>
    <row r="2698" spans="1:6" x14ac:dyDescent="0.25">
      <c r="A2698" s="1" t="s">
        <v>3143</v>
      </c>
      <c r="B2698" s="1">
        <v>2510907</v>
      </c>
      <c r="C2698" s="1" t="s">
        <v>3270</v>
      </c>
      <c r="D2698" s="1" t="str">
        <f t="shared" si="126"/>
        <v>25</v>
      </c>
      <c r="E2698" s="1" t="str">
        <f t="shared" si="127"/>
        <v>10907</v>
      </c>
      <c r="F2698" s="1" t="str">
        <f t="shared" si="128"/>
        <v>PB-Paulista</v>
      </c>
    </row>
    <row r="2699" spans="1:6" x14ac:dyDescent="0.25">
      <c r="A2699" s="1" t="s">
        <v>3143</v>
      </c>
      <c r="B2699" s="1">
        <v>2511004</v>
      </c>
      <c r="C2699" s="1" t="s">
        <v>2933</v>
      </c>
      <c r="D2699" s="1" t="str">
        <f t="shared" si="126"/>
        <v>25</v>
      </c>
      <c r="E2699" s="1" t="str">
        <f t="shared" si="127"/>
        <v>11004</v>
      </c>
      <c r="F2699" s="1" t="str">
        <f t="shared" si="128"/>
        <v>PB-Pedra Branca</v>
      </c>
    </row>
    <row r="2700" spans="1:6" x14ac:dyDescent="0.25">
      <c r="A2700" s="1" t="s">
        <v>3143</v>
      </c>
      <c r="B2700" s="1">
        <v>2511103</v>
      </c>
      <c r="C2700" s="1" t="s">
        <v>3271</v>
      </c>
      <c r="D2700" s="1" t="str">
        <f t="shared" si="126"/>
        <v>25</v>
      </c>
      <c r="E2700" s="1" t="str">
        <f t="shared" si="127"/>
        <v>11103</v>
      </c>
      <c r="F2700" s="1" t="str">
        <f t="shared" si="128"/>
        <v>PB-Pedra Lavrada</v>
      </c>
    </row>
    <row r="2701" spans="1:6" x14ac:dyDescent="0.25">
      <c r="A2701" s="1" t="s">
        <v>3143</v>
      </c>
      <c r="B2701" s="1">
        <v>2511202</v>
      </c>
      <c r="C2701" s="1" t="s">
        <v>3272</v>
      </c>
      <c r="D2701" s="1" t="str">
        <f t="shared" si="126"/>
        <v>25</v>
      </c>
      <c r="E2701" s="1" t="str">
        <f t="shared" si="127"/>
        <v>11202</v>
      </c>
      <c r="F2701" s="1" t="str">
        <f t="shared" si="128"/>
        <v>PB-Pedras de Fogo</v>
      </c>
    </row>
    <row r="2702" spans="1:6" x14ac:dyDescent="0.25">
      <c r="A2702" s="1" t="s">
        <v>3143</v>
      </c>
      <c r="B2702" s="1">
        <v>2512721</v>
      </c>
      <c r="C2702" s="1" t="s">
        <v>3273</v>
      </c>
      <c r="D2702" s="1" t="str">
        <f t="shared" si="126"/>
        <v>25</v>
      </c>
      <c r="E2702" s="1" t="str">
        <f t="shared" si="127"/>
        <v>12721</v>
      </c>
      <c r="F2702" s="1" t="str">
        <f t="shared" si="128"/>
        <v>PB-Pedro Régis</v>
      </c>
    </row>
    <row r="2703" spans="1:6" x14ac:dyDescent="0.25">
      <c r="A2703" s="1" t="s">
        <v>3143</v>
      </c>
      <c r="B2703" s="1">
        <v>2511301</v>
      </c>
      <c r="C2703" s="1" t="s">
        <v>3274</v>
      </c>
      <c r="D2703" s="1" t="str">
        <f t="shared" si="126"/>
        <v>25</v>
      </c>
      <c r="E2703" s="1" t="str">
        <f t="shared" si="127"/>
        <v>11301</v>
      </c>
      <c r="F2703" s="1" t="str">
        <f t="shared" si="128"/>
        <v>PB-Piancó</v>
      </c>
    </row>
    <row r="2704" spans="1:6" x14ac:dyDescent="0.25">
      <c r="A2704" s="1" t="s">
        <v>3143</v>
      </c>
      <c r="B2704" s="1">
        <v>2511400</v>
      </c>
      <c r="C2704" s="1" t="s">
        <v>3275</v>
      </c>
      <c r="D2704" s="1" t="str">
        <f t="shared" si="126"/>
        <v>25</v>
      </c>
      <c r="E2704" s="1" t="str">
        <f t="shared" si="127"/>
        <v>11400</v>
      </c>
      <c r="F2704" s="1" t="str">
        <f t="shared" si="128"/>
        <v>PB-Picuí</v>
      </c>
    </row>
    <row r="2705" spans="1:6" x14ac:dyDescent="0.25">
      <c r="A2705" s="1" t="s">
        <v>3143</v>
      </c>
      <c r="B2705" s="1">
        <v>2511509</v>
      </c>
      <c r="C2705" s="1" t="s">
        <v>3276</v>
      </c>
      <c r="D2705" s="1" t="str">
        <f t="shared" si="126"/>
        <v>25</v>
      </c>
      <c r="E2705" s="1" t="str">
        <f t="shared" si="127"/>
        <v>11509</v>
      </c>
      <c r="F2705" s="1" t="str">
        <f t="shared" si="128"/>
        <v>PB-Pilar</v>
      </c>
    </row>
    <row r="2706" spans="1:6" x14ac:dyDescent="0.25">
      <c r="A2706" s="1" t="s">
        <v>3143</v>
      </c>
      <c r="B2706" s="1">
        <v>2511608</v>
      </c>
      <c r="C2706" s="1" t="s">
        <v>3085</v>
      </c>
      <c r="D2706" s="1" t="str">
        <f t="shared" si="126"/>
        <v>25</v>
      </c>
      <c r="E2706" s="1" t="str">
        <f t="shared" si="127"/>
        <v>11608</v>
      </c>
      <c r="F2706" s="1" t="str">
        <f t="shared" si="128"/>
        <v>PB-Pilões</v>
      </c>
    </row>
    <row r="2707" spans="1:6" x14ac:dyDescent="0.25">
      <c r="A2707" s="1" t="s">
        <v>3143</v>
      </c>
      <c r="B2707" s="1">
        <v>2511707</v>
      </c>
      <c r="C2707" s="1" t="s">
        <v>3277</v>
      </c>
      <c r="D2707" s="1" t="str">
        <f t="shared" si="126"/>
        <v>25</v>
      </c>
      <c r="E2707" s="1" t="str">
        <f t="shared" si="127"/>
        <v>11707</v>
      </c>
      <c r="F2707" s="1" t="str">
        <f t="shared" si="128"/>
        <v>PB-Pilõezinhos</v>
      </c>
    </row>
    <row r="2708" spans="1:6" x14ac:dyDescent="0.25">
      <c r="A2708" s="1" t="s">
        <v>3143</v>
      </c>
      <c r="B2708" s="1">
        <v>2511806</v>
      </c>
      <c r="C2708" s="1" t="s">
        <v>3278</v>
      </c>
      <c r="D2708" s="1" t="str">
        <f t="shared" si="126"/>
        <v>25</v>
      </c>
      <c r="E2708" s="1" t="str">
        <f t="shared" si="127"/>
        <v>11806</v>
      </c>
      <c r="F2708" s="1" t="str">
        <f t="shared" si="128"/>
        <v>PB-Pirpirituba</v>
      </c>
    </row>
    <row r="2709" spans="1:6" x14ac:dyDescent="0.25">
      <c r="A2709" s="1" t="s">
        <v>3143</v>
      </c>
      <c r="B2709" s="1">
        <v>2511905</v>
      </c>
      <c r="C2709" s="1" t="s">
        <v>3279</v>
      </c>
      <c r="D2709" s="1" t="str">
        <f t="shared" si="126"/>
        <v>25</v>
      </c>
      <c r="E2709" s="1" t="str">
        <f t="shared" si="127"/>
        <v>11905</v>
      </c>
      <c r="F2709" s="1" t="str">
        <f t="shared" si="128"/>
        <v>PB-Pitimbu</v>
      </c>
    </row>
    <row r="2710" spans="1:6" x14ac:dyDescent="0.25">
      <c r="A2710" s="1" t="s">
        <v>3143</v>
      </c>
      <c r="B2710" s="1">
        <v>2512002</v>
      </c>
      <c r="C2710" s="1" t="s">
        <v>3280</v>
      </c>
      <c r="D2710" s="1" t="str">
        <f t="shared" si="126"/>
        <v>25</v>
      </c>
      <c r="E2710" s="1" t="str">
        <f t="shared" si="127"/>
        <v>12002</v>
      </c>
      <c r="F2710" s="1" t="str">
        <f t="shared" si="128"/>
        <v>PB-Pocinhos</v>
      </c>
    </row>
    <row r="2711" spans="1:6" x14ac:dyDescent="0.25">
      <c r="A2711" s="1" t="s">
        <v>3143</v>
      </c>
      <c r="B2711" s="1">
        <v>2512036</v>
      </c>
      <c r="C2711" s="1" t="s">
        <v>3281</v>
      </c>
      <c r="D2711" s="1" t="str">
        <f t="shared" si="126"/>
        <v>25</v>
      </c>
      <c r="E2711" s="1" t="str">
        <f t="shared" si="127"/>
        <v>12036</v>
      </c>
      <c r="F2711" s="1" t="str">
        <f t="shared" si="128"/>
        <v>PB-Poço Dantas</v>
      </c>
    </row>
    <row r="2712" spans="1:6" x14ac:dyDescent="0.25">
      <c r="A2712" s="1" t="s">
        <v>3143</v>
      </c>
      <c r="B2712" s="1">
        <v>2512077</v>
      </c>
      <c r="C2712" s="1" t="s">
        <v>3282</v>
      </c>
      <c r="D2712" s="1" t="str">
        <f t="shared" si="126"/>
        <v>25</v>
      </c>
      <c r="E2712" s="1" t="str">
        <f t="shared" si="127"/>
        <v>12077</v>
      </c>
      <c r="F2712" s="1" t="str">
        <f t="shared" si="128"/>
        <v>PB-Poço de José de Moura</v>
      </c>
    </row>
    <row r="2713" spans="1:6" x14ac:dyDescent="0.25">
      <c r="A2713" s="1" t="s">
        <v>3143</v>
      </c>
      <c r="B2713" s="1">
        <v>2512101</v>
      </c>
      <c r="C2713" s="1" t="s">
        <v>3283</v>
      </c>
      <c r="D2713" s="1" t="str">
        <f t="shared" si="126"/>
        <v>25</v>
      </c>
      <c r="E2713" s="1" t="str">
        <f t="shared" si="127"/>
        <v>12101</v>
      </c>
      <c r="F2713" s="1" t="str">
        <f t="shared" si="128"/>
        <v>PB-Pombal</v>
      </c>
    </row>
    <row r="2714" spans="1:6" x14ac:dyDescent="0.25">
      <c r="A2714" s="1" t="s">
        <v>3143</v>
      </c>
      <c r="B2714" s="1">
        <v>2512200</v>
      </c>
      <c r="C2714" s="1" t="s">
        <v>3284</v>
      </c>
      <c r="D2714" s="1" t="str">
        <f t="shared" si="126"/>
        <v>25</v>
      </c>
      <c r="E2714" s="1" t="str">
        <f t="shared" si="127"/>
        <v>12200</v>
      </c>
      <c r="F2714" s="1" t="str">
        <f t="shared" si="128"/>
        <v>PB-Prata</v>
      </c>
    </row>
    <row r="2715" spans="1:6" x14ac:dyDescent="0.25">
      <c r="A2715" s="1" t="s">
        <v>3143</v>
      </c>
      <c r="B2715" s="1">
        <v>2512309</v>
      </c>
      <c r="C2715" s="1" t="s">
        <v>3285</v>
      </c>
      <c r="D2715" s="1" t="str">
        <f t="shared" si="126"/>
        <v>25</v>
      </c>
      <c r="E2715" s="1" t="str">
        <f t="shared" si="127"/>
        <v>12309</v>
      </c>
      <c r="F2715" s="1" t="str">
        <f t="shared" si="128"/>
        <v>PB-Princesa Isabel</v>
      </c>
    </row>
    <row r="2716" spans="1:6" x14ac:dyDescent="0.25">
      <c r="A2716" s="1" t="s">
        <v>3143</v>
      </c>
      <c r="B2716" s="1">
        <v>2512408</v>
      </c>
      <c r="C2716" s="1" t="s">
        <v>3286</v>
      </c>
      <c r="D2716" s="1" t="str">
        <f t="shared" si="126"/>
        <v>25</v>
      </c>
      <c r="E2716" s="1" t="str">
        <f t="shared" si="127"/>
        <v>12408</v>
      </c>
      <c r="F2716" s="1" t="str">
        <f t="shared" si="128"/>
        <v>PB-Puxinanã</v>
      </c>
    </row>
    <row r="2717" spans="1:6" x14ac:dyDescent="0.25">
      <c r="A2717" s="1" t="s">
        <v>3143</v>
      </c>
      <c r="B2717" s="1">
        <v>2512507</v>
      </c>
      <c r="C2717" s="1" t="s">
        <v>3287</v>
      </c>
      <c r="D2717" s="1" t="str">
        <f t="shared" si="126"/>
        <v>25</v>
      </c>
      <c r="E2717" s="1" t="str">
        <f t="shared" si="127"/>
        <v>12507</v>
      </c>
      <c r="F2717" s="1" t="str">
        <f t="shared" si="128"/>
        <v>PB-Queimadas</v>
      </c>
    </row>
    <row r="2718" spans="1:6" x14ac:dyDescent="0.25">
      <c r="A2718" s="1" t="s">
        <v>3143</v>
      </c>
      <c r="B2718" s="1">
        <v>2512606</v>
      </c>
      <c r="C2718" s="1" t="s">
        <v>3288</v>
      </c>
      <c r="D2718" s="1" t="str">
        <f t="shared" si="126"/>
        <v>25</v>
      </c>
      <c r="E2718" s="1" t="str">
        <f t="shared" si="127"/>
        <v>12606</v>
      </c>
      <c r="F2718" s="1" t="str">
        <f t="shared" si="128"/>
        <v>PB-Quixabá</v>
      </c>
    </row>
    <row r="2719" spans="1:6" x14ac:dyDescent="0.25">
      <c r="A2719" s="1" t="s">
        <v>3143</v>
      </c>
      <c r="B2719" s="1">
        <v>2512705</v>
      </c>
      <c r="C2719" s="1" t="s">
        <v>3289</v>
      </c>
      <c r="D2719" s="1" t="str">
        <f t="shared" si="126"/>
        <v>25</v>
      </c>
      <c r="E2719" s="1" t="str">
        <f t="shared" si="127"/>
        <v>12705</v>
      </c>
      <c r="F2719" s="1" t="str">
        <f t="shared" si="128"/>
        <v>PB-Remígio</v>
      </c>
    </row>
    <row r="2720" spans="1:6" x14ac:dyDescent="0.25">
      <c r="A2720" s="1" t="s">
        <v>3143</v>
      </c>
      <c r="B2720" s="1">
        <v>2512747</v>
      </c>
      <c r="C2720" s="1" t="s">
        <v>2515</v>
      </c>
      <c r="D2720" s="1" t="str">
        <f t="shared" si="126"/>
        <v>25</v>
      </c>
      <c r="E2720" s="1" t="str">
        <f t="shared" si="127"/>
        <v>12747</v>
      </c>
      <c r="F2720" s="1" t="str">
        <f t="shared" si="128"/>
        <v>PB-Riachão</v>
      </c>
    </row>
    <row r="2721" spans="1:6" x14ac:dyDescent="0.25">
      <c r="A2721" s="1" t="s">
        <v>3143</v>
      </c>
      <c r="B2721" s="1">
        <v>2512754</v>
      </c>
      <c r="C2721" s="1" t="s">
        <v>3290</v>
      </c>
      <c r="D2721" s="1" t="str">
        <f t="shared" si="126"/>
        <v>25</v>
      </c>
      <c r="E2721" s="1" t="str">
        <f t="shared" si="127"/>
        <v>12754</v>
      </c>
      <c r="F2721" s="1" t="str">
        <f t="shared" si="128"/>
        <v>PB-Riachão do Bacamarte</v>
      </c>
    </row>
    <row r="2722" spans="1:6" x14ac:dyDescent="0.25">
      <c r="A2722" s="1" t="s">
        <v>3143</v>
      </c>
      <c r="B2722" s="1">
        <v>2512762</v>
      </c>
      <c r="C2722" s="1" t="s">
        <v>3291</v>
      </c>
      <c r="D2722" s="1" t="str">
        <f t="shared" si="126"/>
        <v>25</v>
      </c>
      <c r="E2722" s="1" t="str">
        <f t="shared" si="127"/>
        <v>12762</v>
      </c>
      <c r="F2722" s="1" t="str">
        <f t="shared" si="128"/>
        <v>PB-Riachão do Poço</v>
      </c>
    </row>
    <row r="2723" spans="1:6" x14ac:dyDescent="0.25">
      <c r="A2723" s="1" t="s">
        <v>3143</v>
      </c>
      <c r="B2723" s="1">
        <v>2512788</v>
      </c>
      <c r="C2723" s="1" t="s">
        <v>3292</v>
      </c>
      <c r="D2723" s="1" t="str">
        <f t="shared" si="126"/>
        <v>25</v>
      </c>
      <c r="E2723" s="1" t="str">
        <f t="shared" si="127"/>
        <v>12788</v>
      </c>
      <c r="F2723" s="1" t="str">
        <f t="shared" si="128"/>
        <v>PB-Riacho de Santo Antônio</v>
      </c>
    </row>
    <row r="2724" spans="1:6" x14ac:dyDescent="0.25">
      <c r="A2724" s="1" t="s">
        <v>3143</v>
      </c>
      <c r="B2724" s="1">
        <v>2512804</v>
      </c>
      <c r="C2724" s="1" t="s">
        <v>3293</v>
      </c>
      <c r="D2724" s="1" t="str">
        <f t="shared" si="126"/>
        <v>25</v>
      </c>
      <c r="E2724" s="1" t="str">
        <f t="shared" si="127"/>
        <v>12804</v>
      </c>
      <c r="F2724" s="1" t="str">
        <f t="shared" si="128"/>
        <v>PB-Riacho dos Cavalos</v>
      </c>
    </row>
    <row r="2725" spans="1:6" x14ac:dyDescent="0.25">
      <c r="A2725" s="1" t="s">
        <v>3143</v>
      </c>
      <c r="B2725" s="1">
        <v>2512903</v>
      </c>
      <c r="C2725" s="1" t="s">
        <v>3294</v>
      </c>
      <c r="D2725" s="1" t="str">
        <f t="shared" si="126"/>
        <v>25</v>
      </c>
      <c r="E2725" s="1" t="str">
        <f t="shared" si="127"/>
        <v>12903</v>
      </c>
      <c r="F2725" s="1" t="str">
        <f t="shared" si="128"/>
        <v>PB-Rio Tinto</v>
      </c>
    </row>
    <row r="2726" spans="1:6" x14ac:dyDescent="0.25">
      <c r="A2726" s="1" t="s">
        <v>3143</v>
      </c>
      <c r="B2726" s="1">
        <v>2513000</v>
      </c>
      <c r="C2726" s="1" t="s">
        <v>3295</v>
      </c>
      <c r="D2726" s="1" t="str">
        <f t="shared" si="126"/>
        <v>25</v>
      </c>
      <c r="E2726" s="1" t="str">
        <f t="shared" si="127"/>
        <v>13000</v>
      </c>
      <c r="F2726" s="1" t="str">
        <f t="shared" si="128"/>
        <v>PB-Salgadinho</v>
      </c>
    </row>
    <row r="2727" spans="1:6" x14ac:dyDescent="0.25">
      <c r="A2727" s="1" t="s">
        <v>3143</v>
      </c>
      <c r="B2727" s="1">
        <v>2513109</v>
      </c>
      <c r="C2727" s="1" t="s">
        <v>3296</v>
      </c>
      <c r="D2727" s="1" t="str">
        <f t="shared" si="126"/>
        <v>25</v>
      </c>
      <c r="E2727" s="1" t="str">
        <f t="shared" si="127"/>
        <v>13109</v>
      </c>
      <c r="F2727" s="1" t="str">
        <f t="shared" si="128"/>
        <v>PB-Salgado de São Félix</v>
      </c>
    </row>
    <row r="2728" spans="1:6" x14ac:dyDescent="0.25">
      <c r="A2728" s="1" t="s">
        <v>3143</v>
      </c>
      <c r="B2728" s="1">
        <v>2513158</v>
      </c>
      <c r="C2728" s="1" t="s">
        <v>3297</v>
      </c>
      <c r="D2728" s="1" t="str">
        <f t="shared" si="126"/>
        <v>25</v>
      </c>
      <c r="E2728" s="1" t="str">
        <f t="shared" si="127"/>
        <v>13158</v>
      </c>
      <c r="F2728" s="1" t="str">
        <f t="shared" si="128"/>
        <v>PB-Santa Cecília</v>
      </c>
    </row>
    <row r="2729" spans="1:6" x14ac:dyDescent="0.25">
      <c r="A2729" s="1" t="s">
        <v>3143</v>
      </c>
      <c r="B2729" s="1">
        <v>2513208</v>
      </c>
      <c r="C2729" s="1" t="s">
        <v>3098</v>
      </c>
      <c r="D2729" s="1" t="str">
        <f t="shared" si="126"/>
        <v>25</v>
      </c>
      <c r="E2729" s="1" t="str">
        <f t="shared" si="127"/>
        <v>13208</v>
      </c>
      <c r="F2729" s="1" t="str">
        <f t="shared" si="128"/>
        <v>PB-Santa Cruz</v>
      </c>
    </row>
    <row r="2730" spans="1:6" x14ac:dyDescent="0.25">
      <c r="A2730" s="1" t="s">
        <v>3143</v>
      </c>
      <c r="B2730" s="1">
        <v>2513307</v>
      </c>
      <c r="C2730" s="1" t="s">
        <v>2520</v>
      </c>
      <c r="D2730" s="1" t="str">
        <f t="shared" si="126"/>
        <v>25</v>
      </c>
      <c r="E2730" s="1" t="str">
        <f t="shared" si="127"/>
        <v>13307</v>
      </c>
      <c r="F2730" s="1" t="str">
        <f t="shared" si="128"/>
        <v>PB-Santa Helena</v>
      </c>
    </row>
    <row r="2731" spans="1:6" x14ac:dyDescent="0.25">
      <c r="A2731" s="1" t="s">
        <v>3143</v>
      </c>
      <c r="B2731" s="1">
        <v>2513356</v>
      </c>
      <c r="C2731" s="1" t="s">
        <v>2521</v>
      </c>
      <c r="D2731" s="1" t="str">
        <f t="shared" si="126"/>
        <v>25</v>
      </c>
      <c r="E2731" s="1" t="str">
        <f t="shared" si="127"/>
        <v>13356</v>
      </c>
      <c r="F2731" s="1" t="str">
        <f t="shared" si="128"/>
        <v>PB-Santa Inês</v>
      </c>
    </row>
    <row r="2732" spans="1:6" x14ac:dyDescent="0.25">
      <c r="A2732" s="1" t="s">
        <v>3143</v>
      </c>
      <c r="B2732" s="1">
        <v>2513406</v>
      </c>
      <c r="C2732" s="1" t="s">
        <v>2522</v>
      </c>
      <c r="D2732" s="1" t="str">
        <f t="shared" si="126"/>
        <v>25</v>
      </c>
      <c r="E2732" s="1" t="str">
        <f t="shared" si="127"/>
        <v>13406</v>
      </c>
      <c r="F2732" s="1" t="str">
        <f t="shared" si="128"/>
        <v>PB-Santa Luzia</v>
      </c>
    </row>
    <row r="2733" spans="1:6" x14ac:dyDescent="0.25">
      <c r="A2733" s="1" t="s">
        <v>3143</v>
      </c>
      <c r="B2733" s="1">
        <v>2513703</v>
      </c>
      <c r="C2733" s="1" t="s">
        <v>2525</v>
      </c>
      <c r="D2733" s="1" t="str">
        <f t="shared" si="126"/>
        <v>25</v>
      </c>
      <c r="E2733" s="1" t="str">
        <f t="shared" si="127"/>
        <v>13703</v>
      </c>
      <c r="F2733" s="1" t="str">
        <f t="shared" si="128"/>
        <v>PB-Santa Rita</v>
      </c>
    </row>
    <row r="2734" spans="1:6" x14ac:dyDescent="0.25">
      <c r="A2734" s="1" t="s">
        <v>3143</v>
      </c>
      <c r="B2734" s="1">
        <v>2513802</v>
      </c>
      <c r="C2734" s="1" t="s">
        <v>3298</v>
      </c>
      <c r="D2734" s="1" t="str">
        <f t="shared" si="126"/>
        <v>25</v>
      </c>
      <c r="E2734" s="1" t="str">
        <f t="shared" si="127"/>
        <v>13802</v>
      </c>
      <c r="F2734" s="1" t="str">
        <f t="shared" si="128"/>
        <v>PB-Santa Teresinha</v>
      </c>
    </row>
    <row r="2735" spans="1:6" x14ac:dyDescent="0.25">
      <c r="A2735" s="1" t="s">
        <v>3143</v>
      </c>
      <c r="B2735" s="1">
        <v>2513505</v>
      </c>
      <c r="C2735" s="1" t="s">
        <v>3299</v>
      </c>
      <c r="D2735" s="1" t="str">
        <f t="shared" si="126"/>
        <v>25</v>
      </c>
      <c r="E2735" s="1" t="str">
        <f t="shared" si="127"/>
        <v>13505</v>
      </c>
      <c r="F2735" s="1" t="str">
        <f t="shared" si="128"/>
        <v>PB-Santana de Mangueira</v>
      </c>
    </row>
    <row r="2736" spans="1:6" x14ac:dyDescent="0.25">
      <c r="A2736" s="1" t="s">
        <v>3143</v>
      </c>
      <c r="B2736" s="1">
        <v>2513604</v>
      </c>
      <c r="C2736" s="1" t="s">
        <v>3300</v>
      </c>
      <c r="D2736" s="1" t="str">
        <f t="shared" si="126"/>
        <v>25</v>
      </c>
      <c r="E2736" s="1" t="str">
        <f t="shared" si="127"/>
        <v>13604</v>
      </c>
      <c r="F2736" s="1" t="str">
        <f t="shared" si="128"/>
        <v>PB-Santana dos Garrotes</v>
      </c>
    </row>
    <row r="2737" spans="1:6" x14ac:dyDescent="0.25">
      <c r="A2737" s="1" t="s">
        <v>3143</v>
      </c>
      <c r="B2737" s="1">
        <v>2513653</v>
      </c>
      <c r="C2737" s="1" t="s">
        <v>3301</v>
      </c>
      <c r="D2737" s="1" t="str">
        <f t="shared" si="126"/>
        <v>25</v>
      </c>
      <c r="E2737" s="1" t="str">
        <f t="shared" si="127"/>
        <v>13653</v>
      </c>
      <c r="F2737" s="1" t="str">
        <f t="shared" si="128"/>
        <v>PB-Joca Claudino</v>
      </c>
    </row>
    <row r="2738" spans="1:6" x14ac:dyDescent="0.25">
      <c r="A2738" s="1" t="s">
        <v>3143</v>
      </c>
      <c r="B2738" s="1">
        <v>2513851</v>
      </c>
      <c r="C2738" s="1" t="s">
        <v>3302</v>
      </c>
      <c r="D2738" s="1" t="str">
        <f t="shared" si="126"/>
        <v>25</v>
      </c>
      <c r="E2738" s="1" t="str">
        <f t="shared" si="127"/>
        <v>13851</v>
      </c>
      <c r="F2738" s="1" t="str">
        <f t="shared" si="128"/>
        <v>PB-Santo André</v>
      </c>
    </row>
    <row r="2739" spans="1:6" x14ac:dyDescent="0.25">
      <c r="A2739" s="1" t="s">
        <v>3143</v>
      </c>
      <c r="B2739" s="1">
        <v>2513927</v>
      </c>
      <c r="C2739" s="1" t="s">
        <v>3303</v>
      </c>
      <c r="D2739" s="1" t="str">
        <f t="shared" si="126"/>
        <v>25</v>
      </c>
      <c r="E2739" s="1" t="str">
        <f t="shared" si="127"/>
        <v>13927</v>
      </c>
      <c r="F2739" s="1" t="str">
        <f t="shared" si="128"/>
        <v>PB-São Bentinho</v>
      </c>
    </row>
    <row r="2740" spans="1:6" x14ac:dyDescent="0.25">
      <c r="A2740" s="1" t="s">
        <v>3143</v>
      </c>
      <c r="B2740" s="1">
        <v>2513901</v>
      </c>
      <c r="C2740" s="1" t="s">
        <v>2530</v>
      </c>
      <c r="D2740" s="1" t="str">
        <f t="shared" si="126"/>
        <v>25</v>
      </c>
      <c r="E2740" s="1" t="str">
        <f t="shared" si="127"/>
        <v>13901</v>
      </c>
      <c r="F2740" s="1" t="str">
        <f t="shared" si="128"/>
        <v>PB-São Bento</v>
      </c>
    </row>
    <row r="2741" spans="1:6" x14ac:dyDescent="0.25">
      <c r="A2741" s="1" t="s">
        <v>3143</v>
      </c>
      <c r="B2741" s="1">
        <v>2513968</v>
      </c>
      <c r="C2741" s="1" t="s">
        <v>3304</v>
      </c>
      <c r="D2741" s="1" t="str">
        <f t="shared" si="126"/>
        <v>25</v>
      </c>
      <c r="E2741" s="1" t="str">
        <f t="shared" si="127"/>
        <v>13968</v>
      </c>
      <c r="F2741" s="1" t="str">
        <f t="shared" si="128"/>
        <v>PB-São Domingos</v>
      </c>
    </row>
    <row r="2742" spans="1:6" x14ac:dyDescent="0.25">
      <c r="A2742" s="1" t="s">
        <v>3143</v>
      </c>
      <c r="B2742" s="1">
        <v>2513943</v>
      </c>
      <c r="C2742" s="1" t="s">
        <v>3305</v>
      </c>
      <c r="D2742" s="1" t="str">
        <f t="shared" si="126"/>
        <v>25</v>
      </c>
      <c r="E2742" s="1" t="str">
        <f t="shared" si="127"/>
        <v>13943</v>
      </c>
      <c r="F2742" s="1" t="str">
        <f t="shared" si="128"/>
        <v>PB-São Domingos do Cariri</v>
      </c>
    </row>
    <row r="2743" spans="1:6" x14ac:dyDescent="0.25">
      <c r="A2743" s="1" t="s">
        <v>3143</v>
      </c>
      <c r="B2743" s="1">
        <v>2513984</v>
      </c>
      <c r="C2743" s="1" t="s">
        <v>3306</v>
      </c>
      <c r="D2743" s="1" t="str">
        <f t="shared" si="126"/>
        <v>25</v>
      </c>
      <c r="E2743" s="1" t="str">
        <f t="shared" si="127"/>
        <v>13984</v>
      </c>
      <c r="F2743" s="1" t="str">
        <f t="shared" si="128"/>
        <v>PB-São Francisco</v>
      </c>
    </row>
    <row r="2744" spans="1:6" x14ac:dyDescent="0.25">
      <c r="A2744" s="1" t="s">
        <v>3143</v>
      </c>
      <c r="B2744" s="1">
        <v>2514008</v>
      </c>
      <c r="C2744" s="1" t="s">
        <v>3307</v>
      </c>
      <c r="D2744" s="1" t="str">
        <f t="shared" si="126"/>
        <v>25</v>
      </c>
      <c r="E2744" s="1" t="str">
        <f t="shared" si="127"/>
        <v>14008</v>
      </c>
      <c r="F2744" s="1" t="str">
        <f t="shared" si="128"/>
        <v>PB-São João do Cariri</v>
      </c>
    </row>
    <row r="2745" spans="1:6" x14ac:dyDescent="0.25">
      <c r="A2745" s="1" t="s">
        <v>3143</v>
      </c>
      <c r="B2745" s="1">
        <v>2500700</v>
      </c>
      <c r="C2745" s="1" t="s">
        <v>3308</v>
      </c>
      <c r="D2745" s="1" t="str">
        <f t="shared" si="126"/>
        <v>25</v>
      </c>
      <c r="E2745" s="1" t="str">
        <f t="shared" si="127"/>
        <v>00700</v>
      </c>
      <c r="F2745" s="1" t="str">
        <f t="shared" si="128"/>
        <v>PB-São João do Rio do Peixe</v>
      </c>
    </row>
    <row r="2746" spans="1:6" x14ac:dyDescent="0.25">
      <c r="A2746" s="1" t="s">
        <v>3143</v>
      </c>
      <c r="B2746" s="1">
        <v>2514107</v>
      </c>
      <c r="C2746" s="1" t="s">
        <v>3309</v>
      </c>
      <c r="D2746" s="1" t="str">
        <f t="shared" si="126"/>
        <v>25</v>
      </c>
      <c r="E2746" s="1" t="str">
        <f t="shared" si="127"/>
        <v>14107</v>
      </c>
      <c r="F2746" s="1" t="str">
        <f t="shared" si="128"/>
        <v>PB-São João do Tigre</v>
      </c>
    </row>
    <row r="2747" spans="1:6" x14ac:dyDescent="0.25">
      <c r="A2747" s="1" t="s">
        <v>3143</v>
      </c>
      <c r="B2747" s="1">
        <v>2514206</v>
      </c>
      <c r="C2747" s="1" t="s">
        <v>3310</v>
      </c>
      <c r="D2747" s="1" t="str">
        <f t="shared" si="126"/>
        <v>25</v>
      </c>
      <c r="E2747" s="1" t="str">
        <f t="shared" si="127"/>
        <v>14206</v>
      </c>
      <c r="F2747" s="1" t="str">
        <f t="shared" si="128"/>
        <v>PB-São José da Lagoa Tapada</v>
      </c>
    </row>
    <row r="2748" spans="1:6" x14ac:dyDescent="0.25">
      <c r="A2748" s="1" t="s">
        <v>3143</v>
      </c>
      <c r="B2748" s="1">
        <v>2514305</v>
      </c>
      <c r="C2748" s="1" t="s">
        <v>3311</v>
      </c>
      <c r="D2748" s="1" t="str">
        <f t="shared" si="126"/>
        <v>25</v>
      </c>
      <c r="E2748" s="1" t="str">
        <f t="shared" si="127"/>
        <v>14305</v>
      </c>
      <c r="F2748" s="1" t="str">
        <f t="shared" si="128"/>
        <v>PB-São José de Caiana</v>
      </c>
    </row>
    <row r="2749" spans="1:6" x14ac:dyDescent="0.25">
      <c r="A2749" s="1" t="s">
        <v>3143</v>
      </c>
      <c r="B2749" s="1">
        <v>2514404</v>
      </c>
      <c r="C2749" s="1" t="s">
        <v>3312</v>
      </c>
      <c r="D2749" s="1" t="str">
        <f t="shared" si="126"/>
        <v>25</v>
      </c>
      <c r="E2749" s="1" t="str">
        <f t="shared" si="127"/>
        <v>14404</v>
      </c>
      <c r="F2749" s="1" t="str">
        <f t="shared" si="128"/>
        <v>PB-São José de Espinharas</v>
      </c>
    </row>
    <row r="2750" spans="1:6" x14ac:dyDescent="0.25">
      <c r="A2750" s="1" t="s">
        <v>3143</v>
      </c>
      <c r="B2750" s="1">
        <v>2514503</v>
      </c>
      <c r="C2750" s="1" t="s">
        <v>3313</v>
      </c>
      <c r="D2750" s="1" t="str">
        <f t="shared" si="126"/>
        <v>25</v>
      </c>
      <c r="E2750" s="1" t="str">
        <f t="shared" si="127"/>
        <v>14503</v>
      </c>
      <c r="F2750" s="1" t="str">
        <f t="shared" si="128"/>
        <v>PB-São José de Piranhas</v>
      </c>
    </row>
    <row r="2751" spans="1:6" x14ac:dyDescent="0.25">
      <c r="A2751" s="1" t="s">
        <v>3143</v>
      </c>
      <c r="B2751" s="1">
        <v>2514552</v>
      </c>
      <c r="C2751" s="1" t="s">
        <v>3314</v>
      </c>
      <c r="D2751" s="1" t="str">
        <f t="shared" si="126"/>
        <v>25</v>
      </c>
      <c r="E2751" s="1" t="str">
        <f t="shared" si="127"/>
        <v>14552</v>
      </c>
      <c r="F2751" s="1" t="str">
        <f t="shared" si="128"/>
        <v>PB-São José de Princesa</v>
      </c>
    </row>
    <row r="2752" spans="1:6" x14ac:dyDescent="0.25">
      <c r="A2752" s="1" t="s">
        <v>3143</v>
      </c>
      <c r="B2752" s="1">
        <v>2514602</v>
      </c>
      <c r="C2752" s="1" t="s">
        <v>3315</v>
      </c>
      <c r="D2752" s="1" t="str">
        <f t="shared" si="126"/>
        <v>25</v>
      </c>
      <c r="E2752" s="1" t="str">
        <f t="shared" si="127"/>
        <v>14602</v>
      </c>
      <c r="F2752" s="1" t="str">
        <f t="shared" si="128"/>
        <v>PB-São José do Bonfim</v>
      </c>
    </row>
    <row r="2753" spans="1:6" x14ac:dyDescent="0.25">
      <c r="A2753" s="1" t="s">
        <v>3143</v>
      </c>
      <c r="B2753" s="1">
        <v>2514651</v>
      </c>
      <c r="C2753" s="1" t="s">
        <v>3316</v>
      </c>
      <c r="D2753" s="1" t="str">
        <f t="shared" si="126"/>
        <v>25</v>
      </c>
      <c r="E2753" s="1" t="str">
        <f t="shared" si="127"/>
        <v>14651</v>
      </c>
      <c r="F2753" s="1" t="str">
        <f t="shared" si="128"/>
        <v>PB-São José do Brejo do Cruz</v>
      </c>
    </row>
    <row r="2754" spans="1:6" x14ac:dyDescent="0.25">
      <c r="A2754" s="1" t="s">
        <v>3143</v>
      </c>
      <c r="B2754" s="1">
        <v>2514701</v>
      </c>
      <c r="C2754" s="1" t="s">
        <v>3317</v>
      </c>
      <c r="D2754" s="1" t="str">
        <f t="shared" si="126"/>
        <v>25</v>
      </c>
      <c r="E2754" s="1" t="str">
        <f t="shared" si="127"/>
        <v>14701</v>
      </c>
      <c r="F2754" s="1" t="str">
        <f t="shared" si="128"/>
        <v>PB-São José do Sabugi</v>
      </c>
    </row>
    <row r="2755" spans="1:6" x14ac:dyDescent="0.25">
      <c r="A2755" s="1" t="s">
        <v>3143</v>
      </c>
      <c r="B2755" s="1">
        <v>2514800</v>
      </c>
      <c r="C2755" s="1" t="s">
        <v>3318</v>
      </c>
      <c r="D2755" s="1" t="str">
        <f t="shared" ref="D2755:D2818" si="129">LEFT($B2755,2)</f>
        <v>25</v>
      </c>
      <c r="E2755" s="1" t="str">
        <f t="shared" ref="E2755:E2818" si="130">RIGHT(B2755,5)</f>
        <v>14800</v>
      </c>
      <c r="F2755" s="1" t="str">
        <f t="shared" si="128"/>
        <v>PB-São José dos Cordeiros</v>
      </c>
    </row>
    <row r="2756" spans="1:6" x14ac:dyDescent="0.25">
      <c r="A2756" s="1" t="s">
        <v>3143</v>
      </c>
      <c r="B2756" s="1">
        <v>2514453</v>
      </c>
      <c r="C2756" s="1" t="s">
        <v>3319</v>
      </c>
      <c r="D2756" s="1" t="str">
        <f t="shared" si="129"/>
        <v>25</v>
      </c>
      <c r="E2756" s="1" t="str">
        <f t="shared" si="130"/>
        <v>14453</v>
      </c>
      <c r="F2756" s="1" t="str">
        <f t="shared" ref="F2756:F2819" si="131">A2756&amp;"-"&amp;C2756</f>
        <v>PB-São José dos Ramos</v>
      </c>
    </row>
    <row r="2757" spans="1:6" x14ac:dyDescent="0.25">
      <c r="A2757" s="1" t="s">
        <v>3143</v>
      </c>
      <c r="B2757" s="1">
        <v>2514909</v>
      </c>
      <c r="C2757" s="1" t="s">
        <v>3320</v>
      </c>
      <c r="D2757" s="1" t="str">
        <f t="shared" si="129"/>
        <v>25</v>
      </c>
      <c r="E2757" s="1" t="str">
        <f t="shared" si="130"/>
        <v>14909</v>
      </c>
      <c r="F2757" s="1" t="str">
        <f t="shared" si="131"/>
        <v>PB-São Mamede</v>
      </c>
    </row>
    <row r="2758" spans="1:6" x14ac:dyDescent="0.25">
      <c r="A2758" s="1" t="s">
        <v>3143</v>
      </c>
      <c r="B2758" s="1">
        <v>2515005</v>
      </c>
      <c r="C2758" s="1" t="s">
        <v>3321</v>
      </c>
      <c r="D2758" s="1" t="str">
        <f t="shared" si="129"/>
        <v>25</v>
      </c>
      <c r="E2758" s="1" t="str">
        <f t="shared" si="130"/>
        <v>15005</v>
      </c>
      <c r="F2758" s="1" t="str">
        <f t="shared" si="131"/>
        <v>PB-São Miguel de Taipu</v>
      </c>
    </row>
    <row r="2759" spans="1:6" x14ac:dyDescent="0.25">
      <c r="A2759" s="1" t="s">
        <v>3143</v>
      </c>
      <c r="B2759" s="1">
        <v>2515104</v>
      </c>
      <c r="C2759" s="1" t="s">
        <v>3322</v>
      </c>
      <c r="D2759" s="1" t="str">
        <f t="shared" si="129"/>
        <v>25</v>
      </c>
      <c r="E2759" s="1" t="str">
        <f t="shared" si="130"/>
        <v>15104</v>
      </c>
      <c r="F2759" s="1" t="str">
        <f t="shared" si="131"/>
        <v>PB-São Sebastião de Lagoa de Roça</v>
      </c>
    </row>
    <row r="2760" spans="1:6" x14ac:dyDescent="0.25">
      <c r="A2760" s="1" t="s">
        <v>3143</v>
      </c>
      <c r="B2760" s="1">
        <v>2515203</v>
      </c>
      <c r="C2760" s="1" t="s">
        <v>3323</v>
      </c>
      <c r="D2760" s="1" t="str">
        <f t="shared" si="129"/>
        <v>25</v>
      </c>
      <c r="E2760" s="1" t="str">
        <f t="shared" si="130"/>
        <v>15203</v>
      </c>
      <c r="F2760" s="1" t="str">
        <f t="shared" si="131"/>
        <v>PB-São Sebastião do Umbuzeiro</v>
      </c>
    </row>
    <row r="2761" spans="1:6" x14ac:dyDescent="0.25">
      <c r="A2761" s="1" t="s">
        <v>3143</v>
      </c>
      <c r="B2761" s="1">
        <v>2515302</v>
      </c>
      <c r="C2761" s="1" t="s">
        <v>3324</v>
      </c>
      <c r="D2761" s="1" t="str">
        <f t="shared" si="129"/>
        <v>25</v>
      </c>
      <c r="E2761" s="1" t="str">
        <f t="shared" si="130"/>
        <v>15302</v>
      </c>
      <c r="F2761" s="1" t="str">
        <f t="shared" si="131"/>
        <v>PB-Sapé</v>
      </c>
    </row>
    <row r="2762" spans="1:6" x14ac:dyDescent="0.25">
      <c r="A2762" s="1" t="s">
        <v>3143</v>
      </c>
      <c r="B2762" s="1">
        <v>2515401</v>
      </c>
      <c r="C2762" s="1" t="s">
        <v>3325</v>
      </c>
      <c r="D2762" s="1" t="str">
        <f t="shared" si="129"/>
        <v>25</v>
      </c>
      <c r="E2762" s="1" t="str">
        <f t="shared" si="130"/>
        <v>15401</v>
      </c>
      <c r="F2762" s="1" t="str">
        <f t="shared" si="131"/>
        <v>PB-Seridó</v>
      </c>
    </row>
    <row r="2763" spans="1:6" x14ac:dyDescent="0.25">
      <c r="A2763" s="1" t="s">
        <v>3143</v>
      </c>
      <c r="B2763" s="1">
        <v>2515500</v>
      </c>
      <c r="C2763" s="1" t="s">
        <v>3326</v>
      </c>
      <c r="D2763" s="1" t="str">
        <f t="shared" si="129"/>
        <v>25</v>
      </c>
      <c r="E2763" s="1" t="str">
        <f t="shared" si="130"/>
        <v>15500</v>
      </c>
      <c r="F2763" s="1" t="str">
        <f t="shared" si="131"/>
        <v>PB-Serra Branca</v>
      </c>
    </row>
    <row r="2764" spans="1:6" x14ac:dyDescent="0.25">
      <c r="A2764" s="1" t="s">
        <v>3143</v>
      </c>
      <c r="B2764" s="1">
        <v>2515609</v>
      </c>
      <c r="C2764" s="1" t="s">
        <v>3327</v>
      </c>
      <c r="D2764" s="1" t="str">
        <f t="shared" si="129"/>
        <v>25</v>
      </c>
      <c r="E2764" s="1" t="str">
        <f t="shared" si="130"/>
        <v>15609</v>
      </c>
      <c r="F2764" s="1" t="str">
        <f t="shared" si="131"/>
        <v>PB-Serra da Raiz</v>
      </c>
    </row>
    <row r="2765" spans="1:6" x14ac:dyDescent="0.25">
      <c r="A2765" s="1" t="s">
        <v>3143</v>
      </c>
      <c r="B2765" s="1">
        <v>2515708</v>
      </c>
      <c r="C2765" s="1" t="s">
        <v>3328</v>
      </c>
      <c r="D2765" s="1" t="str">
        <f t="shared" si="129"/>
        <v>25</v>
      </c>
      <c r="E2765" s="1" t="str">
        <f t="shared" si="130"/>
        <v>15708</v>
      </c>
      <c r="F2765" s="1" t="str">
        <f t="shared" si="131"/>
        <v>PB-Serra Grande</v>
      </c>
    </row>
    <row r="2766" spans="1:6" x14ac:dyDescent="0.25">
      <c r="A2766" s="1" t="s">
        <v>3143</v>
      </c>
      <c r="B2766" s="1">
        <v>2515807</v>
      </c>
      <c r="C2766" s="1" t="s">
        <v>3329</v>
      </c>
      <c r="D2766" s="1" t="str">
        <f t="shared" si="129"/>
        <v>25</v>
      </c>
      <c r="E2766" s="1" t="str">
        <f t="shared" si="130"/>
        <v>15807</v>
      </c>
      <c r="F2766" s="1" t="str">
        <f t="shared" si="131"/>
        <v>PB-Serra Redonda</v>
      </c>
    </row>
    <row r="2767" spans="1:6" x14ac:dyDescent="0.25">
      <c r="A2767" s="1" t="s">
        <v>3143</v>
      </c>
      <c r="B2767" s="1">
        <v>2515906</v>
      </c>
      <c r="C2767" s="1" t="s">
        <v>3330</v>
      </c>
      <c r="D2767" s="1" t="str">
        <f t="shared" si="129"/>
        <v>25</v>
      </c>
      <c r="E2767" s="1" t="str">
        <f t="shared" si="130"/>
        <v>15906</v>
      </c>
      <c r="F2767" s="1" t="str">
        <f t="shared" si="131"/>
        <v>PB-Serraria</v>
      </c>
    </row>
    <row r="2768" spans="1:6" x14ac:dyDescent="0.25">
      <c r="A2768" s="1" t="s">
        <v>3143</v>
      </c>
      <c r="B2768" s="1">
        <v>2515930</v>
      </c>
      <c r="C2768" s="1" t="s">
        <v>3331</v>
      </c>
      <c r="D2768" s="1" t="str">
        <f t="shared" si="129"/>
        <v>25</v>
      </c>
      <c r="E2768" s="1" t="str">
        <f t="shared" si="130"/>
        <v>15930</v>
      </c>
      <c r="F2768" s="1" t="str">
        <f t="shared" si="131"/>
        <v>PB-Sertãozinho</v>
      </c>
    </row>
    <row r="2769" spans="1:6" x14ac:dyDescent="0.25">
      <c r="A2769" s="1" t="s">
        <v>3143</v>
      </c>
      <c r="B2769" s="1">
        <v>2515971</v>
      </c>
      <c r="C2769" s="1" t="s">
        <v>3332</v>
      </c>
      <c r="D2769" s="1" t="str">
        <f t="shared" si="129"/>
        <v>25</v>
      </c>
      <c r="E2769" s="1" t="str">
        <f t="shared" si="130"/>
        <v>15971</v>
      </c>
      <c r="F2769" s="1" t="str">
        <f t="shared" si="131"/>
        <v>PB-Sobrado</v>
      </c>
    </row>
    <row r="2770" spans="1:6" x14ac:dyDescent="0.25">
      <c r="A2770" s="1" t="s">
        <v>3143</v>
      </c>
      <c r="B2770" s="1">
        <v>2516003</v>
      </c>
      <c r="C2770" s="1" t="s">
        <v>3333</v>
      </c>
      <c r="D2770" s="1" t="str">
        <f t="shared" si="129"/>
        <v>25</v>
      </c>
      <c r="E2770" s="1" t="str">
        <f t="shared" si="130"/>
        <v>16003</v>
      </c>
      <c r="F2770" s="1" t="str">
        <f t="shared" si="131"/>
        <v>PB-Solânea</v>
      </c>
    </row>
    <row r="2771" spans="1:6" x14ac:dyDescent="0.25">
      <c r="A2771" s="1" t="s">
        <v>3143</v>
      </c>
      <c r="B2771" s="1">
        <v>2516102</v>
      </c>
      <c r="C2771" s="1" t="s">
        <v>3334</v>
      </c>
      <c r="D2771" s="1" t="str">
        <f t="shared" si="129"/>
        <v>25</v>
      </c>
      <c r="E2771" s="1" t="str">
        <f t="shared" si="130"/>
        <v>16102</v>
      </c>
      <c r="F2771" s="1" t="str">
        <f t="shared" si="131"/>
        <v>PB-Soledade</v>
      </c>
    </row>
    <row r="2772" spans="1:6" x14ac:dyDescent="0.25">
      <c r="A2772" s="1" t="s">
        <v>3143</v>
      </c>
      <c r="B2772" s="1">
        <v>2516151</v>
      </c>
      <c r="C2772" s="1" t="s">
        <v>3335</v>
      </c>
      <c r="D2772" s="1" t="str">
        <f t="shared" si="129"/>
        <v>25</v>
      </c>
      <c r="E2772" s="1" t="str">
        <f t="shared" si="130"/>
        <v>16151</v>
      </c>
      <c r="F2772" s="1" t="str">
        <f t="shared" si="131"/>
        <v>PB-Sossêgo</v>
      </c>
    </row>
    <row r="2773" spans="1:6" x14ac:dyDescent="0.25">
      <c r="A2773" s="1" t="s">
        <v>3143</v>
      </c>
      <c r="B2773" s="1">
        <v>2516201</v>
      </c>
      <c r="C2773" s="1" t="s">
        <v>3336</v>
      </c>
      <c r="D2773" s="1" t="str">
        <f t="shared" si="129"/>
        <v>25</v>
      </c>
      <c r="E2773" s="1" t="str">
        <f t="shared" si="130"/>
        <v>16201</v>
      </c>
      <c r="F2773" s="1" t="str">
        <f t="shared" si="131"/>
        <v>PB-Sousa</v>
      </c>
    </row>
    <row r="2774" spans="1:6" x14ac:dyDescent="0.25">
      <c r="A2774" s="1" t="s">
        <v>3143</v>
      </c>
      <c r="B2774" s="1">
        <v>2516300</v>
      </c>
      <c r="C2774" s="1" t="s">
        <v>3337</v>
      </c>
      <c r="D2774" s="1" t="str">
        <f t="shared" si="129"/>
        <v>25</v>
      </c>
      <c r="E2774" s="1" t="str">
        <f t="shared" si="130"/>
        <v>16300</v>
      </c>
      <c r="F2774" s="1" t="str">
        <f t="shared" si="131"/>
        <v>PB-Sumé</v>
      </c>
    </row>
    <row r="2775" spans="1:6" x14ac:dyDescent="0.25">
      <c r="A2775" s="1" t="s">
        <v>3143</v>
      </c>
      <c r="B2775" s="1">
        <v>2516508</v>
      </c>
      <c r="C2775" s="1" t="s">
        <v>3338</v>
      </c>
      <c r="D2775" s="1" t="str">
        <f t="shared" si="129"/>
        <v>25</v>
      </c>
      <c r="E2775" s="1" t="str">
        <f t="shared" si="130"/>
        <v>16508</v>
      </c>
      <c r="F2775" s="1" t="str">
        <f t="shared" si="131"/>
        <v>PB-Taperoá</v>
      </c>
    </row>
    <row r="2776" spans="1:6" x14ac:dyDescent="0.25">
      <c r="A2776" s="1" t="s">
        <v>3143</v>
      </c>
      <c r="B2776" s="1">
        <v>2516607</v>
      </c>
      <c r="C2776" s="1" t="s">
        <v>3339</v>
      </c>
      <c r="D2776" s="1" t="str">
        <f t="shared" si="129"/>
        <v>25</v>
      </c>
      <c r="E2776" s="1" t="str">
        <f t="shared" si="130"/>
        <v>16607</v>
      </c>
      <c r="F2776" s="1" t="str">
        <f t="shared" si="131"/>
        <v>PB-Tavares</v>
      </c>
    </row>
    <row r="2777" spans="1:6" x14ac:dyDescent="0.25">
      <c r="A2777" s="1" t="s">
        <v>3143</v>
      </c>
      <c r="B2777" s="1">
        <v>2516706</v>
      </c>
      <c r="C2777" s="1" t="s">
        <v>3340</v>
      </c>
      <c r="D2777" s="1" t="str">
        <f t="shared" si="129"/>
        <v>25</v>
      </c>
      <c r="E2777" s="1" t="str">
        <f t="shared" si="130"/>
        <v>16706</v>
      </c>
      <c r="F2777" s="1" t="str">
        <f t="shared" si="131"/>
        <v>PB-Teixeira</v>
      </c>
    </row>
    <row r="2778" spans="1:6" x14ac:dyDescent="0.25">
      <c r="A2778" s="1" t="s">
        <v>3143</v>
      </c>
      <c r="B2778" s="1">
        <v>2516755</v>
      </c>
      <c r="C2778" s="1" t="s">
        <v>3341</v>
      </c>
      <c r="D2778" s="1" t="str">
        <f t="shared" si="129"/>
        <v>25</v>
      </c>
      <c r="E2778" s="1" t="str">
        <f t="shared" si="130"/>
        <v>16755</v>
      </c>
      <c r="F2778" s="1" t="str">
        <f t="shared" si="131"/>
        <v>PB-Tenório</v>
      </c>
    </row>
    <row r="2779" spans="1:6" x14ac:dyDescent="0.25">
      <c r="A2779" s="1" t="s">
        <v>3143</v>
      </c>
      <c r="B2779" s="1">
        <v>2516805</v>
      </c>
      <c r="C2779" s="1" t="s">
        <v>3342</v>
      </c>
      <c r="D2779" s="1" t="str">
        <f t="shared" si="129"/>
        <v>25</v>
      </c>
      <c r="E2779" s="1" t="str">
        <f t="shared" si="130"/>
        <v>16805</v>
      </c>
      <c r="F2779" s="1" t="str">
        <f t="shared" si="131"/>
        <v>PB-Triunfo</v>
      </c>
    </row>
    <row r="2780" spans="1:6" x14ac:dyDescent="0.25">
      <c r="A2780" s="1" t="s">
        <v>3143</v>
      </c>
      <c r="B2780" s="1">
        <v>2516904</v>
      </c>
      <c r="C2780" s="1" t="s">
        <v>3343</v>
      </c>
      <c r="D2780" s="1" t="str">
        <f t="shared" si="129"/>
        <v>25</v>
      </c>
      <c r="E2780" s="1" t="str">
        <f t="shared" si="130"/>
        <v>16904</v>
      </c>
      <c r="F2780" s="1" t="str">
        <f t="shared" si="131"/>
        <v>PB-Uiraúna</v>
      </c>
    </row>
    <row r="2781" spans="1:6" x14ac:dyDescent="0.25">
      <c r="A2781" s="1" t="s">
        <v>3143</v>
      </c>
      <c r="B2781" s="1">
        <v>2517001</v>
      </c>
      <c r="C2781" s="1" t="s">
        <v>3344</v>
      </c>
      <c r="D2781" s="1" t="str">
        <f t="shared" si="129"/>
        <v>25</v>
      </c>
      <c r="E2781" s="1" t="str">
        <f t="shared" si="130"/>
        <v>17001</v>
      </c>
      <c r="F2781" s="1" t="str">
        <f t="shared" si="131"/>
        <v>PB-Umbuzeiro</v>
      </c>
    </row>
    <row r="2782" spans="1:6" x14ac:dyDescent="0.25">
      <c r="A2782" s="1" t="s">
        <v>3143</v>
      </c>
      <c r="B2782" s="1">
        <v>2517100</v>
      </c>
      <c r="C2782" s="1" t="s">
        <v>3138</v>
      </c>
      <c r="D2782" s="1" t="str">
        <f t="shared" si="129"/>
        <v>25</v>
      </c>
      <c r="E2782" s="1" t="str">
        <f t="shared" si="130"/>
        <v>17100</v>
      </c>
      <c r="F2782" s="1" t="str">
        <f t="shared" si="131"/>
        <v>PB-Várzea</v>
      </c>
    </row>
    <row r="2783" spans="1:6" x14ac:dyDescent="0.25">
      <c r="A2783" s="1" t="s">
        <v>3143</v>
      </c>
      <c r="B2783" s="1">
        <v>2517209</v>
      </c>
      <c r="C2783" s="1" t="s">
        <v>3345</v>
      </c>
      <c r="D2783" s="1" t="str">
        <f t="shared" si="129"/>
        <v>25</v>
      </c>
      <c r="E2783" s="1" t="str">
        <f t="shared" si="130"/>
        <v>17209</v>
      </c>
      <c r="F2783" s="1" t="str">
        <f t="shared" si="131"/>
        <v>PB-Vieirópolis</v>
      </c>
    </row>
    <row r="2784" spans="1:6" x14ac:dyDescent="0.25">
      <c r="A2784" s="1" t="s">
        <v>3143</v>
      </c>
      <c r="B2784" s="1">
        <v>2505501</v>
      </c>
      <c r="C2784" s="1" t="s">
        <v>3346</v>
      </c>
      <c r="D2784" s="1" t="str">
        <f t="shared" si="129"/>
        <v>25</v>
      </c>
      <c r="E2784" s="1" t="str">
        <f t="shared" si="130"/>
        <v>05501</v>
      </c>
      <c r="F2784" s="1" t="str">
        <f t="shared" si="131"/>
        <v>PB-Vista Serrana</v>
      </c>
    </row>
    <row r="2785" spans="1:6" x14ac:dyDescent="0.25">
      <c r="A2785" s="1" t="s">
        <v>3143</v>
      </c>
      <c r="B2785" s="1">
        <v>2517407</v>
      </c>
      <c r="C2785" s="1" t="s">
        <v>3347</v>
      </c>
      <c r="D2785" s="1" t="str">
        <f t="shared" si="129"/>
        <v>25</v>
      </c>
      <c r="E2785" s="1" t="str">
        <f t="shared" si="130"/>
        <v>17407</v>
      </c>
      <c r="F2785" s="1" t="str">
        <f t="shared" si="131"/>
        <v>PB-Zabelê</v>
      </c>
    </row>
    <row r="2786" spans="1:6" x14ac:dyDescent="0.25">
      <c r="A2786" s="1" t="s">
        <v>1244</v>
      </c>
      <c r="B2786" s="1">
        <v>2600054</v>
      </c>
      <c r="C2786" s="1" t="s">
        <v>3348</v>
      </c>
      <c r="D2786" s="1" t="str">
        <f t="shared" si="129"/>
        <v>26</v>
      </c>
      <c r="E2786" s="1" t="str">
        <f t="shared" si="130"/>
        <v>00054</v>
      </c>
      <c r="F2786" s="1" t="str">
        <f t="shared" si="131"/>
        <v>PE-Abreu e Lima</v>
      </c>
    </row>
    <row r="2787" spans="1:6" x14ac:dyDescent="0.25">
      <c r="A2787" s="1" t="s">
        <v>1244</v>
      </c>
      <c r="B2787" s="1">
        <v>2600104</v>
      </c>
      <c r="C2787" s="1" t="s">
        <v>3349</v>
      </c>
      <c r="D2787" s="1" t="str">
        <f t="shared" si="129"/>
        <v>26</v>
      </c>
      <c r="E2787" s="1" t="str">
        <f t="shared" si="130"/>
        <v>00104</v>
      </c>
      <c r="F2787" s="1" t="str">
        <f t="shared" si="131"/>
        <v>PE-Afogados da Ingazeira</v>
      </c>
    </row>
    <row r="2788" spans="1:6" x14ac:dyDescent="0.25">
      <c r="A2788" s="1" t="s">
        <v>1244</v>
      </c>
      <c r="B2788" s="1">
        <v>2600203</v>
      </c>
      <c r="C2788" s="1" t="s">
        <v>3350</v>
      </c>
      <c r="D2788" s="1" t="str">
        <f t="shared" si="129"/>
        <v>26</v>
      </c>
      <c r="E2788" s="1" t="str">
        <f t="shared" si="130"/>
        <v>00203</v>
      </c>
      <c r="F2788" s="1" t="str">
        <f t="shared" si="131"/>
        <v>PE-Afrânio</v>
      </c>
    </row>
    <row r="2789" spans="1:6" x14ac:dyDescent="0.25">
      <c r="A2789" s="1" t="s">
        <v>1244</v>
      </c>
      <c r="B2789" s="1">
        <v>2600302</v>
      </c>
      <c r="C2789" s="1" t="s">
        <v>3351</v>
      </c>
      <c r="D2789" s="1" t="str">
        <f t="shared" si="129"/>
        <v>26</v>
      </c>
      <c r="E2789" s="1" t="str">
        <f t="shared" si="130"/>
        <v>00302</v>
      </c>
      <c r="F2789" s="1" t="str">
        <f t="shared" si="131"/>
        <v>PE-Agrestina</v>
      </c>
    </row>
    <row r="2790" spans="1:6" x14ac:dyDescent="0.25">
      <c r="A2790" s="1" t="s">
        <v>1244</v>
      </c>
      <c r="B2790" s="1">
        <v>2600401</v>
      </c>
      <c r="C2790" s="1" t="s">
        <v>3352</v>
      </c>
      <c r="D2790" s="1" t="str">
        <f t="shared" si="129"/>
        <v>26</v>
      </c>
      <c r="E2790" s="1" t="str">
        <f t="shared" si="130"/>
        <v>00401</v>
      </c>
      <c r="F2790" s="1" t="str">
        <f t="shared" si="131"/>
        <v>PE-Água Preta</v>
      </c>
    </row>
    <row r="2791" spans="1:6" x14ac:dyDescent="0.25">
      <c r="A2791" s="1" t="s">
        <v>1244</v>
      </c>
      <c r="B2791" s="1">
        <v>2600500</v>
      </c>
      <c r="C2791" s="1" t="s">
        <v>3353</v>
      </c>
      <c r="D2791" s="1" t="str">
        <f t="shared" si="129"/>
        <v>26</v>
      </c>
      <c r="E2791" s="1" t="str">
        <f t="shared" si="130"/>
        <v>00500</v>
      </c>
      <c r="F2791" s="1" t="str">
        <f t="shared" si="131"/>
        <v>PE-Águas Belas</v>
      </c>
    </row>
    <row r="2792" spans="1:6" x14ac:dyDescent="0.25">
      <c r="A2792" s="1" t="s">
        <v>1244</v>
      </c>
      <c r="B2792" s="1">
        <v>2600609</v>
      </c>
      <c r="C2792" s="1" t="s">
        <v>3147</v>
      </c>
      <c r="D2792" s="1" t="str">
        <f t="shared" si="129"/>
        <v>26</v>
      </c>
      <c r="E2792" s="1" t="str">
        <f t="shared" si="130"/>
        <v>00609</v>
      </c>
      <c r="F2792" s="1" t="str">
        <f t="shared" si="131"/>
        <v>PE-Alagoinha</v>
      </c>
    </row>
    <row r="2793" spans="1:6" x14ac:dyDescent="0.25">
      <c r="A2793" s="1" t="s">
        <v>1244</v>
      </c>
      <c r="B2793" s="1">
        <v>2600708</v>
      </c>
      <c r="C2793" s="1" t="s">
        <v>3354</v>
      </c>
      <c r="D2793" s="1" t="str">
        <f t="shared" si="129"/>
        <v>26</v>
      </c>
      <c r="E2793" s="1" t="str">
        <f t="shared" si="130"/>
        <v>00708</v>
      </c>
      <c r="F2793" s="1" t="str">
        <f t="shared" si="131"/>
        <v>PE-Aliança</v>
      </c>
    </row>
    <row r="2794" spans="1:6" x14ac:dyDescent="0.25">
      <c r="A2794" s="1" t="s">
        <v>1244</v>
      </c>
      <c r="B2794" s="1">
        <v>2600807</v>
      </c>
      <c r="C2794" s="1" t="s">
        <v>3355</v>
      </c>
      <c r="D2794" s="1" t="str">
        <f t="shared" si="129"/>
        <v>26</v>
      </c>
      <c r="E2794" s="1" t="str">
        <f t="shared" si="130"/>
        <v>00807</v>
      </c>
      <c r="F2794" s="1" t="str">
        <f t="shared" si="131"/>
        <v>PE-Altinho</v>
      </c>
    </row>
    <row r="2795" spans="1:6" x14ac:dyDescent="0.25">
      <c r="A2795" s="1" t="s">
        <v>1244</v>
      </c>
      <c r="B2795" s="1">
        <v>2600906</v>
      </c>
      <c r="C2795" s="1" t="s">
        <v>3356</v>
      </c>
      <c r="D2795" s="1" t="str">
        <f t="shared" si="129"/>
        <v>26</v>
      </c>
      <c r="E2795" s="1" t="str">
        <f t="shared" si="130"/>
        <v>00906</v>
      </c>
      <c r="F2795" s="1" t="str">
        <f t="shared" si="131"/>
        <v>PE-Amaraji</v>
      </c>
    </row>
    <row r="2796" spans="1:6" x14ac:dyDescent="0.25">
      <c r="A2796" s="1" t="s">
        <v>1244</v>
      </c>
      <c r="B2796" s="1">
        <v>2601003</v>
      </c>
      <c r="C2796" s="1" t="s">
        <v>3357</v>
      </c>
      <c r="D2796" s="1" t="str">
        <f t="shared" si="129"/>
        <v>26</v>
      </c>
      <c r="E2796" s="1" t="str">
        <f t="shared" si="130"/>
        <v>01003</v>
      </c>
      <c r="F2796" s="1" t="str">
        <f t="shared" si="131"/>
        <v>PE-Angelim</v>
      </c>
    </row>
    <row r="2797" spans="1:6" x14ac:dyDescent="0.25">
      <c r="A2797" s="1" t="s">
        <v>1244</v>
      </c>
      <c r="B2797" s="1">
        <v>2601052</v>
      </c>
      <c r="C2797" s="1" t="s">
        <v>3358</v>
      </c>
      <c r="D2797" s="1" t="str">
        <f t="shared" si="129"/>
        <v>26</v>
      </c>
      <c r="E2797" s="1" t="str">
        <f t="shared" si="130"/>
        <v>01052</v>
      </c>
      <c r="F2797" s="1" t="str">
        <f t="shared" si="131"/>
        <v>PE-Araçoiaba</v>
      </c>
    </row>
    <row r="2798" spans="1:6" x14ac:dyDescent="0.25">
      <c r="A2798" s="1" t="s">
        <v>1244</v>
      </c>
      <c r="B2798" s="1">
        <v>2601102</v>
      </c>
      <c r="C2798" s="1" t="s">
        <v>3359</v>
      </c>
      <c r="D2798" s="1" t="str">
        <f t="shared" si="129"/>
        <v>26</v>
      </c>
      <c r="E2798" s="1" t="str">
        <f t="shared" si="130"/>
        <v>01102</v>
      </c>
      <c r="F2798" s="1" t="str">
        <f t="shared" si="131"/>
        <v>PE-Araripina</v>
      </c>
    </row>
    <row r="2799" spans="1:6" x14ac:dyDescent="0.25">
      <c r="A2799" s="1" t="s">
        <v>1244</v>
      </c>
      <c r="B2799" s="1">
        <v>2601201</v>
      </c>
      <c r="C2799" s="1" t="s">
        <v>3360</v>
      </c>
      <c r="D2799" s="1" t="str">
        <f t="shared" si="129"/>
        <v>26</v>
      </c>
      <c r="E2799" s="1" t="str">
        <f t="shared" si="130"/>
        <v>01201</v>
      </c>
      <c r="F2799" s="1" t="str">
        <f t="shared" si="131"/>
        <v>PE-Arcoverde</v>
      </c>
    </row>
    <row r="2800" spans="1:6" x14ac:dyDescent="0.25">
      <c r="A2800" s="1" t="s">
        <v>1244</v>
      </c>
      <c r="B2800" s="1">
        <v>2601300</v>
      </c>
      <c r="C2800" s="1" t="s">
        <v>3361</v>
      </c>
      <c r="D2800" s="1" t="str">
        <f t="shared" si="129"/>
        <v>26</v>
      </c>
      <c r="E2800" s="1" t="str">
        <f t="shared" si="130"/>
        <v>01300</v>
      </c>
      <c r="F2800" s="1" t="str">
        <f t="shared" si="131"/>
        <v>PE-Barra de Guabiraba</v>
      </c>
    </row>
    <row r="2801" spans="1:6" x14ac:dyDescent="0.25">
      <c r="A2801" s="1" t="s">
        <v>1244</v>
      </c>
      <c r="B2801" s="1">
        <v>2601409</v>
      </c>
      <c r="C2801" s="1" t="s">
        <v>3362</v>
      </c>
      <c r="D2801" s="1" t="str">
        <f t="shared" si="129"/>
        <v>26</v>
      </c>
      <c r="E2801" s="1" t="str">
        <f t="shared" si="130"/>
        <v>01409</v>
      </c>
      <c r="F2801" s="1" t="str">
        <f t="shared" si="131"/>
        <v>PE-Barreiros</v>
      </c>
    </row>
    <row r="2802" spans="1:6" x14ac:dyDescent="0.25">
      <c r="A2802" s="1" t="s">
        <v>1244</v>
      </c>
      <c r="B2802" s="1">
        <v>2601508</v>
      </c>
      <c r="C2802" s="1" t="s">
        <v>3363</v>
      </c>
      <c r="D2802" s="1" t="str">
        <f t="shared" si="129"/>
        <v>26</v>
      </c>
      <c r="E2802" s="1" t="str">
        <f t="shared" si="130"/>
        <v>01508</v>
      </c>
      <c r="F2802" s="1" t="str">
        <f t="shared" si="131"/>
        <v>PE-Belém de Maria</v>
      </c>
    </row>
    <row r="2803" spans="1:6" x14ac:dyDescent="0.25">
      <c r="A2803" s="1" t="s">
        <v>1244</v>
      </c>
      <c r="B2803" s="1">
        <v>2601607</v>
      </c>
      <c r="C2803" s="1" t="s">
        <v>3364</v>
      </c>
      <c r="D2803" s="1" t="str">
        <f t="shared" si="129"/>
        <v>26</v>
      </c>
      <c r="E2803" s="1" t="str">
        <f t="shared" si="130"/>
        <v>01607</v>
      </c>
      <c r="F2803" s="1" t="str">
        <f t="shared" si="131"/>
        <v>PE-Belém do São Francisco</v>
      </c>
    </row>
    <row r="2804" spans="1:6" x14ac:dyDescent="0.25">
      <c r="A2804" s="1" t="s">
        <v>1244</v>
      </c>
      <c r="B2804" s="1">
        <v>2601706</v>
      </c>
      <c r="C2804" s="1" t="s">
        <v>3365</v>
      </c>
      <c r="D2804" s="1" t="str">
        <f t="shared" si="129"/>
        <v>26</v>
      </c>
      <c r="E2804" s="1" t="str">
        <f t="shared" si="130"/>
        <v>01706</v>
      </c>
      <c r="F2804" s="1" t="str">
        <f t="shared" si="131"/>
        <v>PE-Belo Jardim</v>
      </c>
    </row>
    <row r="2805" spans="1:6" x14ac:dyDescent="0.25">
      <c r="A2805" s="1" t="s">
        <v>1244</v>
      </c>
      <c r="B2805" s="1">
        <v>2601805</v>
      </c>
      <c r="C2805" s="1" t="s">
        <v>3366</v>
      </c>
      <c r="D2805" s="1" t="str">
        <f t="shared" si="129"/>
        <v>26</v>
      </c>
      <c r="E2805" s="1" t="str">
        <f t="shared" si="130"/>
        <v>01805</v>
      </c>
      <c r="F2805" s="1" t="str">
        <f t="shared" si="131"/>
        <v>PE-Betânia</v>
      </c>
    </row>
    <row r="2806" spans="1:6" x14ac:dyDescent="0.25">
      <c r="A2806" s="1" t="s">
        <v>1244</v>
      </c>
      <c r="B2806" s="1">
        <v>2601904</v>
      </c>
      <c r="C2806" s="1" t="s">
        <v>3367</v>
      </c>
      <c r="D2806" s="1" t="str">
        <f t="shared" si="129"/>
        <v>26</v>
      </c>
      <c r="E2806" s="1" t="str">
        <f t="shared" si="130"/>
        <v>01904</v>
      </c>
      <c r="F2806" s="1" t="str">
        <f t="shared" si="131"/>
        <v>PE-Bezerros</v>
      </c>
    </row>
    <row r="2807" spans="1:6" x14ac:dyDescent="0.25">
      <c r="A2807" s="1" t="s">
        <v>1244</v>
      </c>
      <c r="B2807" s="1">
        <v>2602001</v>
      </c>
      <c r="C2807" s="1" t="s">
        <v>3368</v>
      </c>
      <c r="D2807" s="1" t="str">
        <f t="shared" si="129"/>
        <v>26</v>
      </c>
      <c r="E2807" s="1" t="str">
        <f t="shared" si="130"/>
        <v>02001</v>
      </c>
      <c r="F2807" s="1" t="str">
        <f t="shared" si="131"/>
        <v>PE-Bodocó</v>
      </c>
    </row>
    <row r="2808" spans="1:6" x14ac:dyDescent="0.25">
      <c r="A2808" s="1" t="s">
        <v>1244</v>
      </c>
      <c r="B2808" s="1">
        <v>2602100</v>
      </c>
      <c r="C2808" s="1" t="s">
        <v>3369</v>
      </c>
      <c r="D2808" s="1" t="str">
        <f t="shared" si="129"/>
        <v>26</v>
      </c>
      <c r="E2808" s="1" t="str">
        <f t="shared" si="130"/>
        <v>02100</v>
      </c>
      <c r="F2808" s="1" t="str">
        <f t="shared" si="131"/>
        <v>PE-Bom Conselho</v>
      </c>
    </row>
    <row r="2809" spans="1:6" x14ac:dyDescent="0.25">
      <c r="A2809" s="1" t="s">
        <v>1244</v>
      </c>
      <c r="B2809" s="1">
        <v>2602209</v>
      </c>
      <c r="C2809" s="1" t="s">
        <v>2393</v>
      </c>
      <c r="D2809" s="1" t="str">
        <f t="shared" si="129"/>
        <v>26</v>
      </c>
      <c r="E2809" s="1" t="str">
        <f t="shared" si="130"/>
        <v>02209</v>
      </c>
      <c r="F2809" s="1" t="str">
        <f t="shared" si="131"/>
        <v>PE-Bom Jardim</v>
      </c>
    </row>
    <row r="2810" spans="1:6" x14ac:dyDescent="0.25">
      <c r="A2810" s="1" t="s">
        <v>1244</v>
      </c>
      <c r="B2810" s="1">
        <v>2602308</v>
      </c>
      <c r="C2810" s="1" t="s">
        <v>2084</v>
      </c>
      <c r="D2810" s="1" t="str">
        <f t="shared" si="129"/>
        <v>26</v>
      </c>
      <c r="E2810" s="1" t="str">
        <f t="shared" si="130"/>
        <v>02308</v>
      </c>
      <c r="F2810" s="1" t="str">
        <f t="shared" si="131"/>
        <v>PE-Bonito</v>
      </c>
    </row>
    <row r="2811" spans="1:6" x14ac:dyDescent="0.25">
      <c r="A2811" s="1" t="s">
        <v>1244</v>
      </c>
      <c r="B2811" s="1">
        <v>2602407</v>
      </c>
      <c r="C2811" s="1" t="s">
        <v>3370</v>
      </c>
      <c r="D2811" s="1" t="str">
        <f t="shared" si="129"/>
        <v>26</v>
      </c>
      <c r="E2811" s="1" t="str">
        <f t="shared" si="130"/>
        <v>02407</v>
      </c>
      <c r="F2811" s="1" t="str">
        <f t="shared" si="131"/>
        <v>PE-Brejão</v>
      </c>
    </row>
    <row r="2812" spans="1:6" x14ac:dyDescent="0.25">
      <c r="A2812" s="1" t="s">
        <v>1244</v>
      </c>
      <c r="B2812" s="1">
        <v>2602506</v>
      </c>
      <c r="C2812" s="1" t="s">
        <v>2999</v>
      </c>
      <c r="D2812" s="1" t="str">
        <f t="shared" si="129"/>
        <v>26</v>
      </c>
      <c r="E2812" s="1" t="str">
        <f t="shared" si="130"/>
        <v>02506</v>
      </c>
      <c r="F2812" s="1" t="str">
        <f t="shared" si="131"/>
        <v>PE-Brejinho</v>
      </c>
    </row>
    <row r="2813" spans="1:6" x14ac:dyDescent="0.25">
      <c r="A2813" s="1" t="s">
        <v>1244</v>
      </c>
      <c r="B2813" s="1">
        <v>2602605</v>
      </c>
      <c r="C2813" s="1" t="s">
        <v>3371</v>
      </c>
      <c r="D2813" s="1" t="str">
        <f t="shared" si="129"/>
        <v>26</v>
      </c>
      <c r="E2813" s="1" t="str">
        <f t="shared" si="130"/>
        <v>02605</v>
      </c>
      <c r="F2813" s="1" t="str">
        <f t="shared" si="131"/>
        <v>PE-Brejo da Madre de Deus</v>
      </c>
    </row>
    <row r="2814" spans="1:6" x14ac:dyDescent="0.25">
      <c r="A2814" s="1" t="s">
        <v>1244</v>
      </c>
      <c r="B2814" s="1">
        <v>2602704</v>
      </c>
      <c r="C2814" s="1" t="s">
        <v>3372</v>
      </c>
      <c r="D2814" s="1" t="str">
        <f t="shared" si="129"/>
        <v>26</v>
      </c>
      <c r="E2814" s="1" t="str">
        <f t="shared" si="130"/>
        <v>02704</v>
      </c>
      <c r="F2814" s="1" t="str">
        <f t="shared" si="131"/>
        <v>PE-Buenos Aires</v>
      </c>
    </row>
    <row r="2815" spans="1:6" x14ac:dyDescent="0.25">
      <c r="A2815" s="1" t="s">
        <v>1244</v>
      </c>
      <c r="B2815" s="1">
        <v>2602803</v>
      </c>
      <c r="C2815" s="1" t="s">
        <v>3373</v>
      </c>
      <c r="D2815" s="1" t="str">
        <f t="shared" si="129"/>
        <v>26</v>
      </c>
      <c r="E2815" s="1" t="str">
        <f t="shared" si="130"/>
        <v>02803</v>
      </c>
      <c r="F2815" s="1" t="str">
        <f t="shared" si="131"/>
        <v>PE-Buíque</v>
      </c>
    </row>
    <row r="2816" spans="1:6" x14ac:dyDescent="0.25">
      <c r="A2816" s="1" t="s">
        <v>1244</v>
      </c>
      <c r="B2816" s="1">
        <v>2602902</v>
      </c>
      <c r="C2816" s="1" t="s">
        <v>3374</v>
      </c>
      <c r="D2816" s="1" t="str">
        <f t="shared" si="129"/>
        <v>26</v>
      </c>
      <c r="E2816" s="1" t="str">
        <f t="shared" si="130"/>
        <v>02902</v>
      </c>
      <c r="F2816" s="1" t="str">
        <f t="shared" si="131"/>
        <v>PE-Cabo de Santo Agostinho</v>
      </c>
    </row>
    <row r="2817" spans="1:6" x14ac:dyDescent="0.25">
      <c r="A2817" s="1" t="s">
        <v>1244</v>
      </c>
      <c r="B2817" s="1">
        <v>2603009</v>
      </c>
      <c r="C2817" s="1" t="s">
        <v>3375</v>
      </c>
      <c r="D2817" s="1" t="str">
        <f t="shared" si="129"/>
        <v>26</v>
      </c>
      <c r="E2817" s="1" t="str">
        <f t="shared" si="130"/>
        <v>03009</v>
      </c>
      <c r="F2817" s="1" t="str">
        <f t="shared" si="131"/>
        <v>PE-Cabrobó</v>
      </c>
    </row>
    <row r="2818" spans="1:6" x14ac:dyDescent="0.25">
      <c r="A2818" s="1" t="s">
        <v>1244</v>
      </c>
      <c r="B2818" s="1">
        <v>2603108</v>
      </c>
      <c r="C2818" s="1" t="s">
        <v>2250</v>
      </c>
      <c r="D2818" s="1" t="str">
        <f t="shared" si="129"/>
        <v>26</v>
      </c>
      <c r="E2818" s="1" t="str">
        <f t="shared" si="130"/>
        <v>03108</v>
      </c>
      <c r="F2818" s="1" t="str">
        <f t="shared" si="131"/>
        <v>PE-Cachoeirinha</v>
      </c>
    </row>
    <row r="2819" spans="1:6" x14ac:dyDescent="0.25">
      <c r="A2819" s="1" t="s">
        <v>1244</v>
      </c>
      <c r="B2819" s="1">
        <v>2603207</v>
      </c>
      <c r="C2819" s="1" t="s">
        <v>3376</v>
      </c>
      <c r="D2819" s="1" t="str">
        <f t="shared" ref="D2819:D2882" si="132">LEFT($B2819,2)</f>
        <v>26</v>
      </c>
      <c r="E2819" s="1" t="str">
        <f t="shared" ref="E2819:E2882" si="133">RIGHT(B2819,5)</f>
        <v>03207</v>
      </c>
      <c r="F2819" s="1" t="str">
        <f t="shared" si="131"/>
        <v>PE-Caetés</v>
      </c>
    </row>
    <row r="2820" spans="1:6" x14ac:dyDescent="0.25">
      <c r="A2820" s="1" t="s">
        <v>1244</v>
      </c>
      <c r="B2820" s="1">
        <v>2603306</v>
      </c>
      <c r="C2820" s="1" t="s">
        <v>3377</v>
      </c>
      <c r="D2820" s="1" t="str">
        <f t="shared" si="132"/>
        <v>26</v>
      </c>
      <c r="E2820" s="1" t="str">
        <f t="shared" si="133"/>
        <v>03306</v>
      </c>
      <c r="F2820" s="1" t="str">
        <f t="shared" ref="F2820:F2883" si="134">A2820&amp;"-"&amp;C2820</f>
        <v>PE-Calçado</v>
      </c>
    </row>
    <row r="2821" spans="1:6" x14ac:dyDescent="0.25">
      <c r="A2821" s="1" t="s">
        <v>1244</v>
      </c>
      <c r="B2821" s="1">
        <v>2603405</v>
      </c>
      <c r="C2821" s="1" t="s">
        <v>3378</v>
      </c>
      <c r="D2821" s="1" t="str">
        <f t="shared" si="132"/>
        <v>26</v>
      </c>
      <c r="E2821" s="1" t="str">
        <f t="shared" si="133"/>
        <v>03405</v>
      </c>
      <c r="F2821" s="1" t="str">
        <f t="shared" si="134"/>
        <v>PE-Calumbi</v>
      </c>
    </row>
    <row r="2822" spans="1:6" x14ac:dyDescent="0.25">
      <c r="A2822" s="1" t="s">
        <v>1244</v>
      </c>
      <c r="B2822" s="1">
        <v>2603454</v>
      </c>
      <c r="C2822" s="1" t="s">
        <v>3379</v>
      </c>
      <c r="D2822" s="1" t="str">
        <f t="shared" si="132"/>
        <v>26</v>
      </c>
      <c r="E2822" s="1" t="str">
        <f t="shared" si="133"/>
        <v>03454</v>
      </c>
      <c r="F2822" s="1" t="str">
        <f t="shared" si="134"/>
        <v>PE-Camaragibe</v>
      </c>
    </row>
    <row r="2823" spans="1:6" x14ac:dyDescent="0.25">
      <c r="A2823" s="1" t="s">
        <v>1244</v>
      </c>
      <c r="B2823" s="1">
        <v>2603504</v>
      </c>
      <c r="C2823" s="1" t="s">
        <v>3380</v>
      </c>
      <c r="D2823" s="1" t="str">
        <f t="shared" si="132"/>
        <v>26</v>
      </c>
      <c r="E2823" s="1" t="str">
        <f t="shared" si="133"/>
        <v>03504</v>
      </c>
      <c r="F2823" s="1" t="str">
        <f t="shared" si="134"/>
        <v>PE-Camocim de São Félix</v>
      </c>
    </row>
    <row r="2824" spans="1:6" x14ac:dyDescent="0.25">
      <c r="A2824" s="1" t="s">
        <v>1244</v>
      </c>
      <c r="B2824" s="1">
        <v>2603603</v>
      </c>
      <c r="C2824" s="1" t="s">
        <v>3381</v>
      </c>
      <c r="D2824" s="1" t="str">
        <f t="shared" si="132"/>
        <v>26</v>
      </c>
      <c r="E2824" s="1" t="str">
        <f t="shared" si="133"/>
        <v>03603</v>
      </c>
      <c r="F2824" s="1" t="str">
        <f t="shared" si="134"/>
        <v>PE-Camutanga</v>
      </c>
    </row>
    <row r="2825" spans="1:6" x14ac:dyDescent="0.25">
      <c r="A2825" s="1" t="s">
        <v>1244</v>
      </c>
      <c r="B2825" s="1">
        <v>2603702</v>
      </c>
      <c r="C2825" s="1" t="s">
        <v>3382</v>
      </c>
      <c r="D2825" s="1" t="str">
        <f t="shared" si="132"/>
        <v>26</v>
      </c>
      <c r="E2825" s="1" t="str">
        <f t="shared" si="133"/>
        <v>03702</v>
      </c>
      <c r="F2825" s="1" t="str">
        <f t="shared" si="134"/>
        <v>PE-Canhotinho</v>
      </c>
    </row>
    <row r="2826" spans="1:6" x14ac:dyDescent="0.25">
      <c r="A2826" s="1" t="s">
        <v>1244</v>
      </c>
      <c r="B2826" s="1">
        <v>2603801</v>
      </c>
      <c r="C2826" s="1" t="s">
        <v>3383</v>
      </c>
      <c r="D2826" s="1" t="str">
        <f t="shared" si="132"/>
        <v>26</v>
      </c>
      <c r="E2826" s="1" t="str">
        <f t="shared" si="133"/>
        <v>03801</v>
      </c>
      <c r="F2826" s="1" t="str">
        <f t="shared" si="134"/>
        <v>PE-Capoeiras</v>
      </c>
    </row>
    <row r="2827" spans="1:6" x14ac:dyDescent="0.25">
      <c r="A2827" s="1" t="s">
        <v>1244</v>
      </c>
      <c r="B2827" s="1">
        <v>2603900</v>
      </c>
      <c r="C2827" s="1" t="s">
        <v>3384</v>
      </c>
      <c r="D2827" s="1" t="str">
        <f t="shared" si="132"/>
        <v>26</v>
      </c>
      <c r="E2827" s="1" t="str">
        <f t="shared" si="133"/>
        <v>03900</v>
      </c>
      <c r="F2827" s="1" t="str">
        <f t="shared" si="134"/>
        <v>PE-Carnaíba</v>
      </c>
    </row>
    <row r="2828" spans="1:6" x14ac:dyDescent="0.25">
      <c r="A2828" s="1" t="s">
        <v>1244</v>
      </c>
      <c r="B2828" s="1">
        <v>2603926</v>
      </c>
      <c r="C2828" s="1" t="s">
        <v>3385</v>
      </c>
      <c r="D2828" s="1" t="str">
        <f t="shared" si="132"/>
        <v>26</v>
      </c>
      <c r="E2828" s="1" t="str">
        <f t="shared" si="133"/>
        <v>03926</v>
      </c>
      <c r="F2828" s="1" t="str">
        <f t="shared" si="134"/>
        <v>PE-Carnaubeira da Penha</v>
      </c>
    </row>
    <row r="2829" spans="1:6" x14ac:dyDescent="0.25">
      <c r="A2829" s="1" t="s">
        <v>1244</v>
      </c>
      <c r="B2829" s="1">
        <v>2604007</v>
      </c>
      <c r="C2829" s="1" t="s">
        <v>3386</v>
      </c>
      <c r="D2829" s="1" t="str">
        <f t="shared" si="132"/>
        <v>26</v>
      </c>
      <c r="E2829" s="1" t="str">
        <f t="shared" si="133"/>
        <v>04007</v>
      </c>
      <c r="F2829" s="1" t="str">
        <f t="shared" si="134"/>
        <v>PE-Carpina</v>
      </c>
    </row>
    <row r="2830" spans="1:6" x14ac:dyDescent="0.25">
      <c r="A2830" s="1" t="s">
        <v>1244</v>
      </c>
      <c r="B2830" s="1">
        <v>2604106</v>
      </c>
      <c r="C2830" s="1" t="s">
        <v>3387</v>
      </c>
      <c r="D2830" s="1" t="str">
        <f t="shared" si="132"/>
        <v>26</v>
      </c>
      <c r="E2830" s="1" t="str">
        <f t="shared" si="133"/>
        <v>04106</v>
      </c>
      <c r="F2830" s="1" t="str">
        <f t="shared" si="134"/>
        <v>PE-Caruaru</v>
      </c>
    </row>
    <row r="2831" spans="1:6" x14ac:dyDescent="0.25">
      <c r="A2831" s="1" t="s">
        <v>1244</v>
      </c>
      <c r="B2831" s="1">
        <v>2604155</v>
      </c>
      <c r="C2831" s="1" t="s">
        <v>3388</v>
      </c>
      <c r="D2831" s="1" t="str">
        <f t="shared" si="132"/>
        <v>26</v>
      </c>
      <c r="E2831" s="1" t="str">
        <f t="shared" si="133"/>
        <v>04155</v>
      </c>
      <c r="F2831" s="1" t="str">
        <f t="shared" si="134"/>
        <v>PE-Casinhas</v>
      </c>
    </row>
    <row r="2832" spans="1:6" x14ac:dyDescent="0.25">
      <c r="A2832" s="1" t="s">
        <v>1244</v>
      </c>
      <c r="B2832" s="1">
        <v>2604205</v>
      </c>
      <c r="C2832" s="1" t="s">
        <v>3389</v>
      </c>
      <c r="D2832" s="1" t="str">
        <f t="shared" si="132"/>
        <v>26</v>
      </c>
      <c r="E2832" s="1" t="str">
        <f t="shared" si="133"/>
        <v>04205</v>
      </c>
      <c r="F2832" s="1" t="str">
        <f t="shared" si="134"/>
        <v>PE-Catende</v>
      </c>
    </row>
    <row r="2833" spans="1:6" x14ac:dyDescent="0.25">
      <c r="A2833" s="1" t="s">
        <v>1244</v>
      </c>
      <c r="B2833" s="1">
        <v>2604304</v>
      </c>
      <c r="C2833" s="1" t="s">
        <v>2844</v>
      </c>
      <c r="D2833" s="1" t="str">
        <f t="shared" si="132"/>
        <v>26</v>
      </c>
      <c r="E2833" s="1" t="str">
        <f t="shared" si="133"/>
        <v>04304</v>
      </c>
      <c r="F2833" s="1" t="str">
        <f t="shared" si="134"/>
        <v>PE-Cedro</v>
      </c>
    </row>
    <row r="2834" spans="1:6" x14ac:dyDescent="0.25">
      <c r="A2834" s="1" t="s">
        <v>1244</v>
      </c>
      <c r="B2834" s="1">
        <v>2604403</v>
      </c>
      <c r="C2834" s="1" t="s">
        <v>3390</v>
      </c>
      <c r="D2834" s="1" t="str">
        <f t="shared" si="132"/>
        <v>26</v>
      </c>
      <c r="E2834" s="1" t="str">
        <f t="shared" si="133"/>
        <v>04403</v>
      </c>
      <c r="F2834" s="1" t="str">
        <f t="shared" si="134"/>
        <v>PE-Chã de Alegria</v>
      </c>
    </row>
    <row r="2835" spans="1:6" x14ac:dyDescent="0.25">
      <c r="A2835" s="1" t="s">
        <v>1244</v>
      </c>
      <c r="B2835" s="1">
        <v>2604502</v>
      </c>
      <c r="C2835" s="1" t="s">
        <v>3391</v>
      </c>
      <c r="D2835" s="1" t="str">
        <f t="shared" si="132"/>
        <v>26</v>
      </c>
      <c r="E2835" s="1" t="str">
        <f t="shared" si="133"/>
        <v>04502</v>
      </c>
      <c r="F2835" s="1" t="str">
        <f t="shared" si="134"/>
        <v>PE-Chã Grande</v>
      </c>
    </row>
    <row r="2836" spans="1:6" x14ac:dyDescent="0.25">
      <c r="A2836" s="1" t="s">
        <v>1244</v>
      </c>
      <c r="B2836" s="1">
        <v>2604601</v>
      </c>
      <c r="C2836" s="1" t="s">
        <v>3197</v>
      </c>
      <c r="D2836" s="1" t="str">
        <f t="shared" si="132"/>
        <v>26</v>
      </c>
      <c r="E2836" s="1" t="str">
        <f t="shared" si="133"/>
        <v>04601</v>
      </c>
      <c r="F2836" s="1" t="str">
        <f t="shared" si="134"/>
        <v>PE-Condado</v>
      </c>
    </row>
    <row r="2837" spans="1:6" x14ac:dyDescent="0.25">
      <c r="A2837" s="1" t="s">
        <v>1244</v>
      </c>
      <c r="B2837" s="1">
        <v>2604700</v>
      </c>
      <c r="C2837" s="1" t="s">
        <v>3392</v>
      </c>
      <c r="D2837" s="1" t="str">
        <f t="shared" si="132"/>
        <v>26</v>
      </c>
      <c r="E2837" s="1" t="str">
        <f t="shared" si="133"/>
        <v>04700</v>
      </c>
      <c r="F2837" s="1" t="str">
        <f t="shared" si="134"/>
        <v>PE-Correntes</v>
      </c>
    </row>
    <row r="2838" spans="1:6" x14ac:dyDescent="0.25">
      <c r="A2838" s="1" t="s">
        <v>1244</v>
      </c>
      <c r="B2838" s="1">
        <v>2604809</v>
      </c>
      <c r="C2838" s="1" t="s">
        <v>3393</v>
      </c>
      <c r="D2838" s="1" t="str">
        <f t="shared" si="132"/>
        <v>26</v>
      </c>
      <c r="E2838" s="1" t="str">
        <f t="shared" si="133"/>
        <v>04809</v>
      </c>
      <c r="F2838" s="1" t="str">
        <f t="shared" si="134"/>
        <v>PE-Cortês</v>
      </c>
    </row>
    <row r="2839" spans="1:6" x14ac:dyDescent="0.25">
      <c r="A2839" s="1" t="s">
        <v>1244</v>
      </c>
      <c r="B2839" s="1">
        <v>2604908</v>
      </c>
      <c r="C2839" s="1" t="s">
        <v>3394</v>
      </c>
      <c r="D2839" s="1" t="str">
        <f t="shared" si="132"/>
        <v>26</v>
      </c>
      <c r="E2839" s="1" t="str">
        <f t="shared" si="133"/>
        <v>04908</v>
      </c>
      <c r="F2839" s="1" t="str">
        <f t="shared" si="134"/>
        <v>PE-Cumaru</v>
      </c>
    </row>
    <row r="2840" spans="1:6" x14ac:dyDescent="0.25">
      <c r="A2840" s="1" t="s">
        <v>1244</v>
      </c>
      <c r="B2840" s="1">
        <v>2605004</v>
      </c>
      <c r="C2840" s="1" t="s">
        <v>3395</v>
      </c>
      <c r="D2840" s="1" t="str">
        <f t="shared" si="132"/>
        <v>26</v>
      </c>
      <c r="E2840" s="1" t="str">
        <f t="shared" si="133"/>
        <v>05004</v>
      </c>
      <c r="F2840" s="1" t="str">
        <f t="shared" si="134"/>
        <v>PE-Cupira</v>
      </c>
    </row>
    <row r="2841" spans="1:6" x14ac:dyDescent="0.25">
      <c r="A2841" s="1" t="s">
        <v>1244</v>
      </c>
      <c r="B2841" s="1">
        <v>2605103</v>
      </c>
      <c r="C2841" s="1" t="s">
        <v>3396</v>
      </c>
      <c r="D2841" s="1" t="str">
        <f t="shared" si="132"/>
        <v>26</v>
      </c>
      <c r="E2841" s="1" t="str">
        <f t="shared" si="133"/>
        <v>05103</v>
      </c>
      <c r="F2841" s="1" t="str">
        <f t="shared" si="134"/>
        <v>PE-Custódia</v>
      </c>
    </row>
    <row r="2842" spans="1:6" x14ac:dyDescent="0.25">
      <c r="A2842" s="1" t="s">
        <v>1244</v>
      </c>
      <c r="B2842" s="1">
        <v>2605152</v>
      </c>
      <c r="C2842" s="1" t="s">
        <v>3397</v>
      </c>
      <c r="D2842" s="1" t="str">
        <f t="shared" si="132"/>
        <v>26</v>
      </c>
      <c r="E2842" s="1" t="str">
        <f t="shared" si="133"/>
        <v>05152</v>
      </c>
      <c r="F2842" s="1" t="str">
        <f t="shared" si="134"/>
        <v>PE-Dormentes</v>
      </c>
    </row>
    <row r="2843" spans="1:6" x14ac:dyDescent="0.25">
      <c r="A2843" s="1" t="s">
        <v>1244</v>
      </c>
      <c r="B2843" s="1">
        <v>2605202</v>
      </c>
      <c r="C2843" s="1" t="s">
        <v>3398</v>
      </c>
      <c r="D2843" s="1" t="str">
        <f t="shared" si="132"/>
        <v>26</v>
      </c>
      <c r="E2843" s="1" t="str">
        <f t="shared" si="133"/>
        <v>05202</v>
      </c>
      <c r="F2843" s="1" t="str">
        <f t="shared" si="134"/>
        <v>PE-Escada</v>
      </c>
    </row>
    <row r="2844" spans="1:6" x14ac:dyDescent="0.25">
      <c r="A2844" s="1" t="s">
        <v>1244</v>
      </c>
      <c r="B2844" s="1">
        <v>2605301</v>
      </c>
      <c r="C2844" s="1" t="s">
        <v>3399</v>
      </c>
      <c r="D2844" s="1" t="str">
        <f t="shared" si="132"/>
        <v>26</v>
      </c>
      <c r="E2844" s="1" t="str">
        <f t="shared" si="133"/>
        <v>05301</v>
      </c>
      <c r="F2844" s="1" t="str">
        <f t="shared" si="134"/>
        <v>PE-Exu</v>
      </c>
    </row>
    <row r="2845" spans="1:6" x14ac:dyDescent="0.25">
      <c r="A2845" s="1" t="s">
        <v>1244</v>
      </c>
      <c r="B2845" s="1">
        <v>2605400</v>
      </c>
      <c r="C2845" s="1" t="s">
        <v>3400</v>
      </c>
      <c r="D2845" s="1" t="str">
        <f t="shared" si="132"/>
        <v>26</v>
      </c>
      <c r="E2845" s="1" t="str">
        <f t="shared" si="133"/>
        <v>05400</v>
      </c>
      <c r="F2845" s="1" t="str">
        <f t="shared" si="134"/>
        <v>PE-Feira Nova</v>
      </c>
    </row>
    <row r="2846" spans="1:6" x14ac:dyDescent="0.25">
      <c r="A2846" s="1" t="s">
        <v>1244</v>
      </c>
      <c r="B2846" s="1">
        <v>2605459</v>
      </c>
      <c r="C2846" s="1" t="s">
        <v>3401</v>
      </c>
      <c r="D2846" s="1" t="str">
        <f t="shared" si="132"/>
        <v>26</v>
      </c>
      <c r="E2846" s="1" t="str">
        <f t="shared" si="133"/>
        <v>05459</v>
      </c>
      <c r="F2846" s="1" t="str">
        <f t="shared" si="134"/>
        <v>PE-Fernando de Noronha</v>
      </c>
    </row>
    <row r="2847" spans="1:6" x14ac:dyDescent="0.25">
      <c r="A2847" s="1" t="s">
        <v>1244</v>
      </c>
      <c r="B2847" s="1">
        <v>2605509</v>
      </c>
      <c r="C2847" s="1" t="s">
        <v>3402</v>
      </c>
      <c r="D2847" s="1" t="str">
        <f t="shared" si="132"/>
        <v>26</v>
      </c>
      <c r="E2847" s="1" t="str">
        <f t="shared" si="133"/>
        <v>05509</v>
      </c>
      <c r="F2847" s="1" t="str">
        <f t="shared" si="134"/>
        <v>PE-Ferreiros</v>
      </c>
    </row>
    <row r="2848" spans="1:6" x14ac:dyDescent="0.25">
      <c r="A2848" s="1" t="s">
        <v>1244</v>
      </c>
      <c r="B2848" s="1">
        <v>2605608</v>
      </c>
      <c r="C2848" s="1" t="s">
        <v>3403</v>
      </c>
      <c r="D2848" s="1" t="str">
        <f t="shared" si="132"/>
        <v>26</v>
      </c>
      <c r="E2848" s="1" t="str">
        <f t="shared" si="133"/>
        <v>05608</v>
      </c>
      <c r="F2848" s="1" t="str">
        <f t="shared" si="134"/>
        <v>PE-Flores</v>
      </c>
    </row>
    <row r="2849" spans="1:6" x14ac:dyDescent="0.25">
      <c r="A2849" s="1" t="s">
        <v>1244</v>
      </c>
      <c r="B2849" s="1">
        <v>2605707</v>
      </c>
      <c r="C2849" s="1" t="s">
        <v>3404</v>
      </c>
      <c r="D2849" s="1" t="str">
        <f t="shared" si="132"/>
        <v>26</v>
      </c>
      <c r="E2849" s="1" t="str">
        <f t="shared" si="133"/>
        <v>05707</v>
      </c>
      <c r="F2849" s="1" t="str">
        <f t="shared" si="134"/>
        <v>PE-Floresta</v>
      </c>
    </row>
    <row r="2850" spans="1:6" x14ac:dyDescent="0.25">
      <c r="A2850" s="1" t="s">
        <v>1244</v>
      </c>
      <c r="B2850" s="1">
        <v>2605806</v>
      </c>
      <c r="C2850" s="1" t="s">
        <v>3405</v>
      </c>
      <c r="D2850" s="1" t="str">
        <f t="shared" si="132"/>
        <v>26</v>
      </c>
      <c r="E2850" s="1" t="str">
        <f t="shared" si="133"/>
        <v>05806</v>
      </c>
      <c r="F2850" s="1" t="str">
        <f t="shared" si="134"/>
        <v>PE-Frei Miguelinho</v>
      </c>
    </row>
    <row r="2851" spans="1:6" x14ac:dyDescent="0.25">
      <c r="A2851" s="1" t="s">
        <v>1244</v>
      </c>
      <c r="B2851" s="1">
        <v>2605905</v>
      </c>
      <c r="C2851" s="1" t="s">
        <v>3406</v>
      </c>
      <c r="D2851" s="1" t="str">
        <f t="shared" si="132"/>
        <v>26</v>
      </c>
      <c r="E2851" s="1" t="str">
        <f t="shared" si="133"/>
        <v>05905</v>
      </c>
      <c r="F2851" s="1" t="str">
        <f t="shared" si="134"/>
        <v>PE-Gameleira</v>
      </c>
    </row>
    <row r="2852" spans="1:6" x14ac:dyDescent="0.25">
      <c r="A2852" s="1" t="s">
        <v>1244</v>
      </c>
      <c r="B2852" s="1">
        <v>2606002</v>
      </c>
      <c r="C2852" s="1" t="s">
        <v>3407</v>
      </c>
      <c r="D2852" s="1" t="str">
        <f t="shared" si="132"/>
        <v>26</v>
      </c>
      <c r="E2852" s="1" t="str">
        <f t="shared" si="133"/>
        <v>06002</v>
      </c>
      <c r="F2852" s="1" t="str">
        <f t="shared" si="134"/>
        <v>PE-Garanhuns</v>
      </c>
    </row>
    <row r="2853" spans="1:6" x14ac:dyDescent="0.25">
      <c r="A2853" s="1" t="s">
        <v>1244</v>
      </c>
      <c r="B2853" s="1">
        <v>2606101</v>
      </c>
      <c r="C2853" s="1" t="s">
        <v>3408</v>
      </c>
      <c r="D2853" s="1" t="str">
        <f t="shared" si="132"/>
        <v>26</v>
      </c>
      <c r="E2853" s="1" t="str">
        <f t="shared" si="133"/>
        <v>06101</v>
      </c>
      <c r="F2853" s="1" t="str">
        <f t="shared" si="134"/>
        <v>PE-Glória do Goitá</v>
      </c>
    </row>
    <row r="2854" spans="1:6" x14ac:dyDescent="0.25">
      <c r="A2854" s="1" t="s">
        <v>1244</v>
      </c>
      <c r="B2854" s="1">
        <v>2606200</v>
      </c>
      <c r="C2854" s="1" t="s">
        <v>3409</v>
      </c>
      <c r="D2854" s="1" t="str">
        <f t="shared" si="132"/>
        <v>26</v>
      </c>
      <c r="E2854" s="1" t="str">
        <f t="shared" si="133"/>
        <v>06200</v>
      </c>
      <c r="F2854" s="1" t="str">
        <f t="shared" si="134"/>
        <v>PE-Goiana</v>
      </c>
    </row>
    <row r="2855" spans="1:6" x14ac:dyDescent="0.25">
      <c r="A2855" s="1" t="s">
        <v>1244</v>
      </c>
      <c r="B2855" s="1">
        <v>2606309</v>
      </c>
      <c r="C2855" s="1" t="s">
        <v>3410</v>
      </c>
      <c r="D2855" s="1" t="str">
        <f t="shared" si="132"/>
        <v>26</v>
      </c>
      <c r="E2855" s="1" t="str">
        <f t="shared" si="133"/>
        <v>06309</v>
      </c>
      <c r="F2855" s="1" t="str">
        <f t="shared" si="134"/>
        <v>PE-Granito</v>
      </c>
    </row>
    <row r="2856" spans="1:6" x14ac:dyDescent="0.25">
      <c r="A2856" s="1" t="s">
        <v>1244</v>
      </c>
      <c r="B2856" s="1">
        <v>2606408</v>
      </c>
      <c r="C2856" s="1" t="s">
        <v>3411</v>
      </c>
      <c r="D2856" s="1" t="str">
        <f t="shared" si="132"/>
        <v>26</v>
      </c>
      <c r="E2856" s="1" t="str">
        <f t="shared" si="133"/>
        <v>06408</v>
      </c>
      <c r="F2856" s="1" t="str">
        <f t="shared" si="134"/>
        <v>PE-Gravatá</v>
      </c>
    </row>
    <row r="2857" spans="1:6" x14ac:dyDescent="0.25">
      <c r="A2857" s="1" t="s">
        <v>1244</v>
      </c>
      <c r="B2857" s="1">
        <v>2606507</v>
      </c>
      <c r="C2857" s="1" t="s">
        <v>3412</v>
      </c>
      <c r="D2857" s="1" t="str">
        <f t="shared" si="132"/>
        <v>26</v>
      </c>
      <c r="E2857" s="1" t="str">
        <f t="shared" si="133"/>
        <v>06507</v>
      </c>
      <c r="F2857" s="1" t="str">
        <f t="shared" si="134"/>
        <v>PE-Iati</v>
      </c>
    </row>
    <row r="2858" spans="1:6" x14ac:dyDescent="0.25">
      <c r="A2858" s="1" t="s">
        <v>1244</v>
      </c>
      <c r="B2858" s="1">
        <v>2606606</v>
      </c>
      <c r="C2858" s="1" t="s">
        <v>3413</v>
      </c>
      <c r="D2858" s="1" t="str">
        <f t="shared" si="132"/>
        <v>26</v>
      </c>
      <c r="E2858" s="1" t="str">
        <f t="shared" si="133"/>
        <v>06606</v>
      </c>
      <c r="F2858" s="1" t="str">
        <f t="shared" si="134"/>
        <v>PE-Ibimirim</v>
      </c>
    </row>
    <row r="2859" spans="1:6" x14ac:dyDescent="0.25">
      <c r="A2859" s="1" t="s">
        <v>1244</v>
      </c>
      <c r="B2859" s="1">
        <v>2606705</v>
      </c>
      <c r="C2859" s="1" t="s">
        <v>3414</v>
      </c>
      <c r="D2859" s="1" t="str">
        <f t="shared" si="132"/>
        <v>26</v>
      </c>
      <c r="E2859" s="1" t="str">
        <f t="shared" si="133"/>
        <v>06705</v>
      </c>
      <c r="F2859" s="1" t="str">
        <f t="shared" si="134"/>
        <v>PE-Ibirajuba</v>
      </c>
    </row>
    <row r="2860" spans="1:6" x14ac:dyDescent="0.25">
      <c r="A2860" s="1" t="s">
        <v>1244</v>
      </c>
      <c r="B2860" s="1">
        <v>2606804</v>
      </c>
      <c r="C2860" s="1" t="s">
        <v>3415</v>
      </c>
      <c r="D2860" s="1" t="str">
        <f t="shared" si="132"/>
        <v>26</v>
      </c>
      <c r="E2860" s="1" t="str">
        <f t="shared" si="133"/>
        <v>06804</v>
      </c>
      <c r="F2860" s="1" t="str">
        <f t="shared" si="134"/>
        <v>PE-Igarassu</v>
      </c>
    </row>
    <row r="2861" spans="1:6" x14ac:dyDescent="0.25">
      <c r="A2861" s="1" t="s">
        <v>1244</v>
      </c>
      <c r="B2861" s="1">
        <v>2606903</v>
      </c>
      <c r="C2861" s="1" t="s">
        <v>3416</v>
      </c>
      <c r="D2861" s="1" t="str">
        <f t="shared" si="132"/>
        <v>26</v>
      </c>
      <c r="E2861" s="1" t="str">
        <f t="shared" si="133"/>
        <v>06903</v>
      </c>
      <c r="F2861" s="1" t="str">
        <f t="shared" si="134"/>
        <v>PE-Iguaraci</v>
      </c>
    </row>
    <row r="2862" spans="1:6" x14ac:dyDescent="0.25">
      <c r="A2862" s="1" t="s">
        <v>1244</v>
      </c>
      <c r="B2862" s="1">
        <v>2607604</v>
      </c>
      <c r="C2862" s="1" t="s">
        <v>3417</v>
      </c>
      <c r="D2862" s="1" t="str">
        <f t="shared" si="132"/>
        <v>26</v>
      </c>
      <c r="E2862" s="1" t="str">
        <f t="shared" si="133"/>
        <v>07604</v>
      </c>
      <c r="F2862" s="1" t="str">
        <f t="shared" si="134"/>
        <v>PE-Ilha de Itamaracá</v>
      </c>
    </row>
    <row r="2863" spans="1:6" x14ac:dyDescent="0.25">
      <c r="A2863" s="1" t="s">
        <v>1244</v>
      </c>
      <c r="B2863" s="1">
        <v>2607000</v>
      </c>
      <c r="C2863" s="1" t="s">
        <v>3418</v>
      </c>
      <c r="D2863" s="1" t="str">
        <f t="shared" si="132"/>
        <v>26</v>
      </c>
      <c r="E2863" s="1" t="str">
        <f t="shared" si="133"/>
        <v>07000</v>
      </c>
      <c r="F2863" s="1" t="str">
        <f t="shared" si="134"/>
        <v>PE-Inajá</v>
      </c>
    </row>
    <row r="2864" spans="1:6" x14ac:dyDescent="0.25">
      <c r="A2864" s="1" t="s">
        <v>1244</v>
      </c>
      <c r="B2864" s="1">
        <v>2607109</v>
      </c>
      <c r="C2864" s="1" t="s">
        <v>3419</v>
      </c>
      <c r="D2864" s="1" t="str">
        <f t="shared" si="132"/>
        <v>26</v>
      </c>
      <c r="E2864" s="1" t="str">
        <f t="shared" si="133"/>
        <v>07109</v>
      </c>
      <c r="F2864" s="1" t="str">
        <f t="shared" si="134"/>
        <v>PE-Ingazeira</v>
      </c>
    </row>
    <row r="2865" spans="1:6" x14ac:dyDescent="0.25">
      <c r="A2865" s="1" t="s">
        <v>1244</v>
      </c>
      <c r="B2865" s="1">
        <v>2607208</v>
      </c>
      <c r="C2865" s="1" t="s">
        <v>3420</v>
      </c>
      <c r="D2865" s="1" t="str">
        <f t="shared" si="132"/>
        <v>26</v>
      </c>
      <c r="E2865" s="1" t="str">
        <f t="shared" si="133"/>
        <v>07208</v>
      </c>
      <c r="F2865" s="1" t="str">
        <f t="shared" si="134"/>
        <v>PE-Ipojuca</v>
      </c>
    </row>
    <row r="2866" spans="1:6" x14ac:dyDescent="0.25">
      <c r="A2866" s="1" t="s">
        <v>1244</v>
      </c>
      <c r="B2866" s="1">
        <v>2607307</v>
      </c>
      <c r="C2866" s="1" t="s">
        <v>3421</v>
      </c>
      <c r="D2866" s="1" t="str">
        <f t="shared" si="132"/>
        <v>26</v>
      </c>
      <c r="E2866" s="1" t="str">
        <f t="shared" si="133"/>
        <v>07307</v>
      </c>
      <c r="F2866" s="1" t="str">
        <f t="shared" si="134"/>
        <v>PE-Ipubi</v>
      </c>
    </row>
    <row r="2867" spans="1:6" x14ac:dyDescent="0.25">
      <c r="A2867" s="1" t="s">
        <v>1244</v>
      </c>
      <c r="B2867" s="1">
        <v>2607406</v>
      </c>
      <c r="C2867" s="1" t="s">
        <v>3422</v>
      </c>
      <c r="D2867" s="1" t="str">
        <f t="shared" si="132"/>
        <v>26</v>
      </c>
      <c r="E2867" s="1" t="str">
        <f t="shared" si="133"/>
        <v>07406</v>
      </c>
      <c r="F2867" s="1" t="str">
        <f t="shared" si="134"/>
        <v>PE-Itacuruba</v>
      </c>
    </row>
    <row r="2868" spans="1:6" x14ac:dyDescent="0.25">
      <c r="A2868" s="1" t="s">
        <v>1244</v>
      </c>
      <c r="B2868" s="1">
        <v>2607505</v>
      </c>
      <c r="C2868" s="1" t="s">
        <v>3423</v>
      </c>
      <c r="D2868" s="1" t="str">
        <f t="shared" si="132"/>
        <v>26</v>
      </c>
      <c r="E2868" s="1" t="str">
        <f t="shared" si="133"/>
        <v>07505</v>
      </c>
      <c r="F2868" s="1" t="str">
        <f t="shared" si="134"/>
        <v>PE-Itaíba</v>
      </c>
    </row>
    <row r="2869" spans="1:6" x14ac:dyDescent="0.25">
      <c r="A2869" s="1" t="s">
        <v>1244</v>
      </c>
      <c r="B2869" s="1">
        <v>2607653</v>
      </c>
      <c r="C2869" s="1" t="s">
        <v>3424</v>
      </c>
      <c r="D2869" s="1" t="str">
        <f t="shared" si="132"/>
        <v>26</v>
      </c>
      <c r="E2869" s="1" t="str">
        <f t="shared" si="133"/>
        <v>07653</v>
      </c>
      <c r="F2869" s="1" t="str">
        <f t="shared" si="134"/>
        <v>PE-Itambé</v>
      </c>
    </row>
    <row r="2870" spans="1:6" x14ac:dyDescent="0.25">
      <c r="A2870" s="1" t="s">
        <v>1244</v>
      </c>
      <c r="B2870" s="1">
        <v>2607703</v>
      </c>
      <c r="C2870" s="1" t="s">
        <v>3425</v>
      </c>
      <c r="D2870" s="1" t="str">
        <f t="shared" si="132"/>
        <v>26</v>
      </c>
      <c r="E2870" s="1" t="str">
        <f t="shared" si="133"/>
        <v>07703</v>
      </c>
      <c r="F2870" s="1" t="str">
        <f t="shared" si="134"/>
        <v>PE-Itapetim</v>
      </c>
    </row>
    <row r="2871" spans="1:6" x14ac:dyDescent="0.25">
      <c r="A2871" s="1" t="s">
        <v>1244</v>
      </c>
      <c r="B2871" s="1">
        <v>2607752</v>
      </c>
      <c r="C2871" s="1" t="s">
        <v>3426</v>
      </c>
      <c r="D2871" s="1" t="str">
        <f t="shared" si="132"/>
        <v>26</v>
      </c>
      <c r="E2871" s="1" t="str">
        <f t="shared" si="133"/>
        <v>07752</v>
      </c>
      <c r="F2871" s="1" t="str">
        <f t="shared" si="134"/>
        <v>PE-Itapissuma</v>
      </c>
    </row>
    <row r="2872" spans="1:6" x14ac:dyDescent="0.25">
      <c r="A2872" s="1" t="s">
        <v>1244</v>
      </c>
      <c r="B2872" s="1">
        <v>2607802</v>
      </c>
      <c r="C2872" s="1" t="s">
        <v>3427</v>
      </c>
      <c r="D2872" s="1" t="str">
        <f t="shared" si="132"/>
        <v>26</v>
      </c>
      <c r="E2872" s="1" t="str">
        <f t="shared" si="133"/>
        <v>07802</v>
      </c>
      <c r="F2872" s="1" t="str">
        <f t="shared" si="134"/>
        <v>PE-Itaquitinga</v>
      </c>
    </row>
    <row r="2873" spans="1:6" x14ac:dyDescent="0.25">
      <c r="A2873" s="1" t="s">
        <v>1244</v>
      </c>
      <c r="B2873" s="1">
        <v>2607901</v>
      </c>
      <c r="C2873" s="1" t="s">
        <v>3428</v>
      </c>
      <c r="D2873" s="1" t="str">
        <f t="shared" si="132"/>
        <v>26</v>
      </c>
      <c r="E2873" s="1" t="str">
        <f t="shared" si="133"/>
        <v>07901</v>
      </c>
      <c r="F2873" s="1" t="str">
        <f t="shared" si="134"/>
        <v>PE-Jaboatão dos Guararapes</v>
      </c>
    </row>
    <row r="2874" spans="1:6" x14ac:dyDescent="0.25">
      <c r="A2874" s="1" t="s">
        <v>1244</v>
      </c>
      <c r="B2874" s="1">
        <v>2607950</v>
      </c>
      <c r="C2874" s="1" t="s">
        <v>3429</v>
      </c>
      <c r="D2874" s="1" t="str">
        <f t="shared" si="132"/>
        <v>26</v>
      </c>
      <c r="E2874" s="1" t="str">
        <f t="shared" si="133"/>
        <v>07950</v>
      </c>
      <c r="F2874" s="1" t="str">
        <f t="shared" si="134"/>
        <v>PE-Jaqueira</v>
      </c>
    </row>
    <row r="2875" spans="1:6" x14ac:dyDescent="0.25">
      <c r="A2875" s="1" t="s">
        <v>1244</v>
      </c>
      <c r="B2875" s="1">
        <v>2608008</v>
      </c>
      <c r="C2875" s="1" t="s">
        <v>3430</v>
      </c>
      <c r="D2875" s="1" t="str">
        <f t="shared" si="132"/>
        <v>26</v>
      </c>
      <c r="E2875" s="1" t="str">
        <f t="shared" si="133"/>
        <v>08008</v>
      </c>
      <c r="F2875" s="1" t="str">
        <f t="shared" si="134"/>
        <v>PE-Jataúba</v>
      </c>
    </row>
    <row r="2876" spans="1:6" x14ac:dyDescent="0.25">
      <c r="A2876" s="1" t="s">
        <v>1244</v>
      </c>
      <c r="B2876" s="1">
        <v>2608057</v>
      </c>
      <c r="C2876" s="1" t="s">
        <v>2453</v>
      </c>
      <c r="D2876" s="1" t="str">
        <f t="shared" si="132"/>
        <v>26</v>
      </c>
      <c r="E2876" s="1" t="str">
        <f t="shared" si="133"/>
        <v>08057</v>
      </c>
      <c r="F2876" s="1" t="str">
        <f t="shared" si="134"/>
        <v>PE-Jatobá</v>
      </c>
    </row>
    <row r="2877" spans="1:6" x14ac:dyDescent="0.25">
      <c r="A2877" s="1" t="s">
        <v>1244</v>
      </c>
      <c r="B2877" s="1">
        <v>2608107</v>
      </c>
      <c r="C2877" s="1" t="s">
        <v>3431</v>
      </c>
      <c r="D2877" s="1" t="str">
        <f t="shared" si="132"/>
        <v>26</v>
      </c>
      <c r="E2877" s="1" t="str">
        <f t="shared" si="133"/>
        <v>08107</v>
      </c>
      <c r="F2877" s="1" t="str">
        <f t="shared" si="134"/>
        <v>PE-João Alfredo</v>
      </c>
    </row>
    <row r="2878" spans="1:6" x14ac:dyDescent="0.25">
      <c r="A2878" s="1" t="s">
        <v>1244</v>
      </c>
      <c r="B2878" s="1">
        <v>2608206</v>
      </c>
      <c r="C2878" s="1" t="s">
        <v>3432</v>
      </c>
      <c r="D2878" s="1" t="str">
        <f t="shared" si="132"/>
        <v>26</v>
      </c>
      <c r="E2878" s="1" t="str">
        <f t="shared" si="133"/>
        <v>08206</v>
      </c>
      <c r="F2878" s="1" t="str">
        <f t="shared" si="134"/>
        <v>PE-Joaquim Nabuco</v>
      </c>
    </row>
    <row r="2879" spans="1:6" x14ac:dyDescent="0.25">
      <c r="A2879" s="1" t="s">
        <v>1244</v>
      </c>
      <c r="B2879" s="1">
        <v>2608255</v>
      </c>
      <c r="C2879" s="1" t="s">
        <v>3433</v>
      </c>
      <c r="D2879" s="1" t="str">
        <f t="shared" si="132"/>
        <v>26</v>
      </c>
      <c r="E2879" s="1" t="str">
        <f t="shared" si="133"/>
        <v>08255</v>
      </c>
      <c r="F2879" s="1" t="str">
        <f t="shared" si="134"/>
        <v>PE-Jucati</v>
      </c>
    </row>
    <row r="2880" spans="1:6" x14ac:dyDescent="0.25">
      <c r="A2880" s="1" t="s">
        <v>1244</v>
      </c>
      <c r="B2880" s="1">
        <v>2608305</v>
      </c>
      <c r="C2880" s="1" t="s">
        <v>3434</v>
      </c>
      <c r="D2880" s="1" t="str">
        <f t="shared" si="132"/>
        <v>26</v>
      </c>
      <c r="E2880" s="1" t="str">
        <f t="shared" si="133"/>
        <v>08305</v>
      </c>
      <c r="F2880" s="1" t="str">
        <f t="shared" si="134"/>
        <v>PE-Jupi</v>
      </c>
    </row>
    <row r="2881" spans="1:6" x14ac:dyDescent="0.25">
      <c r="A2881" s="1" t="s">
        <v>1244</v>
      </c>
      <c r="B2881" s="1">
        <v>2608404</v>
      </c>
      <c r="C2881" s="1" t="s">
        <v>2686</v>
      </c>
      <c r="D2881" s="1" t="str">
        <f t="shared" si="132"/>
        <v>26</v>
      </c>
      <c r="E2881" s="1" t="str">
        <f t="shared" si="133"/>
        <v>08404</v>
      </c>
      <c r="F2881" s="1" t="str">
        <f t="shared" si="134"/>
        <v>PE-Jurema</v>
      </c>
    </row>
    <row r="2882" spans="1:6" x14ac:dyDescent="0.25">
      <c r="A2882" s="1" t="s">
        <v>1244</v>
      </c>
      <c r="B2882" s="1">
        <v>2608453</v>
      </c>
      <c r="C2882" s="1" t="s">
        <v>3435</v>
      </c>
      <c r="D2882" s="1" t="str">
        <f t="shared" si="132"/>
        <v>26</v>
      </c>
      <c r="E2882" s="1" t="str">
        <f t="shared" si="133"/>
        <v>08453</v>
      </c>
      <c r="F2882" s="1" t="str">
        <f t="shared" si="134"/>
        <v>PE-Lagoa do Carro</v>
      </c>
    </row>
    <row r="2883" spans="1:6" x14ac:dyDescent="0.25">
      <c r="A2883" s="1" t="s">
        <v>1244</v>
      </c>
      <c r="B2883" s="1">
        <v>2608503</v>
      </c>
      <c r="C2883" s="1" t="s">
        <v>3436</v>
      </c>
      <c r="D2883" s="1" t="str">
        <f t="shared" ref="D2883:D2946" si="135">LEFT($B2883,2)</f>
        <v>26</v>
      </c>
      <c r="E2883" s="1" t="str">
        <f t="shared" ref="E2883:E2946" si="136">RIGHT(B2883,5)</f>
        <v>08503</v>
      </c>
      <c r="F2883" s="1" t="str">
        <f t="shared" si="134"/>
        <v>PE-Lagoa de Itaenga</v>
      </c>
    </row>
    <row r="2884" spans="1:6" x14ac:dyDescent="0.25">
      <c r="A2884" s="1" t="s">
        <v>1244</v>
      </c>
      <c r="B2884" s="1">
        <v>2608602</v>
      </c>
      <c r="C2884" s="1" t="s">
        <v>3437</v>
      </c>
      <c r="D2884" s="1" t="str">
        <f t="shared" si="135"/>
        <v>26</v>
      </c>
      <c r="E2884" s="1" t="str">
        <f t="shared" si="136"/>
        <v>08602</v>
      </c>
      <c r="F2884" s="1" t="str">
        <f t="shared" ref="F2884:F2947" si="137">A2884&amp;"-"&amp;C2884</f>
        <v>PE-Lagoa do Ouro</v>
      </c>
    </row>
    <row r="2885" spans="1:6" x14ac:dyDescent="0.25">
      <c r="A2885" s="1" t="s">
        <v>1244</v>
      </c>
      <c r="B2885" s="1">
        <v>2608701</v>
      </c>
      <c r="C2885" s="1" t="s">
        <v>3438</v>
      </c>
      <c r="D2885" s="1" t="str">
        <f t="shared" si="135"/>
        <v>26</v>
      </c>
      <c r="E2885" s="1" t="str">
        <f t="shared" si="136"/>
        <v>08701</v>
      </c>
      <c r="F2885" s="1" t="str">
        <f t="shared" si="137"/>
        <v>PE-Lagoa dos Gatos</v>
      </c>
    </row>
    <row r="2886" spans="1:6" x14ac:dyDescent="0.25">
      <c r="A2886" s="1" t="s">
        <v>1244</v>
      </c>
      <c r="B2886" s="1">
        <v>2608750</v>
      </c>
      <c r="C2886" s="1" t="s">
        <v>3439</v>
      </c>
      <c r="D2886" s="1" t="str">
        <f t="shared" si="135"/>
        <v>26</v>
      </c>
      <c r="E2886" s="1" t="str">
        <f t="shared" si="136"/>
        <v>08750</v>
      </c>
      <c r="F2886" s="1" t="str">
        <f t="shared" si="137"/>
        <v>PE-Lagoa Grande</v>
      </c>
    </row>
    <row r="2887" spans="1:6" x14ac:dyDescent="0.25">
      <c r="A2887" s="1" t="s">
        <v>1244</v>
      </c>
      <c r="B2887" s="1">
        <v>2608800</v>
      </c>
      <c r="C2887" s="1" t="s">
        <v>3440</v>
      </c>
      <c r="D2887" s="1" t="str">
        <f t="shared" si="135"/>
        <v>26</v>
      </c>
      <c r="E2887" s="1" t="str">
        <f t="shared" si="136"/>
        <v>08800</v>
      </c>
      <c r="F2887" s="1" t="str">
        <f t="shared" si="137"/>
        <v>PE-Lajedo</v>
      </c>
    </row>
    <row r="2888" spans="1:6" x14ac:dyDescent="0.25">
      <c r="A2888" s="1" t="s">
        <v>1244</v>
      </c>
      <c r="B2888" s="1">
        <v>2608909</v>
      </c>
      <c r="C2888" s="1" t="s">
        <v>3441</v>
      </c>
      <c r="D2888" s="1" t="str">
        <f t="shared" si="135"/>
        <v>26</v>
      </c>
      <c r="E2888" s="1" t="str">
        <f t="shared" si="136"/>
        <v>08909</v>
      </c>
      <c r="F2888" s="1" t="str">
        <f t="shared" si="137"/>
        <v>PE-Limoeiro</v>
      </c>
    </row>
    <row r="2889" spans="1:6" x14ac:dyDescent="0.25">
      <c r="A2889" s="1" t="s">
        <v>1244</v>
      </c>
      <c r="B2889" s="1">
        <v>2609006</v>
      </c>
      <c r="C2889" s="1" t="s">
        <v>3442</v>
      </c>
      <c r="D2889" s="1" t="str">
        <f t="shared" si="135"/>
        <v>26</v>
      </c>
      <c r="E2889" s="1" t="str">
        <f t="shared" si="136"/>
        <v>09006</v>
      </c>
      <c r="F2889" s="1" t="str">
        <f t="shared" si="137"/>
        <v>PE-Macaparana</v>
      </c>
    </row>
    <row r="2890" spans="1:6" x14ac:dyDescent="0.25">
      <c r="A2890" s="1" t="s">
        <v>1244</v>
      </c>
      <c r="B2890" s="1">
        <v>2609105</v>
      </c>
      <c r="C2890" s="1" t="s">
        <v>3443</v>
      </c>
      <c r="D2890" s="1" t="str">
        <f t="shared" si="135"/>
        <v>26</v>
      </c>
      <c r="E2890" s="1" t="str">
        <f t="shared" si="136"/>
        <v>09105</v>
      </c>
      <c r="F2890" s="1" t="str">
        <f t="shared" si="137"/>
        <v>PE-Machados</v>
      </c>
    </row>
    <row r="2891" spans="1:6" x14ac:dyDescent="0.25">
      <c r="A2891" s="1" t="s">
        <v>1244</v>
      </c>
      <c r="B2891" s="1">
        <v>2609154</v>
      </c>
      <c r="C2891" s="1" t="s">
        <v>3444</v>
      </c>
      <c r="D2891" s="1" t="str">
        <f t="shared" si="135"/>
        <v>26</v>
      </c>
      <c r="E2891" s="1" t="str">
        <f t="shared" si="136"/>
        <v>09154</v>
      </c>
      <c r="F2891" s="1" t="str">
        <f t="shared" si="137"/>
        <v>PE-Manari</v>
      </c>
    </row>
    <row r="2892" spans="1:6" x14ac:dyDescent="0.25">
      <c r="A2892" s="1" t="s">
        <v>1244</v>
      </c>
      <c r="B2892" s="1">
        <v>2609204</v>
      </c>
      <c r="C2892" s="1" t="s">
        <v>3445</v>
      </c>
      <c r="D2892" s="1" t="str">
        <f t="shared" si="135"/>
        <v>26</v>
      </c>
      <c r="E2892" s="1" t="str">
        <f t="shared" si="136"/>
        <v>09204</v>
      </c>
      <c r="F2892" s="1" t="str">
        <f t="shared" si="137"/>
        <v>PE-Maraial</v>
      </c>
    </row>
    <row r="2893" spans="1:6" x14ac:dyDescent="0.25">
      <c r="A2893" s="1" t="s">
        <v>1244</v>
      </c>
      <c r="B2893" s="1">
        <v>2609303</v>
      </c>
      <c r="C2893" s="1" t="s">
        <v>3446</v>
      </c>
      <c r="D2893" s="1" t="str">
        <f t="shared" si="135"/>
        <v>26</v>
      </c>
      <c r="E2893" s="1" t="str">
        <f t="shared" si="136"/>
        <v>09303</v>
      </c>
      <c r="F2893" s="1" t="str">
        <f t="shared" si="137"/>
        <v>PE-Mirandiba</v>
      </c>
    </row>
    <row r="2894" spans="1:6" x14ac:dyDescent="0.25">
      <c r="A2894" s="1" t="s">
        <v>1244</v>
      </c>
      <c r="B2894" s="1">
        <v>2614303</v>
      </c>
      <c r="C2894" s="1" t="s">
        <v>3447</v>
      </c>
      <c r="D2894" s="1" t="str">
        <f t="shared" si="135"/>
        <v>26</v>
      </c>
      <c r="E2894" s="1" t="str">
        <f t="shared" si="136"/>
        <v>14303</v>
      </c>
      <c r="F2894" s="1" t="str">
        <f t="shared" si="137"/>
        <v>PE-Moreilândia</v>
      </c>
    </row>
    <row r="2895" spans="1:6" x14ac:dyDescent="0.25">
      <c r="A2895" s="1" t="s">
        <v>1244</v>
      </c>
      <c r="B2895" s="1">
        <v>2609402</v>
      </c>
      <c r="C2895" s="1" t="s">
        <v>3448</v>
      </c>
      <c r="D2895" s="1" t="str">
        <f t="shared" si="135"/>
        <v>26</v>
      </c>
      <c r="E2895" s="1" t="str">
        <f t="shared" si="136"/>
        <v>09402</v>
      </c>
      <c r="F2895" s="1" t="str">
        <f t="shared" si="137"/>
        <v>PE-Moreno</v>
      </c>
    </row>
    <row r="2896" spans="1:6" x14ac:dyDescent="0.25">
      <c r="A2896" s="1" t="s">
        <v>1244</v>
      </c>
      <c r="B2896" s="1">
        <v>2609501</v>
      </c>
      <c r="C2896" s="1" t="s">
        <v>3449</v>
      </c>
      <c r="D2896" s="1" t="str">
        <f t="shared" si="135"/>
        <v>26</v>
      </c>
      <c r="E2896" s="1" t="str">
        <f t="shared" si="136"/>
        <v>09501</v>
      </c>
      <c r="F2896" s="1" t="str">
        <f t="shared" si="137"/>
        <v>PE-Nazaré da Mata</v>
      </c>
    </row>
    <row r="2897" spans="1:6" x14ac:dyDescent="0.25">
      <c r="A2897" s="1" t="s">
        <v>1244</v>
      </c>
      <c r="B2897" s="1">
        <v>2609600</v>
      </c>
      <c r="C2897" s="1" t="s">
        <v>3450</v>
      </c>
      <c r="D2897" s="1" t="str">
        <f t="shared" si="135"/>
        <v>26</v>
      </c>
      <c r="E2897" s="1" t="str">
        <f t="shared" si="136"/>
        <v>09600</v>
      </c>
      <c r="F2897" s="1" t="str">
        <f t="shared" si="137"/>
        <v>PE-Olinda</v>
      </c>
    </row>
    <row r="2898" spans="1:6" x14ac:dyDescent="0.25">
      <c r="A2898" s="1" t="s">
        <v>1244</v>
      </c>
      <c r="B2898" s="1">
        <v>2609709</v>
      </c>
      <c r="C2898" s="1" t="s">
        <v>3451</v>
      </c>
      <c r="D2898" s="1" t="str">
        <f t="shared" si="135"/>
        <v>26</v>
      </c>
      <c r="E2898" s="1" t="str">
        <f t="shared" si="136"/>
        <v>09709</v>
      </c>
      <c r="F2898" s="1" t="str">
        <f t="shared" si="137"/>
        <v>PE-Orobó</v>
      </c>
    </row>
    <row r="2899" spans="1:6" x14ac:dyDescent="0.25">
      <c r="A2899" s="1" t="s">
        <v>1244</v>
      </c>
      <c r="B2899" s="1">
        <v>2609808</v>
      </c>
      <c r="C2899" s="1" t="s">
        <v>3452</v>
      </c>
      <c r="D2899" s="1" t="str">
        <f t="shared" si="135"/>
        <v>26</v>
      </c>
      <c r="E2899" s="1" t="str">
        <f t="shared" si="136"/>
        <v>09808</v>
      </c>
      <c r="F2899" s="1" t="str">
        <f t="shared" si="137"/>
        <v>PE-Orocó</v>
      </c>
    </row>
    <row r="2900" spans="1:6" x14ac:dyDescent="0.25">
      <c r="A2900" s="1" t="s">
        <v>1244</v>
      </c>
      <c r="B2900" s="1">
        <v>2609907</v>
      </c>
      <c r="C2900" s="1" t="s">
        <v>3453</v>
      </c>
      <c r="D2900" s="1" t="str">
        <f t="shared" si="135"/>
        <v>26</v>
      </c>
      <c r="E2900" s="1" t="str">
        <f t="shared" si="136"/>
        <v>09907</v>
      </c>
      <c r="F2900" s="1" t="str">
        <f t="shared" si="137"/>
        <v>PE-Ouricuri</v>
      </c>
    </row>
    <row r="2901" spans="1:6" x14ac:dyDescent="0.25">
      <c r="A2901" s="1" t="s">
        <v>1244</v>
      </c>
      <c r="B2901" s="1">
        <v>2610004</v>
      </c>
      <c r="C2901" s="1" t="s">
        <v>3454</v>
      </c>
      <c r="D2901" s="1" t="str">
        <f t="shared" si="135"/>
        <v>26</v>
      </c>
      <c r="E2901" s="1" t="str">
        <f t="shared" si="136"/>
        <v>10004</v>
      </c>
      <c r="F2901" s="1" t="str">
        <f t="shared" si="137"/>
        <v>PE-Palmares</v>
      </c>
    </row>
    <row r="2902" spans="1:6" x14ac:dyDescent="0.25">
      <c r="A2902" s="1" t="s">
        <v>1244</v>
      </c>
      <c r="B2902" s="1">
        <v>2610103</v>
      </c>
      <c r="C2902" s="1" t="s">
        <v>3455</v>
      </c>
      <c r="D2902" s="1" t="str">
        <f t="shared" si="135"/>
        <v>26</v>
      </c>
      <c r="E2902" s="1" t="str">
        <f t="shared" si="136"/>
        <v>10103</v>
      </c>
      <c r="F2902" s="1" t="str">
        <f t="shared" si="137"/>
        <v>PE-Palmeirina</v>
      </c>
    </row>
    <row r="2903" spans="1:6" x14ac:dyDescent="0.25">
      <c r="A2903" s="1" t="s">
        <v>1244</v>
      </c>
      <c r="B2903" s="1">
        <v>2610202</v>
      </c>
      <c r="C2903" s="1" t="s">
        <v>3456</v>
      </c>
      <c r="D2903" s="1" t="str">
        <f t="shared" si="135"/>
        <v>26</v>
      </c>
      <c r="E2903" s="1" t="str">
        <f t="shared" si="136"/>
        <v>10202</v>
      </c>
      <c r="F2903" s="1" t="str">
        <f t="shared" si="137"/>
        <v>PE-Panelas</v>
      </c>
    </row>
    <row r="2904" spans="1:6" x14ac:dyDescent="0.25">
      <c r="A2904" s="1" t="s">
        <v>1244</v>
      </c>
      <c r="B2904" s="1">
        <v>2610301</v>
      </c>
      <c r="C2904" s="1" t="s">
        <v>3457</v>
      </c>
      <c r="D2904" s="1" t="str">
        <f t="shared" si="135"/>
        <v>26</v>
      </c>
      <c r="E2904" s="1" t="str">
        <f t="shared" si="136"/>
        <v>10301</v>
      </c>
      <c r="F2904" s="1" t="str">
        <f t="shared" si="137"/>
        <v>PE-Paranatama</v>
      </c>
    </row>
    <row r="2905" spans="1:6" x14ac:dyDescent="0.25">
      <c r="A2905" s="1" t="s">
        <v>1244</v>
      </c>
      <c r="B2905" s="1">
        <v>2610400</v>
      </c>
      <c r="C2905" s="1" t="s">
        <v>3075</v>
      </c>
      <c r="D2905" s="1" t="str">
        <f t="shared" si="135"/>
        <v>26</v>
      </c>
      <c r="E2905" s="1" t="str">
        <f t="shared" si="136"/>
        <v>10400</v>
      </c>
      <c r="F2905" s="1" t="str">
        <f t="shared" si="137"/>
        <v>PE-Parnamirim</v>
      </c>
    </row>
    <row r="2906" spans="1:6" x14ac:dyDescent="0.25">
      <c r="A2906" s="1" t="s">
        <v>1244</v>
      </c>
      <c r="B2906" s="1">
        <v>2610509</v>
      </c>
      <c r="C2906" s="1" t="s">
        <v>3458</v>
      </c>
      <c r="D2906" s="1" t="str">
        <f t="shared" si="135"/>
        <v>26</v>
      </c>
      <c r="E2906" s="1" t="str">
        <f t="shared" si="136"/>
        <v>10509</v>
      </c>
      <c r="F2906" s="1" t="str">
        <f t="shared" si="137"/>
        <v>PE-Passira</v>
      </c>
    </row>
    <row r="2907" spans="1:6" x14ac:dyDescent="0.25">
      <c r="A2907" s="1" t="s">
        <v>1244</v>
      </c>
      <c r="B2907" s="1">
        <v>2610608</v>
      </c>
      <c r="C2907" s="1" t="s">
        <v>3459</v>
      </c>
      <c r="D2907" s="1" t="str">
        <f t="shared" si="135"/>
        <v>26</v>
      </c>
      <c r="E2907" s="1" t="str">
        <f t="shared" si="136"/>
        <v>10608</v>
      </c>
      <c r="F2907" s="1" t="str">
        <f t="shared" si="137"/>
        <v>PE-Paudalho</v>
      </c>
    </row>
    <row r="2908" spans="1:6" x14ac:dyDescent="0.25">
      <c r="A2908" s="1" t="s">
        <v>1244</v>
      </c>
      <c r="B2908" s="1">
        <v>2610707</v>
      </c>
      <c r="C2908" s="1" t="s">
        <v>3270</v>
      </c>
      <c r="D2908" s="1" t="str">
        <f t="shared" si="135"/>
        <v>26</v>
      </c>
      <c r="E2908" s="1" t="str">
        <f t="shared" si="136"/>
        <v>10707</v>
      </c>
      <c r="F2908" s="1" t="str">
        <f t="shared" si="137"/>
        <v>PE-Paulista</v>
      </c>
    </row>
    <row r="2909" spans="1:6" x14ac:dyDescent="0.25">
      <c r="A2909" s="1" t="s">
        <v>1244</v>
      </c>
      <c r="B2909" s="1">
        <v>2610806</v>
      </c>
      <c r="C2909" s="1" t="s">
        <v>3460</v>
      </c>
      <c r="D2909" s="1" t="str">
        <f t="shared" si="135"/>
        <v>26</v>
      </c>
      <c r="E2909" s="1" t="str">
        <f t="shared" si="136"/>
        <v>10806</v>
      </c>
      <c r="F2909" s="1" t="str">
        <f t="shared" si="137"/>
        <v>PE-Pedra</v>
      </c>
    </row>
    <row r="2910" spans="1:6" x14ac:dyDescent="0.25">
      <c r="A2910" s="1" t="s">
        <v>1244</v>
      </c>
      <c r="B2910" s="1">
        <v>2610905</v>
      </c>
      <c r="C2910" s="1" t="s">
        <v>3461</v>
      </c>
      <c r="D2910" s="1" t="str">
        <f t="shared" si="135"/>
        <v>26</v>
      </c>
      <c r="E2910" s="1" t="str">
        <f t="shared" si="136"/>
        <v>10905</v>
      </c>
      <c r="F2910" s="1" t="str">
        <f t="shared" si="137"/>
        <v>PE-Pesqueira</v>
      </c>
    </row>
    <row r="2911" spans="1:6" x14ac:dyDescent="0.25">
      <c r="A2911" s="1" t="s">
        <v>1244</v>
      </c>
      <c r="B2911" s="1">
        <v>2611002</v>
      </c>
      <c r="C2911" s="1" t="s">
        <v>3462</v>
      </c>
      <c r="D2911" s="1" t="str">
        <f t="shared" si="135"/>
        <v>26</v>
      </c>
      <c r="E2911" s="1" t="str">
        <f t="shared" si="136"/>
        <v>11002</v>
      </c>
      <c r="F2911" s="1" t="str">
        <f t="shared" si="137"/>
        <v>PE-Petrolândia</v>
      </c>
    </row>
    <row r="2912" spans="1:6" x14ac:dyDescent="0.25">
      <c r="A2912" s="1" t="s">
        <v>1244</v>
      </c>
      <c r="B2912" s="1">
        <v>2611101</v>
      </c>
      <c r="C2912" s="1" t="s">
        <v>3463</v>
      </c>
      <c r="D2912" s="1" t="str">
        <f t="shared" si="135"/>
        <v>26</v>
      </c>
      <c r="E2912" s="1" t="str">
        <f t="shared" si="136"/>
        <v>11101</v>
      </c>
      <c r="F2912" s="1" t="str">
        <f t="shared" si="137"/>
        <v>PE-Petrolina</v>
      </c>
    </row>
    <row r="2913" spans="1:6" x14ac:dyDescent="0.25">
      <c r="A2913" s="1" t="s">
        <v>1244</v>
      </c>
      <c r="B2913" s="1">
        <v>2611200</v>
      </c>
      <c r="C2913" s="1" t="s">
        <v>3464</v>
      </c>
      <c r="D2913" s="1" t="str">
        <f t="shared" si="135"/>
        <v>26</v>
      </c>
      <c r="E2913" s="1" t="str">
        <f t="shared" si="136"/>
        <v>11200</v>
      </c>
      <c r="F2913" s="1" t="str">
        <f t="shared" si="137"/>
        <v>PE-Poção</v>
      </c>
    </row>
    <row r="2914" spans="1:6" x14ac:dyDescent="0.25">
      <c r="A2914" s="1" t="s">
        <v>1244</v>
      </c>
      <c r="B2914" s="1">
        <v>2611309</v>
      </c>
      <c r="C2914" s="1" t="s">
        <v>3465</v>
      </c>
      <c r="D2914" s="1" t="str">
        <f t="shared" si="135"/>
        <v>26</v>
      </c>
      <c r="E2914" s="1" t="str">
        <f t="shared" si="136"/>
        <v>11309</v>
      </c>
      <c r="F2914" s="1" t="str">
        <f t="shared" si="137"/>
        <v>PE-Pombos</v>
      </c>
    </row>
    <row r="2915" spans="1:6" x14ac:dyDescent="0.25">
      <c r="A2915" s="1" t="s">
        <v>1244</v>
      </c>
      <c r="B2915" s="1">
        <v>2611408</v>
      </c>
      <c r="C2915" s="1" t="s">
        <v>2159</v>
      </c>
      <c r="D2915" s="1" t="str">
        <f t="shared" si="135"/>
        <v>26</v>
      </c>
      <c r="E2915" s="1" t="str">
        <f t="shared" si="136"/>
        <v>11408</v>
      </c>
      <c r="F2915" s="1" t="str">
        <f t="shared" si="137"/>
        <v>PE-Primavera</v>
      </c>
    </row>
    <row r="2916" spans="1:6" x14ac:dyDescent="0.25">
      <c r="A2916" s="1" t="s">
        <v>1244</v>
      </c>
      <c r="B2916" s="1">
        <v>2611507</v>
      </c>
      <c r="C2916" s="1" t="s">
        <v>3466</v>
      </c>
      <c r="D2916" s="1" t="str">
        <f t="shared" si="135"/>
        <v>26</v>
      </c>
      <c r="E2916" s="1" t="str">
        <f t="shared" si="136"/>
        <v>11507</v>
      </c>
      <c r="F2916" s="1" t="str">
        <f t="shared" si="137"/>
        <v>PE-Quipapá</v>
      </c>
    </row>
    <row r="2917" spans="1:6" x14ac:dyDescent="0.25">
      <c r="A2917" s="1" t="s">
        <v>1244</v>
      </c>
      <c r="B2917" s="1">
        <v>2611533</v>
      </c>
      <c r="C2917" s="1" t="s">
        <v>3467</v>
      </c>
      <c r="D2917" s="1" t="str">
        <f t="shared" si="135"/>
        <v>26</v>
      </c>
      <c r="E2917" s="1" t="str">
        <f t="shared" si="136"/>
        <v>11533</v>
      </c>
      <c r="F2917" s="1" t="str">
        <f t="shared" si="137"/>
        <v>PE-Quixaba</v>
      </c>
    </row>
    <row r="2918" spans="1:6" x14ac:dyDescent="0.25">
      <c r="A2918" s="1" t="s">
        <v>1244</v>
      </c>
      <c r="B2918" s="1">
        <v>2611606</v>
      </c>
      <c r="C2918" s="1" t="s">
        <v>3468</v>
      </c>
      <c r="D2918" s="1" t="str">
        <f t="shared" si="135"/>
        <v>26</v>
      </c>
      <c r="E2918" s="1" t="str">
        <f t="shared" si="136"/>
        <v>11606</v>
      </c>
      <c r="F2918" s="1" t="str">
        <f t="shared" si="137"/>
        <v>PE-Recife</v>
      </c>
    </row>
    <row r="2919" spans="1:6" x14ac:dyDescent="0.25">
      <c r="A2919" s="1" t="s">
        <v>1244</v>
      </c>
      <c r="B2919" s="1">
        <v>2611705</v>
      </c>
      <c r="C2919" s="1" t="s">
        <v>3469</v>
      </c>
      <c r="D2919" s="1" t="str">
        <f t="shared" si="135"/>
        <v>26</v>
      </c>
      <c r="E2919" s="1" t="str">
        <f t="shared" si="136"/>
        <v>11705</v>
      </c>
      <c r="F2919" s="1" t="str">
        <f t="shared" si="137"/>
        <v>PE-Riacho das Almas</v>
      </c>
    </row>
    <row r="2920" spans="1:6" x14ac:dyDescent="0.25">
      <c r="A2920" s="1" t="s">
        <v>1244</v>
      </c>
      <c r="B2920" s="1">
        <v>2611804</v>
      </c>
      <c r="C2920" s="1" t="s">
        <v>3470</v>
      </c>
      <c r="D2920" s="1" t="str">
        <f t="shared" si="135"/>
        <v>26</v>
      </c>
      <c r="E2920" s="1" t="str">
        <f t="shared" si="136"/>
        <v>11804</v>
      </c>
      <c r="F2920" s="1" t="str">
        <f t="shared" si="137"/>
        <v>PE-Ribeirão</v>
      </c>
    </row>
    <row r="2921" spans="1:6" x14ac:dyDescent="0.25">
      <c r="A2921" s="1" t="s">
        <v>1244</v>
      </c>
      <c r="B2921" s="1">
        <v>2611903</v>
      </c>
      <c r="C2921" s="1" t="s">
        <v>3471</v>
      </c>
      <c r="D2921" s="1" t="str">
        <f t="shared" si="135"/>
        <v>26</v>
      </c>
      <c r="E2921" s="1" t="str">
        <f t="shared" si="136"/>
        <v>11903</v>
      </c>
      <c r="F2921" s="1" t="str">
        <f t="shared" si="137"/>
        <v>PE-Rio Formoso</v>
      </c>
    </row>
    <row r="2922" spans="1:6" x14ac:dyDescent="0.25">
      <c r="A2922" s="1" t="s">
        <v>1244</v>
      </c>
      <c r="B2922" s="1">
        <v>2612000</v>
      </c>
      <c r="C2922" s="1" t="s">
        <v>3472</v>
      </c>
      <c r="D2922" s="1" t="str">
        <f t="shared" si="135"/>
        <v>26</v>
      </c>
      <c r="E2922" s="1" t="str">
        <f t="shared" si="136"/>
        <v>12000</v>
      </c>
      <c r="F2922" s="1" t="str">
        <f t="shared" si="137"/>
        <v>PE-Sairé</v>
      </c>
    </row>
    <row r="2923" spans="1:6" x14ac:dyDescent="0.25">
      <c r="A2923" s="1" t="s">
        <v>1244</v>
      </c>
      <c r="B2923" s="1">
        <v>2612109</v>
      </c>
      <c r="C2923" s="1" t="s">
        <v>3295</v>
      </c>
      <c r="D2923" s="1" t="str">
        <f t="shared" si="135"/>
        <v>26</v>
      </c>
      <c r="E2923" s="1" t="str">
        <f t="shared" si="136"/>
        <v>12109</v>
      </c>
      <c r="F2923" s="1" t="str">
        <f t="shared" si="137"/>
        <v>PE-Salgadinho</v>
      </c>
    </row>
    <row r="2924" spans="1:6" x14ac:dyDescent="0.25">
      <c r="A2924" s="1" t="s">
        <v>1244</v>
      </c>
      <c r="B2924" s="1">
        <v>2612208</v>
      </c>
      <c r="C2924" s="1" t="s">
        <v>3473</v>
      </c>
      <c r="D2924" s="1" t="str">
        <f t="shared" si="135"/>
        <v>26</v>
      </c>
      <c r="E2924" s="1" t="str">
        <f t="shared" si="136"/>
        <v>12208</v>
      </c>
      <c r="F2924" s="1" t="str">
        <f t="shared" si="137"/>
        <v>PE-Salgueiro</v>
      </c>
    </row>
    <row r="2925" spans="1:6" x14ac:dyDescent="0.25">
      <c r="A2925" s="1" t="s">
        <v>1244</v>
      </c>
      <c r="B2925" s="1">
        <v>2612307</v>
      </c>
      <c r="C2925" s="1" t="s">
        <v>3474</v>
      </c>
      <c r="D2925" s="1" t="str">
        <f t="shared" si="135"/>
        <v>26</v>
      </c>
      <c r="E2925" s="1" t="str">
        <f t="shared" si="136"/>
        <v>12307</v>
      </c>
      <c r="F2925" s="1" t="str">
        <f t="shared" si="137"/>
        <v>PE-Saloá</v>
      </c>
    </row>
    <row r="2926" spans="1:6" x14ac:dyDescent="0.25">
      <c r="A2926" s="1" t="s">
        <v>1244</v>
      </c>
      <c r="B2926" s="1">
        <v>2612406</v>
      </c>
      <c r="C2926" s="1" t="s">
        <v>3475</v>
      </c>
      <c r="D2926" s="1" t="str">
        <f t="shared" si="135"/>
        <v>26</v>
      </c>
      <c r="E2926" s="1" t="str">
        <f t="shared" si="136"/>
        <v>12406</v>
      </c>
      <c r="F2926" s="1" t="str">
        <f t="shared" si="137"/>
        <v>PE-Sanharó</v>
      </c>
    </row>
    <row r="2927" spans="1:6" x14ac:dyDescent="0.25">
      <c r="A2927" s="1" t="s">
        <v>1244</v>
      </c>
      <c r="B2927" s="1">
        <v>2612455</v>
      </c>
      <c r="C2927" s="1" t="s">
        <v>3098</v>
      </c>
      <c r="D2927" s="1" t="str">
        <f t="shared" si="135"/>
        <v>26</v>
      </c>
      <c r="E2927" s="1" t="str">
        <f t="shared" si="136"/>
        <v>12455</v>
      </c>
      <c r="F2927" s="1" t="str">
        <f t="shared" si="137"/>
        <v>PE-Santa Cruz</v>
      </c>
    </row>
    <row r="2928" spans="1:6" x14ac:dyDescent="0.25">
      <c r="A2928" s="1" t="s">
        <v>1244</v>
      </c>
      <c r="B2928" s="1">
        <v>2612471</v>
      </c>
      <c r="C2928" s="1" t="s">
        <v>3476</v>
      </c>
      <c r="D2928" s="1" t="str">
        <f t="shared" si="135"/>
        <v>26</v>
      </c>
      <c r="E2928" s="1" t="str">
        <f t="shared" si="136"/>
        <v>12471</v>
      </c>
      <c r="F2928" s="1" t="str">
        <f t="shared" si="137"/>
        <v>PE-Santa Cruz da Baixa Verde</v>
      </c>
    </row>
    <row r="2929" spans="1:6" x14ac:dyDescent="0.25">
      <c r="A2929" s="1" t="s">
        <v>1244</v>
      </c>
      <c r="B2929" s="1">
        <v>2612505</v>
      </c>
      <c r="C2929" s="1" t="s">
        <v>3477</v>
      </c>
      <c r="D2929" s="1" t="str">
        <f t="shared" si="135"/>
        <v>26</v>
      </c>
      <c r="E2929" s="1" t="str">
        <f t="shared" si="136"/>
        <v>12505</v>
      </c>
      <c r="F2929" s="1" t="str">
        <f t="shared" si="137"/>
        <v>PE-Santa Cruz do Capibaribe</v>
      </c>
    </row>
    <row r="2930" spans="1:6" x14ac:dyDescent="0.25">
      <c r="A2930" s="1" t="s">
        <v>1244</v>
      </c>
      <c r="B2930" s="1">
        <v>2612554</v>
      </c>
      <c r="C2930" s="1" t="s">
        <v>2752</v>
      </c>
      <c r="D2930" s="1" t="str">
        <f t="shared" si="135"/>
        <v>26</v>
      </c>
      <c r="E2930" s="1" t="str">
        <f t="shared" si="136"/>
        <v>12554</v>
      </c>
      <c r="F2930" s="1" t="str">
        <f t="shared" si="137"/>
        <v>PE-Santa Filomena</v>
      </c>
    </row>
    <row r="2931" spans="1:6" x14ac:dyDescent="0.25">
      <c r="A2931" s="1" t="s">
        <v>1244</v>
      </c>
      <c r="B2931" s="1">
        <v>2612604</v>
      </c>
      <c r="C2931" s="1" t="s">
        <v>3478</v>
      </c>
      <c r="D2931" s="1" t="str">
        <f t="shared" si="135"/>
        <v>26</v>
      </c>
      <c r="E2931" s="1" t="str">
        <f t="shared" si="136"/>
        <v>12604</v>
      </c>
      <c r="F2931" s="1" t="str">
        <f t="shared" si="137"/>
        <v>PE-Santa Maria da Boa Vista</v>
      </c>
    </row>
    <row r="2932" spans="1:6" x14ac:dyDescent="0.25">
      <c r="A2932" s="1" t="s">
        <v>1244</v>
      </c>
      <c r="B2932" s="1">
        <v>2612703</v>
      </c>
      <c r="C2932" s="1" t="s">
        <v>3479</v>
      </c>
      <c r="D2932" s="1" t="str">
        <f t="shared" si="135"/>
        <v>26</v>
      </c>
      <c r="E2932" s="1" t="str">
        <f t="shared" si="136"/>
        <v>12703</v>
      </c>
      <c r="F2932" s="1" t="str">
        <f t="shared" si="137"/>
        <v>PE-Santa Maria do Cambucá</v>
      </c>
    </row>
    <row r="2933" spans="1:6" x14ac:dyDescent="0.25">
      <c r="A2933" s="1" t="s">
        <v>1244</v>
      </c>
      <c r="B2933" s="1">
        <v>2612802</v>
      </c>
      <c r="C2933" s="1" t="s">
        <v>3480</v>
      </c>
      <c r="D2933" s="1" t="str">
        <f t="shared" si="135"/>
        <v>26</v>
      </c>
      <c r="E2933" s="1" t="str">
        <f t="shared" si="136"/>
        <v>12802</v>
      </c>
      <c r="F2933" s="1" t="str">
        <f t="shared" si="137"/>
        <v>PE-Santa Terezinha</v>
      </c>
    </row>
    <row r="2934" spans="1:6" x14ac:dyDescent="0.25">
      <c r="A2934" s="1" t="s">
        <v>1244</v>
      </c>
      <c r="B2934" s="1">
        <v>2612901</v>
      </c>
      <c r="C2934" s="1" t="s">
        <v>3481</v>
      </c>
      <c r="D2934" s="1" t="str">
        <f t="shared" si="135"/>
        <v>26</v>
      </c>
      <c r="E2934" s="1" t="str">
        <f t="shared" si="136"/>
        <v>12901</v>
      </c>
      <c r="F2934" s="1" t="str">
        <f t="shared" si="137"/>
        <v>PE-São Benedito do Sul</v>
      </c>
    </row>
    <row r="2935" spans="1:6" x14ac:dyDescent="0.25">
      <c r="A2935" s="1" t="s">
        <v>1244</v>
      </c>
      <c r="B2935" s="1">
        <v>2613008</v>
      </c>
      <c r="C2935" s="1" t="s">
        <v>3482</v>
      </c>
      <c r="D2935" s="1" t="str">
        <f t="shared" si="135"/>
        <v>26</v>
      </c>
      <c r="E2935" s="1" t="str">
        <f t="shared" si="136"/>
        <v>13008</v>
      </c>
      <c r="F2935" s="1" t="str">
        <f t="shared" si="137"/>
        <v>PE-São Bento do Una</v>
      </c>
    </row>
    <row r="2936" spans="1:6" x14ac:dyDescent="0.25">
      <c r="A2936" s="1" t="s">
        <v>1244</v>
      </c>
      <c r="B2936" s="1">
        <v>2613107</v>
      </c>
      <c r="C2936" s="1" t="s">
        <v>3483</v>
      </c>
      <c r="D2936" s="1" t="str">
        <f t="shared" si="135"/>
        <v>26</v>
      </c>
      <c r="E2936" s="1" t="str">
        <f t="shared" si="136"/>
        <v>13107</v>
      </c>
      <c r="F2936" s="1" t="str">
        <f t="shared" si="137"/>
        <v>PE-São Caitano</v>
      </c>
    </row>
    <row r="2937" spans="1:6" x14ac:dyDescent="0.25">
      <c r="A2937" s="1" t="s">
        <v>1244</v>
      </c>
      <c r="B2937" s="1">
        <v>2613206</v>
      </c>
      <c r="C2937" s="1" t="s">
        <v>3484</v>
      </c>
      <c r="D2937" s="1" t="str">
        <f t="shared" si="135"/>
        <v>26</v>
      </c>
      <c r="E2937" s="1" t="str">
        <f t="shared" si="136"/>
        <v>13206</v>
      </c>
      <c r="F2937" s="1" t="str">
        <f t="shared" si="137"/>
        <v>PE-São João</v>
      </c>
    </row>
    <row r="2938" spans="1:6" x14ac:dyDescent="0.25">
      <c r="A2938" s="1" t="s">
        <v>1244</v>
      </c>
      <c r="B2938" s="1">
        <v>2613305</v>
      </c>
      <c r="C2938" s="1" t="s">
        <v>3485</v>
      </c>
      <c r="D2938" s="1" t="str">
        <f t="shared" si="135"/>
        <v>26</v>
      </c>
      <c r="E2938" s="1" t="str">
        <f t="shared" si="136"/>
        <v>13305</v>
      </c>
      <c r="F2938" s="1" t="str">
        <f t="shared" si="137"/>
        <v>PE-São Joaquim do Monte</v>
      </c>
    </row>
    <row r="2939" spans="1:6" x14ac:dyDescent="0.25">
      <c r="A2939" s="1" t="s">
        <v>1244</v>
      </c>
      <c r="B2939" s="1">
        <v>2613404</v>
      </c>
      <c r="C2939" s="1" t="s">
        <v>3486</v>
      </c>
      <c r="D2939" s="1" t="str">
        <f t="shared" si="135"/>
        <v>26</v>
      </c>
      <c r="E2939" s="1" t="str">
        <f t="shared" si="136"/>
        <v>13404</v>
      </c>
      <c r="F2939" s="1" t="str">
        <f t="shared" si="137"/>
        <v>PE-São José da Coroa Grande</v>
      </c>
    </row>
    <row r="2940" spans="1:6" x14ac:dyDescent="0.25">
      <c r="A2940" s="1" t="s">
        <v>1244</v>
      </c>
      <c r="B2940" s="1">
        <v>2613503</v>
      </c>
      <c r="C2940" s="1" t="s">
        <v>3487</v>
      </c>
      <c r="D2940" s="1" t="str">
        <f t="shared" si="135"/>
        <v>26</v>
      </c>
      <c r="E2940" s="1" t="str">
        <f t="shared" si="136"/>
        <v>13503</v>
      </c>
      <c r="F2940" s="1" t="str">
        <f t="shared" si="137"/>
        <v>PE-São José do Belmonte</v>
      </c>
    </row>
    <row r="2941" spans="1:6" x14ac:dyDescent="0.25">
      <c r="A2941" s="1" t="s">
        <v>1244</v>
      </c>
      <c r="B2941" s="1">
        <v>2613602</v>
      </c>
      <c r="C2941" s="1" t="s">
        <v>3488</v>
      </c>
      <c r="D2941" s="1" t="str">
        <f t="shared" si="135"/>
        <v>26</v>
      </c>
      <c r="E2941" s="1" t="str">
        <f t="shared" si="136"/>
        <v>13602</v>
      </c>
      <c r="F2941" s="1" t="str">
        <f t="shared" si="137"/>
        <v>PE-São José do Egito</v>
      </c>
    </row>
    <row r="2942" spans="1:6" x14ac:dyDescent="0.25">
      <c r="A2942" s="1" t="s">
        <v>1244</v>
      </c>
      <c r="B2942" s="1">
        <v>2613701</v>
      </c>
      <c r="C2942" s="1" t="s">
        <v>3489</v>
      </c>
      <c r="D2942" s="1" t="str">
        <f t="shared" si="135"/>
        <v>26</v>
      </c>
      <c r="E2942" s="1" t="str">
        <f t="shared" si="136"/>
        <v>13701</v>
      </c>
      <c r="F2942" s="1" t="str">
        <f t="shared" si="137"/>
        <v>PE-São Lourenço da Mata</v>
      </c>
    </row>
    <row r="2943" spans="1:6" x14ac:dyDescent="0.25">
      <c r="A2943" s="1" t="s">
        <v>1244</v>
      </c>
      <c r="B2943" s="1">
        <v>2613800</v>
      </c>
      <c r="C2943" s="1" t="s">
        <v>2552</v>
      </c>
      <c r="D2943" s="1" t="str">
        <f t="shared" si="135"/>
        <v>26</v>
      </c>
      <c r="E2943" s="1" t="str">
        <f t="shared" si="136"/>
        <v>13800</v>
      </c>
      <c r="F2943" s="1" t="str">
        <f t="shared" si="137"/>
        <v>PE-São Vicente Ferrer</v>
      </c>
    </row>
    <row r="2944" spans="1:6" x14ac:dyDescent="0.25">
      <c r="A2944" s="1" t="s">
        <v>1244</v>
      </c>
      <c r="B2944" s="1">
        <v>2613909</v>
      </c>
      <c r="C2944" s="1" t="s">
        <v>3490</v>
      </c>
      <c r="D2944" s="1" t="str">
        <f t="shared" si="135"/>
        <v>26</v>
      </c>
      <c r="E2944" s="1" t="str">
        <f t="shared" si="136"/>
        <v>13909</v>
      </c>
      <c r="F2944" s="1" t="str">
        <f t="shared" si="137"/>
        <v>PE-Serra Talhada</v>
      </c>
    </row>
    <row r="2945" spans="1:6" x14ac:dyDescent="0.25">
      <c r="A2945" s="1" t="s">
        <v>1244</v>
      </c>
      <c r="B2945" s="1">
        <v>2614006</v>
      </c>
      <c r="C2945" s="1" t="s">
        <v>3491</v>
      </c>
      <c r="D2945" s="1" t="str">
        <f t="shared" si="135"/>
        <v>26</v>
      </c>
      <c r="E2945" s="1" t="str">
        <f t="shared" si="136"/>
        <v>14006</v>
      </c>
      <c r="F2945" s="1" t="str">
        <f t="shared" si="137"/>
        <v>PE-Serrita</v>
      </c>
    </row>
    <row r="2946" spans="1:6" x14ac:dyDescent="0.25">
      <c r="A2946" s="1" t="s">
        <v>1244</v>
      </c>
      <c r="B2946" s="1">
        <v>2614105</v>
      </c>
      <c r="C2946" s="1" t="s">
        <v>3492</v>
      </c>
      <c r="D2946" s="1" t="str">
        <f t="shared" si="135"/>
        <v>26</v>
      </c>
      <c r="E2946" s="1" t="str">
        <f t="shared" si="136"/>
        <v>14105</v>
      </c>
      <c r="F2946" s="1" t="str">
        <f t="shared" si="137"/>
        <v>PE-Sertânia</v>
      </c>
    </row>
    <row r="2947" spans="1:6" x14ac:dyDescent="0.25">
      <c r="A2947" s="1" t="s">
        <v>1244</v>
      </c>
      <c r="B2947" s="1">
        <v>2614204</v>
      </c>
      <c r="C2947" s="1" t="s">
        <v>3493</v>
      </c>
      <c r="D2947" s="1" t="str">
        <f t="shared" ref="D2947:D3010" si="138">LEFT($B2947,2)</f>
        <v>26</v>
      </c>
      <c r="E2947" s="1" t="str">
        <f t="shared" ref="E2947:E3010" si="139">RIGHT(B2947,5)</f>
        <v>14204</v>
      </c>
      <c r="F2947" s="1" t="str">
        <f t="shared" si="137"/>
        <v>PE-Sirinhaém</v>
      </c>
    </row>
    <row r="2948" spans="1:6" x14ac:dyDescent="0.25">
      <c r="A2948" s="1" t="s">
        <v>1244</v>
      </c>
      <c r="B2948" s="1">
        <v>2614402</v>
      </c>
      <c r="C2948" s="1" t="s">
        <v>3494</v>
      </c>
      <c r="D2948" s="1" t="str">
        <f t="shared" si="138"/>
        <v>26</v>
      </c>
      <c r="E2948" s="1" t="str">
        <f t="shared" si="139"/>
        <v>14402</v>
      </c>
      <c r="F2948" s="1" t="str">
        <f t="shared" ref="F2948:F3011" si="140">A2948&amp;"-"&amp;C2948</f>
        <v>PE-Solidão</v>
      </c>
    </row>
    <row r="2949" spans="1:6" x14ac:dyDescent="0.25">
      <c r="A2949" s="1" t="s">
        <v>1244</v>
      </c>
      <c r="B2949" s="1">
        <v>2614501</v>
      </c>
      <c r="C2949" s="1" t="s">
        <v>3495</v>
      </c>
      <c r="D2949" s="1" t="str">
        <f t="shared" si="138"/>
        <v>26</v>
      </c>
      <c r="E2949" s="1" t="str">
        <f t="shared" si="139"/>
        <v>14501</v>
      </c>
      <c r="F2949" s="1" t="str">
        <f t="shared" si="140"/>
        <v>PE-Surubim</v>
      </c>
    </row>
    <row r="2950" spans="1:6" x14ac:dyDescent="0.25">
      <c r="A2950" s="1" t="s">
        <v>1244</v>
      </c>
      <c r="B2950" s="1">
        <v>2614600</v>
      </c>
      <c r="C2950" s="1" t="s">
        <v>3496</v>
      </c>
      <c r="D2950" s="1" t="str">
        <f t="shared" si="138"/>
        <v>26</v>
      </c>
      <c r="E2950" s="1" t="str">
        <f t="shared" si="139"/>
        <v>14600</v>
      </c>
      <c r="F2950" s="1" t="str">
        <f t="shared" si="140"/>
        <v>PE-Tabira</v>
      </c>
    </row>
    <row r="2951" spans="1:6" x14ac:dyDescent="0.25">
      <c r="A2951" s="1" t="s">
        <v>1244</v>
      </c>
      <c r="B2951" s="1">
        <v>2614709</v>
      </c>
      <c r="C2951" s="1" t="s">
        <v>3497</v>
      </c>
      <c r="D2951" s="1" t="str">
        <f t="shared" si="138"/>
        <v>26</v>
      </c>
      <c r="E2951" s="1" t="str">
        <f t="shared" si="139"/>
        <v>14709</v>
      </c>
      <c r="F2951" s="1" t="str">
        <f t="shared" si="140"/>
        <v>PE-Tacaimbó</v>
      </c>
    </row>
    <row r="2952" spans="1:6" x14ac:dyDescent="0.25">
      <c r="A2952" s="1" t="s">
        <v>1244</v>
      </c>
      <c r="B2952" s="1">
        <v>2614808</v>
      </c>
      <c r="C2952" s="1" t="s">
        <v>3498</v>
      </c>
      <c r="D2952" s="1" t="str">
        <f t="shared" si="138"/>
        <v>26</v>
      </c>
      <c r="E2952" s="1" t="str">
        <f t="shared" si="139"/>
        <v>14808</v>
      </c>
      <c r="F2952" s="1" t="str">
        <f t="shared" si="140"/>
        <v>PE-Tacaratu</v>
      </c>
    </row>
    <row r="2953" spans="1:6" x14ac:dyDescent="0.25">
      <c r="A2953" s="1" t="s">
        <v>1244</v>
      </c>
      <c r="B2953" s="1">
        <v>2614857</v>
      </c>
      <c r="C2953" s="1" t="s">
        <v>3499</v>
      </c>
      <c r="D2953" s="1" t="str">
        <f t="shared" si="138"/>
        <v>26</v>
      </c>
      <c r="E2953" s="1" t="str">
        <f t="shared" si="139"/>
        <v>14857</v>
      </c>
      <c r="F2953" s="1" t="str">
        <f t="shared" si="140"/>
        <v>PE-Tamandaré</v>
      </c>
    </row>
    <row r="2954" spans="1:6" x14ac:dyDescent="0.25">
      <c r="A2954" s="1" t="s">
        <v>1244</v>
      </c>
      <c r="B2954" s="1">
        <v>2615003</v>
      </c>
      <c r="C2954" s="1" t="s">
        <v>3500</v>
      </c>
      <c r="D2954" s="1" t="str">
        <f t="shared" si="138"/>
        <v>26</v>
      </c>
      <c r="E2954" s="1" t="str">
        <f t="shared" si="139"/>
        <v>15003</v>
      </c>
      <c r="F2954" s="1" t="str">
        <f t="shared" si="140"/>
        <v>PE-Taquaritinga do Norte</v>
      </c>
    </row>
    <row r="2955" spans="1:6" x14ac:dyDescent="0.25">
      <c r="A2955" s="1" t="s">
        <v>1244</v>
      </c>
      <c r="B2955" s="1">
        <v>2615102</v>
      </c>
      <c r="C2955" s="1" t="s">
        <v>3501</v>
      </c>
      <c r="D2955" s="1" t="str">
        <f t="shared" si="138"/>
        <v>26</v>
      </c>
      <c r="E2955" s="1" t="str">
        <f t="shared" si="139"/>
        <v>15102</v>
      </c>
      <c r="F2955" s="1" t="str">
        <f t="shared" si="140"/>
        <v>PE-Terezinha</v>
      </c>
    </row>
    <row r="2956" spans="1:6" x14ac:dyDescent="0.25">
      <c r="A2956" s="1" t="s">
        <v>1244</v>
      </c>
      <c r="B2956" s="1">
        <v>2615201</v>
      </c>
      <c r="C2956" s="1" t="s">
        <v>3502</v>
      </c>
      <c r="D2956" s="1" t="str">
        <f t="shared" si="138"/>
        <v>26</v>
      </c>
      <c r="E2956" s="1" t="str">
        <f t="shared" si="139"/>
        <v>15201</v>
      </c>
      <c r="F2956" s="1" t="str">
        <f t="shared" si="140"/>
        <v>PE-Terra Nova</v>
      </c>
    </row>
    <row r="2957" spans="1:6" x14ac:dyDescent="0.25">
      <c r="A2957" s="1" t="s">
        <v>1244</v>
      </c>
      <c r="B2957" s="1">
        <v>2615300</v>
      </c>
      <c r="C2957" s="1" t="s">
        <v>3503</v>
      </c>
      <c r="D2957" s="1" t="str">
        <f t="shared" si="138"/>
        <v>26</v>
      </c>
      <c r="E2957" s="1" t="str">
        <f t="shared" si="139"/>
        <v>15300</v>
      </c>
      <c r="F2957" s="1" t="str">
        <f t="shared" si="140"/>
        <v>PE-Timbaúba</v>
      </c>
    </row>
    <row r="2958" spans="1:6" x14ac:dyDescent="0.25">
      <c r="A2958" s="1" t="s">
        <v>1244</v>
      </c>
      <c r="B2958" s="1">
        <v>2615409</v>
      </c>
      <c r="C2958" s="1" t="s">
        <v>3504</v>
      </c>
      <c r="D2958" s="1" t="str">
        <f t="shared" si="138"/>
        <v>26</v>
      </c>
      <c r="E2958" s="1" t="str">
        <f t="shared" si="139"/>
        <v>15409</v>
      </c>
      <c r="F2958" s="1" t="str">
        <f t="shared" si="140"/>
        <v>PE-Toritama</v>
      </c>
    </row>
    <row r="2959" spans="1:6" x14ac:dyDescent="0.25">
      <c r="A2959" s="1" t="s">
        <v>1244</v>
      </c>
      <c r="B2959" s="1">
        <v>2615508</v>
      </c>
      <c r="C2959" s="1" t="s">
        <v>3505</v>
      </c>
      <c r="D2959" s="1" t="str">
        <f t="shared" si="138"/>
        <v>26</v>
      </c>
      <c r="E2959" s="1" t="str">
        <f t="shared" si="139"/>
        <v>15508</v>
      </c>
      <c r="F2959" s="1" t="str">
        <f t="shared" si="140"/>
        <v>PE-Tracunhaém</v>
      </c>
    </row>
    <row r="2960" spans="1:6" x14ac:dyDescent="0.25">
      <c r="A2960" s="1" t="s">
        <v>1244</v>
      </c>
      <c r="B2960" s="1">
        <v>2615607</v>
      </c>
      <c r="C2960" s="1" t="s">
        <v>3506</v>
      </c>
      <c r="D2960" s="1" t="str">
        <f t="shared" si="138"/>
        <v>26</v>
      </c>
      <c r="E2960" s="1" t="str">
        <f t="shared" si="139"/>
        <v>15607</v>
      </c>
      <c r="F2960" s="1" t="str">
        <f t="shared" si="140"/>
        <v>PE-Trindade</v>
      </c>
    </row>
    <row r="2961" spans="1:6" x14ac:dyDescent="0.25">
      <c r="A2961" s="1" t="s">
        <v>1244</v>
      </c>
      <c r="B2961" s="1">
        <v>2615706</v>
      </c>
      <c r="C2961" s="1" t="s">
        <v>3342</v>
      </c>
      <c r="D2961" s="1" t="str">
        <f t="shared" si="138"/>
        <v>26</v>
      </c>
      <c r="E2961" s="1" t="str">
        <f t="shared" si="139"/>
        <v>15706</v>
      </c>
      <c r="F2961" s="1" t="str">
        <f t="shared" si="140"/>
        <v>PE-Triunfo</v>
      </c>
    </row>
    <row r="2962" spans="1:6" x14ac:dyDescent="0.25">
      <c r="A2962" s="1" t="s">
        <v>1244</v>
      </c>
      <c r="B2962" s="1">
        <v>2615805</v>
      </c>
      <c r="C2962" s="1" t="s">
        <v>3507</v>
      </c>
      <c r="D2962" s="1" t="str">
        <f t="shared" si="138"/>
        <v>26</v>
      </c>
      <c r="E2962" s="1" t="str">
        <f t="shared" si="139"/>
        <v>15805</v>
      </c>
      <c r="F2962" s="1" t="str">
        <f t="shared" si="140"/>
        <v>PE-Tupanatinga</v>
      </c>
    </row>
    <row r="2963" spans="1:6" x14ac:dyDescent="0.25">
      <c r="A2963" s="1" t="s">
        <v>1244</v>
      </c>
      <c r="B2963" s="1">
        <v>2615904</v>
      </c>
      <c r="C2963" s="1" t="s">
        <v>3508</v>
      </c>
      <c r="D2963" s="1" t="str">
        <f t="shared" si="138"/>
        <v>26</v>
      </c>
      <c r="E2963" s="1" t="str">
        <f t="shared" si="139"/>
        <v>15904</v>
      </c>
      <c r="F2963" s="1" t="str">
        <f t="shared" si="140"/>
        <v>PE-Tuparetama</v>
      </c>
    </row>
    <row r="2964" spans="1:6" x14ac:dyDescent="0.25">
      <c r="A2964" s="1" t="s">
        <v>1244</v>
      </c>
      <c r="B2964" s="1">
        <v>2616001</v>
      </c>
      <c r="C2964" s="1" t="s">
        <v>3509</v>
      </c>
      <c r="D2964" s="1" t="str">
        <f t="shared" si="138"/>
        <v>26</v>
      </c>
      <c r="E2964" s="1" t="str">
        <f t="shared" si="139"/>
        <v>16001</v>
      </c>
      <c r="F2964" s="1" t="str">
        <f t="shared" si="140"/>
        <v>PE-Venturosa</v>
      </c>
    </row>
    <row r="2965" spans="1:6" x14ac:dyDescent="0.25">
      <c r="A2965" s="1" t="s">
        <v>1244</v>
      </c>
      <c r="B2965" s="1">
        <v>2616100</v>
      </c>
      <c r="C2965" s="1" t="s">
        <v>3510</v>
      </c>
      <c r="D2965" s="1" t="str">
        <f t="shared" si="138"/>
        <v>26</v>
      </c>
      <c r="E2965" s="1" t="str">
        <f t="shared" si="139"/>
        <v>16100</v>
      </c>
      <c r="F2965" s="1" t="str">
        <f t="shared" si="140"/>
        <v>PE-Verdejante</v>
      </c>
    </row>
    <row r="2966" spans="1:6" x14ac:dyDescent="0.25">
      <c r="A2966" s="1" t="s">
        <v>1244</v>
      </c>
      <c r="B2966" s="1">
        <v>2616183</v>
      </c>
      <c r="C2966" s="1" t="s">
        <v>3511</v>
      </c>
      <c r="D2966" s="1" t="str">
        <f t="shared" si="138"/>
        <v>26</v>
      </c>
      <c r="E2966" s="1" t="str">
        <f t="shared" si="139"/>
        <v>16183</v>
      </c>
      <c r="F2966" s="1" t="str">
        <f t="shared" si="140"/>
        <v>PE-Vertente do Lério</v>
      </c>
    </row>
    <row r="2967" spans="1:6" x14ac:dyDescent="0.25">
      <c r="A2967" s="1" t="s">
        <v>1244</v>
      </c>
      <c r="B2967" s="1">
        <v>2616209</v>
      </c>
      <c r="C2967" s="1" t="s">
        <v>3512</v>
      </c>
      <c r="D2967" s="1" t="str">
        <f t="shared" si="138"/>
        <v>26</v>
      </c>
      <c r="E2967" s="1" t="str">
        <f t="shared" si="139"/>
        <v>16209</v>
      </c>
      <c r="F2967" s="1" t="str">
        <f t="shared" si="140"/>
        <v>PE-Vertentes</v>
      </c>
    </row>
    <row r="2968" spans="1:6" x14ac:dyDescent="0.25">
      <c r="A2968" s="1" t="s">
        <v>1244</v>
      </c>
      <c r="B2968" s="1">
        <v>2616308</v>
      </c>
      <c r="C2968" s="1" t="s">
        <v>3513</v>
      </c>
      <c r="D2968" s="1" t="str">
        <f t="shared" si="138"/>
        <v>26</v>
      </c>
      <c r="E2968" s="1" t="str">
        <f t="shared" si="139"/>
        <v>16308</v>
      </c>
      <c r="F2968" s="1" t="str">
        <f t="shared" si="140"/>
        <v>PE-Vicência</v>
      </c>
    </row>
    <row r="2969" spans="1:6" x14ac:dyDescent="0.25">
      <c r="A2969" s="1" t="s">
        <v>1244</v>
      </c>
      <c r="B2969" s="1">
        <v>2616407</v>
      </c>
      <c r="C2969" s="1" t="s">
        <v>3514</v>
      </c>
      <c r="D2969" s="1" t="str">
        <f t="shared" si="138"/>
        <v>26</v>
      </c>
      <c r="E2969" s="1" t="str">
        <f t="shared" si="139"/>
        <v>16407</v>
      </c>
      <c r="F2969" s="1" t="str">
        <f t="shared" si="140"/>
        <v>PE-Vitória de Santo Antão</v>
      </c>
    </row>
    <row r="2970" spans="1:6" x14ac:dyDescent="0.25">
      <c r="A2970" s="1" t="s">
        <v>1244</v>
      </c>
      <c r="B2970" s="1">
        <v>2616506</v>
      </c>
      <c r="C2970" s="1" t="s">
        <v>3515</v>
      </c>
      <c r="D2970" s="1" t="str">
        <f t="shared" si="138"/>
        <v>26</v>
      </c>
      <c r="E2970" s="1" t="str">
        <f t="shared" si="139"/>
        <v>16506</v>
      </c>
      <c r="F2970" s="1" t="str">
        <f t="shared" si="140"/>
        <v>PE-Xexéu</v>
      </c>
    </row>
    <row r="2971" spans="1:6" x14ac:dyDescent="0.25">
      <c r="A2971" s="1" t="s">
        <v>2576</v>
      </c>
      <c r="B2971" s="1">
        <v>2200053</v>
      </c>
      <c r="C2971" s="1" t="s">
        <v>2577</v>
      </c>
      <c r="D2971" s="1" t="str">
        <f t="shared" si="138"/>
        <v>22</v>
      </c>
      <c r="E2971" s="1" t="str">
        <f t="shared" si="139"/>
        <v>00053</v>
      </c>
      <c r="F2971" s="1" t="str">
        <f t="shared" si="140"/>
        <v>PI-Acauã</v>
      </c>
    </row>
    <row r="2972" spans="1:6" x14ac:dyDescent="0.25">
      <c r="A2972" s="1" t="s">
        <v>2576</v>
      </c>
      <c r="B2972" s="1">
        <v>2200103</v>
      </c>
      <c r="C2972" s="1" t="s">
        <v>2578</v>
      </c>
      <c r="D2972" s="1" t="str">
        <f t="shared" si="138"/>
        <v>22</v>
      </c>
      <c r="E2972" s="1" t="str">
        <f t="shared" si="139"/>
        <v>00103</v>
      </c>
      <c r="F2972" s="1" t="str">
        <f t="shared" si="140"/>
        <v>PI-Agricolândia</v>
      </c>
    </row>
    <row r="2973" spans="1:6" x14ac:dyDescent="0.25">
      <c r="A2973" s="1" t="s">
        <v>2576</v>
      </c>
      <c r="B2973" s="1">
        <v>2200202</v>
      </c>
      <c r="C2973" s="1" t="s">
        <v>2579</v>
      </c>
      <c r="D2973" s="1" t="str">
        <f t="shared" si="138"/>
        <v>22</v>
      </c>
      <c r="E2973" s="1" t="str">
        <f t="shared" si="139"/>
        <v>00202</v>
      </c>
      <c r="F2973" s="1" t="str">
        <f t="shared" si="140"/>
        <v>PI-Água Branca</v>
      </c>
    </row>
    <row r="2974" spans="1:6" x14ac:dyDescent="0.25">
      <c r="A2974" s="1" t="s">
        <v>2576</v>
      </c>
      <c r="B2974" s="1">
        <v>2200251</v>
      </c>
      <c r="C2974" s="1" t="s">
        <v>2580</v>
      </c>
      <c r="D2974" s="1" t="str">
        <f t="shared" si="138"/>
        <v>22</v>
      </c>
      <c r="E2974" s="1" t="str">
        <f t="shared" si="139"/>
        <v>00251</v>
      </c>
      <c r="F2974" s="1" t="str">
        <f t="shared" si="140"/>
        <v>PI-Alagoinha do Piauí</v>
      </c>
    </row>
    <row r="2975" spans="1:6" x14ac:dyDescent="0.25">
      <c r="A2975" s="1" t="s">
        <v>2576</v>
      </c>
      <c r="B2975" s="1">
        <v>2200277</v>
      </c>
      <c r="C2975" s="1" t="s">
        <v>2581</v>
      </c>
      <c r="D2975" s="1" t="str">
        <f t="shared" si="138"/>
        <v>22</v>
      </c>
      <c r="E2975" s="1" t="str">
        <f t="shared" si="139"/>
        <v>00277</v>
      </c>
      <c r="F2975" s="1" t="str">
        <f t="shared" si="140"/>
        <v>PI-Alegrete do Piauí</v>
      </c>
    </row>
    <row r="2976" spans="1:6" x14ac:dyDescent="0.25">
      <c r="A2976" s="1" t="s">
        <v>2576</v>
      </c>
      <c r="B2976" s="1">
        <v>2200301</v>
      </c>
      <c r="C2976" s="1" t="s">
        <v>2582</v>
      </c>
      <c r="D2976" s="1" t="str">
        <f t="shared" si="138"/>
        <v>22</v>
      </c>
      <c r="E2976" s="1" t="str">
        <f t="shared" si="139"/>
        <v>00301</v>
      </c>
      <c r="F2976" s="1" t="str">
        <f t="shared" si="140"/>
        <v>PI-Alto Longá</v>
      </c>
    </row>
    <row r="2977" spans="1:6" x14ac:dyDescent="0.25">
      <c r="A2977" s="1" t="s">
        <v>2576</v>
      </c>
      <c r="B2977" s="1">
        <v>2200400</v>
      </c>
      <c r="C2977" s="1" t="s">
        <v>2583</v>
      </c>
      <c r="D2977" s="1" t="str">
        <f t="shared" si="138"/>
        <v>22</v>
      </c>
      <c r="E2977" s="1" t="str">
        <f t="shared" si="139"/>
        <v>00400</v>
      </c>
      <c r="F2977" s="1" t="str">
        <f t="shared" si="140"/>
        <v>PI-Altos</v>
      </c>
    </row>
    <row r="2978" spans="1:6" x14ac:dyDescent="0.25">
      <c r="A2978" s="1" t="s">
        <v>2576</v>
      </c>
      <c r="B2978" s="1">
        <v>2200459</v>
      </c>
      <c r="C2978" s="1" t="s">
        <v>2584</v>
      </c>
      <c r="D2978" s="1" t="str">
        <f t="shared" si="138"/>
        <v>22</v>
      </c>
      <c r="E2978" s="1" t="str">
        <f t="shared" si="139"/>
        <v>00459</v>
      </c>
      <c r="F2978" s="1" t="str">
        <f t="shared" si="140"/>
        <v>PI-Alvorada do Gurguéia</v>
      </c>
    </row>
    <row r="2979" spans="1:6" x14ac:dyDescent="0.25">
      <c r="A2979" s="1" t="s">
        <v>2576</v>
      </c>
      <c r="B2979" s="1">
        <v>2200509</v>
      </c>
      <c r="C2979" s="1" t="s">
        <v>2585</v>
      </c>
      <c r="D2979" s="1" t="str">
        <f t="shared" si="138"/>
        <v>22</v>
      </c>
      <c r="E2979" s="1" t="str">
        <f t="shared" si="139"/>
        <v>00509</v>
      </c>
      <c r="F2979" s="1" t="str">
        <f t="shared" si="140"/>
        <v>PI-Amarante</v>
      </c>
    </row>
    <row r="2980" spans="1:6" x14ac:dyDescent="0.25">
      <c r="A2980" s="1" t="s">
        <v>2576</v>
      </c>
      <c r="B2980" s="1">
        <v>2200608</v>
      </c>
      <c r="C2980" s="1" t="s">
        <v>2586</v>
      </c>
      <c r="D2980" s="1" t="str">
        <f t="shared" si="138"/>
        <v>22</v>
      </c>
      <c r="E2980" s="1" t="str">
        <f t="shared" si="139"/>
        <v>00608</v>
      </c>
      <c r="F2980" s="1" t="str">
        <f t="shared" si="140"/>
        <v>PI-Angical do Piauí</v>
      </c>
    </row>
    <row r="2981" spans="1:6" x14ac:dyDescent="0.25">
      <c r="A2981" s="1" t="s">
        <v>2576</v>
      </c>
      <c r="B2981" s="1">
        <v>2200707</v>
      </c>
      <c r="C2981" s="1" t="s">
        <v>2587</v>
      </c>
      <c r="D2981" s="1" t="str">
        <f t="shared" si="138"/>
        <v>22</v>
      </c>
      <c r="E2981" s="1" t="str">
        <f t="shared" si="139"/>
        <v>00707</v>
      </c>
      <c r="F2981" s="1" t="str">
        <f t="shared" si="140"/>
        <v>PI-Anísio de Abreu</v>
      </c>
    </row>
    <row r="2982" spans="1:6" x14ac:dyDescent="0.25">
      <c r="A2982" s="1" t="s">
        <v>2576</v>
      </c>
      <c r="B2982" s="1">
        <v>2200806</v>
      </c>
      <c r="C2982" s="1" t="s">
        <v>2588</v>
      </c>
      <c r="D2982" s="1" t="str">
        <f t="shared" si="138"/>
        <v>22</v>
      </c>
      <c r="E2982" s="1" t="str">
        <f t="shared" si="139"/>
        <v>00806</v>
      </c>
      <c r="F2982" s="1" t="str">
        <f t="shared" si="140"/>
        <v>PI-Antônio Almeida</v>
      </c>
    </row>
    <row r="2983" spans="1:6" x14ac:dyDescent="0.25">
      <c r="A2983" s="1" t="s">
        <v>2576</v>
      </c>
      <c r="B2983" s="1">
        <v>2200905</v>
      </c>
      <c r="C2983" s="1" t="s">
        <v>2589</v>
      </c>
      <c r="D2983" s="1" t="str">
        <f t="shared" si="138"/>
        <v>22</v>
      </c>
      <c r="E2983" s="1" t="str">
        <f t="shared" si="139"/>
        <v>00905</v>
      </c>
      <c r="F2983" s="1" t="str">
        <f t="shared" si="140"/>
        <v>PI-Aroazes</v>
      </c>
    </row>
    <row r="2984" spans="1:6" x14ac:dyDescent="0.25">
      <c r="A2984" s="1" t="s">
        <v>2576</v>
      </c>
      <c r="B2984" s="1">
        <v>2200954</v>
      </c>
      <c r="C2984" s="1" t="s">
        <v>2590</v>
      </c>
      <c r="D2984" s="1" t="str">
        <f t="shared" si="138"/>
        <v>22</v>
      </c>
      <c r="E2984" s="1" t="str">
        <f t="shared" si="139"/>
        <v>00954</v>
      </c>
      <c r="F2984" s="1" t="str">
        <f t="shared" si="140"/>
        <v>PI-Aroeiras do Itaim</v>
      </c>
    </row>
    <row r="2985" spans="1:6" x14ac:dyDescent="0.25">
      <c r="A2985" s="1" t="s">
        <v>2576</v>
      </c>
      <c r="B2985" s="1">
        <v>2201002</v>
      </c>
      <c r="C2985" s="1" t="s">
        <v>2591</v>
      </c>
      <c r="D2985" s="1" t="str">
        <f t="shared" si="138"/>
        <v>22</v>
      </c>
      <c r="E2985" s="1" t="str">
        <f t="shared" si="139"/>
        <v>01002</v>
      </c>
      <c r="F2985" s="1" t="str">
        <f t="shared" si="140"/>
        <v>PI-Arraial</v>
      </c>
    </row>
    <row r="2986" spans="1:6" x14ac:dyDescent="0.25">
      <c r="A2986" s="1" t="s">
        <v>2576</v>
      </c>
      <c r="B2986" s="1">
        <v>2201051</v>
      </c>
      <c r="C2986" s="1" t="s">
        <v>2592</v>
      </c>
      <c r="D2986" s="1" t="str">
        <f t="shared" si="138"/>
        <v>22</v>
      </c>
      <c r="E2986" s="1" t="str">
        <f t="shared" si="139"/>
        <v>01051</v>
      </c>
      <c r="F2986" s="1" t="str">
        <f t="shared" si="140"/>
        <v>PI-Assunção do Piauí</v>
      </c>
    </row>
    <row r="2987" spans="1:6" x14ac:dyDescent="0.25">
      <c r="A2987" s="1" t="s">
        <v>2576</v>
      </c>
      <c r="B2987" s="1">
        <v>2201101</v>
      </c>
      <c r="C2987" s="1" t="s">
        <v>2593</v>
      </c>
      <c r="D2987" s="1" t="str">
        <f t="shared" si="138"/>
        <v>22</v>
      </c>
      <c r="E2987" s="1" t="str">
        <f t="shared" si="139"/>
        <v>01101</v>
      </c>
      <c r="F2987" s="1" t="str">
        <f t="shared" si="140"/>
        <v>PI-Avelino Lopes</v>
      </c>
    </row>
    <row r="2988" spans="1:6" x14ac:dyDescent="0.25">
      <c r="A2988" s="1" t="s">
        <v>2576</v>
      </c>
      <c r="B2988" s="1">
        <v>2201150</v>
      </c>
      <c r="C2988" s="1" t="s">
        <v>2594</v>
      </c>
      <c r="D2988" s="1" t="str">
        <f t="shared" si="138"/>
        <v>22</v>
      </c>
      <c r="E2988" s="1" t="str">
        <f t="shared" si="139"/>
        <v>01150</v>
      </c>
      <c r="F2988" s="1" t="str">
        <f t="shared" si="140"/>
        <v>PI-Baixa Grande do Ribeiro</v>
      </c>
    </row>
    <row r="2989" spans="1:6" x14ac:dyDescent="0.25">
      <c r="A2989" s="1" t="s">
        <v>2576</v>
      </c>
      <c r="B2989" s="1">
        <v>2201176</v>
      </c>
      <c r="C2989" s="1" t="s">
        <v>2595</v>
      </c>
      <c r="D2989" s="1" t="str">
        <f t="shared" si="138"/>
        <v>22</v>
      </c>
      <c r="E2989" s="1" t="str">
        <f t="shared" si="139"/>
        <v>01176</v>
      </c>
      <c r="F2989" s="1" t="str">
        <f t="shared" si="140"/>
        <v>PI-Barra D'Alcântara</v>
      </c>
    </row>
    <row r="2990" spans="1:6" x14ac:dyDescent="0.25">
      <c r="A2990" s="1" t="s">
        <v>2576</v>
      </c>
      <c r="B2990" s="1">
        <v>2201200</v>
      </c>
      <c r="C2990" s="1" t="s">
        <v>2596</v>
      </c>
      <c r="D2990" s="1" t="str">
        <f t="shared" si="138"/>
        <v>22</v>
      </c>
      <c r="E2990" s="1" t="str">
        <f t="shared" si="139"/>
        <v>01200</v>
      </c>
      <c r="F2990" s="1" t="str">
        <f t="shared" si="140"/>
        <v>PI-Barras</v>
      </c>
    </row>
    <row r="2991" spans="1:6" x14ac:dyDescent="0.25">
      <c r="A2991" s="1" t="s">
        <v>2576</v>
      </c>
      <c r="B2991" s="1">
        <v>2201309</v>
      </c>
      <c r="C2991" s="1" t="s">
        <v>2597</v>
      </c>
      <c r="D2991" s="1" t="str">
        <f t="shared" si="138"/>
        <v>22</v>
      </c>
      <c r="E2991" s="1" t="str">
        <f t="shared" si="139"/>
        <v>01309</v>
      </c>
      <c r="F2991" s="1" t="str">
        <f t="shared" si="140"/>
        <v>PI-Barreiras do Piauí</v>
      </c>
    </row>
    <row r="2992" spans="1:6" x14ac:dyDescent="0.25">
      <c r="A2992" s="1" t="s">
        <v>2576</v>
      </c>
      <c r="B2992" s="1">
        <v>2201408</v>
      </c>
      <c r="C2992" s="1" t="s">
        <v>2598</v>
      </c>
      <c r="D2992" s="1" t="str">
        <f t="shared" si="138"/>
        <v>22</v>
      </c>
      <c r="E2992" s="1" t="str">
        <f t="shared" si="139"/>
        <v>01408</v>
      </c>
      <c r="F2992" s="1" t="str">
        <f t="shared" si="140"/>
        <v>PI-Barro Duro</v>
      </c>
    </row>
    <row r="2993" spans="1:6" x14ac:dyDescent="0.25">
      <c r="A2993" s="1" t="s">
        <v>2576</v>
      </c>
      <c r="B2993" s="1">
        <v>2201507</v>
      </c>
      <c r="C2993" s="1" t="s">
        <v>2599</v>
      </c>
      <c r="D2993" s="1" t="str">
        <f t="shared" si="138"/>
        <v>22</v>
      </c>
      <c r="E2993" s="1" t="str">
        <f t="shared" si="139"/>
        <v>01507</v>
      </c>
      <c r="F2993" s="1" t="str">
        <f t="shared" si="140"/>
        <v>PI-Batalha</v>
      </c>
    </row>
    <row r="2994" spans="1:6" x14ac:dyDescent="0.25">
      <c r="A2994" s="1" t="s">
        <v>2576</v>
      </c>
      <c r="B2994" s="1">
        <v>2201556</v>
      </c>
      <c r="C2994" s="1" t="s">
        <v>2600</v>
      </c>
      <c r="D2994" s="1" t="str">
        <f t="shared" si="138"/>
        <v>22</v>
      </c>
      <c r="E2994" s="1" t="str">
        <f t="shared" si="139"/>
        <v>01556</v>
      </c>
      <c r="F2994" s="1" t="str">
        <f t="shared" si="140"/>
        <v>PI-Bela Vista do Piauí</v>
      </c>
    </row>
    <row r="2995" spans="1:6" x14ac:dyDescent="0.25">
      <c r="A2995" s="1" t="s">
        <v>2576</v>
      </c>
      <c r="B2995" s="1">
        <v>2201572</v>
      </c>
      <c r="C2995" s="1" t="s">
        <v>2601</v>
      </c>
      <c r="D2995" s="1" t="str">
        <f t="shared" si="138"/>
        <v>22</v>
      </c>
      <c r="E2995" s="1" t="str">
        <f t="shared" si="139"/>
        <v>01572</v>
      </c>
      <c r="F2995" s="1" t="str">
        <f t="shared" si="140"/>
        <v>PI-Belém do Piauí</v>
      </c>
    </row>
    <row r="2996" spans="1:6" x14ac:dyDescent="0.25">
      <c r="A2996" s="1" t="s">
        <v>2576</v>
      </c>
      <c r="B2996" s="1">
        <v>2201606</v>
      </c>
      <c r="C2996" s="1" t="s">
        <v>2602</v>
      </c>
      <c r="D2996" s="1" t="str">
        <f t="shared" si="138"/>
        <v>22</v>
      </c>
      <c r="E2996" s="1" t="str">
        <f t="shared" si="139"/>
        <v>01606</v>
      </c>
      <c r="F2996" s="1" t="str">
        <f t="shared" si="140"/>
        <v>PI-Beneditinos</v>
      </c>
    </row>
    <row r="2997" spans="1:6" x14ac:dyDescent="0.25">
      <c r="A2997" s="1" t="s">
        <v>2576</v>
      </c>
      <c r="B2997" s="1">
        <v>2201705</v>
      </c>
      <c r="C2997" s="1" t="s">
        <v>2603</v>
      </c>
      <c r="D2997" s="1" t="str">
        <f t="shared" si="138"/>
        <v>22</v>
      </c>
      <c r="E2997" s="1" t="str">
        <f t="shared" si="139"/>
        <v>01705</v>
      </c>
      <c r="F2997" s="1" t="str">
        <f t="shared" si="140"/>
        <v>PI-Bertolínia</v>
      </c>
    </row>
    <row r="2998" spans="1:6" x14ac:dyDescent="0.25">
      <c r="A2998" s="1" t="s">
        <v>2576</v>
      </c>
      <c r="B2998" s="1">
        <v>2201739</v>
      </c>
      <c r="C2998" s="1" t="s">
        <v>2604</v>
      </c>
      <c r="D2998" s="1" t="str">
        <f t="shared" si="138"/>
        <v>22</v>
      </c>
      <c r="E2998" s="1" t="str">
        <f t="shared" si="139"/>
        <v>01739</v>
      </c>
      <c r="F2998" s="1" t="str">
        <f t="shared" si="140"/>
        <v>PI-Betânia do Piauí</v>
      </c>
    </row>
    <row r="2999" spans="1:6" x14ac:dyDescent="0.25">
      <c r="A2999" s="1" t="s">
        <v>2576</v>
      </c>
      <c r="B2999" s="1">
        <v>2201770</v>
      </c>
      <c r="C2999" s="1" t="s">
        <v>2605</v>
      </c>
      <c r="D2999" s="1" t="str">
        <f t="shared" si="138"/>
        <v>22</v>
      </c>
      <c r="E2999" s="1" t="str">
        <f t="shared" si="139"/>
        <v>01770</v>
      </c>
      <c r="F2999" s="1" t="str">
        <f t="shared" si="140"/>
        <v>PI-Boa Hora</v>
      </c>
    </row>
    <row r="3000" spans="1:6" x14ac:dyDescent="0.25">
      <c r="A3000" s="1" t="s">
        <v>2576</v>
      </c>
      <c r="B3000" s="1">
        <v>2201804</v>
      </c>
      <c r="C3000" s="1" t="s">
        <v>2606</v>
      </c>
      <c r="D3000" s="1" t="str">
        <f t="shared" si="138"/>
        <v>22</v>
      </c>
      <c r="E3000" s="1" t="str">
        <f t="shared" si="139"/>
        <v>01804</v>
      </c>
      <c r="F3000" s="1" t="str">
        <f t="shared" si="140"/>
        <v>PI-Bocaina</v>
      </c>
    </row>
    <row r="3001" spans="1:6" x14ac:dyDescent="0.25">
      <c r="A3001" s="1" t="s">
        <v>2576</v>
      </c>
      <c r="B3001" s="1">
        <v>2201903</v>
      </c>
      <c r="C3001" s="1" t="s">
        <v>2607</v>
      </c>
      <c r="D3001" s="1" t="str">
        <f t="shared" si="138"/>
        <v>22</v>
      </c>
      <c r="E3001" s="1" t="str">
        <f t="shared" si="139"/>
        <v>01903</v>
      </c>
      <c r="F3001" s="1" t="str">
        <f t="shared" si="140"/>
        <v>PI-Bom Jesus</v>
      </c>
    </row>
    <row r="3002" spans="1:6" x14ac:dyDescent="0.25">
      <c r="A3002" s="1" t="s">
        <v>2576</v>
      </c>
      <c r="B3002" s="1">
        <v>2201919</v>
      </c>
      <c r="C3002" s="1" t="s">
        <v>2608</v>
      </c>
      <c r="D3002" s="1" t="str">
        <f t="shared" si="138"/>
        <v>22</v>
      </c>
      <c r="E3002" s="1" t="str">
        <f t="shared" si="139"/>
        <v>01919</v>
      </c>
      <c r="F3002" s="1" t="str">
        <f t="shared" si="140"/>
        <v>PI-Bom Princípio do Piauí</v>
      </c>
    </row>
    <row r="3003" spans="1:6" x14ac:dyDescent="0.25">
      <c r="A3003" s="1" t="s">
        <v>2576</v>
      </c>
      <c r="B3003" s="1">
        <v>2201929</v>
      </c>
      <c r="C3003" s="1" t="s">
        <v>2609</v>
      </c>
      <c r="D3003" s="1" t="str">
        <f t="shared" si="138"/>
        <v>22</v>
      </c>
      <c r="E3003" s="1" t="str">
        <f t="shared" si="139"/>
        <v>01929</v>
      </c>
      <c r="F3003" s="1" t="str">
        <f t="shared" si="140"/>
        <v>PI-Bonfim do Piauí</v>
      </c>
    </row>
    <row r="3004" spans="1:6" x14ac:dyDescent="0.25">
      <c r="A3004" s="1" t="s">
        <v>2576</v>
      </c>
      <c r="B3004" s="1">
        <v>2201945</v>
      </c>
      <c r="C3004" s="1" t="s">
        <v>2610</v>
      </c>
      <c r="D3004" s="1" t="str">
        <f t="shared" si="138"/>
        <v>22</v>
      </c>
      <c r="E3004" s="1" t="str">
        <f t="shared" si="139"/>
        <v>01945</v>
      </c>
      <c r="F3004" s="1" t="str">
        <f t="shared" si="140"/>
        <v>PI-Boqueirão do Piauí</v>
      </c>
    </row>
    <row r="3005" spans="1:6" x14ac:dyDescent="0.25">
      <c r="A3005" s="1" t="s">
        <v>2576</v>
      </c>
      <c r="B3005" s="1">
        <v>2201960</v>
      </c>
      <c r="C3005" s="1" t="s">
        <v>2611</v>
      </c>
      <c r="D3005" s="1" t="str">
        <f t="shared" si="138"/>
        <v>22</v>
      </c>
      <c r="E3005" s="1" t="str">
        <f t="shared" si="139"/>
        <v>01960</v>
      </c>
      <c r="F3005" s="1" t="str">
        <f t="shared" si="140"/>
        <v>PI-Brasileira</v>
      </c>
    </row>
    <row r="3006" spans="1:6" x14ac:dyDescent="0.25">
      <c r="A3006" s="1" t="s">
        <v>2576</v>
      </c>
      <c r="B3006" s="1">
        <v>2201988</v>
      </c>
      <c r="C3006" s="1" t="s">
        <v>2612</v>
      </c>
      <c r="D3006" s="1" t="str">
        <f t="shared" si="138"/>
        <v>22</v>
      </c>
      <c r="E3006" s="1" t="str">
        <f t="shared" si="139"/>
        <v>01988</v>
      </c>
      <c r="F3006" s="1" t="str">
        <f t="shared" si="140"/>
        <v>PI-Brejo do Piauí</v>
      </c>
    </row>
    <row r="3007" spans="1:6" x14ac:dyDescent="0.25">
      <c r="A3007" s="1" t="s">
        <v>2576</v>
      </c>
      <c r="B3007" s="1">
        <v>2202000</v>
      </c>
      <c r="C3007" s="1" t="s">
        <v>2613</v>
      </c>
      <c r="D3007" s="1" t="str">
        <f t="shared" si="138"/>
        <v>22</v>
      </c>
      <c r="E3007" s="1" t="str">
        <f t="shared" si="139"/>
        <v>02000</v>
      </c>
      <c r="F3007" s="1" t="str">
        <f t="shared" si="140"/>
        <v>PI-Buriti dos Lopes</v>
      </c>
    </row>
    <row r="3008" spans="1:6" x14ac:dyDescent="0.25">
      <c r="A3008" s="1" t="s">
        <v>2576</v>
      </c>
      <c r="B3008" s="1">
        <v>2202026</v>
      </c>
      <c r="C3008" s="1" t="s">
        <v>2614</v>
      </c>
      <c r="D3008" s="1" t="str">
        <f t="shared" si="138"/>
        <v>22</v>
      </c>
      <c r="E3008" s="1" t="str">
        <f t="shared" si="139"/>
        <v>02026</v>
      </c>
      <c r="F3008" s="1" t="str">
        <f t="shared" si="140"/>
        <v>PI-Buriti dos Montes</v>
      </c>
    </row>
    <row r="3009" spans="1:6" x14ac:dyDescent="0.25">
      <c r="A3009" s="1" t="s">
        <v>2576</v>
      </c>
      <c r="B3009" s="1">
        <v>2202059</v>
      </c>
      <c r="C3009" s="1" t="s">
        <v>2615</v>
      </c>
      <c r="D3009" s="1" t="str">
        <f t="shared" si="138"/>
        <v>22</v>
      </c>
      <c r="E3009" s="1" t="str">
        <f t="shared" si="139"/>
        <v>02059</v>
      </c>
      <c r="F3009" s="1" t="str">
        <f t="shared" si="140"/>
        <v>PI-Cabeceiras do Piauí</v>
      </c>
    </row>
    <row r="3010" spans="1:6" x14ac:dyDescent="0.25">
      <c r="A3010" s="1" t="s">
        <v>2576</v>
      </c>
      <c r="B3010" s="1">
        <v>2202075</v>
      </c>
      <c r="C3010" s="1" t="s">
        <v>2616</v>
      </c>
      <c r="D3010" s="1" t="str">
        <f t="shared" si="138"/>
        <v>22</v>
      </c>
      <c r="E3010" s="1" t="str">
        <f t="shared" si="139"/>
        <v>02075</v>
      </c>
      <c r="F3010" s="1" t="str">
        <f t="shared" si="140"/>
        <v>PI-Cajazeiras do Piauí</v>
      </c>
    </row>
    <row r="3011" spans="1:6" x14ac:dyDescent="0.25">
      <c r="A3011" s="1" t="s">
        <v>2576</v>
      </c>
      <c r="B3011" s="1">
        <v>2202083</v>
      </c>
      <c r="C3011" s="1" t="s">
        <v>2617</v>
      </c>
      <c r="D3011" s="1" t="str">
        <f t="shared" ref="D3011:D3074" si="141">LEFT($B3011,2)</f>
        <v>22</v>
      </c>
      <c r="E3011" s="1" t="str">
        <f t="shared" ref="E3011:E3074" si="142">RIGHT(B3011,5)</f>
        <v>02083</v>
      </c>
      <c r="F3011" s="1" t="str">
        <f t="shared" si="140"/>
        <v>PI-Cajueiro da Praia</v>
      </c>
    </row>
    <row r="3012" spans="1:6" x14ac:dyDescent="0.25">
      <c r="A3012" s="1" t="s">
        <v>2576</v>
      </c>
      <c r="B3012" s="1">
        <v>2202091</v>
      </c>
      <c r="C3012" s="1" t="s">
        <v>2618</v>
      </c>
      <c r="D3012" s="1" t="str">
        <f t="shared" si="141"/>
        <v>22</v>
      </c>
      <c r="E3012" s="1" t="str">
        <f t="shared" si="142"/>
        <v>02091</v>
      </c>
      <c r="F3012" s="1" t="str">
        <f t="shared" ref="F3012:F3075" si="143">A3012&amp;"-"&amp;C3012</f>
        <v>PI-Caldeirão Grande do Piauí</v>
      </c>
    </row>
    <row r="3013" spans="1:6" x14ac:dyDescent="0.25">
      <c r="A3013" s="1" t="s">
        <v>2576</v>
      </c>
      <c r="B3013" s="1">
        <v>2202109</v>
      </c>
      <c r="C3013" s="1" t="s">
        <v>2619</v>
      </c>
      <c r="D3013" s="1" t="str">
        <f t="shared" si="141"/>
        <v>22</v>
      </c>
      <c r="E3013" s="1" t="str">
        <f t="shared" si="142"/>
        <v>02109</v>
      </c>
      <c r="F3013" s="1" t="str">
        <f t="shared" si="143"/>
        <v>PI-Campinas do Piauí</v>
      </c>
    </row>
    <row r="3014" spans="1:6" x14ac:dyDescent="0.25">
      <c r="A3014" s="1" t="s">
        <v>2576</v>
      </c>
      <c r="B3014" s="1">
        <v>2202117</v>
      </c>
      <c r="C3014" s="1" t="s">
        <v>2620</v>
      </c>
      <c r="D3014" s="1" t="str">
        <f t="shared" si="141"/>
        <v>22</v>
      </c>
      <c r="E3014" s="1" t="str">
        <f t="shared" si="142"/>
        <v>02117</v>
      </c>
      <c r="F3014" s="1" t="str">
        <f t="shared" si="143"/>
        <v>PI-Campo Alegre do Fidalgo</v>
      </c>
    </row>
    <row r="3015" spans="1:6" x14ac:dyDescent="0.25">
      <c r="A3015" s="1" t="s">
        <v>2576</v>
      </c>
      <c r="B3015" s="1">
        <v>2202133</v>
      </c>
      <c r="C3015" s="1" t="s">
        <v>2621</v>
      </c>
      <c r="D3015" s="1" t="str">
        <f t="shared" si="141"/>
        <v>22</v>
      </c>
      <c r="E3015" s="1" t="str">
        <f t="shared" si="142"/>
        <v>02133</v>
      </c>
      <c r="F3015" s="1" t="str">
        <f t="shared" si="143"/>
        <v>PI-Campo Grande do Piauí</v>
      </c>
    </row>
    <row r="3016" spans="1:6" x14ac:dyDescent="0.25">
      <c r="A3016" s="1" t="s">
        <v>2576</v>
      </c>
      <c r="B3016" s="1">
        <v>2202174</v>
      </c>
      <c r="C3016" s="1" t="s">
        <v>2622</v>
      </c>
      <c r="D3016" s="1" t="str">
        <f t="shared" si="141"/>
        <v>22</v>
      </c>
      <c r="E3016" s="1" t="str">
        <f t="shared" si="142"/>
        <v>02174</v>
      </c>
      <c r="F3016" s="1" t="str">
        <f t="shared" si="143"/>
        <v>PI-Campo Largo do Piauí</v>
      </c>
    </row>
    <row r="3017" spans="1:6" x14ac:dyDescent="0.25">
      <c r="A3017" s="1" t="s">
        <v>2576</v>
      </c>
      <c r="B3017" s="1">
        <v>2202208</v>
      </c>
      <c r="C3017" s="1" t="s">
        <v>2623</v>
      </c>
      <c r="D3017" s="1" t="str">
        <f t="shared" si="141"/>
        <v>22</v>
      </c>
      <c r="E3017" s="1" t="str">
        <f t="shared" si="142"/>
        <v>02208</v>
      </c>
      <c r="F3017" s="1" t="str">
        <f t="shared" si="143"/>
        <v>PI-Campo Maior</v>
      </c>
    </row>
    <row r="3018" spans="1:6" x14ac:dyDescent="0.25">
      <c r="A3018" s="1" t="s">
        <v>2576</v>
      </c>
      <c r="B3018" s="1">
        <v>2202251</v>
      </c>
      <c r="C3018" s="1" t="s">
        <v>2624</v>
      </c>
      <c r="D3018" s="1" t="str">
        <f t="shared" si="141"/>
        <v>22</v>
      </c>
      <c r="E3018" s="1" t="str">
        <f t="shared" si="142"/>
        <v>02251</v>
      </c>
      <c r="F3018" s="1" t="str">
        <f t="shared" si="143"/>
        <v>PI-Canavieira</v>
      </c>
    </row>
    <row r="3019" spans="1:6" x14ac:dyDescent="0.25">
      <c r="A3019" s="1" t="s">
        <v>2576</v>
      </c>
      <c r="B3019" s="1">
        <v>2202307</v>
      </c>
      <c r="C3019" s="1" t="s">
        <v>2625</v>
      </c>
      <c r="D3019" s="1" t="str">
        <f t="shared" si="141"/>
        <v>22</v>
      </c>
      <c r="E3019" s="1" t="str">
        <f t="shared" si="142"/>
        <v>02307</v>
      </c>
      <c r="F3019" s="1" t="str">
        <f t="shared" si="143"/>
        <v>PI-Canto do Buriti</v>
      </c>
    </row>
    <row r="3020" spans="1:6" x14ac:dyDescent="0.25">
      <c r="A3020" s="1" t="s">
        <v>2576</v>
      </c>
      <c r="B3020" s="1">
        <v>2202406</v>
      </c>
      <c r="C3020" s="1" t="s">
        <v>2626</v>
      </c>
      <c r="D3020" s="1" t="str">
        <f t="shared" si="141"/>
        <v>22</v>
      </c>
      <c r="E3020" s="1" t="str">
        <f t="shared" si="142"/>
        <v>02406</v>
      </c>
      <c r="F3020" s="1" t="str">
        <f t="shared" si="143"/>
        <v>PI-Capitão de Campos</v>
      </c>
    </row>
    <row r="3021" spans="1:6" x14ac:dyDescent="0.25">
      <c r="A3021" s="1" t="s">
        <v>2576</v>
      </c>
      <c r="B3021" s="1">
        <v>2202455</v>
      </c>
      <c r="C3021" s="1" t="s">
        <v>2627</v>
      </c>
      <c r="D3021" s="1" t="str">
        <f t="shared" si="141"/>
        <v>22</v>
      </c>
      <c r="E3021" s="1" t="str">
        <f t="shared" si="142"/>
        <v>02455</v>
      </c>
      <c r="F3021" s="1" t="str">
        <f t="shared" si="143"/>
        <v>PI-Capitão Gervásio Oliveira</v>
      </c>
    </row>
    <row r="3022" spans="1:6" x14ac:dyDescent="0.25">
      <c r="A3022" s="1" t="s">
        <v>2576</v>
      </c>
      <c r="B3022" s="1">
        <v>2202505</v>
      </c>
      <c r="C3022" s="1" t="s">
        <v>2628</v>
      </c>
      <c r="D3022" s="1" t="str">
        <f t="shared" si="141"/>
        <v>22</v>
      </c>
      <c r="E3022" s="1" t="str">
        <f t="shared" si="142"/>
        <v>02505</v>
      </c>
      <c r="F3022" s="1" t="str">
        <f t="shared" si="143"/>
        <v>PI-Caracol</v>
      </c>
    </row>
    <row r="3023" spans="1:6" x14ac:dyDescent="0.25">
      <c r="A3023" s="1" t="s">
        <v>2576</v>
      </c>
      <c r="B3023" s="1">
        <v>2202539</v>
      </c>
      <c r="C3023" s="1" t="s">
        <v>2629</v>
      </c>
      <c r="D3023" s="1" t="str">
        <f t="shared" si="141"/>
        <v>22</v>
      </c>
      <c r="E3023" s="1" t="str">
        <f t="shared" si="142"/>
        <v>02539</v>
      </c>
      <c r="F3023" s="1" t="str">
        <f t="shared" si="143"/>
        <v>PI-Caraúbas do Piauí</v>
      </c>
    </row>
    <row r="3024" spans="1:6" x14ac:dyDescent="0.25">
      <c r="A3024" s="1" t="s">
        <v>2576</v>
      </c>
      <c r="B3024" s="1">
        <v>2202554</v>
      </c>
      <c r="C3024" s="1" t="s">
        <v>2630</v>
      </c>
      <c r="D3024" s="1" t="str">
        <f t="shared" si="141"/>
        <v>22</v>
      </c>
      <c r="E3024" s="1" t="str">
        <f t="shared" si="142"/>
        <v>02554</v>
      </c>
      <c r="F3024" s="1" t="str">
        <f t="shared" si="143"/>
        <v>PI-Caridade do Piauí</v>
      </c>
    </row>
    <row r="3025" spans="1:6" x14ac:dyDescent="0.25">
      <c r="A3025" s="1" t="s">
        <v>2576</v>
      </c>
      <c r="B3025" s="1">
        <v>2202604</v>
      </c>
      <c r="C3025" s="1" t="s">
        <v>2631</v>
      </c>
      <c r="D3025" s="1" t="str">
        <f t="shared" si="141"/>
        <v>22</v>
      </c>
      <c r="E3025" s="1" t="str">
        <f t="shared" si="142"/>
        <v>02604</v>
      </c>
      <c r="F3025" s="1" t="str">
        <f t="shared" si="143"/>
        <v>PI-Castelo do Piauí</v>
      </c>
    </row>
    <row r="3026" spans="1:6" x14ac:dyDescent="0.25">
      <c r="A3026" s="1" t="s">
        <v>2576</v>
      </c>
      <c r="B3026" s="1">
        <v>2202653</v>
      </c>
      <c r="C3026" s="1" t="s">
        <v>2632</v>
      </c>
      <c r="D3026" s="1" t="str">
        <f t="shared" si="141"/>
        <v>22</v>
      </c>
      <c r="E3026" s="1" t="str">
        <f t="shared" si="142"/>
        <v>02653</v>
      </c>
      <c r="F3026" s="1" t="str">
        <f t="shared" si="143"/>
        <v>PI-Caxingó</v>
      </c>
    </row>
    <row r="3027" spans="1:6" x14ac:dyDescent="0.25">
      <c r="A3027" s="1" t="s">
        <v>2576</v>
      </c>
      <c r="B3027" s="1">
        <v>2202703</v>
      </c>
      <c r="C3027" s="1" t="s">
        <v>2633</v>
      </c>
      <c r="D3027" s="1" t="str">
        <f t="shared" si="141"/>
        <v>22</v>
      </c>
      <c r="E3027" s="1" t="str">
        <f t="shared" si="142"/>
        <v>02703</v>
      </c>
      <c r="F3027" s="1" t="str">
        <f t="shared" si="143"/>
        <v>PI-Cocal</v>
      </c>
    </row>
    <row r="3028" spans="1:6" x14ac:dyDescent="0.25">
      <c r="A3028" s="1" t="s">
        <v>2576</v>
      </c>
      <c r="B3028" s="1">
        <v>2202711</v>
      </c>
      <c r="C3028" s="1" t="s">
        <v>2634</v>
      </c>
      <c r="D3028" s="1" t="str">
        <f t="shared" si="141"/>
        <v>22</v>
      </c>
      <c r="E3028" s="1" t="str">
        <f t="shared" si="142"/>
        <v>02711</v>
      </c>
      <c r="F3028" s="1" t="str">
        <f t="shared" si="143"/>
        <v>PI-Cocal de Telha</v>
      </c>
    </row>
    <row r="3029" spans="1:6" x14ac:dyDescent="0.25">
      <c r="A3029" s="1" t="s">
        <v>2576</v>
      </c>
      <c r="B3029" s="1">
        <v>2202729</v>
      </c>
      <c r="C3029" s="1" t="s">
        <v>2635</v>
      </c>
      <c r="D3029" s="1" t="str">
        <f t="shared" si="141"/>
        <v>22</v>
      </c>
      <c r="E3029" s="1" t="str">
        <f t="shared" si="142"/>
        <v>02729</v>
      </c>
      <c r="F3029" s="1" t="str">
        <f t="shared" si="143"/>
        <v>PI-Cocal dos Alves</v>
      </c>
    </row>
    <row r="3030" spans="1:6" x14ac:dyDescent="0.25">
      <c r="A3030" s="1" t="s">
        <v>2576</v>
      </c>
      <c r="B3030" s="1">
        <v>2202737</v>
      </c>
      <c r="C3030" s="1" t="s">
        <v>2636</v>
      </c>
      <c r="D3030" s="1" t="str">
        <f t="shared" si="141"/>
        <v>22</v>
      </c>
      <c r="E3030" s="1" t="str">
        <f t="shared" si="142"/>
        <v>02737</v>
      </c>
      <c r="F3030" s="1" t="str">
        <f t="shared" si="143"/>
        <v>PI-Coivaras</v>
      </c>
    </row>
    <row r="3031" spans="1:6" x14ac:dyDescent="0.25">
      <c r="A3031" s="1" t="s">
        <v>2576</v>
      </c>
      <c r="B3031" s="1">
        <v>2202752</v>
      </c>
      <c r="C3031" s="1" t="s">
        <v>2637</v>
      </c>
      <c r="D3031" s="1" t="str">
        <f t="shared" si="141"/>
        <v>22</v>
      </c>
      <c r="E3031" s="1" t="str">
        <f t="shared" si="142"/>
        <v>02752</v>
      </c>
      <c r="F3031" s="1" t="str">
        <f t="shared" si="143"/>
        <v>PI-Colônia do Gurguéia</v>
      </c>
    </row>
    <row r="3032" spans="1:6" x14ac:dyDescent="0.25">
      <c r="A3032" s="1" t="s">
        <v>2576</v>
      </c>
      <c r="B3032" s="1">
        <v>2202778</v>
      </c>
      <c r="C3032" s="1" t="s">
        <v>2638</v>
      </c>
      <c r="D3032" s="1" t="str">
        <f t="shared" si="141"/>
        <v>22</v>
      </c>
      <c r="E3032" s="1" t="str">
        <f t="shared" si="142"/>
        <v>02778</v>
      </c>
      <c r="F3032" s="1" t="str">
        <f t="shared" si="143"/>
        <v>PI-Colônia do Piauí</v>
      </c>
    </row>
    <row r="3033" spans="1:6" x14ac:dyDescent="0.25">
      <c r="A3033" s="1" t="s">
        <v>2576</v>
      </c>
      <c r="B3033" s="1">
        <v>2202802</v>
      </c>
      <c r="C3033" s="1" t="s">
        <v>2639</v>
      </c>
      <c r="D3033" s="1" t="str">
        <f t="shared" si="141"/>
        <v>22</v>
      </c>
      <c r="E3033" s="1" t="str">
        <f t="shared" si="142"/>
        <v>02802</v>
      </c>
      <c r="F3033" s="1" t="str">
        <f t="shared" si="143"/>
        <v>PI-Conceição do Canindé</v>
      </c>
    </row>
    <row r="3034" spans="1:6" x14ac:dyDescent="0.25">
      <c r="A3034" s="1" t="s">
        <v>2576</v>
      </c>
      <c r="B3034" s="1">
        <v>2202851</v>
      </c>
      <c r="C3034" s="1" t="s">
        <v>2640</v>
      </c>
      <c r="D3034" s="1" t="str">
        <f t="shared" si="141"/>
        <v>22</v>
      </c>
      <c r="E3034" s="1" t="str">
        <f t="shared" si="142"/>
        <v>02851</v>
      </c>
      <c r="F3034" s="1" t="str">
        <f t="shared" si="143"/>
        <v>PI-Coronel José Dias</v>
      </c>
    </row>
    <row r="3035" spans="1:6" x14ac:dyDescent="0.25">
      <c r="A3035" s="1" t="s">
        <v>2576</v>
      </c>
      <c r="B3035" s="1">
        <v>2202901</v>
      </c>
      <c r="C3035" s="1" t="s">
        <v>2641</v>
      </c>
      <c r="D3035" s="1" t="str">
        <f t="shared" si="141"/>
        <v>22</v>
      </c>
      <c r="E3035" s="1" t="str">
        <f t="shared" si="142"/>
        <v>02901</v>
      </c>
      <c r="F3035" s="1" t="str">
        <f t="shared" si="143"/>
        <v>PI-Corrente</v>
      </c>
    </row>
    <row r="3036" spans="1:6" x14ac:dyDescent="0.25">
      <c r="A3036" s="1" t="s">
        <v>2576</v>
      </c>
      <c r="B3036" s="1">
        <v>2203008</v>
      </c>
      <c r="C3036" s="1" t="s">
        <v>2642</v>
      </c>
      <c r="D3036" s="1" t="str">
        <f t="shared" si="141"/>
        <v>22</v>
      </c>
      <c r="E3036" s="1" t="str">
        <f t="shared" si="142"/>
        <v>03008</v>
      </c>
      <c r="F3036" s="1" t="str">
        <f t="shared" si="143"/>
        <v>PI-Cristalândia do Piauí</v>
      </c>
    </row>
    <row r="3037" spans="1:6" x14ac:dyDescent="0.25">
      <c r="A3037" s="1" t="s">
        <v>2576</v>
      </c>
      <c r="B3037" s="1">
        <v>2203107</v>
      </c>
      <c r="C3037" s="1" t="s">
        <v>2643</v>
      </c>
      <c r="D3037" s="1" t="str">
        <f t="shared" si="141"/>
        <v>22</v>
      </c>
      <c r="E3037" s="1" t="str">
        <f t="shared" si="142"/>
        <v>03107</v>
      </c>
      <c r="F3037" s="1" t="str">
        <f t="shared" si="143"/>
        <v>PI-Cristino Castro</v>
      </c>
    </row>
    <row r="3038" spans="1:6" x14ac:dyDescent="0.25">
      <c r="A3038" s="1" t="s">
        <v>2576</v>
      </c>
      <c r="B3038" s="1">
        <v>2203206</v>
      </c>
      <c r="C3038" s="1" t="s">
        <v>2644</v>
      </c>
      <c r="D3038" s="1" t="str">
        <f t="shared" si="141"/>
        <v>22</v>
      </c>
      <c r="E3038" s="1" t="str">
        <f t="shared" si="142"/>
        <v>03206</v>
      </c>
      <c r="F3038" s="1" t="str">
        <f t="shared" si="143"/>
        <v>PI-Curimatá</v>
      </c>
    </row>
    <row r="3039" spans="1:6" x14ac:dyDescent="0.25">
      <c r="A3039" s="1" t="s">
        <v>2576</v>
      </c>
      <c r="B3039" s="1">
        <v>2203230</v>
      </c>
      <c r="C3039" s="1" t="s">
        <v>2645</v>
      </c>
      <c r="D3039" s="1" t="str">
        <f t="shared" si="141"/>
        <v>22</v>
      </c>
      <c r="E3039" s="1" t="str">
        <f t="shared" si="142"/>
        <v>03230</v>
      </c>
      <c r="F3039" s="1" t="str">
        <f t="shared" si="143"/>
        <v>PI-Currais</v>
      </c>
    </row>
    <row r="3040" spans="1:6" x14ac:dyDescent="0.25">
      <c r="A3040" s="1" t="s">
        <v>2576</v>
      </c>
      <c r="B3040" s="1">
        <v>2203271</v>
      </c>
      <c r="C3040" s="1" t="s">
        <v>2646</v>
      </c>
      <c r="D3040" s="1" t="str">
        <f t="shared" si="141"/>
        <v>22</v>
      </c>
      <c r="E3040" s="1" t="str">
        <f t="shared" si="142"/>
        <v>03271</v>
      </c>
      <c r="F3040" s="1" t="str">
        <f t="shared" si="143"/>
        <v>PI-Curral Novo do Piauí</v>
      </c>
    </row>
    <row r="3041" spans="1:6" x14ac:dyDescent="0.25">
      <c r="A3041" s="1" t="s">
        <v>2576</v>
      </c>
      <c r="B3041" s="1">
        <v>2203255</v>
      </c>
      <c r="C3041" s="1" t="s">
        <v>2647</v>
      </c>
      <c r="D3041" s="1" t="str">
        <f t="shared" si="141"/>
        <v>22</v>
      </c>
      <c r="E3041" s="1" t="str">
        <f t="shared" si="142"/>
        <v>03255</v>
      </c>
      <c r="F3041" s="1" t="str">
        <f t="shared" si="143"/>
        <v>PI-Curralinhos</v>
      </c>
    </row>
    <row r="3042" spans="1:6" x14ac:dyDescent="0.25">
      <c r="A3042" s="1" t="s">
        <v>2576</v>
      </c>
      <c r="B3042" s="1">
        <v>2203305</v>
      </c>
      <c r="C3042" s="1" t="s">
        <v>2648</v>
      </c>
      <c r="D3042" s="1" t="str">
        <f t="shared" si="141"/>
        <v>22</v>
      </c>
      <c r="E3042" s="1" t="str">
        <f t="shared" si="142"/>
        <v>03305</v>
      </c>
      <c r="F3042" s="1" t="str">
        <f t="shared" si="143"/>
        <v>PI-Demerval Lobão</v>
      </c>
    </row>
    <row r="3043" spans="1:6" x14ac:dyDescent="0.25">
      <c r="A3043" s="1" t="s">
        <v>2576</v>
      </c>
      <c r="B3043" s="1">
        <v>2203354</v>
      </c>
      <c r="C3043" s="1" t="s">
        <v>2649</v>
      </c>
      <c r="D3043" s="1" t="str">
        <f t="shared" si="141"/>
        <v>22</v>
      </c>
      <c r="E3043" s="1" t="str">
        <f t="shared" si="142"/>
        <v>03354</v>
      </c>
      <c r="F3043" s="1" t="str">
        <f t="shared" si="143"/>
        <v>PI-Dirceu Arcoverde</v>
      </c>
    </row>
    <row r="3044" spans="1:6" x14ac:dyDescent="0.25">
      <c r="A3044" s="1" t="s">
        <v>2576</v>
      </c>
      <c r="B3044" s="1">
        <v>2203404</v>
      </c>
      <c r="C3044" s="1" t="s">
        <v>2650</v>
      </c>
      <c r="D3044" s="1" t="str">
        <f t="shared" si="141"/>
        <v>22</v>
      </c>
      <c r="E3044" s="1" t="str">
        <f t="shared" si="142"/>
        <v>03404</v>
      </c>
      <c r="F3044" s="1" t="str">
        <f t="shared" si="143"/>
        <v>PI-Dom Expedito Lopes</v>
      </c>
    </row>
    <row r="3045" spans="1:6" x14ac:dyDescent="0.25">
      <c r="A3045" s="1" t="s">
        <v>2576</v>
      </c>
      <c r="B3045" s="1">
        <v>2203453</v>
      </c>
      <c r="C3045" s="1" t="s">
        <v>2651</v>
      </c>
      <c r="D3045" s="1" t="str">
        <f t="shared" si="141"/>
        <v>22</v>
      </c>
      <c r="E3045" s="1" t="str">
        <f t="shared" si="142"/>
        <v>03453</v>
      </c>
      <c r="F3045" s="1" t="str">
        <f t="shared" si="143"/>
        <v>PI-Dom Inocêncio</v>
      </c>
    </row>
    <row r="3046" spans="1:6" x14ac:dyDescent="0.25">
      <c r="A3046" s="1" t="s">
        <v>2576</v>
      </c>
      <c r="B3046" s="1">
        <v>2203420</v>
      </c>
      <c r="C3046" s="1" t="s">
        <v>2652</v>
      </c>
      <c r="D3046" s="1" t="str">
        <f t="shared" si="141"/>
        <v>22</v>
      </c>
      <c r="E3046" s="1" t="str">
        <f t="shared" si="142"/>
        <v>03420</v>
      </c>
      <c r="F3046" s="1" t="str">
        <f t="shared" si="143"/>
        <v>PI-Domingos Mourão</v>
      </c>
    </row>
    <row r="3047" spans="1:6" x14ac:dyDescent="0.25">
      <c r="A3047" s="1" t="s">
        <v>2576</v>
      </c>
      <c r="B3047" s="1">
        <v>2203503</v>
      </c>
      <c r="C3047" s="1" t="s">
        <v>2653</v>
      </c>
      <c r="D3047" s="1" t="str">
        <f t="shared" si="141"/>
        <v>22</v>
      </c>
      <c r="E3047" s="1" t="str">
        <f t="shared" si="142"/>
        <v>03503</v>
      </c>
      <c r="F3047" s="1" t="str">
        <f t="shared" si="143"/>
        <v>PI-Elesbão Veloso</v>
      </c>
    </row>
    <row r="3048" spans="1:6" x14ac:dyDescent="0.25">
      <c r="A3048" s="1" t="s">
        <v>2576</v>
      </c>
      <c r="B3048" s="1">
        <v>2203602</v>
      </c>
      <c r="C3048" s="1" t="s">
        <v>2654</v>
      </c>
      <c r="D3048" s="1" t="str">
        <f t="shared" si="141"/>
        <v>22</v>
      </c>
      <c r="E3048" s="1" t="str">
        <f t="shared" si="142"/>
        <v>03602</v>
      </c>
      <c r="F3048" s="1" t="str">
        <f t="shared" si="143"/>
        <v>PI-Eliseu Martins</v>
      </c>
    </row>
    <row r="3049" spans="1:6" x14ac:dyDescent="0.25">
      <c r="A3049" s="1" t="s">
        <v>2576</v>
      </c>
      <c r="B3049" s="1">
        <v>2203701</v>
      </c>
      <c r="C3049" s="1" t="s">
        <v>2271</v>
      </c>
      <c r="D3049" s="1" t="str">
        <f t="shared" si="141"/>
        <v>22</v>
      </c>
      <c r="E3049" s="1" t="str">
        <f t="shared" si="142"/>
        <v>03701</v>
      </c>
      <c r="F3049" s="1" t="str">
        <f t="shared" si="143"/>
        <v>PI-Esperantina</v>
      </c>
    </row>
    <row r="3050" spans="1:6" x14ac:dyDescent="0.25">
      <c r="A3050" s="1" t="s">
        <v>2576</v>
      </c>
      <c r="B3050" s="1">
        <v>2203750</v>
      </c>
      <c r="C3050" s="1" t="s">
        <v>2655</v>
      </c>
      <c r="D3050" s="1" t="str">
        <f t="shared" si="141"/>
        <v>22</v>
      </c>
      <c r="E3050" s="1" t="str">
        <f t="shared" si="142"/>
        <v>03750</v>
      </c>
      <c r="F3050" s="1" t="str">
        <f t="shared" si="143"/>
        <v>PI-Fartura do Piauí</v>
      </c>
    </row>
    <row r="3051" spans="1:6" x14ac:dyDescent="0.25">
      <c r="A3051" s="1" t="s">
        <v>2576</v>
      </c>
      <c r="B3051" s="1">
        <v>2203800</v>
      </c>
      <c r="C3051" s="1" t="s">
        <v>2656</v>
      </c>
      <c r="D3051" s="1" t="str">
        <f t="shared" si="141"/>
        <v>22</v>
      </c>
      <c r="E3051" s="1" t="str">
        <f t="shared" si="142"/>
        <v>03800</v>
      </c>
      <c r="F3051" s="1" t="str">
        <f t="shared" si="143"/>
        <v>PI-Flores do Piauí</v>
      </c>
    </row>
    <row r="3052" spans="1:6" x14ac:dyDescent="0.25">
      <c r="A3052" s="1" t="s">
        <v>2576</v>
      </c>
      <c r="B3052" s="1">
        <v>2203859</v>
      </c>
      <c r="C3052" s="1" t="s">
        <v>2657</v>
      </c>
      <c r="D3052" s="1" t="str">
        <f t="shared" si="141"/>
        <v>22</v>
      </c>
      <c r="E3052" s="1" t="str">
        <f t="shared" si="142"/>
        <v>03859</v>
      </c>
      <c r="F3052" s="1" t="str">
        <f t="shared" si="143"/>
        <v>PI-Floresta do Piauí</v>
      </c>
    </row>
    <row r="3053" spans="1:6" x14ac:dyDescent="0.25">
      <c r="A3053" s="1" t="s">
        <v>2576</v>
      </c>
      <c r="B3053" s="1">
        <v>2203909</v>
      </c>
      <c r="C3053" s="1" t="s">
        <v>2658</v>
      </c>
      <c r="D3053" s="1" t="str">
        <f t="shared" si="141"/>
        <v>22</v>
      </c>
      <c r="E3053" s="1" t="str">
        <f t="shared" si="142"/>
        <v>03909</v>
      </c>
      <c r="F3053" s="1" t="str">
        <f t="shared" si="143"/>
        <v>PI-Floriano</v>
      </c>
    </row>
    <row r="3054" spans="1:6" x14ac:dyDescent="0.25">
      <c r="A3054" s="1" t="s">
        <v>2576</v>
      </c>
      <c r="B3054" s="1">
        <v>2204006</v>
      </c>
      <c r="C3054" s="1" t="s">
        <v>2659</v>
      </c>
      <c r="D3054" s="1" t="str">
        <f t="shared" si="141"/>
        <v>22</v>
      </c>
      <c r="E3054" s="1" t="str">
        <f t="shared" si="142"/>
        <v>04006</v>
      </c>
      <c r="F3054" s="1" t="str">
        <f t="shared" si="143"/>
        <v>PI-Francinópolis</v>
      </c>
    </row>
    <row r="3055" spans="1:6" x14ac:dyDescent="0.25">
      <c r="A3055" s="1" t="s">
        <v>2576</v>
      </c>
      <c r="B3055" s="1">
        <v>2204105</v>
      </c>
      <c r="C3055" s="1" t="s">
        <v>2660</v>
      </c>
      <c r="D3055" s="1" t="str">
        <f t="shared" si="141"/>
        <v>22</v>
      </c>
      <c r="E3055" s="1" t="str">
        <f t="shared" si="142"/>
        <v>04105</v>
      </c>
      <c r="F3055" s="1" t="str">
        <f t="shared" si="143"/>
        <v>PI-Francisco Ayres</v>
      </c>
    </row>
    <row r="3056" spans="1:6" x14ac:dyDescent="0.25">
      <c r="A3056" s="1" t="s">
        <v>2576</v>
      </c>
      <c r="B3056" s="1">
        <v>2204154</v>
      </c>
      <c r="C3056" s="1" t="s">
        <v>2661</v>
      </c>
      <c r="D3056" s="1" t="str">
        <f t="shared" si="141"/>
        <v>22</v>
      </c>
      <c r="E3056" s="1" t="str">
        <f t="shared" si="142"/>
        <v>04154</v>
      </c>
      <c r="F3056" s="1" t="str">
        <f t="shared" si="143"/>
        <v>PI-Francisco Macedo</v>
      </c>
    </row>
    <row r="3057" spans="1:6" x14ac:dyDescent="0.25">
      <c r="A3057" s="1" t="s">
        <v>2576</v>
      </c>
      <c r="B3057" s="1">
        <v>2204204</v>
      </c>
      <c r="C3057" s="1" t="s">
        <v>2662</v>
      </c>
      <c r="D3057" s="1" t="str">
        <f t="shared" si="141"/>
        <v>22</v>
      </c>
      <c r="E3057" s="1" t="str">
        <f t="shared" si="142"/>
        <v>04204</v>
      </c>
      <c r="F3057" s="1" t="str">
        <f t="shared" si="143"/>
        <v>PI-Francisco Santos</v>
      </c>
    </row>
    <row r="3058" spans="1:6" x14ac:dyDescent="0.25">
      <c r="A3058" s="1" t="s">
        <v>2576</v>
      </c>
      <c r="B3058" s="1">
        <v>2204303</v>
      </c>
      <c r="C3058" s="1" t="s">
        <v>2663</v>
      </c>
      <c r="D3058" s="1" t="str">
        <f t="shared" si="141"/>
        <v>22</v>
      </c>
      <c r="E3058" s="1" t="str">
        <f t="shared" si="142"/>
        <v>04303</v>
      </c>
      <c r="F3058" s="1" t="str">
        <f t="shared" si="143"/>
        <v>PI-Fronteiras</v>
      </c>
    </row>
    <row r="3059" spans="1:6" x14ac:dyDescent="0.25">
      <c r="A3059" s="1" t="s">
        <v>2576</v>
      </c>
      <c r="B3059" s="1">
        <v>2204352</v>
      </c>
      <c r="C3059" s="1" t="s">
        <v>2664</v>
      </c>
      <c r="D3059" s="1" t="str">
        <f t="shared" si="141"/>
        <v>22</v>
      </c>
      <c r="E3059" s="1" t="str">
        <f t="shared" si="142"/>
        <v>04352</v>
      </c>
      <c r="F3059" s="1" t="str">
        <f t="shared" si="143"/>
        <v>PI-Geminiano</v>
      </c>
    </row>
    <row r="3060" spans="1:6" x14ac:dyDescent="0.25">
      <c r="A3060" s="1" t="s">
        <v>2576</v>
      </c>
      <c r="B3060" s="1">
        <v>2204402</v>
      </c>
      <c r="C3060" s="1" t="s">
        <v>2665</v>
      </c>
      <c r="D3060" s="1" t="str">
        <f t="shared" si="141"/>
        <v>22</v>
      </c>
      <c r="E3060" s="1" t="str">
        <f t="shared" si="142"/>
        <v>04402</v>
      </c>
      <c r="F3060" s="1" t="str">
        <f t="shared" si="143"/>
        <v>PI-Gilbués</v>
      </c>
    </row>
    <row r="3061" spans="1:6" x14ac:dyDescent="0.25">
      <c r="A3061" s="1" t="s">
        <v>2576</v>
      </c>
      <c r="B3061" s="1">
        <v>2204501</v>
      </c>
      <c r="C3061" s="1" t="s">
        <v>2666</v>
      </c>
      <c r="D3061" s="1" t="str">
        <f t="shared" si="141"/>
        <v>22</v>
      </c>
      <c r="E3061" s="1" t="str">
        <f t="shared" si="142"/>
        <v>04501</v>
      </c>
      <c r="F3061" s="1" t="str">
        <f t="shared" si="143"/>
        <v>PI-Guadalupe</v>
      </c>
    </row>
    <row r="3062" spans="1:6" x14ac:dyDescent="0.25">
      <c r="A3062" s="1" t="s">
        <v>2576</v>
      </c>
      <c r="B3062" s="1">
        <v>2204550</v>
      </c>
      <c r="C3062" s="1" t="s">
        <v>2667</v>
      </c>
      <c r="D3062" s="1" t="str">
        <f t="shared" si="141"/>
        <v>22</v>
      </c>
      <c r="E3062" s="1" t="str">
        <f t="shared" si="142"/>
        <v>04550</v>
      </c>
      <c r="F3062" s="1" t="str">
        <f t="shared" si="143"/>
        <v>PI-Guaribas</v>
      </c>
    </row>
    <row r="3063" spans="1:6" x14ac:dyDescent="0.25">
      <c r="A3063" s="1" t="s">
        <v>2576</v>
      </c>
      <c r="B3063" s="1">
        <v>2204600</v>
      </c>
      <c r="C3063" s="1" t="s">
        <v>2668</v>
      </c>
      <c r="D3063" s="1" t="str">
        <f t="shared" si="141"/>
        <v>22</v>
      </c>
      <c r="E3063" s="1" t="str">
        <f t="shared" si="142"/>
        <v>04600</v>
      </c>
      <c r="F3063" s="1" t="str">
        <f t="shared" si="143"/>
        <v>PI-Hugo Napoleão</v>
      </c>
    </row>
    <row r="3064" spans="1:6" x14ac:dyDescent="0.25">
      <c r="A3064" s="1" t="s">
        <v>2576</v>
      </c>
      <c r="B3064" s="1">
        <v>2204659</v>
      </c>
      <c r="C3064" s="1" t="s">
        <v>2669</v>
      </c>
      <c r="D3064" s="1" t="str">
        <f t="shared" si="141"/>
        <v>22</v>
      </c>
      <c r="E3064" s="1" t="str">
        <f t="shared" si="142"/>
        <v>04659</v>
      </c>
      <c r="F3064" s="1" t="str">
        <f t="shared" si="143"/>
        <v>PI-Ilha Grande</v>
      </c>
    </row>
    <row r="3065" spans="1:6" x14ac:dyDescent="0.25">
      <c r="A3065" s="1" t="s">
        <v>2576</v>
      </c>
      <c r="B3065" s="1">
        <v>2204709</v>
      </c>
      <c r="C3065" s="1" t="s">
        <v>2670</v>
      </c>
      <c r="D3065" s="1" t="str">
        <f t="shared" si="141"/>
        <v>22</v>
      </c>
      <c r="E3065" s="1" t="str">
        <f t="shared" si="142"/>
        <v>04709</v>
      </c>
      <c r="F3065" s="1" t="str">
        <f t="shared" si="143"/>
        <v>PI-Inhuma</v>
      </c>
    </row>
    <row r="3066" spans="1:6" x14ac:dyDescent="0.25">
      <c r="A3066" s="1" t="s">
        <v>2576</v>
      </c>
      <c r="B3066" s="1">
        <v>2204808</v>
      </c>
      <c r="C3066" s="1" t="s">
        <v>2671</v>
      </c>
      <c r="D3066" s="1" t="str">
        <f t="shared" si="141"/>
        <v>22</v>
      </c>
      <c r="E3066" s="1" t="str">
        <f t="shared" si="142"/>
        <v>04808</v>
      </c>
      <c r="F3066" s="1" t="str">
        <f t="shared" si="143"/>
        <v>PI-Ipiranga do Piauí</v>
      </c>
    </row>
    <row r="3067" spans="1:6" x14ac:dyDescent="0.25">
      <c r="A3067" s="1" t="s">
        <v>2576</v>
      </c>
      <c r="B3067" s="1">
        <v>2204907</v>
      </c>
      <c r="C3067" s="1" t="s">
        <v>2672</v>
      </c>
      <c r="D3067" s="1" t="str">
        <f t="shared" si="141"/>
        <v>22</v>
      </c>
      <c r="E3067" s="1" t="str">
        <f t="shared" si="142"/>
        <v>04907</v>
      </c>
      <c r="F3067" s="1" t="str">
        <f t="shared" si="143"/>
        <v>PI-Isaías Coelho</v>
      </c>
    </row>
    <row r="3068" spans="1:6" x14ac:dyDescent="0.25">
      <c r="A3068" s="1" t="s">
        <v>2576</v>
      </c>
      <c r="B3068" s="1">
        <v>2205003</v>
      </c>
      <c r="C3068" s="1" t="s">
        <v>2673</v>
      </c>
      <c r="D3068" s="1" t="str">
        <f t="shared" si="141"/>
        <v>22</v>
      </c>
      <c r="E3068" s="1" t="str">
        <f t="shared" si="142"/>
        <v>05003</v>
      </c>
      <c r="F3068" s="1" t="str">
        <f t="shared" si="143"/>
        <v>PI-Itainópolis</v>
      </c>
    </row>
    <row r="3069" spans="1:6" x14ac:dyDescent="0.25">
      <c r="A3069" s="1" t="s">
        <v>2576</v>
      </c>
      <c r="B3069" s="1">
        <v>2205102</v>
      </c>
      <c r="C3069" s="1" t="s">
        <v>2674</v>
      </c>
      <c r="D3069" s="1" t="str">
        <f t="shared" si="141"/>
        <v>22</v>
      </c>
      <c r="E3069" s="1" t="str">
        <f t="shared" si="142"/>
        <v>05102</v>
      </c>
      <c r="F3069" s="1" t="str">
        <f t="shared" si="143"/>
        <v>PI-Itaueira</v>
      </c>
    </row>
    <row r="3070" spans="1:6" x14ac:dyDescent="0.25">
      <c r="A3070" s="1" t="s">
        <v>2576</v>
      </c>
      <c r="B3070" s="1">
        <v>2205151</v>
      </c>
      <c r="C3070" s="1" t="s">
        <v>2675</v>
      </c>
      <c r="D3070" s="1" t="str">
        <f t="shared" si="141"/>
        <v>22</v>
      </c>
      <c r="E3070" s="1" t="str">
        <f t="shared" si="142"/>
        <v>05151</v>
      </c>
      <c r="F3070" s="1" t="str">
        <f t="shared" si="143"/>
        <v>PI-Jacobina do Piauí</v>
      </c>
    </row>
    <row r="3071" spans="1:6" x14ac:dyDescent="0.25">
      <c r="A3071" s="1" t="s">
        <v>2576</v>
      </c>
      <c r="B3071" s="1">
        <v>2205201</v>
      </c>
      <c r="C3071" s="1" t="s">
        <v>2676</v>
      </c>
      <c r="D3071" s="1" t="str">
        <f t="shared" si="141"/>
        <v>22</v>
      </c>
      <c r="E3071" s="1" t="str">
        <f t="shared" si="142"/>
        <v>05201</v>
      </c>
      <c r="F3071" s="1" t="str">
        <f t="shared" si="143"/>
        <v>PI-Jaicós</v>
      </c>
    </row>
    <row r="3072" spans="1:6" x14ac:dyDescent="0.25">
      <c r="A3072" s="1" t="s">
        <v>2576</v>
      </c>
      <c r="B3072" s="1">
        <v>2205250</v>
      </c>
      <c r="C3072" s="1" t="s">
        <v>2677</v>
      </c>
      <c r="D3072" s="1" t="str">
        <f t="shared" si="141"/>
        <v>22</v>
      </c>
      <c r="E3072" s="1" t="str">
        <f t="shared" si="142"/>
        <v>05250</v>
      </c>
      <c r="F3072" s="1" t="str">
        <f t="shared" si="143"/>
        <v>PI-Jardim do Mulato</v>
      </c>
    </row>
    <row r="3073" spans="1:6" x14ac:dyDescent="0.25">
      <c r="A3073" s="1" t="s">
        <v>2576</v>
      </c>
      <c r="B3073" s="1">
        <v>2205276</v>
      </c>
      <c r="C3073" s="1" t="s">
        <v>2678</v>
      </c>
      <c r="D3073" s="1" t="str">
        <f t="shared" si="141"/>
        <v>22</v>
      </c>
      <c r="E3073" s="1" t="str">
        <f t="shared" si="142"/>
        <v>05276</v>
      </c>
      <c r="F3073" s="1" t="str">
        <f t="shared" si="143"/>
        <v>PI-Jatobá do Piauí</v>
      </c>
    </row>
    <row r="3074" spans="1:6" x14ac:dyDescent="0.25">
      <c r="A3074" s="1" t="s">
        <v>2576</v>
      </c>
      <c r="B3074" s="1">
        <v>2205300</v>
      </c>
      <c r="C3074" s="1" t="s">
        <v>2679</v>
      </c>
      <c r="D3074" s="1" t="str">
        <f t="shared" si="141"/>
        <v>22</v>
      </c>
      <c r="E3074" s="1" t="str">
        <f t="shared" si="142"/>
        <v>05300</v>
      </c>
      <c r="F3074" s="1" t="str">
        <f t="shared" si="143"/>
        <v>PI-Jerumenha</v>
      </c>
    </row>
    <row r="3075" spans="1:6" x14ac:dyDescent="0.25">
      <c r="A3075" s="1" t="s">
        <v>2576</v>
      </c>
      <c r="B3075" s="1">
        <v>2205359</v>
      </c>
      <c r="C3075" s="1" t="s">
        <v>2680</v>
      </c>
      <c r="D3075" s="1" t="str">
        <f t="shared" ref="D3075:D3138" si="144">LEFT($B3075,2)</f>
        <v>22</v>
      </c>
      <c r="E3075" s="1" t="str">
        <f t="shared" ref="E3075:E3138" si="145">RIGHT(B3075,5)</f>
        <v>05359</v>
      </c>
      <c r="F3075" s="1" t="str">
        <f t="shared" si="143"/>
        <v>PI-João Costa</v>
      </c>
    </row>
    <row r="3076" spans="1:6" x14ac:dyDescent="0.25">
      <c r="A3076" s="1" t="s">
        <v>2576</v>
      </c>
      <c r="B3076" s="1">
        <v>2205409</v>
      </c>
      <c r="C3076" s="1" t="s">
        <v>2681</v>
      </c>
      <c r="D3076" s="1" t="str">
        <f t="shared" si="144"/>
        <v>22</v>
      </c>
      <c r="E3076" s="1" t="str">
        <f t="shared" si="145"/>
        <v>05409</v>
      </c>
      <c r="F3076" s="1" t="str">
        <f t="shared" ref="F3076:F3139" si="146">A3076&amp;"-"&amp;C3076</f>
        <v>PI-Joaquim Pires</v>
      </c>
    </row>
    <row r="3077" spans="1:6" x14ac:dyDescent="0.25">
      <c r="A3077" s="1" t="s">
        <v>2576</v>
      </c>
      <c r="B3077" s="1">
        <v>2205458</v>
      </c>
      <c r="C3077" s="1" t="s">
        <v>2682</v>
      </c>
      <c r="D3077" s="1" t="str">
        <f t="shared" si="144"/>
        <v>22</v>
      </c>
      <c r="E3077" s="1" t="str">
        <f t="shared" si="145"/>
        <v>05458</v>
      </c>
      <c r="F3077" s="1" t="str">
        <f t="shared" si="146"/>
        <v>PI-Joca Marques</v>
      </c>
    </row>
    <row r="3078" spans="1:6" x14ac:dyDescent="0.25">
      <c r="A3078" s="1" t="s">
        <v>2576</v>
      </c>
      <c r="B3078" s="1">
        <v>2205508</v>
      </c>
      <c r="C3078" s="1" t="s">
        <v>2683</v>
      </c>
      <c r="D3078" s="1" t="str">
        <f t="shared" si="144"/>
        <v>22</v>
      </c>
      <c r="E3078" s="1" t="str">
        <f t="shared" si="145"/>
        <v>05508</v>
      </c>
      <c r="F3078" s="1" t="str">
        <f t="shared" si="146"/>
        <v>PI-José de Freitas</v>
      </c>
    </row>
    <row r="3079" spans="1:6" x14ac:dyDescent="0.25">
      <c r="A3079" s="1" t="s">
        <v>2576</v>
      </c>
      <c r="B3079" s="1">
        <v>2205516</v>
      </c>
      <c r="C3079" s="1" t="s">
        <v>2684</v>
      </c>
      <c r="D3079" s="1" t="str">
        <f t="shared" si="144"/>
        <v>22</v>
      </c>
      <c r="E3079" s="1" t="str">
        <f t="shared" si="145"/>
        <v>05516</v>
      </c>
      <c r="F3079" s="1" t="str">
        <f t="shared" si="146"/>
        <v>PI-Juazeiro do Piauí</v>
      </c>
    </row>
    <row r="3080" spans="1:6" x14ac:dyDescent="0.25">
      <c r="A3080" s="1" t="s">
        <v>2576</v>
      </c>
      <c r="B3080" s="1">
        <v>2205524</v>
      </c>
      <c r="C3080" s="1" t="s">
        <v>2685</v>
      </c>
      <c r="D3080" s="1" t="str">
        <f t="shared" si="144"/>
        <v>22</v>
      </c>
      <c r="E3080" s="1" t="str">
        <f t="shared" si="145"/>
        <v>05524</v>
      </c>
      <c r="F3080" s="1" t="str">
        <f t="shared" si="146"/>
        <v>PI-Júlio Borges</v>
      </c>
    </row>
    <row r="3081" spans="1:6" x14ac:dyDescent="0.25">
      <c r="A3081" s="1" t="s">
        <v>2576</v>
      </c>
      <c r="B3081" s="1">
        <v>2205532</v>
      </c>
      <c r="C3081" s="1" t="s">
        <v>2686</v>
      </c>
      <c r="D3081" s="1" t="str">
        <f t="shared" si="144"/>
        <v>22</v>
      </c>
      <c r="E3081" s="1" t="str">
        <f t="shared" si="145"/>
        <v>05532</v>
      </c>
      <c r="F3081" s="1" t="str">
        <f t="shared" si="146"/>
        <v>PI-Jurema</v>
      </c>
    </row>
    <row r="3082" spans="1:6" x14ac:dyDescent="0.25">
      <c r="A3082" s="1" t="s">
        <v>2576</v>
      </c>
      <c r="B3082" s="1">
        <v>2205557</v>
      </c>
      <c r="C3082" s="1" t="s">
        <v>2687</v>
      </c>
      <c r="D3082" s="1" t="str">
        <f t="shared" si="144"/>
        <v>22</v>
      </c>
      <c r="E3082" s="1" t="str">
        <f t="shared" si="145"/>
        <v>05557</v>
      </c>
      <c r="F3082" s="1" t="str">
        <f t="shared" si="146"/>
        <v>PI-Lagoa Alegre</v>
      </c>
    </row>
    <row r="3083" spans="1:6" x14ac:dyDescent="0.25">
      <c r="A3083" s="1" t="s">
        <v>2576</v>
      </c>
      <c r="B3083" s="1">
        <v>2205573</v>
      </c>
      <c r="C3083" s="1" t="s">
        <v>2688</v>
      </c>
      <c r="D3083" s="1" t="str">
        <f t="shared" si="144"/>
        <v>22</v>
      </c>
      <c r="E3083" s="1" t="str">
        <f t="shared" si="145"/>
        <v>05573</v>
      </c>
      <c r="F3083" s="1" t="str">
        <f t="shared" si="146"/>
        <v>PI-Lagoa de São Francisco</v>
      </c>
    </row>
    <row r="3084" spans="1:6" x14ac:dyDescent="0.25">
      <c r="A3084" s="1" t="s">
        <v>2576</v>
      </c>
      <c r="B3084" s="1">
        <v>2205565</v>
      </c>
      <c r="C3084" s="1" t="s">
        <v>2689</v>
      </c>
      <c r="D3084" s="1" t="str">
        <f t="shared" si="144"/>
        <v>22</v>
      </c>
      <c r="E3084" s="1" t="str">
        <f t="shared" si="145"/>
        <v>05565</v>
      </c>
      <c r="F3084" s="1" t="str">
        <f t="shared" si="146"/>
        <v>PI-Lagoa do Barro do Piauí</v>
      </c>
    </row>
    <row r="3085" spans="1:6" x14ac:dyDescent="0.25">
      <c r="A3085" s="1" t="s">
        <v>2576</v>
      </c>
      <c r="B3085" s="1">
        <v>2205581</v>
      </c>
      <c r="C3085" s="1" t="s">
        <v>2690</v>
      </c>
      <c r="D3085" s="1" t="str">
        <f t="shared" si="144"/>
        <v>22</v>
      </c>
      <c r="E3085" s="1" t="str">
        <f t="shared" si="145"/>
        <v>05581</v>
      </c>
      <c r="F3085" s="1" t="str">
        <f t="shared" si="146"/>
        <v>PI-Lagoa do Piauí</v>
      </c>
    </row>
    <row r="3086" spans="1:6" x14ac:dyDescent="0.25">
      <c r="A3086" s="1" t="s">
        <v>2576</v>
      </c>
      <c r="B3086" s="1">
        <v>2205599</v>
      </c>
      <c r="C3086" s="1" t="s">
        <v>2691</v>
      </c>
      <c r="D3086" s="1" t="str">
        <f t="shared" si="144"/>
        <v>22</v>
      </c>
      <c r="E3086" s="1" t="str">
        <f t="shared" si="145"/>
        <v>05599</v>
      </c>
      <c r="F3086" s="1" t="str">
        <f t="shared" si="146"/>
        <v>PI-Lagoa do Sítio</v>
      </c>
    </row>
    <row r="3087" spans="1:6" x14ac:dyDescent="0.25">
      <c r="A3087" s="1" t="s">
        <v>2576</v>
      </c>
      <c r="B3087" s="1">
        <v>2205540</v>
      </c>
      <c r="C3087" s="1" t="s">
        <v>2692</v>
      </c>
      <c r="D3087" s="1" t="str">
        <f t="shared" si="144"/>
        <v>22</v>
      </c>
      <c r="E3087" s="1" t="str">
        <f t="shared" si="145"/>
        <v>05540</v>
      </c>
      <c r="F3087" s="1" t="str">
        <f t="shared" si="146"/>
        <v>PI-Lagoinha do Piauí</v>
      </c>
    </row>
    <row r="3088" spans="1:6" x14ac:dyDescent="0.25">
      <c r="A3088" s="1" t="s">
        <v>2576</v>
      </c>
      <c r="B3088" s="1">
        <v>2205607</v>
      </c>
      <c r="C3088" s="1" t="s">
        <v>2693</v>
      </c>
      <c r="D3088" s="1" t="str">
        <f t="shared" si="144"/>
        <v>22</v>
      </c>
      <c r="E3088" s="1" t="str">
        <f t="shared" si="145"/>
        <v>05607</v>
      </c>
      <c r="F3088" s="1" t="str">
        <f t="shared" si="146"/>
        <v>PI-Landri Sales</v>
      </c>
    </row>
    <row r="3089" spans="1:6" x14ac:dyDescent="0.25">
      <c r="A3089" s="1" t="s">
        <v>2576</v>
      </c>
      <c r="B3089" s="1">
        <v>2205706</v>
      </c>
      <c r="C3089" s="1" t="s">
        <v>2694</v>
      </c>
      <c r="D3089" s="1" t="str">
        <f t="shared" si="144"/>
        <v>22</v>
      </c>
      <c r="E3089" s="1" t="str">
        <f t="shared" si="145"/>
        <v>05706</v>
      </c>
      <c r="F3089" s="1" t="str">
        <f t="shared" si="146"/>
        <v>PI-Luís Correia</v>
      </c>
    </row>
    <row r="3090" spans="1:6" x14ac:dyDescent="0.25">
      <c r="A3090" s="1" t="s">
        <v>2576</v>
      </c>
      <c r="B3090" s="1">
        <v>2205805</v>
      </c>
      <c r="C3090" s="1" t="s">
        <v>2695</v>
      </c>
      <c r="D3090" s="1" t="str">
        <f t="shared" si="144"/>
        <v>22</v>
      </c>
      <c r="E3090" s="1" t="str">
        <f t="shared" si="145"/>
        <v>05805</v>
      </c>
      <c r="F3090" s="1" t="str">
        <f t="shared" si="146"/>
        <v>PI-Luzilândia</v>
      </c>
    </row>
    <row r="3091" spans="1:6" x14ac:dyDescent="0.25">
      <c r="A3091" s="1" t="s">
        <v>2576</v>
      </c>
      <c r="B3091" s="1">
        <v>2205854</v>
      </c>
      <c r="C3091" s="1" t="s">
        <v>2696</v>
      </c>
      <c r="D3091" s="1" t="str">
        <f t="shared" si="144"/>
        <v>22</v>
      </c>
      <c r="E3091" s="1" t="str">
        <f t="shared" si="145"/>
        <v>05854</v>
      </c>
      <c r="F3091" s="1" t="str">
        <f t="shared" si="146"/>
        <v>PI-Madeiro</v>
      </c>
    </row>
    <row r="3092" spans="1:6" x14ac:dyDescent="0.25">
      <c r="A3092" s="1" t="s">
        <v>2576</v>
      </c>
      <c r="B3092" s="1">
        <v>2205904</v>
      </c>
      <c r="C3092" s="1" t="s">
        <v>2697</v>
      </c>
      <c r="D3092" s="1" t="str">
        <f t="shared" si="144"/>
        <v>22</v>
      </c>
      <c r="E3092" s="1" t="str">
        <f t="shared" si="145"/>
        <v>05904</v>
      </c>
      <c r="F3092" s="1" t="str">
        <f t="shared" si="146"/>
        <v>PI-Manoel Emídio</v>
      </c>
    </row>
    <row r="3093" spans="1:6" x14ac:dyDescent="0.25">
      <c r="A3093" s="1" t="s">
        <v>2576</v>
      </c>
      <c r="B3093" s="1">
        <v>2205953</v>
      </c>
      <c r="C3093" s="1" t="s">
        <v>2698</v>
      </c>
      <c r="D3093" s="1" t="str">
        <f t="shared" si="144"/>
        <v>22</v>
      </c>
      <c r="E3093" s="1" t="str">
        <f t="shared" si="145"/>
        <v>05953</v>
      </c>
      <c r="F3093" s="1" t="str">
        <f t="shared" si="146"/>
        <v>PI-Marcolândia</v>
      </c>
    </row>
    <row r="3094" spans="1:6" x14ac:dyDescent="0.25">
      <c r="A3094" s="1" t="s">
        <v>2576</v>
      </c>
      <c r="B3094" s="1">
        <v>2206001</v>
      </c>
      <c r="C3094" s="1" t="s">
        <v>2699</v>
      </c>
      <c r="D3094" s="1" t="str">
        <f t="shared" si="144"/>
        <v>22</v>
      </c>
      <c r="E3094" s="1" t="str">
        <f t="shared" si="145"/>
        <v>06001</v>
      </c>
      <c r="F3094" s="1" t="str">
        <f t="shared" si="146"/>
        <v>PI-Marcos Parente</v>
      </c>
    </row>
    <row r="3095" spans="1:6" x14ac:dyDescent="0.25">
      <c r="A3095" s="1" t="s">
        <v>2576</v>
      </c>
      <c r="B3095" s="1">
        <v>2206050</v>
      </c>
      <c r="C3095" s="1" t="s">
        <v>2700</v>
      </c>
      <c r="D3095" s="1" t="str">
        <f t="shared" si="144"/>
        <v>22</v>
      </c>
      <c r="E3095" s="1" t="str">
        <f t="shared" si="145"/>
        <v>06050</v>
      </c>
      <c r="F3095" s="1" t="str">
        <f t="shared" si="146"/>
        <v>PI-Massapê do Piauí</v>
      </c>
    </row>
    <row r="3096" spans="1:6" x14ac:dyDescent="0.25">
      <c r="A3096" s="1" t="s">
        <v>2576</v>
      </c>
      <c r="B3096" s="1">
        <v>2206100</v>
      </c>
      <c r="C3096" s="1" t="s">
        <v>2701</v>
      </c>
      <c r="D3096" s="1" t="str">
        <f t="shared" si="144"/>
        <v>22</v>
      </c>
      <c r="E3096" s="1" t="str">
        <f t="shared" si="145"/>
        <v>06100</v>
      </c>
      <c r="F3096" s="1" t="str">
        <f t="shared" si="146"/>
        <v>PI-Matias Olímpio</v>
      </c>
    </row>
    <row r="3097" spans="1:6" x14ac:dyDescent="0.25">
      <c r="A3097" s="1" t="s">
        <v>2576</v>
      </c>
      <c r="B3097" s="1">
        <v>2206209</v>
      </c>
      <c r="C3097" s="1" t="s">
        <v>2702</v>
      </c>
      <c r="D3097" s="1" t="str">
        <f t="shared" si="144"/>
        <v>22</v>
      </c>
      <c r="E3097" s="1" t="str">
        <f t="shared" si="145"/>
        <v>06209</v>
      </c>
      <c r="F3097" s="1" t="str">
        <f t="shared" si="146"/>
        <v>PI-Miguel Alves</v>
      </c>
    </row>
    <row r="3098" spans="1:6" x14ac:dyDescent="0.25">
      <c r="A3098" s="1" t="s">
        <v>2576</v>
      </c>
      <c r="B3098" s="1">
        <v>2206308</v>
      </c>
      <c r="C3098" s="1" t="s">
        <v>2703</v>
      </c>
      <c r="D3098" s="1" t="str">
        <f t="shared" si="144"/>
        <v>22</v>
      </c>
      <c r="E3098" s="1" t="str">
        <f t="shared" si="145"/>
        <v>06308</v>
      </c>
      <c r="F3098" s="1" t="str">
        <f t="shared" si="146"/>
        <v>PI-Miguel Leão</v>
      </c>
    </row>
    <row r="3099" spans="1:6" x14ac:dyDescent="0.25">
      <c r="A3099" s="1" t="s">
        <v>2576</v>
      </c>
      <c r="B3099" s="1">
        <v>2206357</v>
      </c>
      <c r="C3099" s="1" t="s">
        <v>2704</v>
      </c>
      <c r="D3099" s="1" t="str">
        <f t="shared" si="144"/>
        <v>22</v>
      </c>
      <c r="E3099" s="1" t="str">
        <f t="shared" si="145"/>
        <v>06357</v>
      </c>
      <c r="F3099" s="1" t="str">
        <f t="shared" si="146"/>
        <v>PI-Milton Brandão</v>
      </c>
    </row>
    <row r="3100" spans="1:6" x14ac:dyDescent="0.25">
      <c r="A3100" s="1" t="s">
        <v>2576</v>
      </c>
      <c r="B3100" s="1">
        <v>2206407</v>
      </c>
      <c r="C3100" s="1" t="s">
        <v>2705</v>
      </c>
      <c r="D3100" s="1" t="str">
        <f t="shared" si="144"/>
        <v>22</v>
      </c>
      <c r="E3100" s="1" t="str">
        <f t="shared" si="145"/>
        <v>06407</v>
      </c>
      <c r="F3100" s="1" t="str">
        <f t="shared" si="146"/>
        <v>PI-Monsenhor Gil</v>
      </c>
    </row>
    <row r="3101" spans="1:6" x14ac:dyDescent="0.25">
      <c r="A3101" s="1" t="s">
        <v>2576</v>
      </c>
      <c r="B3101" s="1">
        <v>2206506</v>
      </c>
      <c r="C3101" s="1" t="s">
        <v>2706</v>
      </c>
      <c r="D3101" s="1" t="str">
        <f t="shared" si="144"/>
        <v>22</v>
      </c>
      <c r="E3101" s="1" t="str">
        <f t="shared" si="145"/>
        <v>06506</v>
      </c>
      <c r="F3101" s="1" t="str">
        <f t="shared" si="146"/>
        <v>PI-Monsenhor Hipólito</v>
      </c>
    </row>
    <row r="3102" spans="1:6" x14ac:dyDescent="0.25">
      <c r="A3102" s="1" t="s">
        <v>2576</v>
      </c>
      <c r="B3102" s="1">
        <v>2206605</v>
      </c>
      <c r="C3102" s="1" t="s">
        <v>2707</v>
      </c>
      <c r="D3102" s="1" t="str">
        <f t="shared" si="144"/>
        <v>22</v>
      </c>
      <c r="E3102" s="1" t="str">
        <f t="shared" si="145"/>
        <v>06605</v>
      </c>
      <c r="F3102" s="1" t="str">
        <f t="shared" si="146"/>
        <v>PI-Monte Alegre do Piauí</v>
      </c>
    </row>
    <row r="3103" spans="1:6" x14ac:dyDescent="0.25">
      <c r="A3103" s="1" t="s">
        <v>2576</v>
      </c>
      <c r="B3103" s="1">
        <v>2206654</v>
      </c>
      <c r="C3103" s="1" t="s">
        <v>2708</v>
      </c>
      <c r="D3103" s="1" t="str">
        <f t="shared" si="144"/>
        <v>22</v>
      </c>
      <c r="E3103" s="1" t="str">
        <f t="shared" si="145"/>
        <v>06654</v>
      </c>
      <c r="F3103" s="1" t="str">
        <f t="shared" si="146"/>
        <v>PI-Morro Cabeça no Tempo</v>
      </c>
    </row>
    <row r="3104" spans="1:6" x14ac:dyDescent="0.25">
      <c r="A3104" s="1" t="s">
        <v>2576</v>
      </c>
      <c r="B3104" s="1">
        <v>2206670</v>
      </c>
      <c r="C3104" s="1" t="s">
        <v>2709</v>
      </c>
      <c r="D3104" s="1" t="str">
        <f t="shared" si="144"/>
        <v>22</v>
      </c>
      <c r="E3104" s="1" t="str">
        <f t="shared" si="145"/>
        <v>06670</v>
      </c>
      <c r="F3104" s="1" t="str">
        <f t="shared" si="146"/>
        <v>PI-Morro do Chapéu do Piauí</v>
      </c>
    </row>
    <row r="3105" spans="1:6" x14ac:dyDescent="0.25">
      <c r="A3105" s="1" t="s">
        <v>2576</v>
      </c>
      <c r="B3105" s="1">
        <v>2206696</v>
      </c>
      <c r="C3105" s="1" t="s">
        <v>2710</v>
      </c>
      <c r="D3105" s="1" t="str">
        <f t="shared" si="144"/>
        <v>22</v>
      </c>
      <c r="E3105" s="1" t="str">
        <f t="shared" si="145"/>
        <v>06696</v>
      </c>
      <c r="F3105" s="1" t="str">
        <f t="shared" si="146"/>
        <v>PI-Murici dos Portelas</v>
      </c>
    </row>
    <row r="3106" spans="1:6" x14ac:dyDescent="0.25">
      <c r="A3106" s="1" t="s">
        <v>2576</v>
      </c>
      <c r="B3106" s="1">
        <v>2206704</v>
      </c>
      <c r="C3106" s="1" t="s">
        <v>2711</v>
      </c>
      <c r="D3106" s="1" t="str">
        <f t="shared" si="144"/>
        <v>22</v>
      </c>
      <c r="E3106" s="1" t="str">
        <f t="shared" si="145"/>
        <v>06704</v>
      </c>
      <c r="F3106" s="1" t="str">
        <f t="shared" si="146"/>
        <v>PI-Nazaré do Piauí</v>
      </c>
    </row>
    <row r="3107" spans="1:6" x14ac:dyDescent="0.25">
      <c r="A3107" s="1" t="s">
        <v>2576</v>
      </c>
      <c r="B3107" s="1">
        <v>2206720</v>
      </c>
      <c r="C3107" s="1" t="s">
        <v>2712</v>
      </c>
      <c r="D3107" s="1" t="str">
        <f t="shared" si="144"/>
        <v>22</v>
      </c>
      <c r="E3107" s="1" t="str">
        <f t="shared" si="145"/>
        <v>06720</v>
      </c>
      <c r="F3107" s="1" t="str">
        <f t="shared" si="146"/>
        <v xml:space="preserve">PI-Nazária </v>
      </c>
    </row>
    <row r="3108" spans="1:6" x14ac:dyDescent="0.25">
      <c r="A3108" s="1" t="s">
        <v>2576</v>
      </c>
      <c r="B3108" s="1">
        <v>2206753</v>
      </c>
      <c r="C3108" s="1" t="s">
        <v>2713</v>
      </c>
      <c r="D3108" s="1" t="str">
        <f t="shared" si="144"/>
        <v>22</v>
      </c>
      <c r="E3108" s="1" t="str">
        <f t="shared" si="145"/>
        <v>06753</v>
      </c>
      <c r="F3108" s="1" t="str">
        <f t="shared" si="146"/>
        <v>PI-Nossa Senhora de Nazaré</v>
      </c>
    </row>
    <row r="3109" spans="1:6" x14ac:dyDescent="0.25">
      <c r="A3109" s="1" t="s">
        <v>2576</v>
      </c>
      <c r="B3109" s="1">
        <v>2206803</v>
      </c>
      <c r="C3109" s="1" t="s">
        <v>2714</v>
      </c>
      <c r="D3109" s="1" t="str">
        <f t="shared" si="144"/>
        <v>22</v>
      </c>
      <c r="E3109" s="1" t="str">
        <f t="shared" si="145"/>
        <v>06803</v>
      </c>
      <c r="F3109" s="1" t="str">
        <f t="shared" si="146"/>
        <v>PI-Nossa Senhora dos Remédios</v>
      </c>
    </row>
    <row r="3110" spans="1:6" x14ac:dyDescent="0.25">
      <c r="A3110" s="1" t="s">
        <v>2576</v>
      </c>
      <c r="B3110" s="1">
        <v>2207959</v>
      </c>
      <c r="C3110" s="1" t="s">
        <v>2715</v>
      </c>
      <c r="D3110" s="1" t="str">
        <f t="shared" si="144"/>
        <v>22</v>
      </c>
      <c r="E3110" s="1" t="str">
        <f t="shared" si="145"/>
        <v>07959</v>
      </c>
      <c r="F3110" s="1" t="str">
        <f t="shared" si="146"/>
        <v>PI-Nova Santa Rita</v>
      </c>
    </row>
    <row r="3111" spans="1:6" x14ac:dyDescent="0.25">
      <c r="A3111" s="1" t="s">
        <v>2576</v>
      </c>
      <c r="B3111" s="1">
        <v>2206902</v>
      </c>
      <c r="C3111" s="1" t="s">
        <v>2716</v>
      </c>
      <c r="D3111" s="1" t="str">
        <f t="shared" si="144"/>
        <v>22</v>
      </c>
      <c r="E3111" s="1" t="str">
        <f t="shared" si="145"/>
        <v>06902</v>
      </c>
      <c r="F3111" s="1" t="str">
        <f t="shared" si="146"/>
        <v>PI-Novo Oriente do Piauí</v>
      </c>
    </row>
    <row r="3112" spans="1:6" x14ac:dyDescent="0.25">
      <c r="A3112" s="1" t="s">
        <v>2576</v>
      </c>
      <c r="B3112" s="1">
        <v>2206951</v>
      </c>
      <c r="C3112" s="1" t="s">
        <v>2717</v>
      </c>
      <c r="D3112" s="1" t="str">
        <f t="shared" si="144"/>
        <v>22</v>
      </c>
      <c r="E3112" s="1" t="str">
        <f t="shared" si="145"/>
        <v>06951</v>
      </c>
      <c r="F3112" s="1" t="str">
        <f t="shared" si="146"/>
        <v>PI-Novo Santo Antônio</v>
      </c>
    </row>
    <row r="3113" spans="1:6" x14ac:dyDescent="0.25">
      <c r="A3113" s="1" t="s">
        <v>2576</v>
      </c>
      <c r="B3113" s="1">
        <v>2207009</v>
      </c>
      <c r="C3113" s="1" t="s">
        <v>2718</v>
      </c>
      <c r="D3113" s="1" t="str">
        <f t="shared" si="144"/>
        <v>22</v>
      </c>
      <c r="E3113" s="1" t="str">
        <f t="shared" si="145"/>
        <v>07009</v>
      </c>
      <c r="F3113" s="1" t="str">
        <f t="shared" si="146"/>
        <v>PI-Oeiras</v>
      </c>
    </row>
    <row r="3114" spans="1:6" x14ac:dyDescent="0.25">
      <c r="A3114" s="1" t="s">
        <v>2576</v>
      </c>
      <c r="B3114" s="1">
        <v>2207108</v>
      </c>
      <c r="C3114" s="1" t="s">
        <v>2719</v>
      </c>
      <c r="D3114" s="1" t="str">
        <f t="shared" si="144"/>
        <v>22</v>
      </c>
      <c r="E3114" s="1" t="str">
        <f t="shared" si="145"/>
        <v>07108</v>
      </c>
      <c r="F3114" s="1" t="str">
        <f t="shared" si="146"/>
        <v>PI-Olho D'Água do Piauí</v>
      </c>
    </row>
    <row r="3115" spans="1:6" x14ac:dyDescent="0.25">
      <c r="A3115" s="1" t="s">
        <v>2576</v>
      </c>
      <c r="B3115" s="1">
        <v>2207207</v>
      </c>
      <c r="C3115" s="1" t="s">
        <v>2720</v>
      </c>
      <c r="D3115" s="1" t="str">
        <f t="shared" si="144"/>
        <v>22</v>
      </c>
      <c r="E3115" s="1" t="str">
        <f t="shared" si="145"/>
        <v>07207</v>
      </c>
      <c r="F3115" s="1" t="str">
        <f t="shared" si="146"/>
        <v>PI-Padre Marcos</v>
      </c>
    </row>
    <row r="3116" spans="1:6" x14ac:dyDescent="0.25">
      <c r="A3116" s="1" t="s">
        <v>2576</v>
      </c>
      <c r="B3116" s="1">
        <v>2207306</v>
      </c>
      <c r="C3116" s="1" t="s">
        <v>2721</v>
      </c>
      <c r="D3116" s="1" t="str">
        <f t="shared" si="144"/>
        <v>22</v>
      </c>
      <c r="E3116" s="1" t="str">
        <f t="shared" si="145"/>
        <v>07306</v>
      </c>
      <c r="F3116" s="1" t="str">
        <f t="shared" si="146"/>
        <v>PI-Paes Landim</v>
      </c>
    </row>
    <row r="3117" spans="1:6" x14ac:dyDescent="0.25">
      <c r="A3117" s="1" t="s">
        <v>2576</v>
      </c>
      <c r="B3117" s="1">
        <v>2207355</v>
      </c>
      <c r="C3117" s="1" t="s">
        <v>2722</v>
      </c>
      <c r="D3117" s="1" t="str">
        <f t="shared" si="144"/>
        <v>22</v>
      </c>
      <c r="E3117" s="1" t="str">
        <f t="shared" si="145"/>
        <v>07355</v>
      </c>
      <c r="F3117" s="1" t="str">
        <f t="shared" si="146"/>
        <v>PI-Pajeú do Piauí</v>
      </c>
    </row>
    <row r="3118" spans="1:6" x14ac:dyDescent="0.25">
      <c r="A3118" s="1" t="s">
        <v>2576</v>
      </c>
      <c r="B3118" s="1">
        <v>2207405</v>
      </c>
      <c r="C3118" s="1" t="s">
        <v>2723</v>
      </c>
      <c r="D3118" s="1" t="str">
        <f t="shared" si="144"/>
        <v>22</v>
      </c>
      <c r="E3118" s="1" t="str">
        <f t="shared" si="145"/>
        <v>07405</v>
      </c>
      <c r="F3118" s="1" t="str">
        <f t="shared" si="146"/>
        <v>PI-Palmeira do Piauí</v>
      </c>
    </row>
    <row r="3119" spans="1:6" x14ac:dyDescent="0.25">
      <c r="A3119" s="1" t="s">
        <v>2576</v>
      </c>
      <c r="B3119" s="1">
        <v>2207504</v>
      </c>
      <c r="C3119" s="1" t="s">
        <v>2724</v>
      </c>
      <c r="D3119" s="1" t="str">
        <f t="shared" si="144"/>
        <v>22</v>
      </c>
      <c r="E3119" s="1" t="str">
        <f t="shared" si="145"/>
        <v>07504</v>
      </c>
      <c r="F3119" s="1" t="str">
        <f t="shared" si="146"/>
        <v>PI-Palmeirais</v>
      </c>
    </row>
    <row r="3120" spans="1:6" x14ac:dyDescent="0.25">
      <c r="A3120" s="1" t="s">
        <v>2576</v>
      </c>
      <c r="B3120" s="1">
        <v>2207553</v>
      </c>
      <c r="C3120" s="1" t="s">
        <v>2725</v>
      </c>
      <c r="D3120" s="1" t="str">
        <f t="shared" si="144"/>
        <v>22</v>
      </c>
      <c r="E3120" s="1" t="str">
        <f t="shared" si="145"/>
        <v>07553</v>
      </c>
      <c r="F3120" s="1" t="str">
        <f t="shared" si="146"/>
        <v>PI-Paquetá</v>
      </c>
    </row>
    <row r="3121" spans="1:6" x14ac:dyDescent="0.25">
      <c r="A3121" s="1" t="s">
        <v>2576</v>
      </c>
      <c r="B3121" s="1">
        <v>2207603</v>
      </c>
      <c r="C3121" s="1" t="s">
        <v>2726</v>
      </c>
      <c r="D3121" s="1" t="str">
        <f t="shared" si="144"/>
        <v>22</v>
      </c>
      <c r="E3121" s="1" t="str">
        <f t="shared" si="145"/>
        <v>07603</v>
      </c>
      <c r="F3121" s="1" t="str">
        <f t="shared" si="146"/>
        <v>PI-Parnaguá</v>
      </c>
    </row>
    <row r="3122" spans="1:6" x14ac:dyDescent="0.25">
      <c r="A3122" s="1" t="s">
        <v>2576</v>
      </c>
      <c r="B3122" s="1">
        <v>2207702</v>
      </c>
      <c r="C3122" s="1" t="s">
        <v>2727</v>
      </c>
      <c r="D3122" s="1" t="str">
        <f t="shared" si="144"/>
        <v>22</v>
      </c>
      <c r="E3122" s="1" t="str">
        <f t="shared" si="145"/>
        <v>07702</v>
      </c>
      <c r="F3122" s="1" t="str">
        <f t="shared" si="146"/>
        <v>PI-Parnaíba</v>
      </c>
    </row>
    <row r="3123" spans="1:6" x14ac:dyDescent="0.25">
      <c r="A3123" s="1" t="s">
        <v>2576</v>
      </c>
      <c r="B3123" s="1">
        <v>2207751</v>
      </c>
      <c r="C3123" s="1" t="s">
        <v>2728</v>
      </c>
      <c r="D3123" s="1" t="str">
        <f t="shared" si="144"/>
        <v>22</v>
      </c>
      <c r="E3123" s="1" t="str">
        <f t="shared" si="145"/>
        <v>07751</v>
      </c>
      <c r="F3123" s="1" t="str">
        <f t="shared" si="146"/>
        <v>PI-Passagem Franca do Piauí</v>
      </c>
    </row>
    <row r="3124" spans="1:6" x14ac:dyDescent="0.25">
      <c r="A3124" s="1" t="s">
        <v>2576</v>
      </c>
      <c r="B3124" s="1">
        <v>2207777</v>
      </c>
      <c r="C3124" s="1" t="s">
        <v>2729</v>
      </c>
      <c r="D3124" s="1" t="str">
        <f t="shared" si="144"/>
        <v>22</v>
      </c>
      <c r="E3124" s="1" t="str">
        <f t="shared" si="145"/>
        <v>07777</v>
      </c>
      <c r="F3124" s="1" t="str">
        <f t="shared" si="146"/>
        <v>PI-Patos do Piauí</v>
      </c>
    </row>
    <row r="3125" spans="1:6" x14ac:dyDescent="0.25">
      <c r="A3125" s="1" t="s">
        <v>2576</v>
      </c>
      <c r="B3125" s="1">
        <v>2207793</v>
      </c>
      <c r="C3125" s="1" t="s">
        <v>2730</v>
      </c>
      <c r="D3125" s="1" t="str">
        <f t="shared" si="144"/>
        <v>22</v>
      </c>
      <c r="E3125" s="1" t="str">
        <f t="shared" si="145"/>
        <v>07793</v>
      </c>
      <c r="F3125" s="1" t="str">
        <f t="shared" si="146"/>
        <v>PI-Pau D'Arco do Piauí</v>
      </c>
    </row>
    <row r="3126" spans="1:6" x14ac:dyDescent="0.25">
      <c r="A3126" s="1" t="s">
        <v>2576</v>
      </c>
      <c r="B3126" s="1">
        <v>2207801</v>
      </c>
      <c r="C3126" s="1" t="s">
        <v>2731</v>
      </c>
      <c r="D3126" s="1" t="str">
        <f t="shared" si="144"/>
        <v>22</v>
      </c>
      <c r="E3126" s="1" t="str">
        <f t="shared" si="145"/>
        <v>07801</v>
      </c>
      <c r="F3126" s="1" t="str">
        <f t="shared" si="146"/>
        <v>PI-Paulistana</v>
      </c>
    </row>
    <row r="3127" spans="1:6" x14ac:dyDescent="0.25">
      <c r="A3127" s="1" t="s">
        <v>2576</v>
      </c>
      <c r="B3127" s="1">
        <v>2207850</v>
      </c>
      <c r="C3127" s="1" t="s">
        <v>2732</v>
      </c>
      <c r="D3127" s="1" t="str">
        <f t="shared" si="144"/>
        <v>22</v>
      </c>
      <c r="E3127" s="1" t="str">
        <f t="shared" si="145"/>
        <v>07850</v>
      </c>
      <c r="F3127" s="1" t="str">
        <f t="shared" si="146"/>
        <v>PI-Pavussu</v>
      </c>
    </row>
    <row r="3128" spans="1:6" x14ac:dyDescent="0.25">
      <c r="A3128" s="1" t="s">
        <v>2576</v>
      </c>
      <c r="B3128" s="1">
        <v>2207900</v>
      </c>
      <c r="C3128" s="1" t="s">
        <v>2733</v>
      </c>
      <c r="D3128" s="1" t="str">
        <f t="shared" si="144"/>
        <v>22</v>
      </c>
      <c r="E3128" s="1" t="str">
        <f t="shared" si="145"/>
        <v>07900</v>
      </c>
      <c r="F3128" s="1" t="str">
        <f t="shared" si="146"/>
        <v>PI-Pedro II</v>
      </c>
    </row>
    <row r="3129" spans="1:6" x14ac:dyDescent="0.25">
      <c r="A3129" s="1" t="s">
        <v>2576</v>
      </c>
      <c r="B3129" s="1">
        <v>2207934</v>
      </c>
      <c r="C3129" s="1" t="s">
        <v>2734</v>
      </c>
      <c r="D3129" s="1" t="str">
        <f t="shared" si="144"/>
        <v>22</v>
      </c>
      <c r="E3129" s="1" t="str">
        <f t="shared" si="145"/>
        <v>07934</v>
      </c>
      <c r="F3129" s="1" t="str">
        <f t="shared" si="146"/>
        <v>PI-Pedro Laurentino</v>
      </c>
    </row>
    <row r="3130" spans="1:6" x14ac:dyDescent="0.25">
      <c r="A3130" s="1" t="s">
        <v>2576</v>
      </c>
      <c r="B3130" s="1">
        <v>2208007</v>
      </c>
      <c r="C3130" s="1" t="s">
        <v>2735</v>
      </c>
      <c r="D3130" s="1" t="str">
        <f t="shared" si="144"/>
        <v>22</v>
      </c>
      <c r="E3130" s="1" t="str">
        <f t="shared" si="145"/>
        <v>08007</v>
      </c>
      <c r="F3130" s="1" t="str">
        <f t="shared" si="146"/>
        <v>PI-Picos</v>
      </c>
    </row>
    <row r="3131" spans="1:6" x14ac:dyDescent="0.25">
      <c r="A3131" s="1" t="s">
        <v>2576</v>
      </c>
      <c r="B3131" s="1">
        <v>2208106</v>
      </c>
      <c r="C3131" s="1" t="s">
        <v>2736</v>
      </c>
      <c r="D3131" s="1" t="str">
        <f t="shared" si="144"/>
        <v>22</v>
      </c>
      <c r="E3131" s="1" t="str">
        <f t="shared" si="145"/>
        <v>08106</v>
      </c>
      <c r="F3131" s="1" t="str">
        <f t="shared" si="146"/>
        <v>PI-Pimenteiras</v>
      </c>
    </row>
    <row r="3132" spans="1:6" x14ac:dyDescent="0.25">
      <c r="A3132" s="1" t="s">
        <v>2576</v>
      </c>
      <c r="B3132" s="1">
        <v>2208205</v>
      </c>
      <c r="C3132" s="1" t="s">
        <v>2737</v>
      </c>
      <c r="D3132" s="1" t="str">
        <f t="shared" si="144"/>
        <v>22</v>
      </c>
      <c r="E3132" s="1" t="str">
        <f t="shared" si="145"/>
        <v>08205</v>
      </c>
      <c r="F3132" s="1" t="str">
        <f t="shared" si="146"/>
        <v>PI-Pio IX</v>
      </c>
    </row>
    <row r="3133" spans="1:6" x14ac:dyDescent="0.25">
      <c r="A3133" s="1" t="s">
        <v>2576</v>
      </c>
      <c r="B3133" s="1">
        <v>2208304</v>
      </c>
      <c r="C3133" s="1" t="s">
        <v>2738</v>
      </c>
      <c r="D3133" s="1" t="str">
        <f t="shared" si="144"/>
        <v>22</v>
      </c>
      <c r="E3133" s="1" t="str">
        <f t="shared" si="145"/>
        <v>08304</v>
      </c>
      <c r="F3133" s="1" t="str">
        <f t="shared" si="146"/>
        <v>PI-Piracuruca</v>
      </c>
    </row>
    <row r="3134" spans="1:6" x14ac:dyDescent="0.25">
      <c r="A3134" s="1" t="s">
        <v>2576</v>
      </c>
      <c r="B3134" s="1">
        <v>2208403</v>
      </c>
      <c r="C3134" s="1" t="s">
        <v>2739</v>
      </c>
      <c r="D3134" s="1" t="str">
        <f t="shared" si="144"/>
        <v>22</v>
      </c>
      <c r="E3134" s="1" t="str">
        <f t="shared" si="145"/>
        <v>08403</v>
      </c>
      <c r="F3134" s="1" t="str">
        <f t="shared" si="146"/>
        <v>PI-Piripiri</v>
      </c>
    </row>
    <row r="3135" spans="1:6" x14ac:dyDescent="0.25">
      <c r="A3135" s="1" t="s">
        <v>2576</v>
      </c>
      <c r="B3135" s="1">
        <v>2208502</v>
      </c>
      <c r="C3135" s="1" t="s">
        <v>2740</v>
      </c>
      <c r="D3135" s="1" t="str">
        <f t="shared" si="144"/>
        <v>22</v>
      </c>
      <c r="E3135" s="1" t="str">
        <f t="shared" si="145"/>
        <v>08502</v>
      </c>
      <c r="F3135" s="1" t="str">
        <f t="shared" si="146"/>
        <v>PI-Porto</v>
      </c>
    </row>
    <row r="3136" spans="1:6" x14ac:dyDescent="0.25">
      <c r="A3136" s="1" t="s">
        <v>2576</v>
      </c>
      <c r="B3136" s="1">
        <v>2208551</v>
      </c>
      <c r="C3136" s="1" t="s">
        <v>2741</v>
      </c>
      <c r="D3136" s="1" t="str">
        <f t="shared" si="144"/>
        <v>22</v>
      </c>
      <c r="E3136" s="1" t="str">
        <f t="shared" si="145"/>
        <v>08551</v>
      </c>
      <c r="F3136" s="1" t="str">
        <f t="shared" si="146"/>
        <v>PI-Porto Alegre do Piauí</v>
      </c>
    </row>
    <row r="3137" spans="1:6" x14ac:dyDescent="0.25">
      <c r="A3137" s="1" t="s">
        <v>2576</v>
      </c>
      <c r="B3137" s="1">
        <v>2208601</v>
      </c>
      <c r="C3137" s="1" t="s">
        <v>2742</v>
      </c>
      <c r="D3137" s="1" t="str">
        <f t="shared" si="144"/>
        <v>22</v>
      </c>
      <c r="E3137" s="1" t="str">
        <f t="shared" si="145"/>
        <v>08601</v>
      </c>
      <c r="F3137" s="1" t="str">
        <f t="shared" si="146"/>
        <v>PI-Prata do Piauí</v>
      </c>
    </row>
    <row r="3138" spans="1:6" x14ac:dyDescent="0.25">
      <c r="A3138" s="1" t="s">
        <v>2576</v>
      </c>
      <c r="B3138" s="1">
        <v>2208650</v>
      </c>
      <c r="C3138" s="1" t="s">
        <v>2743</v>
      </c>
      <c r="D3138" s="1" t="str">
        <f t="shared" si="144"/>
        <v>22</v>
      </c>
      <c r="E3138" s="1" t="str">
        <f t="shared" si="145"/>
        <v>08650</v>
      </c>
      <c r="F3138" s="1" t="str">
        <f t="shared" si="146"/>
        <v>PI-Queimada Nova</v>
      </c>
    </row>
    <row r="3139" spans="1:6" x14ac:dyDescent="0.25">
      <c r="A3139" s="1" t="s">
        <v>2576</v>
      </c>
      <c r="B3139" s="1">
        <v>2208700</v>
      </c>
      <c r="C3139" s="1" t="s">
        <v>2744</v>
      </c>
      <c r="D3139" s="1" t="str">
        <f t="shared" ref="D3139:D3202" si="147">LEFT($B3139,2)</f>
        <v>22</v>
      </c>
      <c r="E3139" s="1" t="str">
        <f t="shared" ref="E3139:E3202" si="148">RIGHT(B3139,5)</f>
        <v>08700</v>
      </c>
      <c r="F3139" s="1" t="str">
        <f t="shared" si="146"/>
        <v>PI-Redenção do Gurguéia</v>
      </c>
    </row>
    <row r="3140" spans="1:6" x14ac:dyDescent="0.25">
      <c r="A3140" s="1" t="s">
        <v>2576</v>
      </c>
      <c r="B3140" s="1">
        <v>2208809</v>
      </c>
      <c r="C3140" s="1" t="s">
        <v>2745</v>
      </c>
      <c r="D3140" s="1" t="str">
        <f t="shared" si="147"/>
        <v>22</v>
      </c>
      <c r="E3140" s="1" t="str">
        <f t="shared" si="148"/>
        <v>08809</v>
      </c>
      <c r="F3140" s="1" t="str">
        <f t="shared" ref="F3140:F3203" si="149">A3140&amp;"-"&amp;C3140</f>
        <v>PI-Regeneração</v>
      </c>
    </row>
    <row r="3141" spans="1:6" x14ac:dyDescent="0.25">
      <c r="A3141" s="1" t="s">
        <v>2576</v>
      </c>
      <c r="B3141" s="1">
        <v>2208858</v>
      </c>
      <c r="C3141" s="1" t="s">
        <v>2746</v>
      </c>
      <c r="D3141" s="1" t="str">
        <f t="shared" si="147"/>
        <v>22</v>
      </c>
      <c r="E3141" s="1" t="str">
        <f t="shared" si="148"/>
        <v>08858</v>
      </c>
      <c r="F3141" s="1" t="str">
        <f t="shared" si="149"/>
        <v>PI-Riacho Frio</v>
      </c>
    </row>
    <row r="3142" spans="1:6" x14ac:dyDescent="0.25">
      <c r="A3142" s="1" t="s">
        <v>2576</v>
      </c>
      <c r="B3142" s="1">
        <v>2208874</v>
      </c>
      <c r="C3142" s="1" t="s">
        <v>2747</v>
      </c>
      <c r="D3142" s="1" t="str">
        <f t="shared" si="147"/>
        <v>22</v>
      </c>
      <c r="E3142" s="1" t="str">
        <f t="shared" si="148"/>
        <v>08874</v>
      </c>
      <c r="F3142" s="1" t="str">
        <f t="shared" si="149"/>
        <v>PI-Ribeira do Piauí</v>
      </c>
    </row>
    <row r="3143" spans="1:6" x14ac:dyDescent="0.25">
      <c r="A3143" s="1" t="s">
        <v>2576</v>
      </c>
      <c r="B3143" s="1">
        <v>2208908</v>
      </c>
      <c r="C3143" s="1" t="s">
        <v>2748</v>
      </c>
      <c r="D3143" s="1" t="str">
        <f t="shared" si="147"/>
        <v>22</v>
      </c>
      <c r="E3143" s="1" t="str">
        <f t="shared" si="148"/>
        <v>08908</v>
      </c>
      <c r="F3143" s="1" t="str">
        <f t="shared" si="149"/>
        <v>PI-Ribeiro Gonçalves</v>
      </c>
    </row>
    <row r="3144" spans="1:6" x14ac:dyDescent="0.25">
      <c r="A3144" s="1" t="s">
        <v>2576</v>
      </c>
      <c r="B3144" s="1">
        <v>2209005</v>
      </c>
      <c r="C3144" s="1" t="s">
        <v>2749</v>
      </c>
      <c r="D3144" s="1" t="str">
        <f t="shared" si="147"/>
        <v>22</v>
      </c>
      <c r="E3144" s="1" t="str">
        <f t="shared" si="148"/>
        <v>09005</v>
      </c>
      <c r="F3144" s="1" t="str">
        <f t="shared" si="149"/>
        <v>PI-Rio Grande do Piauí</v>
      </c>
    </row>
    <row r="3145" spans="1:6" x14ac:dyDescent="0.25">
      <c r="A3145" s="1" t="s">
        <v>2576</v>
      </c>
      <c r="B3145" s="1">
        <v>2209104</v>
      </c>
      <c r="C3145" s="1" t="s">
        <v>2750</v>
      </c>
      <c r="D3145" s="1" t="str">
        <f t="shared" si="147"/>
        <v>22</v>
      </c>
      <c r="E3145" s="1" t="str">
        <f t="shared" si="148"/>
        <v>09104</v>
      </c>
      <c r="F3145" s="1" t="str">
        <f t="shared" si="149"/>
        <v>PI-Santa Cruz do Piauí</v>
      </c>
    </row>
    <row r="3146" spans="1:6" x14ac:dyDescent="0.25">
      <c r="A3146" s="1" t="s">
        <v>2576</v>
      </c>
      <c r="B3146" s="1">
        <v>2209153</v>
      </c>
      <c r="C3146" s="1" t="s">
        <v>2751</v>
      </c>
      <c r="D3146" s="1" t="str">
        <f t="shared" si="147"/>
        <v>22</v>
      </c>
      <c r="E3146" s="1" t="str">
        <f t="shared" si="148"/>
        <v>09153</v>
      </c>
      <c r="F3146" s="1" t="str">
        <f t="shared" si="149"/>
        <v>PI-Santa Cruz dos Milagres</v>
      </c>
    </row>
    <row r="3147" spans="1:6" x14ac:dyDescent="0.25">
      <c r="A3147" s="1" t="s">
        <v>2576</v>
      </c>
      <c r="B3147" s="1">
        <v>2209203</v>
      </c>
      <c r="C3147" s="1" t="s">
        <v>2752</v>
      </c>
      <c r="D3147" s="1" t="str">
        <f t="shared" si="147"/>
        <v>22</v>
      </c>
      <c r="E3147" s="1" t="str">
        <f t="shared" si="148"/>
        <v>09203</v>
      </c>
      <c r="F3147" s="1" t="str">
        <f t="shared" si="149"/>
        <v>PI-Santa Filomena</v>
      </c>
    </row>
    <row r="3148" spans="1:6" x14ac:dyDescent="0.25">
      <c r="A3148" s="1" t="s">
        <v>2576</v>
      </c>
      <c r="B3148" s="1">
        <v>2209302</v>
      </c>
      <c r="C3148" s="1" t="s">
        <v>2753</v>
      </c>
      <c r="D3148" s="1" t="str">
        <f t="shared" si="147"/>
        <v>22</v>
      </c>
      <c r="E3148" s="1" t="str">
        <f t="shared" si="148"/>
        <v>09302</v>
      </c>
      <c r="F3148" s="1" t="str">
        <f t="shared" si="149"/>
        <v>PI-Santa Luz</v>
      </c>
    </row>
    <row r="3149" spans="1:6" x14ac:dyDescent="0.25">
      <c r="A3149" s="1" t="s">
        <v>2576</v>
      </c>
      <c r="B3149" s="1">
        <v>2209377</v>
      </c>
      <c r="C3149" s="1" t="s">
        <v>2754</v>
      </c>
      <c r="D3149" s="1" t="str">
        <f t="shared" si="147"/>
        <v>22</v>
      </c>
      <c r="E3149" s="1" t="str">
        <f t="shared" si="148"/>
        <v>09377</v>
      </c>
      <c r="F3149" s="1" t="str">
        <f t="shared" si="149"/>
        <v>PI-Santa Rosa do Piauí</v>
      </c>
    </row>
    <row r="3150" spans="1:6" x14ac:dyDescent="0.25">
      <c r="A3150" s="1" t="s">
        <v>2576</v>
      </c>
      <c r="B3150" s="1">
        <v>2209351</v>
      </c>
      <c r="C3150" s="1" t="s">
        <v>2755</v>
      </c>
      <c r="D3150" s="1" t="str">
        <f t="shared" si="147"/>
        <v>22</v>
      </c>
      <c r="E3150" s="1" t="str">
        <f t="shared" si="148"/>
        <v>09351</v>
      </c>
      <c r="F3150" s="1" t="str">
        <f t="shared" si="149"/>
        <v>PI-Santana do Piauí</v>
      </c>
    </row>
    <row r="3151" spans="1:6" x14ac:dyDescent="0.25">
      <c r="A3151" s="1" t="s">
        <v>2576</v>
      </c>
      <c r="B3151" s="1">
        <v>2209401</v>
      </c>
      <c r="C3151" s="1" t="s">
        <v>2756</v>
      </c>
      <c r="D3151" s="1" t="str">
        <f t="shared" si="147"/>
        <v>22</v>
      </c>
      <c r="E3151" s="1" t="str">
        <f t="shared" si="148"/>
        <v>09401</v>
      </c>
      <c r="F3151" s="1" t="str">
        <f t="shared" si="149"/>
        <v>PI-Santo Antônio de Lisboa</v>
      </c>
    </row>
    <row r="3152" spans="1:6" x14ac:dyDescent="0.25">
      <c r="A3152" s="1" t="s">
        <v>2576</v>
      </c>
      <c r="B3152" s="1">
        <v>2209450</v>
      </c>
      <c r="C3152" s="1" t="s">
        <v>2757</v>
      </c>
      <c r="D3152" s="1" t="str">
        <f t="shared" si="147"/>
        <v>22</v>
      </c>
      <c r="E3152" s="1" t="str">
        <f t="shared" si="148"/>
        <v>09450</v>
      </c>
      <c r="F3152" s="1" t="str">
        <f t="shared" si="149"/>
        <v>PI-Santo Antônio dos Milagres</v>
      </c>
    </row>
    <row r="3153" spans="1:6" x14ac:dyDescent="0.25">
      <c r="A3153" s="1" t="s">
        <v>2576</v>
      </c>
      <c r="B3153" s="1">
        <v>2209500</v>
      </c>
      <c r="C3153" s="1" t="s">
        <v>2758</v>
      </c>
      <c r="D3153" s="1" t="str">
        <f t="shared" si="147"/>
        <v>22</v>
      </c>
      <c r="E3153" s="1" t="str">
        <f t="shared" si="148"/>
        <v>09500</v>
      </c>
      <c r="F3153" s="1" t="str">
        <f t="shared" si="149"/>
        <v>PI-Santo Inácio do Piauí</v>
      </c>
    </row>
    <row r="3154" spans="1:6" x14ac:dyDescent="0.25">
      <c r="A3154" s="1" t="s">
        <v>2576</v>
      </c>
      <c r="B3154" s="1">
        <v>2209559</v>
      </c>
      <c r="C3154" s="1" t="s">
        <v>2759</v>
      </c>
      <c r="D3154" s="1" t="str">
        <f t="shared" si="147"/>
        <v>22</v>
      </c>
      <c r="E3154" s="1" t="str">
        <f t="shared" si="148"/>
        <v>09559</v>
      </c>
      <c r="F3154" s="1" t="str">
        <f t="shared" si="149"/>
        <v>PI-São Braz do Piauí</v>
      </c>
    </row>
    <row r="3155" spans="1:6" x14ac:dyDescent="0.25">
      <c r="A3155" s="1" t="s">
        <v>2576</v>
      </c>
      <c r="B3155" s="1">
        <v>2209609</v>
      </c>
      <c r="C3155" s="1" t="s">
        <v>2760</v>
      </c>
      <c r="D3155" s="1" t="str">
        <f t="shared" si="147"/>
        <v>22</v>
      </c>
      <c r="E3155" s="1" t="str">
        <f t="shared" si="148"/>
        <v>09609</v>
      </c>
      <c r="F3155" s="1" t="str">
        <f t="shared" si="149"/>
        <v>PI-São Félix do Piauí</v>
      </c>
    </row>
    <row r="3156" spans="1:6" x14ac:dyDescent="0.25">
      <c r="A3156" s="1" t="s">
        <v>2576</v>
      </c>
      <c r="B3156" s="1">
        <v>2209658</v>
      </c>
      <c r="C3156" s="1" t="s">
        <v>2761</v>
      </c>
      <c r="D3156" s="1" t="str">
        <f t="shared" si="147"/>
        <v>22</v>
      </c>
      <c r="E3156" s="1" t="str">
        <f t="shared" si="148"/>
        <v>09658</v>
      </c>
      <c r="F3156" s="1" t="str">
        <f t="shared" si="149"/>
        <v>PI-São Francisco de Assis do Piauí</v>
      </c>
    </row>
    <row r="3157" spans="1:6" x14ac:dyDescent="0.25">
      <c r="A3157" s="1" t="s">
        <v>2576</v>
      </c>
      <c r="B3157" s="1">
        <v>2209708</v>
      </c>
      <c r="C3157" s="1" t="s">
        <v>2762</v>
      </c>
      <c r="D3157" s="1" t="str">
        <f t="shared" si="147"/>
        <v>22</v>
      </c>
      <c r="E3157" s="1" t="str">
        <f t="shared" si="148"/>
        <v>09708</v>
      </c>
      <c r="F3157" s="1" t="str">
        <f t="shared" si="149"/>
        <v>PI-São Francisco do Piauí</v>
      </c>
    </row>
    <row r="3158" spans="1:6" x14ac:dyDescent="0.25">
      <c r="A3158" s="1" t="s">
        <v>2576</v>
      </c>
      <c r="B3158" s="1">
        <v>2209757</v>
      </c>
      <c r="C3158" s="1" t="s">
        <v>2763</v>
      </c>
      <c r="D3158" s="1" t="str">
        <f t="shared" si="147"/>
        <v>22</v>
      </c>
      <c r="E3158" s="1" t="str">
        <f t="shared" si="148"/>
        <v>09757</v>
      </c>
      <c r="F3158" s="1" t="str">
        <f t="shared" si="149"/>
        <v>PI-São Gonçalo do Gurguéia</v>
      </c>
    </row>
    <row r="3159" spans="1:6" x14ac:dyDescent="0.25">
      <c r="A3159" s="1" t="s">
        <v>2576</v>
      </c>
      <c r="B3159" s="1">
        <v>2209807</v>
      </c>
      <c r="C3159" s="1" t="s">
        <v>2764</v>
      </c>
      <c r="D3159" s="1" t="str">
        <f t="shared" si="147"/>
        <v>22</v>
      </c>
      <c r="E3159" s="1" t="str">
        <f t="shared" si="148"/>
        <v>09807</v>
      </c>
      <c r="F3159" s="1" t="str">
        <f t="shared" si="149"/>
        <v>PI-São Gonçalo do Piauí</v>
      </c>
    </row>
    <row r="3160" spans="1:6" x14ac:dyDescent="0.25">
      <c r="A3160" s="1" t="s">
        <v>2576</v>
      </c>
      <c r="B3160" s="1">
        <v>2209856</v>
      </c>
      <c r="C3160" s="1" t="s">
        <v>2765</v>
      </c>
      <c r="D3160" s="1" t="str">
        <f t="shared" si="147"/>
        <v>22</v>
      </c>
      <c r="E3160" s="1" t="str">
        <f t="shared" si="148"/>
        <v>09856</v>
      </c>
      <c r="F3160" s="1" t="str">
        <f t="shared" si="149"/>
        <v>PI-São João da Canabrava</v>
      </c>
    </row>
    <row r="3161" spans="1:6" x14ac:dyDescent="0.25">
      <c r="A3161" s="1" t="s">
        <v>2576</v>
      </c>
      <c r="B3161" s="1">
        <v>2209872</v>
      </c>
      <c r="C3161" s="1" t="s">
        <v>2766</v>
      </c>
      <c r="D3161" s="1" t="str">
        <f t="shared" si="147"/>
        <v>22</v>
      </c>
      <c r="E3161" s="1" t="str">
        <f t="shared" si="148"/>
        <v>09872</v>
      </c>
      <c r="F3161" s="1" t="str">
        <f t="shared" si="149"/>
        <v>PI-São João da Fronteira</v>
      </c>
    </row>
    <row r="3162" spans="1:6" x14ac:dyDescent="0.25">
      <c r="A3162" s="1" t="s">
        <v>2576</v>
      </c>
      <c r="B3162" s="1">
        <v>2209906</v>
      </c>
      <c r="C3162" s="1" t="s">
        <v>2767</v>
      </c>
      <c r="D3162" s="1" t="str">
        <f t="shared" si="147"/>
        <v>22</v>
      </c>
      <c r="E3162" s="1" t="str">
        <f t="shared" si="148"/>
        <v>09906</v>
      </c>
      <c r="F3162" s="1" t="str">
        <f t="shared" si="149"/>
        <v>PI-São João da Serra</v>
      </c>
    </row>
    <row r="3163" spans="1:6" x14ac:dyDescent="0.25">
      <c r="A3163" s="1" t="s">
        <v>2576</v>
      </c>
      <c r="B3163" s="1">
        <v>2209955</v>
      </c>
      <c r="C3163" s="1" t="s">
        <v>2768</v>
      </c>
      <c r="D3163" s="1" t="str">
        <f t="shared" si="147"/>
        <v>22</v>
      </c>
      <c r="E3163" s="1" t="str">
        <f t="shared" si="148"/>
        <v>09955</v>
      </c>
      <c r="F3163" s="1" t="str">
        <f t="shared" si="149"/>
        <v>PI-São João da Varjota</v>
      </c>
    </row>
    <row r="3164" spans="1:6" x14ac:dyDescent="0.25">
      <c r="A3164" s="1" t="s">
        <v>2576</v>
      </c>
      <c r="B3164" s="1">
        <v>2209971</v>
      </c>
      <c r="C3164" s="1" t="s">
        <v>2769</v>
      </c>
      <c r="D3164" s="1" t="str">
        <f t="shared" si="147"/>
        <v>22</v>
      </c>
      <c r="E3164" s="1" t="str">
        <f t="shared" si="148"/>
        <v>09971</v>
      </c>
      <c r="F3164" s="1" t="str">
        <f t="shared" si="149"/>
        <v>PI-São João do Arraial</v>
      </c>
    </row>
    <row r="3165" spans="1:6" x14ac:dyDescent="0.25">
      <c r="A3165" s="1" t="s">
        <v>2576</v>
      </c>
      <c r="B3165" s="1">
        <v>2210003</v>
      </c>
      <c r="C3165" s="1" t="s">
        <v>2770</v>
      </c>
      <c r="D3165" s="1" t="str">
        <f t="shared" si="147"/>
        <v>22</v>
      </c>
      <c r="E3165" s="1" t="str">
        <f t="shared" si="148"/>
        <v>10003</v>
      </c>
      <c r="F3165" s="1" t="str">
        <f t="shared" si="149"/>
        <v>PI-São João do Piauí</v>
      </c>
    </row>
    <row r="3166" spans="1:6" x14ac:dyDescent="0.25">
      <c r="A3166" s="1" t="s">
        <v>2576</v>
      </c>
      <c r="B3166" s="1">
        <v>2210052</v>
      </c>
      <c r="C3166" s="1" t="s">
        <v>2771</v>
      </c>
      <c r="D3166" s="1" t="str">
        <f t="shared" si="147"/>
        <v>22</v>
      </c>
      <c r="E3166" s="1" t="str">
        <f t="shared" si="148"/>
        <v>10052</v>
      </c>
      <c r="F3166" s="1" t="str">
        <f t="shared" si="149"/>
        <v>PI-São José do Divino</v>
      </c>
    </row>
    <row r="3167" spans="1:6" x14ac:dyDescent="0.25">
      <c r="A3167" s="1" t="s">
        <v>2576</v>
      </c>
      <c r="B3167" s="1">
        <v>2210102</v>
      </c>
      <c r="C3167" s="1" t="s">
        <v>2772</v>
      </c>
      <c r="D3167" s="1" t="str">
        <f t="shared" si="147"/>
        <v>22</v>
      </c>
      <c r="E3167" s="1" t="str">
        <f t="shared" si="148"/>
        <v>10102</v>
      </c>
      <c r="F3167" s="1" t="str">
        <f t="shared" si="149"/>
        <v>PI-São José do Peixe</v>
      </c>
    </row>
    <row r="3168" spans="1:6" x14ac:dyDescent="0.25">
      <c r="A3168" s="1" t="s">
        <v>2576</v>
      </c>
      <c r="B3168" s="1">
        <v>2210201</v>
      </c>
      <c r="C3168" s="1" t="s">
        <v>2773</v>
      </c>
      <c r="D3168" s="1" t="str">
        <f t="shared" si="147"/>
        <v>22</v>
      </c>
      <c r="E3168" s="1" t="str">
        <f t="shared" si="148"/>
        <v>10201</v>
      </c>
      <c r="F3168" s="1" t="str">
        <f t="shared" si="149"/>
        <v>PI-São José do Piauí</v>
      </c>
    </row>
    <row r="3169" spans="1:6" x14ac:dyDescent="0.25">
      <c r="A3169" s="1" t="s">
        <v>2576</v>
      </c>
      <c r="B3169" s="1">
        <v>2210300</v>
      </c>
      <c r="C3169" s="1" t="s">
        <v>2774</v>
      </c>
      <c r="D3169" s="1" t="str">
        <f t="shared" si="147"/>
        <v>22</v>
      </c>
      <c r="E3169" s="1" t="str">
        <f t="shared" si="148"/>
        <v>10300</v>
      </c>
      <c r="F3169" s="1" t="str">
        <f t="shared" si="149"/>
        <v>PI-São Julião</v>
      </c>
    </row>
    <row r="3170" spans="1:6" x14ac:dyDescent="0.25">
      <c r="A3170" s="1" t="s">
        <v>2576</v>
      </c>
      <c r="B3170" s="1">
        <v>2210359</v>
      </c>
      <c r="C3170" s="1" t="s">
        <v>2775</v>
      </c>
      <c r="D3170" s="1" t="str">
        <f t="shared" si="147"/>
        <v>22</v>
      </c>
      <c r="E3170" s="1" t="str">
        <f t="shared" si="148"/>
        <v>10359</v>
      </c>
      <c r="F3170" s="1" t="str">
        <f t="shared" si="149"/>
        <v>PI-São Lourenço do Piauí</v>
      </c>
    </row>
    <row r="3171" spans="1:6" x14ac:dyDescent="0.25">
      <c r="A3171" s="1" t="s">
        <v>2576</v>
      </c>
      <c r="B3171" s="1">
        <v>2210375</v>
      </c>
      <c r="C3171" s="1" t="s">
        <v>2776</v>
      </c>
      <c r="D3171" s="1" t="str">
        <f t="shared" si="147"/>
        <v>22</v>
      </c>
      <c r="E3171" s="1" t="str">
        <f t="shared" si="148"/>
        <v>10375</v>
      </c>
      <c r="F3171" s="1" t="str">
        <f t="shared" si="149"/>
        <v>PI-São Luis do Piauí</v>
      </c>
    </row>
    <row r="3172" spans="1:6" x14ac:dyDescent="0.25">
      <c r="A3172" s="1" t="s">
        <v>2576</v>
      </c>
      <c r="B3172" s="1">
        <v>2210383</v>
      </c>
      <c r="C3172" s="1" t="s">
        <v>2777</v>
      </c>
      <c r="D3172" s="1" t="str">
        <f t="shared" si="147"/>
        <v>22</v>
      </c>
      <c r="E3172" s="1" t="str">
        <f t="shared" si="148"/>
        <v>10383</v>
      </c>
      <c r="F3172" s="1" t="str">
        <f t="shared" si="149"/>
        <v>PI-São Miguel da Baixa Grande</v>
      </c>
    </row>
    <row r="3173" spans="1:6" x14ac:dyDescent="0.25">
      <c r="A3173" s="1" t="s">
        <v>2576</v>
      </c>
      <c r="B3173" s="1">
        <v>2210391</v>
      </c>
      <c r="C3173" s="1" t="s">
        <v>2778</v>
      </c>
      <c r="D3173" s="1" t="str">
        <f t="shared" si="147"/>
        <v>22</v>
      </c>
      <c r="E3173" s="1" t="str">
        <f t="shared" si="148"/>
        <v>10391</v>
      </c>
      <c r="F3173" s="1" t="str">
        <f t="shared" si="149"/>
        <v>PI-São Miguel do Fidalgo</v>
      </c>
    </row>
    <row r="3174" spans="1:6" x14ac:dyDescent="0.25">
      <c r="A3174" s="1" t="s">
        <v>2576</v>
      </c>
      <c r="B3174" s="1">
        <v>2210409</v>
      </c>
      <c r="C3174" s="1" t="s">
        <v>2779</v>
      </c>
      <c r="D3174" s="1" t="str">
        <f t="shared" si="147"/>
        <v>22</v>
      </c>
      <c r="E3174" s="1" t="str">
        <f t="shared" si="148"/>
        <v>10409</v>
      </c>
      <c r="F3174" s="1" t="str">
        <f t="shared" si="149"/>
        <v>PI-São Miguel do Tapuio</v>
      </c>
    </row>
    <row r="3175" spans="1:6" x14ac:dyDescent="0.25">
      <c r="A3175" s="1" t="s">
        <v>2576</v>
      </c>
      <c r="B3175" s="1">
        <v>2210508</v>
      </c>
      <c r="C3175" s="1" t="s">
        <v>2780</v>
      </c>
      <c r="D3175" s="1" t="str">
        <f t="shared" si="147"/>
        <v>22</v>
      </c>
      <c r="E3175" s="1" t="str">
        <f t="shared" si="148"/>
        <v>10508</v>
      </c>
      <c r="F3175" s="1" t="str">
        <f t="shared" si="149"/>
        <v>PI-São Pedro do Piauí</v>
      </c>
    </row>
    <row r="3176" spans="1:6" x14ac:dyDescent="0.25">
      <c r="A3176" s="1" t="s">
        <v>2576</v>
      </c>
      <c r="B3176" s="1">
        <v>2210607</v>
      </c>
      <c r="C3176" s="1" t="s">
        <v>2781</v>
      </c>
      <c r="D3176" s="1" t="str">
        <f t="shared" si="147"/>
        <v>22</v>
      </c>
      <c r="E3176" s="1" t="str">
        <f t="shared" si="148"/>
        <v>10607</v>
      </c>
      <c r="F3176" s="1" t="str">
        <f t="shared" si="149"/>
        <v>PI-São Raimundo Nonato</v>
      </c>
    </row>
    <row r="3177" spans="1:6" x14ac:dyDescent="0.25">
      <c r="A3177" s="1" t="s">
        <v>2576</v>
      </c>
      <c r="B3177" s="1">
        <v>2210623</v>
      </c>
      <c r="C3177" s="1" t="s">
        <v>2782</v>
      </c>
      <c r="D3177" s="1" t="str">
        <f t="shared" si="147"/>
        <v>22</v>
      </c>
      <c r="E3177" s="1" t="str">
        <f t="shared" si="148"/>
        <v>10623</v>
      </c>
      <c r="F3177" s="1" t="str">
        <f t="shared" si="149"/>
        <v>PI-Sebastião Barros</v>
      </c>
    </row>
    <row r="3178" spans="1:6" x14ac:dyDescent="0.25">
      <c r="A3178" s="1" t="s">
        <v>2576</v>
      </c>
      <c r="B3178" s="1">
        <v>2210631</v>
      </c>
      <c r="C3178" s="1" t="s">
        <v>2783</v>
      </c>
      <c r="D3178" s="1" t="str">
        <f t="shared" si="147"/>
        <v>22</v>
      </c>
      <c r="E3178" s="1" t="str">
        <f t="shared" si="148"/>
        <v>10631</v>
      </c>
      <c r="F3178" s="1" t="str">
        <f t="shared" si="149"/>
        <v>PI-Sebastião Leal</v>
      </c>
    </row>
    <row r="3179" spans="1:6" x14ac:dyDescent="0.25">
      <c r="A3179" s="1" t="s">
        <v>2576</v>
      </c>
      <c r="B3179" s="1">
        <v>2210656</v>
      </c>
      <c r="C3179" s="1" t="s">
        <v>2784</v>
      </c>
      <c r="D3179" s="1" t="str">
        <f t="shared" si="147"/>
        <v>22</v>
      </c>
      <c r="E3179" s="1" t="str">
        <f t="shared" si="148"/>
        <v>10656</v>
      </c>
      <c r="F3179" s="1" t="str">
        <f t="shared" si="149"/>
        <v>PI-Sigefredo Pacheco</v>
      </c>
    </row>
    <row r="3180" spans="1:6" x14ac:dyDescent="0.25">
      <c r="A3180" s="1" t="s">
        <v>2576</v>
      </c>
      <c r="B3180" s="1">
        <v>2210706</v>
      </c>
      <c r="C3180" s="1" t="s">
        <v>2785</v>
      </c>
      <c r="D3180" s="1" t="str">
        <f t="shared" si="147"/>
        <v>22</v>
      </c>
      <c r="E3180" s="1" t="str">
        <f t="shared" si="148"/>
        <v>10706</v>
      </c>
      <c r="F3180" s="1" t="str">
        <f t="shared" si="149"/>
        <v>PI-Simões</v>
      </c>
    </row>
    <row r="3181" spans="1:6" x14ac:dyDescent="0.25">
      <c r="A3181" s="1" t="s">
        <v>2576</v>
      </c>
      <c r="B3181" s="1">
        <v>2210805</v>
      </c>
      <c r="C3181" s="1" t="s">
        <v>2786</v>
      </c>
      <c r="D3181" s="1" t="str">
        <f t="shared" si="147"/>
        <v>22</v>
      </c>
      <c r="E3181" s="1" t="str">
        <f t="shared" si="148"/>
        <v>10805</v>
      </c>
      <c r="F3181" s="1" t="str">
        <f t="shared" si="149"/>
        <v>PI-Simplício Mendes</v>
      </c>
    </row>
    <row r="3182" spans="1:6" x14ac:dyDescent="0.25">
      <c r="A3182" s="1" t="s">
        <v>2576</v>
      </c>
      <c r="B3182" s="1">
        <v>2210904</v>
      </c>
      <c r="C3182" s="1" t="s">
        <v>2787</v>
      </c>
      <c r="D3182" s="1" t="str">
        <f t="shared" si="147"/>
        <v>22</v>
      </c>
      <c r="E3182" s="1" t="str">
        <f t="shared" si="148"/>
        <v>10904</v>
      </c>
      <c r="F3182" s="1" t="str">
        <f t="shared" si="149"/>
        <v>PI-Socorro do Piauí</v>
      </c>
    </row>
    <row r="3183" spans="1:6" x14ac:dyDescent="0.25">
      <c r="A3183" s="1" t="s">
        <v>2576</v>
      </c>
      <c r="B3183" s="1">
        <v>2210938</v>
      </c>
      <c r="C3183" s="1" t="s">
        <v>2788</v>
      </c>
      <c r="D3183" s="1" t="str">
        <f t="shared" si="147"/>
        <v>22</v>
      </c>
      <c r="E3183" s="1" t="str">
        <f t="shared" si="148"/>
        <v>10938</v>
      </c>
      <c r="F3183" s="1" t="str">
        <f t="shared" si="149"/>
        <v>PI-Sussuapara</v>
      </c>
    </row>
    <row r="3184" spans="1:6" x14ac:dyDescent="0.25">
      <c r="A3184" s="1" t="s">
        <v>2576</v>
      </c>
      <c r="B3184" s="1">
        <v>2210953</v>
      </c>
      <c r="C3184" s="1" t="s">
        <v>2789</v>
      </c>
      <c r="D3184" s="1" t="str">
        <f t="shared" si="147"/>
        <v>22</v>
      </c>
      <c r="E3184" s="1" t="str">
        <f t="shared" si="148"/>
        <v>10953</v>
      </c>
      <c r="F3184" s="1" t="str">
        <f t="shared" si="149"/>
        <v>PI-Tamboril do Piauí</v>
      </c>
    </row>
    <row r="3185" spans="1:6" x14ac:dyDescent="0.25">
      <c r="A3185" s="1" t="s">
        <v>2576</v>
      </c>
      <c r="B3185" s="1">
        <v>2210979</v>
      </c>
      <c r="C3185" s="1" t="s">
        <v>2790</v>
      </c>
      <c r="D3185" s="1" t="str">
        <f t="shared" si="147"/>
        <v>22</v>
      </c>
      <c r="E3185" s="1" t="str">
        <f t="shared" si="148"/>
        <v>10979</v>
      </c>
      <c r="F3185" s="1" t="str">
        <f t="shared" si="149"/>
        <v>PI-Tanque do Piauí</v>
      </c>
    </row>
    <row r="3186" spans="1:6" x14ac:dyDescent="0.25">
      <c r="A3186" s="1" t="s">
        <v>2576</v>
      </c>
      <c r="B3186" s="1">
        <v>2211001</v>
      </c>
      <c r="C3186" s="1" t="s">
        <v>2791</v>
      </c>
      <c r="D3186" s="1" t="str">
        <f t="shared" si="147"/>
        <v>22</v>
      </c>
      <c r="E3186" s="1" t="str">
        <f t="shared" si="148"/>
        <v>11001</v>
      </c>
      <c r="F3186" s="1" t="str">
        <f t="shared" si="149"/>
        <v>PI-Teresina</v>
      </c>
    </row>
    <row r="3187" spans="1:6" x14ac:dyDescent="0.25">
      <c r="A3187" s="1" t="s">
        <v>2576</v>
      </c>
      <c r="B3187" s="1">
        <v>2211100</v>
      </c>
      <c r="C3187" s="1" t="s">
        <v>2792</v>
      </c>
      <c r="D3187" s="1" t="str">
        <f t="shared" si="147"/>
        <v>22</v>
      </c>
      <c r="E3187" s="1" t="str">
        <f t="shared" si="148"/>
        <v>11100</v>
      </c>
      <c r="F3187" s="1" t="str">
        <f t="shared" si="149"/>
        <v>PI-União</v>
      </c>
    </row>
    <row r="3188" spans="1:6" x14ac:dyDescent="0.25">
      <c r="A3188" s="1" t="s">
        <v>2576</v>
      </c>
      <c r="B3188" s="1">
        <v>2211209</v>
      </c>
      <c r="C3188" s="1" t="s">
        <v>2793</v>
      </c>
      <c r="D3188" s="1" t="str">
        <f t="shared" si="147"/>
        <v>22</v>
      </c>
      <c r="E3188" s="1" t="str">
        <f t="shared" si="148"/>
        <v>11209</v>
      </c>
      <c r="F3188" s="1" t="str">
        <f t="shared" si="149"/>
        <v>PI-Uruçuí</v>
      </c>
    </row>
    <row r="3189" spans="1:6" x14ac:dyDescent="0.25">
      <c r="A3189" s="1" t="s">
        <v>2576</v>
      </c>
      <c r="B3189" s="1">
        <v>2211308</v>
      </c>
      <c r="C3189" s="1" t="s">
        <v>2794</v>
      </c>
      <c r="D3189" s="1" t="str">
        <f t="shared" si="147"/>
        <v>22</v>
      </c>
      <c r="E3189" s="1" t="str">
        <f t="shared" si="148"/>
        <v>11308</v>
      </c>
      <c r="F3189" s="1" t="str">
        <f t="shared" si="149"/>
        <v>PI-Valença do Piauí</v>
      </c>
    </row>
    <row r="3190" spans="1:6" x14ac:dyDescent="0.25">
      <c r="A3190" s="1" t="s">
        <v>2576</v>
      </c>
      <c r="B3190" s="1">
        <v>2211357</v>
      </c>
      <c r="C3190" s="1" t="s">
        <v>2795</v>
      </c>
      <c r="D3190" s="1" t="str">
        <f t="shared" si="147"/>
        <v>22</v>
      </c>
      <c r="E3190" s="1" t="str">
        <f t="shared" si="148"/>
        <v>11357</v>
      </c>
      <c r="F3190" s="1" t="str">
        <f t="shared" si="149"/>
        <v>PI-Várzea Branca</v>
      </c>
    </row>
    <row r="3191" spans="1:6" x14ac:dyDescent="0.25">
      <c r="A3191" s="1" t="s">
        <v>2576</v>
      </c>
      <c r="B3191" s="1">
        <v>2211407</v>
      </c>
      <c r="C3191" s="1" t="s">
        <v>2796</v>
      </c>
      <c r="D3191" s="1" t="str">
        <f t="shared" si="147"/>
        <v>22</v>
      </c>
      <c r="E3191" s="1" t="str">
        <f t="shared" si="148"/>
        <v>11407</v>
      </c>
      <c r="F3191" s="1" t="str">
        <f t="shared" si="149"/>
        <v>PI-Várzea Grande</v>
      </c>
    </row>
    <row r="3192" spans="1:6" x14ac:dyDescent="0.25">
      <c r="A3192" s="1" t="s">
        <v>2576</v>
      </c>
      <c r="B3192" s="1">
        <v>2211506</v>
      </c>
      <c r="C3192" s="1" t="s">
        <v>2797</v>
      </c>
      <c r="D3192" s="1" t="str">
        <f t="shared" si="147"/>
        <v>22</v>
      </c>
      <c r="E3192" s="1" t="str">
        <f t="shared" si="148"/>
        <v>11506</v>
      </c>
      <c r="F3192" s="1" t="str">
        <f t="shared" si="149"/>
        <v>PI-Vera Mendes</v>
      </c>
    </row>
    <row r="3193" spans="1:6" x14ac:dyDescent="0.25">
      <c r="A3193" s="1" t="s">
        <v>2576</v>
      </c>
      <c r="B3193" s="1">
        <v>2211605</v>
      </c>
      <c r="C3193" s="1" t="s">
        <v>2798</v>
      </c>
      <c r="D3193" s="1" t="str">
        <f t="shared" si="147"/>
        <v>22</v>
      </c>
      <c r="E3193" s="1" t="str">
        <f t="shared" si="148"/>
        <v>11605</v>
      </c>
      <c r="F3193" s="1" t="str">
        <f t="shared" si="149"/>
        <v>PI-Vila Nova do Piauí</v>
      </c>
    </row>
    <row r="3194" spans="1:6" x14ac:dyDescent="0.25">
      <c r="A3194" s="1" t="s">
        <v>2576</v>
      </c>
      <c r="B3194" s="1">
        <v>2211704</v>
      </c>
      <c r="C3194" s="1" t="s">
        <v>2799</v>
      </c>
      <c r="D3194" s="1" t="str">
        <f t="shared" si="147"/>
        <v>22</v>
      </c>
      <c r="E3194" s="1" t="str">
        <f t="shared" si="148"/>
        <v>11704</v>
      </c>
      <c r="F3194" s="1" t="str">
        <f t="shared" si="149"/>
        <v>PI-Wall Ferraz</v>
      </c>
    </row>
    <row r="3195" spans="1:6" x14ac:dyDescent="0.25">
      <c r="A3195" s="1" t="s">
        <v>1073</v>
      </c>
      <c r="B3195" s="1">
        <v>4100103</v>
      </c>
      <c r="C3195" s="1" t="s">
        <v>5694</v>
      </c>
      <c r="D3195" s="1" t="str">
        <f t="shared" si="147"/>
        <v>41</v>
      </c>
      <c r="E3195" s="1" t="str">
        <f t="shared" si="148"/>
        <v>00103</v>
      </c>
      <c r="F3195" s="1" t="str">
        <f t="shared" si="149"/>
        <v>PR-Abatiá</v>
      </c>
    </row>
    <row r="3196" spans="1:6" x14ac:dyDescent="0.25">
      <c r="A3196" s="1" t="s">
        <v>1073</v>
      </c>
      <c r="B3196" s="1">
        <v>4100202</v>
      </c>
      <c r="C3196" s="1" t="s">
        <v>5695</v>
      </c>
      <c r="D3196" s="1" t="str">
        <f t="shared" si="147"/>
        <v>41</v>
      </c>
      <c r="E3196" s="1" t="str">
        <f t="shared" si="148"/>
        <v>00202</v>
      </c>
      <c r="F3196" s="1" t="str">
        <f t="shared" si="149"/>
        <v>PR-Adrianópolis</v>
      </c>
    </row>
    <row r="3197" spans="1:6" x14ac:dyDescent="0.25">
      <c r="A3197" s="1" t="s">
        <v>1073</v>
      </c>
      <c r="B3197" s="1">
        <v>4100301</v>
      </c>
      <c r="C3197" s="1" t="s">
        <v>5696</v>
      </c>
      <c r="D3197" s="1" t="str">
        <f t="shared" si="147"/>
        <v>41</v>
      </c>
      <c r="E3197" s="1" t="str">
        <f t="shared" si="148"/>
        <v>00301</v>
      </c>
      <c r="F3197" s="1" t="str">
        <f t="shared" si="149"/>
        <v>PR-Agudos do Sul</v>
      </c>
    </row>
    <row r="3198" spans="1:6" x14ac:dyDescent="0.25">
      <c r="A3198" s="1" t="s">
        <v>1073</v>
      </c>
      <c r="B3198" s="1">
        <v>4100400</v>
      </c>
      <c r="C3198" s="1" t="s">
        <v>5697</v>
      </c>
      <c r="D3198" s="1" t="str">
        <f t="shared" si="147"/>
        <v>41</v>
      </c>
      <c r="E3198" s="1" t="str">
        <f t="shared" si="148"/>
        <v>00400</v>
      </c>
      <c r="F3198" s="1" t="str">
        <f t="shared" si="149"/>
        <v>PR-Almirante Tamandaré</v>
      </c>
    </row>
    <row r="3199" spans="1:6" x14ac:dyDescent="0.25">
      <c r="A3199" s="1" t="s">
        <v>1073</v>
      </c>
      <c r="B3199" s="1">
        <v>4100459</v>
      </c>
      <c r="C3199" s="1" t="s">
        <v>5698</v>
      </c>
      <c r="D3199" s="1" t="str">
        <f t="shared" si="147"/>
        <v>41</v>
      </c>
      <c r="E3199" s="1" t="str">
        <f t="shared" si="148"/>
        <v>00459</v>
      </c>
      <c r="F3199" s="1" t="str">
        <f t="shared" si="149"/>
        <v>PR-Altamira do Paraná</v>
      </c>
    </row>
    <row r="3200" spans="1:6" x14ac:dyDescent="0.25">
      <c r="A3200" s="1" t="s">
        <v>1073</v>
      </c>
      <c r="B3200" s="1">
        <v>4128625</v>
      </c>
      <c r="C3200" s="1" t="s">
        <v>1909</v>
      </c>
      <c r="D3200" s="1" t="str">
        <f t="shared" si="147"/>
        <v>41</v>
      </c>
      <c r="E3200" s="1" t="str">
        <f t="shared" si="148"/>
        <v>28625</v>
      </c>
      <c r="F3200" s="1" t="str">
        <f t="shared" si="149"/>
        <v>PR-Alto Paraíso</v>
      </c>
    </row>
    <row r="3201" spans="1:6" x14ac:dyDescent="0.25">
      <c r="A3201" s="1" t="s">
        <v>1073</v>
      </c>
      <c r="B3201" s="1">
        <v>4100608</v>
      </c>
      <c r="C3201" s="1" t="s">
        <v>5699</v>
      </c>
      <c r="D3201" s="1" t="str">
        <f t="shared" si="147"/>
        <v>41</v>
      </c>
      <c r="E3201" s="1" t="str">
        <f t="shared" si="148"/>
        <v>00608</v>
      </c>
      <c r="F3201" s="1" t="str">
        <f t="shared" si="149"/>
        <v>PR-Alto Paraná</v>
      </c>
    </row>
    <row r="3202" spans="1:6" x14ac:dyDescent="0.25">
      <c r="A3202" s="1" t="s">
        <v>1073</v>
      </c>
      <c r="B3202" s="1">
        <v>4100707</v>
      </c>
      <c r="C3202" s="1" t="s">
        <v>5700</v>
      </c>
      <c r="D3202" s="1" t="str">
        <f t="shared" si="147"/>
        <v>41</v>
      </c>
      <c r="E3202" s="1" t="str">
        <f t="shared" si="148"/>
        <v>00707</v>
      </c>
      <c r="F3202" s="1" t="str">
        <f t="shared" si="149"/>
        <v>PR-Alto Piquiri</v>
      </c>
    </row>
    <row r="3203" spans="1:6" x14ac:dyDescent="0.25">
      <c r="A3203" s="1" t="s">
        <v>1073</v>
      </c>
      <c r="B3203" s="1">
        <v>4100509</v>
      </c>
      <c r="C3203" s="1" t="s">
        <v>5701</v>
      </c>
      <c r="D3203" s="1" t="str">
        <f t="shared" ref="D3203:D3266" si="150">LEFT($B3203,2)</f>
        <v>41</v>
      </c>
      <c r="E3203" s="1" t="str">
        <f t="shared" ref="E3203:E3266" si="151">RIGHT(B3203,5)</f>
        <v>00509</v>
      </c>
      <c r="F3203" s="1" t="str">
        <f t="shared" si="149"/>
        <v>PR-Altônia</v>
      </c>
    </row>
    <row r="3204" spans="1:6" x14ac:dyDescent="0.25">
      <c r="A3204" s="1" t="s">
        <v>1073</v>
      </c>
      <c r="B3204" s="1">
        <v>4100806</v>
      </c>
      <c r="C3204" s="1" t="s">
        <v>5702</v>
      </c>
      <c r="D3204" s="1" t="str">
        <f t="shared" si="150"/>
        <v>41</v>
      </c>
      <c r="E3204" s="1" t="str">
        <f t="shared" si="151"/>
        <v>00806</v>
      </c>
      <c r="F3204" s="1" t="str">
        <f t="shared" ref="F3204:F3267" si="152">A3204&amp;"-"&amp;C3204</f>
        <v>PR-Alvorada do Sul</v>
      </c>
    </row>
    <row r="3205" spans="1:6" x14ac:dyDescent="0.25">
      <c r="A3205" s="1" t="s">
        <v>1073</v>
      </c>
      <c r="B3205" s="1">
        <v>4100905</v>
      </c>
      <c r="C3205" s="1" t="s">
        <v>5703</v>
      </c>
      <c r="D3205" s="1" t="str">
        <f t="shared" si="150"/>
        <v>41</v>
      </c>
      <c r="E3205" s="1" t="str">
        <f t="shared" si="151"/>
        <v>00905</v>
      </c>
      <c r="F3205" s="1" t="str">
        <f t="shared" si="152"/>
        <v>PR-Amaporã</v>
      </c>
    </row>
    <row r="3206" spans="1:6" x14ac:dyDescent="0.25">
      <c r="A3206" s="1" t="s">
        <v>1073</v>
      </c>
      <c r="B3206" s="1">
        <v>4101002</v>
      </c>
      <c r="C3206" s="1" t="s">
        <v>5704</v>
      </c>
      <c r="D3206" s="1" t="str">
        <f t="shared" si="150"/>
        <v>41</v>
      </c>
      <c r="E3206" s="1" t="str">
        <f t="shared" si="151"/>
        <v>01002</v>
      </c>
      <c r="F3206" s="1" t="str">
        <f t="shared" si="152"/>
        <v>PR-Ampére</v>
      </c>
    </row>
    <row r="3207" spans="1:6" x14ac:dyDescent="0.25">
      <c r="A3207" s="1" t="s">
        <v>1073</v>
      </c>
      <c r="B3207" s="1">
        <v>4101051</v>
      </c>
      <c r="C3207" s="1" t="s">
        <v>5705</v>
      </c>
      <c r="D3207" s="1" t="str">
        <f t="shared" si="150"/>
        <v>41</v>
      </c>
      <c r="E3207" s="1" t="str">
        <f t="shared" si="151"/>
        <v>01051</v>
      </c>
      <c r="F3207" s="1" t="str">
        <f t="shared" si="152"/>
        <v>PR-Anahy</v>
      </c>
    </row>
    <row r="3208" spans="1:6" x14ac:dyDescent="0.25">
      <c r="A3208" s="1" t="s">
        <v>1073</v>
      </c>
      <c r="B3208" s="1">
        <v>4101101</v>
      </c>
      <c r="C3208" s="1" t="s">
        <v>5706</v>
      </c>
      <c r="D3208" s="1" t="str">
        <f t="shared" si="150"/>
        <v>41</v>
      </c>
      <c r="E3208" s="1" t="str">
        <f t="shared" si="151"/>
        <v>01101</v>
      </c>
      <c r="F3208" s="1" t="str">
        <f t="shared" si="152"/>
        <v>PR-Andirá</v>
      </c>
    </row>
    <row r="3209" spans="1:6" x14ac:dyDescent="0.25">
      <c r="A3209" s="1" t="s">
        <v>1073</v>
      </c>
      <c r="B3209" s="1">
        <v>4101150</v>
      </c>
      <c r="C3209" s="1" t="s">
        <v>5707</v>
      </c>
      <c r="D3209" s="1" t="str">
        <f t="shared" si="150"/>
        <v>41</v>
      </c>
      <c r="E3209" s="1" t="str">
        <f t="shared" si="151"/>
        <v>01150</v>
      </c>
      <c r="F3209" s="1" t="str">
        <f t="shared" si="152"/>
        <v>PR-Ângulo</v>
      </c>
    </row>
    <row r="3210" spans="1:6" x14ac:dyDescent="0.25">
      <c r="A3210" s="1" t="s">
        <v>1073</v>
      </c>
      <c r="B3210" s="1">
        <v>4101200</v>
      </c>
      <c r="C3210" s="1" t="s">
        <v>5708</v>
      </c>
      <c r="D3210" s="1" t="str">
        <f t="shared" si="150"/>
        <v>41</v>
      </c>
      <c r="E3210" s="1" t="str">
        <f t="shared" si="151"/>
        <v>01200</v>
      </c>
      <c r="F3210" s="1" t="str">
        <f t="shared" si="152"/>
        <v>PR-Antonina</v>
      </c>
    </row>
    <row r="3211" spans="1:6" x14ac:dyDescent="0.25">
      <c r="A3211" s="1" t="s">
        <v>1073</v>
      </c>
      <c r="B3211" s="1">
        <v>4101309</v>
      </c>
      <c r="C3211" s="1" t="s">
        <v>5709</v>
      </c>
      <c r="D3211" s="1" t="str">
        <f t="shared" si="150"/>
        <v>41</v>
      </c>
      <c r="E3211" s="1" t="str">
        <f t="shared" si="151"/>
        <v>01309</v>
      </c>
      <c r="F3211" s="1" t="str">
        <f t="shared" si="152"/>
        <v>PR-Antônio Olinto</v>
      </c>
    </row>
    <row r="3212" spans="1:6" x14ac:dyDescent="0.25">
      <c r="A3212" s="1" t="s">
        <v>1073</v>
      </c>
      <c r="B3212" s="1">
        <v>4101408</v>
      </c>
      <c r="C3212" s="1" t="s">
        <v>5710</v>
      </c>
      <c r="D3212" s="1" t="str">
        <f t="shared" si="150"/>
        <v>41</v>
      </c>
      <c r="E3212" s="1" t="str">
        <f t="shared" si="151"/>
        <v>01408</v>
      </c>
      <c r="F3212" s="1" t="str">
        <f t="shared" si="152"/>
        <v>PR-Apucarana</v>
      </c>
    </row>
    <row r="3213" spans="1:6" x14ac:dyDescent="0.25">
      <c r="A3213" s="1" t="s">
        <v>1073</v>
      </c>
      <c r="B3213" s="1">
        <v>4101507</v>
      </c>
      <c r="C3213" s="1" t="s">
        <v>5711</v>
      </c>
      <c r="D3213" s="1" t="str">
        <f t="shared" si="150"/>
        <v>41</v>
      </c>
      <c r="E3213" s="1" t="str">
        <f t="shared" si="151"/>
        <v>01507</v>
      </c>
      <c r="F3213" s="1" t="str">
        <f t="shared" si="152"/>
        <v>PR-Arapongas</v>
      </c>
    </row>
    <row r="3214" spans="1:6" x14ac:dyDescent="0.25">
      <c r="A3214" s="1" t="s">
        <v>1073</v>
      </c>
      <c r="B3214" s="1">
        <v>4101606</v>
      </c>
      <c r="C3214" s="1" t="s">
        <v>5712</v>
      </c>
      <c r="D3214" s="1" t="str">
        <f t="shared" si="150"/>
        <v>41</v>
      </c>
      <c r="E3214" s="1" t="str">
        <f t="shared" si="151"/>
        <v>01606</v>
      </c>
      <c r="F3214" s="1" t="str">
        <f t="shared" si="152"/>
        <v>PR-Arapoti</v>
      </c>
    </row>
    <row r="3215" spans="1:6" x14ac:dyDescent="0.25">
      <c r="A3215" s="1" t="s">
        <v>1073</v>
      </c>
      <c r="B3215" s="1">
        <v>4101655</v>
      </c>
      <c r="C3215" s="1" t="s">
        <v>5713</v>
      </c>
      <c r="D3215" s="1" t="str">
        <f t="shared" si="150"/>
        <v>41</v>
      </c>
      <c r="E3215" s="1" t="str">
        <f t="shared" si="151"/>
        <v>01655</v>
      </c>
      <c r="F3215" s="1" t="str">
        <f t="shared" si="152"/>
        <v>PR-Arapuã</v>
      </c>
    </row>
    <row r="3216" spans="1:6" x14ac:dyDescent="0.25">
      <c r="A3216" s="1" t="s">
        <v>1073</v>
      </c>
      <c r="B3216" s="1">
        <v>4101705</v>
      </c>
      <c r="C3216" s="1" t="s">
        <v>3155</v>
      </c>
      <c r="D3216" s="1" t="str">
        <f t="shared" si="150"/>
        <v>41</v>
      </c>
      <c r="E3216" s="1" t="str">
        <f t="shared" si="151"/>
        <v>01705</v>
      </c>
      <c r="F3216" s="1" t="str">
        <f t="shared" si="152"/>
        <v>PR-Araruna</v>
      </c>
    </row>
    <row r="3217" spans="1:6" x14ac:dyDescent="0.25">
      <c r="A3217" s="1" t="s">
        <v>1073</v>
      </c>
      <c r="B3217" s="1">
        <v>4101804</v>
      </c>
      <c r="C3217" s="1" t="s">
        <v>5714</v>
      </c>
      <c r="D3217" s="1" t="str">
        <f t="shared" si="150"/>
        <v>41</v>
      </c>
      <c r="E3217" s="1" t="str">
        <f t="shared" si="151"/>
        <v>01804</v>
      </c>
      <c r="F3217" s="1" t="str">
        <f t="shared" si="152"/>
        <v>PR-Araucária</v>
      </c>
    </row>
    <row r="3218" spans="1:6" x14ac:dyDescent="0.25">
      <c r="A3218" s="1" t="s">
        <v>1073</v>
      </c>
      <c r="B3218" s="1">
        <v>4101853</v>
      </c>
      <c r="C3218" s="1" t="s">
        <v>5715</v>
      </c>
      <c r="D3218" s="1" t="str">
        <f t="shared" si="150"/>
        <v>41</v>
      </c>
      <c r="E3218" s="1" t="str">
        <f t="shared" si="151"/>
        <v>01853</v>
      </c>
      <c r="F3218" s="1" t="str">
        <f t="shared" si="152"/>
        <v>PR-Ariranha do Ivaí</v>
      </c>
    </row>
    <row r="3219" spans="1:6" x14ac:dyDescent="0.25">
      <c r="A3219" s="1" t="s">
        <v>1073</v>
      </c>
      <c r="B3219" s="1">
        <v>4101903</v>
      </c>
      <c r="C3219" s="1" t="s">
        <v>5716</v>
      </c>
      <c r="D3219" s="1" t="str">
        <f t="shared" si="150"/>
        <v>41</v>
      </c>
      <c r="E3219" s="1" t="str">
        <f t="shared" si="151"/>
        <v>01903</v>
      </c>
      <c r="F3219" s="1" t="str">
        <f t="shared" si="152"/>
        <v>PR-Assaí</v>
      </c>
    </row>
    <row r="3220" spans="1:6" x14ac:dyDescent="0.25">
      <c r="A3220" s="1" t="s">
        <v>1073</v>
      </c>
      <c r="B3220" s="1">
        <v>4102000</v>
      </c>
      <c r="C3220" s="1" t="s">
        <v>5717</v>
      </c>
      <c r="D3220" s="1" t="str">
        <f t="shared" si="150"/>
        <v>41</v>
      </c>
      <c r="E3220" s="1" t="str">
        <f t="shared" si="151"/>
        <v>02000</v>
      </c>
      <c r="F3220" s="1" t="str">
        <f t="shared" si="152"/>
        <v>PR-Assis Chateaubriand</v>
      </c>
    </row>
    <row r="3221" spans="1:6" x14ac:dyDescent="0.25">
      <c r="A3221" s="1" t="s">
        <v>1073</v>
      </c>
      <c r="B3221" s="1">
        <v>4102109</v>
      </c>
      <c r="C3221" s="1" t="s">
        <v>5718</v>
      </c>
      <c r="D3221" s="1" t="str">
        <f t="shared" si="150"/>
        <v>41</v>
      </c>
      <c r="E3221" s="1" t="str">
        <f t="shared" si="151"/>
        <v>02109</v>
      </c>
      <c r="F3221" s="1" t="str">
        <f t="shared" si="152"/>
        <v>PR-Astorga</v>
      </c>
    </row>
    <row r="3222" spans="1:6" x14ac:dyDescent="0.25">
      <c r="A3222" s="1" t="s">
        <v>1073</v>
      </c>
      <c r="B3222" s="1">
        <v>4102208</v>
      </c>
      <c r="C3222" s="1" t="s">
        <v>3518</v>
      </c>
      <c r="D3222" s="1" t="str">
        <f t="shared" si="150"/>
        <v>41</v>
      </c>
      <c r="E3222" s="1" t="str">
        <f t="shared" si="151"/>
        <v>02208</v>
      </c>
      <c r="F3222" s="1" t="str">
        <f t="shared" si="152"/>
        <v>PR-Atalaia</v>
      </c>
    </row>
    <row r="3223" spans="1:6" x14ac:dyDescent="0.25">
      <c r="A3223" s="1" t="s">
        <v>1073</v>
      </c>
      <c r="B3223" s="1">
        <v>4102307</v>
      </c>
      <c r="C3223" s="1" t="s">
        <v>5719</v>
      </c>
      <c r="D3223" s="1" t="str">
        <f t="shared" si="150"/>
        <v>41</v>
      </c>
      <c r="E3223" s="1" t="str">
        <f t="shared" si="151"/>
        <v>02307</v>
      </c>
      <c r="F3223" s="1" t="str">
        <f t="shared" si="152"/>
        <v>PR-Balsa Nova</v>
      </c>
    </row>
    <row r="3224" spans="1:6" x14ac:dyDescent="0.25">
      <c r="A3224" s="1" t="s">
        <v>1073</v>
      </c>
      <c r="B3224" s="1">
        <v>4102406</v>
      </c>
      <c r="C3224" s="1" t="s">
        <v>5720</v>
      </c>
      <c r="D3224" s="1" t="str">
        <f t="shared" si="150"/>
        <v>41</v>
      </c>
      <c r="E3224" s="1" t="str">
        <f t="shared" si="151"/>
        <v>02406</v>
      </c>
      <c r="F3224" s="1" t="str">
        <f t="shared" si="152"/>
        <v>PR-Bandeirantes</v>
      </c>
    </row>
    <row r="3225" spans="1:6" x14ac:dyDescent="0.25">
      <c r="A3225" s="1" t="s">
        <v>1073</v>
      </c>
      <c r="B3225" s="1">
        <v>4102505</v>
      </c>
      <c r="C3225" s="1" t="s">
        <v>5721</v>
      </c>
      <c r="D3225" s="1" t="str">
        <f t="shared" si="150"/>
        <v>41</v>
      </c>
      <c r="E3225" s="1" t="str">
        <f t="shared" si="151"/>
        <v>02505</v>
      </c>
      <c r="F3225" s="1" t="str">
        <f t="shared" si="152"/>
        <v>PR-Barbosa Ferraz</v>
      </c>
    </row>
    <row r="3226" spans="1:6" x14ac:dyDescent="0.25">
      <c r="A3226" s="1" t="s">
        <v>1073</v>
      </c>
      <c r="B3226" s="1">
        <v>4102703</v>
      </c>
      <c r="C3226" s="1" t="s">
        <v>5722</v>
      </c>
      <c r="D3226" s="1" t="str">
        <f t="shared" si="150"/>
        <v>41</v>
      </c>
      <c r="E3226" s="1" t="str">
        <f t="shared" si="151"/>
        <v>02703</v>
      </c>
      <c r="F3226" s="1" t="str">
        <f t="shared" si="152"/>
        <v>PR-Barra do Jacaré</v>
      </c>
    </row>
    <row r="3227" spans="1:6" x14ac:dyDescent="0.25">
      <c r="A3227" s="1" t="s">
        <v>1073</v>
      </c>
      <c r="B3227" s="1">
        <v>4102604</v>
      </c>
      <c r="C3227" s="1" t="s">
        <v>5723</v>
      </c>
      <c r="D3227" s="1" t="str">
        <f t="shared" si="150"/>
        <v>41</v>
      </c>
      <c r="E3227" s="1" t="str">
        <f t="shared" si="151"/>
        <v>02604</v>
      </c>
      <c r="F3227" s="1" t="str">
        <f t="shared" si="152"/>
        <v>PR-Barracão</v>
      </c>
    </row>
    <row r="3228" spans="1:6" x14ac:dyDescent="0.25">
      <c r="A3228" s="1" t="s">
        <v>1073</v>
      </c>
      <c r="B3228" s="1">
        <v>4102752</v>
      </c>
      <c r="C3228" s="1" t="s">
        <v>5724</v>
      </c>
      <c r="D3228" s="1" t="str">
        <f t="shared" si="150"/>
        <v>41</v>
      </c>
      <c r="E3228" s="1" t="str">
        <f t="shared" si="151"/>
        <v>02752</v>
      </c>
      <c r="F3228" s="1" t="str">
        <f t="shared" si="152"/>
        <v>PR-Bela Vista da Caroba</v>
      </c>
    </row>
    <row r="3229" spans="1:6" x14ac:dyDescent="0.25">
      <c r="A3229" s="1" t="s">
        <v>1073</v>
      </c>
      <c r="B3229" s="1">
        <v>4102802</v>
      </c>
      <c r="C3229" s="1" t="s">
        <v>5725</v>
      </c>
      <c r="D3229" s="1" t="str">
        <f t="shared" si="150"/>
        <v>41</v>
      </c>
      <c r="E3229" s="1" t="str">
        <f t="shared" si="151"/>
        <v>02802</v>
      </c>
      <c r="F3229" s="1" t="str">
        <f t="shared" si="152"/>
        <v>PR-Bela Vista do Paraíso</v>
      </c>
    </row>
    <row r="3230" spans="1:6" x14ac:dyDescent="0.25">
      <c r="A3230" s="1" t="s">
        <v>1073</v>
      </c>
      <c r="B3230" s="1">
        <v>4102901</v>
      </c>
      <c r="C3230" s="1" t="s">
        <v>5726</v>
      </c>
      <c r="D3230" s="1" t="str">
        <f t="shared" si="150"/>
        <v>41</v>
      </c>
      <c r="E3230" s="1" t="str">
        <f t="shared" si="151"/>
        <v>02901</v>
      </c>
      <c r="F3230" s="1" t="str">
        <f t="shared" si="152"/>
        <v>PR-Bituruna</v>
      </c>
    </row>
    <row r="3231" spans="1:6" x14ac:dyDescent="0.25">
      <c r="A3231" s="1" t="s">
        <v>1073</v>
      </c>
      <c r="B3231" s="1">
        <v>4103008</v>
      </c>
      <c r="C3231" s="1" t="s">
        <v>4151</v>
      </c>
      <c r="D3231" s="1" t="str">
        <f t="shared" si="150"/>
        <v>41</v>
      </c>
      <c r="E3231" s="1" t="str">
        <f t="shared" si="151"/>
        <v>03008</v>
      </c>
      <c r="F3231" s="1" t="str">
        <f t="shared" si="152"/>
        <v>PR-Boa Esperança</v>
      </c>
    </row>
    <row r="3232" spans="1:6" x14ac:dyDescent="0.25">
      <c r="A3232" s="1" t="s">
        <v>1073</v>
      </c>
      <c r="B3232" s="1">
        <v>4103024</v>
      </c>
      <c r="C3232" s="1" t="s">
        <v>5727</v>
      </c>
      <c r="D3232" s="1" t="str">
        <f t="shared" si="150"/>
        <v>41</v>
      </c>
      <c r="E3232" s="1" t="str">
        <f t="shared" si="151"/>
        <v>03024</v>
      </c>
      <c r="F3232" s="1" t="str">
        <f t="shared" si="152"/>
        <v>PR-Boa Esperança do Iguaçu</v>
      </c>
    </row>
    <row r="3233" spans="1:6" x14ac:dyDescent="0.25">
      <c r="A3233" s="1" t="s">
        <v>1073</v>
      </c>
      <c r="B3233" s="1">
        <v>4103040</v>
      </c>
      <c r="C3233" s="1" t="s">
        <v>5728</v>
      </c>
      <c r="D3233" s="1" t="str">
        <f t="shared" si="150"/>
        <v>41</v>
      </c>
      <c r="E3233" s="1" t="str">
        <f t="shared" si="151"/>
        <v>03040</v>
      </c>
      <c r="F3233" s="1" t="str">
        <f t="shared" si="152"/>
        <v>PR-Boa Ventura de São Roque</v>
      </c>
    </row>
    <row r="3234" spans="1:6" x14ac:dyDescent="0.25">
      <c r="A3234" s="1" t="s">
        <v>1073</v>
      </c>
      <c r="B3234" s="1">
        <v>4103057</v>
      </c>
      <c r="C3234" s="1" t="s">
        <v>5729</v>
      </c>
      <c r="D3234" s="1" t="str">
        <f t="shared" si="150"/>
        <v>41</v>
      </c>
      <c r="E3234" s="1" t="str">
        <f t="shared" si="151"/>
        <v>03057</v>
      </c>
      <c r="F3234" s="1" t="str">
        <f t="shared" si="152"/>
        <v>PR-Boa Vista da Aparecida</v>
      </c>
    </row>
    <row r="3235" spans="1:6" x14ac:dyDescent="0.25">
      <c r="A3235" s="1" t="s">
        <v>1073</v>
      </c>
      <c r="B3235" s="1">
        <v>4103107</v>
      </c>
      <c r="C3235" s="1" t="s">
        <v>5730</v>
      </c>
      <c r="D3235" s="1" t="str">
        <f t="shared" si="150"/>
        <v>41</v>
      </c>
      <c r="E3235" s="1" t="str">
        <f t="shared" si="151"/>
        <v>03107</v>
      </c>
      <c r="F3235" s="1" t="str">
        <f t="shared" si="152"/>
        <v>PR-Bocaiúva do Sul</v>
      </c>
    </row>
    <row r="3236" spans="1:6" x14ac:dyDescent="0.25">
      <c r="A3236" s="1" t="s">
        <v>1073</v>
      </c>
      <c r="B3236" s="1">
        <v>4103156</v>
      </c>
      <c r="C3236" s="1" t="s">
        <v>5731</v>
      </c>
      <c r="D3236" s="1" t="str">
        <f t="shared" si="150"/>
        <v>41</v>
      </c>
      <c r="E3236" s="1" t="str">
        <f t="shared" si="151"/>
        <v>03156</v>
      </c>
      <c r="F3236" s="1" t="str">
        <f t="shared" si="152"/>
        <v>PR-Bom Jesus do Sul</v>
      </c>
    </row>
    <row r="3237" spans="1:6" x14ac:dyDescent="0.25">
      <c r="A3237" s="1" t="s">
        <v>1073</v>
      </c>
      <c r="B3237" s="1">
        <v>4103206</v>
      </c>
      <c r="C3237" s="1" t="s">
        <v>3170</v>
      </c>
      <c r="D3237" s="1" t="str">
        <f t="shared" si="150"/>
        <v>41</v>
      </c>
      <c r="E3237" s="1" t="str">
        <f t="shared" si="151"/>
        <v>03206</v>
      </c>
      <c r="F3237" s="1" t="str">
        <f t="shared" si="152"/>
        <v>PR-Bom Sucesso</v>
      </c>
    </row>
    <row r="3238" spans="1:6" x14ac:dyDescent="0.25">
      <c r="A3238" s="1" t="s">
        <v>1073</v>
      </c>
      <c r="B3238" s="1">
        <v>4103222</v>
      </c>
      <c r="C3238" s="1" t="s">
        <v>5732</v>
      </c>
      <c r="D3238" s="1" t="str">
        <f t="shared" si="150"/>
        <v>41</v>
      </c>
      <c r="E3238" s="1" t="str">
        <f t="shared" si="151"/>
        <v>03222</v>
      </c>
      <c r="F3238" s="1" t="str">
        <f t="shared" si="152"/>
        <v>PR-Bom Sucesso do Sul</v>
      </c>
    </row>
    <row r="3239" spans="1:6" x14ac:dyDescent="0.25">
      <c r="A3239" s="1" t="s">
        <v>1073</v>
      </c>
      <c r="B3239" s="1">
        <v>4103305</v>
      </c>
      <c r="C3239" s="1" t="s">
        <v>5733</v>
      </c>
      <c r="D3239" s="1" t="str">
        <f t="shared" si="150"/>
        <v>41</v>
      </c>
      <c r="E3239" s="1" t="str">
        <f t="shared" si="151"/>
        <v>03305</v>
      </c>
      <c r="F3239" s="1" t="str">
        <f t="shared" si="152"/>
        <v>PR-Borrazópolis</v>
      </c>
    </row>
    <row r="3240" spans="1:6" x14ac:dyDescent="0.25">
      <c r="A3240" s="1" t="s">
        <v>1073</v>
      </c>
      <c r="B3240" s="1">
        <v>4103354</v>
      </c>
      <c r="C3240" s="1" t="s">
        <v>5734</v>
      </c>
      <c r="D3240" s="1" t="str">
        <f t="shared" si="150"/>
        <v>41</v>
      </c>
      <c r="E3240" s="1" t="str">
        <f t="shared" si="151"/>
        <v>03354</v>
      </c>
      <c r="F3240" s="1" t="str">
        <f t="shared" si="152"/>
        <v>PR-Braganey</v>
      </c>
    </row>
    <row r="3241" spans="1:6" x14ac:dyDescent="0.25">
      <c r="A3241" s="1" t="s">
        <v>1073</v>
      </c>
      <c r="B3241" s="1">
        <v>4103370</v>
      </c>
      <c r="C3241" s="1" t="s">
        <v>5735</v>
      </c>
      <c r="D3241" s="1" t="str">
        <f t="shared" si="150"/>
        <v>41</v>
      </c>
      <c r="E3241" s="1" t="str">
        <f t="shared" si="151"/>
        <v>03370</v>
      </c>
      <c r="F3241" s="1" t="str">
        <f t="shared" si="152"/>
        <v>PR-Brasilândia do Sul</v>
      </c>
    </row>
    <row r="3242" spans="1:6" x14ac:dyDescent="0.25">
      <c r="A3242" s="1" t="s">
        <v>1073</v>
      </c>
      <c r="B3242" s="1">
        <v>4103404</v>
      </c>
      <c r="C3242" s="1" t="s">
        <v>5736</v>
      </c>
      <c r="D3242" s="1" t="str">
        <f t="shared" si="150"/>
        <v>41</v>
      </c>
      <c r="E3242" s="1" t="str">
        <f t="shared" si="151"/>
        <v>03404</v>
      </c>
      <c r="F3242" s="1" t="str">
        <f t="shared" si="152"/>
        <v>PR-Cafeara</v>
      </c>
    </row>
    <row r="3243" spans="1:6" x14ac:dyDescent="0.25">
      <c r="A3243" s="1" t="s">
        <v>1073</v>
      </c>
      <c r="B3243" s="1">
        <v>4103453</v>
      </c>
      <c r="C3243" s="1" t="s">
        <v>5168</v>
      </c>
      <c r="D3243" s="1" t="str">
        <f t="shared" si="150"/>
        <v>41</v>
      </c>
      <c r="E3243" s="1" t="str">
        <f t="shared" si="151"/>
        <v>03453</v>
      </c>
      <c r="F3243" s="1" t="str">
        <f t="shared" si="152"/>
        <v>PR-Cafelândia</v>
      </c>
    </row>
    <row r="3244" spans="1:6" x14ac:dyDescent="0.25">
      <c r="A3244" s="1" t="s">
        <v>1073</v>
      </c>
      <c r="B3244" s="1">
        <v>4103479</v>
      </c>
      <c r="C3244" s="1" t="s">
        <v>5737</v>
      </c>
      <c r="D3244" s="1" t="str">
        <f t="shared" si="150"/>
        <v>41</v>
      </c>
      <c r="E3244" s="1" t="str">
        <f t="shared" si="151"/>
        <v>03479</v>
      </c>
      <c r="F3244" s="1" t="str">
        <f t="shared" si="152"/>
        <v>PR-Cafezal do Sul</v>
      </c>
    </row>
    <row r="3245" spans="1:6" x14ac:dyDescent="0.25">
      <c r="A3245" s="1" t="s">
        <v>1073</v>
      </c>
      <c r="B3245" s="1">
        <v>4103503</v>
      </c>
      <c r="C3245" s="1" t="s">
        <v>5738</v>
      </c>
      <c r="D3245" s="1" t="str">
        <f t="shared" si="150"/>
        <v>41</v>
      </c>
      <c r="E3245" s="1" t="str">
        <f t="shared" si="151"/>
        <v>03503</v>
      </c>
      <c r="F3245" s="1" t="str">
        <f t="shared" si="152"/>
        <v>PR-Califórnia</v>
      </c>
    </row>
    <row r="3246" spans="1:6" x14ac:dyDescent="0.25">
      <c r="A3246" s="1" t="s">
        <v>1073</v>
      </c>
      <c r="B3246" s="1">
        <v>4103602</v>
      </c>
      <c r="C3246" s="1" t="s">
        <v>5739</v>
      </c>
      <c r="D3246" s="1" t="str">
        <f t="shared" si="150"/>
        <v>41</v>
      </c>
      <c r="E3246" s="1" t="str">
        <f t="shared" si="151"/>
        <v>03602</v>
      </c>
      <c r="F3246" s="1" t="str">
        <f t="shared" si="152"/>
        <v>PR-Cambará</v>
      </c>
    </row>
    <row r="3247" spans="1:6" x14ac:dyDescent="0.25">
      <c r="A3247" s="1" t="s">
        <v>1073</v>
      </c>
      <c r="B3247" s="1">
        <v>4103701</v>
      </c>
      <c r="C3247" s="1" t="s">
        <v>5740</v>
      </c>
      <c r="D3247" s="1" t="str">
        <f t="shared" si="150"/>
        <v>41</v>
      </c>
      <c r="E3247" s="1" t="str">
        <f t="shared" si="151"/>
        <v>03701</v>
      </c>
      <c r="F3247" s="1" t="str">
        <f t="shared" si="152"/>
        <v>PR-Cambé</v>
      </c>
    </row>
    <row r="3248" spans="1:6" x14ac:dyDescent="0.25">
      <c r="A3248" s="1" t="s">
        <v>1073</v>
      </c>
      <c r="B3248" s="1">
        <v>4103800</v>
      </c>
      <c r="C3248" s="1" t="s">
        <v>5741</v>
      </c>
      <c r="D3248" s="1" t="str">
        <f t="shared" si="150"/>
        <v>41</v>
      </c>
      <c r="E3248" s="1" t="str">
        <f t="shared" si="151"/>
        <v>03800</v>
      </c>
      <c r="F3248" s="1" t="str">
        <f t="shared" si="152"/>
        <v>PR-Cambira</v>
      </c>
    </row>
    <row r="3249" spans="1:6" x14ac:dyDescent="0.25">
      <c r="A3249" s="1" t="s">
        <v>1073</v>
      </c>
      <c r="B3249" s="1">
        <v>4103909</v>
      </c>
      <c r="C3249" s="1" t="s">
        <v>5742</v>
      </c>
      <c r="D3249" s="1" t="str">
        <f t="shared" si="150"/>
        <v>41</v>
      </c>
      <c r="E3249" s="1" t="str">
        <f t="shared" si="151"/>
        <v>03909</v>
      </c>
      <c r="F3249" s="1" t="str">
        <f t="shared" si="152"/>
        <v>PR-Campina da Lagoa</v>
      </c>
    </row>
    <row r="3250" spans="1:6" x14ac:dyDescent="0.25">
      <c r="A3250" s="1" t="s">
        <v>1073</v>
      </c>
      <c r="B3250" s="1">
        <v>4103958</v>
      </c>
      <c r="C3250" s="1" t="s">
        <v>5743</v>
      </c>
      <c r="D3250" s="1" t="str">
        <f t="shared" si="150"/>
        <v>41</v>
      </c>
      <c r="E3250" s="1" t="str">
        <f t="shared" si="151"/>
        <v>03958</v>
      </c>
      <c r="F3250" s="1" t="str">
        <f t="shared" si="152"/>
        <v>PR-Campina do Simão</v>
      </c>
    </row>
    <row r="3251" spans="1:6" x14ac:dyDescent="0.25">
      <c r="A3251" s="1" t="s">
        <v>1073</v>
      </c>
      <c r="B3251" s="1">
        <v>4104006</v>
      </c>
      <c r="C3251" s="1" t="s">
        <v>5744</v>
      </c>
      <c r="D3251" s="1" t="str">
        <f t="shared" si="150"/>
        <v>41</v>
      </c>
      <c r="E3251" s="1" t="str">
        <f t="shared" si="151"/>
        <v>04006</v>
      </c>
      <c r="F3251" s="1" t="str">
        <f t="shared" si="152"/>
        <v>PR-Campina Grande do Sul</v>
      </c>
    </row>
    <row r="3252" spans="1:6" x14ac:dyDescent="0.25">
      <c r="A3252" s="1" t="s">
        <v>1073</v>
      </c>
      <c r="B3252" s="1">
        <v>4104055</v>
      </c>
      <c r="C3252" s="1" t="s">
        <v>5745</v>
      </c>
      <c r="D3252" s="1" t="str">
        <f t="shared" si="150"/>
        <v>41</v>
      </c>
      <c r="E3252" s="1" t="str">
        <f t="shared" si="151"/>
        <v>04055</v>
      </c>
      <c r="F3252" s="1" t="str">
        <f t="shared" si="152"/>
        <v>PR-Campo Bonito</v>
      </c>
    </row>
    <row r="3253" spans="1:6" x14ac:dyDescent="0.25">
      <c r="A3253" s="1" t="s">
        <v>1073</v>
      </c>
      <c r="B3253" s="1">
        <v>4104105</v>
      </c>
      <c r="C3253" s="1" t="s">
        <v>5746</v>
      </c>
      <c r="D3253" s="1" t="str">
        <f t="shared" si="150"/>
        <v>41</v>
      </c>
      <c r="E3253" s="1" t="str">
        <f t="shared" si="151"/>
        <v>04105</v>
      </c>
      <c r="F3253" s="1" t="str">
        <f t="shared" si="152"/>
        <v>PR-Campo do Tenente</v>
      </c>
    </row>
    <row r="3254" spans="1:6" x14ac:dyDescent="0.25">
      <c r="A3254" s="1" t="s">
        <v>1073</v>
      </c>
      <c r="B3254" s="1">
        <v>4104204</v>
      </c>
      <c r="C3254" s="1" t="s">
        <v>5747</v>
      </c>
      <c r="D3254" s="1" t="str">
        <f t="shared" si="150"/>
        <v>41</v>
      </c>
      <c r="E3254" s="1" t="str">
        <f t="shared" si="151"/>
        <v>04204</v>
      </c>
      <c r="F3254" s="1" t="str">
        <f t="shared" si="152"/>
        <v>PR-Campo Largo</v>
      </c>
    </row>
    <row r="3255" spans="1:6" x14ac:dyDescent="0.25">
      <c r="A3255" s="1" t="s">
        <v>1073</v>
      </c>
      <c r="B3255" s="1">
        <v>4104253</v>
      </c>
      <c r="C3255" s="1" t="s">
        <v>5748</v>
      </c>
      <c r="D3255" s="1" t="str">
        <f t="shared" si="150"/>
        <v>41</v>
      </c>
      <c r="E3255" s="1" t="str">
        <f t="shared" si="151"/>
        <v>04253</v>
      </c>
      <c r="F3255" s="1" t="str">
        <f t="shared" si="152"/>
        <v>PR-Campo Magro</v>
      </c>
    </row>
    <row r="3256" spans="1:6" x14ac:dyDescent="0.25">
      <c r="A3256" s="1" t="s">
        <v>1073</v>
      </c>
      <c r="B3256" s="1">
        <v>4104303</v>
      </c>
      <c r="C3256" s="1" t="s">
        <v>5749</v>
      </c>
      <c r="D3256" s="1" t="str">
        <f t="shared" si="150"/>
        <v>41</v>
      </c>
      <c r="E3256" s="1" t="str">
        <f t="shared" si="151"/>
        <v>04303</v>
      </c>
      <c r="F3256" s="1" t="str">
        <f t="shared" si="152"/>
        <v>PR-Campo Mourão</v>
      </c>
    </row>
    <row r="3257" spans="1:6" x14ac:dyDescent="0.25">
      <c r="A3257" s="1" t="s">
        <v>1073</v>
      </c>
      <c r="B3257" s="1">
        <v>4104402</v>
      </c>
      <c r="C3257" s="1" t="s">
        <v>5750</v>
      </c>
      <c r="D3257" s="1" t="str">
        <f t="shared" si="150"/>
        <v>41</v>
      </c>
      <c r="E3257" s="1" t="str">
        <f t="shared" si="151"/>
        <v>04402</v>
      </c>
      <c r="F3257" s="1" t="str">
        <f t="shared" si="152"/>
        <v>PR-Cândido de Abreu</v>
      </c>
    </row>
    <row r="3258" spans="1:6" x14ac:dyDescent="0.25">
      <c r="A3258" s="1" t="s">
        <v>1073</v>
      </c>
      <c r="B3258" s="1">
        <v>4104428</v>
      </c>
      <c r="C3258" s="1" t="s">
        <v>5751</v>
      </c>
      <c r="D3258" s="1" t="str">
        <f t="shared" si="150"/>
        <v>41</v>
      </c>
      <c r="E3258" s="1" t="str">
        <f t="shared" si="151"/>
        <v>04428</v>
      </c>
      <c r="F3258" s="1" t="str">
        <f t="shared" si="152"/>
        <v>PR-Candói</v>
      </c>
    </row>
    <row r="3259" spans="1:6" x14ac:dyDescent="0.25">
      <c r="A3259" s="1" t="s">
        <v>1073</v>
      </c>
      <c r="B3259" s="1">
        <v>4104451</v>
      </c>
      <c r="C3259" s="1" t="s">
        <v>4201</v>
      </c>
      <c r="D3259" s="1" t="str">
        <f t="shared" si="150"/>
        <v>41</v>
      </c>
      <c r="E3259" s="1" t="str">
        <f t="shared" si="151"/>
        <v>04451</v>
      </c>
      <c r="F3259" s="1" t="str">
        <f t="shared" si="152"/>
        <v>PR-Cantagalo</v>
      </c>
    </row>
    <row r="3260" spans="1:6" x14ac:dyDescent="0.25">
      <c r="A3260" s="1" t="s">
        <v>1073</v>
      </c>
      <c r="B3260" s="1">
        <v>4104501</v>
      </c>
      <c r="C3260" s="1" t="s">
        <v>2095</v>
      </c>
      <c r="D3260" s="1" t="str">
        <f t="shared" si="150"/>
        <v>41</v>
      </c>
      <c r="E3260" s="1" t="str">
        <f t="shared" si="151"/>
        <v>04501</v>
      </c>
      <c r="F3260" s="1" t="str">
        <f t="shared" si="152"/>
        <v>PR-Capanema</v>
      </c>
    </row>
    <row r="3261" spans="1:6" x14ac:dyDescent="0.25">
      <c r="A3261" s="1" t="s">
        <v>1073</v>
      </c>
      <c r="B3261" s="1">
        <v>4104600</v>
      </c>
      <c r="C3261" s="1" t="s">
        <v>5752</v>
      </c>
      <c r="D3261" s="1" t="str">
        <f t="shared" si="150"/>
        <v>41</v>
      </c>
      <c r="E3261" s="1" t="str">
        <f t="shared" si="151"/>
        <v>04600</v>
      </c>
      <c r="F3261" s="1" t="str">
        <f t="shared" si="152"/>
        <v>PR-Capitão Leônidas Marques</v>
      </c>
    </row>
    <row r="3262" spans="1:6" x14ac:dyDescent="0.25">
      <c r="A3262" s="1" t="s">
        <v>1073</v>
      </c>
      <c r="B3262" s="1">
        <v>4104659</v>
      </c>
      <c r="C3262" s="1" t="s">
        <v>5753</v>
      </c>
      <c r="D3262" s="1" t="str">
        <f t="shared" si="150"/>
        <v>41</v>
      </c>
      <c r="E3262" s="1" t="str">
        <f t="shared" si="151"/>
        <v>04659</v>
      </c>
      <c r="F3262" s="1" t="str">
        <f t="shared" si="152"/>
        <v>PR-Carambeí</v>
      </c>
    </row>
    <row r="3263" spans="1:6" x14ac:dyDescent="0.25">
      <c r="A3263" s="1" t="s">
        <v>1073</v>
      </c>
      <c r="B3263" s="1">
        <v>4104709</v>
      </c>
      <c r="C3263" s="1" t="s">
        <v>5754</v>
      </c>
      <c r="D3263" s="1" t="str">
        <f t="shared" si="150"/>
        <v>41</v>
      </c>
      <c r="E3263" s="1" t="str">
        <f t="shared" si="151"/>
        <v>04709</v>
      </c>
      <c r="F3263" s="1" t="str">
        <f t="shared" si="152"/>
        <v>PR-Carlópolis</v>
      </c>
    </row>
    <row r="3264" spans="1:6" x14ac:dyDescent="0.25">
      <c r="A3264" s="1" t="s">
        <v>1073</v>
      </c>
      <c r="B3264" s="1">
        <v>4104808</v>
      </c>
      <c r="C3264" s="1" t="s">
        <v>2840</v>
      </c>
      <c r="D3264" s="1" t="str">
        <f t="shared" si="150"/>
        <v>41</v>
      </c>
      <c r="E3264" s="1" t="str">
        <f t="shared" si="151"/>
        <v>04808</v>
      </c>
      <c r="F3264" s="1" t="str">
        <f t="shared" si="152"/>
        <v>PR-Cascavel</v>
      </c>
    </row>
    <row r="3265" spans="1:6" x14ac:dyDescent="0.25">
      <c r="A3265" s="1" t="s">
        <v>1073</v>
      </c>
      <c r="B3265" s="1">
        <v>4104907</v>
      </c>
      <c r="C3265" s="1" t="s">
        <v>5755</v>
      </c>
      <c r="D3265" s="1" t="str">
        <f t="shared" si="150"/>
        <v>41</v>
      </c>
      <c r="E3265" s="1" t="str">
        <f t="shared" si="151"/>
        <v>04907</v>
      </c>
      <c r="F3265" s="1" t="str">
        <f t="shared" si="152"/>
        <v>PR-Castro</v>
      </c>
    </row>
    <row r="3266" spans="1:6" x14ac:dyDescent="0.25">
      <c r="A3266" s="1" t="s">
        <v>1073</v>
      </c>
      <c r="B3266" s="1">
        <v>4105003</v>
      </c>
      <c r="C3266" s="1" t="s">
        <v>5756</v>
      </c>
      <c r="D3266" s="1" t="str">
        <f t="shared" si="150"/>
        <v>41</v>
      </c>
      <c r="E3266" s="1" t="str">
        <f t="shared" si="151"/>
        <v>05003</v>
      </c>
      <c r="F3266" s="1" t="str">
        <f t="shared" si="152"/>
        <v>PR-Catanduvas</v>
      </c>
    </row>
    <row r="3267" spans="1:6" x14ac:dyDescent="0.25">
      <c r="A3267" s="1" t="s">
        <v>1073</v>
      </c>
      <c r="B3267" s="1">
        <v>4105102</v>
      </c>
      <c r="C3267" s="1" t="s">
        <v>5757</v>
      </c>
      <c r="D3267" s="1" t="str">
        <f t="shared" ref="D3267:D3330" si="153">LEFT($B3267,2)</f>
        <v>41</v>
      </c>
      <c r="E3267" s="1" t="str">
        <f t="shared" ref="E3267:E3330" si="154">RIGHT(B3267,5)</f>
        <v>05102</v>
      </c>
      <c r="F3267" s="1" t="str">
        <f t="shared" si="152"/>
        <v>PR-Centenário do Sul</v>
      </c>
    </row>
    <row r="3268" spans="1:6" x14ac:dyDescent="0.25">
      <c r="A3268" s="1" t="s">
        <v>1073</v>
      </c>
      <c r="B3268" s="1">
        <v>4105201</v>
      </c>
      <c r="C3268" s="1" t="s">
        <v>5758</v>
      </c>
      <c r="D3268" s="1" t="str">
        <f t="shared" si="153"/>
        <v>41</v>
      </c>
      <c r="E3268" s="1" t="str">
        <f t="shared" si="154"/>
        <v>05201</v>
      </c>
      <c r="F3268" s="1" t="str">
        <f t="shared" ref="F3268:F3331" si="155">A3268&amp;"-"&amp;C3268</f>
        <v>PR-Cerro Azul</v>
      </c>
    </row>
    <row r="3269" spans="1:6" x14ac:dyDescent="0.25">
      <c r="A3269" s="1" t="s">
        <v>1073</v>
      </c>
      <c r="B3269" s="1">
        <v>4105300</v>
      </c>
      <c r="C3269" s="1" t="s">
        <v>5759</v>
      </c>
      <c r="D3269" s="1" t="str">
        <f t="shared" si="153"/>
        <v>41</v>
      </c>
      <c r="E3269" s="1" t="str">
        <f t="shared" si="154"/>
        <v>05300</v>
      </c>
      <c r="F3269" s="1" t="str">
        <f t="shared" si="155"/>
        <v>PR-Céu Azul</v>
      </c>
    </row>
    <row r="3270" spans="1:6" x14ac:dyDescent="0.25">
      <c r="A3270" s="1" t="s">
        <v>1073</v>
      </c>
      <c r="B3270" s="1">
        <v>4105409</v>
      </c>
      <c r="C3270" s="1" t="s">
        <v>5760</v>
      </c>
      <c r="D3270" s="1" t="str">
        <f t="shared" si="153"/>
        <v>41</v>
      </c>
      <c r="E3270" s="1" t="str">
        <f t="shared" si="154"/>
        <v>05409</v>
      </c>
      <c r="F3270" s="1" t="str">
        <f t="shared" si="155"/>
        <v>PR-Chopinzinho</v>
      </c>
    </row>
    <row r="3271" spans="1:6" x14ac:dyDescent="0.25">
      <c r="A3271" s="1" t="s">
        <v>1073</v>
      </c>
      <c r="B3271" s="1">
        <v>4105508</v>
      </c>
      <c r="C3271" s="1" t="s">
        <v>5761</v>
      </c>
      <c r="D3271" s="1" t="str">
        <f t="shared" si="153"/>
        <v>41</v>
      </c>
      <c r="E3271" s="1" t="str">
        <f t="shared" si="154"/>
        <v>05508</v>
      </c>
      <c r="F3271" s="1" t="str">
        <f t="shared" si="155"/>
        <v>PR-Cianorte</v>
      </c>
    </row>
    <row r="3272" spans="1:6" x14ac:dyDescent="0.25">
      <c r="A3272" s="1" t="s">
        <v>1073</v>
      </c>
      <c r="B3272" s="1">
        <v>4105607</v>
      </c>
      <c r="C3272" s="1" t="s">
        <v>5762</v>
      </c>
      <c r="D3272" s="1" t="str">
        <f t="shared" si="153"/>
        <v>41</v>
      </c>
      <c r="E3272" s="1" t="str">
        <f t="shared" si="154"/>
        <v>05607</v>
      </c>
      <c r="F3272" s="1" t="str">
        <f t="shared" si="155"/>
        <v>PR-Cidade Gaúcha</v>
      </c>
    </row>
    <row r="3273" spans="1:6" x14ac:dyDescent="0.25">
      <c r="A3273" s="1" t="s">
        <v>1073</v>
      </c>
      <c r="B3273" s="1">
        <v>4105706</v>
      </c>
      <c r="C3273" s="1" t="s">
        <v>5763</v>
      </c>
      <c r="D3273" s="1" t="str">
        <f t="shared" si="153"/>
        <v>41</v>
      </c>
      <c r="E3273" s="1" t="str">
        <f t="shared" si="154"/>
        <v>05706</v>
      </c>
      <c r="F3273" s="1" t="str">
        <f t="shared" si="155"/>
        <v>PR-Clevelândia</v>
      </c>
    </row>
    <row r="3274" spans="1:6" x14ac:dyDescent="0.25">
      <c r="A3274" s="1" t="s">
        <v>1073</v>
      </c>
      <c r="B3274" s="1">
        <v>4105805</v>
      </c>
      <c r="C3274" s="1" t="s">
        <v>5764</v>
      </c>
      <c r="D3274" s="1" t="str">
        <f t="shared" si="153"/>
        <v>41</v>
      </c>
      <c r="E3274" s="1" t="str">
        <f t="shared" si="154"/>
        <v>05805</v>
      </c>
      <c r="F3274" s="1" t="str">
        <f t="shared" si="155"/>
        <v>PR-Colombo</v>
      </c>
    </row>
    <row r="3275" spans="1:6" x14ac:dyDescent="0.25">
      <c r="A3275" s="1" t="s">
        <v>1073</v>
      </c>
      <c r="B3275" s="1">
        <v>4105904</v>
      </c>
      <c r="C3275" s="1" t="s">
        <v>5765</v>
      </c>
      <c r="D3275" s="1" t="str">
        <f t="shared" si="153"/>
        <v>41</v>
      </c>
      <c r="E3275" s="1" t="str">
        <f t="shared" si="154"/>
        <v>05904</v>
      </c>
      <c r="F3275" s="1" t="str">
        <f t="shared" si="155"/>
        <v>PR-Colorado</v>
      </c>
    </row>
    <row r="3276" spans="1:6" x14ac:dyDescent="0.25">
      <c r="A3276" s="1" t="s">
        <v>1073</v>
      </c>
      <c r="B3276" s="1">
        <v>4106001</v>
      </c>
      <c r="C3276" s="1" t="s">
        <v>5766</v>
      </c>
      <c r="D3276" s="1" t="str">
        <f t="shared" si="153"/>
        <v>41</v>
      </c>
      <c r="E3276" s="1" t="str">
        <f t="shared" si="154"/>
        <v>06001</v>
      </c>
      <c r="F3276" s="1" t="str">
        <f t="shared" si="155"/>
        <v>PR-Congonhinhas</v>
      </c>
    </row>
    <row r="3277" spans="1:6" x14ac:dyDescent="0.25">
      <c r="A3277" s="1" t="s">
        <v>1073</v>
      </c>
      <c r="B3277" s="1">
        <v>4106100</v>
      </c>
      <c r="C3277" s="1" t="s">
        <v>5767</v>
      </c>
      <c r="D3277" s="1" t="str">
        <f t="shared" si="153"/>
        <v>41</v>
      </c>
      <c r="E3277" s="1" t="str">
        <f t="shared" si="154"/>
        <v>06100</v>
      </c>
      <c r="F3277" s="1" t="str">
        <f t="shared" si="155"/>
        <v>PR-Conselheiro Mairinck</v>
      </c>
    </row>
    <row r="3278" spans="1:6" x14ac:dyDescent="0.25">
      <c r="A3278" s="1" t="s">
        <v>1073</v>
      </c>
      <c r="B3278" s="1">
        <v>4106209</v>
      </c>
      <c r="C3278" s="1" t="s">
        <v>5768</v>
      </c>
      <c r="D3278" s="1" t="str">
        <f t="shared" si="153"/>
        <v>41</v>
      </c>
      <c r="E3278" s="1" t="str">
        <f t="shared" si="154"/>
        <v>06209</v>
      </c>
      <c r="F3278" s="1" t="str">
        <f t="shared" si="155"/>
        <v>PR-Contenda</v>
      </c>
    </row>
    <row r="3279" spans="1:6" x14ac:dyDescent="0.25">
      <c r="A3279" s="1" t="s">
        <v>1073</v>
      </c>
      <c r="B3279" s="1">
        <v>4106308</v>
      </c>
      <c r="C3279" s="1" t="s">
        <v>5769</v>
      </c>
      <c r="D3279" s="1" t="str">
        <f t="shared" si="153"/>
        <v>41</v>
      </c>
      <c r="E3279" s="1" t="str">
        <f t="shared" si="154"/>
        <v>06308</v>
      </c>
      <c r="F3279" s="1" t="str">
        <f t="shared" si="155"/>
        <v>PR-Corbélia</v>
      </c>
    </row>
    <row r="3280" spans="1:6" x14ac:dyDescent="0.25">
      <c r="A3280" s="1" t="s">
        <v>1073</v>
      </c>
      <c r="B3280" s="1">
        <v>4106407</v>
      </c>
      <c r="C3280" s="1" t="s">
        <v>5770</v>
      </c>
      <c r="D3280" s="1" t="str">
        <f t="shared" si="153"/>
        <v>41</v>
      </c>
      <c r="E3280" s="1" t="str">
        <f t="shared" si="154"/>
        <v>06407</v>
      </c>
      <c r="F3280" s="1" t="str">
        <f t="shared" si="155"/>
        <v>PR-Cornélio Procópio</v>
      </c>
    </row>
    <row r="3281" spans="1:6" x14ac:dyDescent="0.25">
      <c r="A3281" s="1" t="s">
        <v>1073</v>
      </c>
      <c r="B3281" s="1">
        <v>4106456</v>
      </c>
      <c r="C3281" s="1" t="s">
        <v>5771</v>
      </c>
      <c r="D3281" s="1" t="str">
        <f t="shared" si="153"/>
        <v>41</v>
      </c>
      <c r="E3281" s="1" t="str">
        <f t="shared" si="154"/>
        <v>06456</v>
      </c>
      <c r="F3281" s="1" t="str">
        <f t="shared" si="155"/>
        <v>PR-Coronel Domingos Soares</v>
      </c>
    </row>
    <row r="3282" spans="1:6" x14ac:dyDescent="0.25">
      <c r="A3282" s="1" t="s">
        <v>1073</v>
      </c>
      <c r="B3282" s="1">
        <v>4106506</v>
      </c>
      <c r="C3282" s="1" t="s">
        <v>5772</v>
      </c>
      <c r="D3282" s="1" t="str">
        <f t="shared" si="153"/>
        <v>41</v>
      </c>
      <c r="E3282" s="1" t="str">
        <f t="shared" si="154"/>
        <v>06506</v>
      </c>
      <c r="F3282" s="1" t="str">
        <f t="shared" si="155"/>
        <v>PR-Coronel Vivida</v>
      </c>
    </row>
    <row r="3283" spans="1:6" x14ac:dyDescent="0.25">
      <c r="A3283" s="1" t="s">
        <v>1073</v>
      </c>
      <c r="B3283" s="1">
        <v>4106555</v>
      </c>
      <c r="C3283" s="1" t="s">
        <v>5773</v>
      </c>
      <c r="D3283" s="1" t="str">
        <f t="shared" si="153"/>
        <v>41</v>
      </c>
      <c r="E3283" s="1" t="str">
        <f t="shared" si="154"/>
        <v>06555</v>
      </c>
      <c r="F3283" s="1" t="str">
        <f t="shared" si="155"/>
        <v>PR-Corumbataí do Sul</v>
      </c>
    </row>
    <row r="3284" spans="1:6" x14ac:dyDescent="0.25">
      <c r="A3284" s="1" t="s">
        <v>1073</v>
      </c>
      <c r="B3284" s="1">
        <v>4106803</v>
      </c>
      <c r="C3284" s="1" t="s">
        <v>5774</v>
      </c>
      <c r="D3284" s="1" t="str">
        <f t="shared" si="153"/>
        <v>41</v>
      </c>
      <c r="E3284" s="1" t="str">
        <f t="shared" si="154"/>
        <v>06803</v>
      </c>
      <c r="F3284" s="1" t="str">
        <f t="shared" si="155"/>
        <v>PR-Cruz Machado</v>
      </c>
    </row>
    <row r="3285" spans="1:6" x14ac:dyDescent="0.25">
      <c r="A3285" s="1" t="s">
        <v>1073</v>
      </c>
      <c r="B3285" s="1">
        <v>4106571</v>
      </c>
      <c r="C3285" s="1" t="s">
        <v>5775</v>
      </c>
      <c r="D3285" s="1" t="str">
        <f t="shared" si="153"/>
        <v>41</v>
      </c>
      <c r="E3285" s="1" t="str">
        <f t="shared" si="154"/>
        <v>06571</v>
      </c>
      <c r="F3285" s="1" t="str">
        <f t="shared" si="155"/>
        <v>PR-Cruzeiro do Iguaçu</v>
      </c>
    </row>
    <row r="3286" spans="1:6" x14ac:dyDescent="0.25">
      <c r="A3286" s="1" t="s">
        <v>1073</v>
      </c>
      <c r="B3286" s="1">
        <v>4106605</v>
      </c>
      <c r="C3286" s="1" t="s">
        <v>5776</v>
      </c>
      <c r="D3286" s="1" t="str">
        <f t="shared" si="153"/>
        <v>41</v>
      </c>
      <c r="E3286" s="1" t="str">
        <f t="shared" si="154"/>
        <v>06605</v>
      </c>
      <c r="F3286" s="1" t="str">
        <f t="shared" si="155"/>
        <v>PR-Cruzeiro do Oeste</v>
      </c>
    </row>
    <row r="3287" spans="1:6" x14ac:dyDescent="0.25">
      <c r="A3287" s="1" t="s">
        <v>1073</v>
      </c>
      <c r="B3287" s="1">
        <v>4106704</v>
      </c>
      <c r="C3287" s="1" t="s">
        <v>1965</v>
      </c>
      <c r="D3287" s="1" t="str">
        <f t="shared" si="153"/>
        <v>41</v>
      </c>
      <c r="E3287" s="1" t="str">
        <f t="shared" si="154"/>
        <v>06704</v>
      </c>
      <c r="F3287" s="1" t="str">
        <f t="shared" si="155"/>
        <v>PR-Cruzeiro do Sul</v>
      </c>
    </row>
    <row r="3288" spans="1:6" x14ac:dyDescent="0.25">
      <c r="A3288" s="1" t="s">
        <v>1073</v>
      </c>
      <c r="B3288" s="1">
        <v>4106852</v>
      </c>
      <c r="C3288" s="1" t="s">
        <v>5777</v>
      </c>
      <c r="D3288" s="1" t="str">
        <f t="shared" si="153"/>
        <v>41</v>
      </c>
      <c r="E3288" s="1" t="str">
        <f t="shared" si="154"/>
        <v>06852</v>
      </c>
      <c r="F3288" s="1" t="str">
        <f t="shared" si="155"/>
        <v>PR-Cruzmaltina</v>
      </c>
    </row>
    <row r="3289" spans="1:6" x14ac:dyDescent="0.25">
      <c r="A3289" s="1" t="s">
        <v>1073</v>
      </c>
      <c r="B3289" s="1">
        <v>4106902</v>
      </c>
      <c r="C3289" s="1" t="s">
        <v>5778</v>
      </c>
      <c r="D3289" s="1" t="str">
        <f t="shared" si="153"/>
        <v>41</v>
      </c>
      <c r="E3289" s="1" t="str">
        <f t="shared" si="154"/>
        <v>06902</v>
      </c>
      <c r="F3289" s="1" t="str">
        <f t="shared" si="155"/>
        <v>PR-Curitiba</v>
      </c>
    </row>
    <row r="3290" spans="1:6" x14ac:dyDescent="0.25">
      <c r="A3290" s="1" t="s">
        <v>1073</v>
      </c>
      <c r="B3290" s="1">
        <v>4107009</v>
      </c>
      <c r="C3290" s="1" t="s">
        <v>5779</v>
      </c>
      <c r="D3290" s="1" t="str">
        <f t="shared" si="153"/>
        <v>41</v>
      </c>
      <c r="E3290" s="1" t="str">
        <f t="shared" si="154"/>
        <v>07009</v>
      </c>
      <c r="F3290" s="1" t="str">
        <f t="shared" si="155"/>
        <v>PR-Curiúva</v>
      </c>
    </row>
    <row r="3291" spans="1:6" x14ac:dyDescent="0.25">
      <c r="A3291" s="1" t="s">
        <v>1073</v>
      </c>
      <c r="B3291" s="1">
        <v>4107108</v>
      </c>
      <c r="C3291" s="1" t="s">
        <v>5780</v>
      </c>
      <c r="D3291" s="1" t="str">
        <f t="shared" si="153"/>
        <v>41</v>
      </c>
      <c r="E3291" s="1" t="str">
        <f t="shared" si="154"/>
        <v>07108</v>
      </c>
      <c r="F3291" s="1" t="str">
        <f t="shared" si="155"/>
        <v>PR-Diamante do Norte</v>
      </c>
    </row>
    <row r="3292" spans="1:6" x14ac:dyDescent="0.25">
      <c r="A3292" s="1" t="s">
        <v>1073</v>
      </c>
      <c r="B3292" s="1">
        <v>4107124</v>
      </c>
      <c r="C3292" s="1" t="s">
        <v>5781</v>
      </c>
      <c r="D3292" s="1" t="str">
        <f t="shared" si="153"/>
        <v>41</v>
      </c>
      <c r="E3292" s="1" t="str">
        <f t="shared" si="154"/>
        <v>07124</v>
      </c>
      <c r="F3292" s="1" t="str">
        <f t="shared" si="155"/>
        <v>PR-Diamante do Sul</v>
      </c>
    </row>
    <row r="3293" spans="1:6" x14ac:dyDescent="0.25">
      <c r="A3293" s="1" t="s">
        <v>1073</v>
      </c>
      <c r="B3293" s="1">
        <v>4107157</v>
      </c>
      <c r="C3293" s="1" t="s">
        <v>5782</v>
      </c>
      <c r="D3293" s="1" t="str">
        <f t="shared" si="153"/>
        <v>41</v>
      </c>
      <c r="E3293" s="1" t="str">
        <f t="shared" si="154"/>
        <v>07157</v>
      </c>
      <c r="F3293" s="1" t="str">
        <f t="shared" si="155"/>
        <v>PR-Diamante D'Oeste</v>
      </c>
    </row>
    <row r="3294" spans="1:6" x14ac:dyDescent="0.25">
      <c r="A3294" s="1" t="s">
        <v>1073</v>
      </c>
      <c r="B3294" s="1">
        <v>4107207</v>
      </c>
      <c r="C3294" s="1" t="s">
        <v>5783</v>
      </c>
      <c r="D3294" s="1" t="str">
        <f t="shared" si="153"/>
        <v>41</v>
      </c>
      <c r="E3294" s="1" t="str">
        <f t="shared" si="154"/>
        <v>07207</v>
      </c>
      <c r="F3294" s="1" t="str">
        <f t="shared" si="155"/>
        <v>PR-Dois Vizinhos</v>
      </c>
    </row>
    <row r="3295" spans="1:6" x14ac:dyDescent="0.25">
      <c r="A3295" s="1" t="s">
        <v>1073</v>
      </c>
      <c r="B3295" s="1">
        <v>4107256</v>
      </c>
      <c r="C3295" s="1" t="s">
        <v>5784</v>
      </c>
      <c r="D3295" s="1" t="str">
        <f t="shared" si="153"/>
        <v>41</v>
      </c>
      <c r="E3295" s="1" t="str">
        <f t="shared" si="154"/>
        <v>07256</v>
      </c>
      <c r="F3295" s="1" t="str">
        <f t="shared" si="155"/>
        <v>PR-Douradina</v>
      </c>
    </row>
    <row r="3296" spans="1:6" x14ac:dyDescent="0.25">
      <c r="A3296" s="1" t="s">
        <v>1073</v>
      </c>
      <c r="B3296" s="1">
        <v>4107306</v>
      </c>
      <c r="C3296" s="1" t="s">
        <v>5785</v>
      </c>
      <c r="D3296" s="1" t="str">
        <f t="shared" si="153"/>
        <v>41</v>
      </c>
      <c r="E3296" s="1" t="str">
        <f t="shared" si="154"/>
        <v>07306</v>
      </c>
      <c r="F3296" s="1" t="str">
        <f t="shared" si="155"/>
        <v>PR-Doutor Camargo</v>
      </c>
    </row>
    <row r="3297" spans="1:6" x14ac:dyDescent="0.25">
      <c r="A3297" s="1" t="s">
        <v>1073</v>
      </c>
      <c r="B3297" s="1">
        <v>4128633</v>
      </c>
      <c r="C3297" s="1" t="s">
        <v>5786</v>
      </c>
      <c r="D3297" s="1" t="str">
        <f t="shared" si="153"/>
        <v>41</v>
      </c>
      <c r="E3297" s="1" t="str">
        <f t="shared" si="154"/>
        <v>28633</v>
      </c>
      <c r="F3297" s="1" t="str">
        <f t="shared" si="155"/>
        <v>PR-Doutor Ulysses</v>
      </c>
    </row>
    <row r="3298" spans="1:6" x14ac:dyDescent="0.25">
      <c r="A3298" s="1" t="s">
        <v>1073</v>
      </c>
      <c r="B3298" s="1">
        <v>4107405</v>
      </c>
      <c r="C3298" s="1" t="s">
        <v>5787</v>
      </c>
      <c r="D3298" s="1" t="str">
        <f t="shared" si="153"/>
        <v>41</v>
      </c>
      <c r="E3298" s="1" t="str">
        <f t="shared" si="154"/>
        <v>07405</v>
      </c>
      <c r="F3298" s="1" t="str">
        <f t="shared" si="155"/>
        <v>PR-Enéas Marques</v>
      </c>
    </row>
    <row r="3299" spans="1:6" x14ac:dyDescent="0.25">
      <c r="A3299" s="1" t="s">
        <v>1073</v>
      </c>
      <c r="B3299" s="1">
        <v>4107504</v>
      </c>
      <c r="C3299" s="1" t="s">
        <v>5788</v>
      </c>
      <c r="D3299" s="1" t="str">
        <f t="shared" si="153"/>
        <v>41</v>
      </c>
      <c r="E3299" s="1" t="str">
        <f t="shared" si="154"/>
        <v>07504</v>
      </c>
      <c r="F3299" s="1" t="str">
        <f t="shared" si="155"/>
        <v>PR-Engenheiro Beltrão</v>
      </c>
    </row>
    <row r="3300" spans="1:6" x14ac:dyDescent="0.25">
      <c r="A3300" s="1" t="s">
        <v>1073</v>
      </c>
      <c r="B3300" s="1">
        <v>4107538</v>
      </c>
      <c r="C3300" s="1" t="s">
        <v>5789</v>
      </c>
      <c r="D3300" s="1" t="str">
        <f t="shared" si="153"/>
        <v>41</v>
      </c>
      <c r="E3300" s="1" t="str">
        <f t="shared" si="154"/>
        <v>07538</v>
      </c>
      <c r="F3300" s="1" t="str">
        <f t="shared" si="155"/>
        <v>PR-Entre Rios do Oeste</v>
      </c>
    </row>
    <row r="3301" spans="1:6" x14ac:dyDescent="0.25">
      <c r="A3301" s="1" t="s">
        <v>1073</v>
      </c>
      <c r="B3301" s="1">
        <v>4107520</v>
      </c>
      <c r="C3301" s="1" t="s">
        <v>5790</v>
      </c>
      <c r="D3301" s="1" t="str">
        <f t="shared" si="153"/>
        <v>41</v>
      </c>
      <c r="E3301" s="1" t="str">
        <f t="shared" si="154"/>
        <v>07520</v>
      </c>
      <c r="F3301" s="1" t="str">
        <f t="shared" si="155"/>
        <v>PR-Esperança Nova</v>
      </c>
    </row>
    <row r="3302" spans="1:6" x14ac:dyDescent="0.25">
      <c r="A3302" s="1" t="s">
        <v>1073</v>
      </c>
      <c r="B3302" s="1">
        <v>4107546</v>
      </c>
      <c r="C3302" s="1" t="s">
        <v>5791</v>
      </c>
      <c r="D3302" s="1" t="str">
        <f t="shared" si="153"/>
        <v>41</v>
      </c>
      <c r="E3302" s="1" t="str">
        <f t="shared" si="154"/>
        <v>07546</v>
      </c>
      <c r="F3302" s="1" t="str">
        <f t="shared" si="155"/>
        <v>PR-Espigão Alto do Iguaçu</v>
      </c>
    </row>
    <row r="3303" spans="1:6" x14ac:dyDescent="0.25">
      <c r="A3303" s="1" t="s">
        <v>1073</v>
      </c>
      <c r="B3303" s="1">
        <v>4107553</v>
      </c>
      <c r="C3303" s="1" t="s">
        <v>5792</v>
      </c>
      <c r="D3303" s="1" t="str">
        <f t="shared" si="153"/>
        <v>41</v>
      </c>
      <c r="E3303" s="1" t="str">
        <f t="shared" si="154"/>
        <v>07553</v>
      </c>
      <c r="F3303" s="1" t="str">
        <f t="shared" si="155"/>
        <v>PR-Farol</v>
      </c>
    </row>
    <row r="3304" spans="1:6" x14ac:dyDescent="0.25">
      <c r="A3304" s="1" t="s">
        <v>1073</v>
      </c>
      <c r="B3304" s="1">
        <v>4107603</v>
      </c>
      <c r="C3304" s="1" t="s">
        <v>5793</v>
      </c>
      <c r="D3304" s="1" t="str">
        <f t="shared" si="153"/>
        <v>41</v>
      </c>
      <c r="E3304" s="1" t="str">
        <f t="shared" si="154"/>
        <v>07603</v>
      </c>
      <c r="F3304" s="1" t="str">
        <f t="shared" si="155"/>
        <v>PR-Faxinal</v>
      </c>
    </row>
    <row r="3305" spans="1:6" x14ac:dyDescent="0.25">
      <c r="A3305" s="1" t="s">
        <v>1073</v>
      </c>
      <c r="B3305" s="1">
        <v>4107652</v>
      </c>
      <c r="C3305" s="1" t="s">
        <v>5794</v>
      </c>
      <c r="D3305" s="1" t="str">
        <f t="shared" si="153"/>
        <v>41</v>
      </c>
      <c r="E3305" s="1" t="str">
        <f t="shared" si="154"/>
        <v>07652</v>
      </c>
      <c r="F3305" s="1" t="str">
        <f t="shared" si="155"/>
        <v>PR-Fazenda Rio Grande</v>
      </c>
    </row>
    <row r="3306" spans="1:6" x14ac:dyDescent="0.25">
      <c r="A3306" s="1" t="s">
        <v>1073</v>
      </c>
      <c r="B3306" s="1">
        <v>4107702</v>
      </c>
      <c r="C3306" s="1" t="s">
        <v>5795</v>
      </c>
      <c r="D3306" s="1" t="str">
        <f t="shared" si="153"/>
        <v>41</v>
      </c>
      <c r="E3306" s="1" t="str">
        <f t="shared" si="154"/>
        <v>07702</v>
      </c>
      <c r="F3306" s="1" t="str">
        <f t="shared" si="155"/>
        <v>PR-Fênix</v>
      </c>
    </row>
    <row r="3307" spans="1:6" x14ac:dyDescent="0.25">
      <c r="A3307" s="1" t="s">
        <v>1073</v>
      </c>
      <c r="B3307" s="1">
        <v>4107736</v>
      </c>
      <c r="C3307" s="1" t="s">
        <v>5796</v>
      </c>
      <c r="D3307" s="1" t="str">
        <f t="shared" si="153"/>
        <v>41</v>
      </c>
      <c r="E3307" s="1" t="str">
        <f t="shared" si="154"/>
        <v>07736</v>
      </c>
      <c r="F3307" s="1" t="str">
        <f t="shared" si="155"/>
        <v>PR-Fernandes Pinheiro</v>
      </c>
    </row>
    <row r="3308" spans="1:6" x14ac:dyDescent="0.25">
      <c r="A3308" s="1" t="s">
        <v>1073</v>
      </c>
      <c r="B3308" s="1">
        <v>4107751</v>
      </c>
      <c r="C3308" s="1" t="s">
        <v>5797</v>
      </c>
      <c r="D3308" s="1" t="str">
        <f t="shared" si="153"/>
        <v>41</v>
      </c>
      <c r="E3308" s="1" t="str">
        <f t="shared" si="154"/>
        <v>07751</v>
      </c>
      <c r="F3308" s="1" t="str">
        <f t="shared" si="155"/>
        <v>PR-Figueira</v>
      </c>
    </row>
    <row r="3309" spans="1:6" x14ac:dyDescent="0.25">
      <c r="A3309" s="1" t="s">
        <v>1073</v>
      </c>
      <c r="B3309" s="1">
        <v>4107850</v>
      </c>
      <c r="C3309" s="1" t="s">
        <v>5798</v>
      </c>
      <c r="D3309" s="1" t="str">
        <f t="shared" si="153"/>
        <v>41</v>
      </c>
      <c r="E3309" s="1" t="str">
        <f t="shared" si="154"/>
        <v>07850</v>
      </c>
      <c r="F3309" s="1" t="str">
        <f t="shared" si="155"/>
        <v>PR-Flor da Serra do Sul</v>
      </c>
    </row>
    <row r="3310" spans="1:6" x14ac:dyDescent="0.25">
      <c r="A3310" s="1" t="s">
        <v>1073</v>
      </c>
      <c r="B3310" s="1">
        <v>4107801</v>
      </c>
      <c r="C3310" s="1" t="s">
        <v>5799</v>
      </c>
      <c r="D3310" s="1" t="str">
        <f t="shared" si="153"/>
        <v>41</v>
      </c>
      <c r="E3310" s="1" t="str">
        <f t="shared" si="154"/>
        <v>07801</v>
      </c>
      <c r="F3310" s="1" t="str">
        <f t="shared" si="155"/>
        <v>PR-Floraí</v>
      </c>
    </row>
    <row r="3311" spans="1:6" x14ac:dyDescent="0.25">
      <c r="A3311" s="1" t="s">
        <v>1073</v>
      </c>
      <c r="B3311" s="1">
        <v>4107900</v>
      </c>
      <c r="C3311" s="1" t="s">
        <v>3404</v>
      </c>
      <c r="D3311" s="1" t="str">
        <f t="shared" si="153"/>
        <v>41</v>
      </c>
      <c r="E3311" s="1" t="str">
        <f t="shared" si="154"/>
        <v>07900</v>
      </c>
      <c r="F3311" s="1" t="str">
        <f t="shared" si="155"/>
        <v>PR-Floresta</v>
      </c>
    </row>
    <row r="3312" spans="1:6" x14ac:dyDescent="0.25">
      <c r="A3312" s="1" t="s">
        <v>1073</v>
      </c>
      <c r="B3312" s="1">
        <v>4108007</v>
      </c>
      <c r="C3312" s="1" t="s">
        <v>5800</v>
      </c>
      <c r="D3312" s="1" t="str">
        <f t="shared" si="153"/>
        <v>41</v>
      </c>
      <c r="E3312" s="1" t="str">
        <f t="shared" si="154"/>
        <v>08007</v>
      </c>
      <c r="F3312" s="1" t="str">
        <f t="shared" si="155"/>
        <v>PR-Florestópolis</v>
      </c>
    </row>
    <row r="3313" spans="1:6" x14ac:dyDescent="0.25">
      <c r="A3313" s="1" t="s">
        <v>1073</v>
      </c>
      <c r="B3313" s="1">
        <v>4108106</v>
      </c>
      <c r="C3313" s="1" t="s">
        <v>5801</v>
      </c>
      <c r="D3313" s="1" t="str">
        <f t="shared" si="153"/>
        <v>41</v>
      </c>
      <c r="E3313" s="1" t="str">
        <f t="shared" si="154"/>
        <v>08106</v>
      </c>
      <c r="F3313" s="1" t="str">
        <f t="shared" si="155"/>
        <v>PR-Flórida</v>
      </c>
    </row>
    <row r="3314" spans="1:6" x14ac:dyDescent="0.25">
      <c r="A3314" s="1" t="s">
        <v>1073</v>
      </c>
      <c r="B3314" s="1">
        <v>4108205</v>
      </c>
      <c r="C3314" s="1" t="s">
        <v>5802</v>
      </c>
      <c r="D3314" s="1" t="str">
        <f t="shared" si="153"/>
        <v>41</v>
      </c>
      <c r="E3314" s="1" t="str">
        <f t="shared" si="154"/>
        <v>08205</v>
      </c>
      <c r="F3314" s="1" t="str">
        <f t="shared" si="155"/>
        <v>PR-Formosa do Oeste</v>
      </c>
    </row>
    <row r="3315" spans="1:6" x14ac:dyDescent="0.25">
      <c r="A3315" s="1" t="s">
        <v>1073</v>
      </c>
      <c r="B3315" s="1">
        <v>4108304</v>
      </c>
      <c r="C3315" s="1" t="s">
        <v>5803</v>
      </c>
      <c r="D3315" s="1" t="str">
        <f t="shared" si="153"/>
        <v>41</v>
      </c>
      <c r="E3315" s="1" t="str">
        <f t="shared" si="154"/>
        <v>08304</v>
      </c>
      <c r="F3315" s="1" t="str">
        <f t="shared" si="155"/>
        <v>PR-Foz do Iguaçu</v>
      </c>
    </row>
    <row r="3316" spans="1:6" x14ac:dyDescent="0.25">
      <c r="A3316" s="1" t="s">
        <v>1073</v>
      </c>
      <c r="B3316" s="1">
        <v>4108452</v>
      </c>
      <c r="C3316" s="1" t="s">
        <v>5804</v>
      </c>
      <c r="D3316" s="1" t="str">
        <f t="shared" si="153"/>
        <v>41</v>
      </c>
      <c r="E3316" s="1" t="str">
        <f t="shared" si="154"/>
        <v>08452</v>
      </c>
      <c r="F3316" s="1" t="str">
        <f t="shared" si="155"/>
        <v>PR-Foz do Jordão</v>
      </c>
    </row>
    <row r="3317" spans="1:6" x14ac:dyDescent="0.25">
      <c r="A3317" s="1" t="s">
        <v>1073</v>
      </c>
      <c r="B3317" s="1">
        <v>4108320</v>
      </c>
      <c r="C3317" s="1" t="s">
        <v>5805</v>
      </c>
      <c r="D3317" s="1" t="str">
        <f t="shared" si="153"/>
        <v>41</v>
      </c>
      <c r="E3317" s="1" t="str">
        <f t="shared" si="154"/>
        <v>08320</v>
      </c>
      <c r="F3317" s="1" t="str">
        <f t="shared" si="155"/>
        <v>PR-Francisco Alves</v>
      </c>
    </row>
    <row r="3318" spans="1:6" x14ac:dyDescent="0.25">
      <c r="A3318" s="1" t="s">
        <v>1073</v>
      </c>
      <c r="B3318" s="1">
        <v>4108403</v>
      </c>
      <c r="C3318" s="1" t="s">
        <v>5806</v>
      </c>
      <c r="D3318" s="1" t="str">
        <f t="shared" si="153"/>
        <v>41</v>
      </c>
      <c r="E3318" s="1" t="str">
        <f t="shared" si="154"/>
        <v>08403</v>
      </c>
      <c r="F3318" s="1" t="str">
        <f t="shared" si="155"/>
        <v>PR-Francisco Beltrão</v>
      </c>
    </row>
    <row r="3319" spans="1:6" x14ac:dyDescent="0.25">
      <c r="A3319" s="1" t="s">
        <v>1073</v>
      </c>
      <c r="B3319" s="1">
        <v>4108502</v>
      </c>
      <c r="C3319" s="1" t="s">
        <v>5807</v>
      </c>
      <c r="D3319" s="1" t="str">
        <f t="shared" si="153"/>
        <v>41</v>
      </c>
      <c r="E3319" s="1" t="str">
        <f t="shared" si="154"/>
        <v>08502</v>
      </c>
      <c r="F3319" s="1" t="str">
        <f t="shared" si="155"/>
        <v>PR-General Carneiro</v>
      </c>
    </row>
    <row r="3320" spans="1:6" x14ac:dyDescent="0.25">
      <c r="A3320" s="1" t="s">
        <v>1073</v>
      </c>
      <c r="B3320" s="1">
        <v>4108551</v>
      </c>
      <c r="C3320" s="1" t="s">
        <v>5808</v>
      </c>
      <c r="D3320" s="1" t="str">
        <f t="shared" si="153"/>
        <v>41</v>
      </c>
      <c r="E3320" s="1" t="str">
        <f t="shared" si="154"/>
        <v>08551</v>
      </c>
      <c r="F3320" s="1" t="str">
        <f t="shared" si="155"/>
        <v>PR-Godoy Moreira</v>
      </c>
    </row>
    <row r="3321" spans="1:6" x14ac:dyDescent="0.25">
      <c r="A3321" s="1" t="s">
        <v>1073</v>
      </c>
      <c r="B3321" s="1">
        <v>4108601</v>
      </c>
      <c r="C3321" s="1" t="s">
        <v>5809</v>
      </c>
      <c r="D3321" s="1" t="str">
        <f t="shared" si="153"/>
        <v>41</v>
      </c>
      <c r="E3321" s="1" t="str">
        <f t="shared" si="154"/>
        <v>08601</v>
      </c>
      <c r="F3321" s="1" t="str">
        <f t="shared" si="155"/>
        <v>PR-Goioerê</v>
      </c>
    </row>
    <row r="3322" spans="1:6" x14ac:dyDescent="0.25">
      <c r="A3322" s="1" t="s">
        <v>1073</v>
      </c>
      <c r="B3322" s="1">
        <v>4108650</v>
      </c>
      <c r="C3322" s="1" t="s">
        <v>5810</v>
      </c>
      <c r="D3322" s="1" t="str">
        <f t="shared" si="153"/>
        <v>41</v>
      </c>
      <c r="E3322" s="1" t="str">
        <f t="shared" si="154"/>
        <v>08650</v>
      </c>
      <c r="F3322" s="1" t="str">
        <f t="shared" si="155"/>
        <v>PR-Goioxim</v>
      </c>
    </row>
    <row r="3323" spans="1:6" x14ac:dyDescent="0.25">
      <c r="A3323" s="1" t="s">
        <v>1073</v>
      </c>
      <c r="B3323" s="1">
        <v>4108700</v>
      </c>
      <c r="C3323" s="1" t="s">
        <v>5811</v>
      </c>
      <c r="D3323" s="1" t="str">
        <f t="shared" si="153"/>
        <v>41</v>
      </c>
      <c r="E3323" s="1" t="str">
        <f t="shared" si="154"/>
        <v>08700</v>
      </c>
      <c r="F3323" s="1" t="str">
        <f t="shared" si="155"/>
        <v>PR-Grandes Rios</v>
      </c>
    </row>
    <row r="3324" spans="1:6" x14ac:dyDescent="0.25">
      <c r="A3324" s="1" t="s">
        <v>1073</v>
      </c>
      <c r="B3324" s="1">
        <v>4108809</v>
      </c>
      <c r="C3324" s="1" t="s">
        <v>5268</v>
      </c>
      <c r="D3324" s="1" t="str">
        <f t="shared" si="153"/>
        <v>41</v>
      </c>
      <c r="E3324" s="1" t="str">
        <f t="shared" si="154"/>
        <v>08809</v>
      </c>
      <c r="F3324" s="1" t="str">
        <f t="shared" si="155"/>
        <v>PR-Guaíra</v>
      </c>
    </row>
    <row r="3325" spans="1:6" x14ac:dyDescent="0.25">
      <c r="A3325" s="1" t="s">
        <v>1073</v>
      </c>
      <c r="B3325" s="1">
        <v>4108908</v>
      </c>
      <c r="C3325" s="1" t="s">
        <v>5812</v>
      </c>
      <c r="D3325" s="1" t="str">
        <f t="shared" si="153"/>
        <v>41</v>
      </c>
      <c r="E3325" s="1" t="str">
        <f t="shared" si="154"/>
        <v>08908</v>
      </c>
      <c r="F3325" s="1" t="str">
        <f t="shared" si="155"/>
        <v>PR-Guairaçá</v>
      </c>
    </row>
    <row r="3326" spans="1:6" x14ac:dyDescent="0.25">
      <c r="A3326" s="1" t="s">
        <v>1073</v>
      </c>
      <c r="B3326" s="1">
        <v>4108957</v>
      </c>
      <c r="C3326" s="1" t="s">
        <v>5813</v>
      </c>
      <c r="D3326" s="1" t="str">
        <f t="shared" si="153"/>
        <v>41</v>
      </c>
      <c r="E3326" s="1" t="str">
        <f t="shared" si="154"/>
        <v>08957</v>
      </c>
      <c r="F3326" s="1" t="str">
        <f t="shared" si="155"/>
        <v>PR-Guamiranga</v>
      </c>
    </row>
    <row r="3327" spans="1:6" x14ac:dyDescent="0.25">
      <c r="A3327" s="1" t="s">
        <v>1073</v>
      </c>
      <c r="B3327" s="1">
        <v>4109005</v>
      </c>
      <c r="C3327" s="1" t="s">
        <v>5814</v>
      </c>
      <c r="D3327" s="1" t="str">
        <f t="shared" si="153"/>
        <v>41</v>
      </c>
      <c r="E3327" s="1" t="str">
        <f t="shared" si="154"/>
        <v>09005</v>
      </c>
      <c r="F3327" s="1" t="str">
        <f t="shared" si="155"/>
        <v>PR-Guapirama</v>
      </c>
    </row>
    <row r="3328" spans="1:6" x14ac:dyDescent="0.25">
      <c r="A3328" s="1" t="s">
        <v>1073</v>
      </c>
      <c r="B3328" s="1">
        <v>4109104</v>
      </c>
      <c r="C3328" s="1" t="s">
        <v>5815</v>
      </c>
      <c r="D3328" s="1" t="str">
        <f t="shared" si="153"/>
        <v>41</v>
      </c>
      <c r="E3328" s="1" t="str">
        <f t="shared" si="154"/>
        <v>09104</v>
      </c>
      <c r="F3328" s="1" t="str">
        <f t="shared" si="155"/>
        <v>PR-Guaporema</v>
      </c>
    </row>
    <row r="3329" spans="1:6" x14ac:dyDescent="0.25">
      <c r="A3329" s="1" t="s">
        <v>1073</v>
      </c>
      <c r="B3329" s="1">
        <v>4109203</v>
      </c>
      <c r="C3329" s="1" t="s">
        <v>5273</v>
      </c>
      <c r="D3329" s="1" t="str">
        <f t="shared" si="153"/>
        <v>41</v>
      </c>
      <c r="E3329" s="1" t="str">
        <f t="shared" si="154"/>
        <v>09203</v>
      </c>
      <c r="F3329" s="1" t="str">
        <f t="shared" si="155"/>
        <v>PR-Guaraci</v>
      </c>
    </row>
    <row r="3330" spans="1:6" x14ac:dyDescent="0.25">
      <c r="A3330" s="1" t="s">
        <v>1073</v>
      </c>
      <c r="B3330" s="1">
        <v>4109302</v>
      </c>
      <c r="C3330" s="1" t="s">
        <v>5816</v>
      </c>
      <c r="D3330" s="1" t="str">
        <f t="shared" si="153"/>
        <v>41</v>
      </c>
      <c r="E3330" s="1" t="str">
        <f t="shared" si="154"/>
        <v>09302</v>
      </c>
      <c r="F3330" s="1" t="str">
        <f t="shared" si="155"/>
        <v>PR-Guaraniaçu</v>
      </c>
    </row>
    <row r="3331" spans="1:6" x14ac:dyDescent="0.25">
      <c r="A3331" s="1" t="s">
        <v>1073</v>
      </c>
      <c r="B3331" s="1">
        <v>4109401</v>
      </c>
      <c r="C3331" s="1" t="s">
        <v>5817</v>
      </c>
      <c r="D3331" s="1" t="str">
        <f t="shared" ref="D3331:D3394" si="156">LEFT($B3331,2)</f>
        <v>41</v>
      </c>
      <c r="E3331" s="1" t="str">
        <f t="shared" ref="E3331:E3394" si="157">RIGHT(B3331,5)</f>
        <v>09401</v>
      </c>
      <c r="F3331" s="1" t="str">
        <f t="shared" si="155"/>
        <v>PR-Guarapuava</v>
      </c>
    </row>
    <row r="3332" spans="1:6" x14ac:dyDescent="0.25">
      <c r="A3332" s="1" t="s">
        <v>1073</v>
      </c>
      <c r="B3332" s="1">
        <v>4109500</v>
      </c>
      <c r="C3332" s="1" t="s">
        <v>5818</v>
      </c>
      <c r="D3332" s="1" t="str">
        <f t="shared" si="156"/>
        <v>41</v>
      </c>
      <c r="E3332" s="1" t="str">
        <f t="shared" si="157"/>
        <v>09500</v>
      </c>
      <c r="F3332" s="1" t="str">
        <f t="shared" ref="F3332:F3395" si="158">A3332&amp;"-"&amp;C3332</f>
        <v>PR-Guaraqueçaba</v>
      </c>
    </row>
    <row r="3333" spans="1:6" x14ac:dyDescent="0.25">
      <c r="A3333" s="1" t="s">
        <v>1073</v>
      </c>
      <c r="B3333" s="1">
        <v>4109609</v>
      </c>
      <c r="C3333" s="1" t="s">
        <v>5819</v>
      </c>
      <c r="D3333" s="1" t="str">
        <f t="shared" si="156"/>
        <v>41</v>
      </c>
      <c r="E3333" s="1" t="str">
        <f t="shared" si="157"/>
        <v>09609</v>
      </c>
      <c r="F3333" s="1" t="str">
        <f t="shared" si="158"/>
        <v>PR-Guaratuba</v>
      </c>
    </row>
    <row r="3334" spans="1:6" x14ac:dyDescent="0.25">
      <c r="A3334" s="1" t="s">
        <v>1073</v>
      </c>
      <c r="B3334" s="1">
        <v>4109658</v>
      </c>
      <c r="C3334" s="1" t="s">
        <v>5820</v>
      </c>
      <c r="D3334" s="1" t="str">
        <f t="shared" si="156"/>
        <v>41</v>
      </c>
      <c r="E3334" s="1" t="str">
        <f t="shared" si="157"/>
        <v>09658</v>
      </c>
      <c r="F3334" s="1" t="str">
        <f t="shared" si="158"/>
        <v>PR-Honório Serpa</v>
      </c>
    </row>
    <row r="3335" spans="1:6" x14ac:dyDescent="0.25">
      <c r="A3335" s="1" t="s">
        <v>1073</v>
      </c>
      <c r="B3335" s="1">
        <v>4109708</v>
      </c>
      <c r="C3335" s="1" t="s">
        <v>5821</v>
      </c>
      <c r="D3335" s="1" t="str">
        <f t="shared" si="156"/>
        <v>41</v>
      </c>
      <c r="E3335" s="1" t="str">
        <f t="shared" si="157"/>
        <v>09708</v>
      </c>
      <c r="F3335" s="1" t="str">
        <f t="shared" si="158"/>
        <v>PR-Ibaiti</v>
      </c>
    </row>
    <row r="3336" spans="1:6" x14ac:dyDescent="0.25">
      <c r="A3336" s="1" t="s">
        <v>1073</v>
      </c>
      <c r="B3336" s="1">
        <v>4109757</v>
      </c>
      <c r="C3336" s="1" t="s">
        <v>5822</v>
      </c>
      <c r="D3336" s="1" t="str">
        <f t="shared" si="156"/>
        <v>41</v>
      </c>
      <c r="E3336" s="1" t="str">
        <f t="shared" si="157"/>
        <v>09757</v>
      </c>
      <c r="F3336" s="1" t="str">
        <f t="shared" si="158"/>
        <v>PR-Ibema</v>
      </c>
    </row>
    <row r="3337" spans="1:6" x14ac:dyDescent="0.25">
      <c r="A3337" s="1" t="s">
        <v>1073</v>
      </c>
      <c r="B3337" s="1">
        <v>4109807</v>
      </c>
      <c r="C3337" s="1" t="s">
        <v>5823</v>
      </c>
      <c r="D3337" s="1" t="str">
        <f t="shared" si="156"/>
        <v>41</v>
      </c>
      <c r="E3337" s="1" t="str">
        <f t="shared" si="157"/>
        <v>09807</v>
      </c>
      <c r="F3337" s="1" t="str">
        <f t="shared" si="158"/>
        <v>PR-Ibiporã</v>
      </c>
    </row>
    <row r="3338" spans="1:6" x14ac:dyDescent="0.25">
      <c r="A3338" s="1" t="s">
        <v>1073</v>
      </c>
      <c r="B3338" s="1">
        <v>4109906</v>
      </c>
      <c r="C3338" s="1" t="s">
        <v>5824</v>
      </c>
      <c r="D3338" s="1" t="str">
        <f t="shared" si="156"/>
        <v>41</v>
      </c>
      <c r="E3338" s="1" t="str">
        <f t="shared" si="157"/>
        <v>09906</v>
      </c>
      <c r="F3338" s="1" t="str">
        <f t="shared" si="158"/>
        <v>PR-Icaraíma</v>
      </c>
    </row>
    <row r="3339" spans="1:6" x14ac:dyDescent="0.25">
      <c r="A3339" s="1" t="s">
        <v>1073</v>
      </c>
      <c r="B3339" s="1">
        <v>4110003</v>
      </c>
      <c r="C3339" s="1" t="s">
        <v>5825</v>
      </c>
      <c r="D3339" s="1" t="str">
        <f t="shared" si="156"/>
        <v>41</v>
      </c>
      <c r="E3339" s="1" t="str">
        <f t="shared" si="157"/>
        <v>10003</v>
      </c>
      <c r="F3339" s="1" t="str">
        <f t="shared" si="158"/>
        <v>PR-Iguaraçu</v>
      </c>
    </row>
    <row r="3340" spans="1:6" x14ac:dyDescent="0.25">
      <c r="A3340" s="1" t="s">
        <v>1073</v>
      </c>
      <c r="B3340" s="1">
        <v>4110052</v>
      </c>
      <c r="C3340" s="1" t="s">
        <v>2876</v>
      </c>
      <c r="D3340" s="1" t="str">
        <f t="shared" si="156"/>
        <v>41</v>
      </c>
      <c r="E3340" s="1" t="str">
        <f t="shared" si="157"/>
        <v>10052</v>
      </c>
      <c r="F3340" s="1" t="str">
        <f t="shared" si="158"/>
        <v>PR-Iguatu</v>
      </c>
    </row>
    <row r="3341" spans="1:6" x14ac:dyDescent="0.25">
      <c r="A3341" s="1" t="s">
        <v>1073</v>
      </c>
      <c r="B3341" s="1">
        <v>4110078</v>
      </c>
      <c r="C3341" s="1" t="s">
        <v>5826</v>
      </c>
      <c r="D3341" s="1" t="str">
        <f t="shared" si="156"/>
        <v>41</v>
      </c>
      <c r="E3341" s="1" t="str">
        <f t="shared" si="157"/>
        <v>10078</v>
      </c>
      <c r="F3341" s="1" t="str">
        <f t="shared" si="158"/>
        <v>PR-Imbaú</v>
      </c>
    </row>
    <row r="3342" spans="1:6" x14ac:dyDescent="0.25">
      <c r="A3342" s="1" t="s">
        <v>1073</v>
      </c>
      <c r="B3342" s="1">
        <v>4110102</v>
      </c>
      <c r="C3342" s="1" t="s">
        <v>5827</v>
      </c>
      <c r="D3342" s="1" t="str">
        <f t="shared" si="156"/>
        <v>41</v>
      </c>
      <c r="E3342" s="1" t="str">
        <f t="shared" si="157"/>
        <v>10102</v>
      </c>
      <c r="F3342" s="1" t="str">
        <f t="shared" si="158"/>
        <v>PR-Imbituva</v>
      </c>
    </row>
    <row r="3343" spans="1:6" x14ac:dyDescent="0.25">
      <c r="A3343" s="1" t="s">
        <v>1073</v>
      </c>
      <c r="B3343" s="1">
        <v>4110201</v>
      </c>
      <c r="C3343" s="1" t="s">
        <v>5828</v>
      </c>
      <c r="D3343" s="1" t="str">
        <f t="shared" si="156"/>
        <v>41</v>
      </c>
      <c r="E3343" s="1" t="str">
        <f t="shared" si="157"/>
        <v>10201</v>
      </c>
      <c r="F3343" s="1" t="str">
        <f t="shared" si="158"/>
        <v>PR-Inácio Martins</v>
      </c>
    </row>
    <row r="3344" spans="1:6" x14ac:dyDescent="0.25">
      <c r="A3344" s="1" t="s">
        <v>1073</v>
      </c>
      <c r="B3344" s="1">
        <v>4110300</v>
      </c>
      <c r="C3344" s="1" t="s">
        <v>3418</v>
      </c>
      <c r="D3344" s="1" t="str">
        <f t="shared" si="156"/>
        <v>41</v>
      </c>
      <c r="E3344" s="1" t="str">
        <f t="shared" si="157"/>
        <v>10300</v>
      </c>
      <c r="F3344" s="1" t="str">
        <f t="shared" si="158"/>
        <v>PR-Inajá</v>
      </c>
    </row>
    <row r="3345" spans="1:6" x14ac:dyDescent="0.25">
      <c r="A3345" s="1" t="s">
        <v>1073</v>
      </c>
      <c r="B3345" s="1">
        <v>4110409</v>
      </c>
      <c r="C3345" s="1" t="s">
        <v>4419</v>
      </c>
      <c r="D3345" s="1" t="str">
        <f t="shared" si="156"/>
        <v>41</v>
      </c>
      <c r="E3345" s="1" t="str">
        <f t="shared" si="157"/>
        <v>10409</v>
      </c>
      <c r="F3345" s="1" t="str">
        <f t="shared" si="158"/>
        <v>PR-Indianópolis</v>
      </c>
    </row>
    <row r="3346" spans="1:6" x14ac:dyDescent="0.25">
      <c r="A3346" s="1" t="s">
        <v>1073</v>
      </c>
      <c r="B3346" s="1">
        <v>4110508</v>
      </c>
      <c r="C3346" s="1" t="s">
        <v>5829</v>
      </c>
      <c r="D3346" s="1" t="str">
        <f t="shared" si="156"/>
        <v>41</v>
      </c>
      <c r="E3346" s="1" t="str">
        <f t="shared" si="157"/>
        <v>10508</v>
      </c>
      <c r="F3346" s="1" t="str">
        <f t="shared" si="158"/>
        <v>PR-Ipiranga</v>
      </c>
    </row>
    <row r="3347" spans="1:6" x14ac:dyDescent="0.25">
      <c r="A3347" s="1" t="s">
        <v>1073</v>
      </c>
      <c r="B3347" s="1">
        <v>4110607</v>
      </c>
      <c r="C3347" s="1" t="s">
        <v>5830</v>
      </c>
      <c r="D3347" s="1" t="str">
        <f t="shared" si="156"/>
        <v>41</v>
      </c>
      <c r="E3347" s="1" t="str">
        <f t="shared" si="157"/>
        <v>10607</v>
      </c>
      <c r="F3347" s="1" t="str">
        <f t="shared" si="158"/>
        <v>PR-Iporã</v>
      </c>
    </row>
    <row r="3348" spans="1:6" x14ac:dyDescent="0.25">
      <c r="A3348" s="1" t="s">
        <v>1073</v>
      </c>
      <c r="B3348" s="1">
        <v>4110656</v>
      </c>
      <c r="C3348" s="1" t="s">
        <v>5831</v>
      </c>
      <c r="D3348" s="1" t="str">
        <f t="shared" si="156"/>
        <v>41</v>
      </c>
      <c r="E3348" s="1" t="str">
        <f t="shared" si="157"/>
        <v>10656</v>
      </c>
      <c r="F3348" s="1" t="str">
        <f t="shared" si="158"/>
        <v>PR-Iracema do Oeste</v>
      </c>
    </row>
    <row r="3349" spans="1:6" x14ac:dyDescent="0.25">
      <c r="A3349" s="1" t="s">
        <v>1073</v>
      </c>
      <c r="B3349" s="1">
        <v>4110706</v>
      </c>
      <c r="C3349" s="1" t="s">
        <v>5832</v>
      </c>
      <c r="D3349" s="1" t="str">
        <f t="shared" si="156"/>
        <v>41</v>
      </c>
      <c r="E3349" s="1" t="str">
        <f t="shared" si="157"/>
        <v>10706</v>
      </c>
      <c r="F3349" s="1" t="str">
        <f t="shared" si="158"/>
        <v>PR-Irati</v>
      </c>
    </row>
    <row r="3350" spans="1:6" x14ac:dyDescent="0.25">
      <c r="A3350" s="1" t="s">
        <v>1073</v>
      </c>
      <c r="B3350" s="1">
        <v>4110805</v>
      </c>
      <c r="C3350" s="1" t="s">
        <v>5833</v>
      </c>
      <c r="D3350" s="1" t="str">
        <f t="shared" si="156"/>
        <v>41</v>
      </c>
      <c r="E3350" s="1" t="str">
        <f t="shared" si="157"/>
        <v>10805</v>
      </c>
      <c r="F3350" s="1" t="str">
        <f t="shared" si="158"/>
        <v>PR-Iretama</v>
      </c>
    </row>
    <row r="3351" spans="1:6" x14ac:dyDescent="0.25">
      <c r="A3351" s="1" t="s">
        <v>1073</v>
      </c>
      <c r="B3351" s="1">
        <v>4110904</v>
      </c>
      <c r="C3351" s="1" t="s">
        <v>5834</v>
      </c>
      <c r="D3351" s="1" t="str">
        <f t="shared" si="156"/>
        <v>41</v>
      </c>
      <c r="E3351" s="1" t="str">
        <f t="shared" si="157"/>
        <v>10904</v>
      </c>
      <c r="F3351" s="1" t="str">
        <f t="shared" si="158"/>
        <v>PR-Itaguajé</v>
      </c>
    </row>
    <row r="3352" spans="1:6" x14ac:dyDescent="0.25">
      <c r="A3352" s="1" t="s">
        <v>1073</v>
      </c>
      <c r="B3352" s="1">
        <v>4110953</v>
      </c>
      <c r="C3352" s="1" t="s">
        <v>5835</v>
      </c>
      <c r="D3352" s="1" t="str">
        <f t="shared" si="156"/>
        <v>41</v>
      </c>
      <c r="E3352" s="1" t="str">
        <f t="shared" si="157"/>
        <v>10953</v>
      </c>
      <c r="F3352" s="1" t="str">
        <f t="shared" si="158"/>
        <v>PR-Itaipulândia</v>
      </c>
    </row>
    <row r="3353" spans="1:6" x14ac:dyDescent="0.25">
      <c r="A3353" s="1" t="s">
        <v>1073</v>
      </c>
      <c r="B3353" s="1">
        <v>4111001</v>
      </c>
      <c r="C3353" s="1" t="s">
        <v>5836</v>
      </c>
      <c r="D3353" s="1" t="str">
        <f t="shared" si="156"/>
        <v>41</v>
      </c>
      <c r="E3353" s="1" t="str">
        <f t="shared" si="157"/>
        <v>11001</v>
      </c>
      <c r="F3353" s="1" t="str">
        <f t="shared" si="158"/>
        <v>PR-Itambaracá</v>
      </c>
    </row>
    <row r="3354" spans="1:6" x14ac:dyDescent="0.25">
      <c r="A3354" s="1" t="s">
        <v>1073</v>
      </c>
      <c r="B3354" s="1">
        <v>4111100</v>
      </c>
      <c r="C3354" s="1" t="s">
        <v>3424</v>
      </c>
      <c r="D3354" s="1" t="str">
        <f t="shared" si="156"/>
        <v>41</v>
      </c>
      <c r="E3354" s="1" t="str">
        <f t="shared" si="157"/>
        <v>11100</v>
      </c>
      <c r="F3354" s="1" t="str">
        <f t="shared" si="158"/>
        <v>PR-Itambé</v>
      </c>
    </row>
    <row r="3355" spans="1:6" x14ac:dyDescent="0.25">
      <c r="A3355" s="1" t="s">
        <v>1073</v>
      </c>
      <c r="B3355" s="1">
        <v>4111209</v>
      </c>
      <c r="C3355" s="1" t="s">
        <v>5837</v>
      </c>
      <c r="D3355" s="1" t="str">
        <f t="shared" si="156"/>
        <v>41</v>
      </c>
      <c r="E3355" s="1" t="str">
        <f t="shared" si="157"/>
        <v>11209</v>
      </c>
      <c r="F3355" s="1" t="str">
        <f t="shared" si="158"/>
        <v>PR-Itapejara d'Oeste</v>
      </c>
    </row>
    <row r="3356" spans="1:6" x14ac:dyDescent="0.25">
      <c r="A3356" s="1" t="s">
        <v>1073</v>
      </c>
      <c r="B3356" s="1">
        <v>4111258</v>
      </c>
      <c r="C3356" s="1" t="s">
        <v>5838</v>
      </c>
      <c r="D3356" s="1" t="str">
        <f t="shared" si="156"/>
        <v>41</v>
      </c>
      <c r="E3356" s="1" t="str">
        <f t="shared" si="157"/>
        <v>11258</v>
      </c>
      <c r="F3356" s="1" t="str">
        <f t="shared" si="158"/>
        <v>PR-Itaperuçu</v>
      </c>
    </row>
    <row r="3357" spans="1:6" x14ac:dyDescent="0.25">
      <c r="A3357" s="1" t="s">
        <v>1073</v>
      </c>
      <c r="B3357" s="1">
        <v>4111308</v>
      </c>
      <c r="C3357" s="1" t="s">
        <v>5839</v>
      </c>
      <c r="D3357" s="1" t="str">
        <f t="shared" si="156"/>
        <v>41</v>
      </c>
      <c r="E3357" s="1" t="str">
        <f t="shared" si="157"/>
        <v>11308</v>
      </c>
      <c r="F3357" s="1" t="str">
        <f t="shared" si="158"/>
        <v>PR-Itaúna do Sul</v>
      </c>
    </row>
    <row r="3358" spans="1:6" x14ac:dyDescent="0.25">
      <c r="A3358" s="1" t="s">
        <v>1073</v>
      </c>
      <c r="B3358" s="1">
        <v>4111407</v>
      </c>
      <c r="C3358" s="1" t="s">
        <v>5840</v>
      </c>
      <c r="D3358" s="1" t="str">
        <f t="shared" si="156"/>
        <v>41</v>
      </c>
      <c r="E3358" s="1" t="str">
        <f t="shared" si="157"/>
        <v>11407</v>
      </c>
      <c r="F3358" s="1" t="str">
        <f t="shared" si="158"/>
        <v>PR-Ivaí</v>
      </c>
    </row>
    <row r="3359" spans="1:6" x14ac:dyDescent="0.25">
      <c r="A3359" s="1" t="s">
        <v>1073</v>
      </c>
      <c r="B3359" s="1">
        <v>4111506</v>
      </c>
      <c r="C3359" s="1" t="s">
        <v>5841</v>
      </c>
      <c r="D3359" s="1" t="str">
        <f t="shared" si="156"/>
        <v>41</v>
      </c>
      <c r="E3359" s="1" t="str">
        <f t="shared" si="157"/>
        <v>11506</v>
      </c>
      <c r="F3359" s="1" t="str">
        <f t="shared" si="158"/>
        <v>PR-Ivaiporã</v>
      </c>
    </row>
    <row r="3360" spans="1:6" x14ac:dyDescent="0.25">
      <c r="A3360" s="1" t="s">
        <v>1073</v>
      </c>
      <c r="B3360" s="1">
        <v>4111555</v>
      </c>
      <c r="C3360" s="1" t="s">
        <v>5842</v>
      </c>
      <c r="D3360" s="1" t="str">
        <f t="shared" si="156"/>
        <v>41</v>
      </c>
      <c r="E3360" s="1" t="str">
        <f t="shared" si="157"/>
        <v>11555</v>
      </c>
      <c r="F3360" s="1" t="str">
        <f t="shared" si="158"/>
        <v>PR-Ivaté</v>
      </c>
    </row>
    <row r="3361" spans="1:6" x14ac:dyDescent="0.25">
      <c r="A3361" s="1" t="s">
        <v>1073</v>
      </c>
      <c r="B3361" s="1">
        <v>4111605</v>
      </c>
      <c r="C3361" s="1" t="s">
        <v>5843</v>
      </c>
      <c r="D3361" s="1" t="str">
        <f t="shared" si="156"/>
        <v>41</v>
      </c>
      <c r="E3361" s="1" t="str">
        <f t="shared" si="157"/>
        <v>11605</v>
      </c>
      <c r="F3361" s="1" t="str">
        <f t="shared" si="158"/>
        <v>PR-Ivatuba</v>
      </c>
    </row>
    <row r="3362" spans="1:6" x14ac:dyDescent="0.25">
      <c r="A3362" s="1" t="s">
        <v>1073</v>
      </c>
      <c r="B3362" s="1">
        <v>4111704</v>
      </c>
      <c r="C3362" s="1" t="s">
        <v>5844</v>
      </c>
      <c r="D3362" s="1" t="str">
        <f t="shared" si="156"/>
        <v>41</v>
      </c>
      <c r="E3362" s="1" t="str">
        <f t="shared" si="157"/>
        <v>11704</v>
      </c>
      <c r="F3362" s="1" t="str">
        <f t="shared" si="158"/>
        <v>PR-Jaboti</v>
      </c>
    </row>
    <row r="3363" spans="1:6" x14ac:dyDescent="0.25">
      <c r="A3363" s="1" t="s">
        <v>1073</v>
      </c>
      <c r="B3363" s="1">
        <v>4111803</v>
      </c>
      <c r="C3363" s="1" t="s">
        <v>5845</v>
      </c>
      <c r="D3363" s="1" t="str">
        <f t="shared" si="156"/>
        <v>41</v>
      </c>
      <c r="E3363" s="1" t="str">
        <f t="shared" si="157"/>
        <v>11803</v>
      </c>
      <c r="F3363" s="1" t="str">
        <f t="shared" si="158"/>
        <v>PR-Jacarezinho</v>
      </c>
    </row>
    <row r="3364" spans="1:6" x14ac:dyDescent="0.25">
      <c r="A3364" s="1" t="s">
        <v>1073</v>
      </c>
      <c r="B3364" s="1">
        <v>4111902</v>
      </c>
      <c r="C3364" s="1" t="s">
        <v>5846</v>
      </c>
      <c r="D3364" s="1" t="str">
        <f t="shared" si="156"/>
        <v>41</v>
      </c>
      <c r="E3364" s="1" t="str">
        <f t="shared" si="157"/>
        <v>11902</v>
      </c>
      <c r="F3364" s="1" t="str">
        <f t="shared" si="158"/>
        <v>PR-Jaguapitã</v>
      </c>
    </row>
    <row r="3365" spans="1:6" x14ac:dyDescent="0.25">
      <c r="A3365" s="1" t="s">
        <v>1073</v>
      </c>
      <c r="B3365" s="1">
        <v>4112009</v>
      </c>
      <c r="C3365" s="1" t="s">
        <v>5847</v>
      </c>
      <c r="D3365" s="1" t="str">
        <f t="shared" si="156"/>
        <v>41</v>
      </c>
      <c r="E3365" s="1" t="str">
        <f t="shared" si="157"/>
        <v>12009</v>
      </c>
      <c r="F3365" s="1" t="str">
        <f t="shared" si="158"/>
        <v>PR-Jaguariaíva</v>
      </c>
    </row>
    <row r="3366" spans="1:6" x14ac:dyDescent="0.25">
      <c r="A3366" s="1" t="s">
        <v>1073</v>
      </c>
      <c r="B3366" s="1">
        <v>4112108</v>
      </c>
      <c r="C3366" s="1" t="s">
        <v>5848</v>
      </c>
      <c r="D3366" s="1" t="str">
        <f t="shared" si="156"/>
        <v>41</v>
      </c>
      <c r="E3366" s="1" t="str">
        <f t="shared" si="157"/>
        <v>12108</v>
      </c>
      <c r="F3366" s="1" t="str">
        <f t="shared" si="158"/>
        <v>PR-Jandaia do Sul</v>
      </c>
    </row>
    <row r="3367" spans="1:6" x14ac:dyDescent="0.25">
      <c r="A3367" s="1" t="s">
        <v>1073</v>
      </c>
      <c r="B3367" s="1">
        <v>4112207</v>
      </c>
      <c r="C3367" s="1" t="s">
        <v>5849</v>
      </c>
      <c r="D3367" s="1" t="str">
        <f t="shared" si="156"/>
        <v>41</v>
      </c>
      <c r="E3367" s="1" t="str">
        <f t="shared" si="157"/>
        <v>12207</v>
      </c>
      <c r="F3367" s="1" t="str">
        <f t="shared" si="158"/>
        <v>PR-Janiópolis</v>
      </c>
    </row>
    <row r="3368" spans="1:6" x14ac:dyDescent="0.25">
      <c r="A3368" s="1" t="s">
        <v>1073</v>
      </c>
      <c r="B3368" s="1">
        <v>4112306</v>
      </c>
      <c r="C3368" s="1" t="s">
        <v>5850</v>
      </c>
      <c r="D3368" s="1" t="str">
        <f t="shared" si="156"/>
        <v>41</v>
      </c>
      <c r="E3368" s="1" t="str">
        <f t="shared" si="157"/>
        <v>12306</v>
      </c>
      <c r="F3368" s="1" t="str">
        <f t="shared" si="158"/>
        <v>PR-Japira</v>
      </c>
    </row>
    <row r="3369" spans="1:6" x14ac:dyDescent="0.25">
      <c r="A3369" s="1" t="s">
        <v>1073</v>
      </c>
      <c r="B3369" s="1">
        <v>4112405</v>
      </c>
      <c r="C3369" s="1" t="s">
        <v>2014</v>
      </c>
      <c r="D3369" s="1" t="str">
        <f t="shared" si="156"/>
        <v>41</v>
      </c>
      <c r="E3369" s="1" t="str">
        <f t="shared" si="157"/>
        <v>12405</v>
      </c>
      <c r="F3369" s="1" t="str">
        <f t="shared" si="158"/>
        <v>PR-Japurá</v>
      </c>
    </row>
    <row r="3370" spans="1:6" x14ac:dyDescent="0.25">
      <c r="A3370" s="1" t="s">
        <v>1073</v>
      </c>
      <c r="B3370" s="1">
        <v>4112504</v>
      </c>
      <c r="C3370" s="1" t="s">
        <v>5851</v>
      </c>
      <c r="D3370" s="1" t="str">
        <f t="shared" si="156"/>
        <v>41</v>
      </c>
      <c r="E3370" s="1" t="str">
        <f t="shared" si="157"/>
        <v>12504</v>
      </c>
      <c r="F3370" s="1" t="str">
        <f t="shared" si="158"/>
        <v>PR-Jardim Alegre</v>
      </c>
    </row>
    <row r="3371" spans="1:6" x14ac:dyDescent="0.25">
      <c r="A3371" s="1" t="s">
        <v>1073</v>
      </c>
      <c r="B3371" s="1">
        <v>4112603</v>
      </c>
      <c r="C3371" s="1" t="s">
        <v>5852</v>
      </c>
      <c r="D3371" s="1" t="str">
        <f t="shared" si="156"/>
        <v>41</v>
      </c>
      <c r="E3371" s="1" t="str">
        <f t="shared" si="157"/>
        <v>12603</v>
      </c>
      <c r="F3371" s="1" t="str">
        <f t="shared" si="158"/>
        <v>PR-Jardim Olinda</v>
      </c>
    </row>
    <row r="3372" spans="1:6" x14ac:dyDescent="0.25">
      <c r="A3372" s="1" t="s">
        <v>1073</v>
      </c>
      <c r="B3372" s="1">
        <v>4112702</v>
      </c>
      <c r="C3372" s="1" t="s">
        <v>5853</v>
      </c>
      <c r="D3372" s="1" t="str">
        <f t="shared" si="156"/>
        <v>41</v>
      </c>
      <c r="E3372" s="1" t="str">
        <f t="shared" si="157"/>
        <v>12702</v>
      </c>
      <c r="F3372" s="1" t="str">
        <f t="shared" si="158"/>
        <v>PR-Jataizinho</v>
      </c>
    </row>
    <row r="3373" spans="1:6" x14ac:dyDescent="0.25">
      <c r="A3373" s="1" t="s">
        <v>1073</v>
      </c>
      <c r="B3373" s="1">
        <v>4112751</v>
      </c>
      <c r="C3373" s="1" t="s">
        <v>5854</v>
      </c>
      <c r="D3373" s="1" t="str">
        <f t="shared" si="156"/>
        <v>41</v>
      </c>
      <c r="E3373" s="1" t="str">
        <f t="shared" si="157"/>
        <v>12751</v>
      </c>
      <c r="F3373" s="1" t="str">
        <f t="shared" si="158"/>
        <v>PR-Jesuítas</v>
      </c>
    </row>
    <row r="3374" spans="1:6" x14ac:dyDescent="0.25">
      <c r="A3374" s="1" t="s">
        <v>1073</v>
      </c>
      <c r="B3374" s="1">
        <v>4112801</v>
      </c>
      <c r="C3374" s="1" t="s">
        <v>5855</v>
      </c>
      <c r="D3374" s="1" t="str">
        <f t="shared" si="156"/>
        <v>41</v>
      </c>
      <c r="E3374" s="1" t="str">
        <f t="shared" si="157"/>
        <v>12801</v>
      </c>
      <c r="F3374" s="1" t="str">
        <f t="shared" si="158"/>
        <v>PR-Joaquim Távora</v>
      </c>
    </row>
    <row r="3375" spans="1:6" x14ac:dyDescent="0.25">
      <c r="A3375" s="1" t="s">
        <v>1073</v>
      </c>
      <c r="B3375" s="1">
        <v>4112900</v>
      </c>
      <c r="C3375" s="1" t="s">
        <v>5856</v>
      </c>
      <c r="D3375" s="1" t="str">
        <f t="shared" si="156"/>
        <v>41</v>
      </c>
      <c r="E3375" s="1" t="str">
        <f t="shared" si="157"/>
        <v>12900</v>
      </c>
      <c r="F3375" s="1" t="str">
        <f t="shared" si="158"/>
        <v>PR-Jundiaí do Sul</v>
      </c>
    </row>
    <row r="3376" spans="1:6" x14ac:dyDescent="0.25">
      <c r="A3376" s="1" t="s">
        <v>1073</v>
      </c>
      <c r="B3376" s="1">
        <v>4112959</v>
      </c>
      <c r="C3376" s="1" t="s">
        <v>5857</v>
      </c>
      <c r="D3376" s="1" t="str">
        <f t="shared" si="156"/>
        <v>41</v>
      </c>
      <c r="E3376" s="1" t="str">
        <f t="shared" si="157"/>
        <v>12959</v>
      </c>
      <c r="F3376" s="1" t="str">
        <f t="shared" si="158"/>
        <v>PR-Juranda</v>
      </c>
    </row>
    <row r="3377" spans="1:6" x14ac:dyDescent="0.25">
      <c r="A3377" s="1" t="s">
        <v>1073</v>
      </c>
      <c r="B3377" s="1">
        <v>4113007</v>
      </c>
      <c r="C3377" s="1" t="s">
        <v>3892</v>
      </c>
      <c r="D3377" s="1" t="str">
        <f t="shared" si="156"/>
        <v>41</v>
      </c>
      <c r="E3377" s="1" t="str">
        <f t="shared" si="157"/>
        <v>13007</v>
      </c>
      <c r="F3377" s="1" t="str">
        <f t="shared" si="158"/>
        <v>PR-Jussara</v>
      </c>
    </row>
    <row r="3378" spans="1:6" x14ac:dyDescent="0.25">
      <c r="A3378" s="1" t="s">
        <v>1073</v>
      </c>
      <c r="B3378" s="1">
        <v>4113106</v>
      </c>
      <c r="C3378" s="1" t="s">
        <v>5858</v>
      </c>
      <c r="D3378" s="1" t="str">
        <f t="shared" si="156"/>
        <v>41</v>
      </c>
      <c r="E3378" s="1" t="str">
        <f t="shared" si="157"/>
        <v>13106</v>
      </c>
      <c r="F3378" s="1" t="str">
        <f t="shared" si="158"/>
        <v>PR-Kaloré</v>
      </c>
    </row>
    <row r="3379" spans="1:6" x14ac:dyDescent="0.25">
      <c r="A3379" s="1" t="s">
        <v>1073</v>
      </c>
      <c r="B3379" s="1">
        <v>4113205</v>
      </c>
      <c r="C3379" s="1" t="s">
        <v>5859</v>
      </c>
      <c r="D3379" s="1" t="str">
        <f t="shared" si="156"/>
        <v>41</v>
      </c>
      <c r="E3379" s="1" t="str">
        <f t="shared" si="157"/>
        <v>13205</v>
      </c>
      <c r="F3379" s="1" t="str">
        <f t="shared" si="158"/>
        <v>PR-Lapa</v>
      </c>
    </row>
    <row r="3380" spans="1:6" x14ac:dyDescent="0.25">
      <c r="A3380" s="1" t="s">
        <v>1073</v>
      </c>
      <c r="B3380" s="1">
        <v>4113254</v>
      </c>
      <c r="C3380" s="1" t="s">
        <v>4502</v>
      </c>
      <c r="D3380" s="1" t="str">
        <f t="shared" si="156"/>
        <v>41</v>
      </c>
      <c r="E3380" s="1" t="str">
        <f t="shared" si="157"/>
        <v>13254</v>
      </c>
      <c r="F3380" s="1" t="str">
        <f t="shared" si="158"/>
        <v>PR-Laranjal</v>
      </c>
    </row>
    <row r="3381" spans="1:6" x14ac:dyDescent="0.25">
      <c r="A3381" s="1" t="s">
        <v>1073</v>
      </c>
      <c r="B3381" s="1">
        <v>4113304</v>
      </c>
      <c r="C3381" s="1" t="s">
        <v>5860</v>
      </c>
      <c r="D3381" s="1" t="str">
        <f t="shared" si="156"/>
        <v>41</v>
      </c>
      <c r="E3381" s="1" t="str">
        <f t="shared" si="157"/>
        <v>13304</v>
      </c>
      <c r="F3381" s="1" t="str">
        <f t="shared" si="158"/>
        <v>PR-Laranjeiras do Sul</v>
      </c>
    </row>
    <row r="3382" spans="1:6" x14ac:dyDescent="0.25">
      <c r="A3382" s="1" t="s">
        <v>1073</v>
      </c>
      <c r="B3382" s="1">
        <v>4113403</v>
      </c>
      <c r="C3382" s="1" t="s">
        <v>5861</v>
      </c>
      <c r="D3382" s="1" t="str">
        <f t="shared" si="156"/>
        <v>41</v>
      </c>
      <c r="E3382" s="1" t="str">
        <f t="shared" si="157"/>
        <v>13403</v>
      </c>
      <c r="F3382" s="1" t="str">
        <f t="shared" si="158"/>
        <v>PR-Leópolis</v>
      </c>
    </row>
    <row r="3383" spans="1:6" x14ac:dyDescent="0.25">
      <c r="A3383" s="1" t="s">
        <v>1073</v>
      </c>
      <c r="B3383" s="1">
        <v>4113429</v>
      </c>
      <c r="C3383" s="1" t="s">
        <v>5862</v>
      </c>
      <c r="D3383" s="1" t="str">
        <f t="shared" si="156"/>
        <v>41</v>
      </c>
      <c r="E3383" s="1" t="str">
        <f t="shared" si="157"/>
        <v>13429</v>
      </c>
      <c r="F3383" s="1" t="str">
        <f t="shared" si="158"/>
        <v>PR-Lidianópolis</v>
      </c>
    </row>
    <row r="3384" spans="1:6" x14ac:dyDescent="0.25">
      <c r="A3384" s="1" t="s">
        <v>1073</v>
      </c>
      <c r="B3384" s="1">
        <v>4113452</v>
      </c>
      <c r="C3384" s="1" t="s">
        <v>5863</v>
      </c>
      <c r="D3384" s="1" t="str">
        <f t="shared" si="156"/>
        <v>41</v>
      </c>
      <c r="E3384" s="1" t="str">
        <f t="shared" si="157"/>
        <v>13452</v>
      </c>
      <c r="F3384" s="1" t="str">
        <f t="shared" si="158"/>
        <v>PR-Lindoeste</v>
      </c>
    </row>
    <row r="3385" spans="1:6" x14ac:dyDescent="0.25">
      <c r="A3385" s="1" t="s">
        <v>1073</v>
      </c>
      <c r="B3385" s="1">
        <v>4113502</v>
      </c>
      <c r="C3385" s="1" t="s">
        <v>5864</v>
      </c>
      <c r="D3385" s="1" t="str">
        <f t="shared" si="156"/>
        <v>41</v>
      </c>
      <c r="E3385" s="1" t="str">
        <f t="shared" si="157"/>
        <v>13502</v>
      </c>
      <c r="F3385" s="1" t="str">
        <f t="shared" si="158"/>
        <v>PR-Loanda</v>
      </c>
    </row>
    <row r="3386" spans="1:6" x14ac:dyDescent="0.25">
      <c r="A3386" s="1" t="s">
        <v>1073</v>
      </c>
      <c r="B3386" s="1">
        <v>4113601</v>
      </c>
      <c r="C3386" s="1" t="s">
        <v>5865</v>
      </c>
      <c r="D3386" s="1" t="str">
        <f t="shared" si="156"/>
        <v>41</v>
      </c>
      <c r="E3386" s="1" t="str">
        <f t="shared" si="157"/>
        <v>13601</v>
      </c>
      <c r="F3386" s="1" t="str">
        <f t="shared" si="158"/>
        <v>PR-Lobato</v>
      </c>
    </row>
    <row r="3387" spans="1:6" x14ac:dyDescent="0.25">
      <c r="A3387" s="1" t="s">
        <v>1073</v>
      </c>
      <c r="B3387" s="1">
        <v>4113700</v>
      </c>
      <c r="C3387" s="1" t="s">
        <v>5866</v>
      </c>
      <c r="D3387" s="1" t="str">
        <f t="shared" si="156"/>
        <v>41</v>
      </c>
      <c r="E3387" s="1" t="str">
        <f t="shared" si="157"/>
        <v>13700</v>
      </c>
      <c r="F3387" s="1" t="str">
        <f t="shared" si="158"/>
        <v>PR-Londrina</v>
      </c>
    </row>
    <row r="3388" spans="1:6" x14ac:dyDescent="0.25">
      <c r="A3388" s="1" t="s">
        <v>1073</v>
      </c>
      <c r="B3388" s="1">
        <v>4113734</v>
      </c>
      <c r="C3388" s="1" t="s">
        <v>5867</v>
      </c>
      <c r="D3388" s="1" t="str">
        <f t="shared" si="156"/>
        <v>41</v>
      </c>
      <c r="E3388" s="1" t="str">
        <f t="shared" si="157"/>
        <v>13734</v>
      </c>
      <c r="F3388" s="1" t="str">
        <f t="shared" si="158"/>
        <v>PR-Luiziana</v>
      </c>
    </row>
    <row r="3389" spans="1:6" x14ac:dyDescent="0.25">
      <c r="A3389" s="1" t="s">
        <v>1073</v>
      </c>
      <c r="B3389" s="1">
        <v>4113759</v>
      </c>
      <c r="C3389" s="1" t="s">
        <v>5868</v>
      </c>
      <c r="D3389" s="1" t="str">
        <f t="shared" si="156"/>
        <v>41</v>
      </c>
      <c r="E3389" s="1" t="str">
        <f t="shared" si="157"/>
        <v>13759</v>
      </c>
      <c r="F3389" s="1" t="str">
        <f t="shared" si="158"/>
        <v>PR-Lunardelli</v>
      </c>
    </row>
    <row r="3390" spans="1:6" x14ac:dyDescent="0.25">
      <c r="A3390" s="1" t="s">
        <v>1073</v>
      </c>
      <c r="B3390" s="1">
        <v>4113809</v>
      </c>
      <c r="C3390" s="1" t="s">
        <v>5869</v>
      </c>
      <c r="D3390" s="1" t="str">
        <f t="shared" si="156"/>
        <v>41</v>
      </c>
      <c r="E3390" s="1" t="str">
        <f t="shared" si="157"/>
        <v>13809</v>
      </c>
      <c r="F3390" s="1" t="str">
        <f t="shared" si="158"/>
        <v>PR-Lupionópolis</v>
      </c>
    </row>
    <row r="3391" spans="1:6" x14ac:dyDescent="0.25">
      <c r="A3391" s="1" t="s">
        <v>1073</v>
      </c>
      <c r="B3391" s="1">
        <v>4113908</v>
      </c>
      <c r="C3391" s="1" t="s">
        <v>5870</v>
      </c>
      <c r="D3391" s="1" t="str">
        <f t="shared" si="156"/>
        <v>41</v>
      </c>
      <c r="E3391" s="1" t="str">
        <f t="shared" si="157"/>
        <v>13908</v>
      </c>
      <c r="F3391" s="1" t="str">
        <f t="shared" si="158"/>
        <v>PR-Mallet</v>
      </c>
    </row>
    <row r="3392" spans="1:6" x14ac:dyDescent="0.25">
      <c r="A3392" s="1" t="s">
        <v>1073</v>
      </c>
      <c r="B3392" s="1">
        <v>4114005</v>
      </c>
      <c r="C3392" s="1" t="s">
        <v>5871</v>
      </c>
      <c r="D3392" s="1" t="str">
        <f t="shared" si="156"/>
        <v>41</v>
      </c>
      <c r="E3392" s="1" t="str">
        <f t="shared" si="157"/>
        <v>14005</v>
      </c>
      <c r="F3392" s="1" t="str">
        <f t="shared" si="158"/>
        <v>PR-Mamborê</v>
      </c>
    </row>
    <row r="3393" spans="1:6" x14ac:dyDescent="0.25">
      <c r="A3393" s="1" t="s">
        <v>1073</v>
      </c>
      <c r="B3393" s="1">
        <v>4114104</v>
      </c>
      <c r="C3393" s="1" t="s">
        <v>5872</v>
      </c>
      <c r="D3393" s="1" t="str">
        <f t="shared" si="156"/>
        <v>41</v>
      </c>
      <c r="E3393" s="1" t="str">
        <f t="shared" si="157"/>
        <v>14104</v>
      </c>
      <c r="F3393" s="1" t="str">
        <f t="shared" si="158"/>
        <v>PR-Mandaguaçu</v>
      </c>
    </row>
    <row r="3394" spans="1:6" x14ac:dyDescent="0.25">
      <c r="A3394" s="1" t="s">
        <v>1073</v>
      </c>
      <c r="B3394" s="1">
        <v>4114203</v>
      </c>
      <c r="C3394" s="1" t="s">
        <v>5873</v>
      </c>
      <c r="D3394" s="1" t="str">
        <f t="shared" si="156"/>
        <v>41</v>
      </c>
      <c r="E3394" s="1" t="str">
        <f t="shared" si="157"/>
        <v>14203</v>
      </c>
      <c r="F3394" s="1" t="str">
        <f t="shared" si="158"/>
        <v>PR-Mandaguari</v>
      </c>
    </row>
    <row r="3395" spans="1:6" x14ac:dyDescent="0.25">
      <c r="A3395" s="1" t="s">
        <v>1073</v>
      </c>
      <c r="B3395" s="1">
        <v>4114302</v>
      </c>
      <c r="C3395" s="1" t="s">
        <v>5874</v>
      </c>
      <c r="D3395" s="1" t="str">
        <f t="shared" ref="D3395:D3458" si="159">LEFT($B3395,2)</f>
        <v>41</v>
      </c>
      <c r="E3395" s="1" t="str">
        <f t="shared" ref="E3395:E3458" si="160">RIGHT(B3395,5)</f>
        <v>14302</v>
      </c>
      <c r="F3395" s="1" t="str">
        <f t="shared" si="158"/>
        <v>PR-Mandirituba</v>
      </c>
    </row>
    <row r="3396" spans="1:6" x14ac:dyDescent="0.25">
      <c r="A3396" s="1" t="s">
        <v>1073</v>
      </c>
      <c r="B3396" s="1">
        <v>4114351</v>
      </c>
      <c r="C3396" s="1" t="s">
        <v>5875</v>
      </c>
      <c r="D3396" s="1" t="str">
        <f t="shared" si="159"/>
        <v>41</v>
      </c>
      <c r="E3396" s="1" t="str">
        <f t="shared" si="160"/>
        <v>14351</v>
      </c>
      <c r="F3396" s="1" t="str">
        <f t="shared" ref="F3396:F3459" si="161">A3396&amp;"-"&amp;C3396</f>
        <v>PR-Manfrinópolis</v>
      </c>
    </row>
    <row r="3397" spans="1:6" x14ac:dyDescent="0.25">
      <c r="A3397" s="1" t="s">
        <v>1073</v>
      </c>
      <c r="B3397" s="1">
        <v>4114401</v>
      </c>
      <c r="C3397" s="1" t="s">
        <v>5876</v>
      </c>
      <c r="D3397" s="1" t="str">
        <f t="shared" si="159"/>
        <v>41</v>
      </c>
      <c r="E3397" s="1" t="str">
        <f t="shared" si="160"/>
        <v>14401</v>
      </c>
      <c r="F3397" s="1" t="str">
        <f t="shared" si="161"/>
        <v>PR-Mangueirinha</v>
      </c>
    </row>
    <row r="3398" spans="1:6" x14ac:dyDescent="0.25">
      <c r="A3398" s="1" t="s">
        <v>1073</v>
      </c>
      <c r="B3398" s="1">
        <v>4114500</v>
      </c>
      <c r="C3398" s="1" t="s">
        <v>5877</v>
      </c>
      <c r="D3398" s="1" t="str">
        <f t="shared" si="159"/>
        <v>41</v>
      </c>
      <c r="E3398" s="1" t="str">
        <f t="shared" si="160"/>
        <v>14500</v>
      </c>
      <c r="F3398" s="1" t="str">
        <f t="shared" si="161"/>
        <v>PR-Manoel Ribas</v>
      </c>
    </row>
    <row r="3399" spans="1:6" x14ac:dyDescent="0.25">
      <c r="A3399" s="1" t="s">
        <v>1073</v>
      </c>
      <c r="B3399" s="1">
        <v>4114609</v>
      </c>
      <c r="C3399" s="1" t="s">
        <v>5878</v>
      </c>
      <c r="D3399" s="1" t="str">
        <f t="shared" si="159"/>
        <v>41</v>
      </c>
      <c r="E3399" s="1" t="str">
        <f t="shared" si="160"/>
        <v>14609</v>
      </c>
      <c r="F3399" s="1" t="str">
        <f t="shared" si="161"/>
        <v>PR-Marechal Cândido Rondon</v>
      </c>
    </row>
    <row r="3400" spans="1:6" x14ac:dyDescent="0.25">
      <c r="A3400" s="1" t="s">
        <v>1073</v>
      </c>
      <c r="B3400" s="1">
        <v>4114708</v>
      </c>
      <c r="C3400" s="1" t="s">
        <v>5879</v>
      </c>
      <c r="D3400" s="1" t="str">
        <f t="shared" si="159"/>
        <v>41</v>
      </c>
      <c r="E3400" s="1" t="str">
        <f t="shared" si="160"/>
        <v>14708</v>
      </c>
      <c r="F3400" s="1" t="str">
        <f t="shared" si="161"/>
        <v>PR-Maria Helena</v>
      </c>
    </row>
    <row r="3401" spans="1:6" x14ac:dyDescent="0.25">
      <c r="A3401" s="1" t="s">
        <v>1073</v>
      </c>
      <c r="B3401" s="1">
        <v>4114807</v>
      </c>
      <c r="C3401" s="1" t="s">
        <v>5880</v>
      </c>
      <c r="D3401" s="1" t="str">
        <f t="shared" si="159"/>
        <v>41</v>
      </c>
      <c r="E3401" s="1" t="str">
        <f t="shared" si="160"/>
        <v>14807</v>
      </c>
      <c r="F3401" s="1" t="str">
        <f t="shared" si="161"/>
        <v>PR-Marialva</v>
      </c>
    </row>
    <row r="3402" spans="1:6" x14ac:dyDescent="0.25">
      <c r="A3402" s="1" t="s">
        <v>1073</v>
      </c>
      <c r="B3402" s="1">
        <v>4114906</v>
      </c>
      <c r="C3402" s="1" t="s">
        <v>5881</v>
      </c>
      <c r="D3402" s="1" t="str">
        <f t="shared" si="159"/>
        <v>41</v>
      </c>
      <c r="E3402" s="1" t="str">
        <f t="shared" si="160"/>
        <v>14906</v>
      </c>
      <c r="F3402" s="1" t="str">
        <f t="shared" si="161"/>
        <v>PR-Marilândia do Sul</v>
      </c>
    </row>
    <row r="3403" spans="1:6" x14ac:dyDescent="0.25">
      <c r="A3403" s="1" t="s">
        <v>1073</v>
      </c>
      <c r="B3403" s="1">
        <v>4115002</v>
      </c>
      <c r="C3403" s="1" t="s">
        <v>5882</v>
      </c>
      <c r="D3403" s="1" t="str">
        <f t="shared" si="159"/>
        <v>41</v>
      </c>
      <c r="E3403" s="1" t="str">
        <f t="shared" si="160"/>
        <v>15002</v>
      </c>
      <c r="F3403" s="1" t="str">
        <f t="shared" si="161"/>
        <v>PR-Marilena</v>
      </c>
    </row>
    <row r="3404" spans="1:6" x14ac:dyDescent="0.25">
      <c r="A3404" s="1" t="s">
        <v>1073</v>
      </c>
      <c r="B3404" s="1">
        <v>4115101</v>
      </c>
      <c r="C3404" s="1" t="s">
        <v>5883</v>
      </c>
      <c r="D3404" s="1" t="str">
        <f t="shared" si="159"/>
        <v>41</v>
      </c>
      <c r="E3404" s="1" t="str">
        <f t="shared" si="160"/>
        <v>15101</v>
      </c>
      <c r="F3404" s="1" t="str">
        <f t="shared" si="161"/>
        <v>PR-Mariluz</v>
      </c>
    </row>
    <row r="3405" spans="1:6" x14ac:dyDescent="0.25">
      <c r="A3405" s="1" t="s">
        <v>1073</v>
      </c>
      <c r="B3405" s="1">
        <v>4115200</v>
      </c>
      <c r="C3405" s="1" t="s">
        <v>5884</v>
      </c>
      <c r="D3405" s="1" t="str">
        <f t="shared" si="159"/>
        <v>41</v>
      </c>
      <c r="E3405" s="1" t="str">
        <f t="shared" si="160"/>
        <v>15200</v>
      </c>
      <c r="F3405" s="1" t="str">
        <f t="shared" si="161"/>
        <v>PR-Maringá</v>
      </c>
    </row>
    <row r="3406" spans="1:6" x14ac:dyDescent="0.25">
      <c r="A3406" s="1" t="s">
        <v>1073</v>
      </c>
      <c r="B3406" s="1">
        <v>4115309</v>
      </c>
      <c r="C3406" s="1" t="s">
        <v>5885</v>
      </c>
      <c r="D3406" s="1" t="str">
        <f t="shared" si="159"/>
        <v>41</v>
      </c>
      <c r="E3406" s="1" t="str">
        <f t="shared" si="160"/>
        <v>15309</v>
      </c>
      <c r="F3406" s="1" t="str">
        <f t="shared" si="161"/>
        <v>PR-Mariópolis</v>
      </c>
    </row>
    <row r="3407" spans="1:6" x14ac:dyDescent="0.25">
      <c r="A3407" s="1" t="s">
        <v>1073</v>
      </c>
      <c r="B3407" s="1">
        <v>4115358</v>
      </c>
      <c r="C3407" s="1" t="s">
        <v>5886</v>
      </c>
      <c r="D3407" s="1" t="str">
        <f t="shared" si="159"/>
        <v>41</v>
      </c>
      <c r="E3407" s="1" t="str">
        <f t="shared" si="160"/>
        <v>15358</v>
      </c>
      <c r="F3407" s="1" t="str">
        <f t="shared" si="161"/>
        <v>PR-Maripá</v>
      </c>
    </row>
    <row r="3408" spans="1:6" x14ac:dyDescent="0.25">
      <c r="A3408" s="1" t="s">
        <v>1073</v>
      </c>
      <c r="B3408" s="1">
        <v>4115408</v>
      </c>
      <c r="C3408" s="1" t="s">
        <v>5887</v>
      </c>
      <c r="D3408" s="1" t="str">
        <f t="shared" si="159"/>
        <v>41</v>
      </c>
      <c r="E3408" s="1" t="str">
        <f t="shared" si="160"/>
        <v>15408</v>
      </c>
      <c r="F3408" s="1" t="str">
        <f t="shared" si="161"/>
        <v>PR-Marmeleiro</v>
      </c>
    </row>
    <row r="3409" spans="1:6" x14ac:dyDescent="0.25">
      <c r="A3409" s="1" t="s">
        <v>1073</v>
      </c>
      <c r="B3409" s="1">
        <v>4115457</v>
      </c>
      <c r="C3409" s="1" t="s">
        <v>5888</v>
      </c>
      <c r="D3409" s="1" t="str">
        <f t="shared" si="159"/>
        <v>41</v>
      </c>
      <c r="E3409" s="1" t="str">
        <f t="shared" si="160"/>
        <v>15457</v>
      </c>
      <c r="F3409" s="1" t="str">
        <f t="shared" si="161"/>
        <v>PR-Marquinho</v>
      </c>
    </row>
    <row r="3410" spans="1:6" x14ac:dyDescent="0.25">
      <c r="A3410" s="1" t="s">
        <v>1073</v>
      </c>
      <c r="B3410" s="1">
        <v>4115507</v>
      </c>
      <c r="C3410" s="1" t="s">
        <v>5889</v>
      </c>
      <c r="D3410" s="1" t="str">
        <f t="shared" si="159"/>
        <v>41</v>
      </c>
      <c r="E3410" s="1" t="str">
        <f t="shared" si="160"/>
        <v>15507</v>
      </c>
      <c r="F3410" s="1" t="str">
        <f t="shared" si="161"/>
        <v>PR-Marumbi</v>
      </c>
    </row>
    <row r="3411" spans="1:6" x14ac:dyDescent="0.25">
      <c r="A3411" s="1" t="s">
        <v>1073</v>
      </c>
      <c r="B3411" s="1">
        <v>4115606</v>
      </c>
      <c r="C3411" s="1" t="s">
        <v>5890</v>
      </c>
      <c r="D3411" s="1" t="str">
        <f t="shared" si="159"/>
        <v>41</v>
      </c>
      <c r="E3411" s="1" t="str">
        <f t="shared" si="160"/>
        <v>15606</v>
      </c>
      <c r="F3411" s="1" t="str">
        <f t="shared" si="161"/>
        <v>PR-Matelândia</v>
      </c>
    </row>
    <row r="3412" spans="1:6" x14ac:dyDescent="0.25">
      <c r="A3412" s="1" t="s">
        <v>1073</v>
      </c>
      <c r="B3412" s="1">
        <v>4115705</v>
      </c>
      <c r="C3412" s="1" t="s">
        <v>5891</v>
      </c>
      <c r="D3412" s="1" t="str">
        <f t="shared" si="159"/>
        <v>41</v>
      </c>
      <c r="E3412" s="1" t="str">
        <f t="shared" si="160"/>
        <v>15705</v>
      </c>
      <c r="F3412" s="1" t="str">
        <f t="shared" si="161"/>
        <v>PR-Matinhos</v>
      </c>
    </row>
    <row r="3413" spans="1:6" x14ac:dyDescent="0.25">
      <c r="A3413" s="1" t="s">
        <v>1073</v>
      </c>
      <c r="B3413" s="1">
        <v>4115739</v>
      </c>
      <c r="C3413" s="1" t="s">
        <v>5892</v>
      </c>
      <c r="D3413" s="1" t="str">
        <f t="shared" si="159"/>
        <v>41</v>
      </c>
      <c r="E3413" s="1" t="str">
        <f t="shared" si="160"/>
        <v>15739</v>
      </c>
      <c r="F3413" s="1" t="str">
        <f t="shared" si="161"/>
        <v>PR-Mato Rico</v>
      </c>
    </row>
    <row r="3414" spans="1:6" x14ac:dyDescent="0.25">
      <c r="A3414" s="1" t="s">
        <v>1073</v>
      </c>
      <c r="B3414" s="1">
        <v>4115754</v>
      </c>
      <c r="C3414" s="1" t="s">
        <v>5893</v>
      </c>
      <c r="D3414" s="1" t="str">
        <f t="shared" si="159"/>
        <v>41</v>
      </c>
      <c r="E3414" s="1" t="str">
        <f t="shared" si="160"/>
        <v>15754</v>
      </c>
      <c r="F3414" s="1" t="str">
        <f t="shared" si="161"/>
        <v>PR-Mauá da Serra</v>
      </c>
    </row>
    <row r="3415" spans="1:6" x14ac:dyDescent="0.25">
      <c r="A3415" s="1" t="s">
        <v>1073</v>
      </c>
      <c r="B3415" s="1">
        <v>4115804</v>
      </c>
      <c r="C3415" s="1" t="s">
        <v>5894</v>
      </c>
      <c r="D3415" s="1" t="str">
        <f t="shared" si="159"/>
        <v>41</v>
      </c>
      <c r="E3415" s="1" t="str">
        <f t="shared" si="160"/>
        <v>15804</v>
      </c>
      <c r="F3415" s="1" t="str">
        <f t="shared" si="161"/>
        <v>PR-Medianeira</v>
      </c>
    </row>
    <row r="3416" spans="1:6" x14ac:dyDescent="0.25">
      <c r="A3416" s="1" t="s">
        <v>1073</v>
      </c>
      <c r="B3416" s="1">
        <v>4115853</v>
      </c>
      <c r="C3416" s="1" t="s">
        <v>5895</v>
      </c>
      <c r="D3416" s="1" t="str">
        <f t="shared" si="159"/>
        <v>41</v>
      </c>
      <c r="E3416" s="1" t="str">
        <f t="shared" si="160"/>
        <v>15853</v>
      </c>
      <c r="F3416" s="1" t="str">
        <f t="shared" si="161"/>
        <v>PR-Mercedes</v>
      </c>
    </row>
    <row r="3417" spans="1:6" x14ac:dyDescent="0.25">
      <c r="A3417" s="1" t="s">
        <v>1073</v>
      </c>
      <c r="B3417" s="1">
        <v>4115903</v>
      </c>
      <c r="C3417" s="1" t="s">
        <v>2477</v>
      </c>
      <c r="D3417" s="1" t="str">
        <f t="shared" si="159"/>
        <v>41</v>
      </c>
      <c r="E3417" s="1" t="str">
        <f t="shared" si="160"/>
        <v>15903</v>
      </c>
      <c r="F3417" s="1" t="str">
        <f t="shared" si="161"/>
        <v>PR-Mirador</v>
      </c>
    </row>
    <row r="3418" spans="1:6" x14ac:dyDescent="0.25">
      <c r="A3418" s="1" t="s">
        <v>1073</v>
      </c>
      <c r="B3418" s="1">
        <v>4116000</v>
      </c>
      <c r="C3418" s="1" t="s">
        <v>5896</v>
      </c>
      <c r="D3418" s="1" t="str">
        <f t="shared" si="159"/>
        <v>41</v>
      </c>
      <c r="E3418" s="1" t="str">
        <f t="shared" si="160"/>
        <v>16000</v>
      </c>
      <c r="F3418" s="1" t="str">
        <f t="shared" si="161"/>
        <v>PR-Miraselva</v>
      </c>
    </row>
    <row r="3419" spans="1:6" x14ac:dyDescent="0.25">
      <c r="A3419" s="1" t="s">
        <v>1073</v>
      </c>
      <c r="B3419" s="1">
        <v>4116059</v>
      </c>
      <c r="C3419" s="1" t="s">
        <v>5897</v>
      </c>
      <c r="D3419" s="1" t="str">
        <f t="shared" si="159"/>
        <v>41</v>
      </c>
      <c r="E3419" s="1" t="str">
        <f t="shared" si="160"/>
        <v>16059</v>
      </c>
      <c r="F3419" s="1" t="str">
        <f t="shared" si="161"/>
        <v>PR-Missal</v>
      </c>
    </row>
    <row r="3420" spans="1:6" x14ac:dyDescent="0.25">
      <c r="A3420" s="1" t="s">
        <v>1073</v>
      </c>
      <c r="B3420" s="1">
        <v>4116109</v>
      </c>
      <c r="C3420" s="1" t="s">
        <v>5898</v>
      </c>
      <c r="D3420" s="1" t="str">
        <f t="shared" si="159"/>
        <v>41</v>
      </c>
      <c r="E3420" s="1" t="str">
        <f t="shared" si="160"/>
        <v>16109</v>
      </c>
      <c r="F3420" s="1" t="str">
        <f t="shared" si="161"/>
        <v>PR-Moreira Sales</v>
      </c>
    </row>
    <row r="3421" spans="1:6" x14ac:dyDescent="0.25">
      <c r="A3421" s="1" t="s">
        <v>1073</v>
      </c>
      <c r="B3421" s="1">
        <v>4116208</v>
      </c>
      <c r="C3421" s="1" t="s">
        <v>5899</v>
      </c>
      <c r="D3421" s="1" t="str">
        <f t="shared" si="159"/>
        <v>41</v>
      </c>
      <c r="E3421" s="1" t="str">
        <f t="shared" si="160"/>
        <v>16208</v>
      </c>
      <c r="F3421" s="1" t="str">
        <f t="shared" si="161"/>
        <v>PR-Morretes</v>
      </c>
    </row>
    <row r="3422" spans="1:6" x14ac:dyDescent="0.25">
      <c r="A3422" s="1" t="s">
        <v>1073</v>
      </c>
      <c r="B3422" s="1">
        <v>4116307</v>
      </c>
      <c r="C3422" s="1" t="s">
        <v>5900</v>
      </c>
      <c r="D3422" s="1" t="str">
        <f t="shared" si="159"/>
        <v>41</v>
      </c>
      <c r="E3422" s="1" t="str">
        <f t="shared" si="160"/>
        <v>16307</v>
      </c>
      <c r="F3422" s="1" t="str">
        <f t="shared" si="161"/>
        <v>PR-Munhoz de Melo</v>
      </c>
    </row>
    <row r="3423" spans="1:6" x14ac:dyDescent="0.25">
      <c r="A3423" s="1" t="s">
        <v>1073</v>
      </c>
      <c r="B3423" s="1">
        <v>4116406</v>
      </c>
      <c r="C3423" s="1" t="s">
        <v>5901</v>
      </c>
      <c r="D3423" s="1" t="str">
        <f t="shared" si="159"/>
        <v>41</v>
      </c>
      <c r="E3423" s="1" t="str">
        <f t="shared" si="160"/>
        <v>16406</v>
      </c>
      <c r="F3423" s="1" t="str">
        <f t="shared" si="161"/>
        <v>PR-Nossa Senhora das Graças</v>
      </c>
    </row>
    <row r="3424" spans="1:6" x14ac:dyDescent="0.25">
      <c r="A3424" s="1" t="s">
        <v>1073</v>
      </c>
      <c r="B3424" s="1">
        <v>4116505</v>
      </c>
      <c r="C3424" s="1" t="s">
        <v>5902</v>
      </c>
      <c r="D3424" s="1" t="str">
        <f t="shared" si="159"/>
        <v>41</v>
      </c>
      <c r="E3424" s="1" t="str">
        <f t="shared" si="160"/>
        <v>16505</v>
      </c>
      <c r="F3424" s="1" t="str">
        <f t="shared" si="161"/>
        <v>PR-Nova Aliança do Ivaí</v>
      </c>
    </row>
    <row r="3425" spans="1:6" x14ac:dyDescent="0.25">
      <c r="A3425" s="1" t="s">
        <v>1073</v>
      </c>
      <c r="B3425" s="1">
        <v>4116604</v>
      </c>
      <c r="C3425" s="1" t="s">
        <v>5903</v>
      </c>
      <c r="D3425" s="1" t="str">
        <f t="shared" si="159"/>
        <v>41</v>
      </c>
      <c r="E3425" s="1" t="str">
        <f t="shared" si="160"/>
        <v>16604</v>
      </c>
      <c r="F3425" s="1" t="str">
        <f t="shared" si="161"/>
        <v>PR-Nova América da Colina</v>
      </c>
    </row>
    <row r="3426" spans="1:6" x14ac:dyDescent="0.25">
      <c r="A3426" s="1" t="s">
        <v>1073</v>
      </c>
      <c r="B3426" s="1">
        <v>4116703</v>
      </c>
      <c r="C3426" s="1" t="s">
        <v>5904</v>
      </c>
      <c r="D3426" s="1" t="str">
        <f t="shared" si="159"/>
        <v>41</v>
      </c>
      <c r="E3426" s="1" t="str">
        <f t="shared" si="160"/>
        <v>16703</v>
      </c>
      <c r="F3426" s="1" t="str">
        <f t="shared" si="161"/>
        <v>PR-Nova Aurora</v>
      </c>
    </row>
    <row r="3427" spans="1:6" x14ac:dyDescent="0.25">
      <c r="A3427" s="1" t="s">
        <v>1073</v>
      </c>
      <c r="B3427" s="1">
        <v>4116802</v>
      </c>
      <c r="C3427" s="1" t="s">
        <v>5905</v>
      </c>
      <c r="D3427" s="1" t="str">
        <f t="shared" si="159"/>
        <v>41</v>
      </c>
      <c r="E3427" s="1" t="str">
        <f t="shared" si="160"/>
        <v>16802</v>
      </c>
      <c r="F3427" s="1" t="str">
        <f t="shared" si="161"/>
        <v>PR-Nova Cantu</v>
      </c>
    </row>
    <row r="3428" spans="1:6" x14ac:dyDescent="0.25">
      <c r="A3428" s="1" t="s">
        <v>1073</v>
      </c>
      <c r="B3428" s="1">
        <v>4116901</v>
      </c>
      <c r="C3428" s="1" t="s">
        <v>5906</v>
      </c>
      <c r="D3428" s="1" t="str">
        <f t="shared" si="159"/>
        <v>41</v>
      </c>
      <c r="E3428" s="1" t="str">
        <f t="shared" si="160"/>
        <v>16901</v>
      </c>
      <c r="F3428" s="1" t="str">
        <f t="shared" si="161"/>
        <v>PR-Nova Esperança</v>
      </c>
    </row>
    <row r="3429" spans="1:6" x14ac:dyDescent="0.25">
      <c r="A3429" s="1" t="s">
        <v>1073</v>
      </c>
      <c r="B3429" s="1">
        <v>4116950</v>
      </c>
      <c r="C3429" s="1" t="s">
        <v>5907</v>
      </c>
      <c r="D3429" s="1" t="str">
        <f t="shared" si="159"/>
        <v>41</v>
      </c>
      <c r="E3429" s="1" t="str">
        <f t="shared" si="160"/>
        <v>16950</v>
      </c>
      <c r="F3429" s="1" t="str">
        <f t="shared" si="161"/>
        <v>PR-Nova Esperança do Sudoeste</v>
      </c>
    </row>
    <row r="3430" spans="1:6" x14ac:dyDescent="0.25">
      <c r="A3430" s="1" t="s">
        <v>1073</v>
      </c>
      <c r="B3430" s="1">
        <v>4117008</v>
      </c>
      <c r="C3430" s="1" t="s">
        <v>3946</v>
      </c>
      <c r="D3430" s="1" t="str">
        <f t="shared" si="159"/>
        <v>41</v>
      </c>
      <c r="E3430" s="1" t="str">
        <f t="shared" si="160"/>
        <v>17008</v>
      </c>
      <c r="F3430" s="1" t="str">
        <f t="shared" si="161"/>
        <v>PR-Nova Fátima</v>
      </c>
    </row>
    <row r="3431" spans="1:6" x14ac:dyDescent="0.25">
      <c r="A3431" s="1" t="s">
        <v>1073</v>
      </c>
      <c r="B3431" s="1">
        <v>4117057</v>
      </c>
      <c r="C3431" s="1" t="s">
        <v>5908</v>
      </c>
      <c r="D3431" s="1" t="str">
        <f t="shared" si="159"/>
        <v>41</v>
      </c>
      <c r="E3431" s="1" t="str">
        <f t="shared" si="160"/>
        <v>17057</v>
      </c>
      <c r="F3431" s="1" t="str">
        <f t="shared" si="161"/>
        <v>PR-Nova Laranjeiras</v>
      </c>
    </row>
    <row r="3432" spans="1:6" x14ac:dyDescent="0.25">
      <c r="A3432" s="1" t="s">
        <v>1073</v>
      </c>
      <c r="B3432" s="1">
        <v>4117107</v>
      </c>
      <c r="C3432" s="1" t="s">
        <v>5909</v>
      </c>
      <c r="D3432" s="1" t="str">
        <f t="shared" si="159"/>
        <v>41</v>
      </c>
      <c r="E3432" s="1" t="str">
        <f t="shared" si="160"/>
        <v>17107</v>
      </c>
      <c r="F3432" s="1" t="str">
        <f t="shared" si="161"/>
        <v>PR-Nova Londrina</v>
      </c>
    </row>
    <row r="3433" spans="1:6" x14ac:dyDescent="0.25">
      <c r="A3433" s="1" t="s">
        <v>1073</v>
      </c>
      <c r="B3433" s="1">
        <v>4117206</v>
      </c>
      <c r="C3433" s="1" t="s">
        <v>5910</v>
      </c>
      <c r="D3433" s="1" t="str">
        <f t="shared" si="159"/>
        <v>41</v>
      </c>
      <c r="E3433" s="1" t="str">
        <f t="shared" si="160"/>
        <v>17206</v>
      </c>
      <c r="F3433" s="1" t="str">
        <f t="shared" si="161"/>
        <v>PR-Nova Olímpia</v>
      </c>
    </row>
    <row r="3434" spans="1:6" x14ac:dyDescent="0.25">
      <c r="A3434" s="1" t="s">
        <v>1073</v>
      </c>
      <c r="B3434" s="1">
        <v>4117255</v>
      </c>
      <c r="C3434" s="1" t="s">
        <v>5911</v>
      </c>
      <c r="D3434" s="1" t="str">
        <f t="shared" si="159"/>
        <v>41</v>
      </c>
      <c r="E3434" s="1" t="str">
        <f t="shared" si="160"/>
        <v>17255</v>
      </c>
      <c r="F3434" s="1" t="str">
        <f t="shared" si="161"/>
        <v>PR-Nova Prata do Iguaçu</v>
      </c>
    </row>
    <row r="3435" spans="1:6" x14ac:dyDescent="0.25">
      <c r="A3435" s="1" t="s">
        <v>1073</v>
      </c>
      <c r="B3435" s="1">
        <v>4117214</v>
      </c>
      <c r="C3435" s="1" t="s">
        <v>5912</v>
      </c>
      <c r="D3435" s="1" t="str">
        <f t="shared" si="159"/>
        <v>41</v>
      </c>
      <c r="E3435" s="1" t="str">
        <f t="shared" si="160"/>
        <v>17214</v>
      </c>
      <c r="F3435" s="1" t="str">
        <f t="shared" si="161"/>
        <v>PR-Nova Santa Bárbara</v>
      </c>
    </row>
    <row r="3436" spans="1:6" x14ac:dyDescent="0.25">
      <c r="A3436" s="1" t="s">
        <v>1073</v>
      </c>
      <c r="B3436" s="1">
        <v>4117222</v>
      </c>
      <c r="C3436" s="1" t="s">
        <v>5913</v>
      </c>
      <c r="D3436" s="1" t="str">
        <f t="shared" si="159"/>
        <v>41</v>
      </c>
      <c r="E3436" s="1" t="str">
        <f t="shared" si="160"/>
        <v>17222</v>
      </c>
      <c r="F3436" s="1" t="str">
        <f t="shared" si="161"/>
        <v>PR-Nova Santa Rosa</v>
      </c>
    </row>
    <row r="3437" spans="1:6" x14ac:dyDescent="0.25">
      <c r="A3437" s="1" t="s">
        <v>1073</v>
      </c>
      <c r="B3437" s="1">
        <v>4117271</v>
      </c>
      <c r="C3437" s="1" t="s">
        <v>5914</v>
      </c>
      <c r="D3437" s="1" t="str">
        <f t="shared" si="159"/>
        <v>41</v>
      </c>
      <c r="E3437" s="1" t="str">
        <f t="shared" si="160"/>
        <v>17271</v>
      </c>
      <c r="F3437" s="1" t="str">
        <f t="shared" si="161"/>
        <v>PR-Nova Tebas</v>
      </c>
    </row>
    <row r="3438" spans="1:6" x14ac:dyDescent="0.25">
      <c r="A3438" s="1" t="s">
        <v>1073</v>
      </c>
      <c r="B3438" s="1">
        <v>4117297</v>
      </c>
      <c r="C3438" s="1" t="s">
        <v>5915</v>
      </c>
      <c r="D3438" s="1" t="str">
        <f t="shared" si="159"/>
        <v>41</v>
      </c>
      <c r="E3438" s="1" t="str">
        <f t="shared" si="160"/>
        <v>17297</v>
      </c>
      <c r="F3438" s="1" t="str">
        <f t="shared" si="161"/>
        <v>PR-Novo Itacolomi</v>
      </c>
    </row>
    <row r="3439" spans="1:6" x14ac:dyDescent="0.25">
      <c r="A3439" s="1" t="s">
        <v>1073</v>
      </c>
      <c r="B3439" s="1">
        <v>4117305</v>
      </c>
      <c r="C3439" s="1" t="s">
        <v>5916</v>
      </c>
      <c r="D3439" s="1" t="str">
        <f t="shared" si="159"/>
        <v>41</v>
      </c>
      <c r="E3439" s="1" t="str">
        <f t="shared" si="160"/>
        <v>17305</v>
      </c>
      <c r="F3439" s="1" t="str">
        <f t="shared" si="161"/>
        <v>PR-Ortigueira</v>
      </c>
    </row>
    <row r="3440" spans="1:6" x14ac:dyDescent="0.25">
      <c r="A3440" s="1" t="s">
        <v>1073</v>
      </c>
      <c r="B3440" s="1">
        <v>4117404</v>
      </c>
      <c r="C3440" s="1" t="s">
        <v>5917</v>
      </c>
      <c r="D3440" s="1" t="str">
        <f t="shared" si="159"/>
        <v>41</v>
      </c>
      <c r="E3440" s="1" t="str">
        <f t="shared" si="160"/>
        <v>17404</v>
      </c>
      <c r="F3440" s="1" t="str">
        <f t="shared" si="161"/>
        <v>PR-Ourizona</v>
      </c>
    </row>
    <row r="3441" spans="1:6" x14ac:dyDescent="0.25">
      <c r="A3441" s="1" t="s">
        <v>1073</v>
      </c>
      <c r="B3441" s="1">
        <v>4117453</v>
      </c>
      <c r="C3441" s="1" t="s">
        <v>5918</v>
      </c>
      <c r="D3441" s="1" t="str">
        <f t="shared" si="159"/>
        <v>41</v>
      </c>
      <c r="E3441" s="1" t="str">
        <f t="shared" si="160"/>
        <v>17453</v>
      </c>
      <c r="F3441" s="1" t="str">
        <f t="shared" si="161"/>
        <v>PR-Ouro Verde do Oeste</v>
      </c>
    </row>
    <row r="3442" spans="1:6" x14ac:dyDescent="0.25">
      <c r="A3442" s="1" t="s">
        <v>1073</v>
      </c>
      <c r="B3442" s="1">
        <v>4117503</v>
      </c>
      <c r="C3442" s="1" t="s">
        <v>5919</v>
      </c>
      <c r="D3442" s="1" t="str">
        <f t="shared" si="159"/>
        <v>41</v>
      </c>
      <c r="E3442" s="1" t="str">
        <f t="shared" si="160"/>
        <v>17503</v>
      </c>
      <c r="F3442" s="1" t="str">
        <f t="shared" si="161"/>
        <v>PR-Paiçandu</v>
      </c>
    </row>
    <row r="3443" spans="1:6" x14ac:dyDescent="0.25">
      <c r="A3443" s="1" t="s">
        <v>1073</v>
      </c>
      <c r="B3443" s="1">
        <v>4117602</v>
      </c>
      <c r="C3443" s="1" t="s">
        <v>2310</v>
      </c>
      <c r="D3443" s="1" t="str">
        <f t="shared" si="159"/>
        <v>41</v>
      </c>
      <c r="E3443" s="1" t="str">
        <f t="shared" si="160"/>
        <v>17602</v>
      </c>
      <c r="F3443" s="1" t="str">
        <f t="shared" si="161"/>
        <v>PR-Palmas</v>
      </c>
    </row>
    <row r="3444" spans="1:6" x14ac:dyDescent="0.25">
      <c r="A3444" s="1" t="s">
        <v>1073</v>
      </c>
      <c r="B3444" s="1">
        <v>4117701</v>
      </c>
      <c r="C3444" s="1" t="s">
        <v>5920</v>
      </c>
      <c r="D3444" s="1" t="str">
        <f t="shared" si="159"/>
        <v>41</v>
      </c>
      <c r="E3444" s="1" t="str">
        <f t="shared" si="160"/>
        <v>17701</v>
      </c>
      <c r="F3444" s="1" t="str">
        <f t="shared" si="161"/>
        <v>PR-Palmeira</v>
      </c>
    </row>
    <row r="3445" spans="1:6" x14ac:dyDescent="0.25">
      <c r="A3445" s="1" t="s">
        <v>1073</v>
      </c>
      <c r="B3445" s="1">
        <v>4117800</v>
      </c>
      <c r="C3445" s="1" t="s">
        <v>5462</v>
      </c>
      <c r="D3445" s="1" t="str">
        <f t="shared" si="159"/>
        <v>41</v>
      </c>
      <c r="E3445" s="1" t="str">
        <f t="shared" si="160"/>
        <v>17800</v>
      </c>
      <c r="F3445" s="1" t="str">
        <f t="shared" si="161"/>
        <v>PR-Palmital</v>
      </c>
    </row>
    <row r="3446" spans="1:6" x14ac:dyDescent="0.25">
      <c r="A3446" s="1" t="s">
        <v>1073</v>
      </c>
      <c r="B3446" s="1">
        <v>4117909</v>
      </c>
      <c r="C3446" s="1" t="s">
        <v>5921</v>
      </c>
      <c r="D3446" s="1" t="str">
        <f t="shared" si="159"/>
        <v>41</v>
      </c>
      <c r="E3446" s="1" t="str">
        <f t="shared" si="160"/>
        <v>17909</v>
      </c>
      <c r="F3446" s="1" t="str">
        <f t="shared" si="161"/>
        <v>PR-Palotina</v>
      </c>
    </row>
    <row r="3447" spans="1:6" x14ac:dyDescent="0.25">
      <c r="A3447" s="1" t="s">
        <v>1073</v>
      </c>
      <c r="B3447" s="1">
        <v>4118006</v>
      </c>
      <c r="C3447" s="1" t="s">
        <v>5922</v>
      </c>
      <c r="D3447" s="1" t="str">
        <f t="shared" si="159"/>
        <v>41</v>
      </c>
      <c r="E3447" s="1" t="str">
        <f t="shared" si="160"/>
        <v>18006</v>
      </c>
      <c r="F3447" s="1" t="str">
        <f t="shared" si="161"/>
        <v>PR-Paraíso do Norte</v>
      </c>
    </row>
    <row r="3448" spans="1:6" x14ac:dyDescent="0.25">
      <c r="A3448" s="1" t="s">
        <v>1073</v>
      </c>
      <c r="B3448" s="1">
        <v>4118105</v>
      </c>
      <c r="C3448" s="1" t="s">
        <v>5923</v>
      </c>
      <c r="D3448" s="1" t="str">
        <f t="shared" si="159"/>
        <v>41</v>
      </c>
      <c r="E3448" s="1" t="str">
        <f t="shared" si="160"/>
        <v>18105</v>
      </c>
      <c r="F3448" s="1" t="str">
        <f t="shared" si="161"/>
        <v>PR-Paranacity</v>
      </c>
    </row>
    <row r="3449" spans="1:6" x14ac:dyDescent="0.25">
      <c r="A3449" s="1" t="s">
        <v>1073</v>
      </c>
      <c r="B3449" s="1">
        <v>4118204</v>
      </c>
      <c r="C3449" s="1" t="s">
        <v>5924</v>
      </c>
      <c r="D3449" s="1" t="str">
        <f t="shared" si="159"/>
        <v>41</v>
      </c>
      <c r="E3449" s="1" t="str">
        <f t="shared" si="160"/>
        <v>18204</v>
      </c>
      <c r="F3449" s="1" t="str">
        <f t="shared" si="161"/>
        <v>PR-Paranaguá</v>
      </c>
    </row>
    <row r="3450" spans="1:6" x14ac:dyDescent="0.25">
      <c r="A3450" s="1" t="s">
        <v>1073</v>
      </c>
      <c r="B3450" s="1">
        <v>4118303</v>
      </c>
      <c r="C3450" s="1" t="s">
        <v>5925</v>
      </c>
      <c r="D3450" s="1" t="str">
        <f t="shared" si="159"/>
        <v>41</v>
      </c>
      <c r="E3450" s="1" t="str">
        <f t="shared" si="160"/>
        <v>18303</v>
      </c>
      <c r="F3450" s="1" t="str">
        <f t="shared" si="161"/>
        <v>PR-Paranapoema</v>
      </c>
    </row>
    <row r="3451" spans="1:6" x14ac:dyDescent="0.25">
      <c r="A3451" s="1" t="s">
        <v>1073</v>
      </c>
      <c r="B3451" s="1">
        <v>4118402</v>
      </c>
      <c r="C3451" s="1" t="s">
        <v>5926</v>
      </c>
      <c r="D3451" s="1" t="str">
        <f t="shared" si="159"/>
        <v>41</v>
      </c>
      <c r="E3451" s="1" t="str">
        <f t="shared" si="160"/>
        <v>18402</v>
      </c>
      <c r="F3451" s="1" t="str">
        <f t="shared" si="161"/>
        <v>PR-Paranavaí</v>
      </c>
    </row>
    <row r="3452" spans="1:6" x14ac:dyDescent="0.25">
      <c r="A3452" s="1" t="s">
        <v>1073</v>
      </c>
      <c r="B3452" s="1">
        <v>4118451</v>
      </c>
      <c r="C3452" s="1" t="s">
        <v>5927</v>
      </c>
      <c r="D3452" s="1" t="str">
        <f t="shared" si="159"/>
        <v>41</v>
      </c>
      <c r="E3452" s="1" t="str">
        <f t="shared" si="160"/>
        <v>18451</v>
      </c>
      <c r="F3452" s="1" t="str">
        <f t="shared" si="161"/>
        <v>PR-Pato Bragado</v>
      </c>
    </row>
    <row r="3453" spans="1:6" x14ac:dyDescent="0.25">
      <c r="A3453" s="1" t="s">
        <v>1073</v>
      </c>
      <c r="B3453" s="1">
        <v>4118501</v>
      </c>
      <c r="C3453" s="1" t="s">
        <v>5928</v>
      </c>
      <c r="D3453" s="1" t="str">
        <f t="shared" si="159"/>
        <v>41</v>
      </c>
      <c r="E3453" s="1" t="str">
        <f t="shared" si="160"/>
        <v>18501</v>
      </c>
      <c r="F3453" s="1" t="str">
        <f t="shared" si="161"/>
        <v>PR-Pato Branco</v>
      </c>
    </row>
    <row r="3454" spans="1:6" x14ac:dyDescent="0.25">
      <c r="A3454" s="1" t="s">
        <v>1073</v>
      </c>
      <c r="B3454" s="1">
        <v>4118600</v>
      </c>
      <c r="C3454" s="1" t="s">
        <v>5929</v>
      </c>
      <c r="D3454" s="1" t="str">
        <f t="shared" si="159"/>
        <v>41</v>
      </c>
      <c r="E3454" s="1" t="str">
        <f t="shared" si="160"/>
        <v>18600</v>
      </c>
      <c r="F3454" s="1" t="str">
        <f t="shared" si="161"/>
        <v>PR-Paula Freitas</v>
      </c>
    </row>
    <row r="3455" spans="1:6" x14ac:dyDescent="0.25">
      <c r="A3455" s="1" t="s">
        <v>1073</v>
      </c>
      <c r="B3455" s="1">
        <v>4118709</v>
      </c>
      <c r="C3455" s="1" t="s">
        <v>5930</v>
      </c>
      <c r="D3455" s="1" t="str">
        <f t="shared" si="159"/>
        <v>41</v>
      </c>
      <c r="E3455" s="1" t="str">
        <f t="shared" si="160"/>
        <v>18709</v>
      </c>
      <c r="F3455" s="1" t="str">
        <f t="shared" si="161"/>
        <v>PR-Paulo Frontin</v>
      </c>
    </row>
    <row r="3456" spans="1:6" x14ac:dyDescent="0.25">
      <c r="A3456" s="1" t="s">
        <v>1073</v>
      </c>
      <c r="B3456" s="1">
        <v>4118808</v>
      </c>
      <c r="C3456" s="1" t="s">
        <v>5931</v>
      </c>
      <c r="D3456" s="1" t="str">
        <f t="shared" si="159"/>
        <v>41</v>
      </c>
      <c r="E3456" s="1" t="str">
        <f t="shared" si="160"/>
        <v>18808</v>
      </c>
      <c r="F3456" s="1" t="str">
        <f t="shared" si="161"/>
        <v>PR-Peabiru</v>
      </c>
    </row>
    <row r="3457" spans="1:6" x14ac:dyDescent="0.25">
      <c r="A3457" s="1" t="s">
        <v>1073</v>
      </c>
      <c r="B3457" s="1">
        <v>4118857</v>
      </c>
      <c r="C3457" s="1" t="s">
        <v>5932</v>
      </c>
      <c r="D3457" s="1" t="str">
        <f t="shared" si="159"/>
        <v>41</v>
      </c>
      <c r="E3457" s="1" t="str">
        <f t="shared" si="160"/>
        <v>18857</v>
      </c>
      <c r="F3457" s="1" t="str">
        <f t="shared" si="161"/>
        <v>PR-Perobal</v>
      </c>
    </row>
    <row r="3458" spans="1:6" x14ac:dyDescent="0.25">
      <c r="A3458" s="1" t="s">
        <v>1073</v>
      </c>
      <c r="B3458" s="1">
        <v>4118907</v>
      </c>
      <c r="C3458" s="1" t="s">
        <v>5933</v>
      </c>
      <c r="D3458" s="1" t="str">
        <f t="shared" si="159"/>
        <v>41</v>
      </c>
      <c r="E3458" s="1" t="str">
        <f t="shared" si="160"/>
        <v>18907</v>
      </c>
      <c r="F3458" s="1" t="str">
        <f t="shared" si="161"/>
        <v>PR-Pérola</v>
      </c>
    </row>
    <row r="3459" spans="1:6" x14ac:dyDescent="0.25">
      <c r="A3459" s="1" t="s">
        <v>1073</v>
      </c>
      <c r="B3459" s="1">
        <v>4119004</v>
      </c>
      <c r="C3459" s="1" t="s">
        <v>5934</v>
      </c>
      <c r="D3459" s="1" t="str">
        <f t="shared" ref="D3459:D3522" si="162">LEFT($B3459,2)</f>
        <v>41</v>
      </c>
      <c r="E3459" s="1" t="str">
        <f t="shared" ref="E3459:E3522" si="163">RIGHT(B3459,5)</f>
        <v>19004</v>
      </c>
      <c r="F3459" s="1" t="str">
        <f t="shared" si="161"/>
        <v>PR-Pérola d'Oeste</v>
      </c>
    </row>
    <row r="3460" spans="1:6" x14ac:dyDescent="0.25">
      <c r="A3460" s="1" t="s">
        <v>1073</v>
      </c>
      <c r="B3460" s="1">
        <v>4119103</v>
      </c>
      <c r="C3460" s="1" t="s">
        <v>5935</v>
      </c>
      <c r="D3460" s="1" t="str">
        <f t="shared" si="162"/>
        <v>41</v>
      </c>
      <c r="E3460" s="1" t="str">
        <f t="shared" si="163"/>
        <v>19103</v>
      </c>
      <c r="F3460" s="1" t="str">
        <f t="shared" ref="F3460:F3523" si="164">A3460&amp;"-"&amp;C3460</f>
        <v>PR-Piên</v>
      </c>
    </row>
    <row r="3461" spans="1:6" x14ac:dyDescent="0.25">
      <c r="A3461" s="1" t="s">
        <v>1073</v>
      </c>
      <c r="B3461" s="1">
        <v>4119152</v>
      </c>
      <c r="C3461" s="1" t="s">
        <v>5936</v>
      </c>
      <c r="D3461" s="1" t="str">
        <f t="shared" si="162"/>
        <v>41</v>
      </c>
      <c r="E3461" s="1" t="str">
        <f t="shared" si="163"/>
        <v>19152</v>
      </c>
      <c r="F3461" s="1" t="str">
        <f t="shared" si="164"/>
        <v>PR-Pinhais</v>
      </c>
    </row>
    <row r="3462" spans="1:6" x14ac:dyDescent="0.25">
      <c r="A3462" s="1" t="s">
        <v>1073</v>
      </c>
      <c r="B3462" s="1">
        <v>4119251</v>
      </c>
      <c r="C3462" s="1" t="s">
        <v>5937</v>
      </c>
      <c r="D3462" s="1" t="str">
        <f t="shared" si="162"/>
        <v>41</v>
      </c>
      <c r="E3462" s="1" t="str">
        <f t="shared" si="163"/>
        <v>19251</v>
      </c>
      <c r="F3462" s="1" t="str">
        <f t="shared" si="164"/>
        <v>PR-Pinhal de São Bento</v>
      </c>
    </row>
    <row r="3463" spans="1:6" x14ac:dyDescent="0.25">
      <c r="A3463" s="1" t="s">
        <v>1073</v>
      </c>
      <c r="B3463" s="1">
        <v>4119202</v>
      </c>
      <c r="C3463" s="1" t="s">
        <v>5938</v>
      </c>
      <c r="D3463" s="1" t="str">
        <f t="shared" si="162"/>
        <v>41</v>
      </c>
      <c r="E3463" s="1" t="str">
        <f t="shared" si="163"/>
        <v>19202</v>
      </c>
      <c r="F3463" s="1" t="str">
        <f t="shared" si="164"/>
        <v>PR-Pinhalão</v>
      </c>
    </row>
    <row r="3464" spans="1:6" x14ac:dyDescent="0.25">
      <c r="A3464" s="1" t="s">
        <v>1073</v>
      </c>
      <c r="B3464" s="1">
        <v>4119301</v>
      </c>
      <c r="C3464" s="1" t="s">
        <v>3656</v>
      </c>
      <c r="D3464" s="1" t="str">
        <f t="shared" si="162"/>
        <v>41</v>
      </c>
      <c r="E3464" s="1" t="str">
        <f t="shared" si="163"/>
        <v>19301</v>
      </c>
      <c r="F3464" s="1" t="str">
        <f t="shared" si="164"/>
        <v>PR-Pinhão</v>
      </c>
    </row>
    <row r="3465" spans="1:6" x14ac:dyDescent="0.25">
      <c r="A3465" s="1" t="s">
        <v>1073</v>
      </c>
      <c r="B3465" s="1">
        <v>4119400</v>
      </c>
      <c r="C3465" s="1" t="s">
        <v>5939</v>
      </c>
      <c r="D3465" s="1" t="str">
        <f t="shared" si="162"/>
        <v>41</v>
      </c>
      <c r="E3465" s="1" t="str">
        <f t="shared" si="163"/>
        <v>19400</v>
      </c>
      <c r="F3465" s="1" t="str">
        <f t="shared" si="164"/>
        <v>PR-Piraí do Sul</v>
      </c>
    </row>
    <row r="3466" spans="1:6" x14ac:dyDescent="0.25">
      <c r="A3466" s="1" t="s">
        <v>1073</v>
      </c>
      <c r="B3466" s="1">
        <v>4119509</v>
      </c>
      <c r="C3466" s="1" t="s">
        <v>5940</v>
      </c>
      <c r="D3466" s="1" t="str">
        <f t="shared" si="162"/>
        <v>41</v>
      </c>
      <c r="E3466" s="1" t="str">
        <f t="shared" si="163"/>
        <v>19509</v>
      </c>
      <c r="F3466" s="1" t="str">
        <f t="shared" si="164"/>
        <v>PR-Piraquara</v>
      </c>
    </row>
    <row r="3467" spans="1:6" x14ac:dyDescent="0.25">
      <c r="A3467" s="1" t="s">
        <v>1073</v>
      </c>
      <c r="B3467" s="1">
        <v>4119608</v>
      </c>
      <c r="C3467" s="1" t="s">
        <v>5941</v>
      </c>
      <c r="D3467" s="1" t="str">
        <f t="shared" si="162"/>
        <v>41</v>
      </c>
      <c r="E3467" s="1" t="str">
        <f t="shared" si="163"/>
        <v>19608</v>
      </c>
      <c r="F3467" s="1" t="str">
        <f t="shared" si="164"/>
        <v>PR-Pitanga</v>
      </c>
    </row>
    <row r="3468" spans="1:6" x14ac:dyDescent="0.25">
      <c r="A3468" s="1" t="s">
        <v>1073</v>
      </c>
      <c r="B3468" s="1">
        <v>4119657</v>
      </c>
      <c r="C3468" s="1" t="s">
        <v>5506</v>
      </c>
      <c r="D3468" s="1" t="str">
        <f t="shared" si="162"/>
        <v>41</v>
      </c>
      <c r="E3468" s="1" t="str">
        <f t="shared" si="163"/>
        <v>19657</v>
      </c>
      <c r="F3468" s="1" t="str">
        <f t="shared" si="164"/>
        <v>PR-Pitangueiras</v>
      </c>
    </row>
    <row r="3469" spans="1:6" x14ac:dyDescent="0.25">
      <c r="A3469" s="1" t="s">
        <v>1073</v>
      </c>
      <c r="B3469" s="1">
        <v>4119707</v>
      </c>
      <c r="C3469" s="1" t="s">
        <v>5942</v>
      </c>
      <c r="D3469" s="1" t="str">
        <f t="shared" si="162"/>
        <v>41</v>
      </c>
      <c r="E3469" s="1" t="str">
        <f t="shared" si="163"/>
        <v>19707</v>
      </c>
      <c r="F3469" s="1" t="str">
        <f t="shared" si="164"/>
        <v>PR-Planaltina do Paraná</v>
      </c>
    </row>
    <row r="3470" spans="1:6" x14ac:dyDescent="0.25">
      <c r="A3470" s="1" t="s">
        <v>1073</v>
      </c>
      <c r="B3470" s="1">
        <v>4119806</v>
      </c>
      <c r="C3470" s="1" t="s">
        <v>3977</v>
      </c>
      <c r="D3470" s="1" t="str">
        <f t="shared" si="162"/>
        <v>41</v>
      </c>
      <c r="E3470" s="1" t="str">
        <f t="shared" si="163"/>
        <v>19806</v>
      </c>
      <c r="F3470" s="1" t="str">
        <f t="shared" si="164"/>
        <v>PR-Planalto</v>
      </c>
    </row>
    <row r="3471" spans="1:6" x14ac:dyDescent="0.25">
      <c r="A3471" s="1" t="s">
        <v>1073</v>
      </c>
      <c r="B3471" s="1">
        <v>4119905</v>
      </c>
      <c r="C3471" s="1" t="s">
        <v>5943</v>
      </c>
      <c r="D3471" s="1" t="str">
        <f t="shared" si="162"/>
        <v>41</v>
      </c>
      <c r="E3471" s="1" t="str">
        <f t="shared" si="163"/>
        <v>19905</v>
      </c>
      <c r="F3471" s="1" t="str">
        <f t="shared" si="164"/>
        <v>PR-Ponta Grossa</v>
      </c>
    </row>
    <row r="3472" spans="1:6" x14ac:dyDescent="0.25">
      <c r="A3472" s="1" t="s">
        <v>1073</v>
      </c>
      <c r="B3472" s="1">
        <v>4119954</v>
      </c>
      <c r="C3472" s="1" t="s">
        <v>5944</v>
      </c>
      <c r="D3472" s="1" t="str">
        <f t="shared" si="162"/>
        <v>41</v>
      </c>
      <c r="E3472" s="1" t="str">
        <f t="shared" si="163"/>
        <v>19954</v>
      </c>
      <c r="F3472" s="1" t="str">
        <f t="shared" si="164"/>
        <v>PR-Pontal do Paraná</v>
      </c>
    </row>
    <row r="3473" spans="1:6" x14ac:dyDescent="0.25">
      <c r="A3473" s="1" t="s">
        <v>1073</v>
      </c>
      <c r="B3473" s="1">
        <v>4120002</v>
      </c>
      <c r="C3473" s="1" t="s">
        <v>5945</v>
      </c>
      <c r="D3473" s="1" t="str">
        <f t="shared" si="162"/>
        <v>41</v>
      </c>
      <c r="E3473" s="1" t="str">
        <f t="shared" si="163"/>
        <v>20002</v>
      </c>
      <c r="F3473" s="1" t="str">
        <f t="shared" si="164"/>
        <v>PR-Porecatu</v>
      </c>
    </row>
    <row r="3474" spans="1:6" x14ac:dyDescent="0.25">
      <c r="A3474" s="1" t="s">
        <v>1073</v>
      </c>
      <c r="B3474" s="1">
        <v>4120101</v>
      </c>
      <c r="C3474" s="1" t="s">
        <v>5946</v>
      </c>
      <c r="D3474" s="1" t="str">
        <f t="shared" si="162"/>
        <v>41</v>
      </c>
      <c r="E3474" s="1" t="str">
        <f t="shared" si="163"/>
        <v>20101</v>
      </c>
      <c r="F3474" s="1" t="str">
        <f t="shared" si="164"/>
        <v>PR-Porto Amazonas</v>
      </c>
    </row>
    <row r="3475" spans="1:6" x14ac:dyDescent="0.25">
      <c r="A3475" s="1" t="s">
        <v>1073</v>
      </c>
      <c r="B3475" s="1">
        <v>4120150</v>
      </c>
      <c r="C3475" s="1" t="s">
        <v>5947</v>
      </c>
      <c r="D3475" s="1" t="str">
        <f t="shared" si="162"/>
        <v>41</v>
      </c>
      <c r="E3475" s="1" t="str">
        <f t="shared" si="163"/>
        <v>20150</v>
      </c>
      <c r="F3475" s="1" t="str">
        <f t="shared" si="164"/>
        <v>PR-Porto Barreiro</v>
      </c>
    </row>
    <row r="3476" spans="1:6" x14ac:dyDescent="0.25">
      <c r="A3476" s="1" t="s">
        <v>1073</v>
      </c>
      <c r="B3476" s="1">
        <v>4120200</v>
      </c>
      <c r="C3476" s="1" t="s">
        <v>5948</v>
      </c>
      <c r="D3476" s="1" t="str">
        <f t="shared" si="162"/>
        <v>41</v>
      </c>
      <c r="E3476" s="1" t="str">
        <f t="shared" si="163"/>
        <v>20200</v>
      </c>
      <c r="F3476" s="1" t="str">
        <f t="shared" si="164"/>
        <v>PR-Porto Rico</v>
      </c>
    </row>
    <row r="3477" spans="1:6" x14ac:dyDescent="0.25">
      <c r="A3477" s="1" t="s">
        <v>1073</v>
      </c>
      <c r="B3477" s="1">
        <v>4120309</v>
      </c>
      <c r="C3477" s="1" t="s">
        <v>5949</v>
      </c>
      <c r="D3477" s="1" t="str">
        <f t="shared" si="162"/>
        <v>41</v>
      </c>
      <c r="E3477" s="1" t="str">
        <f t="shared" si="163"/>
        <v>20309</v>
      </c>
      <c r="F3477" s="1" t="str">
        <f t="shared" si="164"/>
        <v>PR-Porto Vitória</v>
      </c>
    </row>
    <row r="3478" spans="1:6" x14ac:dyDescent="0.25">
      <c r="A3478" s="1" t="s">
        <v>1073</v>
      </c>
      <c r="B3478" s="1">
        <v>4120333</v>
      </c>
      <c r="C3478" s="1" t="s">
        <v>5950</v>
      </c>
      <c r="D3478" s="1" t="str">
        <f t="shared" si="162"/>
        <v>41</v>
      </c>
      <c r="E3478" s="1" t="str">
        <f t="shared" si="163"/>
        <v>20333</v>
      </c>
      <c r="F3478" s="1" t="str">
        <f t="shared" si="164"/>
        <v>PR-Prado Ferreira</v>
      </c>
    </row>
    <row r="3479" spans="1:6" x14ac:dyDescent="0.25">
      <c r="A3479" s="1" t="s">
        <v>1073</v>
      </c>
      <c r="B3479" s="1">
        <v>4120358</v>
      </c>
      <c r="C3479" s="1" t="s">
        <v>5951</v>
      </c>
      <c r="D3479" s="1" t="str">
        <f t="shared" si="162"/>
        <v>41</v>
      </c>
      <c r="E3479" s="1" t="str">
        <f t="shared" si="163"/>
        <v>20358</v>
      </c>
      <c r="F3479" s="1" t="str">
        <f t="shared" si="164"/>
        <v>PR-Pranchita</v>
      </c>
    </row>
    <row r="3480" spans="1:6" x14ac:dyDescent="0.25">
      <c r="A3480" s="1" t="s">
        <v>1073</v>
      </c>
      <c r="B3480" s="1">
        <v>4120408</v>
      </c>
      <c r="C3480" s="1" t="s">
        <v>5952</v>
      </c>
      <c r="D3480" s="1" t="str">
        <f t="shared" si="162"/>
        <v>41</v>
      </c>
      <c r="E3480" s="1" t="str">
        <f t="shared" si="163"/>
        <v>20408</v>
      </c>
      <c r="F3480" s="1" t="str">
        <f t="shared" si="164"/>
        <v>PR-Presidente Castelo Branco</v>
      </c>
    </row>
    <row r="3481" spans="1:6" x14ac:dyDescent="0.25">
      <c r="A3481" s="1" t="s">
        <v>1073</v>
      </c>
      <c r="B3481" s="1">
        <v>4120507</v>
      </c>
      <c r="C3481" s="1" t="s">
        <v>5953</v>
      </c>
      <c r="D3481" s="1" t="str">
        <f t="shared" si="162"/>
        <v>41</v>
      </c>
      <c r="E3481" s="1" t="str">
        <f t="shared" si="163"/>
        <v>20507</v>
      </c>
      <c r="F3481" s="1" t="str">
        <f t="shared" si="164"/>
        <v>PR-Primeiro de Maio</v>
      </c>
    </row>
    <row r="3482" spans="1:6" x14ac:dyDescent="0.25">
      <c r="A3482" s="1" t="s">
        <v>1073</v>
      </c>
      <c r="B3482" s="1">
        <v>4120606</v>
      </c>
      <c r="C3482" s="1" t="s">
        <v>5954</v>
      </c>
      <c r="D3482" s="1" t="str">
        <f t="shared" si="162"/>
        <v>41</v>
      </c>
      <c r="E3482" s="1" t="str">
        <f t="shared" si="163"/>
        <v>20606</v>
      </c>
      <c r="F3482" s="1" t="str">
        <f t="shared" si="164"/>
        <v>PR-Prudentópolis</v>
      </c>
    </row>
    <row r="3483" spans="1:6" x14ac:dyDescent="0.25">
      <c r="A3483" s="1" t="s">
        <v>1073</v>
      </c>
      <c r="B3483" s="1">
        <v>4120655</v>
      </c>
      <c r="C3483" s="1" t="s">
        <v>5955</v>
      </c>
      <c r="D3483" s="1" t="str">
        <f t="shared" si="162"/>
        <v>41</v>
      </c>
      <c r="E3483" s="1" t="str">
        <f t="shared" si="163"/>
        <v>20655</v>
      </c>
      <c r="F3483" s="1" t="str">
        <f t="shared" si="164"/>
        <v>PR-Quarto Centenário</v>
      </c>
    </row>
    <row r="3484" spans="1:6" x14ac:dyDescent="0.25">
      <c r="A3484" s="1" t="s">
        <v>1073</v>
      </c>
      <c r="B3484" s="1">
        <v>4120705</v>
      </c>
      <c r="C3484" s="1" t="s">
        <v>5956</v>
      </c>
      <c r="D3484" s="1" t="str">
        <f t="shared" si="162"/>
        <v>41</v>
      </c>
      <c r="E3484" s="1" t="str">
        <f t="shared" si="163"/>
        <v>20705</v>
      </c>
      <c r="F3484" s="1" t="str">
        <f t="shared" si="164"/>
        <v>PR-Quatiguá</v>
      </c>
    </row>
    <row r="3485" spans="1:6" x14ac:dyDescent="0.25">
      <c r="A3485" s="1" t="s">
        <v>1073</v>
      </c>
      <c r="B3485" s="1">
        <v>4120804</v>
      </c>
      <c r="C3485" s="1" t="s">
        <v>5957</v>
      </c>
      <c r="D3485" s="1" t="str">
        <f t="shared" si="162"/>
        <v>41</v>
      </c>
      <c r="E3485" s="1" t="str">
        <f t="shared" si="163"/>
        <v>20804</v>
      </c>
      <c r="F3485" s="1" t="str">
        <f t="shared" si="164"/>
        <v>PR-Quatro Barras</v>
      </c>
    </row>
    <row r="3486" spans="1:6" x14ac:dyDescent="0.25">
      <c r="A3486" s="1" t="s">
        <v>1073</v>
      </c>
      <c r="B3486" s="1">
        <v>4120853</v>
      </c>
      <c r="C3486" s="1" t="s">
        <v>5958</v>
      </c>
      <c r="D3486" s="1" t="str">
        <f t="shared" si="162"/>
        <v>41</v>
      </c>
      <c r="E3486" s="1" t="str">
        <f t="shared" si="163"/>
        <v>20853</v>
      </c>
      <c r="F3486" s="1" t="str">
        <f t="shared" si="164"/>
        <v>PR-Quatro Pontes</v>
      </c>
    </row>
    <row r="3487" spans="1:6" x14ac:dyDescent="0.25">
      <c r="A3487" s="1" t="s">
        <v>1073</v>
      </c>
      <c r="B3487" s="1">
        <v>4120903</v>
      </c>
      <c r="C3487" s="1" t="s">
        <v>5959</v>
      </c>
      <c r="D3487" s="1" t="str">
        <f t="shared" si="162"/>
        <v>41</v>
      </c>
      <c r="E3487" s="1" t="str">
        <f t="shared" si="163"/>
        <v>20903</v>
      </c>
      <c r="F3487" s="1" t="str">
        <f t="shared" si="164"/>
        <v>PR-Quedas do Iguaçu</v>
      </c>
    </row>
    <row r="3488" spans="1:6" x14ac:dyDescent="0.25">
      <c r="A3488" s="1" t="s">
        <v>1073</v>
      </c>
      <c r="B3488" s="1">
        <v>4121000</v>
      </c>
      <c r="C3488" s="1" t="s">
        <v>5960</v>
      </c>
      <c r="D3488" s="1" t="str">
        <f t="shared" si="162"/>
        <v>41</v>
      </c>
      <c r="E3488" s="1" t="str">
        <f t="shared" si="163"/>
        <v>21000</v>
      </c>
      <c r="F3488" s="1" t="str">
        <f t="shared" si="164"/>
        <v>PR-Querência do Norte</v>
      </c>
    </row>
    <row r="3489" spans="1:6" x14ac:dyDescent="0.25">
      <c r="A3489" s="1" t="s">
        <v>1073</v>
      </c>
      <c r="B3489" s="1">
        <v>4121109</v>
      </c>
      <c r="C3489" s="1" t="s">
        <v>5961</v>
      </c>
      <c r="D3489" s="1" t="str">
        <f t="shared" si="162"/>
        <v>41</v>
      </c>
      <c r="E3489" s="1" t="str">
        <f t="shared" si="163"/>
        <v>21109</v>
      </c>
      <c r="F3489" s="1" t="str">
        <f t="shared" si="164"/>
        <v>PR-Quinta do Sol</v>
      </c>
    </row>
    <row r="3490" spans="1:6" x14ac:dyDescent="0.25">
      <c r="A3490" s="1" t="s">
        <v>1073</v>
      </c>
      <c r="B3490" s="1">
        <v>4121208</v>
      </c>
      <c r="C3490" s="1" t="s">
        <v>5962</v>
      </c>
      <c r="D3490" s="1" t="str">
        <f t="shared" si="162"/>
        <v>41</v>
      </c>
      <c r="E3490" s="1" t="str">
        <f t="shared" si="163"/>
        <v>21208</v>
      </c>
      <c r="F3490" s="1" t="str">
        <f t="shared" si="164"/>
        <v>PR-Quitandinha</v>
      </c>
    </row>
    <row r="3491" spans="1:6" x14ac:dyDescent="0.25">
      <c r="A3491" s="1" t="s">
        <v>1073</v>
      </c>
      <c r="B3491" s="1">
        <v>4121257</v>
      </c>
      <c r="C3491" s="1" t="s">
        <v>5963</v>
      </c>
      <c r="D3491" s="1" t="str">
        <f t="shared" si="162"/>
        <v>41</v>
      </c>
      <c r="E3491" s="1" t="str">
        <f t="shared" si="163"/>
        <v>21257</v>
      </c>
      <c r="F3491" s="1" t="str">
        <f t="shared" si="164"/>
        <v>PR-Ramilândia</v>
      </c>
    </row>
    <row r="3492" spans="1:6" x14ac:dyDescent="0.25">
      <c r="A3492" s="1" t="s">
        <v>1073</v>
      </c>
      <c r="B3492" s="1">
        <v>4121307</v>
      </c>
      <c r="C3492" s="1" t="s">
        <v>5964</v>
      </c>
      <c r="D3492" s="1" t="str">
        <f t="shared" si="162"/>
        <v>41</v>
      </c>
      <c r="E3492" s="1" t="str">
        <f t="shared" si="163"/>
        <v>21307</v>
      </c>
      <c r="F3492" s="1" t="str">
        <f t="shared" si="164"/>
        <v>PR-Rancho Alegre</v>
      </c>
    </row>
    <row r="3493" spans="1:6" x14ac:dyDescent="0.25">
      <c r="A3493" s="1" t="s">
        <v>1073</v>
      </c>
      <c r="B3493" s="1">
        <v>4121356</v>
      </c>
      <c r="C3493" s="1" t="s">
        <v>5965</v>
      </c>
      <c r="D3493" s="1" t="str">
        <f t="shared" si="162"/>
        <v>41</v>
      </c>
      <c r="E3493" s="1" t="str">
        <f t="shared" si="163"/>
        <v>21356</v>
      </c>
      <c r="F3493" s="1" t="str">
        <f t="shared" si="164"/>
        <v>PR-Rancho Alegre D'Oeste</v>
      </c>
    </row>
    <row r="3494" spans="1:6" x14ac:dyDescent="0.25">
      <c r="A3494" s="1" t="s">
        <v>1073</v>
      </c>
      <c r="B3494" s="1">
        <v>4121406</v>
      </c>
      <c r="C3494" s="1" t="s">
        <v>5966</v>
      </c>
      <c r="D3494" s="1" t="str">
        <f t="shared" si="162"/>
        <v>41</v>
      </c>
      <c r="E3494" s="1" t="str">
        <f t="shared" si="163"/>
        <v>21406</v>
      </c>
      <c r="F3494" s="1" t="str">
        <f t="shared" si="164"/>
        <v>PR-Realeza</v>
      </c>
    </row>
    <row r="3495" spans="1:6" x14ac:dyDescent="0.25">
      <c r="A3495" s="1" t="s">
        <v>1073</v>
      </c>
      <c r="B3495" s="1">
        <v>4121505</v>
      </c>
      <c r="C3495" s="1" t="s">
        <v>5967</v>
      </c>
      <c r="D3495" s="1" t="str">
        <f t="shared" si="162"/>
        <v>41</v>
      </c>
      <c r="E3495" s="1" t="str">
        <f t="shared" si="163"/>
        <v>21505</v>
      </c>
      <c r="F3495" s="1" t="str">
        <f t="shared" si="164"/>
        <v>PR-Rebouças</v>
      </c>
    </row>
    <row r="3496" spans="1:6" x14ac:dyDescent="0.25">
      <c r="A3496" s="1" t="s">
        <v>1073</v>
      </c>
      <c r="B3496" s="1">
        <v>4121604</v>
      </c>
      <c r="C3496" s="1" t="s">
        <v>5968</v>
      </c>
      <c r="D3496" s="1" t="str">
        <f t="shared" si="162"/>
        <v>41</v>
      </c>
      <c r="E3496" s="1" t="str">
        <f t="shared" si="163"/>
        <v>21604</v>
      </c>
      <c r="F3496" s="1" t="str">
        <f t="shared" si="164"/>
        <v>PR-Renascença</v>
      </c>
    </row>
    <row r="3497" spans="1:6" x14ac:dyDescent="0.25">
      <c r="A3497" s="1" t="s">
        <v>1073</v>
      </c>
      <c r="B3497" s="1">
        <v>4121703</v>
      </c>
      <c r="C3497" s="1" t="s">
        <v>5969</v>
      </c>
      <c r="D3497" s="1" t="str">
        <f t="shared" si="162"/>
        <v>41</v>
      </c>
      <c r="E3497" s="1" t="str">
        <f t="shared" si="163"/>
        <v>21703</v>
      </c>
      <c r="F3497" s="1" t="str">
        <f t="shared" si="164"/>
        <v>PR-Reserva</v>
      </c>
    </row>
    <row r="3498" spans="1:6" x14ac:dyDescent="0.25">
      <c r="A3498" s="1" t="s">
        <v>1073</v>
      </c>
      <c r="B3498" s="1">
        <v>4121752</v>
      </c>
      <c r="C3498" s="1" t="s">
        <v>5970</v>
      </c>
      <c r="D3498" s="1" t="str">
        <f t="shared" si="162"/>
        <v>41</v>
      </c>
      <c r="E3498" s="1" t="str">
        <f t="shared" si="163"/>
        <v>21752</v>
      </c>
      <c r="F3498" s="1" t="str">
        <f t="shared" si="164"/>
        <v>PR-Reserva do Iguaçu</v>
      </c>
    </row>
    <row r="3499" spans="1:6" x14ac:dyDescent="0.25">
      <c r="A3499" s="1" t="s">
        <v>1073</v>
      </c>
      <c r="B3499" s="1">
        <v>4121802</v>
      </c>
      <c r="C3499" s="1" t="s">
        <v>5971</v>
      </c>
      <c r="D3499" s="1" t="str">
        <f t="shared" si="162"/>
        <v>41</v>
      </c>
      <c r="E3499" s="1" t="str">
        <f t="shared" si="163"/>
        <v>21802</v>
      </c>
      <c r="F3499" s="1" t="str">
        <f t="shared" si="164"/>
        <v>PR-Ribeirão Claro</v>
      </c>
    </row>
    <row r="3500" spans="1:6" x14ac:dyDescent="0.25">
      <c r="A3500" s="1" t="s">
        <v>1073</v>
      </c>
      <c r="B3500" s="1">
        <v>4121901</v>
      </c>
      <c r="C3500" s="1" t="s">
        <v>5972</v>
      </c>
      <c r="D3500" s="1" t="str">
        <f t="shared" si="162"/>
        <v>41</v>
      </c>
      <c r="E3500" s="1" t="str">
        <f t="shared" si="163"/>
        <v>21901</v>
      </c>
      <c r="F3500" s="1" t="str">
        <f t="shared" si="164"/>
        <v>PR-Ribeirão do Pinhal</v>
      </c>
    </row>
    <row r="3501" spans="1:6" x14ac:dyDescent="0.25">
      <c r="A3501" s="1" t="s">
        <v>1073</v>
      </c>
      <c r="B3501" s="1">
        <v>4122008</v>
      </c>
      <c r="C3501" s="1" t="s">
        <v>5973</v>
      </c>
      <c r="D3501" s="1" t="str">
        <f t="shared" si="162"/>
        <v>41</v>
      </c>
      <c r="E3501" s="1" t="str">
        <f t="shared" si="163"/>
        <v>22008</v>
      </c>
      <c r="F3501" s="1" t="str">
        <f t="shared" si="164"/>
        <v>PR-Rio Azul</v>
      </c>
    </row>
    <row r="3502" spans="1:6" x14ac:dyDescent="0.25">
      <c r="A3502" s="1" t="s">
        <v>1073</v>
      </c>
      <c r="B3502" s="1">
        <v>4122107</v>
      </c>
      <c r="C3502" s="1" t="s">
        <v>5974</v>
      </c>
      <c r="D3502" s="1" t="str">
        <f t="shared" si="162"/>
        <v>41</v>
      </c>
      <c r="E3502" s="1" t="str">
        <f t="shared" si="163"/>
        <v>22107</v>
      </c>
      <c r="F3502" s="1" t="str">
        <f t="shared" si="164"/>
        <v>PR-Rio Bom</v>
      </c>
    </row>
    <row r="3503" spans="1:6" x14ac:dyDescent="0.25">
      <c r="A3503" s="1" t="s">
        <v>1073</v>
      </c>
      <c r="B3503" s="1">
        <v>4122156</v>
      </c>
      <c r="C3503" s="1" t="s">
        <v>5975</v>
      </c>
      <c r="D3503" s="1" t="str">
        <f t="shared" si="162"/>
        <v>41</v>
      </c>
      <c r="E3503" s="1" t="str">
        <f t="shared" si="163"/>
        <v>22156</v>
      </c>
      <c r="F3503" s="1" t="str">
        <f t="shared" si="164"/>
        <v>PR-Rio Bonito do Iguaçu</v>
      </c>
    </row>
    <row r="3504" spans="1:6" x14ac:dyDescent="0.25">
      <c r="A3504" s="1" t="s">
        <v>1073</v>
      </c>
      <c r="B3504" s="1">
        <v>4122172</v>
      </c>
      <c r="C3504" s="1" t="s">
        <v>5976</v>
      </c>
      <c r="D3504" s="1" t="str">
        <f t="shared" si="162"/>
        <v>41</v>
      </c>
      <c r="E3504" s="1" t="str">
        <f t="shared" si="163"/>
        <v>22172</v>
      </c>
      <c r="F3504" s="1" t="str">
        <f t="shared" si="164"/>
        <v>PR-Rio Branco do Ivaí</v>
      </c>
    </row>
    <row r="3505" spans="1:6" x14ac:dyDescent="0.25">
      <c r="A3505" s="1" t="s">
        <v>1073</v>
      </c>
      <c r="B3505" s="1">
        <v>4122206</v>
      </c>
      <c r="C3505" s="1" t="s">
        <v>5977</v>
      </c>
      <c r="D3505" s="1" t="str">
        <f t="shared" si="162"/>
        <v>41</v>
      </c>
      <c r="E3505" s="1" t="str">
        <f t="shared" si="163"/>
        <v>22206</v>
      </c>
      <c r="F3505" s="1" t="str">
        <f t="shared" si="164"/>
        <v>PR-Rio Branco do Sul</v>
      </c>
    </row>
    <row r="3506" spans="1:6" x14ac:dyDescent="0.25">
      <c r="A3506" s="1" t="s">
        <v>1073</v>
      </c>
      <c r="B3506" s="1">
        <v>4122305</v>
      </c>
      <c r="C3506" s="1" t="s">
        <v>5978</v>
      </c>
      <c r="D3506" s="1" t="str">
        <f t="shared" si="162"/>
        <v>41</v>
      </c>
      <c r="E3506" s="1" t="str">
        <f t="shared" si="163"/>
        <v>22305</v>
      </c>
      <c r="F3506" s="1" t="str">
        <f t="shared" si="164"/>
        <v>PR-Rio Negro</v>
      </c>
    </row>
    <row r="3507" spans="1:6" x14ac:dyDescent="0.25">
      <c r="A3507" s="1" t="s">
        <v>1073</v>
      </c>
      <c r="B3507" s="1">
        <v>4122404</v>
      </c>
      <c r="C3507" s="1" t="s">
        <v>5979</v>
      </c>
      <c r="D3507" s="1" t="str">
        <f t="shared" si="162"/>
        <v>41</v>
      </c>
      <c r="E3507" s="1" t="str">
        <f t="shared" si="163"/>
        <v>22404</v>
      </c>
      <c r="F3507" s="1" t="str">
        <f t="shared" si="164"/>
        <v>PR-Rolândia</v>
      </c>
    </row>
    <row r="3508" spans="1:6" x14ac:dyDescent="0.25">
      <c r="A3508" s="1" t="s">
        <v>1073</v>
      </c>
      <c r="B3508" s="1">
        <v>4122503</v>
      </c>
      <c r="C3508" s="1" t="s">
        <v>5980</v>
      </c>
      <c r="D3508" s="1" t="str">
        <f t="shared" si="162"/>
        <v>41</v>
      </c>
      <c r="E3508" s="1" t="str">
        <f t="shared" si="163"/>
        <v>22503</v>
      </c>
      <c r="F3508" s="1" t="str">
        <f t="shared" si="164"/>
        <v>PR-Roncador</v>
      </c>
    </row>
    <row r="3509" spans="1:6" x14ac:dyDescent="0.25">
      <c r="A3509" s="1" t="s">
        <v>1073</v>
      </c>
      <c r="B3509" s="1">
        <v>4122602</v>
      </c>
      <c r="C3509" s="1" t="s">
        <v>5981</v>
      </c>
      <c r="D3509" s="1" t="str">
        <f t="shared" si="162"/>
        <v>41</v>
      </c>
      <c r="E3509" s="1" t="str">
        <f t="shared" si="163"/>
        <v>22602</v>
      </c>
      <c r="F3509" s="1" t="str">
        <f t="shared" si="164"/>
        <v>PR-Rondon</v>
      </c>
    </row>
    <row r="3510" spans="1:6" x14ac:dyDescent="0.25">
      <c r="A3510" s="1" t="s">
        <v>1073</v>
      </c>
      <c r="B3510" s="1">
        <v>4122651</v>
      </c>
      <c r="C3510" s="1" t="s">
        <v>5982</v>
      </c>
      <c r="D3510" s="1" t="str">
        <f t="shared" si="162"/>
        <v>41</v>
      </c>
      <c r="E3510" s="1" t="str">
        <f t="shared" si="163"/>
        <v>22651</v>
      </c>
      <c r="F3510" s="1" t="str">
        <f t="shared" si="164"/>
        <v>PR-Rosário do Ivaí</v>
      </c>
    </row>
    <row r="3511" spans="1:6" x14ac:dyDescent="0.25">
      <c r="A3511" s="1" t="s">
        <v>1073</v>
      </c>
      <c r="B3511" s="1">
        <v>4122701</v>
      </c>
      <c r="C3511" s="1" t="s">
        <v>5983</v>
      </c>
      <c r="D3511" s="1" t="str">
        <f t="shared" si="162"/>
        <v>41</v>
      </c>
      <c r="E3511" s="1" t="str">
        <f t="shared" si="163"/>
        <v>22701</v>
      </c>
      <c r="F3511" s="1" t="str">
        <f t="shared" si="164"/>
        <v>PR-Sabáudia</v>
      </c>
    </row>
    <row r="3512" spans="1:6" x14ac:dyDescent="0.25">
      <c r="A3512" s="1" t="s">
        <v>1073</v>
      </c>
      <c r="B3512" s="1">
        <v>4122800</v>
      </c>
      <c r="C3512" s="1" t="s">
        <v>5984</v>
      </c>
      <c r="D3512" s="1" t="str">
        <f t="shared" si="162"/>
        <v>41</v>
      </c>
      <c r="E3512" s="1" t="str">
        <f t="shared" si="163"/>
        <v>22800</v>
      </c>
      <c r="F3512" s="1" t="str">
        <f t="shared" si="164"/>
        <v>PR-Salgado Filho</v>
      </c>
    </row>
    <row r="3513" spans="1:6" x14ac:dyDescent="0.25">
      <c r="A3513" s="1" t="s">
        <v>1073</v>
      </c>
      <c r="B3513" s="1">
        <v>4122909</v>
      </c>
      <c r="C3513" s="1" t="s">
        <v>5985</v>
      </c>
      <c r="D3513" s="1" t="str">
        <f t="shared" si="162"/>
        <v>41</v>
      </c>
      <c r="E3513" s="1" t="str">
        <f t="shared" si="163"/>
        <v>22909</v>
      </c>
      <c r="F3513" s="1" t="str">
        <f t="shared" si="164"/>
        <v>PR-Salto do Itararé</v>
      </c>
    </row>
    <row r="3514" spans="1:6" x14ac:dyDescent="0.25">
      <c r="A3514" s="1" t="s">
        <v>1073</v>
      </c>
      <c r="B3514" s="1">
        <v>4123006</v>
      </c>
      <c r="C3514" s="1" t="s">
        <v>5986</v>
      </c>
      <c r="D3514" s="1" t="str">
        <f t="shared" si="162"/>
        <v>41</v>
      </c>
      <c r="E3514" s="1" t="str">
        <f t="shared" si="163"/>
        <v>23006</v>
      </c>
      <c r="F3514" s="1" t="str">
        <f t="shared" si="164"/>
        <v>PR-Salto do Lontra</v>
      </c>
    </row>
    <row r="3515" spans="1:6" x14ac:dyDescent="0.25">
      <c r="A3515" s="1" t="s">
        <v>1073</v>
      </c>
      <c r="B3515" s="1">
        <v>4123105</v>
      </c>
      <c r="C3515" s="1" t="s">
        <v>5987</v>
      </c>
      <c r="D3515" s="1" t="str">
        <f t="shared" si="162"/>
        <v>41</v>
      </c>
      <c r="E3515" s="1" t="str">
        <f t="shared" si="163"/>
        <v>23105</v>
      </c>
      <c r="F3515" s="1" t="str">
        <f t="shared" si="164"/>
        <v>PR-Santa Amélia</v>
      </c>
    </row>
    <row r="3516" spans="1:6" x14ac:dyDescent="0.25">
      <c r="A3516" s="1" t="s">
        <v>1073</v>
      </c>
      <c r="B3516" s="1">
        <v>4123204</v>
      </c>
      <c r="C3516" s="1" t="s">
        <v>5988</v>
      </c>
      <c r="D3516" s="1" t="str">
        <f t="shared" si="162"/>
        <v>41</v>
      </c>
      <c r="E3516" s="1" t="str">
        <f t="shared" si="163"/>
        <v>23204</v>
      </c>
      <c r="F3516" s="1" t="str">
        <f t="shared" si="164"/>
        <v>PR-Santa Cecília do Pavão</v>
      </c>
    </row>
    <row r="3517" spans="1:6" x14ac:dyDescent="0.25">
      <c r="A3517" s="1" t="s">
        <v>1073</v>
      </c>
      <c r="B3517" s="1">
        <v>4123303</v>
      </c>
      <c r="C3517" s="1" t="s">
        <v>5989</v>
      </c>
      <c r="D3517" s="1" t="str">
        <f t="shared" si="162"/>
        <v>41</v>
      </c>
      <c r="E3517" s="1" t="str">
        <f t="shared" si="163"/>
        <v>23303</v>
      </c>
      <c r="F3517" s="1" t="str">
        <f t="shared" si="164"/>
        <v>PR-Santa Cruz de Monte Castelo</v>
      </c>
    </row>
    <row r="3518" spans="1:6" x14ac:dyDescent="0.25">
      <c r="A3518" s="1" t="s">
        <v>1073</v>
      </c>
      <c r="B3518" s="1">
        <v>4123402</v>
      </c>
      <c r="C3518" s="1" t="s">
        <v>5990</v>
      </c>
      <c r="D3518" s="1" t="str">
        <f t="shared" si="162"/>
        <v>41</v>
      </c>
      <c r="E3518" s="1" t="str">
        <f t="shared" si="163"/>
        <v>23402</v>
      </c>
      <c r="F3518" s="1" t="str">
        <f t="shared" si="164"/>
        <v>PR-Santa Fé</v>
      </c>
    </row>
    <row r="3519" spans="1:6" x14ac:dyDescent="0.25">
      <c r="A3519" s="1" t="s">
        <v>1073</v>
      </c>
      <c r="B3519" s="1">
        <v>4123501</v>
      </c>
      <c r="C3519" s="1" t="s">
        <v>2520</v>
      </c>
      <c r="D3519" s="1" t="str">
        <f t="shared" si="162"/>
        <v>41</v>
      </c>
      <c r="E3519" s="1" t="str">
        <f t="shared" si="163"/>
        <v>23501</v>
      </c>
      <c r="F3519" s="1" t="str">
        <f t="shared" si="164"/>
        <v>PR-Santa Helena</v>
      </c>
    </row>
    <row r="3520" spans="1:6" x14ac:dyDescent="0.25">
      <c r="A3520" s="1" t="s">
        <v>1073</v>
      </c>
      <c r="B3520" s="1">
        <v>4123600</v>
      </c>
      <c r="C3520" s="1" t="s">
        <v>2521</v>
      </c>
      <c r="D3520" s="1" t="str">
        <f t="shared" si="162"/>
        <v>41</v>
      </c>
      <c r="E3520" s="1" t="str">
        <f t="shared" si="163"/>
        <v>23600</v>
      </c>
      <c r="F3520" s="1" t="str">
        <f t="shared" si="164"/>
        <v>PR-Santa Inês</v>
      </c>
    </row>
    <row r="3521" spans="1:6" x14ac:dyDescent="0.25">
      <c r="A3521" s="1" t="s">
        <v>1073</v>
      </c>
      <c r="B3521" s="1">
        <v>4123709</v>
      </c>
      <c r="C3521" s="1" t="s">
        <v>5991</v>
      </c>
      <c r="D3521" s="1" t="str">
        <f t="shared" si="162"/>
        <v>41</v>
      </c>
      <c r="E3521" s="1" t="str">
        <f t="shared" si="163"/>
        <v>23709</v>
      </c>
      <c r="F3521" s="1" t="str">
        <f t="shared" si="164"/>
        <v>PR-Santa Isabel do Ivaí</v>
      </c>
    </row>
    <row r="3522" spans="1:6" x14ac:dyDescent="0.25">
      <c r="A3522" s="1" t="s">
        <v>1073</v>
      </c>
      <c r="B3522" s="1">
        <v>4123808</v>
      </c>
      <c r="C3522" s="1" t="s">
        <v>5992</v>
      </c>
      <c r="D3522" s="1" t="str">
        <f t="shared" si="162"/>
        <v>41</v>
      </c>
      <c r="E3522" s="1" t="str">
        <f t="shared" si="163"/>
        <v>23808</v>
      </c>
      <c r="F3522" s="1" t="str">
        <f t="shared" si="164"/>
        <v>PR-Santa Izabel do Oeste</v>
      </c>
    </row>
    <row r="3523" spans="1:6" x14ac:dyDescent="0.25">
      <c r="A3523" s="1" t="s">
        <v>1073</v>
      </c>
      <c r="B3523" s="1">
        <v>4123824</v>
      </c>
      <c r="C3523" s="1" t="s">
        <v>5586</v>
      </c>
      <c r="D3523" s="1" t="str">
        <f t="shared" ref="D3523:D3586" si="165">LEFT($B3523,2)</f>
        <v>41</v>
      </c>
      <c r="E3523" s="1" t="str">
        <f t="shared" ref="E3523:E3586" si="166">RIGHT(B3523,5)</f>
        <v>23824</v>
      </c>
      <c r="F3523" s="1" t="str">
        <f t="shared" si="164"/>
        <v>PR-Santa Lúcia</v>
      </c>
    </row>
    <row r="3524" spans="1:6" x14ac:dyDescent="0.25">
      <c r="A3524" s="1" t="s">
        <v>1073</v>
      </c>
      <c r="B3524" s="1">
        <v>4123857</v>
      </c>
      <c r="C3524" s="1" t="s">
        <v>5993</v>
      </c>
      <c r="D3524" s="1" t="str">
        <f t="shared" si="165"/>
        <v>41</v>
      </c>
      <c r="E3524" s="1" t="str">
        <f t="shared" si="166"/>
        <v>23857</v>
      </c>
      <c r="F3524" s="1" t="str">
        <f t="shared" ref="F3524:F3587" si="167">A3524&amp;"-"&amp;C3524</f>
        <v>PR-Santa Maria do Oeste</v>
      </c>
    </row>
    <row r="3525" spans="1:6" x14ac:dyDescent="0.25">
      <c r="A3525" s="1" t="s">
        <v>1073</v>
      </c>
      <c r="B3525" s="1">
        <v>4123907</v>
      </c>
      <c r="C3525" s="1" t="s">
        <v>5994</v>
      </c>
      <c r="D3525" s="1" t="str">
        <f t="shared" si="165"/>
        <v>41</v>
      </c>
      <c r="E3525" s="1" t="str">
        <f t="shared" si="166"/>
        <v>23907</v>
      </c>
      <c r="F3525" s="1" t="str">
        <f t="shared" si="167"/>
        <v>PR-Santa Mariana</v>
      </c>
    </row>
    <row r="3526" spans="1:6" x14ac:dyDescent="0.25">
      <c r="A3526" s="1" t="s">
        <v>1073</v>
      </c>
      <c r="B3526" s="1">
        <v>4123956</v>
      </c>
      <c r="C3526" s="1" t="s">
        <v>5995</v>
      </c>
      <c r="D3526" s="1" t="str">
        <f t="shared" si="165"/>
        <v>41</v>
      </c>
      <c r="E3526" s="1" t="str">
        <f t="shared" si="166"/>
        <v>23956</v>
      </c>
      <c r="F3526" s="1" t="str">
        <f t="shared" si="167"/>
        <v>PR-Santa Mônica</v>
      </c>
    </row>
    <row r="3527" spans="1:6" x14ac:dyDescent="0.25">
      <c r="A3527" s="1" t="s">
        <v>1073</v>
      </c>
      <c r="B3527" s="1">
        <v>4124020</v>
      </c>
      <c r="C3527" s="1" t="s">
        <v>5996</v>
      </c>
      <c r="D3527" s="1" t="str">
        <f t="shared" si="165"/>
        <v>41</v>
      </c>
      <c r="E3527" s="1" t="str">
        <f t="shared" si="166"/>
        <v>24020</v>
      </c>
      <c r="F3527" s="1" t="str">
        <f t="shared" si="167"/>
        <v>PR-Santa Tereza do Oeste</v>
      </c>
    </row>
    <row r="3528" spans="1:6" x14ac:dyDescent="0.25">
      <c r="A3528" s="1" t="s">
        <v>1073</v>
      </c>
      <c r="B3528" s="1">
        <v>4124053</v>
      </c>
      <c r="C3528" s="1" t="s">
        <v>5997</v>
      </c>
      <c r="D3528" s="1" t="str">
        <f t="shared" si="165"/>
        <v>41</v>
      </c>
      <c r="E3528" s="1" t="str">
        <f t="shared" si="166"/>
        <v>24053</v>
      </c>
      <c r="F3528" s="1" t="str">
        <f t="shared" si="167"/>
        <v>PR-Santa Terezinha de Itaipu</v>
      </c>
    </row>
    <row r="3529" spans="1:6" x14ac:dyDescent="0.25">
      <c r="A3529" s="1" t="s">
        <v>1073</v>
      </c>
      <c r="B3529" s="1">
        <v>4124004</v>
      </c>
      <c r="C3529" s="1" t="s">
        <v>5998</v>
      </c>
      <c r="D3529" s="1" t="str">
        <f t="shared" si="165"/>
        <v>41</v>
      </c>
      <c r="E3529" s="1" t="str">
        <f t="shared" si="166"/>
        <v>24004</v>
      </c>
      <c r="F3529" s="1" t="str">
        <f t="shared" si="167"/>
        <v>PR-Santana do Itararé</v>
      </c>
    </row>
    <row r="3530" spans="1:6" x14ac:dyDescent="0.25">
      <c r="A3530" s="1" t="s">
        <v>1073</v>
      </c>
      <c r="B3530" s="1">
        <v>4124103</v>
      </c>
      <c r="C3530" s="1" t="s">
        <v>5999</v>
      </c>
      <c r="D3530" s="1" t="str">
        <f t="shared" si="165"/>
        <v>41</v>
      </c>
      <c r="E3530" s="1" t="str">
        <f t="shared" si="166"/>
        <v>24103</v>
      </c>
      <c r="F3530" s="1" t="str">
        <f t="shared" si="167"/>
        <v>PR-Santo Antônio da Platina</v>
      </c>
    </row>
    <row r="3531" spans="1:6" x14ac:dyDescent="0.25">
      <c r="A3531" s="1" t="s">
        <v>1073</v>
      </c>
      <c r="B3531" s="1">
        <v>4124202</v>
      </c>
      <c r="C3531" s="1" t="s">
        <v>6000</v>
      </c>
      <c r="D3531" s="1" t="str">
        <f t="shared" si="165"/>
        <v>41</v>
      </c>
      <c r="E3531" s="1" t="str">
        <f t="shared" si="166"/>
        <v>24202</v>
      </c>
      <c r="F3531" s="1" t="str">
        <f t="shared" si="167"/>
        <v>PR-Santo Antônio do Caiuá</v>
      </c>
    </row>
    <row r="3532" spans="1:6" x14ac:dyDescent="0.25">
      <c r="A3532" s="1" t="s">
        <v>1073</v>
      </c>
      <c r="B3532" s="1">
        <v>4124301</v>
      </c>
      <c r="C3532" s="1" t="s">
        <v>6001</v>
      </c>
      <c r="D3532" s="1" t="str">
        <f t="shared" si="165"/>
        <v>41</v>
      </c>
      <c r="E3532" s="1" t="str">
        <f t="shared" si="166"/>
        <v>24301</v>
      </c>
      <c r="F3532" s="1" t="str">
        <f t="shared" si="167"/>
        <v>PR-Santo Antônio do Paraíso</v>
      </c>
    </row>
    <row r="3533" spans="1:6" x14ac:dyDescent="0.25">
      <c r="A3533" s="1" t="s">
        <v>1073</v>
      </c>
      <c r="B3533" s="1">
        <v>4124400</v>
      </c>
      <c r="C3533" s="1" t="s">
        <v>6002</v>
      </c>
      <c r="D3533" s="1" t="str">
        <f t="shared" si="165"/>
        <v>41</v>
      </c>
      <c r="E3533" s="1" t="str">
        <f t="shared" si="166"/>
        <v>24400</v>
      </c>
      <c r="F3533" s="1" t="str">
        <f t="shared" si="167"/>
        <v>PR-Santo Antônio do Sudoeste</v>
      </c>
    </row>
    <row r="3534" spans="1:6" x14ac:dyDescent="0.25">
      <c r="A3534" s="1" t="s">
        <v>1073</v>
      </c>
      <c r="B3534" s="1">
        <v>4124509</v>
      </c>
      <c r="C3534" s="1" t="s">
        <v>6003</v>
      </c>
      <c r="D3534" s="1" t="str">
        <f t="shared" si="165"/>
        <v>41</v>
      </c>
      <c r="E3534" s="1" t="str">
        <f t="shared" si="166"/>
        <v>24509</v>
      </c>
      <c r="F3534" s="1" t="str">
        <f t="shared" si="167"/>
        <v>PR-Santo Inácio</v>
      </c>
    </row>
    <row r="3535" spans="1:6" x14ac:dyDescent="0.25">
      <c r="A3535" s="1" t="s">
        <v>1073</v>
      </c>
      <c r="B3535" s="1">
        <v>4124608</v>
      </c>
      <c r="C3535" s="1" t="s">
        <v>6004</v>
      </c>
      <c r="D3535" s="1" t="str">
        <f t="shared" si="165"/>
        <v>41</v>
      </c>
      <c r="E3535" s="1" t="str">
        <f t="shared" si="166"/>
        <v>24608</v>
      </c>
      <c r="F3535" s="1" t="str">
        <f t="shared" si="167"/>
        <v>PR-São Carlos do Ivaí</v>
      </c>
    </row>
    <row r="3536" spans="1:6" x14ac:dyDescent="0.25">
      <c r="A3536" s="1" t="s">
        <v>1073</v>
      </c>
      <c r="B3536" s="1">
        <v>4124707</v>
      </c>
      <c r="C3536" s="1" t="s">
        <v>6005</v>
      </c>
      <c r="D3536" s="1" t="str">
        <f t="shared" si="165"/>
        <v>41</v>
      </c>
      <c r="E3536" s="1" t="str">
        <f t="shared" si="166"/>
        <v>24707</v>
      </c>
      <c r="F3536" s="1" t="str">
        <f t="shared" si="167"/>
        <v>PR-São Jerônimo da Serra</v>
      </c>
    </row>
    <row r="3537" spans="1:6" x14ac:dyDescent="0.25">
      <c r="A3537" s="1" t="s">
        <v>1073</v>
      </c>
      <c r="B3537" s="1">
        <v>4124806</v>
      </c>
      <c r="C3537" s="1" t="s">
        <v>3484</v>
      </c>
      <c r="D3537" s="1" t="str">
        <f t="shared" si="165"/>
        <v>41</v>
      </c>
      <c r="E3537" s="1" t="str">
        <f t="shared" si="166"/>
        <v>24806</v>
      </c>
      <c r="F3537" s="1" t="str">
        <f t="shared" si="167"/>
        <v>PR-São João</v>
      </c>
    </row>
    <row r="3538" spans="1:6" x14ac:dyDescent="0.25">
      <c r="A3538" s="1" t="s">
        <v>1073</v>
      </c>
      <c r="B3538" s="1">
        <v>4124905</v>
      </c>
      <c r="C3538" s="1" t="s">
        <v>6006</v>
      </c>
      <c r="D3538" s="1" t="str">
        <f t="shared" si="165"/>
        <v>41</v>
      </c>
      <c r="E3538" s="1" t="str">
        <f t="shared" si="166"/>
        <v>24905</v>
      </c>
      <c r="F3538" s="1" t="str">
        <f t="shared" si="167"/>
        <v>PR-São João do Caiuá</v>
      </c>
    </row>
    <row r="3539" spans="1:6" x14ac:dyDescent="0.25">
      <c r="A3539" s="1" t="s">
        <v>1073</v>
      </c>
      <c r="B3539" s="1">
        <v>4125001</v>
      </c>
      <c r="C3539" s="1" t="s">
        <v>6007</v>
      </c>
      <c r="D3539" s="1" t="str">
        <f t="shared" si="165"/>
        <v>41</v>
      </c>
      <c r="E3539" s="1" t="str">
        <f t="shared" si="166"/>
        <v>25001</v>
      </c>
      <c r="F3539" s="1" t="str">
        <f t="shared" si="167"/>
        <v>PR-São João do Ivaí</v>
      </c>
    </row>
    <row r="3540" spans="1:6" x14ac:dyDescent="0.25">
      <c r="A3540" s="1" t="s">
        <v>1073</v>
      </c>
      <c r="B3540" s="1">
        <v>4125100</v>
      </c>
      <c r="C3540" s="1" t="s">
        <v>6008</v>
      </c>
      <c r="D3540" s="1" t="str">
        <f t="shared" si="165"/>
        <v>41</v>
      </c>
      <c r="E3540" s="1" t="str">
        <f t="shared" si="166"/>
        <v>25100</v>
      </c>
      <c r="F3540" s="1" t="str">
        <f t="shared" si="167"/>
        <v>PR-São João do Triunfo</v>
      </c>
    </row>
    <row r="3541" spans="1:6" x14ac:dyDescent="0.25">
      <c r="A3541" s="1" t="s">
        <v>1073</v>
      </c>
      <c r="B3541" s="1">
        <v>4125308</v>
      </c>
      <c r="C3541" s="1" t="s">
        <v>6009</v>
      </c>
      <c r="D3541" s="1" t="str">
        <f t="shared" si="165"/>
        <v>41</v>
      </c>
      <c r="E3541" s="1" t="str">
        <f t="shared" si="166"/>
        <v>25308</v>
      </c>
      <c r="F3541" s="1" t="str">
        <f t="shared" si="167"/>
        <v>PR-São Jorge do Ivaí</v>
      </c>
    </row>
    <row r="3542" spans="1:6" x14ac:dyDescent="0.25">
      <c r="A3542" s="1" t="s">
        <v>1073</v>
      </c>
      <c r="B3542" s="1">
        <v>4125357</v>
      </c>
      <c r="C3542" s="1" t="s">
        <v>6010</v>
      </c>
      <c r="D3542" s="1" t="str">
        <f t="shared" si="165"/>
        <v>41</v>
      </c>
      <c r="E3542" s="1" t="str">
        <f t="shared" si="166"/>
        <v>25357</v>
      </c>
      <c r="F3542" s="1" t="str">
        <f t="shared" si="167"/>
        <v>PR-São Jorge do Patrocínio</v>
      </c>
    </row>
    <row r="3543" spans="1:6" x14ac:dyDescent="0.25">
      <c r="A3543" s="1" t="s">
        <v>1073</v>
      </c>
      <c r="B3543" s="1">
        <v>4125209</v>
      </c>
      <c r="C3543" s="1" t="s">
        <v>6011</v>
      </c>
      <c r="D3543" s="1" t="str">
        <f t="shared" si="165"/>
        <v>41</v>
      </c>
      <c r="E3543" s="1" t="str">
        <f t="shared" si="166"/>
        <v>25209</v>
      </c>
      <c r="F3543" s="1" t="str">
        <f t="shared" si="167"/>
        <v>PR-São Jorge d'Oeste</v>
      </c>
    </row>
    <row r="3544" spans="1:6" x14ac:dyDescent="0.25">
      <c r="A3544" s="1" t="s">
        <v>1073</v>
      </c>
      <c r="B3544" s="1">
        <v>4125407</v>
      </c>
      <c r="C3544" s="1" t="s">
        <v>6012</v>
      </c>
      <c r="D3544" s="1" t="str">
        <f t="shared" si="165"/>
        <v>41</v>
      </c>
      <c r="E3544" s="1" t="str">
        <f t="shared" si="166"/>
        <v>25407</v>
      </c>
      <c r="F3544" s="1" t="str">
        <f t="shared" si="167"/>
        <v>PR-São José da Boa Vista</v>
      </c>
    </row>
    <row r="3545" spans="1:6" x14ac:dyDescent="0.25">
      <c r="A3545" s="1" t="s">
        <v>1073</v>
      </c>
      <c r="B3545" s="1">
        <v>4125456</v>
      </c>
      <c r="C3545" s="1" t="s">
        <v>6013</v>
      </c>
      <c r="D3545" s="1" t="str">
        <f t="shared" si="165"/>
        <v>41</v>
      </c>
      <c r="E3545" s="1" t="str">
        <f t="shared" si="166"/>
        <v>25456</v>
      </c>
      <c r="F3545" s="1" t="str">
        <f t="shared" si="167"/>
        <v>PR-São José das Palmeiras</v>
      </c>
    </row>
    <row r="3546" spans="1:6" x14ac:dyDescent="0.25">
      <c r="A3546" s="1" t="s">
        <v>1073</v>
      </c>
      <c r="B3546" s="1">
        <v>4125506</v>
      </c>
      <c r="C3546" s="1" t="s">
        <v>6014</v>
      </c>
      <c r="D3546" s="1" t="str">
        <f t="shared" si="165"/>
        <v>41</v>
      </c>
      <c r="E3546" s="1" t="str">
        <f t="shared" si="166"/>
        <v>25506</v>
      </c>
      <c r="F3546" s="1" t="str">
        <f t="shared" si="167"/>
        <v>PR-São José dos Pinhais</v>
      </c>
    </row>
    <row r="3547" spans="1:6" x14ac:dyDescent="0.25">
      <c r="A3547" s="1" t="s">
        <v>1073</v>
      </c>
      <c r="B3547" s="1">
        <v>4125555</v>
      </c>
      <c r="C3547" s="1" t="s">
        <v>6015</v>
      </c>
      <c r="D3547" s="1" t="str">
        <f t="shared" si="165"/>
        <v>41</v>
      </c>
      <c r="E3547" s="1" t="str">
        <f t="shared" si="166"/>
        <v>25555</v>
      </c>
      <c r="F3547" s="1" t="str">
        <f t="shared" si="167"/>
        <v>PR-São Manoel do Paraná</v>
      </c>
    </row>
    <row r="3548" spans="1:6" x14ac:dyDescent="0.25">
      <c r="A3548" s="1" t="s">
        <v>1073</v>
      </c>
      <c r="B3548" s="1">
        <v>4125605</v>
      </c>
      <c r="C3548" s="1" t="s">
        <v>6016</v>
      </c>
      <c r="D3548" s="1" t="str">
        <f t="shared" si="165"/>
        <v>41</v>
      </c>
      <c r="E3548" s="1" t="str">
        <f t="shared" si="166"/>
        <v>25605</v>
      </c>
      <c r="F3548" s="1" t="str">
        <f t="shared" si="167"/>
        <v>PR-São Mateus do Sul</v>
      </c>
    </row>
    <row r="3549" spans="1:6" x14ac:dyDescent="0.25">
      <c r="A3549" s="1" t="s">
        <v>1073</v>
      </c>
      <c r="B3549" s="1">
        <v>4125704</v>
      </c>
      <c r="C3549" s="1" t="s">
        <v>6017</v>
      </c>
      <c r="D3549" s="1" t="str">
        <f t="shared" si="165"/>
        <v>41</v>
      </c>
      <c r="E3549" s="1" t="str">
        <f t="shared" si="166"/>
        <v>25704</v>
      </c>
      <c r="F3549" s="1" t="str">
        <f t="shared" si="167"/>
        <v>PR-São Miguel do Iguaçu</v>
      </c>
    </row>
    <row r="3550" spans="1:6" x14ac:dyDescent="0.25">
      <c r="A3550" s="1" t="s">
        <v>1073</v>
      </c>
      <c r="B3550" s="1">
        <v>4125753</v>
      </c>
      <c r="C3550" s="1" t="s">
        <v>6018</v>
      </c>
      <c r="D3550" s="1" t="str">
        <f t="shared" si="165"/>
        <v>41</v>
      </c>
      <c r="E3550" s="1" t="str">
        <f t="shared" si="166"/>
        <v>25753</v>
      </c>
      <c r="F3550" s="1" t="str">
        <f t="shared" si="167"/>
        <v>PR-São Pedro do Iguaçu</v>
      </c>
    </row>
    <row r="3551" spans="1:6" x14ac:dyDescent="0.25">
      <c r="A3551" s="1" t="s">
        <v>1073</v>
      </c>
      <c r="B3551" s="1">
        <v>4125803</v>
      </c>
      <c r="C3551" s="1" t="s">
        <v>6019</v>
      </c>
      <c r="D3551" s="1" t="str">
        <f t="shared" si="165"/>
        <v>41</v>
      </c>
      <c r="E3551" s="1" t="str">
        <f t="shared" si="166"/>
        <v>25803</v>
      </c>
      <c r="F3551" s="1" t="str">
        <f t="shared" si="167"/>
        <v>PR-São Pedro do Ivaí</v>
      </c>
    </row>
    <row r="3552" spans="1:6" x14ac:dyDescent="0.25">
      <c r="A3552" s="1" t="s">
        <v>1073</v>
      </c>
      <c r="B3552" s="1">
        <v>4125902</v>
      </c>
      <c r="C3552" s="1" t="s">
        <v>6020</v>
      </c>
      <c r="D3552" s="1" t="str">
        <f t="shared" si="165"/>
        <v>41</v>
      </c>
      <c r="E3552" s="1" t="str">
        <f t="shared" si="166"/>
        <v>25902</v>
      </c>
      <c r="F3552" s="1" t="str">
        <f t="shared" si="167"/>
        <v>PR-São Pedro do Paraná</v>
      </c>
    </row>
    <row r="3553" spans="1:6" x14ac:dyDescent="0.25">
      <c r="A3553" s="1" t="s">
        <v>1073</v>
      </c>
      <c r="B3553" s="1">
        <v>4126009</v>
      </c>
      <c r="C3553" s="1" t="s">
        <v>6021</v>
      </c>
      <c r="D3553" s="1" t="str">
        <f t="shared" si="165"/>
        <v>41</v>
      </c>
      <c r="E3553" s="1" t="str">
        <f t="shared" si="166"/>
        <v>26009</v>
      </c>
      <c r="F3553" s="1" t="str">
        <f t="shared" si="167"/>
        <v>PR-São Sebastião da Amoreira</v>
      </c>
    </row>
    <row r="3554" spans="1:6" x14ac:dyDescent="0.25">
      <c r="A3554" s="1" t="s">
        <v>1073</v>
      </c>
      <c r="B3554" s="1">
        <v>4126108</v>
      </c>
      <c r="C3554" s="1" t="s">
        <v>3116</v>
      </c>
      <c r="D3554" s="1" t="str">
        <f t="shared" si="165"/>
        <v>41</v>
      </c>
      <c r="E3554" s="1" t="str">
        <f t="shared" si="166"/>
        <v>26108</v>
      </c>
      <c r="F3554" s="1" t="str">
        <f t="shared" si="167"/>
        <v>PR-São Tomé</v>
      </c>
    </row>
    <row r="3555" spans="1:6" x14ac:dyDescent="0.25">
      <c r="A3555" s="1" t="s">
        <v>1073</v>
      </c>
      <c r="B3555" s="1">
        <v>4126207</v>
      </c>
      <c r="C3555" s="1" t="s">
        <v>6022</v>
      </c>
      <c r="D3555" s="1" t="str">
        <f t="shared" si="165"/>
        <v>41</v>
      </c>
      <c r="E3555" s="1" t="str">
        <f t="shared" si="166"/>
        <v>26207</v>
      </c>
      <c r="F3555" s="1" t="str">
        <f t="shared" si="167"/>
        <v>PR-Sapopema</v>
      </c>
    </row>
    <row r="3556" spans="1:6" x14ac:dyDescent="0.25">
      <c r="A3556" s="1" t="s">
        <v>1073</v>
      </c>
      <c r="B3556" s="1">
        <v>4126256</v>
      </c>
      <c r="C3556" s="1" t="s">
        <v>6023</v>
      </c>
      <c r="D3556" s="1" t="str">
        <f t="shared" si="165"/>
        <v>41</v>
      </c>
      <c r="E3556" s="1" t="str">
        <f t="shared" si="166"/>
        <v>26256</v>
      </c>
      <c r="F3556" s="1" t="str">
        <f t="shared" si="167"/>
        <v>PR-Sarandi</v>
      </c>
    </row>
    <row r="3557" spans="1:6" x14ac:dyDescent="0.25">
      <c r="A3557" s="1" t="s">
        <v>1073</v>
      </c>
      <c r="B3557" s="1">
        <v>4126272</v>
      </c>
      <c r="C3557" s="1" t="s">
        <v>6024</v>
      </c>
      <c r="D3557" s="1" t="str">
        <f t="shared" si="165"/>
        <v>41</v>
      </c>
      <c r="E3557" s="1" t="str">
        <f t="shared" si="166"/>
        <v>26272</v>
      </c>
      <c r="F3557" s="1" t="str">
        <f t="shared" si="167"/>
        <v>PR-Saudade do Iguaçu</v>
      </c>
    </row>
    <row r="3558" spans="1:6" x14ac:dyDescent="0.25">
      <c r="A3558" s="1" t="s">
        <v>1073</v>
      </c>
      <c r="B3558" s="1">
        <v>4126306</v>
      </c>
      <c r="C3558" s="1" t="s">
        <v>6025</v>
      </c>
      <c r="D3558" s="1" t="str">
        <f t="shared" si="165"/>
        <v>41</v>
      </c>
      <c r="E3558" s="1" t="str">
        <f t="shared" si="166"/>
        <v>26306</v>
      </c>
      <c r="F3558" s="1" t="str">
        <f t="shared" si="167"/>
        <v>PR-Sengés</v>
      </c>
    </row>
    <row r="3559" spans="1:6" x14ac:dyDescent="0.25">
      <c r="A3559" s="1" t="s">
        <v>1073</v>
      </c>
      <c r="B3559" s="1">
        <v>4126355</v>
      </c>
      <c r="C3559" s="1" t="s">
        <v>6026</v>
      </c>
      <c r="D3559" s="1" t="str">
        <f t="shared" si="165"/>
        <v>41</v>
      </c>
      <c r="E3559" s="1" t="str">
        <f t="shared" si="166"/>
        <v>26355</v>
      </c>
      <c r="F3559" s="1" t="str">
        <f t="shared" si="167"/>
        <v>PR-Serranópolis do Iguaçu</v>
      </c>
    </row>
    <row r="3560" spans="1:6" x14ac:dyDescent="0.25">
      <c r="A3560" s="1" t="s">
        <v>1073</v>
      </c>
      <c r="B3560" s="1">
        <v>4126405</v>
      </c>
      <c r="C3560" s="1" t="s">
        <v>6027</v>
      </c>
      <c r="D3560" s="1" t="str">
        <f t="shared" si="165"/>
        <v>41</v>
      </c>
      <c r="E3560" s="1" t="str">
        <f t="shared" si="166"/>
        <v>26405</v>
      </c>
      <c r="F3560" s="1" t="str">
        <f t="shared" si="167"/>
        <v>PR-Sertaneja</v>
      </c>
    </row>
    <row r="3561" spans="1:6" x14ac:dyDescent="0.25">
      <c r="A3561" s="1" t="s">
        <v>1073</v>
      </c>
      <c r="B3561" s="1">
        <v>4126504</v>
      </c>
      <c r="C3561" s="1" t="s">
        <v>6028</v>
      </c>
      <c r="D3561" s="1" t="str">
        <f t="shared" si="165"/>
        <v>41</v>
      </c>
      <c r="E3561" s="1" t="str">
        <f t="shared" si="166"/>
        <v>26504</v>
      </c>
      <c r="F3561" s="1" t="str">
        <f t="shared" si="167"/>
        <v>PR-Sertanópolis</v>
      </c>
    </row>
    <row r="3562" spans="1:6" x14ac:dyDescent="0.25">
      <c r="A3562" s="1" t="s">
        <v>1073</v>
      </c>
      <c r="B3562" s="1">
        <v>4126603</v>
      </c>
      <c r="C3562" s="1" t="s">
        <v>6029</v>
      </c>
      <c r="D3562" s="1" t="str">
        <f t="shared" si="165"/>
        <v>41</v>
      </c>
      <c r="E3562" s="1" t="str">
        <f t="shared" si="166"/>
        <v>26603</v>
      </c>
      <c r="F3562" s="1" t="str">
        <f t="shared" si="167"/>
        <v>PR-Siqueira Campos</v>
      </c>
    </row>
    <row r="3563" spans="1:6" x14ac:dyDescent="0.25">
      <c r="A3563" s="1" t="s">
        <v>1073</v>
      </c>
      <c r="B3563" s="1">
        <v>4126652</v>
      </c>
      <c r="C3563" s="1" t="s">
        <v>6030</v>
      </c>
      <c r="D3563" s="1" t="str">
        <f t="shared" si="165"/>
        <v>41</v>
      </c>
      <c r="E3563" s="1" t="str">
        <f t="shared" si="166"/>
        <v>26652</v>
      </c>
      <c r="F3563" s="1" t="str">
        <f t="shared" si="167"/>
        <v>PR-Sulina</v>
      </c>
    </row>
    <row r="3564" spans="1:6" x14ac:dyDescent="0.25">
      <c r="A3564" s="1" t="s">
        <v>1073</v>
      </c>
      <c r="B3564" s="1">
        <v>4126678</v>
      </c>
      <c r="C3564" s="1" t="s">
        <v>6031</v>
      </c>
      <c r="D3564" s="1" t="str">
        <f t="shared" si="165"/>
        <v>41</v>
      </c>
      <c r="E3564" s="1" t="str">
        <f t="shared" si="166"/>
        <v>26678</v>
      </c>
      <c r="F3564" s="1" t="str">
        <f t="shared" si="167"/>
        <v>PR-Tamarana</v>
      </c>
    </row>
    <row r="3565" spans="1:6" x14ac:dyDescent="0.25">
      <c r="A3565" s="1" t="s">
        <v>1073</v>
      </c>
      <c r="B3565" s="1">
        <v>4126702</v>
      </c>
      <c r="C3565" s="1" t="s">
        <v>6032</v>
      </c>
      <c r="D3565" s="1" t="str">
        <f t="shared" si="165"/>
        <v>41</v>
      </c>
      <c r="E3565" s="1" t="str">
        <f t="shared" si="166"/>
        <v>26702</v>
      </c>
      <c r="F3565" s="1" t="str">
        <f t="shared" si="167"/>
        <v>PR-Tamboara</v>
      </c>
    </row>
    <row r="3566" spans="1:6" x14ac:dyDescent="0.25">
      <c r="A3566" s="1" t="s">
        <v>1073</v>
      </c>
      <c r="B3566" s="1">
        <v>4126801</v>
      </c>
      <c r="C3566" s="1" t="s">
        <v>6033</v>
      </c>
      <c r="D3566" s="1" t="str">
        <f t="shared" si="165"/>
        <v>41</v>
      </c>
      <c r="E3566" s="1" t="str">
        <f t="shared" si="166"/>
        <v>26801</v>
      </c>
      <c r="F3566" s="1" t="str">
        <f t="shared" si="167"/>
        <v>PR-Tapejara</v>
      </c>
    </row>
    <row r="3567" spans="1:6" x14ac:dyDescent="0.25">
      <c r="A3567" s="1" t="s">
        <v>1073</v>
      </c>
      <c r="B3567" s="1">
        <v>4126900</v>
      </c>
      <c r="C3567" s="1" t="s">
        <v>4859</v>
      </c>
      <c r="D3567" s="1" t="str">
        <f t="shared" si="165"/>
        <v>41</v>
      </c>
      <c r="E3567" s="1" t="str">
        <f t="shared" si="166"/>
        <v>26900</v>
      </c>
      <c r="F3567" s="1" t="str">
        <f t="shared" si="167"/>
        <v>PR-Tapira</v>
      </c>
    </row>
    <row r="3568" spans="1:6" x14ac:dyDescent="0.25">
      <c r="A3568" s="1" t="s">
        <v>1073</v>
      </c>
      <c r="B3568" s="1">
        <v>4127007</v>
      </c>
      <c r="C3568" s="1" t="s">
        <v>6034</v>
      </c>
      <c r="D3568" s="1" t="str">
        <f t="shared" si="165"/>
        <v>41</v>
      </c>
      <c r="E3568" s="1" t="str">
        <f t="shared" si="166"/>
        <v>27007</v>
      </c>
      <c r="F3568" s="1" t="str">
        <f t="shared" si="167"/>
        <v>PR-Teixeira Soares</v>
      </c>
    </row>
    <row r="3569" spans="1:6" x14ac:dyDescent="0.25">
      <c r="A3569" s="1" t="s">
        <v>1073</v>
      </c>
      <c r="B3569" s="1">
        <v>4127106</v>
      </c>
      <c r="C3569" s="1" t="s">
        <v>6035</v>
      </c>
      <c r="D3569" s="1" t="str">
        <f t="shared" si="165"/>
        <v>41</v>
      </c>
      <c r="E3569" s="1" t="str">
        <f t="shared" si="166"/>
        <v>27106</v>
      </c>
      <c r="F3569" s="1" t="str">
        <f t="shared" si="167"/>
        <v>PR-Telêmaco Borba</v>
      </c>
    </row>
    <row r="3570" spans="1:6" x14ac:dyDescent="0.25">
      <c r="A3570" s="1" t="s">
        <v>1073</v>
      </c>
      <c r="B3570" s="1">
        <v>4127205</v>
      </c>
      <c r="C3570" s="1" t="s">
        <v>6036</v>
      </c>
      <c r="D3570" s="1" t="str">
        <f t="shared" si="165"/>
        <v>41</v>
      </c>
      <c r="E3570" s="1" t="str">
        <f t="shared" si="166"/>
        <v>27205</v>
      </c>
      <c r="F3570" s="1" t="str">
        <f t="shared" si="167"/>
        <v>PR-Terra Boa</v>
      </c>
    </row>
    <row r="3571" spans="1:6" x14ac:dyDescent="0.25">
      <c r="A3571" s="1" t="s">
        <v>1073</v>
      </c>
      <c r="B3571" s="1">
        <v>4127304</v>
      </c>
      <c r="C3571" s="1" t="s">
        <v>6037</v>
      </c>
      <c r="D3571" s="1" t="str">
        <f t="shared" si="165"/>
        <v>41</v>
      </c>
      <c r="E3571" s="1" t="str">
        <f t="shared" si="166"/>
        <v>27304</v>
      </c>
      <c r="F3571" s="1" t="str">
        <f t="shared" si="167"/>
        <v>PR-Terra Rica</v>
      </c>
    </row>
    <row r="3572" spans="1:6" x14ac:dyDescent="0.25">
      <c r="A3572" s="1" t="s">
        <v>1073</v>
      </c>
      <c r="B3572" s="1">
        <v>4127403</v>
      </c>
      <c r="C3572" s="1" t="s">
        <v>5660</v>
      </c>
      <c r="D3572" s="1" t="str">
        <f t="shared" si="165"/>
        <v>41</v>
      </c>
      <c r="E3572" s="1" t="str">
        <f t="shared" si="166"/>
        <v>27403</v>
      </c>
      <c r="F3572" s="1" t="str">
        <f t="shared" si="167"/>
        <v>PR-Terra Roxa</v>
      </c>
    </row>
    <row r="3573" spans="1:6" x14ac:dyDescent="0.25">
      <c r="A3573" s="1" t="s">
        <v>1073</v>
      </c>
      <c r="B3573" s="1">
        <v>4127502</v>
      </c>
      <c r="C3573" s="1" t="s">
        <v>6038</v>
      </c>
      <c r="D3573" s="1" t="str">
        <f t="shared" si="165"/>
        <v>41</v>
      </c>
      <c r="E3573" s="1" t="str">
        <f t="shared" si="166"/>
        <v>27502</v>
      </c>
      <c r="F3573" s="1" t="str">
        <f t="shared" si="167"/>
        <v>PR-Tibagi</v>
      </c>
    </row>
    <row r="3574" spans="1:6" x14ac:dyDescent="0.25">
      <c r="A3574" s="1" t="s">
        <v>1073</v>
      </c>
      <c r="B3574" s="1">
        <v>4127601</v>
      </c>
      <c r="C3574" s="1" t="s">
        <v>6039</v>
      </c>
      <c r="D3574" s="1" t="str">
        <f t="shared" si="165"/>
        <v>41</v>
      </c>
      <c r="E3574" s="1" t="str">
        <f t="shared" si="166"/>
        <v>27601</v>
      </c>
      <c r="F3574" s="1" t="str">
        <f t="shared" si="167"/>
        <v>PR-Tijucas do Sul</v>
      </c>
    </row>
    <row r="3575" spans="1:6" x14ac:dyDescent="0.25">
      <c r="A3575" s="1" t="s">
        <v>1073</v>
      </c>
      <c r="B3575" s="1">
        <v>4127700</v>
      </c>
      <c r="C3575" s="1" t="s">
        <v>4870</v>
      </c>
      <c r="D3575" s="1" t="str">
        <f t="shared" si="165"/>
        <v>41</v>
      </c>
      <c r="E3575" s="1" t="str">
        <f t="shared" si="166"/>
        <v>27700</v>
      </c>
      <c r="F3575" s="1" t="str">
        <f t="shared" si="167"/>
        <v>PR-Toledo</v>
      </c>
    </row>
    <row r="3576" spans="1:6" x14ac:dyDescent="0.25">
      <c r="A3576" s="1" t="s">
        <v>1073</v>
      </c>
      <c r="B3576" s="1">
        <v>4127809</v>
      </c>
      <c r="C3576" s="1" t="s">
        <v>6040</v>
      </c>
      <c r="D3576" s="1" t="str">
        <f t="shared" si="165"/>
        <v>41</v>
      </c>
      <c r="E3576" s="1" t="str">
        <f t="shared" si="166"/>
        <v>27809</v>
      </c>
      <c r="F3576" s="1" t="str">
        <f t="shared" si="167"/>
        <v>PR-Tomazina</v>
      </c>
    </row>
    <row r="3577" spans="1:6" x14ac:dyDescent="0.25">
      <c r="A3577" s="1" t="s">
        <v>1073</v>
      </c>
      <c r="B3577" s="1">
        <v>4127858</v>
      </c>
      <c r="C3577" s="1" t="s">
        <v>6041</v>
      </c>
      <c r="D3577" s="1" t="str">
        <f t="shared" si="165"/>
        <v>41</v>
      </c>
      <c r="E3577" s="1" t="str">
        <f t="shared" si="166"/>
        <v>27858</v>
      </c>
      <c r="F3577" s="1" t="str">
        <f t="shared" si="167"/>
        <v>PR-Três Barras do Paraná</v>
      </c>
    </row>
    <row r="3578" spans="1:6" x14ac:dyDescent="0.25">
      <c r="A3578" s="1" t="s">
        <v>1073</v>
      </c>
      <c r="B3578" s="1">
        <v>4127882</v>
      </c>
      <c r="C3578" s="1" t="s">
        <v>6042</v>
      </c>
      <c r="D3578" s="1" t="str">
        <f t="shared" si="165"/>
        <v>41</v>
      </c>
      <c r="E3578" s="1" t="str">
        <f t="shared" si="166"/>
        <v>27882</v>
      </c>
      <c r="F3578" s="1" t="str">
        <f t="shared" si="167"/>
        <v>PR-Tunas do Paraná</v>
      </c>
    </row>
    <row r="3579" spans="1:6" x14ac:dyDescent="0.25">
      <c r="A3579" s="1" t="s">
        <v>1073</v>
      </c>
      <c r="B3579" s="1">
        <v>4127908</v>
      </c>
      <c r="C3579" s="1" t="s">
        <v>6043</v>
      </c>
      <c r="D3579" s="1" t="str">
        <f t="shared" si="165"/>
        <v>41</v>
      </c>
      <c r="E3579" s="1" t="str">
        <f t="shared" si="166"/>
        <v>27908</v>
      </c>
      <c r="F3579" s="1" t="str">
        <f t="shared" si="167"/>
        <v>PR-Tuneiras do Oeste</v>
      </c>
    </row>
    <row r="3580" spans="1:6" x14ac:dyDescent="0.25">
      <c r="A3580" s="1" t="s">
        <v>1073</v>
      </c>
      <c r="B3580" s="1">
        <v>4127957</v>
      </c>
      <c r="C3580" s="1" t="s">
        <v>6044</v>
      </c>
      <c r="D3580" s="1" t="str">
        <f t="shared" si="165"/>
        <v>41</v>
      </c>
      <c r="E3580" s="1" t="str">
        <f t="shared" si="166"/>
        <v>27957</v>
      </c>
      <c r="F3580" s="1" t="str">
        <f t="shared" si="167"/>
        <v>PR-Tupãssi</v>
      </c>
    </row>
    <row r="3581" spans="1:6" x14ac:dyDescent="0.25">
      <c r="A3581" s="1" t="s">
        <v>1073</v>
      </c>
      <c r="B3581" s="1">
        <v>4127965</v>
      </c>
      <c r="C3581" s="1" t="s">
        <v>6045</v>
      </c>
      <c r="D3581" s="1" t="str">
        <f t="shared" si="165"/>
        <v>41</v>
      </c>
      <c r="E3581" s="1" t="str">
        <f t="shared" si="166"/>
        <v>27965</v>
      </c>
      <c r="F3581" s="1" t="str">
        <f t="shared" si="167"/>
        <v>PR-Turvo</v>
      </c>
    </row>
    <row r="3582" spans="1:6" x14ac:dyDescent="0.25">
      <c r="A3582" s="1" t="s">
        <v>1073</v>
      </c>
      <c r="B3582" s="1">
        <v>4128005</v>
      </c>
      <c r="C3582" s="1" t="s">
        <v>6046</v>
      </c>
      <c r="D3582" s="1" t="str">
        <f t="shared" si="165"/>
        <v>41</v>
      </c>
      <c r="E3582" s="1" t="str">
        <f t="shared" si="166"/>
        <v>28005</v>
      </c>
      <c r="F3582" s="1" t="str">
        <f t="shared" si="167"/>
        <v>PR-Ubiratã</v>
      </c>
    </row>
    <row r="3583" spans="1:6" x14ac:dyDescent="0.25">
      <c r="A3583" s="1" t="s">
        <v>1073</v>
      </c>
      <c r="B3583" s="1">
        <v>4128104</v>
      </c>
      <c r="C3583" s="1" t="s">
        <v>6047</v>
      </c>
      <c r="D3583" s="1" t="str">
        <f t="shared" si="165"/>
        <v>41</v>
      </c>
      <c r="E3583" s="1" t="str">
        <f t="shared" si="166"/>
        <v>28104</v>
      </c>
      <c r="F3583" s="1" t="str">
        <f t="shared" si="167"/>
        <v>PR-Umuarama</v>
      </c>
    </row>
    <row r="3584" spans="1:6" x14ac:dyDescent="0.25">
      <c r="A3584" s="1" t="s">
        <v>1073</v>
      </c>
      <c r="B3584" s="1">
        <v>4128203</v>
      </c>
      <c r="C3584" s="1" t="s">
        <v>6048</v>
      </c>
      <c r="D3584" s="1" t="str">
        <f t="shared" si="165"/>
        <v>41</v>
      </c>
      <c r="E3584" s="1" t="str">
        <f t="shared" si="166"/>
        <v>28203</v>
      </c>
      <c r="F3584" s="1" t="str">
        <f t="shared" si="167"/>
        <v>PR-União da Vitória</v>
      </c>
    </row>
    <row r="3585" spans="1:6" x14ac:dyDescent="0.25">
      <c r="A3585" s="1" t="s">
        <v>1073</v>
      </c>
      <c r="B3585" s="1">
        <v>4128302</v>
      </c>
      <c r="C3585" s="1" t="s">
        <v>6049</v>
      </c>
      <c r="D3585" s="1" t="str">
        <f t="shared" si="165"/>
        <v>41</v>
      </c>
      <c r="E3585" s="1" t="str">
        <f t="shared" si="166"/>
        <v>28302</v>
      </c>
      <c r="F3585" s="1" t="str">
        <f t="shared" si="167"/>
        <v>PR-Uniflor</v>
      </c>
    </row>
    <row r="3586" spans="1:6" x14ac:dyDescent="0.25">
      <c r="A3586" s="1" t="s">
        <v>1073</v>
      </c>
      <c r="B3586" s="1">
        <v>4128401</v>
      </c>
      <c r="C3586" s="1" t="s">
        <v>6050</v>
      </c>
      <c r="D3586" s="1" t="str">
        <f t="shared" si="165"/>
        <v>41</v>
      </c>
      <c r="E3586" s="1" t="str">
        <f t="shared" si="166"/>
        <v>28401</v>
      </c>
      <c r="F3586" s="1" t="str">
        <f t="shared" si="167"/>
        <v>PR-Uraí</v>
      </c>
    </row>
    <row r="3587" spans="1:6" x14ac:dyDescent="0.25">
      <c r="A3587" s="1" t="s">
        <v>1073</v>
      </c>
      <c r="B3587" s="1">
        <v>4128534</v>
      </c>
      <c r="C3587" s="1" t="s">
        <v>6051</v>
      </c>
      <c r="D3587" s="1" t="str">
        <f t="shared" ref="D3587:D3650" si="168">LEFT($B3587,2)</f>
        <v>41</v>
      </c>
      <c r="E3587" s="1" t="str">
        <f t="shared" ref="E3587:E3650" si="169">RIGHT(B3587,5)</f>
        <v>28534</v>
      </c>
      <c r="F3587" s="1" t="str">
        <f t="shared" si="167"/>
        <v>PR-Ventania</v>
      </c>
    </row>
    <row r="3588" spans="1:6" x14ac:dyDescent="0.25">
      <c r="A3588" s="1" t="s">
        <v>1073</v>
      </c>
      <c r="B3588" s="1">
        <v>4128559</v>
      </c>
      <c r="C3588" s="1" t="s">
        <v>6052</v>
      </c>
      <c r="D3588" s="1" t="str">
        <f t="shared" si="168"/>
        <v>41</v>
      </c>
      <c r="E3588" s="1" t="str">
        <f t="shared" si="169"/>
        <v>28559</v>
      </c>
      <c r="F3588" s="1" t="str">
        <f t="shared" ref="F3588:F3651" si="170">A3588&amp;"-"&amp;C3588</f>
        <v>PR-Vera Cruz do Oeste</v>
      </c>
    </row>
    <row r="3589" spans="1:6" x14ac:dyDescent="0.25">
      <c r="A3589" s="1" t="s">
        <v>1073</v>
      </c>
      <c r="B3589" s="1">
        <v>4128609</v>
      </c>
      <c r="C3589" s="1" t="s">
        <v>6053</v>
      </c>
      <c r="D3589" s="1" t="str">
        <f t="shared" si="168"/>
        <v>41</v>
      </c>
      <c r="E3589" s="1" t="str">
        <f t="shared" si="169"/>
        <v>28609</v>
      </c>
      <c r="F3589" s="1" t="str">
        <f t="shared" si="170"/>
        <v>PR-Verê</v>
      </c>
    </row>
    <row r="3590" spans="1:6" x14ac:dyDescent="0.25">
      <c r="A3590" s="1" t="s">
        <v>1073</v>
      </c>
      <c r="B3590" s="1">
        <v>4128658</v>
      </c>
      <c r="C3590" s="1" t="s">
        <v>6054</v>
      </c>
      <c r="D3590" s="1" t="str">
        <f t="shared" si="168"/>
        <v>41</v>
      </c>
      <c r="E3590" s="1" t="str">
        <f t="shared" si="169"/>
        <v>28658</v>
      </c>
      <c r="F3590" s="1" t="str">
        <f t="shared" si="170"/>
        <v>PR-Virmond</v>
      </c>
    </row>
    <row r="3591" spans="1:6" x14ac:dyDescent="0.25">
      <c r="A3591" s="1" t="s">
        <v>1073</v>
      </c>
      <c r="B3591" s="1">
        <v>4128708</v>
      </c>
      <c r="C3591" s="1" t="s">
        <v>6055</v>
      </c>
      <c r="D3591" s="1" t="str">
        <f t="shared" si="168"/>
        <v>41</v>
      </c>
      <c r="E3591" s="1" t="str">
        <f t="shared" si="169"/>
        <v>28708</v>
      </c>
      <c r="F3591" s="1" t="str">
        <f t="shared" si="170"/>
        <v>PR-Vitorino</v>
      </c>
    </row>
    <row r="3592" spans="1:6" x14ac:dyDescent="0.25">
      <c r="A3592" s="1" t="s">
        <v>1073</v>
      </c>
      <c r="B3592" s="1">
        <v>4128500</v>
      </c>
      <c r="C3592" s="1" t="s">
        <v>4910</v>
      </c>
      <c r="D3592" s="1" t="str">
        <f t="shared" si="168"/>
        <v>41</v>
      </c>
      <c r="E3592" s="1" t="str">
        <f t="shared" si="169"/>
        <v>28500</v>
      </c>
      <c r="F3592" s="1" t="str">
        <f t="shared" si="170"/>
        <v>PR-Wenceslau Braz</v>
      </c>
    </row>
    <row r="3593" spans="1:6" x14ac:dyDescent="0.25">
      <c r="A3593" s="1" t="s">
        <v>1073</v>
      </c>
      <c r="B3593" s="1">
        <v>4128807</v>
      </c>
      <c r="C3593" s="1" t="s">
        <v>6056</v>
      </c>
      <c r="D3593" s="1" t="str">
        <f t="shared" si="168"/>
        <v>41</v>
      </c>
      <c r="E3593" s="1" t="str">
        <f t="shared" si="169"/>
        <v>28807</v>
      </c>
      <c r="F3593" s="1" t="str">
        <f t="shared" si="170"/>
        <v>PR-Xambrê</v>
      </c>
    </row>
    <row r="3594" spans="1:6" x14ac:dyDescent="0.25">
      <c r="A3594" s="1" t="s">
        <v>4987</v>
      </c>
      <c r="B3594" s="1">
        <v>3300100</v>
      </c>
      <c r="C3594" s="1" t="s">
        <v>4988</v>
      </c>
      <c r="D3594" s="1" t="str">
        <f t="shared" si="168"/>
        <v>33</v>
      </c>
      <c r="E3594" s="1" t="str">
        <f t="shared" si="169"/>
        <v>00100</v>
      </c>
      <c r="F3594" s="1" t="str">
        <f t="shared" si="170"/>
        <v>RJ-Angra dos Reis</v>
      </c>
    </row>
    <row r="3595" spans="1:6" x14ac:dyDescent="0.25">
      <c r="A3595" s="1" t="s">
        <v>4987</v>
      </c>
      <c r="B3595" s="1">
        <v>3300159</v>
      </c>
      <c r="C3595" s="1" t="s">
        <v>4989</v>
      </c>
      <c r="D3595" s="1" t="str">
        <f t="shared" si="168"/>
        <v>33</v>
      </c>
      <c r="E3595" s="1" t="str">
        <f t="shared" si="169"/>
        <v>00159</v>
      </c>
      <c r="F3595" s="1" t="str">
        <f t="shared" si="170"/>
        <v>RJ-Aperibé</v>
      </c>
    </row>
    <row r="3596" spans="1:6" x14ac:dyDescent="0.25">
      <c r="A3596" s="1" t="s">
        <v>4987</v>
      </c>
      <c r="B3596" s="1">
        <v>3300209</v>
      </c>
      <c r="C3596" s="1" t="s">
        <v>4990</v>
      </c>
      <c r="D3596" s="1" t="str">
        <f t="shared" si="168"/>
        <v>33</v>
      </c>
      <c r="E3596" s="1" t="str">
        <f t="shared" si="169"/>
        <v>00209</v>
      </c>
      <c r="F3596" s="1" t="str">
        <f t="shared" si="170"/>
        <v>RJ-Araruama</v>
      </c>
    </row>
    <row r="3597" spans="1:6" x14ac:dyDescent="0.25">
      <c r="A3597" s="1" t="s">
        <v>4987</v>
      </c>
      <c r="B3597" s="1">
        <v>3300225</v>
      </c>
      <c r="C3597" s="1" t="s">
        <v>4991</v>
      </c>
      <c r="D3597" s="1" t="str">
        <f t="shared" si="168"/>
        <v>33</v>
      </c>
      <c r="E3597" s="1" t="str">
        <f t="shared" si="169"/>
        <v>00225</v>
      </c>
      <c r="F3597" s="1" t="str">
        <f t="shared" si="170"/>
        <v>RJ-Areal</v>
      </c>
    </row>
    <row r="3598" spans="1:6" x14ac:dyDescent="0.25">
      <c r="A3598" s="1" t="s">
        <v>4987</v>
      </c>
      <c r="B3598" s="1">
        <v>3300233</v>
      </c>
      <c r="C3598" s="1" t="s">
        <v>4992</v>
      </c>
      <c r="D3598" s="1" t="str">
        <f t="shared" si="168"/>
        <v>33</v>
      </c>
      <c r="E3598" s="1" t="str">
        <f t="shared" si="169"/>
        <v>00233</v>
      </c>
      <c r="F3598" s="1" t="str">
        <f t="shared" si="170"/>
        <v>RJ-Armação dos Búzios</v>
      </c>
    </row>
    <row r="3599" spans="1:6" x14ac:dyDescent="0.25">
      <c r="A3599" s="1" t="s">
        <v>4987</v>
      </c>
      <c r="B3599" s="1">
        <v>3300258</v>
      </c>
      <c r="C3599" s="1" t="s">
        <v>4993</v>
      </c>
      <c r="D3599" s="1" t="str">
        <f t="shared" si="168"/>
        <v>33</v>
      </c>
      <c r="E3599" s="1" t="str">
        <f t="shared" si="169"/>
        <v>00258</v>
      </c>
      <c r="F3599" s="1" t="str">
        <f t="shared" si="170"/>
        <v>RJ-Arraial do Cabo</v>
      </c>
    </row>
    <row r="3600" spans="1:6" x14ac:dyDescent="0.25">
      <c r="A3600" s="1" t="s">
        <v>4987</v>
      </c>
      <c r="B3600" s="1">
        <v>3300308</v>
      </c>
      <c r="C3600" s="1" t="s">
        <v>4994</v>
      </c>
      <c r="D3600" s="1" t="str">
        <f t="shared" si="168"/>
        <v>33</v>
      </c>
      <c r="E3600" s="1" t="str">
        <f t="shared" si="169"/>
        <v>00308</v>
      </c>
      <c r="F3600" s="1" t="str">
        <f t="shared" si="170"/>
        <v>RJ-Barra do Piraí</v>
      </c>
    </row>
    <row r="3601" spans="1:6" x14ac:dyDescent="0.25">
      <c r="A3601" s="1" t="s">
        <v>4987</v>
      </c>
      <c r="B3601" s="1">
        <v>3300407</v>
      </c>
      <c r="C3601" s="1" t="s">
        <v>4995</v>
      </c>
      <c r="D3601" s="1" t="str">
        <f t="shared" si="168"/>
        <v>33</v>
      </c>
      <c r="E3601" s="1" t="str">
        <f t="shared" si="169"/>
        <v>00407</v>
      </c>
      <c r="F3601" s="1" t="str">
        <f t="shared" si="170"/>
        <v>RJ-Barra Mansa</v>
      </c>
    </row>
    <row r="3602" spans="1:6" x14ac:dyDescent="0.25">
      <c r="A3602" s="1" t="s">
        <v>4987</v>
      </c>
      <c r="B3602" s="1">
        <v>3300456</v>
      </c>
      <c r="C3602" s="1" t="s">
        <v>4996</v>
      </c>
      <c r="D3602" s="1" t="str">
        <f t="shared" si="168"/>
        <v>33</v>
      </c>
      <c r="E3602" s="1" t="str">
        <f t="shared" si="169"/>
        <v>00456</v>
      </c>
      <c r="F3602" s="1" t="str">
        <f t="shared" si="170"/>
        <v>RJ-Belford Roxo</v>
      </c>
    </row>
    <row r="3603" spans="1:6" x14ac:dyDescent="0.25">
      <c r="A3603" s="1" t="s">
        <v>4987</v>
      </c>
      <c r="B3603" s="1">
        <v>3300506</v>
      </c>
      <c r="C3603" s="1" t="s">
        <v>2393</v>
      </c>
      <c r="D3603" s="1" t="str">
        <f t="shared" si="168"/>
        <v>33</v>
      </c>
      <c r="E3603" s="1" t="str">
        <f t="shared" si="169"/>
        <v>00506</v>
      </c>
      <c r="F3603" s="1" t="str">
        <f t="shared" si="170"/>
        <v>RJ-Bom Jardim</v>
      </c>
    </row>
    <row r="3604" spans="1:6" x14ac:dyDescent="0.25">
      <c r="A3604" s="1" t="s">
        <v>4987</v>
      </c>
      <c r="B3604" s="1">
        <v>3300605</v>
      </c>
      <c r="C3604" s="1" t="s">
        <v>4997</v>
      </c>
      <c r="D3604" s="1" t="str">
        <f t="shared" si="168"/>
        <v>33</v>
      </c>
      <c r="E3604" s="1" t="str">
        <f t="shared" si="169"/>
        <v>00605</v>
      </c>
      <c r="F3604" s="1" t="str">
        <f t="shared" si="170"/>
        <v>RJ-Bom Jesus do Itabapoana</v>
      </c>
    </row>
    <row r="3605" spans="1:6" x14ac:dyDescent="0.25">
      <c r="A3605" s="1" t="s">
        <v>4987</v>
      </c>
      <c r="B3605" s="1">
        <v>3300704</v>
      </c>
      <c r="C3605" s="1" t="s">
        <v>4998</v>
      </c>
      <c r="D3605" s="1" t="str">
        <f t="shared" si="168"/>
        <v>33</v>
      </c>
      <c r="E3605" s="1" t="str">
        <f t="shared" si="169"/>
        <v>00704</v>
      </c>
      <c r="F3605" s="1" t="str">
        <f t="shared" si="170"/>
        <v>RJ-Cabo Frio</v>
      </c>
    </row>
    <row r="3606" spans="1:6" x14ac:dyDescent="0.25">
      <c r="A3606" s="1" t="s">
        <v>4987</v>
      </c>
      <c r="B3606" s="1">
        <v>3300803</v>
      </c>
      <c r="C3606" s="1" t="s">
        <v>4999</v>
      </c>
      <c r="D3606" s="1" t="str">
        <f t="shared" si="168"/>
        <v>33</v>
      </c>
      <c r="E3606" s="1" t="str">
        <f t="shared" si="169"/>
        <v>00803</v>
      </c>
      <c r="F3606" s="1" t="str">
        <f t="shared" si="170"/>
        <v>RJ-Cachoeiras de Macacu</v>
      </c>
    </row>
    <row r="3607" spans="1:6" x14ac:dyDescent="0.25">
      <c r="A3607" s="1" t="s">
        <v>4987</v>
      </c>
      <c r="B3607" s="1">
        <v>3300902</v>
      </c>
      <c r="C3607" s="1" t="s">
        <v>5000</v>
      </c>
      <c r="D3607" s="1" t="str">
        <f t="shared" si="168"/>
        <v>33</v>
      </c>
      <c r="E3607" s="1" t="str">
        <f t="shared" si="169"/>
        <v>00902</v>
      </c>
      <c r="F3607" s="1" t="str">
        <f t="shared" si="170"/>
        <v>RJ-Cambuci</v>
      </c>
    </row>
    <row r="3608" spans="1:6" x14ac:dyDescent="0.25">
      <c r="A3608" s="1" t="s">
        <v>4987</v>
      </c>
      <c r="B3608" s="1">
        <v>3301009</v>
      </c>
      <c r="C3608" s="1" t="s">
        <v>5001</v>
      </c>
      <c r="D3608" s="1" t="str">
        <f t="shared" si="168"/>
        <v>33</v>
      </c>
      <c r="E3608" s="1" t="str">
        <f t="shared" si="169"/>
        <v>01009</v>
      </c>
      <c r="F3608" s="1" t="str">
        <f t="shared" si="170"/>
        <v>RJ-Campos dos Goytacazes</v>
      </c>
    </row>
    <row r="3609" spans="1:6" x14ac:dyDescent="0.25">
      <c r="A3609" s="1" t="s">
        <v>4987</v>
      </c>
      <c r="B3609" s="1">
        <v>3301108</v>
      </c>
      <c r="C3609" s="1" t="s">
        <v>4201</v>
      </c>
      <c r="D3609" s="1" t="str">
        <f t="shared" si="168"/>
        <v>33</v>
      </c>
      <c r="E3609" s="1" t="str">
        <f t="shared" si="169"/>
        <v>01108</v>
      </c>
      <c r="F3609" s="1" t="str">
        <f t="shared" si="170"/>
        <v>RJ-Cantagalo</v>
      </c>
    </row>
    <row r="3610" spans="1:6" x14ac:dyDescent="0.25">
      <c r="A3610" s="1" t="s">
        <v>4987</v>
      </c>
      <c r="B3610" s="1">
        <v>3300936</v>
      </c>
      <c r="C3610" s="1" t="s">
        <v>5002</v>
      </c>
      <c r="D3610" s="1" t="str">
        <f t="shared" si="168"/>
        <v>33</v>
      </c>
      <c r="E3610" s="1" t="str">
        <f t="shared" si="169"/>
        <v>00936</v>
      </c>
      <c r="F3610" s="1" t="str">
        <f t="shared" si="170"/>
        <v>RJ-Carapebus</v>
      </c>
    </row>
    <row r="3611" spans="1:6" x14ac:dyDescent="0.25">
      <c r="A3611" s="1" t="s">
        <v>4987</v>
      </c>
      <c r="B3611" s="1">
        <v>3301157</v>
      </c>
      <c r="C3611" s="1" t="s">
        <v>5003</v>
      </c>
      <c r="D3611" s="1" t="str">
        <f t="shared" si="168"/>
        <v>33</v>
      </c>
      <c r="E3611" s="1" t="str">
        <f t="shared" si="169"/>
        <v>01157</v>
      </c>
      <c r="F3611" s="1" t="str">
        <f t="shared" si="170"/>
        <v>RJ-Cardoso Moreira</v>
      </c>
    </row>
    <row r="3612" spans="1:6" x14ac:dyDescent="0.25">
      <c r="A3612" s="1" t="s">
        <v>4987</v>
      </c>
      <c r="B3612" s="1">
        <v>3301207</v>
      </c>
      <c r="C3612" s="1" t="s">
        <v>5004</v>
      </c>
      <c r="D3612" s="1" t="str">
        <f t="shared" si="168"/>
        <v>33</v>
      </c>
      <c r="E3612" s="1" t="str">
        <f t="shared" si="169"/>
        <v>01207</v>
      </c>
      <c r="F3612" s="1" t="str">
        <f t="shared" si="170"/>
        <v>RJ-Carmo</v>
      </c>
    </row>
    <row r="3613" spans="1:6" x14ac:dyDescent="0.25">
      <c r="A3613" s="1" t="s">
        <v>4987</v>
      </c>
      <c r="B3613" s="1">
        <v>3301306</v>
      </c>
      <c r="C3613" s="1" t="s">
        <v>5005</v>
      </c>
      <c r="D3613" s="1" t="str">
        <f t="shared" si="168"/>
        <v>33</v>
      </c>
      <c r="E3613" s="1" t="str">
        <f t="shared" si="169"/>
        <v>01306</v>
      </c>
      <c r="F3613" s="1" t="str">
        <f t="shared" si="170"/>
        <v>RJ-Casimiro de Abreu</v>
      </c>
    </row>
    <row r="3614" spans="1:6" x14ac:dyDescent="0.25">
      <c r="A3614" s="1" t="s">
        <v>4987</v>
      </c>
      <c r="B3614" s="1">
        <v>3300951</v>
      </c>
      <c r="C3614" s="1" t="s">
        <v>5006</v>
      </c>
      <c r="D3614" s="1" t="str">
        <f t="shared" si="168"/>
        <v>33</v>
      </c>
      <c r="E3614" s="1" t="str">
        <f t="shared" si="169"/>
        <v>00951</v>
      </c>
      <c r="F3614" s="1" t="str">
        <f t="shared" si="170"/>
        <v>RJ-Comendador Levy Gasparian</v>
      </c>
    </row>
    <row r="3615" spans="1:6" x14ac:dyDescent="0.25">
      <c r="A3615" s="1" t="s">
        <v>4987</v>
      </c>
      <c r="B3615" s="1">
        <v>3301405</v>
      </c>
      <c r="C3615" s="1" t="s">
        <v>5007</v>
      </c>
      <c r="D3615" s="1" t="str">
        <f t="shared" si="168"/>
        <v>33</v>
      </c>
      <c r="E3615" s="1" t="str">
        <f t="shared" si="169"/>
        <v>01405</v>
      </c>
      <c r="F3615" s="1" t="str">
        <f t="shared" si="170"/>
        <v>RJ-Conceição de Macabu</v>
      </c>
    </row>
    <row r="3616" spans="1:6" x14ac:dyDescent="0.25">
      <c r="A3616" s="1" t="s">
        <v>4987</v>
      </c>
      <c r="B3616" s="1">
        <v>3301504</v>
      </c>
      <c r="C3616" s="1" t="s">
        <v>5008</v>
      </c>
      <c r="D3616" s="1" t="str">
        <f t="shared" si="168"/>
        <v>33</v>
      </c>
      <c r="E3616" s="1" t="str">
        <f t="shared" si="169"/>
        <v>01504</v>
      </c>
      <c r="F3616" s="1" t="str">
        <f t="shared" si="170"/>
        <v>RJ-Cordeiro</v>
      </c>
    </row>
    <row r="3617" spans="1:6" x14ac:dyDescent="0.25">
      <c r="A3617" s="1" t="s">
        <v>4987</v>
      </c>
      <c r="B3617" s="1">
        <v>3301603</v>
      </c>
      <c r="C3617" s="1" t="s">
        <v>5009</v>
      </c>
      <c r="D3617" s="1" t="str">
        <f t="shared" si="168"/>
        <v>33</v>
      </c>
      <c r="E3617" s="1" t="str">
        <f t="shared" si="169"/>
        <v>01603</v>
      </c>
      <c r="F3617" s="1" t="str">
        <f t="shared" si="170"/>
        <v>RJ-Duas Barras</v>
      </c>
    </row>
    <row r="3618" spans="1:6" x14ac:dyDescent="0.25">
      <c r="A3618" s="1" t="s">
        <v>4987</v>
      </c>
      <c r="B3618" s="1">
        <v>3301702</v>
      </c>
      <c r="C3618" s="1" t="s">
        <v>5010</v>
      </c>
      <c r="D3618" s="1" t="str">
        <f t="shared" si="168"/>
        <v>33</v>
      </c>
      <c r="E3618" s="1" t="str">
        <f t="shared" si="169"/>
        <v>01702</v>
      </c>
      <c r="F3618" s="1" t="str">
        <f t="shared" si="170"/>
        <v>RJ-Duque de Caxias</v>
      </c>
    </row>
    <row r="3619" spans="1:6" x14ac:dyDescent="0.25">
      <c r="A3619" s="1" t="s">
        <v>4987</v>
      </c>
      <c r="B3619" s="1">
        <v>3301801</v>
      </c>
      <c r="C3619" s="1" t="s">
        <v>5011</v>
      </c>
      <c r="D3619" s="1" t="str">
        <f t="shared" si="168"/>
        <v>33</v>
      </c>
      <c r="E3619" s="1" t="str">
        <f t="shared" si="169"/>
        <v>01801</v>
      </c>
      <c r="F3619" s="1" t="str">
        <f t="shared" si="170"/>
        <v>RJ-Engenheiro Paulo de Frontin</v>
      </c>
    </row>
    <row r="3620" spans="1:6" x14ac:dyDescent="0.25">
      <c r="A3620" s="1" t="s">
        <v>4987</v>
      </c>
      <c r="B3620" s="1">
        <v>3301850</v>
      </c>
      <c r="C3620" s="1" t="s">
        <v>5012</v>
      </c>
      <c r="D3620" s="1" t="str">
        <f t="shared" si="168"/>
        <v>33</v>
      </c>
      <c r="E3620" s="1" t="str">
        <f t="shared" si="169"/>
        <v>01850</v>
      </c>
      <c r="F3620" s="1" t="str">
        <f t="shared" si="170"/>
        <v>RJ-Guapimirim</v>
      </c>
    </row>
    <row r="3621" spans="1:6" x14ac:dyDescent="0.25">
      <c r="A3621" s="1" t="s">
        <v>4987</v>
      </c>
      <c r="B3621" s="1">
        <v>3301876</v>
      </c>
      <c r="C3621" s="1" t="s">
        <v>5013</v>
      </c>
      <c r="D3621" s="1" t="str">
        <f t="shared" si="168"/>
        <v>33</v>
      </c>
      <c r="E3621" s="1" t="str">
        <f t="shared" si="169"/>
        <v>01876</v>
      </c>
      <c r="F3621" s="1" t="str">
        <f t="shared" si="170"/>
        <v>RJ-Iguaba Grande</v>
      </c>
    </row>
    <row r="3622" spans="1:6" x14ac:dyDescent="0.25">
      <c r="A3622" s="1" t="s">
        <v>4987</v>
      </c>
      <c r="B3622" s="1">
        <v>3301900</v>
      </c>
      <c r="C3622" s="1" t="s">
        <v>5014</v>
      </c>
      <c r="D3622" s="1" t="str">
        <f t="shared" si="168"/>
        <v>33</v>
      </c>
      <c r="E3622" s="1" t="str">
        <f t="shared" si="169"/>
        <v>01900</v>
      </c>
      <c r="F3622" s="1" t="str">
        <f t="shared" si="170"/>
        <v>RJ-Itaboraí</v>
      </c>
    </row>
    <row r="3623" spans="1:6" x14ac:dyDescent="0.25">
      <c r="A3623" s="1" t="s">
        <v>4987</v>
      </c>
      <c r="B3623" s="1">
        <v>3302007</v>
      </c>
      <c r="C3623" s="1" t="s">
        <v>5015</v>
      </c>
      <c r="D3623" s="1" t="str">
        <f t="shared" si="168"/>
        <v>33</v>
      </c>
      <c r="E3623" s="1" t="str">
        <f t="shared" si="169"/>
        <v>02007</v>
      </c>
      <c r="F3623" s="1" t="str">
        <f t="shared" si="170"/>
        <v>RJ-Itaguaí</v>
      </c>
    </row>
    <row r="3624" spans="1:6" x14ac:dyDescent="0.25">
      <c r="A3624" s="1" t="s">
        <v>4987</v>
      </c>
      <c r="B3624" s="1">
        <v>3302056</v>
      </c>
      <c r="C3624" s="1" t="s">
        <v>5016</v>
      </c>
      <c r="D3624" s="1" t="str">
        <f t="shared" si="168"/>
        <v>33</v>
      </c>
      <c r="E3624" s="1" t="str">
        <f t="shared" si="169"/>
        <v>02056</v>
      </c>
      <c r="F3624" s="1" t="str">
        <f t="shared" si="170"/>
        <v>RJ-Italva</v>
      </c>
    </row>
    <row r="3625" spans="1:6" x14ac:dyDescent="0.25">
      <c r="A3625" s="1" t="s">
        <v>4987</v>
      </c>
      <c r="B3625" s="1">
        <v>3302106</v>
      </c>
      <c r="C3625" s="1" t="s">
        <v>5017</v>
      </c>
      <c r="D3625" s="1" t="str">
        <f t="shared" si="168"/>
        <v>33</v>
      </c>
      <c r="E3625" s="1" t="str">
        <f t="shared" si="169"/>
        <v>02106</v>
      </c>
      <c r="F3625" s="1" t="str">
        <f t="shared" si="170"/>
        <v>RJ-Itaocara</v>
      </c>
    </row>
    <row r="3626" spans="1:6" x14ac:dyDescent="0.25">
      <c r="A3626" s="1" t="s">
        <v>4987</v>
      </c>
      <c r="B3626" s="1">
        <v>3302205</v>
      </c>
      <c r="C3626" s="1" t="s">
        <v>5018</v>
      </c>
      <c r="D3626" s="1" t="str">
        <f t="shared" si="168"/>
        <v>33</v>
      </c>
      <c r="E3626" s="1" t="str">
        <f t="shared" si="169"/>
        <v>02205</v>
      </c>
      <c r="F3626" s="1" t="str">
        <f t="shared" si="170"/>
        <v>RJ-Itaperuna</v>
      </c>
    </row>
    <row r="3627" spans="1:6" x14ac:dyDescent="0.25">
      <c r="A3627" s="1" t="s">
        <v>4987</v>
      </c>
      <c r="B3627" s="1">
        <v>3302254</v>
      </c>
      <c r="C3627" s="1" t="s">
        <v>5019</v>
      </c>
      <c r="D3627" s="1" t="str">
        <f t="shared" si="168"/>
        <v>33</v>
      </c>
      <c r="E3627" s="1" t="str">
        <f t="shared" si="169"/>
        <v>02254</v>
      </c>
      <c r="F3627" s="1" t="str">
        <f t="shared" si="170"/>
        <v>RJ-Itatiaia</v>
      </c>
    </row>
    <row r="3628" spans="1:6" x14ac:dyDescent="0.25">
      <c r="A3628" s="1" t="s">
        <v>4987</v>
      </c>
      <c r="B3628" s="1">
        <v>3302270</v>
      </c>
      <c r="C3628" s="1" t="s">
        <v>5020</v>
      </c>
      <c r="D3628" s="1" t="str">
        <f t="shared" si="168"/>
        <v>33</v>
      </c>
      <c r="E3628" s="1" t="str">
        <f t="shared" si="169"/>
        <v>02270</v>
      </c>
      <c r="F3628" s="1" t="str">
        <f t="shared" si="170"/>
        <v>RJ-Japeri</v>
      </c>
    </row>
    <row r="3629" spans="1:6" x14ac:dyDescent="0.25">
      <c r="A3629" s="1" t="s">
        <v>4987</v>
      </c>
      <c r="B3629" s="1">
        <v>3302304</v>
      </c>
      <c r="C3629" s="1" t="s">
        <v>5021</v>
      </c>
      <c r="D3629" s="1" t="str">
        <f t="shared" si="168"/>
        <v>33</v>
      </c>
      <c r="E3629" s="1" t="str">
        <f t="shared" si="169"/>
        <v>02304</v>
      </c>
      <c r="F3629" s="1" t="str">
        <f t="shared" si="170"/>
        <v>RJ-Laje do Muriaé</v>
      </c>
    </row>
    <row r="3630" spans="1:6" x14ac:dyDescent="0.25">
      <c r="A3630" s="1" t="s">
        <v>4987</v>
      </c>
      <c r="B3630" s="1">
        <v>3302403</v>
      </c>
      <c r="C3630" s="1" t="s">
        <v>5022</v>
      </c>
      <c r="D3630" s="1" t="str">
        <f t="shared" si="168"/>
        <v>33</v>
      </c>
      <c r="E3630" s="1" t="str">
        <f t="shared" si="169"/>
        <v>02403</v>
      </c>
      <c r="F3630" s="1" t="str">
        <f t="shared" si="170"/>
        <v>RJ-Macaé</v>
      </c>
    </row>
    <row r="3631" spans="1:6" x14ac:dyDescent="0.25">
      <c r="A3631" s="1" t="s">
        <v>4987</v>
      </c>
      <c r="B3631" s="1">
        <v>3302452</v>
      </c>
      <c r="C3631" s="1" t="s">
        <v>5023</v>
      </c>
      <c r="D3631" s="1" t="str">
        <f t="shared" si="168"/>
        <v>33</v>
      </c>
      <c r="E3631" s="1" t="str">
        <f t="shared" si="169"/>
        <v>02452</v>
      </c>
      <c r="F3631" s="1" t="str">
        <f t="shared" si="170"/>
        <v>RJ-Macuco</v>
      </c>
    </row>
    <row r="3632" spans="1:6" x14ac:dyDescent="0.25">
      <c r="A3632" s="1" t="s">
        <v>4987</v>
      </c>
      <c r="B3632" s="1">
        <v>3302502</v>
      </c>
      <c r="C3632" s="1" t="s">
        <v>5024</v>
      </c>
      <c r="D3632" s="1" t="str">
        <f t="shared" si="168"/>
        <v>33</v>
      </c>
      <c r="E3632" s="1" t="str">
        <f t="shared" si="169"/>
        <v>02502</v>
      </c>
      <c r="F3632" s="1" t="str">
        <f t="shared" si="170"/>
        <v>RJ-Magé</v>
      </c>
    </row>
    <row r="3633" spans="1:6" x14ac:dyDescent="0.25">
      <c r="A3633" s="1" t="s">
        <v>4987</v>
      </c>
      <c r="B3633" s="1">
        <v>3302601</v>
      </c>
      <c r="C3633" s="1" t="s">
        <v>5025</v>
      </c>
      <c r="D3633" s="1" t="str">
        <f t="shared" si="168"/>
        <v>33</v>
      </c>
      <c r="E3633" s="1" t="str">
        <f t="shared" si="169"/>
        <v>02601</v>
      </c>
      <c r="F3633" s="1" t="str">
        <f t="shared" si="170"/>
        <v>RJ-Mangaratiba</v>
      </c>
    </row>
    <row r="3634" spans="1:6" x14ac:dyDescent="0.25">
      <c r="A3634" s="1" t="s">
        <v>4987</v>
      </c>
      <c r="B3634" s="1">
        <v>3302700</v>
      </c>
      <c r="C3634" s="1" t="s">
        <v>5026</v>
      </c>
      <c r="D3634" s="1" t="str">
        <f t="shared" si="168"/>
        <v>33</v>
      </c>
      <c r="E3634" s="1" t="str">
        <f t="shared" si="169"/>
        <v>02700</v>
      </c>
      <c r="F3634" s="1" t="str">
        <f t="shared" si="170"/>
        <v>RJ-Maricá</v>
      </c>
    </row>
    <row r="3635" spans="1:6" x14ac:dyDescent="0.25">
      <c r="A3635" s="1" t="s">
        <v>4987</v>
      </c>
      <c r="B3635" s="1">
        <v>3302809</v>
      </c>
      <c r="C3635" s="1" t="s">
        <v>5027</v>
      </c>
      <c r="D3635" s="1" t="str">
        <f t="shared" si="168"/>
        <v>33</v>
      </c>
      <c r="E3635" s="1" t="str">
        <f t="shared" si="169"/>
        <v>02809</v>
      </c>
      <c r="F3635" s="1" t="str">
        <f t="shared" si="170"/>
        <v>RJ-Mendes</v>
      </c>
    </row>
    <row r="3636" spans="1:6" x14ac:dyDescent="0.25">
      <c r="A3636" s="1" t="s">
        <v>4987</v>
      </c>
      <c r="B3636" s="1">
        <v>3302858</v>
      </c>
      <c r="C3636" s="1" t="s">
        <v>4550</v>
      </c>
      <c r="D3636" s="1" t="str">
        <f t="shared" si="168"/>
        <v>33</v>
      </c>
      <c r="E3636" s="1" t="str">
        <f t="shared" si="169"/>
        <v>02858</v>
      </c>
      <c r="F3636" s="1" t="str">
        <f t="shared" si="170"/>
        <v>RJ-Mesquita</v>
      </c>
    </row>
    <row r="3637" spans="1:6" x14ac:dyDescent="0.25">
      <c r="A3637" s="1" t="s">
        <v>4987</v>
      </c>
      <c r="B3637" s="1">
        <v>3302908</v>
      </c>
      <c r="C3637" s="1" t="s">
        <v>5028</v>
      </c>
      <c r="D3637" s="1" t="str">
        <f t="shared" si="168"/>
        <v>33</v>
      </c>
      <c r="E3637" s="1" t="str">
        <f t="shared" si="169"/>
        <v>02908</v>
      </c>
      <c r="F3637" s="1" t="str">
        <f t="shared" si="170"/>
        <v>RJ-Miguel Pereira</v>
      </c>
    </row>
    <row r="3638" spans="1:6" x14ac:dyDescent="0.25">
      <c r="A3638" s="1" t="s">
        <v>4987</v>
      </c>
      <c r="B3638" s="1">
        <v>3303005</v>
      </c>
      <c r="C3638" s="1" t="s">
        <v>5029</v>
      </c>
      <c r="D3638" s="1" t="str">
        <f t="shared" si="168"/>
        <v>33</v>
      </c>
      <c r="E3638" s="1" t="str">
        <f t="shared" si="169"/>
        <v>03005</v>
      </c>
      <c r="F3638" s="1" t="str">
        <f t="shared" si="170"/>
        <v>RJ-Miracema</v>
      </c>
    </row>
    <row r="3639" spans="1:6" x14ac:dyDescent="0.25">
      <c r="A3639" s="1" t="s">
        <v>4987</v>
      </c>
      <c r="B3639" s="1">
        <v>3303104</v>
      </c>
      <c r="C3639" s="1" t="s">
        <v>2302</v>
      </c>
      <c r="D3639" s="1" t="str">
        <f t="shared" si="168"/>
        <v>33</v>
      </c>
      <c r="E3639" s="1" t="str">
        <f t="shared" si="169"/>
        <v>03104</v>
      </c>
      <c r="F3639" s="1" t="str">
        <f t="shared" si="170"/>
        <v>RJ-Natividade</v>
      </c>
    </row>
    <row r="3640" spans="1:6" x14ac:dyDescent="0.25">
      <c r="A3640" s="1" t="s">
        <v>4987</v>
      </c>
      <c r="B3640" s="1">
        <v>3303203</v>
      </c>
      <c r="C3640" s="1" t="s">
        <v>5030</v>
      </c>
      <c r="D3640" s="1" t="str">
        <f t="shared" si="168"/>
        <v>33</v>
      </c>
      <c r="E3640" s="1" t="str">
        <f t="shared" si="169"/>
        <v>03203</v>
      </c>
      <c r="F3640" s="1" t="str">
        <f t="shared" si="170"/>
        <v>RJ-Nilópolis</v>
      </c>
    </row>
    <row r="3641" spans="1:6" x14ac:dyDescent="0.25">
      <c r="A3641" s="1" t="s">
        <v>4987</v>
      </c>
      <c r="B3641" s="1">
        <v>3303302</v>
      </c>
      <c r="C3641" s="1" t="s">
        <v>5031</v>
      </c>
      <c r="D3641" s="1" t="str">
        <f t="shared" si="168"/>
        <v>33</v>
      </c>
      <c r="E3641" s="1" t="str">
        <f t="shared" si="169"/>
        <v>03302</v>
      </c>
      <c r="F3641" s="1" t="str">
        <f t="shared" si="170"/>
        <v>RJ-Niterói</v>
      </c>
    </row>
    <row r="3642" spans="1:6" x14ac:dyDescent="0.25">
      <c r="A3642" s="1" t="s">
        <v>4987</v>
      </c>
      <c r="B3642" s="1">
        <v>3303401</v>
      </c>
      <c r="C3642" s="1" t="s">
        <v>5032</v>
      </c>
      <c r="D3642" s="1" t="str">
        <f t="shared" si="168"/>
        <v>33</v>
      </c>
      <c r="E3642" s="1" t="str">
        <f t="shared" si="169"/>
        <v>03401</v>
      </c>
      <c r="F3642" s="1" t="str">
        <f t="shared" si="170"/>
        <v>RJ-Nova Friburgo</v>
      </c>
    </row>
    <row r="3643" spans="1:6" x14ac:dyDescent="0.25">
      <c r="A3643" s="1" t="s">
        <v>4987</v>
      </c>
      <c r="B3643" s="1">
        <v>3303500</v>
      </c>
      <c r="C3643" s="1" t="s">
        <v>5033</v>
      </c>
      <c r="D3643" s="1" t="str">
        <f t="shared" si="168"/>
        <v>33</v>
      </c>
      <c r="E3643" s="1" t="str">
        <f t="shared" si="169"/>
        <v>03500</v>
      </c>
      <c r="F3643" s="1" t="str">
        <f t="shared" si="170"/>
        <v>RJ-Nova Iguaçu</v>
      </c>
    </row>
    <row r="3644" spans="1:6" x14ac:dyDescent="0.25">
      <c r="A3644" s="1" t="s">
        <v>4987</v>
      </c>
      <c r="B3644" s="1">
        <v>3303609</v>
      </c>
      <c r="C3644" s="1" t="s">
        <v>5034</v>
      </c>
      <c r="D3644" s="1" t="str">
        <f t="shared" si="168"/>
        <v>33</v>
      </c>
      <c r="E3644" s="1" t="str">
        <f t="shared" si="169"/>
        <v>03609</v>
      </c>
      <c r="F3644" s="1" t="str">
        <f t="shared" si="170"/>
        <v>RJ-Paracambi</v>
      </c>
    </row>
    <row r="3645" spans="1:6" x14ac:dyDescent="0.25">
      <c r="A3645" s="1" t="s">
        <v>4987</v>
      </c>
      <c r="B3645" s="1">
        <v>3303708</v>
      </c>
      <c r="C3645" s="1" t="s">
        <v>5035</v>
      </c>
      <c r="D3645" s="1" t="str">
        <f t="shared" si="168"/>
        <v>33</v>
      </c>
      <c r="E3645" s="1" t="str">
        <f t="shared" si="169"/>
        <v>03708</v>
      </c>
      <c r="F3645" s="1" t="str">
        <f t="shared" si="170"/>
        <v>RJ-Paraíba do Sul</v>
      </c>
    </row>
    <row r="3646" spans="1:6" x14ac:dyDescent="0.25">
      <c r="A3646" s="1" t="s">
        <v>4987</v>
      </c>
      <c r="B3646" s="1">
        <v>3303807</v>
      </c>
      <c r="C3646" s="1" t="s">
        <v>5036</v>
      </c>
      <c r="D3646" s="1" t="str">
        <f t="shared" si="168"/>
        <v>33</v>
      </c>
      <c r="E3646" s="1" t="str">
        <f t="shared" si="169"/>
        <v>03807</v>
      </c>
      <c r="F3646" s="1" t="str">
        <f t="shared" si="170"/>
        <v>RJ-Paraty</v>
      </c>
    </row>
    <row r="3647" spans="1:6" x14ac:dyDescent="0.25">
      <c r="A3647" s="1" t="s">
        <v>4987</v>
      </c>
      <c r="B3647" s="1">
        <v>3303856</v>
      </c>
      <c r="C3647" s="1" t="s">
        <v>5037</v>
      </c>
      <c r="D3647" s="1" t="str">
        <f t="shared" si="168"/>
        <v>33</v>
      </c>
      <c r="E3647" s="1" t="str">
        <f t="shared" si="169"/>
        <v>03856</v>
      </c>
      <c r="F3647" s="1" t="str">
        <f t="shared" si="170"/>
        <v>RJ-Paty do Alferes</v>
      </c>
    </row>
    <row r="3648" spans="1:6" x14ac:dyDescent="0.25">
      <c r="A3648" s="1" t="s">
        <v>4987</v>
      </c>
      <c r="B3648" s="1">
        <v>3303906</v>
      </c>
      <c r="C3648" s="1" t="s">
        <v>5038</v>
      </c>
      <c r="D3648" s="1" t="str">
        <f t="shared" si="168"/>
        <v>33</v>
      </c>
      <c r="E3648" s="1" t="str">
        <f t="shared" si="169"/>
        <v>03906</v>
      </c>
      <c r="F3648" s="1" t="str">
        <f t="shared" si="170"/>
        <v>RJ-Petrópolis</v>
      </c>
    </row>
    <row r="3649" spans="1:6" x14ac:dyDescent="0.25">
      <c r="A3649" s="1" t="s">
        <v>4987</v>
      </c>
      <c r="B3649" s="1">
        <v>3303955</v>
      </c>
      <c r="C3649" s="1" t="s">
        <v>5039</v>
      </c>
      <c r="D3649" s="1" t="str">
        <f t="shared" si="168"/>
        <v>33</v>
      </c>
      <c r="E3649" s="1" t="str">
        <f t="shared" si="169"/>
        <v>03955</v>
      </c>
      <c r="F3649" s="1" t="str">
        <f t="shared" si="170"/>
        <v>RJ-Pinheiral</v>
      </c>
    </row>
    <row r="3650" spans="1:6" x14ac:dyDescent="0.25">
      <c r="A3650" s="1" t="s">
        <v>4987</v>
      </c>
      <c r="B3650" s="1">
        <v>3304003</v>
      </c>
      <c r="C3650" s="1" t="s">
        <v>5040</v>
      </c>
      <c r="D3650" s="1" t="str">
        <f t="shared" si="168"/>
        <v>33</v>
      </c>
      <c r="E3650" s="1" t="str">
        <f t="shared" si="169"/>
        <v>04003</v>
      </c>
      <c r="F3650" s="1" t="str">
        <f t="shared" si="170"/>
        <v>RJ-Piraí</v>
      </c>
    </row>
    <row r="3651" spans="1:6" x14ac:dyDescent="0.25">
      <c r="A3651" s="1" t="s">
        <v>4987</v>
      </c>
      <c r="B3651" s="1">
        <v>3304102</v>
      </c>
      <c r="C3651" s="1" t="s">
        <v>5041</v>
      </c>
      <c r="D3651" s="1" t="str">
        <f t="shared" ref="D3651:D3714" si="171">LEFT($B3651,2)</f>
        <v>33</v>
      </c>
      <c r="E3651" s="1" t="str">
        <f t="shared" ref="E3651:E3714" si="172">RIGHT(B3651,5)</f>
        <v>04102</v>
      </c>
      <c r="F3651" s="1" t="str">
        <f t="shared" si="170"/>
        <v>RJ-Porciúncula</v>
      </c>
    </row>
    <row r="3652" spans="1:6" x14ac:dyDescent="0.25">
      <c r="A3652" s="1" t="s">
        <v>4987</v>
      </c>
      <c r="B3652" s="1">
        <v>3304110</v>
      </c>
      <c r="C3652" s="1" t="s">
        <v>5042</v>
      </c>
      <c r="D3652" s="1" t="str">
        <f t="shared" si="171"/>
        <v>33</v>
      </c>
      <c r="E3652" s="1" t="str">
        <f t="shared" si="172"/>
        <v>04110</v>
      </c>
      <c r="F3652" s="1" t="str">
        <f t="shared" ref="F3652:F3715" si="173">A3652&amp;"-"&amp;C3652</f>
        <v>RJ-Porto Real</v>
      </c>
    </row>
    <row r="3653" spans="1:6" x14ac:dyDescent="0.25">
      <c r="A3653" s="1" t="s">
        <v>4987</v>
      </c>
      <c r="B3653" s="1">
        <v>3304128</v>
      </c>
      <c r="C3653" s="1" t="s">
        <v>5043</v>
      </c>
      <c r="D3653" s="1" t="str">
        <f t="shared" si="171"/>
        <v>33</v>
      </c>
      <c r="E3653" s="1" t="str">
        <f t="shared" si="172"/>
        <v>04128</v>
      </c>
      <c r="F3653" s="1" t="str">
        <f t="shared" si="173"/>
        <v>RJ-Quatis</v>
      </c>
    </row>
    <row r="3654" spans="1:6" x14ac:dyDescent="0.25">
      <c r="A3654" s="1" t="s">
        <v>4987</v>
      </c>
      <c r="B3654" s="1">
        <v>3304144</v>
      </c>
      <c r="C3654" s="1" t="s">
        <v>5044</v>
      </c>
      <c r="D3654" s="1" t="str">
        <f t="shared" si="171"/>
        <v>33</v>
      </c>
      <c r="E3654" s="1" t="str">
        <f t="shared" si="172"/>
        <v>04144</v>
      </c>
      <c r="F3654" s="1" t="str">
        <f t="shared" si="173"/>
        <v>RJ-Queimados</v>
      </c>
    </row>
    <row r="3655" spans="1:6" x14ac:dyDescent="0.25">
      <c r="A3655" s="1" t="s">
        <v>4987</v>
      </c>
      <c r="B3655" s="1">
        <v>3304151</v>
      </c>
      <c r="C3655" s="1" t="s">
        <v>5045</v>
      </c>
      <c r="D3655" s="1" t="str">
        <f t="shared" si="171"/>
        <v>33</v>
      </c>
      <c r="E3655" s="1" t="str">
        <f t="shared" si="172"/>
        <v>04151</v>
      </c>
      <c r="F3655" s="1" t="str">
        <f t="shared" si="173"/>
        <v>RJ-Quissamã</v>
      </c>
    </row>
    <row r="3656" spans="1:6" x14ac:dyDescent="0.25">
      <c r="A3656" s="1" t="s">
        <v>4987</v>
      </c>
      <c r="B3656" s="1">
        <v>3304201</v>
      </c>
      <c r="C3656" s="1" t="s">
        <v>5046</v>
      </c>
      <c r="D3656" s="1" t="str">
        <f t="shared" si="171"/>
        <v>33</v>
      </c>
      <c r="E3656" s="1" t="str">
        <f t="shared" si="172"/>
        <v>04201</v>
      </c>
      <c r="F3656" s="1" t="str">
        <f t="shared" si="173"/>
        <v>RJ-Resende</v>
      </c>
    </row>
    <row r="3657" spans="1:6" x14ac:dyDescent="0.25">
      <c r="A3657" s="1" t="s">
        <v>4987</v>
      </c>
      <c r="B3657" s="1">
        <v>3304300</v>
      </c>
      <c r="C3657" s="1" t="s">
        <v>5047</v>
      </c>
      <c r="D3657" s="1" t="str">
        <f t="shared" si="171"/>
        <v>33</v>
      </c>
      <c r="E3657" s="1" t="str">
        <f t="shared" si="172"/>
        <v>04300</v>
      </c>
      <c r="F3657" s="1" t="str">
        <f t="shared" si="173"/>
        <v>RJ-Rio Bonito</v>
      </c>
    </row>
    <row r="3658" spans="1:6" x14ac:dyDescent="0.25">
      <c r="A3658" s="1" t="s">
        <v>4987</v>
      </c>
      <c r="B3658" s="1">
        <v>3304409</v>
      </c>
      <c r="C3658" s="1" t="s">
        <v>5048</v>
      </c>
      <c r="D3658" s="1" t="str">
        <f t="shared" si="171"/>
        <v>33</v>
      </c>
      <c r="E3658" s="1" t="str">
        <f t="shared" si="172"/>
        <v>04409</v>
      </c>
      <c r="F3658" s="1" t="str">
        <f t="shared" si="173"/>
        <v>RJ-Rio Claro</v>
      </c>
    </row>
    <row r="3659" spans="1:6" x14ac:dyDescent="0.25">
      <c r="A3659" s="1" t="s">
        <v>4987</v>
      </c>
      <c r="B3659" s="1">
        <v>3304508</v>
      </c>
      <c r="C3659" s="1" t="s">
        <v>5049</v>
      </c>
      <c r="D3659" s="1" t="str">
        <f t="shared" si="171"/>
        <v>33</v>
      </c>
      <c r="E3659" s="1" t="str">
        <f t="shared" si="172"/>
        <v>04508</v>
      </c>
      <c r="F3659" s="1" t="str">
        <f t="shared" si="173"/>
        <v>RJ-Rio das Flores</v>
      </c>
    </row>
    <row r="3660" spans="1:6" x14ac:dyDescent="0.25">
      <c r="A3660" s="1" t="s">
        <v>4987</v>
      </c>
      <c r="B3660" s="1">
        <v>3304524</v>
      </c>
      <c r="C3660" s="1" t="s">
        <v>5050</v>
      </c>
      <c r="D3660" s="1" t="str">
        <f t="shared" si="171"/>
        <v>33</v>
      </c>
      <c r="E3660" s="1" t="str">
        <f t="shared" si="172"/>
        <v>04524</v>
      </c>
      <c r="F3660" s="1" t="str">
        <f t="shared" si="173"/>
        <v>RJ-Rio das Ostras</v>
      </c>
    </row>
    <row r="3661" spans="1:6" x14ac:dyDescent="0.25">
      <c r="A3661" s="1" t="s">
        <v>4987</v>
      </c>
      <c r="B3661" s="1">
        <v>3304557</v>
      </c>
      <c r="C3661" s="1" t="s">
        <v>5051</v>
      </c>
      <c r="D3661" s="1" t="str">
        <f t="shared" si="171"/>
        <v>33</v>
      </c>
      <c r="E3661" s="1" t="str">
        <f t="shared" si="172"/>
        <v>04557</v>
      </c>
      <c r="F3661" s="1" t="str">
        <f t="shared" si="173"/>
        <v>RJ-Rio de Janeiro</v>
      </c>
    </row>
    <row r="3662" spans="1:6" x14ac:dyDescent="0.25">
      <c r="A3662" s="1" t="s">
        <v>4987</v>
      </c>
      <c r="B3662" s="1">
        <v>3304607</v>
      </c>
      <c r="C3662" s="1" t="s">
        <v>5052</v>
      </c>
      <c r="D3662" s="1" t="str">
        <f t="shared" si="171"/>
        <v>33</v>
      </c>
      <c r="E3662" s="1" t="str">
        <f t="shared" si="172"/>
        <v>04607</v>
      </c>
      <c r="F3662" s="1" t="str">
        <f t="shared" si="173"/>
        <v>RJ-Santa Maria Madalena</v>
      </c>
    </row>
    <row r="3663" spans="1:6" x14ac:dyDescent="0.25">
      <c r="A3663" s="1" t="s">
        <v>4987</v>
      </c>
      <c r="B3663" s="1">
        <v>3304706</v>
      </c>
      <c r="C3663" s="1" t="s">
        <v>5053</v>
      </c>
      <c r="D3663" s="1" t="str">
        <f t="shared" si="171"/>
        <v>33</v>
      </c>
      <c r="E3663" s="1" t="str">
        <f t="shared" si="172"/>
        <v>04706</v>
      </c>
      <c r="F3663" s="1" t="str">
        <f t="shared" si="173"/>
        <v>RJ-Santo Antônio de Pádua</v>
      </c>
    </row>
    <row r="3664" spans="1:6" x14ac:dyDescent="0.25">
      <c r="A3664" s="1" t="s">
        <v>4987</v>
      </c>
      <c r="B3664" s="1">
        <v>3304805</v>
      </c>
      <c r="C3664" s="1" t="s">
        <v>5054</v>
      </c>
      <c r="D3664" s="1" t="str">
        <f t="shared" si="171"/>
        <v>33</v>
      </c>
      <c r="E3664" s="1" t="str">
        <f t="shared" si="172"/>
        <v>04805</v>
      </c>
      <c r="F3664" s="1" t="str">
        <f t="shared" si="173"/>
        <v>RJ-São Fidélis</v>
      </c>
    </row>
    <row r="3665" spans="1:6" x14ac:dyDescent="0.25">
      <c r="A3665" s="1" t="s">
        <v>4987</v>
      </c>
      <c r="B3665" s="1">
        <v>3304755</v>
      </c>
      <c r="C3665" s="1" t="s">
        <v>5055</v>
      </c>
      <c r="D3665" s="1" t="str">
        <f t="shared" si="171"/>
        <v>33</v>
      </c>
      <c r="E3665" s="1" t="str">
        <f t="shared" si="172"/>
        <v>04755</v>
      </c>
      <c r="F3665" s="1" t="str">
        <f t="shared" si="173"/>
        <v>RJ-São Francisco de Itabapoana</v>
      </c>
    </row>
    <row r="3666" spans="1:6" x14ac:dyDescent="0.25">
      <c r="A3666" s="1" t="s">
        <v>4987</v>
      </c>
      <c r="B3666" s="1">
        <v>3304904</v>
      </c>
      <c r="C3666" s="1" t="s">
        <v>5056</v>
      </c>
      <c r="D3666" s="1" t="str">
        <f t="shared" si="171"/>
        <v>33</v>
      </c>
      <c r="E3666" s="1" t="str">
        <f t="shared" si="172"/>
        <v>04904</v>
      </c>
      <c r="F3666" s="1" t="str">
        <f t="shared" si="173"/>
        <v>RJ-São Gonçalo</v>
      </c>
    </row>
    <row r="3667" spans="1:6" x14ac:dyDescent="0.25">
      <c r="A3667" s="1" t="s">
        <v>4987</v>
      </c>
      <c r="B3667" s="1">
        <v>3305000</v>
      </c>
      <c r="C3667" s="1" t="s">
        <v>5057</v>
      </c>
      <c r="D3667" s="1" t="str">
        <f t="shared" si="171"/>
        <v>33</v>
      </c>
      <c r="E3667" s="1" t="str">
        <f t="shared" si="172"/>
        <v>05000</v>
      </c>
      <c r="F3667" s="1" t="str">
        <f t="shared" si="173"/>
        <v>RJ-São João da Barra</v>
      </c>
    </row>
    <row r="3668" spans="1:6" x14ac:dyDescent="0.25">
      <c r="A3668" s="1" t="s">
        <v>4987</v>
      </c>
      <c r="B3668" s="1">
        <v>3305109</v>
      </c>
      <c r="C3668" s="1" t="s">
        <v>5058</v>
      </c>
      <c r="D3668" s="1" t="str">
        <f t="shared" si="171"/>
        <v>33</v>
      </c>
      <c r="E3668" s="1" t="str">
        <f t="shared" si="172"/>
        <v>05109</v>
      </c>
      <c r="F3668" s="1" t="str">
        <f t="shared" si="173"/>
        <v>RJ-São João de Meriti</v>
      </c>
    </row>
    <row r="3669" spans="1:6" x14ac:dyDescent="0.25">
      <c r="A3669" s="1" t="s">
        <v>4987</v>
      </c>
      <c r="B3669" s="1">
        <v>3305133</v>
      </c>
      <c r="C3669" s="1" t="s">
        <v>5059</v>
      </c>
      <c r="D3669" s="1" t="str">
        <f t="shared" si="171"/>
        <v>33</v>
      </c>
      <c r="E3669" s="1" t="str">
        <f t="shared" si="172"/>
        <v>05133</v>
      </c>
      <c r="F3669" s="1" t="str">
        <f t="shared" si="173"/>
        <v>RJ-São José de Ubá</v>
      </c>
    </row>
    <row r="3670" spans="1:6" x14ac:dyDescent="0.25">
      <c r="A3670" s="1" t="s">
        <v>4987</v>
      </c>
      <c r="B3670" s="1">
        <v>3305158</v>
      </c>
      <c r="C3670" s="1" t="s">
        <v>5060</v>
      </c>
      <c r="D3670" s="1" t="str">
        <f t="shared" si="171"/>
        <v>33</v>
      </c>
      <c r="E3670" s="1" t="str">
        <f t="shared" si="172"/>
        <v>05158</v>
      </c>
      <c r="F3670" s="1" t="str">
        <f t="shared" si="173"/>
        <v>RJ-São José do Vale do Rio Preto</v>
      </c>
    </row>
    <row r="3671" spans="1:6" x14ac:dyDescent="0.25">
      <c r="A3671" s="1" t="s">
        <v>4987</v>
      </c>
      <c r="B3671" s="1">
        <v>3305208</v>
      </c>
      <c r="C3671" s="1" t="s">
        <v>5061</v>
      </c>
      <c r="D3671" s="1" t="str">
        <f t="shared" si="171"/>
        <v>33</v>
      </c>
      <c r="E3671" s="1" t="str">
        <f t="shared" si="172"/>
        <v>05208</v>
      </c>
      <c r="F3671" s="1" t="str">
        <f t="shared" si="173"/>
        <v>RJ-São Pedro da Aldeia</v>
      </c>
    </row>
    <row r="3672" spans="1:6" x14ac:dyDescent="0.25">
      <c r="A3672" s="1" t="s">
        <v>4987</v>
      </c>
      <c r="B3672" s="1">
        <v>3305307</v>
      </c>
      <c r="C3672" s="1" t="s">
        <v>5062</v>
      </c>
      <c r="D3672" s="1" t="str">
        <f t="shared" si="171"/>
        <v>33</v>
      </c>
      <c r="E3672" s="1" t="str">
        <f t="shared" si="172"/>
        <v>05307</v>
      </c>
      <c r="F3672" s="1" t="str">
        <f t="shared" si="173"/>
        <v>RJ-São Sebastião do Alto</v>
      </c>
    </row>
    <row r="3673" spans="1:6" x14ac:dyDescent="0.25">
      <c r="A3673" s="1" t="s">
        <v>4987</v>
      </c>
      <c r="B3673" s="1">
        <v>3305406</v>
      </c>
      <c r="C3673" s="1" t="s">
        <v>2188</v>
      </c>
      <c r="D3673" s="1" t="str">
        <f t="shared" si="171"/>
        <v>33</v>
      </c>
      <c r="E3673" s="1" t="str">
        <f t="shared" si="172"/>
        <v>05406</v>
      </c>
      <c r="F3673" s="1" t="str">
        <f t="shared" si="173"/>
        <v>RJ-Sapucaia</v>
      </c>
    </row>
    <row r="3674" spans="1:6" x14ac:dyDescent="0.25">
      <c r="A3674" s="1" t="s">
        <v>4987</v>
      </c>
      <c r="B3674" s="1">
        <v>3305505</v>
      </c>
      <c r="C3674" s="1" t="s">
        <v>5063</v>
      </c>
      <c r="D3674" s="1" t="str">
        <f t="shared" si="171"/>
        <v>33</v>
      </c>
      <c r="E3674" s="1" t="str">
        <f t="shared" si="172"/>
        <v>05505</v>
      </c>
      <c r="F3674" s="1" t="str">
        <f t="shared" si="173"/>
        <v>RJ-Saquarema</v>
      </c>
    </row>
    <row r="3675" spans="1:6" x14ac:dyDescent="0.25">
      <c r="A3675" s="1" t="s">
        <v>4987</v>
      </c>
      <c r="B3675" s="1">
        <v>3305554</v>
      </c>
      <c r="C3675" s="1" t="s">
        <v>5064</v>
      </c>
      <c r="D3675" s="1" t="str">
        <f t="shared" si="171"/>
        <v>33</v>
      </c>
      <c r="E3675" s="1" t="str">
        <f t="shared" si="172"/>
        <v>05554</v>
      </c>
      <c r="F3675" s="1" t="str">
        <f t="shared" si="173"/>
        <v>RJ-Seropédica</v>
      </c>
    </row>
    <row r="3676" spans="1:6" x14ac:dyDescent="0.25">
      <c r="A3676" s="1" t="s">
        <v>4987</v>
      </c>
      <c r="B3676" s="1">
        <v>3305604</v>
      </c>
      <c r="C3676" s="1" t="s">
        <v>5065</v>
      </c>
      <c r="D3676" s="1" t="str">
        <f t="shared" si="171"/>
        <v>33</v>
      </c>
      <c r="E3676" s="1" t="str">
        <f t="shared" si="172"/>
        <v>05604</v>
      </c>
      <c r="F3676" s="1" t="str">
        <f t="shared" si="173"/>
        <v>RJ-Silva Jardim</v>
      </c>
    </row>
    <row r="3677" spans="1:6" x14ac:dyDescent="0.25">
      <c r="A3677" s="1" t="s">
        <v>4987</v>
      </c>
      <c r="B3677" s="1">
        <v>3305703</v>
      </c>
      <c r="C3677" s="1" t="s">
        <v>5066</v>
      </c>
      <c r="D3677" s="1" t="str">
        <f t="shared" si="171"/>
        <v>33</v>
      </c>
      <c r="E3677" s="1" t="str">
        <f t="shared" si="172"/>
        <v>05703</v>
      </c>
      <c r="F3677" s="1" t="str">
        <f t="shared" si="173"/>
        <v>RJ-Sumidouro</v>
      </c>
    </row>
    <row r="3678" spans="1:6" x14ac:dyDescent="0.25">
      <c r="A3678" s="1" t="s">
        <v>4987</v>
      </c>
      <c r="B3678" s="1">
        <v>3305752</v>
      </c>
      <c r="C3678" s="1" t="s">
        <v>5067</v>
      </c>
      <c r="D3678" s="1" t="str">
        <f t="shared" si="171"/>
        <v>33</v>
      </c>
      <c r="E3678" s="1" t="str">
        <f t="shared" si="172"/>
        <v>05752</v>
      </c>
      <c r="F3678" s="1" t="str">
        <f t="shared" si="173"/>
        <v>RJ-Tanguá</v>
      </c>
    </row>
    <row r="3679" spans="1:6" x14ac:dyDescent="0.25">
      <c r="A3679" s="1" t="s">
        <v>4987</v>
      </c>
      <c r="B3679" s="1">
        <v>3305802</v>
      </c>
      <c r="C3679" s="1" t="s">
        <v>5068</v>
      </c>
      <c r="D3679" s="1" t="str">
        <f t="shared" si="171"/>
        <v>33</v>
      </c>
      <c r="E3679" s="1" t="str">
        <f t="shared" si="172"/>
        <v>05802</v>
      </c>
      <c r="F3679" s="1" t="str">
        <f t="shared" si="173"/>
        <v>RJ-Teresópolis</v>
      </c>
    </row>
    <row r="3680" spans="1:6" x14ac:dyDescent="0.25">
      <c r="A3680" s="1" t="s">
        <v>4987</v>
      </c>
      <c r="B3680" s="1">
        <v>3305901</v>
      </c>
      <c r="C3680" s="1" t="s">
        <v>5069</v>
      </c>
      <c r="D3680" s="1" t="str">
        <f t="shared" si="171"/>
        <v>33</v>
      </c>
      <c r="E3680" s="1" t="str">
        <f t="shared" si="172"/>
        <v>05901</v>
      </c>
      <c r="F3680" s="1" t="str">
        <f t="shared" si="173"/>
        <v>RJ-Trajano de Moraes</v>
      </c>
    </row>
    <row r="3681" spans="1:6" x14ac:dyDescent="0.25">
      <c r="A3681" s="1" t="s">
        <v>4987</v>
      </c>
      <c r="B3681" s="1">
        <v>3306008</v>
      </c>
      <c r="C3681" s="1" t="s">
        <v>5070</v>
      </c>
      <c r="D3681" s="1" t="str">
        <f t="shared" si="171"/>
        <v>33</v>
      </c>
      <c r="E3681" s="1" t="str">
        <f t="shared" si="172"/>
        <v>06008</v>
      </c>
      <c r="F3681" s="1" t="str">
        <f t="shared" si="173"/>
        <v>RJ-Três Rios</v>
      </c>
    </row>
    <row r="3682" spans="1:6" x14ac:dyDescent="0.25">
      <c r="A3682" s="1" t="s">
        <v>4987</v>
      </c>
      <c r="B3682" s="1">
        <v>3306107</v>
      </c>
      <c r="C3682" s="1" t="s">
        <v>4063</v>
      </c>
      <c r="D3682" s="1" t="str">
        <f t="shared" si="171"/>
        <v>33</v>
      </c>
      <c r="E3682" s="1" t="str">
        <f t="shared" si="172"/>
        <v>06107</v>
      </c>
      <c r="F3682" s="1" t="str">
        <f t="shared" si="173"/>
        <v>RJ-Valença</v>
      </c>
    </row>
    <row r="3683" spans="1:6" x14ac:dyDescent="0.25">
      <c r="A3683" s="1" t="s">
        <v>4987</v>
      </c>
      <c r="B3683" s="1">
        <v>3306156</v>
      </c>
      <c r="C3683" s="1" t="s">
        <v>5071</v>
      </c>
      <c r="D3683" s="1" t="str">
        <f t="shared" si="171"/>
        <v>33</v>
      </c>
      <c r="E3683" s="1" t="str">
        <f t="shared" si="172"/>
        <v>06156</v>
      </c>
      <c r="F3683" s="1" t="str">
        <f t="shared" si="173"/>
        <v>RJ-Varre-Sai</v>
      </c>
    </row>
    <row r="3684" spans="1:6" x14ac:dyDescent="0.25">
      <c r="A3684" s="1" t="s">
        <v>4987</v>
      </c>
      <c r="B3684" s="1">
        <v>3306206</v>
      </c>
      <c r="C3684" s="1" t="s">
        <v>5072</v>
      </c>
      <c r="D3684" s="1" t="str">
        <f t="shared" si="171"/>
        <v>33</v>
      </c>
      <c r="E3684" s="1" t="str">
        <f t="shared" si="172"/>
        <v>06206</v>
      </c>
      <c r="F3684" s="1" t="str">
        <f t="shared" si="173"/>
        <v>RJ-Vassouras</v>
      </c>
    </row>
    <row r="3685" spans="1:6" x14ac:dyDescent="0.25">
      <c r="A3685" s="1" t="s">
        <v>4987</v>
      </c>
      <c r="B3685" s="1">
        <v>3306305</v>
      </c>
      <c r="C3685" s="1" t="s">
        <v>5073</v>
      </c>
      <c r="D3685" s="1" t="str">
        <f t="shared" si="171"/>
        <v>33</v>
      </c>
      <c r="E3685" s="1" t="str">
        <f t="shared" si="172"/>
        <v>06305</v>
      </c>
      <c r="F3685" s="1" t="str">
        <f t="shared" si="173"/>
        <v>RJ-Volta Redonda</v>
      </c>
    </row>
    <row r="3686" spans="1:6" x14ac:dyDescent="0.25">
      <c r="A3686" s="1" t="s">
        <v>2980</v>
      </c>
      <c r="B3686" s="1">
        <v>2400109</v>
      </c>
      <c r="C3686" s="1" t="s">
        <v>2981</v>
      </c>
      <c r="D3686" s="1" t="str">
        <f t="shared" si="171"/>
        <v>24</v>
      </c>
      <c r="E3686" s="1" t="str">
        <f t="shared" si="172"/>
        <v>00109</v>
      </c>
      <c r="F3686" s="1" t="str">
        <f t="shared" si="173"/>
        <v>RN-Acari</v>
      </c>
    </row>
    <row r="3687" spans="1:6" x14ac:dyDescent="0.25">
      <c r="A3687" s="1" t="s">
        <v>2980</v>
      </c>
      <c r="B3687" s="1">
        <v>2400208</v>
      </c>
      <c r="C3687" s="1" t="s">
        <v>2982</v>
      </c>
      <c r="D3687" s="1" t="str">
        <f t="shared" si="171"/>
        <v>24</v>
      </c>
      <c r="E3687" s="1" t="str">
        <f t="shared" si="172"/>
        <v>00208</v>
      </c>
      <c r="F3687" s="1" t="str">
        <f t="shared" si="173"/>
        <v>RN-Açu</v>
      </c>
    </row>
    <row r="3688" spans="1:6" x14ac:dyDescent="0.25">
      <c r="A3688" s="1" t="s">
        <v>2980</v>
      </c>
      <c r="B3688" s="1">
        <v>2400307</v>
      </c>
      <c r="C3688" s="1" t="s">
        <v>2983</v>
      </c>
      <c r="D3688" s="1" t="str">
        <f t="shared" si="171"/>
        <v>24</v>
      </c>
      <c r="E3688" s="1" t="str">
        <f t="shared" si="172"/>
        <v>00307</v>
      </c>
      <c r="F3688" s="1" t="str">
        <f t="shared" si="173"/>
        <v>RN-Afonso Bezerra</v>
      </c>
    </row>
    <row r="3689" spans="1:6" x14ac:dyDescent="0.25">
      <c r="A3689" s="1" t="s">
        <v>2980</v>
      </c>
      <c r="B3689" s="1">
        <v>2400406</v>
      </c>
      <c r="C3689" s="1" t="s">
        <v>2984</v>
      </c>
      <c r="D3689" s="1" t="str">
        <f t="shared" si="171"/>
        <v>24</v>
      </c>
      <c r="E3689" s="1" t="str">
        <f t="shared" si="172"/>
        <v>00406</v>
      </c>
      <c r="F3689" s="1" t="str">
        <f t="shared" si="173"/>
        <v>RN-Água Nova</v>
      </c>
    </row>
    <row r="3690" spans="1:6" x14ac:dyDescent="0.25">
      <c r="A3690" s="1" t="s">
        <v>2980</v>
      </c>
      <c r="B3690" s="1">
        <v>2400505</v>
      </c>
      <c r="C3690" s="1" t="s">
        <v>2985</v>
      </c>
      <c r="D3690" s="1" t="str">
        <f t="shared" si="171"/>
        <v>24</v>
      </c>
      <c r="E3690" s="1" t="str">
        <f t="shared" si="172"/>
        <v>00505</v>
      </c>
      <c r="F3690" s="1" t="str">
        <f t="shared" si="173"/>
        <v>RN-Alexandria</v>
      </c>
    </row>
    <row r="3691" spans="1:6" x14ac:dyDescent="0.25">
      <c r="A3691" s="1" t="s">
        <v>2980</v>
      </c>
      <c r="B3691" s="1">
        <v>2400604</v>
      </c>
      <c r="C3691" s="1" t="s">
        <v>2986</v>
      </c>
      <c r="D3691" s="1" t="str">
        <f t="shared" si="171"/>
        <v>24</v>
      </c>
      <c r="E3691" s="1" t="str">
        <f t="shared" si="172"/>
        <v>00604</v>
      </c>
      <c r="F3691" s="1" t="str">
        <f t="shared" si="173"/>
        <v>RN-Almino Afonso</v>
      </c>
    </row>
    <row r="3692" spans="1:6" x14ac:dyDescent="0.25">
      <c r="A3692" s="1" t="s">
        <v>2980</v>
      </c>
      <c r="B3692" s="1">
        <v>2400703</v>
      </c>
      <c r="C3692" s="1" t="s">
        <v>2987</v>
      </c>
      <c r="D3692" s="1" t="str">
        <f t="shared" si="171"/>
        <v>24</v>
      </c>
      <c r="E3692" s="1" t="str">
        <f t="shared" si="172"/>
        <v>00703</v>
      </c>
      <c r="F3692" s="1" t="str">
        <f t="shared" si="173"/>
        <v>RN-Alto do Rodrigues</v>
      </c>
    </row>
    <row r="3693" spans="1:6" x14ac:dyDescent="0.25">
      <c r="A3693" s="1" t="s">
        <v>2980</v>
      </c>
      <c r="B3693" s="1">
        <v>2400802</v>
      </c>
      <c r="C3693" s="1" t="s">
        <v>2988</v>
      </c>
      <c r="D3693" s="1" t="str">
        <f t="shared" si="171"/>
        <v>24</v>
      </c>
      <c r="E3693" s="1" t="str">
        <f t="shared" si="172"/>
        <v>00802</v>
      </c>
      <c r="F3693" s="1" t="str">
        <f t="shared" si="173"/>
        <v>RN-Angicos</v>
      </c>
    </row>
    <row r="3694" spans="1:6" x14ac:dyDescent="0.25">
      <c r="A3694" s="1" t="s">
        <v>2980</v>
      </c>
      <c r="B3694" s="1">
        <v>2400901</v>
      </c>
      <c r="C3694" s="1" t="s">
        <v>2989</v>
      </c>
      <c r="D3694" s="1" t="str">
        <f t="shared" si="171"/>
        <v>24</v>
      </c>
      <c r="E3694" s="1" t="str">
        <f t="shared" si="172"/>
        <v>00901</v>
      </c>
      <c r="F3694" s="1" t="str">
        <f t="shared" si="173"/>
        <v>RN-Antônio Martins</v>
      </c>
    </row>
    <row r="3695" spans="1:6" x14ac:dyDescent="0.25">
      <c r="A3695" s="1" t="s">
        <v>2980</v>
      </c>
      <c r="B3695" s="1">
        <v>2401008</v>
      </c>
      <c r="C3695" s="1" t="s">
        <v>2990</v>
      </c>
      <c r="D3695" s="1" t="str">
        <f t="shared" si="171"/>
        <v>24</v>
      </c>
      <c r="E3695" s="1" t="str">
        <f t="shared" si="172"/>
        <v>01008</v>
      </c>
      <c r="F3695" s="1" t="str">
        <f t="shared" si="173"/>
        <v>RN-Apodi</v>
      </c>
    </row>
    <row r="3696" spans="1:6" x14ac:dyDescent="0.25">
      <c r="A3696" s="1" t="s">
        <v>2980</v>
      </c>
      <c r="B3696" s="1">
        <v>2401107</v>
      </c>
      <c r="C3696" s="1" t="s">
        <v>2991</v>
      </c>
      <c r="D3696" s="1" t="str">
        <f t="shared" si="171"/>
        <v>24</v>
      </c>
      <c r="E3696" s="1" t="str">
        <f t="shared" si="172"/>
        <v>01107</v>
      </c>
      <c r="F3696" s="1" t="str">
        <f t="shared" si="173"/>
        <v>RN-Areia Branca</v>
      </c>
    </row>
    <row r="3697" spans="1:6" x14ac:dyDescent="0.25">
      <c r="A3697" s="1" t="s">
        <v>2980</v>
      </c>
      <c r="B3697" s="1">
        <v>2401206</v>
      </c>
      <c r="C3697" s="1" t="s">
        <v>2992</v>
      </c>
      <c r="D3697" s="1" t="str">
        <f t="shared" si="171"/>
        <v>24</v>
      </c>
      <c r="E3697" s="1" t="str">
        <f t="shared" si="172"/>
        <v>01206</v>
      </c>
      <c r="F3697" s="1" t="str">
        <f t="shared" si="173"/>
        <v>RN-Arês</v>
      </c>
    </row>
    <row r="3698" spans="1:6" x14ac:dyDescent="0.25">
      <c r="A3698" s="1" t="s">
        <v>2980</v>
      </c>
      <c r="B3698" s="1">
        <v>2401305</v>
      </c>
      <c r="C3698" s="1" t="s">
        <v>2993</v>
      </c>
      <c r="D3698" s="1" t="str">
        <f t="shared" si="171"/>
        <v>24</v>
      </c>
      <c r="E3698" s="1" t="str">
        <f t="shared" si="172"/>
        <v>01305</v>
      </c>
      <c r="F3698" s="1" t="str">
        <f t="shared" si="173"/>
        <v>RN-Augusto Severo</v>
      </c>
    </row>
    <row r="3699" spans="1:6" x14ac:dyDescent="0.25">
      <c r="A3699" s="1" t="s">
        <v>2980</v>
      </c>
      <c r="B3699" s="1">
        <v>2401404</v>
      </c>
      <c r="C3699" s="1" t="s">
        <v>2994</v>
      </c>
      <c r="D3699" s="1" t="str">
        <f t="shared" si="171"/>
        <v>24</v>
      </c>
      <c r="E3699" s="1" t="str">
        <f t="shared" si="172"/>
        <v>01404</v>
      </c>
      <c r="F3699" s="1" t="str">
        <f t="shared" si="173"/>
        <v>RN-Baía Formosa</v>
      </c>
    </row>
    <row r="3700" spans="1:6" x14ac:dyDescent="0.25">
      <c r="A3700" s="1" t="s">
        <v>2980</v>
      </c>
      <c r="B3700" s="1">
        <v>2401453</v>
      </c>
      <c r="C3700" s="1" t="s">
        <v>2995</v>
      </c>
      <c r="D3700" s="1" t="str">
        <f t="shared" si="171"/>
        <v>24</v>
      </c>
      <c r="E3700" s="1" t="str">
        <f t="shared" si="172"/>
        <v>01453</v>
      </c>
      <c r="F3700" s="1" t="str">
        <f t="shared" si="173"/>
        <v>RN-Baraúna</v>
      </c>
    </row>
    <row r="3701" spans="1:6" x14ac:dyDescent="0.25">
      <c r="A3701" s="1" t="s">
        <v>2980</v>
      </c>
      <c r="B3701" s="1">
        <v>2401503</v>
      </c>
      <c r="C3701" s="1" t="s">
        <v>2996</v>
      </c>
      <c r="D3701" s="1" t="str">
        <f t="shared" si="171"/>
        <v>24</v>
      </c>
      <c r="E3701" s="1" t="str">
        <f t="shared" si="172"/>
        <v>01503</v>
      </c>
      <c r="F3701" s="1" t="str">
        <f t="shared" si="173"/>
        <v>RN-Barcelona</v>
      </c>
    </row>
    <row r="3702" spans="1:6" x14ac:dyDescent="0.25">
      <c r="A3702" s="1" t="s">
        <v>2980</v>
      </c>
      <c r="B3702" s="1">
        <v>2401602</v>
      </c>
      <c r="C3702" s="1" t="s">
        <v>2997</v>
      </c>
      <c r="D3702" s="1" t="str">
        <f t="shared" si="171"/>
        <v>24</v>
      </c>
      <c r="E3702" s="1" t="str">
        <f t="shared" si="172"/>
        <v>01602</v>
      </c>
      <c r="F3702" s="1" t="str">
        <f t="shared" si="173"/>
        <v>RN-Bento Fernandes</v>
      </c>
    </row>
    <row r="3703" spans="1:6" x14ac:dyDescent="0.25">
      <c r="A3703" s="1" t="s">
        <v>2980</v>
      </c>
      <c r="B3703" s="1">
        <v>2401651</v>
      </c>
      <c r="C3703" s="1" t="s">
        <v>2998</v>
      </c>
      <c r="D3703" s="1" t="str">
        <f t="shared" si="171"/>
        <v>24</v>
      </c>
      <c r="E3703" s="1" t="str">
        <f t="shared" si="172"/>
        <v>01651</v>
      </c>
      <c r="F3703" s="1" t="str">
        <f t="shared" si="173"/>
        <v>RN-Bodó</v>
      </c>
    </row>
    <row r="3704" spans="1:6" x14ac:dyDescent="0.25">
      <c r="A3704" s="1" t="s">
        <v>2980</v>
      </c>
      <c r="B3704" s="1">
        <v>2401701</v>
      </c>
      <c r="C3704" s="1" t="s">
        <v>2607</v>
      </c>
      <c r="D3704" s="1" t="str">
        <f t="shared" si="171"/>
        <v>24</v>
      </c>
      <c r="E3704" s="1" t="str">
        <f t="shared" si="172"/>
        <v>01701</v>
      </c>
      <c r="F3704" s="1" t="str">
        <f t="shared" si="173"/>
        <v>RN-Bom Jesus</v>
      </c>
    </row>
    <row r="3705" spans="1:6" x14ac:dyDescent="0.25">
      <c r="A3705" s="1" t="s">
        <v>2980</v>
      </c>
      <c r="B3705" s="1">
        <v>2401800</v>
      </c>
      <c r="C3705" s="1" t="s">
        <v>2999</v>
      </c>
      <c r="D3705" s="1" t="str">
        <f t="shared" si="171"/>
        <v>24</v>
      </c>
      <c r="E3705" s="1" t="str">
        <f t="shared" si="172"/>
        <v>01800</v>
      </c>
      <c r="F3705" s="1" t="str">
        <f t="shared" si="173"/>
        <v>RN-Brejinho</v>
      </c>
    </row>
    <row r="3706" spans="1:6" x14ac:dyDescent="0.25">
      <c r="A3706" s="1" t="s">
        <v>2980</v>
      </c>
      <c r="B3706" s="1">
        <v>2401859</v>
      </c>
      <c r="C3706" s="1" t="s">
        <v>3000</v>
      </c>
      <c r="D3706" s="1" t="str">
        <f t="shared" si="171"/>
        <v>24</v>
      </c>
      <c r="E3706" s="1" t="str">
        <f t="shared" si="172"/>
        <v>01859</v>
      </c>
      <c r="F3706" s="1" t="str">
        <f t="shared" si="173"/>
        <v>RN-Caiçara do Norte</v>
      </c>
    </row>
    <row r="3707" spans="1:6" x14ac:dyDescent="0.25">
      <c r="A3707" s="1" t="s">
        <v>2980</v>
      </c>
      <c r="B3707" s="1">
        <v>2401909</v>
      </c>
      <c r="C3707" s="1" t="s">
        <v>3001</v>
      </c>
      <c r="D3707" s="1" t="str">
        <f t="shared" si="171"/>
        <v>24</v>
      </c>
      <c r="E3707" s="1" t="str">
        <f t="shared" si="172"/>
        <v>01909</v>
      </c>
      <c r="F3707" s="1" t="str">
        <f t="shared" si="173"/>
        <v>RN-Caiçara do Rio do Vento</v>
      </c>
    </row>
    <row r="3708" spans="1:6" x14ac:dyDescent="0.25">
      <c r="A3708" s="1" t="s">
        <v>2980</v>
      </c>
      <c r="B3708" s="1">
        <v>2402006</v>
      </c>
      <c r="C3708" s="1" t="s">
        <v>3002</v>
      </c>
      <c r="D3708" s="1" t="str">
        <f t="shared" si="171"/>
        <v>24</v>
      </c>
      <c r="E3708" s="1" t="str">
        <f t="shared" si="172"/>
        <v>02006</v>
      </c>
      <c r="F3708" s="1" t="str">
        <f t="shared" si="173"/>
        <v>RN-Caicó</v>
      </c>
    </row>
    <row r="3709" spans="1:6" x14ac:dyDescent="0.25">
      <c r="A3709" s="1" t="s">
        <v>2980</v>
      </c>
      <c r="B3709" s="1">
        <v>2402105</v>
      </c>
      <c r="C3709" s="1" t="s">
        <v>3003</v>
      </c>
      <c r="D3709" s="1" t="str">
        <f t="shared" si="171"/>
        <v>24</v>
      </c>
      <c r="E3709" s="1" t="str">
        <f t="shared" si="172"/>
        <v>02105</v>
      </c>
      <c r="F3709" s="1" t="str">
        <f t="shared" si="173"/>
        <v>RN-Campo Redondo</v>
      </c>
    </row>
    <row r="3710" spans="1:6" x14ac:dyDescent="0.25">
      <c r="A3710" s="1" t="s">
        <v>2980</v>
      </c>
      <c r="B3710" s="1">
        <v>2402204</v>
      </c>
      <c r="C3710" s="1" t="s">
        <v>3004</v>
      </c>
      <c r="D3710" s="1" t="str">
        <f t="shared" si="171"/>
        <v>24</v>
      </c>
      <c r="E3710" s="1" t="str">
        <f t="shared" si="172"/>
        <v>02204</v>
      </c>
      <c r="F3710" s="1" t="str">
        <f t="shared" si="173"/>
        <v>RN-Canguaretama</v>
      </c>
    </row>
    <row r="3711" spans="1:6" x14ac:dyDescent="0.25">
      <c r="A3711" s="1" t="s">
        <v>2980</v>
      </c>
      <c r="B3711" s="1">
        <v>2402303</v>
      </c>
      <c r="C3711" s="1" t="s">
        <v>3005</v>
      </c>
      <c r="D3711" s="1" t="str">
        <f t="shared" si="171"/>
        <v>24</v>
      </c>
      <c r="E3711" s="1" t="str">
        <f t="shared" si="172"/>
        <v>02303</v>
      </c>
      <c r="F3711" s="1" t="str">
        <f t="shared" si="173"/>
        <v>RN-Caraúbas</v>
      </c>
    </row>
    <row r="3712" spans="1:6" x14ac:dyDescent="0.25">
      <c r="A3712" s="1" t="s">
        <v>2980</v>
      </c>
      <c r="B3712" s="1">
        <v>2402402</v>
      </c>
      <c r="C3712" s="1" t="s">
        <v>3006</v>
      </c>
      <c r="D3712" s="1" t="str">
        <f t="shared" si="171"/>
        <v>24</v>
      </c>
      <c r="E3712" s="1" t="str">
        <f t="shared" si="172"/>
        <v>02402</v>
      </c>
      <c r="F3712" s="1" t="str">
        <f t="shared" si="173"/>
        <v>RN-Carnaúba dos Dantas</v>
      </c>
    </row>
    <row r="3713" spans="1:6" x14ac:dyDescent="0.25">
      <c r="A3713" s="1" t="s">
        <v>2980</v>
      </c>
      <c r="B3713" s="1">
        <v>2402501</v>
      </c>
      <c r="C3713" s="1" t="s">
        <v>3007</v>
      </c>
      <c r="D3713" s="1" t="str">
        <f t="shared" si="171"/>
        <v>24</v>
      </c>
      <c r="E3713" s="1" t="str">
        <f t="shared" si="172"/>
        <v>02501</v>
      </c>
      <c r="F3713" s="1" t="str">
        <f t="shared" si="173"/>
        <v>RN-Carnaubais</v>
      </c>
    </row>
    <row r="3714" spans="1:6" x14ac:dyDescent="0.25">
      <c r="A3714" s="1" t="s">
        <v>2980</v>
      </c>
      <c r="B3714" s="1">
        <v>2402600</v>
      </c>
      <c r="C3714" s="1" t="s">
        <v>3008</v>
      </c>
      <c r="D3714" s="1" t="str">
        <f t="shared" si="171"/>
        <v>24</v>
      </c>
      <c r="E3714" s="1" t="str">
        <f t="shared" si="172"/>
        <v>02600</v>
      </c>
      <c r="F3714" s="1" t="str">
        <f t="shared" si="173"/>
        <v>RN-Ceará-Mirim</v>
      </c>
    </row>
    <row r="3715" spans="1:6" x14ac:dyDescent="0.25">
      <c r="A3715" s="1" t="s">
        <v>2980</v>
      </c>
      <c r="B3715" s="1">
        <v>2402709</v>
      </c>
      <c r="C3715" s="1" t="s">
        <v>3009</v>
      </c>
      <c r="D3715" s="1" t="str">
        <f t="shared" ref="D3715:D3778" si="174">LEFT($B3715,2)</f>
        <v>24</v>
      </c>
      <c r="E3715" s="1" t="str">
        <f t="shared" ref="E3715:E3778" si="175">RIGHT(B3715,5)</f>
        <v>02709</v>
      </c>
      <c r="F3715" s="1" t="str">
        <f t="shared" si="173"/>
        <v>RN-Cerro Corá</v>
      </c>
    </row>
    <row r="3716" spans="1:6" x14ac:dyDescent="0.25">
      <c r="A3716" s="1" t="s">
        <v>2980</v>
      </c>
      <c r="B3716" s="1">
        <v>2402808</v>
      </c>
      <c r="C3716" s="1" t="s">
        <v>3010</v>
      </c>
      <c r="D3716" s="1" t="str">
        <f t="shared" si="174"/>
        <v>24</v>
      </c>
      <c r="E3716" s="1" t="str">
        <f t="shared" si="175"/>
        <v>02808</v>
      </c>
      <c r="F3716" s="1" t="str">
        <f t="shared" ref="F3716:F3779" si="176">A3716&amp;"-"&amp;C3716</f>
        <v>RN-Coronel Ezequiel</v>
      </c>
    </row>
    <row r="3717" spans="1:6" x14ac:dyDescent="0.25">
      <c r="A3717" s="1" t="s">
        <v>2980</v>
      </c>
      <c r="B3717" s="1">
        <v>2402907</v>
      </c>
      <c r="C3717" s="1" t="s">
        <v>3011</v>
      </c>
      <c r="D3717" s="1" t="str">
        <f t="shared" si="174"/>
        <v>24</v>
      </c>
      <c r="E3717" s="1" t="str">
        <f t="shared" si="175"/>
        <v>02907</v>
      </c>
      <c r="F3717" s="1" t="str">
        <f t="shared" si="176"/>
        <v>RN-Coronel João Pessoa</v>
      </c>
    </row>
    <row r="3718" spans="1:6" x14ac:dyDescent="0.25">
      <c r="A3718" s="1" t="s">
        <v>2980</v>
      </c>
      <c r="B3718" s="1">
        <v>2403004</v>
      </c>
      <c r="C3718" s="1" t="s">
        <v>3012</v>
      </c>
      <c r="D3718" s="1" t="str">
        <f t="shared" si="174"/>
        <v>24</v>
      </c>
      <c r="E3718" s="1" t="str">
        <f t="shared" si="175"/>
        <v>03004</v>
      </c>
      <c r="F3718" s="1" t="str">
        <f t="shared" si="176"/>
        <v>RN-Cruzeta</v>
      </c>
    </row>
    <row r="3719" spans="1:6" x14ac:dyDescent="0.25">
      <c r="A3719" s="1" t="s">
        <v>2980</v>
      </c>
      <c r="B3719" s="1">
        <v>2403103</v>
      </c>
      <c r="C3719" s="1" t="s">
        <v>3013</v>
      </c>
      <c r="D3719" s="1" t="str">
        <f t="shared" si="174"/>
        <v>24</v>
      </c>
      <c r="E3719" s="1" t="str">
        <f t="shared" si="175"/>
        <v>03103</v>
      </c>
      <c r="F3719" s="1" t="str">
        <f t="shared" si="176"/>
        <v>RN-Currais Novos</v>
      </c>
    </row>
    <row r="3720" spans="1:6" x14ac:dyDescent="0.25">
      <c r="A3720" s="1" t="s">
        <v>2980</v>
      </c>
      <c r="B3720" s="1">
        <v>2403202</v>
      </c>
      <c r="C3720" s="1" t="s">
        <v>3014</v>
      </c>
      <c r="D3720" s="1" t="str">
        <f t="shared" si="174"/>
        <v>24</v>
      </c>
      <c r="E3720" s="1" t="str">
        <f t="shared" si="175"/>
        <v>03202</v>
      </c>
      <c r="F3720" s="1" t="str">
        <f t="shared" si="176"/>
        <v>RN-Doutor Severiano</v>
      </c>
    </row>
    <row r="3721" spans="1:6" x14ac:dyDescent="0.25">
      <c r="A3721" s="1" t="s">
        <v>2980</v>
      </c>
      <c r="B3721" s="1">
        <v>2403301</v>
      </c>
      <c r="C3721" s="1" t="s">
        <v>3015</v>
      </c>
      <c r="D3721" s="1" t="str">
        <f t="shared" si="174"/>
        <v>24</v>
      </c>
      <c r="E3721" s="1" t="str">
        <f t="shared" si="175"/>
        <v>03301</v>
      </c>
      <c r="F3721" s="1" t="str">
        <f t="shared" si="176"/>
        <v>RN-Encanto</v>
      </c>
    </row>
    <row r="3722" spans="1:6" x14ac:dyDescent="0.25">
      <c r="A3722" s="1" t="s">
        <v>2980</v>
      </c>
      <c r="B3722" s="1">
        <v>2403400</v>
      </c>
      <c r="C3722" s="1" t="s">
        <v>3016</v>
      </c>
      <c r="D3722" s="1" t="str">
        <f t="shared" si="174"/>
        <v>24</v>
      </c>
      <c r="E3722" s="1" t="str">
        <f t="shared" si="175"/>
        <v>03400</v>
      </c>
      <c r="F3722" s="1" t="str">
        <f t="shared" si="176"/>
        <v>RN-Equador</v>
      </c>
    </row>
    <row r="3723" spans="1:6" x14ac:dyDescent="0.25">
      <c r="A3723" s="1" t="s">
        <v>2980</v>
      </c>
      <c r="B3723" s="1">
        <v>2403509</v>
      </c>
      <c r="C3723" s="1" t="s">
        <v>3017</v>
      </c>
      <c r="D3723" s="1" t="str">
        <f t="shared" si="174"/>
        <v>24</v>
      </c>
      <c r="E3723" s="1" t="str">
        <f t="shared" si="175"/>
        <v>03509</v>
      </c>
      <c r="F3723" s="1" t="str">
        <f t="shared" si="176"/>
        <v>RN-Espírito Santo</v>
      </c>
    </row>
    <row r="3724" spans="1:6" x14ac:dyDescent="0.25">
      <c r="A3724" s="1" t="s">
        <v>2980</v>
      </c>
      <c r="B3724" s="1">
        <v>2403608</v>
      </c>
      <c r="C3724" s="1" t="s">
        <v>3018</v>
      </c>
      <c r="D3724" s="1" t="str">
        <f t="shared" si="174"/>
        <v>24</v>
      </c>
      <c r="E3724" s="1" t="str">
        <f t="shared" si="175"/>
        <v>03608</v>
      </c>
      <c r="F3724" s="1" t="str">
        <f t="shared" si="176"/>
        <v>RN-Extremoz</v>
      </c>
    </row>
    <row r="3725" spans="1:6" x14ac:dyDescent="0.25">
      <c r="A3725" s="1" t="s">
        <v>2980</v>
      </c>
      <c r="B3725" s="1">
        <v>2403707</v>
      </c>
      <c r="C3725" s="1" t="s">
        <v>3019</v>
      </c>
      <c r="D3725" s="1" t="str">
        <f t="shared" si="174"/>
        <v>24</v>
      </c>
      <c r="E3725" s="1" t="str">
        <f t="shared" si="175"/>
        <v>03707</v>
      </c>
      <c r="F3725" s="1" t="str">
        <f t="shared" si="176"/>
        <v>RN-Felipe Guerra</v>
      </c>
    </row>
    <row r="3726" spans="1:6" x14ac:dyDescent="0.25">
      <c r="A3726" s="1" t="s">
        <v>2980</v>
      </c>
      <c r="B3726" s="1">
        <v>2403756</v>
      </c>
      <c r="C3726" s="1" t="s">
        <v>3020</v>
      </c>
      <c r="D3726" s="1" t="str">
        <f t="shared" si="174"/>
        <v>24</v>
      </c>
      <c r="E3726" s="1" t="str">
        <f t="shared" si="175"/>
        <v>03756</v>
      </c>
      <c r="F3726" s="1" t="str">
        <f t="shared" si="176"/>
        <v>RN-Fernando Pedroza</v>
      </c>
    </row>
    <row r="3727" spans="1:6" x14ac:dyDescent="0.25">
      <c r="A3727" s="1" t="s">
        <v>2980</v>
      </c>
      <c r="B3727" s="1">
        <v>2403806</v>
      </c>
      <c r="C3727" s="1" t="s">
        <v>3021</v>
      </c>
      <c r="D3727" s="1" t="str">
        <f t="shared" si="174"/>
        <v>24</v>
      </c>
      <c r="E3727" s="1" t="str">
        <f t="shared" si="175"/>
        <v>03806</v>
      </c>
      <c r="F3727" s="1" t="str">
        <f t="shared" si="176"/>
        <v>RN-Florânia</v>
      </c>
    </row>
    <row r="3728" spans="1:6" x14ac:dyDescent="0.25">
      <c r="A3728" s="1" t="s">
        <v>2980</v>
      </c>
      <c r="B3728" s="1">
        <v>2403905</v>
      </c>
      <c r="C3728" s="1" t="s">
        <v>3022</v>
      </c>
      <c r="D3728" s="1" t="str">
        <f t="shared" si="174"/>
        <v>24</v>
      </c>
      <c r="E3728" s="1" t="str">
        <f t="shared" si="175"/>
        <v>03905</v>
      </c>
      <c r="F3728" s="1" t="str">
        <f t="shared" si="176"/>
        <v>RN-Francisco Dantas</v>
      </c>
    </row>
    <row r="3729" spans="1:6" x14ac:dyDescent="0.25">
      <c r="A3729" s="1" t="s">
        <v>2980</v>
      </c>
      <c r="B3729" s="1">
        <v>2404002</v>
      </c>
      <c r="C3729" s="1" t="s">
        <v>3023</v>
      </c>
      <c r="D3729" s="1" t="str">
        <f t="shared" si="174"/>
        <v>24</v>
      </c>
      <c r="E3729" s="1" t="str">
        <f t="shared" si="175"/>
        <v>04002</v>
      </c>
      <c r="F3729" s="1" t="str">
        <f t="shared" si="176"/>
        <v>RN-Frutuoso Gomes</v>
      </c>
    </row>
    <row r="3730" spans="1:6" x14ac:dyDescent="0.25">
      <c r="A3730" s="1" t="s">
        <v>2980</v>
      </c>
      <c r="B3730" s="1">
        <v>2404101</v>
      </c>
      <c r="C3730" s="1" t="s">
        <v>3024</v>
      </c>
      <c r="D3730" s="1" t="str">
        <f t="shared" si="174"/>
        <v>24</v>
      </c>
      <c r="E3730" s="1" t="str">
        <f t="shared" si="175"/>
        <v>04101</v>
      </c>
      <c r="F3730" s="1" t="str">
        <f t="shared" si="176"/>
        <v>RN-Galinhos</v>
      </c>
    </row>
    <row r="3731" spans="1:6" x14ac:dyDescent="0.25">
      <c r="A3731" s="1" t="s">
        <v>2980</v>
      </c>
      <c r="B3731" s="1">
        <v>2404200</v>
      </c>
      <c r="C3731" s="1" t="s">
        <v>3025</v>
      </c>
      <c r="D3731" s="1" t="str">
        <f t="shared" si="174"/>
        <v>24</v>
      </c>
      <c r="E3731" s="1" t="str">
        <f t="shared" si="175"/>
        <v>04200</v>
      </c>
      <c r="F3731" s="1" t="str">
        <f t="shared" si="176"/>
        <v>RN-Goianinha</v>
      </c>
    </row>
    <row r="3732" spans="1:6" x14ac:dyDescent="0.25">
      <c r="A3732" s="1" t="s">
        <v>2980</v>
      </c>
      <c r="B3732" s="1">
        <v>2404309</v>
      </c>
      <c r="C3732" s="1" t="s">
        <v>3026</v>
      </c>
      <c r="D3732" s="1" t="str">
        <f t="shared" si="174"/>
        <v>24</v>
      </c>
      <c r="E3732" s="1" t="str">
        <f t="shared" si="175"/>
        <v>04309</v>
      </c>
      <c r="F3732" s="1" t="str">
        <f t="shared" si="176"/>
        <v>RN-Governador Dix-Sept Rosado</v>
      </c>
    </row>
    <row r="3733" spans="1:6" x14ac:dyDescent="0.25">
      <c r="A3733" s="1" t="s">
        <v>2980</v>
      </c>
      <c r="B3733" s="1">
        <v>2404408</v>
      </c>
      <c r="C3733" s="1" t="s">
        <v>3027</v>
      </c>
      <c r="D3733" s="1" t="str">
        <f t="shared" si="174"/>
        <v>24</v>
      </c>
      <c r="E3733" s="1" t="str">
        <f t="shared" si="175"/>
        <v>04408</v>
      </c>
      <c r="F3733" s="1" t="str">
        <f t="shared" si="176"/>
        <v>RN-Grossos</v>
      </c>
    </row>
    <row r="3734" spans="1:6" x14ac:dyDescent="0.25">
      <c r="A3734" s="1" t="s">
        <v>2980</v>
      </c>
      <c r="B3734" s="1">
        <v>2404507</v>
      </c>
      <c r="C3734" s="1" t="s">
        <v>3028</v>
      </c>
      <c r="D3734" s="1" t="str">
        <f t="shared" si="174"/>
        <v>24</v>
      </c>
      <c r="E3734" s="1" t="str">
        <f t="shared" si="175"/>
        <v>04507</v>
      </c>
      <c r="F3734" s="1" t="str">
        <f t="shared" si="176"/>
        <v>RN-Guamaré</v>
      </c>
    </row>
    <row r="3735" spans="1:6" x14ac:dyDescent="0.25">
      <c r="A3735" s="1" t="s">
        <v>2980</v>
      </c>
      <c r="B3735" s="1">
        <v>2404606</v>
      </c>
      <c r="C3735" s="1" t="s">
        <v>3029</v>
      </c>
      <c r="D3735" s="1" t="str">
        <f t="shared" si="174"/>
        <v>24</v>
      </c>
      <c r="E3735" s="1" t="str">
        <f t="shared" si="175"/>
        <v>04606</v>
      </c>
      <c r="F3735" s="1" t="str">
        <f t="shared" si="176"/>
        <v>RN-Ielmo Marinho</v>
      </c>
    </row>
    <row r="3736" spans="1:6" x14ac:dyDescent="0.25">
      <c r="A3736" s="1" t="s">
        <v>2980</v>
      </c>
      <c r="B3736" s="1">
        <v>2404705</v>
      </c>
      <c r="C3736" s="1" t="s">
        <v>3030</v>
      </c>
      <c r="D3736" s="1" t="str">
        <f t="shared" si="174"/>
        <v>24</v>
      </c>
      <c r="E3736" s="1" t="str">
        <f t="shared" si="175"/>
        <v>04705</v>
      </c>
      <c r="F3736" s="1" t="str">
        <f t="shared" si="176"/>
        <v>RN-Ipanguaçu</v>
      </c>
    </row>
    <row r="3737" spans="1:6" x14ac:dyDescent="0.25">
      <c r="A3737" s="1" t="s">
        <v>2980</v>
      </c>
      <c r="B3737" s="1">
        <v>2404804</v>
      </c>
      <c r="C3737" s="1" t="s">
        <v>3031</v>
      </c>
      <c r="D3737" s="1" t="str">
        <f t="shared" si="174"/>
        <v>24</v>
      </c>
      <c r="E3737" s="1" t="str">
        <f t="shared" si="175"/>
        <v>04804</v>
      </c>
      <c r="F3737" s="1" t="str">
        <f t="shared" si="176"/>
        <v>RN-Ipueira</v>
      </c>
    </row>
    <row r="3738" spans="1:6" x14ac:dyDescent="0.25">
      <c r="A3738" s="1" t="s">
        <v>2980</v>
      </c>
      <c r="B3738" s="1">
        <v>2404853</v>
      </c>
      <c r="C3738" s="1" t="s">
        <v>3032</v>
      </c>
      <c r="D3738" s="1" t="str">
        <f t="shared" si="174"/>
        <v>24</v>
      </c>
      <c r="E3738" s="1" t="str">
        <f t="shared" si="175"/>
        <v>04853</v>
      </c>
      <c r="F3738" s="1" t="str">
        <f t="shared" si="176"/>
        <v>RN-Itajá</v>
      </c>
    </row>
    <row r="3739" spans="1:6" x14ac:dyDescent="0.25">
      <c r="A3739" s="1" t="s">
        <v>2980</v>
      </c>
      <c r="B3739" s="1">
        <v>2404903</v>
      </c>
      <c r="C3739" s="1" t="s">
        <v>3033</v>
      </c>
      <c r="D3739" s="1" t="str">
        <f t="shared" si="174"/>
        <v>24</v>
      </c>
      <c r="E3739" s="1" t="str">
        <f t="shared" si="175"/>
        <v>04903</v>
      </c>
      <c r="F3739" s="1" t="str">
        <f t="shared" si="176"/>
        <v>RN-Itaú</v>
      </c>
    </row>
    <row r="3740" spans="1:6" x14ac:dyDescent="0.25">
      <c r="A3740" s="1" t="s">
        <v>2980</v>
      </c>
      <c r="B3740" s="1">
        <v>2405009</v>
      </c>
      <c r="C3740" s="1" t="s">
        <v>3034</v>
      </c>
      <c r="D3740" s="1" t="str">
        <f t="shared" si="174"/>
        <v>24</v>
      </c>
      <c r="E3740" s="1" t="str">
        <f t="shared" si="175"/>
        <v>05009</v>
      </c>
      <c r="F3740" s="1" t="str">
        <f t="shared" si="176"/>
        <v>RN-Jaçanã</v>
      </c>
    </row>
    <row r="3741" spans="1:6" x14ac:dyDescent="0.25">
      <c r="A3741" s="1" t="s">
        <v>2980</v>
      </c>
      <c r="B3741" s="1">
        <v>2405108</v>
      </c>
      <c r="C3741" s="1" t="s">
        <v>3035</v>
      </c>
      <c r="D3741" s="1" t="str">
        <f t="shared" si="174"/>
        <v>24</v>
      </c>
      <c r="E3741" s="1" t="str">
        <f t="shared" si="175"/>
        <v>05108</v>
      </c>
      <c r="F3741" s="1" t="str">
        <f t="shared" si="176"/>
        <v>RN-Jandaíra</v>
      </c>
    </row>
    <row r="3742" spans="1:6" x14ac:dyDescent="0.25">
      <c r="A3742" s="1" t="s">
        <v>2980</v>
      </c>
      <c r="B3742" s="1">
        <v>2405207</v>
      </c>
      <c r="C3742" s="1" t="s">
        <v>3036</v>
      </c>
      <c r="D3742" s="1" t="str">
        <f t="shared" si="174"/>
        <v>24</v>
      </c>
      <c r="E3742" s="1" t="str">
        <f t="shared" si="175"/>
        <v>05207</v>
      </c>
      <c r="F3742" s="1" t="str">
        <f t="shared" si="176"/>
        <v>RN-Janduís</v>
      </c>
    </row>
    <row r="3743" spans="1:6" x14ac:dyDescent="0.25">
      <c r="A3743" s="1" t="s">
        <v>2980</v>
      </c>
      <c r="B3743" s="1">
        <v>2405306</v>
      </c>
      <c r="C3743" s="1" t="s">
        <v>3037</v>
      </c>
      <c r="D3743" s="1" t="str">
        <f t="shared" si="174"/>
        <v>24</v>
      </c>
      <c r="E3743" s="1" t="str">
        <f t="shared" si="175"/>
        <v>05306</v>
      </c>
      <c r="F3743" s="1" t="str">
        <f t="shared" si="176"/>
        <v>RN-Januário Cicco</v>
      </c>
    </row>
    <row r="3744" spans="1:6" x14ac:dyDescent="0.25">
      <c r="A3744" s="1" t="s">
        <v>2980</v>
      </c>
      <c r="B3744" s="1">
        <v>2405405</v>
      </c>
      <c r="C3744" s="1" t="s">
        <v>3038</v>
      </c>
      <c r="D3744" s="1" t="str">
        <f t="shared" si="174"/>
        <v>24</v>
      </c>
      <c r="E3744" s="1" t="str">
        <f t="shared" si="175"/>
        <v>05405</v>
      </c>
      <c r="F3744" s="1" t="str">
        <f t="shared" si="176"/>
        <v>RN-Japi</v>
      </c>
    </row>
    <row r="3745" spans="1:6" x14ac:dyDescent="0.25">
      <c r="A3745" s="1" t="s">
        <v>2980</v>
      </c>
      <c r="B3745" s="1">
        <v>2405504</v>
      </c>
      <c r="C3745" s="1" t="s">
        <v>3039</v>
      </c>
      <c r="D3745" s="1" t="str">
        <f t="shared" si="174"/>
        <v>24</v>
      </c>
      <c r="E3745" s="1" t="str">
        <f t="shared" si="175"/>
        <v>05504</v>
      </c>
      <c r="F3745" s="1" t="str">
        <f t="shared" si="176"/>
        <v>RN-Jardim de Angicos</v>
      </c>
    </row>
    <row r="3746" spans="1:6" x14ac:dyDescent="0.25">
      <c r="A3746" s="1" t="s">
        <v>2980</v>
      </c>
      <c r="B3746" s="1">
        <v>2405603</v>
      </c>
      <c r="C3746" s="1" t="s">
        <v>3040</v>
      </c>
      <c r="D3746" s="1" t="str">
        <f t="shared" si="174"/>
        <v>24</v>
      </c>
      <c r="E3746" s="1" t="str">
        <f t="shared" si="175"/>
        <v>05603</v>
      </c>
      <c r="F3746" s="1" t="str">
        <f t="shared" si="176"/>
        <v>RN-Jardim de Piranhas</v>
      </c>
    </row>
    <row r="3747" spans="1:6" x14ac:dyDescent="0.25">
      <c r="A3747" s="1" t="s">
        <v>2980</v>
      </c>
      <c r="B3747" s="1">
        <v>2405702</v>
      </c>
      <c r="C3747" s="1" t="s">
        <v>3041</v>
      </c>
      <c r="D3747" s="1" t="str">
        <f t="shared" si="174"/>
        <v>24</v>
      </c>
      <c r="E3747" s="1" t="str">
        <f t="shared" si="175"/>
        <v>05702</v>
      </c>
      <c r="F3747" s="1" t="str">
        <f t="shared" si="176"/>
        <v>RN-Jardim do Seridó</v>
      </c>
    </row>
    <row r="3748" spans="1:6" x14ac:dyDescent="0.25">
      <c r="A3748" s="1" t="s">
        <v>2980</v>
      </c>
      <c r="B3748" s="1">
        <v>2405801</v>
      </c>
      <c r="C3748" s="1" t="s">
        <v>3042</v>
      </c>
      <c r="D3748" s="1" t="str">
        <f t="shared" si="174"/>
        <v>24</v>
      </c>
      <c r="E3748" s="1" t="str">
        <f t="shared" si="175"/>
        <v>05801</v>
      </c>
      <c r="F3748" s="1" t="str">
        <f t="shared" si="176"/>
        <v>RN-João Câmara</v>
      </c>
    </row>
    <row r="3749" spans="1:6" x14ac:dyDescent="0.25">
      <c r="A3749" s="1" t="s">
        <v>2980</v>
      </c>
      <c r="B3749" s="1">
        <v>2405900</v>
      </c>
      <c r="C3749" s="1" t="s">
        <v>3043</v>
      </c>
      <c r="D3749" s="1" t="str">
        <f t="shared" si="174"/>
        <v>24</v>
      </c>
      <c r="E3749" s="1" t="str">
        <f t="shared" si="175"/>
        <v>05900</v>
      </c>
      <c r="F3749" s="1" t="str">
        <f t="shared" si="176"/>
        <v>RN-João Dias</v>
      </c>
    </row>
    <row r="3750" spans="1:6" x14ac:dyDescent="0.25">
      <c r="A3750" s="1" t="s">
        <v>2980</v>
      </c>
      <c r="B3750" s="1">
        <v>2406007</v>
      </c>
      <c r="C3750" s="1" t="s">
        <v>3044</v>
      </c>
      <c r="D3750" s="1" t="str">
        <f t="shared" si="174"/>
        <v>24</v>
      </c>
      <c r="E3750" s="1" t="str">
        <f t="shared" si="175"/>
        <v>06007</v>
      </c>
      <c r="F3750" s="1" t="str">
        <f t="shared" si="176"/>
        <v>RN-José da Penha</v>
      </c>
    </row>
    <row r="3751" spans="1:6" x14ac:dyDescent="0.25">
      <c r="A3751" s="1" t="s">
        <v>2980</v>
      </c>
      <c r="B3751" s="1">
        <v>2406106</v>
      </c>
      <c r="C3751" s="1" t="s">
        <v>3045</v>
      </c>
      <c r="D3751" s="1" t="str">
        <f t="shared" si="174"/>
        <v>24</v>
      </c>
      <c r="E3751" s="1" t="str">
        <f t="shared" si="175"/>
        <v>06106</v>
      </c>
      <c r="F3751" s="1" t="str">
        <f t="shared" si="176"/>
        <v>RN-Jucurutu</v>
      </c>
    </row>
    <row r="3752" spans="1:6" x14ac:dyDescent="0.25">
      <c r="A3752" s="1" t="s">
        <v>2980</v>
      </c>
      <c r="B3752" s="1">
        <v>2406155</v>
      </c>
      <c r="C3752" s="1" t="s">
        <v>3046</v>
      </c>
      <c r="D3752" s="1" t="str">
        <f t="shared" si="174"/>
        <v>24</v>
      </c>
      <c r="E3752" s="1" t="str">
        <f t="shared" si="175"/>
        <v>06155</v>
      </c>
      <c r="F3752" s="1" t="str">
        <f t="shared" si="176"/>
        <v>RN-Jundiá</v>
      </c>
    </row>
    <row r="3753" spans="1:6" x14ac:dyDescent="0.25">
      <c r="A3753" s="1" t="s">
        <v>2980</v>
      </c>
      <c r="B3753" s="1">
        <v>2406205</v>
      </c>
      <c r="C3753" s="1" t="s">
        <v>3047</v>
      </c>
      <c r="D3753" s="1" t="str">
        <f t="shared" si="174"/>
        <v>24</v>
      </c>
      <c r="E3753" s="1" t="str">
        <f t="shared" si="175"/>
        <v>06205</v>
      </c>
      <c r="F3753" s="1" t="str">
        <f t="shared" si="176"/>
        <v>RN-Lagoa d'Anta</v>
      </c>
    </row>
    <row r="3754" spans="1:6" x14ac:dyDescent="0.25">
      <c r="A3754" s="1" t="s">
        <v>2980</v>
      </c>
      <c r="B3754" s="1">
        <v>2406304</v>
      </c>
      <c r="C3754" s="1" t="s">
        <v>3048</v>
      </c>
      <c r="D3754" s="1" t="str">
        <f t="shared" si="174"/>
        <v>24</v>
      </c>
      <c r="E3754" s="1" t="str">
        <f t="shared" si="175"/>
        <v>06304</v>
      </c>
      <c r="F3754" s="1" t="str">
        <f t="shared" si="176"/>
        <v>RN-Lagoa de Pedras</v>
      </c>
    </row>
    <row r="3755" spans="1:6" x14ac:dyDescent="0.25">
      <c r="A3755" s="1" t="s">
        <v>2980</v>
      </c>
      <c r="B3755" s="1">
        <v>2406403</v>
      </c>
      <c r="C3755" s="1" t="s">
        <v>3049</v>
      </c>
      <c r="D3755" s="1" t="str">
        <f t="shared" si="174"/>
        <v>24</v>
      </c>
      <c r="E3755" s="1" t="str">
        <f t="shared" si="175"/>
        <v>06403</v>
      </c>
      <c r="F3755" s="1" t="str">
        <f t="shared" si="176"/>
        <v>RN-Lagoa de Velhos</v>
      </c>
    </row>
    <row r="3756" spans="1:6" x14ac:dyDescent="0.25">
      <c r="A3756" s="1" t="s">
        <v>2980</v>
      </c>
      <c r="B3756" s="1">
        <v>2406502</v>
      </c>
      <c r="C3756" s="1" t="s">
        <v>3050</v>
      </c>
      <c r="D3756" s="1" t="str">
        <f t="shared" si="174"/>
        <v>24</v>
      </c>
      <c r="E3756" s="1" t="str">
        <f t="shared" si="175"/>
        <v>06502</v>
      </c>
      <c r="F3756" s="1" t="str">
        <f t="shared" si="176"/>
        <v>RN-Lagoa Nova</v>
      </c>
    </row>
    <row r="3757" spans="1:6" x14ac:dyDescent="0.25">
      <c r="A3757" s="1" t="s">
        <v>2980</v>
      </c>
      <c r="B3757" s="1">
        <v>2406601</v>
      </c>
      <c r="C3757" s="1" t="s">
        <v>3051</v>
      </c>
      <c r="D3757" s="1" t="str">
        <f t="shared" si="174"/>
        <v>24</v>
      </c>
      <c r="E3757" s="1" t="str">
        <f t="shared" si="175"/>
        <v>06601</v>
      </c>
      <c r="F3757" s="1" t="str">
        <f t="shared" si="176"/>
        <v>RN-Lagoa Salgada</v>
      </c>
    </row>
    <row r="3758" spans="1:6" x14ac:dyDescent="0.25">
      <c r="A3758" s="1" t="s">
        <v>2980</v>
      </c>
      <c r="B3758" s="1">
        <v>2406700</v>
      </c>
      <c r="C3758" s="1" t="s">
        <v>3052</v>
      </c>
      <c r="D3758" s="1" t="str">
        <f t="shared" si="174"/>
        <v>24</v>
      </c>
      <c r="E3758" s="1" t="str">
        <f t="shared" si="175"/>
        <v>06700</v>
      </c>
      <c r="F3758" s="1" t="str">
        <f t="shared" si="176"/>
        <v>RN-Lajes</v>
      </c>
    </row>
    <row r="3759" spans="1:6" x14ac:dyDescent="0.25">
      <c r="A3759" s="1" t="s">
        <v>2980</v>
      </c>
      <c r="B3759" s="1">
        <v>2406809</v>
      </c>
      <c r="C3759" s="1" t="s">
        <v>3053</v>
      </c>
      <c r="D3759" s="1" t="str">
        <f t="shared" si="174"/>
        <v>24</v>
      </c>
      <c r="E3759" s="1" t="str">
        <f t="shared" si="175"/>
        <v>06809</v>
      </c>
      <c r="F3759" s="1" t="str">
        <f t="shared" si="176"/>
        <v>RN-Lajes Pintadas</v>
      </c>
    </row>
    <row r="3760" spans="1:6" x14ac:dyDescent="0.25">
      <c r="A3760" s="1" t="s">
        <v>2980</v>
      </c>
      <c r="B3760" s="1">
        <v>2406908</v>
      </c>
      <c r="C3760" s="1" t="s">
        <v>3054</v>
      </c>
      <c r="D3760" s="1" t="str">
        <f t="shared" si="174"/>
        <v>24</v>
      </c>
      <c r="E3760" s="1" t="str">
        <f t="shared" si="175"/>
        <v>06908</v>
      </c>
      <c r="F3760" s="1" t="str">
        <f t="shared" si="176"/>
        <v>RN-Lucrécia</v>
      </c>
    </row>
    <row r="3761" spans="1:6" x14ac:dyDescent="0.25">
      <c r="A3761" s="1" t="s">
        <v>2980</v>
      </c>
      <c r="B3761" s="1">
        <v>2407005</v>
      </c>
      <c r="C3761" s="1" t="s">
        <v>3055</v>
      </c>
      <c r="D3761" s="1" t="str">
        <f t="shared" si="174"/>
        <v>24</v>
      </c>
      <c r="E3761" s="1" t="str">
        <f t="shared" si="175"/>
        <v>07005</v>
      </c>
      <c r="F3761" s="1" t="str">
        <f t="shared" si="176"/>
        <v>RN-Luís Gomes</v>
      </c>
    </row>
    <row r="3762" spans="1:6" x14ac:dyDescent="0.25">
      <c r="A3762" s="1" t="s">
        <v>2980</v>
      </c>
      <c r="B3762" s="1">
        <v>2407104</v>
      </c>
      <c r="C3762" s="1" t="s">
        <v>3056</v>
      </c>
      <c r="D3762" s="1" t="str">
        <f t="shared" si="174"/>
        <v>24</v>
      </c>
      <c r="E3762" s="1" t="str">
        <f t="shared" si="175"/>
        <v>07104</v>
      </c>
      <c r="F3762" s="1" t="str">
        <f t="shared" si="176"/>
        <v>RN-Macaíba</v>
      </c>
    </row>
    <row r="3763" spans="1:6" x14ac:dyDescent="0.25">
      <c r="A3763" s="1" t="s">
        <v>2980</v>
      </c>
      <c r="B3763" s="1">
        <v>2407203</v>
      </c>
      <c r="C3763" s="1" t="s">
        <v>3057</v>
      </c>
      <c r="D3763" s="1" t="str">
        <f t="shared" si="174"/>
        <v>24</v>
      </c>
      <c r="E3763" s="1" t="str">
        <f t="shared" si="175"/>
        <v>07203</v>
      </c>
      <c r="F3763" s="1" t="str">
        <f t="shared" si="176"/>
        <v>RN-Macau</v>
      </c>
    </row>
    <row r="3764" spans="1:6" x14ac:dyDescent="0.25">
      <c r="A3764" s="1" t="s">
        <v>2980</v>
      </c>
      <c r="B3764" s="1">
        <v>2407252</v>
      </c>
      <c r="C3764" s="1" t="s">
        <v>3058</v>
      </c>
      <c r="D3764" s="1" t="str">
        <f t="shared" si="174"/>
        <v>24</v>
      </c>
      <c r="E3764" s="1" t="str">
        <f t="shared" si="175"/>
        <v>07252</v>
      </c>
      <c r="F3764" s="1" t="str">
        <f t="shared" si="176"/>
        <v>RN-Major Sales</v>
      </c>
    </row>
    <row r="3765" spans="1:6" x14ac:dyDescent="0.25">
      <c r="A3765" s="1" t="s">
        <v>2980</v>
      </c>
      <c r="B3765" s="1">
        <v>2407302</v>
      </c>
      <c r="C3765" s="1" t="s">
        <v>3059</v>
      </c>
      <c r="D3765" s="1" t="str">
        <f t="shared" si="174"/>
        <v>24</v>
      </c>
      <c r="E3765" s="1" t="str">
        <f t="shared" si="175"/>
        <v>07302</v>
      </c>
      <c r="F3765" s="1" t="str">
        <f t="shared" si="176"/>
        <v>RN-Marcelino Vieira</v>
      </c>
    </row>
    <row r="3766" spans="1:6" x14ac:dyDescent="0.25">
      <c r="A3766" s="1" t="s">
        <v>2980</v>
      </c>
      <c r="B3766" s="1">
        <v>2407401</v>
      </c>
      <c r="C3766" s="1" t="s">
        <v>3060</v>
      </c>
      <c r="D3766" s="1" t="str">
        <f t="shared" si="174"/>
        <v>24</v>
      </c>
      <c r="E3766" s="1" t="str">
        <f t="shared" si="175"/>
        <v>07401</v>
      </c>
      <c r="F3766" s="1" t="str">
        <f t="shared" si="176"/>
        <v>RN-Martins</v>
      </c>
    </row>
    <row r="3767" spans="1:6" x14ac:dyDescent="0.25">
      <c r="A3767" s="1" t="s">
        <v>2980</v>
      </c>
      <c r="B3767" s="1">
        <v>2407500</v>
      </c>
      <c r="C3767" s="1" t="s">
        <v>3061</v>
      </c>
      <c r="D3767" s="1" t="str">
        <f t="shared" si="174"/>
        <v>24</v>
      </c>
      <c r="E3767" s="1" t="str">
        <f t="shared" si="175"/>
        <v>07500</v>
      </c>
      <c r="F3767" s="1" t="str">
        <f t="shared" si="176"/>
        <v>RN-Maxaranguape</v>
      </c>
    </row>
    <row r="3768" spans="1:6" x14ac:dyDescent="0.25">
      <c r="A3768" s="1" t="s">
        <v>2980</v>
      </c>
      <c r="B3768" s="1">
        <v>2407609</v>
      </c>
      <c r="C3768" s="1" t="s">
        <v>3062</v>
      </c>
      <c r="D3768" s="1" t="str">
        <f t="shared" si="174"/>
        <v>24</v>
      </c>
      <c r="E3768" s="1" t="str">
        <f t="shared" si="175"/>
        <v>07609</v>
      </c>
      <c r="F3768" s="1" t="str">
        <f t="shared" si="176"/>
        <v>RN-Messias Targino</v>
      </c>
    </row>
    <row r="3769" spans="1:6" x14ac:dyDescent="0.25">
      <c r="A3769" s="1" t="s">
        <v>2980</v>
      </c>
      <c r="B3769" s="1">
        <v>2407708</v>
      </c>
      <c r="C3769" s="1" t="s">
        <v>3063</v>
      </c>
      <c r="D3769" s="1" t="str">
        <f t="shared" si="174"/>
        <v>24</v>
      </c>
      <c r="E3769" s="1" t="str">
        <f t="shared" si="175"/>
        <v>07708</v>
      </c>
      <c r="F3769" s="1" t="str">
        <f t="shared" si="176"/>
        <v>RN-Montanhas</v>
      </c>
    </row>
    <row r="3770" spans="1:6" x14ac:dyDescent="0.25">
      <c r="A3770" s="1" t="s">
        <v>2980</v>
      </c>
      <c r="B3770" s="1">
        <v>2407807</v>
      </c>
      <c r="C3770" s="1" t="s">
        <v>2135</v>
      </c>
      <c r="D3770" s="1" t="str">
        <f t="shared" si="174"/>
        <v>24</v>
      </c>
      <c r="E3770" s="1" t="str">
        <f t="shared" si="175"/>
        <v>07807</v>
      </c>
      <c r="F3770" s="1" t="str">
        <f t="shared" si="176"/>
        <v>RN-Monte Alegre</v>
      </c>
    </row>
    <row r="3771" spans="1:6" x14ac:dyDescent="0.25">
      <c r="A3771" s="1" t="s">
        <v>2980</v>
      </c>
      <c r="B3771" s="1">
        <v>2407906</v>
      </c>
      <c r="C3771" s="1" t="s">
        <v>3064</v>
      </c>
      <c r="D3771" s="1" t="str">
        <f t="shared" si="174"/>
        <v>24</v>
      </c>
      <c r="E3771" s="1" t="str">
        <f t="shared" si="175"/>
        <v>07906</v>
      </c>
      <c r="F3771" s="1" t="str">
        <f t="shared" si="176"/>
        <v>RN-Monte das Gameleiras</v>
      </c>
    </row>
    <row r="3772" spans="1:6" x14ac:dyDescent="0.25">
      <c r="A3772" s="1" t="s">
        <v>2980</v>
      </c>
      <c r="B3772" s="1">
        <v>2408003</v>
      </c>
      <c r="C3772" s="1" t="s">
        <v>3065</v>
      </c>
      <c r="D3772" s="1" t="str">
        <f t="shared" si="174"/>
        <v>24</v>
      </c>
      <c r="E3772" s="1" t="str">
        <f t="shared" si="175"/>
        <v>08003</v>
      </c>
      <c r="F3772" s="1" t="str">
        <f t="shared" si="176"/>
        <v>RN-Mossoró</v>
      </c>
    </row>
    <row r="3773" spans="1:6" x14ac:dyDescent="0.25">
      <c r="A3773" s="1" t="s">
        <v>2980</v>
      </c>
      <c r="B3773" s="1">
        <v>2408102</v>
      </c>
      <c r="C3773" s="1" t="s">
        <v>3066</v>
      </c>
      <c r="D3773" s="1" t="str">
        <f t="shared" si="174"/>
        <v>24</v>
      </c>
      <c r="E3773" s="1" t="str">
        <f t="shared" si="175"/>
        <v>08102</v>
      </c>
      <c r="F3773" s="1" t="str">
        <f t="shared" si="176"/>
        <v>RN-Natal</v>
      </c>
    </row>
    <row r="3774" spans="1:6" x14ac:dyDescent="0.25">
      <c r="A3774" s="1" t="s">
        <v>2980</v>
      </c>
      <c r="B3774" s="1">
        <v>2408201</v>
      </c>
      <c r="C3774" s="1" t="s">
        <v>3067</v>
      </c>
      <c r="D3774" s="1" t="str">
        <f t="shared" si="174"/>
        <v>24</v>
      </c>
      <c r="E3774" s="1" t="str">
        <f t="shared" si="175"/>
        <v>08201</v>
      </c>
      <c r="F3774" s="1" t="str">
        <f t="shared" si="176"/>
        <v>RN-Nísia Floresta</v>
      </c>
    </row>
    <row r="3775" spans="1:6" x14ac:dyDescent="0.25">
      <c r="A3775" s="1" t="s">
        <v>2980</v>
      </c>
      <c r="B3775" s="1">
        <v>2408300</v>
      </c>
      <c r="C3775" s="1" t="s">
        <v>3068</v>
      </c>
      <c r="D3775" s="1" t="str">
        <f t="shared" si="174"/>
        <v>24</v>
      </c>
      <c r="E3775" s="1" t="str">
        <f t="shared" si="175"/>
        <v>08300</v>
      </c>
      <c r="F3775" s="1" t="str">
        <f t="shared" si="176"/>
        <v>RN-Nova Cruz</v>
      </c>
    </row>
    <row r="3776" spans="1:6" x14ac:dyDescent="0.25">
      <c r="A3776" s="1" t="s">
        <v>2980</v>
      </c>
      <c r="B3776" s="1">
        <v>2408409</v>
      </c>
      <c r="C3776" s="1" t="s">
        <v>3069</v>
      </c>
      <c r="D3776" s="1" t="str">
        <f t="shared" si="174"/>
        <v>24</v>
      </c>
      <c r="E3776" s="1" t="str">
        <f t="shared" si="175"/>
        <v>08409</v>
      </c>
      <c r="F3776" s="1" t="str">
        <f t="shared" si="176"/>
        <v>RN-Olho-d'Água do Borges</v>
      </c>
    </row>
    <row r="3777" spans="1:6" x14ac:dyDescent="0.25">
      <c r="A3777" s="1" t="s">
        <v>2980</v>
      </c>
      <c r="B3777" s="1">
        <v>2408508</v>
      </c>
      <c r="C3777" s="1" t="s">
        <v>3070</v>
      </c>
      <c r="D3777" s="1" t="str">
        <f t="shared" si="174"/>
        <v>24</v>
      </c>
      <c r="E3777" s="1" t="str">
        <f t="shared" si="175"/>
        <v>08508</v>
      </c>
      <c r="F3777" s="1" t="str">
        <f t="shared" si="176"/>
        <v>RN-Ouro Branco</v>
      </c>
    </row>
    <row r="3778" spans="1:6" x14ac:dyDescent="0.25">
      <c r="A3778" s="1" t="s">
        <v>2980</v>
      </c>
      <c r="B3778" s="1">
        <v>2408607</v>
      </c>
      <c r="C3778" s="1" t="s">
        <v>3071</v>
      </c>
      <c r="D3778" s="1" t="str">
        <f t="shared" si="174"/>
        <v>24</v>
      </c>
      <c r="E3778" s="1" t="str">
        <f t="shared" si="175"/>
        <v>08607</v>
      </c>
      <c r="F3778" s="1" t="str">
        <f t="shared" si="176"/>
        <v>RN-Paraná</v>
      </c>
    </row>
    <row r="3779" spans="1:6" x14ac:dyDescent="0.25">
      <c r="A3779" s="1" t="s">
        <v>2980</v>
      </c>
      <c r="B3779" s="1">
        <v>2408706</v>
      </c>
      <c r="C3779" s="1" t="s">
        <v>3072</v>
      </c>
      <c r="D3779" s="1" t="str">
        <f t="shared" ref="D3779:D3842" si="177">LEFT($B3779,2)</f>
        <v>24</v>
      </c>
      <c r="E3779" s="1" t="str">
        <f t="shared" ref="E3779:E3842" si="178">RIGHT(B3779,5)</f>
        <v>08706</v>
      </c>
      <c r="F3779" s="1" t="str">
        <f t="shared" si="176"/>
        <v>RN-Paraú</v>
      </c>
    </row>
    <row r="3780" spans="1:6" x14ac:dyDescent="0.25">
      <c r="A3780" s="1" t="s">
        <v>2980</v>
      </c>
      <c r="B3780" s="1">
        <v>2408805</v>
      </c>
      <c r="C3780" s="1" t="s">
        <v>3073</v>
      </c>
      <c r="D3780" s="1" t="str">
        <f t="shared" si="177"/>
        <v>24</v>
      </c>
      <c r="E3780" s="1" t="str">
        <f t="shared" si="178"/>
        <v>08805</v>
      </c>
      <c r="F3780" s="1" t="str">
        <f t="shared" ref="F3780:F3843" si="179">A3780&amp;"-"&amp;C3780</f>
        <v>RN-Parazinho</v>
      </c>
    </row>
    <row r="3781" spans="1:6" x14ac:dyDescent="0.25">
      <c r="A3781" s="1" t="s">
        <v>2980</v>
      </c>
      <c r="B3781" s="1">
        <v>2408904</v>
      </c>
      <c r="C3781" s="1" t="s">
        <v>3074</v>
      </c>
      <c r="D3781" s="1" t="str">
        <f t="shared" si="177"/>
        <v>24</v>
      </c>
      <c r="E3781" s="1" t="str">
        <f t="shared" si="178"/>
        <v>08904</v>
      </c>
      <c r="F3781" s="1" t="str">
        <f t="shared" si="179"/>
        <v>RN-Parelhas</v>
      </c>
    </row>
    <row r="3782" spans="1:6" x14ac:dyDescent="0.25">
      <c r="A3782" s="1" t="s">
        <v>2980</v>
      </c>
      <c r="B3782" s="1">
        <v>2403251</v>
      </c>
      <c r="C3782" s="1" t="s">
        <v>3075</v>
      </c>
      <c r="D3782" s="1" t="str">
        <f t="shared" si="177"/>
        <v>24</v>
      </c>
      <c r="E3782" s="1" t="str">
        <f t="shared" si="178"/>
        <v>03251</v>
      </c>
      <c r="F3782" s="1" t="str">
        <f t="shared" si="179"/>
        <v>RN-Parnamirim</v>
      </c>
    </row>
    <row r="3783" spans="1:6" x14ac:dyDescent="0.25">
      <c r="A3783" s="1" t="s">
        <v>2980</v>
      </c>
      <c r="B3783" s="1">
        <v>2409100</v>
      </c>
      <c r="C3783" s="1" t="s">
        <v>3076</v>
      </c>
      <c r="D3783" s="1" t="str">
        <f t="shared" si="177"/>
        <v>24</v>
      </c>
      <c r="E3783" s="1" t="str">
        <f t="shared" si="178"/>
        <v>09100</v>
      </c>
      <c r="F3783" s="1" t="str">
        <f t="shared" si="179"/>
        <v>RN-Passa e Fica</v>
      </c>
    </row>
    <row r="3784" spans="1:6" x14ac:dyDescent="0.25">
      <c r="A3784" s="1" t="s">
        <v>2980</v>
      </c>
      <c r="B3784" s="1">
        <v>2409209</v>
      </c>
      <c r="C3784" s="1" t="s">
        <v>3077</v>
      </c>
      <c r="D3784" s="1" t="str">
        <f t="shared" si="177"/>
        <v>24</v>
      </c>
      <c r="E3784" s="1" t="str">
        <f t="shared" si="178"/>
        <v>09209</v>
      </c>
      <c r="F3784" s="1" t="str">
        <f t="shared" si="179"/>
        <v>RN-Passagem</v>
      </c>
    </row>
    <row r="3785" spans="1:6" x14ac:dyDescent="0.25">
      <c r="A3785" s="1" t="s">
        <v>2980</v>
      </c>
      <c r="B3785" s="1">
        <v>2409308</v>
      </c>
      <c r="C3785" s="1" t="s">
        <v>3078</v>
      </c>
      <c r="D3785" s="1" t="str">
        <f t="shared" si="177"/>
        <v>24</v>
      </c>
      <c r="E3785" s="1" t="str">
        <f t="shared" si="178"/>
        <v>09308</v>
      </c>
      <c r="F3785" s="1" t="str">
        <f t="shared" si="179"/>
        <v>RN-Patu</v>
      </c>
    </row>
    <row r="3786" spans="1:6" x14ac:dyDescent="0.25">
      <c r="A3786" s="1" t="s">
        <v>2980</v>
      </c>
      <c r="B3786" s="1">
        <v>2409407</v>
      </c>
      <c r="C3786" s="1" t="s">
        <v>3079</v>
      </c>
      <c r="D3786" s="1" t="str">
        <f t="shared" si="177"/>
        <v>24</v>
      </c>
      <c r="E3786" s="1" t="str">
        <f t="shared" si="178"/>
        <v>09407</v>
      </c>
      <c r="F3786" s="1" t="str">
        <f t="shared" si="179"/>
        <v>RN-Pau dos Ferros</v>
      </c>
    </row>
    <row r="3787" spans="1:6" x14ac:dyDescent="0.25">
      <c r="A3787" s="1" t="s">
        <v>2980</v>
      </c>
      <c r="B3787" s="1">
        <v>2409506</v>
      </c>
      <c r="C3787" s="1" t="s">
        <v>3080</v>
      </c>
      <c r="D3787" s="1" t="str">
        <f t="shared" si="177"/>
        <v>24</v>
      </c>
      <c r="E3787" s="1" t="str">
        <f t="shared" si="178"/>
        <v>09506</v>
      </c>
      <c r="F3787" s="1" t="str">
        <f t="shared" si="179"/>
        <v>RN-Pedra Grande</v>
      </c>
    </row>
    <row r="3788" spans="1:6" x14ac:dyDescent="0.25">
      <c r="A3788" s="1" t="s">
        <v>2980</v>
      </c>
      <c r="B3788" s="1">
        <v>2409605</v>
      </c>
      <c r="C3788" s="1" t="s">
        <v>3081</v>
      </c>
      <c r="D3788" s="1" t="str">
        <f t="shared" si="177"/>
        <v>24</v>
      </c>
      <c r="E3788" s="1" t="str">
        <f t="shared" si="178"/>
        <v>09605</v>
      </c>
      <c r="F3788" s="1" t="str">
        <f t="shared" si="179"/>
        <v>RN-Pedra Preta</v>
      </c>
    </row>
    <row r="3789" spans="1:6" x14ac:dyDescent="0.25">
      <c r="A3789" s="1" t="s">
        <v>2980</v>
      </c>
      <c r="B3789" s="1">
        <v>2409704</v>
      </c>
      <c r="C3789" s="1" t="s">
        <v>3082</v>
      </c>
      <c r="D3789" s="1" t="str">
        <f t="shared" si="177"/>
        <v>24</v>
      </c>
      <c r="E3789" s="1" t="str">
        <f t="shared" si="178"/>
        <v>09704</v>
      </c>
      <c r="F3789" s="1" t="str">
        <f t="shared" si="179"/>
        <v>RN-Pedro Avelino</v>
      </c>
    </row>
    <row r="3790" spans="1:6" x14ac:dyDescent="0.25">
      <c r="A3790" s="1" t="s">
        <v>2980</v>
      </c>
      <c r="B3790" s="1">
        <v>2409803</v>
      </c>
      <c r="C3790" s="1" t="s">
        <v>3083</v>
      </c>
      <c r="D3790" s="1" t="str">
        <f t="shared" si="177"/>
        <v>24</v>
      </c>
      <c r="E3790" s="1" t="str">
        <f t="shared" si="178"/>
        <v>09803</v>
      </c>
      <c r="F3790" s="1" t="str">
        <f t="shared" si="179"/>
        <v>RN-Pedro Velho</v>
      </c>
    </row>
    <row r="3791" spans="1:6" x14ac:dyDescent="0.25">
      <c r="A3791" s="1" t="s">
        <v>2980</v>
      </c>
      <c r="B3791" s="1">
        <v>2409902</v>
      </c>
      <c r="C3791" s="1" t="s">
        <v>3084</v>
      </c>
      <c r="D3791" s="1" t="str">
        <f t="shared" si="177"/>
        <v>24</v>
      </c>
      <c r="E3791" s="1" t="str">
        <f t="shared" si="178"/>
        <v>09902</v>
      </c>
      <c r="F3791" s="1" t="str">
        <f t="shared" si="179"/>
        <v>RN-Pendências</v>
      </c>
    </row>
    <row r="3792" spans="1:6" x14ac:dyDescent="0.25">
      <c r="A3792" s="1" t="s">
        <v>2980</v>
      </c>
      <c r="B3792" s="1">
        <v>2410009</v>
      </c>
      <c r="C3792" s="1" t="s">
        <v>3085</v>
      </c>
      <c r="D3792" s="1" t="str">
        <f t="shared" si="177"/>
        <v>24</v>
      </c>
      <c r="E3792" s="1" t="str">
        <f t="shared" si="178"/>
        <v>10009</v>
      </c>
      <c r="F3792" s="1" t="str">
        <f t="shared" si="179"/>
        <v>RN-Pilões</v>
      </c>
    </row>
    <row r="3793" spans="1:6" x14ac:dyDescent="0.25">
      <c r="A3793" s="1" t="s">
        <v>2980</v>
      </c>
      <c r="B3793" s="1">
        <v>2410108</v>
      </c>
      <c r="C3793" s="1" t="s">
        <v>3086</v>
      </c>
      <c r="D3793" s="1" t="str">
        <f t="shared" si="177"/>
        <v>24</v>
      </c>
      <c r="E3793" s="1" t="str">
        <f t="shared" si="178"/>
        <v>10108</v>
      </c>
      <c r="F3793" s="1" t="str">
        <f t="shared" si="179"/>
        <v>RN-Poço Branco</v>
      </c>
    </row>
    <row r="3794" spans="1:6" x14ac:dyDescent="0.25">
      <c r="A3794" s="1" t="s">
        <v>2980</v>
      </c>
      <c r="B3794" s="1">
        <v>2410207</v>
      </c>
      <c r="C3794" s="1" t="s">
        <v>3087</v>
      </c>
      <c r="D3794" s="1" t="str">
        <f t="shared" si="177"/>
        <v>24</v>
      </c>
      <c r="E3794" s="1" t="str">
        <f t="shared" si="178"/>
        <v>10207</v>
      </c>
      <c r="F3794" s="1" t="str">
        <f t="shared" si="179"/>
        <v>RN-Portalegre</v>
      </c>
    </row>
    <row r="3795" spans="1:6" x14ac:dyDescent="0.25">
      <c r="A3795" s="1" t="s">
        <v>2980</v>
      </c>
      <c r="B3795" s="1">
        <v>2410256</v>
      </c>
      <c r="C3795" s="1" t="s">
        <v>3088</v>
      </c>
      <c r="D3795" s="1" t="str">
        <f t="shared" si="177"/>
        <v>24</v>
      </c>
      <c r="E3795" s="1" t="str">
        <f t="shared" si="178"/>
        <v>10256</v>
      </c>
      <c r="F3795" s="1" t="str">
        <f t="shared" si="179"/>
        <v>RN-Porto do Mangue</v>
      </c>
    </row>
    <row r="3796" spans="1:6" x14ac:dyDescent="0.25">
      <c r="A3796" s="1" t="s">
        <v>2980</v>
      </c>
      <c r="B3796" s="1">
        <v>2410306</v>
      </c>
      <c r="C3796" s="1" t="s">
        <v>2510</v>
      </c>
      <c r="D3796" s="1" t="str">
        <f t="shared" si="177"/>
        <v>24</v>
      </c>
      <c r="E3796" s="1" t="str">
        <f t="shared" si="178"/>
        <v>10306</v>
      </c>
      <c r="F3796" s="1" t="str">
        <f t="shared" si="179"/>
        <v>RN-Presidente Juscelino</v>
      </c>
    </row>
    <row r="3797" spans="1:6" x14ac:dyDescent="0.25">
      <c r="A3797" s="1" t="s">
        <v>2980</v>
      </c>
      <c r="B3797" s="1">
        <v>2410405</v>
      </c>
      <c r="C3797" s="1" t="s">
        <v>3089</v>
      </c>
      <c r="D3797" s="1" t="str">
        <f t="shared" si="177"/>
        <v>24</v>
      </c>
      <c r="E3797" s="1" t="str">
        <f t="shared" si="178"/>
        <v>10405</v>
      </c>
      <c r="F3797" s="1" t="str">
        <f t="shared" si="179"/>
        <v>RN-Pureza</v>
      </c>
    </row>
    <row r="3798" spans="1:6" x14ac:dyDescent="0.25">
      <c r="A3798" s="1" t="s">
        <v>2980</v>
      </c>
      <c r="B3798" s="1">
        <v>2410504</v>
      </c>
      <c r="C3798" s="1" t="s">
        <v>3090</v>
      </c>
      <c r="D3798" s="1" t="str">
        <f t="shared" si="177"/>
        <v>24</v>
      </c>
      <c r="E3798" s="1" t="str">
        <f t="shared" si="178"/>
        <v>10504</v>
      </c>
      <c r="F3798" s="1" t="str">
        <f t="shared" si="179"/>
        <v>RN-Rafael Fernandes</v>
      </c>
    </row>
    <row r="3799" spans="1:6" x14ac:dyDescent="0.25">
      <c r="A3799" s="1" t="s">
        <v>2980</v>
      </c>
      <c r="B3799" s="1">
        <v>2410603</v>
      </c>
      <c r="C3799" s="1" t="s">
        <v>3091</v>
      </c>
      <c r="D3799" s="1" t="str">
        <f t="shared" si="177"/>
        <v>24</v>
      </c>
      <c r="E3799" s="1" t="str">
        <f t="shared" si="178"/>
        <v>10603</v>
      </c>
      <c r="F3799" s="1" t="str">
        <f t="shared" si="179"/>
        <v>RN-Rafael Godeiro</v>
      </c>
    </row>
    <row r="3800" spans="1:6" x14ac:dyDescent="0.25">
      <c r="A3800" s="1" t="s">
        <v>2980</v>
      </c>
      <c r="B3800" s="1">
        <v>2410702</v>
      </c>
      <c r="C3800" s="1" t="s">
        <v>3092</v>
      </c>
      <c r="D3800" s="1" t="str">
        <f t="shared" si="177"/>
        <v>24</v>
      </c>
      <c r="E3800" s="1" t="str">
        <f t="shared" si="178"/>
        <v>10702</v>
      </c>
      <c r="F3800" s="1" t="str">
        <f t="shared" si="179"/>
        <v>RN-Riacho da Cruz</v>
      </c>
    </row>
    <row r="3801" spans="1:6" x14ac:dyDescent="0.25">
      <c r="A3801" s="1" t="s">
        <v>2980</v>
      </c>
      <c r="B3801" s="1">
        <v>2410801</v>
      </c>
      <c r="C3801" s="1" t="s">
        <v>3093</v>
      </c>
      <c r="D3801" s="1" t="str">
        <f t="shared" si="177"/>
        <v>24</v>
      </c>
      <c r="E3801" s="1" t="str">
        <f t="shared" si="178"/>
        <v>10801</v>
      </c>
      <c r="F3801" s="1" t="str">
        <f t="shared" si="179"/>
        <v>RN-Riacho de Santana</v>
      </c>
    </row>
    <row r="3802" spans="1:6" x14ac:dyDescent="0.25">
      <c r="A3802" s="1" t="s">
        <v>2980</v>
      </c>
      <c r="B3802" s="1">
        <v>2410900</v>
      </c>
      <c r="C3802" s="1" t="s">
        <v>3094</v>
      </c>
      <c r="D3802" s="1" t="str">
        <f t="shared" si="177"/>
        <v>24</v>
      </c>
      <c r="E3802" s="1" t="str">
        <f t="shared" si="178"/>
        <v>10900</v>
      </c>
      <c r="F3802" s="1" t="str">
        <f t="shared" si="179"/>
        <v>RN-Riachuelo</v>
      </c>
    </row>
    <row r="3803" spans="1:6" x14ac:dyDescent="0.25">
      <c r="A3803" s="1" t="s">
        <v>2980</v>
      </c>
      <c r="B3803" s="1">
        <v>2408953</v>
      </c>
      <c r="C3803" s="1" t="s">
        <v>3095</v>
      </c>
      <c r="D3803" s="1" t="str">
        <f t="shared" si="177"/>
        <v>24</v>
      </c>
      <c r="E3803" s="1" t="str">
        <f t="shared" si="178"/>
        <v>08953</v>
      </c>
      <c r="F3803" s="1" t="str">
        <f t="shared" si="179"/>
        <v>RN-Rio do Fogo</v>
      </c>
    </row>
    <row r="3804" spans="1:6" x14ac:dyDescent="0.25">
      <c r="A3804" s="1" t="s">
        <v>2980</v>
      </c>
      <c r="B3804" s="1">
        <v>2411007</v>
      </c>
      <c r="C3804" s="1" t="s">
        <v>3096</v>
      </c>
      <c r="D3804" s="1" t="str">
        <f t="shared" si="177"/>
        <v>24</v>
      </c>
      <c r="E3804" s="1" t="str">
        <f t="shared" si="178"/>
        <v>11007</v>
      </c>
      <c r="F3804" s="1" t="str">
        <f t="shared" si="179"/>
        <v>RN-Rodolfo Fernandes</v>
      </c>
    </row>
    <row r="3805" spans="1:6" x14ac:dyDescent="0.25">
      <c r="A3805" s="1" t="s">
        <v>2980</v>
      </c>
      <c r="B3805" s="1">
        <v>2411106</v>
      </c>
      <c r="C3805" s="1" t="s">
        <v>3097</v>
      </c>
      <c r="D3805" s="1" t="str">
        <f t="shared" si="177"/>
        <v>24</v>
      </c>
      <c r="E3805" s="1" t="str">
        <f t="shared" si="178"/>
        <v>11106</v>
      </c>
      <c r="F3805" s="1" t="str">
        <f t="shared" si="179"/>
        <v>RN-Ruy Barbosa</v>
      </c>
    </row>
    <row r="3806" spans="1:6" x14ac:dyDescent="0.25">
      <c r="A3806" s="1" t="s">
        <v>2980</v>
      </c>
      <c r="B3806" s="1">
        <v>2411205</v>
      </c>
      <c r="C3806" s="1" t="s">
        <v>3098</v>
      </c>
      <c r="D3806" s="1" t="str">
        <f t="shared" si="177"/>
        <v>24</v>
      </c>
      <c r="E3806" s="1" t="str">
        <f t="shared" si="178"/>
        <v>11205</v>
      </c>
      <c r="F3806" s="1" t="str">
        <f t="shared" si="179"/>
        <v>RN-Santa Cruz</v>
      </c>
    </row>
    <row r="3807" spans="1:6" x14ac:dyDescent="0.25">
      <c r="A3807" s="1" t="s">
        <v>2980</v>
      </c>
      <c r="B3807" s="1">
        <v>2409332</v>
      </c>
      <c r="C3807" s="1" t="s">
        <v>3099</v>
      </c>
      <c r="D3807" s="1" t="str">
        <f t="shared" si="177"/>
        <v>24</v>
      </c>
      <c r="E3807" s="1" t="str">
        <f t="shared" si="178"/>
        <v>09332</v>
      </c>
      <c r="F3807" s="1" t="str">
        <f t="shared" si="179"/>
        <v>RN-Santa Maria</v>
      </c>
    </row>
    <row r="3808" spans="1:6" x14ac:dyDescent="0.25">
      <c r="A3808" s="1" t="s">
        <v>2980</v>
      </c>
      <c r="B3808" s="1">
        <v>2411403</v>
      </c>
      <c r="C3808" s="1" t="s">
        <v>3100</v>
      </c>
      <c r="D3808" s="1" t="str">
        <f t="shared" si="177"/>
        <v>24</v>
      </c>
      <c r="E3808" s="1" t="str">
        <f t="shared" si="178"/>
        <v>11403</v>
      </c>
      <c r="F3808" s="1" t="str">
        <f t="shared" si="179"/>
        <v>RN-Santana do Matos</v>
      </c>
    </row>
    <row r="3809" spans="1:6" x14ac:dyDescent="0.25">
      <c r="A3809" s="1" t="s">
        <v>2980</v>
      </c>
      <c r="B3809" s="1">
        <v>2411429</v>
      </c>
      <c r="C3809" s="1" t="s">
        <v>3101</v>
      </c>
      <c r="D3809" s="1" t="str">
        <f t="shared" si="177"/>
        <v>24</v>
      </c>
      <c r="E3809" s="1" t="str">
        <f t="shared" si="178"/>
        <v>11429</v>
      </c>
      <c r="F3809" s="1" t="str">
        <f t="shared" si="179"/>
        <v>RN-Santana do Seridó</v>
      </c>
    </row>
    <row r="3810" spans="1:6" x14ac:dyDescent="0.25">
      <c r="A3810" s="1" t="s">
        <v>2980</v>
      </c>
      <c r="B3810" s="1">
        <v>2411502</v>
      </c>
      <c r="C3810" s="1" t="s">
        <v>3102</v>
      </c>
      <c r="D3810" s="1" t="str">
        <f t="shared" si="177"/>
        <v>24</v>
      </c>
      <c r="E3810" s="1" t="str">
        <f t="shared" si="178"/>
        <v>11502</v>
      </c>
      <c r="F3810" s="1" t="str">
        <f t="shared" si="179"/>
        <v>RN-Santo Antônio</v>
      </c>
    </row>
    <row r="3811" spans="1:6" x14ac:dyDescent="0.25">
      <c r="A3811" s="1" t="s">
        <v>2980</v>
      </c>
      <c r="B3811" s="1">
        <v>2411601</v>
      </c>
      <c r="C3811" s="1" t="s">
        <v>3103</v>
      </c>
      <c r="D3811" s="1" t="str">
        <f t="shared" si="177"/>
        <v>24</v>
      </c>
      <c r="E3811" s="1" t="str">
        <f t="shared" si="178"/>
        <v>11601</v>
      </c>
      <c r="F3811" s="1" t="str">
        <f t="shared" si="179"/>
        <v>RN-São Bento do Norte</v>
      </c>
    </row>
    <row r="3812" spans="1:6" x14ac:dyDescent="0.25">
      <c r="A3812" s="1" t="s">
        <v>2980</v>
      </c>
      <c r="B3812" s="1">
        <v>2411700</v>
      </c>
      <c r="C3812" s="1" t="s">
        <v>3104</v>
      </c>
      <c r="D3812" s="1" t="str">
        <f t="shared" si="177"/>
        <v>24</v>
      </c>
      <c r="E3812" s="1" t="str">
        <f t="shared" si="178"/>
        <v>11700</v>
      </c>
      <c r="F3812" s="1" t="str">
        <f t="shared" si="179"/>
        <v>RN-São Bento do Trairí</v>
      </c>
    </row>
    <row r="3813" spans="1:6" x14ac:dyDescent="0.25">
      <c r="A3813" s="1" t="s">
        <v>2980</v>
      </c>
      <c r="B3813" s="1">
        <v>2411809</v>
      </c>
      <c r="C3813" s="1" t="s">
        <v>3105</v>
      </c>
      <c r="D3813" s="1" t="str">
        <f t="shared" si="177"/>
        <v>24</v>
      </c>
      <c r="E3813" s="1" t="str">
        <f t="shared" si="178"/>
        <v>11809</v>
      </c>
      <c r="F3813" s="1" t="str">
        <f t="shared" si="179"/>
        <v>RN-São Fernando</v>
      </c>
    </row>
    <row r="3814" spans="1:6" x14ac:dyDescent="0.25">
      <c r="A3814" s="1" t="s">
        <v>2980</v>
      </c>
      <c r="B3814" s="1">
        <v>2411908</v>
      </c>
      <c r="C3814" s="1" t="s">
        <v>3106</v>
      </c>
      <c r="D3814" s="1" t="str">
        <f t="shared" si="177"/>
        <v>24</v>
      </c>
      <c r="E3814" s="1" t="str">
        <f t="shared" si="178"/>
        <v>11908</v>
      </c>
      <c r="F3814" s="1" t="str">
        <f t="shared" si="179"/>
        <v>RN-São Francisco do Oeste</v>
      </c>
    </row>
    <row r="3815" spans="1:6" x14ac:dyDescent="0.25">
      <c r="A3815" s="1" t="s">
        <v>2980</v>
      </c>
      <c r="B3815" s="1">
        <v>2412005</v>
      </c>
      <c r="C3815" s="1" t="s">
        <v>2957</v>
      </c>
      <c r="D3815" s="1" t="str">
        <f t="shared" si="177"/>
        <v>24</v>
      </c>
      <c r="E3815" s="1" t="str">
        <f t="shared" si="178"/>
        <v>12005</v>
      </c>
      <c r="F3815" s="1" t="str">
        <f t="shared" si="179"/>
        <v>RN-São Gonçalo do Amarante</v>
      </c>
    </row>
    <row r="3816" spans="1:6" x14ac:dyDescent="0.25">
      <c r="A3816" s="1" t="s">
        <v>2980</v>
      </c>
      <c r="B3816" s="1">
        <v>2412104</v>
      </c>
      <c r="C3816" s="1" t="s">
        <v>3107</v>
      </c>
      <c r="D3816" s="1" t="str">
        <f t="shared" si="177"/>
        <v>24</v>
      </c>
      <c r="E3816" s="1" t="str">
        <f t="shared" si="178"/>
        <v>12104</v>
      </c>
      <c r="F3816" s="1" t="str">
        <f t="shared" si="179"/>
        <v>RN-São João do Sabugi</v>
      </c>
    </row>
    <row r="3817" spans="1:6" x14ac:dyDescent="0.25">
      <c r="A3817" s="1" t="s">
        <v>2980</v>
      </c>
      <c r="B3817" s="1">
        <v>2412203</v>
      </c>
      <c r="C3817" s="1" t="s">
        <v>3108</v>
      </c>
      <c r="D3817" s="1" t="str">
        <f t="shared" si="177"/>
        <v>24</v>
      </c>
      <c r="E3817" s="1" t="str">
        <f t="shared" si="178"/>
        <v>12203</v>
      </c>
      <c r="F3817" s="1" t="str">
        <f t="shared" si="179"/>
        <v>RN-São José de Mipibu</v>
      </c>
    </row>
    <row r="3818" spans="1:6" x14ac:dyDescent="0.25">
      <c r="A3818" s="1" t="s">
        <v>2980</v>
      </c>
      <c r="B3818" s="1">
        <v>2412302</v>
      </c>
      <c r="C3818" s="1" t="s">
        <v>3109</v>
      </c>
      <c r="D3818" s="1" t="str">
        <f t="shared" si="177"/>
        <v>24</v>
      </c>
      <c r="E3818" s="1" t="str">
        <f t="shared" si="178"/>
        <v>12302</v>
      </c>
      <c r="F3818" s="1" t="str">
        <f t="shared" si="179"/>
        <v>RN-São José do Campestre</v>
      </c>
    </row>
    <row r="3819" spans="1:6" x14ac:dyDescent="0.25">
      <c r="A3819" s="1" t="s">
        <v>2980</v>
      </c>
      <c r="B3819" s="1">
        <v>2412401</v>
      </c>
      <c r="C3819" s="1" t="s">
        <v>3110</v>
      </c>
      <c r="D3819" s="1" t="str">
        <f t="shared" si="177"/>
        <v>24</v>
      </c>
      <c r="E3819" s="1" t="str">
        <f t="shared" si="178"/>
        <v>12401</v>
      </c>
      <c r="F3819" s="1" t="str">
        <f t="shared" si="179"/>
        <v>RN-São José do Seridó</v>
      </c>
    </row>
    <row r="3820" spans="1:6" x14ac:dyDescent="0.25">
      <c r="A3820" s="1" t="s">
        <v>2980</v>
      </c>
      <c r="B3820" s="1">
        <v>2412500</v>
      </c>
      <c r="C3820" s="1" t="s">
        <v>3111</v>
      </c>
      <c r="D3820" s="1" t="str">
        <f t="shared" si="177"/>
        <v>24</v>
      </c>
      <c r="E3820" s="1" t="str">
        <f t="shared" si="178"/>
        <v>12500</v>
      </c>
      <c r="F3820" s="1" t="str">
        <f t="shared" si="179"/>
        <v>RN-São Miguel</v>
      </c>
    </row>
    <row r="3821" spans="1:6" x14ac:dyDescent="0.25">
      <c r="A3821" s="1" t="s">
        <v>2980</v>
      </c>
      <c r="B3821" s="1">
        <v>2412559</v>
      </c>
      <c r="C3821" s="1" t="s">
        <v>3112</v>
      </c>
      <c r="D3821" s="1" t="str">
        <f t="shared" si="177"/>
        <v>24</v>
      </c>
      <c r="E3821" s="1" t="str">
        <f t="shared" si="178"/>
        <v>12559</v>
      </c>
      <c r="F3821" s="1" t="str">
        <f t="shared" si="179"/>
        <v>RN-São Miguel do Gostoso</v>
      </c>
    </row>
    <row r="3822" spans="1:6" x14ac:dyDescent="0.25">
      <c r="A3822" s="1" t="s">
        <v>2980</v>
      </c>
      <c r="B3822" s="1">
        <v>2412609</v>
      </c>
      <c r="C3822" s="1" t="s">
        <v>3113</v>
      </c>
      <c r="D3822" s="1" t="str">
        <f t="shared" si="177"/>
        <v>24</v>
      </c>
      <c r="E3822" s="1" t="str">
        <f t="shared" si="178"/>
        <v>12609</v>
      </c>
      <c r="F3822" s="1" t="str">
        <f t="shared" si="179"/>
        <v>RN-São Paulo do Potengi</v>
      </c>
    </row>
    <row r="3823" spans="1:6" x14ac:dyDescent="0.25">
      <c r="A3823" s="1" t="s">
        <v>2980</v>
      </c>
      <c r="B3823" s="1">
        <v>2412708</v>
      </c>
      <c r="C3823" s="1" t="s">
        <v>3114</v>
      </c>
      <c r="D3823" s="1" t="str">
        <f t="shared" si="177"/>
        <v>24</v>
      </c>
      <c r="E3823" s="1" t="str">
        <f t="shared" si="178"/>
        <v>12708</v>
      </c>
      <c r="F3823" s="1" t="str">
        <f t="shared" si="179"/>
        <v>RN-São Pedro</v>
      </c>
    </row>
    <row r="3824" spans="1:6" x14ac:dyDescent="0.25">
      <c r="A3824" s="1" t="s">
        <v>2980</v>
      </c>
      <c r="B3824" s="1">
        <v>2412807</v>
      </c>
      <c r="C3824" s="1" t="s">
        <v>3115</v>
      </c>
      <c r="D3824" s="1" t="str">
        <f t="shared" si="177"/>
        <v>24</v>
      </c>
      <c r="E3824" s="1" t="str">
        <f t="shared" si="178"/>
        <v>12807</v>
      </c>
      <c r="F3824" s="1" t="str">
        <f t="shared" si="179"/>
        <v>RN-São Rafael</v>
      </c>
    </row>
    <row r="3825" spans="1:6" x14ac:dyDescent="0.25">
      <c r="A3825" s="1" t="s">
        <v>2980</v>
      </c>
      <c r="B3825" s="1">
        <v>2412906</v>
      </c>
      <c r="C3825" s="1" t="s">
        <v>3116</v>
      </c>
      <c r="D3825" s="1" t="str">
        <f t="shared" si="177"/>
        <v>24</v>
      </c>
      <c r="E3825" s="1" t="str">
        <f t="shared" si="178"/>
        <v>12906</v>
      </c>
      <c r="F3825" s="1" t="str">
        <f t="shared" si="179"/>
        <v>RN-São Tomé</v>
      </c>
    </row>
    <row r="3826" spans="1:6" x14ac:dyDescent="0.25">
      <c r="A3826" s="1" t="s">
        <v>2980</v>
      </c>
      <c r="B3826" s="1">
        <v>2413003</v>
      </c>
      <c r="C3826" s="1" t="s">
        <v>3117</v>
      </c>
      <c r="D3826" s="1" t="str">
        <f t="shared" si="177"/>
        <v>24</v>
      </c>
      <c r="E3826" s="1" t="str">
        <f t="shared" si="178"/>
        <v>13003</v>
      </c>
      <c r="F3826" s="1" t="str">
        <f t="shared" si="179"/>
        <v>RN-São Vicente</v>
      </c>
    </row>
    <row r="3827" spans="1:6" x14ac:dyDescent="0.25">
      <c r="A3827" s="1" t="s">
        <v>2980</v>
      </c>
      <c r="B3827" s="1">
        <v>2413102</v>
      </c>
      <c r="C3827" s="1" t="s">
        <v>3118</v>
      </c>
      <c r="D3827" s="1" t="str">
        <f t="shared" si="177"/>
        <v>24</v>
      </c>
      <c r="E3827" s="1" t="str">
        <f t="shared" si="178"/>
        <v>13102</v>
      </c>
      <c r="F3827" s="1" t="str">
        <f t="shared" si="179"/>
        <v>RN-Senador Elói de Souza</v>
      </c>
    </row>
    <row r="3828" spans="1:6" x14ac:dyDescent="0.25">
      <c r="A3828" s="1" t="s">
        <v>2980</v>
      </c>
      <c r="B3828" s="1">
        <v>2413201</v>
      </c>
      <c r="C3828" s="1" t="s">
        <v>3119</v>
      </c>
      <c r="D3828" s="1" t="str">
        <f t="shared" si="177"/>
        <v>24</v>
      </c>
      <c r="E3828" s="1" t="str">
        <f t="shared" si="178"/>
        <v>13201</v>
      </c>
      <c r="F3828" s="1" t="str">
        <f t="shared" si="179"/>
        <v>RN-Senador Georgino Avelino</v>
      </c>
    </row>
    <row r="3829" spans="1:6" x14ac:dyDescent="0.25">
      <c r="A3829" s="1" t="s">
        <v>2980</v>
      </c>
      <c r="B3829" s="1">
        <v>2413300</v>
      </c>
      <c r="C3829" s="1" t="s">
        <v>3120</v>
      </c>
      <c r="D3829" s="1" t="str">
        <f t="shared" si="177"/>
        <v>24</v>
      </c>
      <c r="E3829" s="1" t="str">
        <f t="shared" si="178"/>
        <v>13300</v>
      </c>
      <c r="F3829" s="1" t="str">
        <f t="shared" si="179"/>
        <v>RN-Serra de São Bento</v>
      </c>
    </row>
    <row r="3830" spans="1:6" x14ac:dyDescent="0.25">
      <c r="A3830" s="1" t="s">
        <v>2980</v>
      </c>
      <c r="B3830" s="1">
        <v>2413359</v>
      </c>
      <c r="C3830" s="1" t="s">
        <v>3121</v>
      </c>
      <c r="D3830" s="1" t="str">
        <f t="shared" si="177"/>
        <v>24</v>
      </c>
      <c r="E3830" s="1" t="str">
        <f t="shared" si="178"/>
        <v>13359</v>
      </c>
      <c r="F3830" s="1" t="str">
        <f t="shared" si="179"/>
        <v>RN-Serra do Mel</v>
      </c>
    </row>
    <row r="3831" spans="1:6" x14ac:dyDescent="0.25">
      <c r="A3831" s="1" t="s">
        <v>2980</v>
      </c>
      <c r="B3831" s="1">
        <v>2413409</v>
      </c>
      <c r="C3831" s="1" t="s">
        <v>3122</v>
      </c>
      <c r="D3831" s="1" t="str">
        <f t="shared" si="177"/>
        <v>24</v>
      </c>
      <c r="E3831" s="1" t="str">
        <f t="shared" si="178"/>
        <v>13409</v>
      </c>
      <c r="F3831" s="1" t="str">
        <f t="shared" si="179"/>
        <v>RN-Serra Negra do Norte</v>
      </c>
    </row>
    <row r="3832" spans="1:6" x14ac:dyDescent="0.25">
      <c r="A3832" s="1" t="s">
        <v>2980</v>
      </c>
      <c r="B3832" s="1">
        <v>2413508</v>
      </c>
      <c r="C3832" s="1" t="s">
        <v>3123</v>
      </c>
      <c r="D3832" s="1" t="str">
        <f t="shared" si="177"/>
        <v>24</v>
      </c>
      <c r="E3832" s="1" t="str">
        <f t="shared" si="178"/>
        <v>13508</v>
      </c>
      <c r="F3832" s="1" t="str">
        <f t="shared" si="179"/>
        <v>RN-Serrinha</v>
      </c>
    </row>
    <row r="3833" spans="1:6" x14ac:dyDescent="0.25">
      <c r="A3833" s="1" t="s">
        <v>2980</v>
      </c>
      <c r="B3833" s="1">
        <v>2413557</v>
      </c>
      <c r="C3833" s="1" t="s">
        <v>3124</v>
      </c>
      <c r="D3833" s="1" t="str">
        <f t="shared" si="177"/>
        <v>24</v>
      </c>
      <c r="E3833" s="1" t="str">
        <f t="shared" si="178"/>
        <v>13557</v>
      </c>
      <c r="F3833" s="1" t="str">
        <f t="shared" si="179"/>
        <v>RN-Serrinha dos Pintos</v>
      </c>
    </row>
    <row r="3834" spans="1:6" x14ac:dyDescent="0.25">
      <c r="A3834" s="1" t="s">
        <v>2980</v>
      </c>
      <c r="B3834" s="1">
        <v>2413607</v>
      </c>
      <c r="C3834" s="1" t="s">
        <v>3125</v>
      </c>
      <c r="D3834" s="1" t="str">
        <f t="shared" si="177"/>
        <v>24</v>
      </c>
      <c r="E3834" s="1" t="str">
        <f t="shared" si="178"/>
        <v>13607</v>
      </c>
      <c r="F3834" s="1" t="str">
        <f t="shared" si="179"/>
        <v>RN-Severiano Melo</v>
      </c>
    </row>
    <row r="3835" spans="1:6" x14ac:dyDescent="0.25">
      <c r="A3835" s="1" t="s">
        <v>2980</v>
      </c>
      <c r="B3835" s="1">
        <v>2413706</v>
      </c>
      <c r="C3835" s="1" t="s">
        <v>2557</v>
      </c>
      <c r="D3835" s="1" t="str">
        <f t="shared" si="177"/>
        <v>24</v>
      </c>
      <c r="E3835" s="1" t="str">
        <f t="shared" si="178"/>
        <v>13706</v>
      </c>
      <c r="F3835" s="1" t="str">
        <f t="shared" si="179"/>
        <v>RN-Sítio Novo</v>
      </c>
    </row>
    <row r="3836" spans="1:6" x14ac:dyDescent="0.25">
      <c r="A3836" s="1" t="s">
        <v>2980</v>
      </c>
      <c r="B3836" s="1">
        <v>2413805</v>
      </c>
      <c r="C3836" s="1" t="s">
        <v>3126</v>
      </c>
      <c r="D3836" s="1" t="str">
        <f t="shared" si="177"/>
        <v>24</v>
      </c>
      <c r="E3836" s="1" t="str">
        <f t="shared" si="178"/>
        <v>13805</v>
      </c>
      <c r="F3836" s="1" t="str">
        <f t="shared" si="179"/>
        <v>RN-Taboleiro Grande</v>
      </c>
    </row>
    <row r="3837" spans="1:6" x14ac:dyDescent="0.25">
      <c r="A3837" s="1" t="s">
        <v>2980</v>
      </c>
      <c r="B3837" s="1">
        <v>2413904</v>
      </c>
      <c r="C3837" s="1" t="s">
        <v>3127</v>
      </c>
      <c r="D3837" s="1" t="str">
        <f t="shared" si="177"/>
        <v>24</v>
      </c>
      <c r="E3837" s="1" t="str">
        <f t="shared" si="178"/>
        <v>13904</v>
      </c>
      <c r="F3837" s="1" t="str">
        <f t="shared" si="179"/>
        <v>RN-Taipu</v>
      </c>
    </row>
    <row r="3838" spans="1:6" x14ac:dyDescent="0.25">
      <c r="A3838" s="1" t="s">
        <v>2980</v>
      </c>
      <c r="B3838" s="1">
        <v>2414001</v>
      </c>
      <c r="C3838" s="1" t="s">
        <v>3128</v>
      </c>
      <c r="D3838" s="1" t="str">
        <f t="shared" si="177"/>
        <v>24</v>
      </c>
      <c r="E3838" s="1" t="str">
        <f t="shared" si="178"/>
        <v>14001</v>
      </c>
      <c r="F3838" s="1" t="str">
        <f t="shared" si="179"/>
        <v>RN-Tangará</v>
      </c>
    </row>
    <row r="3839" spans="1:6" x14ac:dyDescent="0.25">
      <c r="A3839" s="1" t="s">
        <v>2980</v>
      </c>
      <c r="B3839" s="1">
        <v>2414100</v>
      </c>
      <c r="C3839" s="1" t="s">
        <v>3129</v>
      </c>
      <c r="D3839" s="1" t="str">
        <f t="shared" si="177"/>
        <v>24</v>
      </c>
      <c r="E3839" s="1" t="str">
        <f t="shared" si="178"/>
        <v>14100</v>
      </c>
      <c r="F3839" s="1" t="str">
        <f t="shared" si="179"/>
        <v>RN-Tenente Ananias</v>
      </c>
    </row>
    <row r="3840" spans="1:6" x14ac:dyDescent="0.25">
      <c r="A3840" s="1" t="s">
        <v>2980</v>
      </c>
      <c r="B3840" s="1">
        <v>2414159</v>
      </c>
      <c r="C3840" s="1" t="s">
        <v>3130</v>
      </c>
      <c r="D3840" s="1" t="str">
        <f t="shared" si="177"/>
        <v>24</v>
      </c>
      <c r="E3840" s="1" t="str">
        <f t="shared" si="178"/>
        <v>14159</v>
      </c>
      <c r="F3840" s="1" t="str">
        <f t="shared" si="179"/>
        <v>RN-Tenente Laurentino Cruz</v>
      </c>
    </row>
    <row r="3841" spans="1:6" x14ac:dyDescent="0.25">
      <c r="A3841" s="1" t="s">
        <v>2980</v>
      </c>
      <c r="B3841" s="1">
        <v>2411056</v>
      </c>
      <c r="C3841" s="1" t="s">
        <v>3131</v>
      </c>
      <c r="D3841" s="1" t="str">
        <f t="shared" si="177"/>
        <v>24</v>
      </c>
      <c r="E3841" s="1" t="str">
        <f t="shared" si="178"/>
        <v>11056</v>
      </c>
      <c r="F3841" s="1" t="str">
        <f t="shared" si="179"/>
        <v>RN-Tibau</v>
      </c>
    </row>
    <row r="3842" spans="1:6" x14ac:dyDescent="0.25">
      <c r="A3842" s="1" t="s">
        <v>2980</v>
      </c>
      <c r="B3842" s="1">
        <v>2414209</v>
      </c>
      <c r="C3842" s="1" t="s">
        <v>3132</v>
      </c>
      <c r="D3842" s="1" t="str">
        <f t="shared" si="177"/>
        <v>24</v>
      </c>
      <c r="E3842" s="1" t="str">
        <f t="shared" si="178"/>
        <v>14209</v>
      </c>
      <c r="F3842" s="1" t="str">
        <f t="shared" si="179"/>
        <v>RN-Tibau do Sul</v>
      </c>
    </row>
    <row r="3843" spans="1:6" x14ac:dyDescent="0.25">
      <c r="A3843" s="1" t="s">
        <v>2980</v>
      </c>
      <c r="B3843" s="1">
        <v>2414308</v>
      </c>
      <c r="C3843" s="1" t="s">
        <v>3133</v>
      </c>
      <c r="D3843" s="1" t="str">
        <f t="shared" ref="D3843:D3906" si="180">LEFT($B3843,2)</f>
        <v>24</v>
      </c>
      <c r="E3843" s="1" t="str">
        <f t="shared" ref="E3843:E3906" si="181">RIGHT(B3843,5)</f>
        <v>14308</v>
      </c>
      <c r="F3843" s="1" t="str">
        <f t="shared" si="179"/>
        <v>RN-Timbaúba dos Batistas</v>
      </c>
    </row>
    <row r="3844" spans="1:6" x14ac:dyDescent="0.25">
      <c r="A3844" s="1" t="s">
        <v>2980</v>
      </c>
      <c r="B3844" s="1">
        <v>2414407</v>
      </c>
      <c r="C3844" s="1" t="s">
        <v>3134</v>
      </c>
      <c r="D3844" s="1" t="str">
        <f t="shared" si="180"/>
        <v>24</v>
      </c>
      <c r="E3844" s="1" t="str">
        <f t="shared" si="181"/>
        <v>14407</v>
      </c>
      <c r="F3844" s="1" t="str">
        <f t="shared" ref="F3844:F3907" si="182">A3844&amp;"-"&amp;C3844</f>
        <v>RN-Touros</v>
      </c>
    </row>
    <row r="3845" spans="1:6" x14ac:dyDescent="0.25">
      <c r="A3845" s="1" t="s">
        <v>2980</v>
      </c>
      <c r="B3845" s="1">
        <v>2414456</v>
      </c>
      <c r="C3845" s="1" t="s">
        <v>3135</v>
      </c>
      <c r="D3845" s="1" t="str">
        <f t="shared" si="180"/>
        <v>24</v>
      </c>
      <c r="E3845" s="1" t="str">
        <f t="shared" si="181"/>
        <v>14456</v>
      </c>
      <c r="F3845" s="1" t="str">
        <f t="shared" si="182"/>
        <v>RN-Triunfo Potiguar</v>
      </c>
    </row>
    <row r="3846" spans="1:6" x14ac:dyDescent="0.25">
      <c r="A3846" s="1" t="s">
        <v>2980</v>
      </c>
      <c r="B3846" s="1">
        <v>2414506</v>
      </c>
      <c r="C3846" s="1" t="s">
        <v>3136</v>
      </c>
      <c r="D3846" s="1" t="str">
        <f t="shared" si="180"/>
        <v>24</v>
      </c>
      <c r="E3846" s="1" t="str">
        <f t="shared" si="181"/>
        <v>14506</v>
      </c>
      <c r="F3846" s="1" t="str">
        <f t="shared" si="182"/>
        <v>RN-Umarizal</v>
      </c>
    </row>
    <row r="3847" spans="1:6" x14ac:dyDescent="0.25">
      <c r="A3847" s="1" t="s">
        <v>2980</v>
      </c>
      <c r="B3847" s="1">
        <v>2414605</v>
      </c>
      <c r="C3847" s="1" t="s">
        <v>3137</v>
      </c>
      <c r="D3847" s="1" t="str">
        <f t="shared" si="180"/>
        <v>24</v>
      </c>
      <c r="E3847" s="1" t="str">
        <f t="shared" si="181"/>
        <v>14605</v>
      </c>
      <c r="F3847" s="1" t="str">
        <f t="shared" si="182"/>
        <v>RN-Upanema</v>
      </c>
    </row>
    <row r="3848" spans="1:6" x14ac:dyDescent="0.25">
      <c r="A3848" s="1" t="s">
        <v>2980</v>
      </c>
      <c r="B3848" s="1">
        <v>2414704</v>
      </c>
      <c r="C3848" s="1" t="s">
        <v>3138</v>
      </c>
      <c r="D3848" s="1" t="str">
        <f t="shared" si="180"/>
        <v>24</v>
      </c>
      <c r="E3848" s="1" t="str">
        <f t="shared" si="181"/>
        <v>14704</v>
      </c>
      <c r="F3848" s="1" t="str">
        <f t="shared" si="182"/>
        <v>RN-Várzea</v>
      </c>
    </row>
    <row r="3849" spans="1:6" x14ac:dyDescent="0.25">
      <c r="A3849" s="1" t="s">
        <v>2980</v>
      </c>
      <c r="B3849" s="1">
        <v>2414753</v>
      </c>
      <c r="C3849" s="1" t="s">
        <v>3139</v>
      </c>
      <c r="D3849" s="1" t="str">
        <f t="shared" si="180"/>
        <v>24</v>
      </c>
      <c r="E3849" s="1" t="str">
        <f t="shared" si="181"/>
        <v>14753</v>
      </c>
      <c r="F3849" s="1" t="str">
        <f t="shared" si="182"/>
        <v>RN-Venha-Ver</v>
      </c>
    </row>
    <row r="3850" spans="1:6" x14ac:dyDescent="0.25">
      <c r="A3850" s="1" t="s">
        <v>2980</v>
      </c>
      <c r="B3850" s="1">
        <v>2414803</v>
      </c>
      <c r="C3850" s="1" t="s">
        <v>3140</v>
      </c>
      <c r="D3850" s="1" t="str">
        <f t="shared" si="180"/>
        <v>24</v>
      </c>
      <c r="E3850" s="1" t="str">
        <f t="shared" si="181"/>
        <v>14803</v>
      </c>
      <c r="F3850" s="1" t="str">
        <f t="shared" si="182"/>
        <v>RN-Vera Cruz</v>
      </c>
    </row>
    <row r="3851" spans="1:6" x14ac:dyDescent="0.25">
      <c r="A3851" s="1" t="s">
        <v>2980</v>
      </c>
      <c r="B3851" s="1">
        <v>2414902</v>
      </c>
      <c r="C3851" s="1" t="s">
        <v>3141</v>
      </c>
      <c r="D3851" s="1" t="str">
        <f t="shared" si="180"/>
        <v>24</v>
      </c>
      <c r="E3851" s="1" t="str">
        <f t="shared" si="181"/>
        <v>14902</v>
      </c>
      <c r="F3851" s="1" t="str">
        <f t="shared" si="182"/>
        <v>RN-Viçosa</v>
      </c>
    </row>
    <row r="3852" spans="1:6" x14ac:dyDescent="0.25">
      <c r="A3852" s="1" t="s">
        <v>2980</v>
      </c>
      <c r="B3852" s="1">
        <v>2415008</v>
      </c>
      <c r="C3852" s="1" t="s">
        <v>3142</v>
      </c>
      <c r="D3852" s="1" t="str">
        <f t="shared" si="180"/>
        <v>24</v>
      </c>
      <c r="E3852" s="1" t="str">
        <f t="shared" si="181"/>
        <v>15008</v>
      </c>
      <c r="F3852" s="1" t="str">
        <f t="shared" si="182"/>
        <v>RN-Vila Flor</v>
      </c>
    </row>
    <row r="3853" spans="1:6" x14ac:dyDescent="0.25">
      <c r="A3853" s="1" t="s">
        <v>1906</v>
      </c>
      <c r="B3853" s="1">
        <v>1100015</v>
      </c>
      <c r="C3853" s="1" t="s">
        <v>1907</v>
      </c>
      <c r="D3853" s="1" t="str">
        <f t="shared" si="180"/>
        <v>11</v>
      </c>
      <c r="E3853" s="1" t="str">
        <f t="shared" si="181"/>
        <v>00015</v>
      </c>
      <c r="F3853" s="1" t="str">
        <f t="shared" si="182"/>
        <v>RO-Alta Floresta D'Oeste</v>
      </c>
    </row>
    <row r="3854" spans="1:6" x14ac:dyDescent="0.25">
      <c r="A3854" s="1" t="s">
        <v>1906</v>
      </c>
      <c r="B3854" s="1">
        <v>1100379</v>
      </c>
      <c r="C3854" s="1" t="s">
        <v>1908</v>
      </c>
      <c r="D3854" s="1" t="str">
        <f t="shared" si="180"/>
        <v>11</v>
      </c>
      <c r="E3854" s="1" t="str">
        <f t="shared" si="181"/>
        <v>00379</v>
      </c>
      <c r="F3854" s="1" t="str">
        <f t="shared" si="182"/>
        <v>RO-Alto Alegre dos Parecis</v>
      </c>
    </row>
    <row r="3855" spans="1:6" x14ac:dyDescent="0.25">
      <c r="A3855" s="1" t="s">
        <v>1906</v>
      </c>
      <c r="B3855" s="1">
        <v>1100403</v>
      </c>
      <c r="C3855" s="1" t="s">
        <v>1909</v>
      </c>
      <c r="D3855" s="1" t="str">
        <f t="shared" si="180"/>
        <v>11</v>
      </c>
      <c r="E3855" s="1" t="str">
        <f t="shared" si="181"/>
        <v>00403</v>
      </c>
      <c r="F3855" s="1" t="str">
        <f t="shared" si="182"/>
        <v>RO-Alto Paraíso</v>
      </c>
    </row>
    <row r="3856" spans="1:6" x14ac:dyDescent="0.25">
      <c r="A3856" s="1" t="s">
        <v>1906</v>
      </c>
      <c r="B3856" s="1">
        <v>1100346</v>
      </c>
      <c r="C3856" s="1" t="s">
        <v>1910</v>
      </c>
      <c r="D3856" s="1" t="str">
        <f t="shared" si="180"/>
        <v>11</v>
      </c>
      <c r="E3856" s="1" t="str">
        <f t="shared" si="181"/>
        <v>00346</v>
      </c>
      <c r="F3856" s="1" t="str">
        <f t="shared" si="182"/>
        <v>RO-Alvorada D'Oeste</v>
      </c>
    </row>
    <row r="3857" spans="1:6" x14ac:dyDescent="0.25">
      <c r="A3857" s="1" t="s">
        <v>1906</v>
      </c>
      <c r="B3857" s="1">
        <v>1100023</v>
      </c>
      <c r="C3857" s="1" t="s">
        <v>1911</v>
      </c>
      <c r="D3857" s="1" t="str">
        <f t="shared" si="180"/>
        <v>11</v>
      </c>
      <c r="E3857" s="1" t="str">
        <f t="shared" si="181"/>
        <v>00023</v>
      </c>
      <c r="F3857" s="1" t="str">
        <f t="shared" si="182"/>
        <v>RO-Ariquemes</v>
      </c>
    </row>
    <row r="3858" spans="1:6" x14ac:dyDescent="0.25">
      <c r="A3858" s="1" t="s">
        <v>1906</v>
      </c>
      <c r="B3858" s="1">
        <v>1100452</v>
      </c>
      <c r="C3858" s="1" t="s">
        <v>1912</v>
      </c>
      <c r="D3858" s="1" t="str">
        <f t="shared" si="180"/>
        <v>11</v>
      </c>
      <c r="E3858" s="1" t="str">
        <f t="shared" si="181"/>
        <v>00452</v>
      </c>
      <c r="F3858" s="1" t="str">
        <f t="shared" si="182"/>
        <v>RO-Buritis</v>
      </c>
    </row>
    <row r="3859" spans="1:6" x14ac:dyDescent="0.25">
      <c r="A3859" s="1" t="s">
        <v>1906</v>
      </c>
      <c r="B3859" s="1">
        <v>1100031</v>
      </c>
      <c r="C3859" s="1" t="s">
        <v>1913</v>
      </c>
      <c r="D3859" s="1" t="str">
        <f t="shared" si="180"/>
        <v>11</v>
      </c>
      <c r="E3859" s="1" t="str">
        <f t="shared" si="181"/>
        <v>00031</v>
      </c>
      <c r="F3859" s="1" t="str">
        <f t="shared" si="182"/>
        <v>RO-Cabixi</v>
      </c>
    </row>
    <row r="3860" spans="1:6" x14ac:dyDescent="0.25">
      <c r="A3860" s="1" t="s">
        <v>1906</v>
      </c>
      <c r="B3860" s="1">
        <v>1100601</v>
      </c>
      <c r="C3860" s="1" t="s">
        <v>1914</v>
      </c>
      <c r="D3860" s="1" t="str">
        <f t="shared" si="180"/>
        <v>11</v>
      </c>
      <c r="E3860" s="1" t="str">
        <f t="shared" si="181"/>
        <v>00601</v>
      </c>
      <c r="F3860" s="1" t="str">
        <f t="shared" si="182"/>
        <v>RO-Cacaulândia</v>
      </c>
    </row>
    <row r="3861" spans="1:6" x14ac:dyDescent="0.25">
      <c r="A3861" s="1" t="s">
        <v>1906</v>
      </c>
      <c r="B3861" s="1">
        <v>1100049</v>
      </c>
      <c r="C3861" s="1" t="s">
        <v>1915</v>
      </c>
      <c r="D3861" s="1" t="str">
        <f t="shared" si="180"/>
        <v>11</v>
      </c>
      <c r="E3861" s="1" t="str">
        <f t="shared" si="181"/>
        <v>00049</v>
      </c>
      <c r="F3861" s="1" t="str">
        <f t="shared" si="182"/>
        <v>RO-Cacoal</v>
      </c>
    </row>
    <row r="3862" spans="1:6" x14ac:dyDescent="0.25">
      <c r="A3862" s="1" t="s">
        <v>1906</v>
      </c>
      <c r="B3862" s="1">
        <v>1100700</v>
      </c>
      <c r="C3862" s="1" t="s">
        <v>1916</v>
      </c>
      <c r="D3862" s="1" t="str">
        <f t="shared" si="180"/>
        <v>11</v>
      </c>
      <c r="E3862" s="1" t="str">
        <f t="shared" si="181"/>
        <v>00700</v>
      </c>
      <c r="F3862" s="1" t="str">
        <f t="shared" si="182"/>
        <v>RO-Campo Novo de Rondônia</v>
      </c>
    </row>
    <row r="3863" spans="1:6" x14ac:dyDescent="0.25">
      <c r="A3863" s="1" t="s">
        <v>1906</v>
      </c>
      <c r="B3863" s="1">
        <v>1100809</v>
      </c>
      <c r="C3863" s="1" t="s">
        <v>1917</v>
      </c>
      <c r="D3863" s="1" t="str">
        <f t="shared" si="180"/>
        <v>11</v>
      </c>
      <c r="E3863" s="1" t="str">
        <f t="shared" si="181"/>
        <v>00809</v>
      </c>
      <c r="F3863" s="1" t="str">
        <f t="shared" si="182"/>
        <v>RO-Candeias do Jamari</v>
      </c>
    </row>
    <row r="3864" spans="1:6" x14ac:dyDescent="0.25">
      <c r="A3864" s="1" t="s">
        <v>1906</v>
      </c>
      <c r="B3864" s="1">
        <v>1100908</v>
      </c>
      <c r="C3864" s="1" t="s">
        <v>1918</v>
      </c>
      <c r="D3864" s="1" t="str">
        <f t="shared" si="180"/>
        <v>11</v>
      </c>
      <c r="E3864" s="1" t="str">
        <f t="shared" si="181"/>
        <v>00908</v>
      </c>
      <c r="F3864" s="1" t="str">
        <f t="shared" si="182"/>
        <v>RO-Castanheiras</v>
      </c>
    </row>
    <row r="3865" spans="1:6" x14ac:dyDescent="0.25">
      <c r="A3865" s="1" t="s">
        <v>1906</v>
      </c>
      <c r="B3865" s="1">
        <v>1100056</v>
      </c>
      <c r="C3865" s="1" t="s">
        <v>1919</v>
      </c>
      <c r="D3865" s="1" t="str">
        <f t="shared" si="180"/>
        <v>11</v>
      </c>
      <c r="E3865" s="1" t="str">
        <f t="shared" si="181"/>
        <v>00056</v>
      </c>
      <c r="F3865" s="1" t="str">
        <f t="shared" si="182"/>
        <v>RO-Cerejeiras</v>
      </c>
    </row>
    <row r="3866" spans="1:6" x14ac:dyDescent="0.25">
      <c r="A3866" s="1" t="s">
        <v>1906</v>
      </c>
      <c r="B3866" s="1">
        <v>1100924</v>
      </c>
      <c r="C3866" s="1" t="s">
        <v>1920</v>
      </c>
      <c r="D3866" s="1" t="str">
        <f t="shared" si="180"/>
        <v>11</v>
      </c>
      <c r="E3866" s="1" t="str">
        <f t="shared" si="181"/>
        <v>00924</v>
      </c>
      <c r="F3866" s="1" t="str">
        <f t="shared" si="182"/>
        <v>RO-Chupinguaia</v>
      </c>
    </row>
    <row r="3867" spans="1:6" x14ac:dyDescent="0.25">
      <c r="A3867" s="1" t="s">
        <v>1906</v>
      </c>
      <c r="B3867" s="1">
        <v>1100064</v>
      </c>
      <c r="C3867" s="1" t="s">
        <v>1921</v>
      </c>
      <c r="D3867" s="1" t="str">
        <f t="shared" si="180"/>
        <v>11</v>
      </c>
      <c r="E3867" s="1" t="str">
        <f t="shared" si="181"/>
        <v>00064</v>
      </c>
      <c r="F3867" s="1" t="str">
        <f t="shared" si="182"/>
        <v>RO-Colorado do Oeste</v>
      </c>
    </row>
    <row r="3868" spans="1:6" x14ac:dyDescent="0.25">
      <c r="A3868" s="1" t="s">
        <v>1906</v>
      </c>
      <c r="B3868" s="1">
        <v>1100072</v>
      </c>
      <c r="C3868" s="1" t="s">
        <v>1922</v>
      </c>
      <c r="D3868" s="1" t="str">
        <f t="shared" si="180"/>
        <v>11</v>
      </c>
      <c r="E3868" s="1" t="str">
        <f t="shared" si="181"/>
        <v>00072</v>
      </c>
      <c r="F3868" s="1" t="str">
        <f t="shared" si="182"/>
        <v>RO-Corumbiara</v>
      </c>
    </row>
    <row r="3869" spans="1:6" x14ac:dyDescent="0.25">
      <c r="A3869" s="1" t="s">
        <v>1906</v>
      </c>
      <c r="B3869" s="1">
        <v>1100080</v>
      </c>
      <c r="C3869" s="1" t="s">
        <v>1923</v>
      </c>
      <c r="D3869" s="1" t="str">
        <f t="shared" si="180"/>
        <v>11</v>
      </c>
      <c r="E3869" s="1" t="str">
        <f t="shared" si="181"/>
        <v>00080</v>
      </c>
      <c r="F3869" s="1" t="str">
        <f t="shared" si="182"/>
        <v>RO-Costa Marques</v>
      </c>
    </row>
    <row r="3870" spans="1:6" x14ac:dyDescent="0.25">
      <c r="A3870" s="1" t="s">
        <v>1906</v>
      </c>
      <c r="B3870" s="1">
        <v>1100940</v>
      </c>
      <c r="C3870" s="1" t="s">
        <v>1924</v>
      </c>
      <c r="D3870" s="1" t="str">
        <f t="shared" si="180"/>
        <v>11</v>
      </c>
      <c r="E3870" s="1" t="str">
        <f t="shared" si="181"/>
        <v>00940</v>
      </c>
      <c r="F3870" s="1" t="str">
        <f t="shared" si="182"/>
        <v>RO-Cujubim</v>
      </c>
    </row>
    <row r="3871" spans="1:6" x14ac:dyDescent="0.25">
      <c r="A3871" s="1" t="s">
        <v>1906</v>
      </c>
      <c r="B3871" s="1">
        <v>1100098</v>
      </c>
      <c r="C3871" s="1" t="s">
        <v>1925</v>
      </c>
      <c r="D3871" s="1" t="str">
        <f t="shared" si="180"/>
        <v>11</v>
      </c>
      <c r="E3871" s="1" t="str">
        <f t="shared" si="181"/>
        <v>00098</v>
      </c>
      <c r="F3871" s="1" t="str">
        <f t="shared" si="182"/>
        <v>RO-Espigão D'Oeste</v>
      </c>
    </row>
    <row r="3872" spans="1:6" x14ac:dyDescent="0.25">
      <c r="A3872" s="1" t="s">
        <v>1906</v>
      </c>
      <c r="B3872" s="1">
        <v>1101005</v>
      </c>
      <c r="C3872" s="1" t="s">
        <v>1926</v>
      </c>
      <c r="D3872" s="1" t="str">
        <f t="shared" si="180"/>
        <v>11</v>
      </c>
      <c r="E3872" s="1" t="str">
        <f t="shared" si="181"/>
        <v>01005</v>
      </c>
      <c r="F3872" s="1" t="str">
        <f t="shared" si="182"/>
        <v>RO-Governador Jorge Teixeira</v>
      </c>
    </row>
    <row r="3873" spans="1:6" x14ac:dyDescent="0.25">
      <c r="A3873" s="1" t="s">
        <v>1906</v>
      </c>
      <c r="B3873" s="1">
        <v>1100106</v>
      </c>
      <c r="C3873" s="1" t="s">
        <v>1927</v>
      </c>
      <c r="D3873" s="1" t="str">
        <f t="shared" si="180"/>
        <v>11</v>
      </c>
      <c r="E3873" s="1" t="str">
        <f t="shared" si="181"/>
        <v>00106</v>
      </c>
      <c r="F3873" s="1" t="str">
        <f t="shared" si="182"/>
        <v>RO-Guajará-Mirim</v>
      </c>
    </row>
    <row r="3874" spans="1:6" x14ac:dyDescent="0.25">
      <c r="A3874" s="1" t="s">
        <v>1906</v>
      </c>
      <c r="B3874" s="1">
        <v>1101104</v>
      </c>
      <c r="C3874" s="1" t="s">
        <v>1928</v>
      </c>
      <c r="D3874" s="1" t="str">
        <f t="shared" si="180"/>
        <v>11</v>
      </c>
      <c r="E3874" s="1" t="str">
        <f t="shared" si="181"/>
        <v>01104</v>
      </c>
      <c r="F3874" s="1" t="str">
        <f t="shared" si="182"/>
        <v>RO-Itapuã do Oeste</v>
      </c>
    </row>
    <row r="3875" spans="1:6" x14ac:dyDescent="0.25">
      <c r="A3875" s="1" t="s">
        <v>1906</v>
      </c>
      <c r="B3875" s="1">
        <v>1100114</v>
      </c>
      <c r="C3875" s="1" t="s">
        <v>1929</v>
      </c>
      <c r="D3875" s="1" t="str">
        <f t="shared" si="180"/>
        <v>11</v>
      </c>
      <c r="E3875" s="1" t="str">
        <f t="shared" si="181"/>
        <v>00114</v>
      </c>
      <c r="F3875" s="1" t="str">
        <f t="shared" si="182"/>
        <v>RO-Jaru</v>
      </c>
    </row>
    <row r="3876" spans="1:6" x14ac:dyDescent="0.25">
      <c r="A3876" s="1" t="s">
        <v>1906</v>
      </c>
      <c r="B3876" s="1">
        <v>1100122</v>
      </c>
      <c r="C3876" s="1" t="s">
        <v>1930</v>
      </c>
      <c r="D3876" s="1" t="str">
        <f t="shared" si="180"/>
        <v>11</v>
      </c>
      <c r="E3876" s="1" t="str">
        <f t="shared" si="181"/>
        <v>00122</v>
      </c>
      <c r="F3876" s="1" t="str">
        <f t="shared" si="182"/>
        <v>RO-Ji-Paraná</v>
      </c>
    </row>
    <row r="3877" spans="1:6" x14ac:dyDescent="0.25">
      <c r="A3877" s="1" t="s">
        <v>1906</v>
      </c>
      <c r="B3877" s="1">
        <v>1100130</v>
      </c>
      <c r="C3877" s="1" t="s">
        <v>1931</v>
      </c>
      <c r="D3877" s="1" t="str">
        <f t="shared" si="180"/>
        <v>11</v>
      </c>
      <c r="E3877" s="1" t="str">
        <f t="shared" si="181"/>
        <v>00130</v>
      </c>
      <c r="F3877" s="1" t="str">
        <f t="shared" si="182"/>
        <v>RO-Machadinho D'Oeste</v>
      </c>
    </row>
    <row r="3878" spans="1:6" x14ac:dyDescent="0.25">
      <c r="A3878" s="1" t="s">
        <v>1906</v>
      </c>
      <c r="B3878" s="1">
        <v>1101203</v>
      </c>
      <c r="C3878" s="1" t="s">
        <v>1932</v>
      </c>
      <c r="D3878" s="1" t="str">
        <f t="shared" si="180"/>
        <v>11</v>
      </c>
      <c r="E3878" s="1" t="str">
        <f t="shared" si="181"/>
        <v>01203</v>
      </c>
      <c r="F3878" s="1" t="str">
        <f t="shared" si="182"/>
        <v>RO-Ministro Andreazza</v>
      </c>
    </row>
    <row r="3879" spans="1:6" x14ac:dyDescent="0.25">
      <c r="A3879" s="1" t="s">
        <v>1906</v>
      </c>
      <c r="B3879" s="1">
        <v>1101302</v>
      </c>
      <c r="C3879" s="1" t="s">
        <v>1933</v>
      </c>
      <c r="D3879" s="1" t="str">
        <f t="shared" si="180"/>
        <v>11</v>
      </c>
      <c r="E3879" s="1" t="str">
        <f t="shared" si="181"/>
        <v>01302</v>
      </c>
      <c r="F3879" s="1" t="str">
        <f t="shared" si="182"/>
        <v>RO-Mirante da Serra</v>
      </c>
    </row>
    <row r="3880" spans="1:6" x14ac:dyDescent="0.25">
      <c r="A3880" s="1" t="s">
        <v>1906</v>
      </c>
      <c r="B3880" s="1">
        <v>1101401</v>
      </c>
      <c r="C3880" s="1" t="s">
        <v>1934</v>
      </c>
      <c r="D3880" s="1" t="str">
        <f t="shared" si="180"/>
        <v>11</v>
      </c>
      <c r="E3880" s="1" t="str">
        <f t="shared" si="181"/>
        <v>01401</v>
      </c>
      <c r="F3880" s="1" t="str">
        <f t="shared" si="182"/>
        <v>RO-Monte Negro</v>
      </c>
    </row>
    <row r="3881" spans="1:6" x14ac:dyDescent="0.25">
      <c r="A3881" s="1" t="s">
        <v>1906</v>
      </c>
      <c r="B3881" s="1">
        <v>1100148</v>
      </c>
      <c r="C3881" s="1" t="s">
        <v>1935</v>
      </c>
      <c r="D3881" s="1" t="str">
        <f t="shared" si="180"/>
        <v>11</v>
      </c>
      <c r="E3881" s="1" t="str">
        <f t="shared" si="181"/>
        <v>00148</v>
      </c>
      <c r="F3881" s="1" t="str">
        <f t="shared" si="182"/>
        <v>RO-Nova Brasilândia D'Oeste</v>
      </c>
    </row>
    <row r="3882" spans="1:6" x14ac:dyDescent="0.25">
      <c r="A3882" s="1" t="s">
        <v>1906</v>
      </c>
      <c r="B3882" s="1">
        <v>1100338</v>
      </c>
      <c r="C3882" s="1" t="s">
        <v>1936</v>
      </c>
      <c r="D3882" s="1" t="str">
        <f t="shared" si="180"/>
        <v>11</v>
      </c>
      <c r="E3882" s="1" t="str">
        <f t="shared" si="181"/>
        <v>00338</v>
      </c>
      <c r="F3882" s="1" t="str">
        <f t="shared" si="182"/>
        <v>RO-Nova Mamoré</v>
      </c>
    </row>
    <row r="3883" spans="1:6" x14ac:dyDescent="0.25">
      <c r="A3883" s="1" t="s">
        <v>1906</v>
      </c>
      <c r="B3883" s="1">
        <v>1101435</v>
      </c>
      <c r="C3883" s="1" t="s">
        <v>1937</v>
      </c>
      <c r="D3883" s="1" t="str">
        <f t="shared" si="180"/>
        <v>11</v>
      </c>
      <c r="E3883" s="1" t="str">
        <f t="shared" si="181"/>
        <v>01435</v>
      </c>
      <c r="F3883" s="1" t="str">
        <f t="shared" si="182"/>
        <v>RO-Nova União</v>
      </c>
    </row>
    <row r="3884" spans="1:6" x14ac:dyDescent="0.25">
      <c r="A3884" s="1" t="s">
        <v>1906</v>
      </c>
      <c r="B3884" s="1">
        <v>1100502</v>
      </c>
      <c r="C3884" s="1" t="s">
        <v>1938</v>
      </c>
      <c r="D3884" s="1" t="str">
        <f t="shared" si="180"/>
        <v>11</v>
      </c>
      <c r="E3884" s="1" t="str">
        <f t="shared" si="181"/>
        <v>00502</v>
      </c>
      <c r="F3884" s="1" t="str">
        <f t="shared" si="182"/>
        <v>RO-Novo Horizonte do Oeste</v>
      </c>
    </row>
    <row r="3885" spans="1:6" x14ac:dyDescent="0.25">
      <c r="A3885" s="1" t="s">
        <v>1906</v>
      </c>
      <c r="B3885" s="1">
        <v>1100155</v>
      </c>
      <c r="C3885" s="1" t="s">
        <v>1939</v>
      </c>
      <c r="D3885" s="1" t="str">
        <f t="shared" si="180"/>
        <v>11</v>
      </c>
      <c r="E3885" s="1" t="str">
        <f t="shared" si="181"/>
        <v>00155</v>
      </c>
      <c r="F3885" s="1" t="str">
        <f t="shared" si="182"/>
        <v>RO-Ouro Preto do Oeste</v>
      </c>
    </row>
    <row r="3886" spans="1:6" x14ac:dyDescent="0.25">
      <c r="A3886" s="1" t="s">
        <v>1906</v>
      </c>
      <c r="B3886" s="1">
        <v>1101450</v>
      </c>
      <c r="C3886" s="1" t="s">
        <v>1940</v>
      </c>
      <c r="D3886" s="1" t="str">
        <f t="shared" si="180"/>
        <v>11</v>
      </c>
      <c r="E3886" s="1" t="str">
        <f t="shared" si="181"/>
        <v>01450</v>
      </c>
      <c r="F3886" s="1" t="str">
        <f t="shared" si="182"/>
        <v>RO-Parecis</v>
      </c>
    </row>
    <row r="3887" spans="1:6" x14ac:dyDescent="0.25">
      <c r="A3887" s="1" t="s">
        <v>1906</v>
      </c>
      <c r="B3887" s="1">
        <v>1100189</v>
      </c>
      <c r="C3887" s="1" t="s">
        <v>1941</v>
      </c>
      <c r="D3887" s="1" t="str">
        <f t="shared" si="180"/>
        <v>11</v>
      </c>
      <c r="E3887" s="1" t="str">
        <f t="shared" si="181"/>
        <v>00189</v>
      </c>
      <c r="F3887" s="1" t="str">
        <f t="shared" si="182"/>
        <v>RO-Pimenta Bueno</v>
      </c>
    </row>
    <row r="3888" spans="1:6" x14ac:dyDescent="0.25">
      <c r="A3888" s="1" t="s">
        <v>1906</v>
      </c>
      <c r="B3888" s="1">
        <v>1101468</v>
      </c>
      <c r="C3888" s="1" t="s">
        <v>1942</v>
      </c>
      <c r="D3888" s="1" t="str">
        <f t="shared" si="180"/>
        <v>11</v>
      </c>
      <c r="E3888" s="1" t="str">
        <f t="shared" si="181"/>
        <v>01468</v>
      </c>
      <c r="F3888" s="1" t="str">
        <f t="shared" si="182"/>
        <v>RO-Pimenteiras do Oeste</v>
      </c>
    </row>
    <row r="3889" spans="1:6" x14ac:dyDescent="0.25">
      <c r="A3889" s="1" t="s">
        <v>1906</v>
      </c>
      <c r="B3889" s="1">
        <v>1100205</v>
      </c>
      <c r="C3889" s="1" t="s">
        <v>1943</v>
      </c>
      <c r="D3889" s="1" t="str">
        <f t="shared" si="180"/>
        <v>11</v>
      </c>
      <c r="E3889" s="1" t="str">
        <f t="shared" si="181"/>
        <v>00205</v>
      </c>
      <c r="F3889" s="1" t="str">
        <f t="shared" si="182"/>
        <v>RO-Porto Velho</v>
      </c>
    </row>
    <row r="3890" spans="1:6" x14ac:dyDescent="0.25">
      <c r="A3890" s="1" t="s">
        <v>1906</v>
      </c>
      <c r="B3890" s="1">
        <v>1100254</v>
      </c>
      <c r="C3890" s="1" t="s">
        <v>1944</v>
      </c>
      <c r="D3890" s="1" t="str">
        <f t="shared" si="180"/>
        <v>11</v>
      </c>
      <c r="E3890" s="1" t="str">
        <f t="shared" si="181"/>
        <v>00254</v>
      </c>
      <c r="F3890" s="1" t="str">
        <f t="shared" si="182"/>
        <v>RO-Presidente Médici</v>
      </c>
    </row>
    <row r="3891" spans="1:6" x14ac:dyDescent="0.25">
      <c r="A3891" s="1" t="s">
        <v>1906</v>
      </c>
      <c r="B3891" s="1">
        <v>1101476</v>
      </c>
      <c r="C3891" s="1" t="s">
        <v>1945</v>
      </c>
      <c r="D3891" s="1" t="str">
        <f t="shared" si="180"/>
        <v>11</v>
      </c>
      <c r="E3891" s="1" t="str">
        <f t="shared" si="181"/>
        <v>01476</v>
      </c>
      <c r="F3891" s="1" t="str">
        <f t="shared" si="182"/>
        <v>RO-Primavera de Rondônia</v>
      </c>
    </row>
    <row r="3892" spans="1:6" x14ac:dyDescent="0.25">
      <c r="A3892" s="1" t="s">
        <v>1906</v>
      </c>
      <c r="B3892" s="1">
        <v>1100262</v>
      </c>
      <c r="C3892" s="1" t="s">
        <v>1946</v>
      </c>
      <c r="D3892" s="1" t="str">
        <f t="shared" si="180"/>
        <v>11</v>
      </c>
      <c r="E3892" s="1" t="str">
        <f t="shared" si="181"/>
        <v>00262</v>
      </c>
      <c r="F3892" s="1" t="str">
        <f t="shared" si="182"/>
        <v>RO-Rio Crespo</v>
      </c>
    </row>
    <row r="3893" spans="1:6" x14ac:dyDescent="0.25">
      <c r="A3893" s="1" t="s">
        <v>1906</v>
      </c>
      <c r="B3893" s="1">
        <v>1100288</v>
      </c>
      <c r="C3893" s="1" t="s">
        <v>1947</v>
      </c>
      <c r="D3893" s="1" t="str">
        <f t="shared" si="180"/>
        <v>11</v>
      </c>
      <c r="E3893" s="1" t="str">
        <f t="shared" si="181"/>
        <v>00288</v>
      </c>
      <c r="F3893" s="1" t="str">
        <f t="shared" si="182"/>
        <v>RO-Rolim de Moura</v>
      </c>
    </row>
    <row r="3894" spans="1:6" x14ac:dyDescent="0.25">
      <c r="A3894" s="1" t="s">
        <v>1906</v>
      </c>
      <c r="B3894" s="1">
        <v>1100296</v>
      </c>
      <c r="C3894" s="1" t="s">
        <v>1948</v>
      </c>
      <c r="D3894" s="1" t="str">
        <f t="shared" si="180"/>
        <v>11</v>
      </c>
      <c r="E3894" s="1" t="str">
        <f t="shared" si="181"/>
        <v>00296</v>
      </c>
      <c r="F3894" s="1" t="str">
        <f t="shared" si="182"/>
        <v>RO-Santa Luzia D'Oeste</v>
      </c>
    </row>
    <row r="3895" spans="1:6" x14ac:dyDescent="0.25">
      <c r="A3895" s="1" t="s">
        <v>1906</v>
      </c>
      <c r="B3895" s="1">
        <v>1101484</v>
      </c>
      <c r="C3895" s="1" t="s">
        <v>1949</v>
      </c>
      <c r="D3895" s="1" t="str">
        <f t="shared" si="180"/>
        <v>11</v>
      </c>
      <c r="E3895" s="1" t="str">
        <f t="shared" si="181"/>
        <v>01484</v>
      </c>
      <c r="F3895" s="1" t="str">
        <f t="shared" si="182"/>
        <v>RO-São Felipe D'Oeste</v>
      </c>
    </row>
    <row r="3896" spans="1:6" x14ac:dyDescent="0.25">
      <c r="A3896" s="1" t="s">
        <v>1906</v>
      </c>
      <c r="B3896" s="1">
        <v>1101492</v>
      </c>
      <c r="C3896" s="1" t="s">
        <v>1950</v>
      </c>
      <c r="D3896" s="1" t="str">
        <f t="shared" si="180"/>
        <v>11</v>
      </c>
      <c r="E3896" s="1" t="str">
        <f t="shared" si="181"/>
        <v>01492</v>
      </c>
      <c r="F3896" s="1" t="str">
        <f t="shared" si="182"/>
        <v>RO-São Francisco do Guaporé</v>
      </c>
    </row>
    <row r="3897" spans="1:6" x14ac:dyDescent="0.25">
      <c r="A3897" s="1" t="s">
        <v>1906</v>
      </c>
      <c r="B3897" s="1">
        <v>1100320</v>
      </c>
      <c r="C3897" s="1" t="s">
        <v>1951</v>
      </c>
      <c r="D3897" s="1" t="str">
        <f t="shared" si="180"/>
        <v>11</v>
      </c>
      <c r="E3897" s="1" t="str">
        <f t="shared" si="181"/>
        <v>00320</v>
      </c>
      <c r="F3897" s="1" t="str">
        <f t="shared" si="182"/>
        <v>RO-São Miguel do Guaporé</v>
      </c>
    </row>
    <row r="3898" spans="1:6" x14ac:dyDescent="0.25">
      <c r="A3898" s="1" t="s">
        <v>1906</v>
      </c>
      <c r="B3898" s="1">
        <v>1101500</v>
      </c>
      <c r="C3898" s="1" t="s">
        <v>1952</v>
      </c>
      <c r="D3898" s="1" t="str">
        <f t="shared" si="180"/>
        <v>11</v>
      </c>
      <c r="E3898" s="1" t="str">
        <f t="shared" si="181"/>
        <v>01500</v>
      </c>
      <c r="F3898" s="1" t="str">
        <f t="shared" si="182"/>
        <v>RO-Seringueiras</v>
      </c>
    </row>
    <row r="3899" spans="1:6" x14ac:dyDescent="0.25">
      <c r="A3899" s="1" t="s">
        <v>1906</v>
      </c>
      <c r="B3899" s="1">
        <v>1101559</v>
      </c>
      <c r="C3899" s="1" t="s">
        <v>1953</v>
      </c>
      <c r="D3899" s="1" t="str">
        <f t="shared" si="180"/>
        <v>11</v>
      </c>
      <c r="E3899" s="1" t="str">
        <f t="shared" si="181"/>
        <v>01559</v>
      </c>
      <c r="F3899" s="1" t="str">
        <f t="shared" si="182"/>
        <v>RO-Teixeirópolis</v>
      </c>
    </row>
    <row r="3900" spans="1:6" x14ac:dyDescent="0.25">
      <c r="A3900" s="1" t="s">
        <v>1906</v>
      </c>
      <c r="B3900" s="1">
        <v>1101609</v>
      </c>
      <c r="C3900" s="1" t="s">
        <v>1954</v>
      </c>
      <c r="D3900" s="1" t="str">
        <f t="shared" si="180"/>
        <v>11</v>
      </c>
      <c r="E3900" s="1" t="str">
        <f t="shared" si="181"/>
        <v>01609</v>
      </c>
      <c r="F3900" s="1" t="str">
        <f t="shared" si="182"/>
        <v>RO-Theobroma</v>
      </c>
    </row>
    <row r="3901" spans="1:6" x14ac:dyDescent="0.25">
      <c r="A3901" s="1" t="s">
        <v>1906</v>
      </c>
      <c r="B3901" s="1">
        <v>1101708</v>
      </c>
      <c r="C3901" s="1" t="s">
        <v>1955</v>
      </c>
      <c r="D3901" s="1" t="str">
        <f t="shared" si="180"/>
        <v>11</v>
      </c>
      <c r="E3901" s="1" t="str">
        <f t="shared" si="181"/>
        <v>01708</v>
      </c>
      <c r="F3901" s="1" t="str">
        <f t="shared" si="182"/>
        <v>RO-Urupá</v>
      </c>
    </row>
    <row r="3902" spans="1:6" x14ac:dyDescent="0.25">
      <c r="A3902" s="1" t="s">
        <v>1906</v>
      </c>
      <c r="B3902" s="1">
        <v>1101757</v>
      </c>
      <c r="C3902" s="1" t="s">
        <v>1956</v>
      </c>
      <c r="D3902" s="1" t="str">
        <f t="shared" si="180"/>
        <v>11</v>
      </c>
      <c r="E3902" s="1" t="str">
        <f t="shared" si="181"/>
        <v>01757</v>
      </c>
      <c r="F3902" s="1" t="str">
        <f t="shared" si="182"/>
        <v>RO-Vale do Anari</v>
      </c>
    </row>
    <row r="3903" spans="1:6" x14ac:dyDescent="0.25">
      <c r="A3903" s="1" t="s">
        <v>1906</v>
      </c>
      <c r="B3903" s="1">
        <v>1101807</v>
      </c>
      <c r="C3903" s="1" t="s">
        <v>1957</v>
      </c>
      <c r="D3903" s="1" t="str">
        <f t="shared" si="180"/>
        <v>11</v>
      </c>
      <c r="E3903" s="1" t="str">
        <f t="shared" si="181"/>
        <v>01807</v>
      </c>
      <c r="F3903" s="1" t="str">
        <f t="shared" si="182"/>
        <v>RO-Vale do Paraíso</v>
      </c>
    </row>
    <row r="3904" spans="1:6" x14ac:dyDescent="0.25">
      <c r="A3904" s="1" t="s">
        <v>1906</v>
      </c>
      <c r="B3904" s="1">
        <v>1100304</v>
      </c>
      <c r="C3904" s="1" t="s">
        <v>1958</v>
      </c>
      <c r="D3904" s="1" t="str">
        <f t="shared" si="180"/>
        <v>11</v>
      </c>
      <c r="E3904" s="1" t="str">
        <f t="shared" si="181"/>
        <v>00304</v>
      </c>
      <c r="F3904" s="1" t="str">
        <f t="shared" si="182"/>
        <v>RO-Vilhena</v>
      </c>
    </row>
    <row r="3905" spans="1:6" x14ac:dyDescent="0.25">
      <c r="A3905" s="1" t="s">
        <v>2045</v>
      </c>
      <c r="B3905" s="1">
        <v>1400050</v>
      </c>
      <c r="C3905" s="1" t="s">
        <v>2046</v>
      </c>
      <c r="D3905" s="1" t="str">
        <f t="shared" si="180"/>
        <v>14</v>
      </c>
      <c r="E3905" s="1" t="str">
        <f t="shared" si="181"/>
        <v>00050</v>
      </c>
      <c r="F3905" s="1" t="str">
        <f t="shared" si="182"/>
        <v>RR-Alto Alegre</v>
      </c>
    </row>
    <row r="3906" spans="1:6" x14ac:dyDescent="0.25">
      <c r="A3906" s="1" t="s">
        <v>2045</v>
      </c>
      <c r="B3906" s="1">
        <v>1400027</v>
      </c>
      <c r="C3906" s="1" t="s">
        <v>2047</v>
      </c>
      <c r="D3906" s="1" t="str">
        <f t="shared" si="180"/>
        <v>14</v>
      </c>
      <c r="E3906" s="1" t="str">
        <f t="shared" si="181"/>
        <v>00027</v>
      </c>
      <c r="F3906" s="1" t="str">
        <f t="shared" si="182"/>
        <v>RR-Amajari</v>
      </c>
    </row>
    <row r="3907" spans="1:6" x14ac:dyDescent="0.25">
      <c r="A3907" s="1" t="s">
        <v>2045</v>
      </c>
      <c r="B3907" s="1">
        <v>1400100</v>
      </c>
      <c r="C3907" s="1" t="s">
        <v>2048</v>
      </c>
      <c r="D3907" s="1" t="str">
        <f t="shared" ref="D3907:D3970" si="183">LEFT($B3907,2)</f>
        <v>14</v>
      </c>
      <c r="E3907" s="1" t="str">
        <f t="shared" ref="E3907:E3970" si="184">RIGHT(B3907,5)</f>
        <v>00100</v>
      </c>
      <c r="F3907" s="1" t="str">
        <f t="shared" si="182"/>
        <v>RR-Boa Vista</v>
      </c>
    </row>
    <row r="3908" spans="1:6" x14ac:dyDescent="0.25">
      <c r="A3908" s="1" t="s">
        <v>2045</v>
      </c>
      <c r="B3908" s="1">
        <v>1400159</v>
      </c>
      <c r="C3908" s="1" t="s">
        <v>2049</v>
      </c>
      <c r="D3908" s="1" t="str">
        <f t="shared" si="183"/>
        <v>14</v>
      </c>
      <c r="E3908" s="1" t="str">
        <f t="shared" si="184"/>
        <v>00159</v>
      </c>
      <c r="F3908" s="1" t="str">
        <f t="shared" ref="F3908:F3971" si="185">A3908&amp;"-"&amp;C3908</f>
        <v>RR-Bonfim</v>
      </c>
    </row>
    <row r="3909" spans="1:6" x14ac:dyDescent="0.25">
      <c r="A3909" s="1" t="s">
        <v>2045</v>
      </c>
      <c r="B3909" s="1">
        <v>1400175</v>
      </c>
      <c r="C3909" s="1" t="s">
        <v>2050</v>
      </c>
      <c r="D3909" s="1" t="str">
        <f t="shared" si="183"/>
        <v>14</v>
      </c>
      <c r="E3909" s="1" t="str">
        <f t="shared" si="184"/>
        <v>00175</v>
      </c>
      <c r="F3909" s="1" t="str">
        <f t="shared" si="185"/>
        <v>RR-Cantá</v>
      </c>
    </row>
    <row r="3910" spans="1:6" x14ac:dyDescent="0.25">
      <c r="A3910" s="1" t="s">
        <v>2045</v>
      </c>
      <c r="B3910" s="1">
        <v>1400209</v>
      </c>
      <c r="C3910" s="1" t="s">
        <v>2051</v>
      </c>
      <c r="D3910" s="1" t="str">
        <f t="shared" si="183"/>
        <v>14</v>
      </c>
      <c r="E3910" s="1" t="str">
        <f t="shared" si="184"/>
        <v>00209</v>
      </c>
      <c r="F3910" s="1" t="str">
        <f t="shared" si="185"/>
        <v>RR-Caracaraí</v>
      </c>
    </row>
    <row r="3911" spans="1:6" x14ac:dyDescent="0.25">
      <c r="A3911" s="1" t="s">
        <v>2045</v>
      </c>
      <c r="B3911" s="1">
        <v>1400233</v>
      </c>
      <c r="C3911" s="1" t="s">
        <v>2052</v>
      </c>
      <c r="D3911" s="1" t="str">
        <f t="shared" si="183"/>
        <v>14</v>
      </c>
      <c r="E3911" s="1" t="str">
        <f t="shared" si="184"/>
        <v>00233</v>
      </c>
      <c r="F3911" s="1" t="str">
        <f t="shared" si="185"/>
        <v>RR-Caroebe</v>
      </c>
    </row>
    <row r="3912" spans="1:6" x14ac:dyDescent="0.25">
      <c r="A3912" s="1" t="s">
        <v>2045</v>
      </c>
      <c r="B3912" s="1">
        <v>1400282</v>
      </c>
      <c r="C3912" s="1" t="s">
        <v>2053</v>
      </c>
      <c r="D3912" s="1" t="str">
        <f t="shared" si="183"/>
        <v>14</v>
      </c>
      <c r="E3912" s="1" t="str">
        <f t="shared" si="184"/>
        <v>00282</v>
      </c>
      <c r="F3912" s="1" t="str">
        <f t="shared" si="185"/>
        <v>RR-Iracema</v>
      </c>
    </row>
    <row r="3913" spans="1:6" x14ac:dyDescent="0.25">
      <c r="A3913" s="1" t="s">
        <v>2045</v>
      </c>
      <c r="B3913" s="1">
        <v>1400308</v>
      </c>
      <c r="C3913" s="1" t="s">
        <v>2054</v>
      </c>
      <c r="D3913" s="1" t="str">
        <f t="shared" si="183"/>
        <v>14</v>
      </c>
      <c r="E3913" s="1" t="str">
        <f t="shared" si="184"/>
        <v>00308</v>
      </c>
      <c r="F3913" s="1" t="str">
        <f t="shared" si="185"/>
        <v>RR-Mucajaí</v>
      </c>
    </row>
    <row r="3914" spans="1:6" x14ac:dyDescent="0.25">
      <c r="A3914" s="1" t="s">
        <v>2045</v>
      </c>
      <c r="B3914" s="1">
        <v>1400407</v>
      </c>
      <c r="C3914" s="1" t="s">
        <v>2055</v>
      </c>
      <c r="D3914" s="1" t="str">
        <f t="shared" si="183"/>
        <v>14</v>
      </c>
      <c r="E3914" s="1" t="str">
        <f t="shared" si="184"/>
        <v>00407</v>
      </c>
      <c r="F3914" s="1" t="str">
        <f t="shared" si="185"/>
        <v>RR-Normandia</v>
      </c>
    </row>
    <row r="3915" spans="1:6" x14ac:dyDescent="0.25">
      <c r="A3915" s="1" t="s">
        <v>2045</v>
      </c>
      <c r="B3915" s="1">
        <v>1400456</v>
      </c>
      <c r="C3915" s="1" t="s">
        <v>2056</v>
      </c>
      <c r="D3915" s="1" t="str">
        <f t="shared" si="183"/>
        <v>14</v>
      </c>
      <c r="E3915" s="1" t="str">
        <f t="shared" si="184"/>
        <v>00456</v>
      </c>
      <c r="F3915" s="1" t="str">
        <f t="shared" si="185"/>
        <v>RR-Pacaraima</v>
      </c>
    </row>
    <row r="3916" spans="1:6" x14ac:dyDescent="0.25">
      <c r="A3916" s="1" t="s">
        <v>2045</v>
      </c>
      <c r="B3916" s="1">
        <v>1400472</v>
      </c>
      <c r="C3916" s="1" t="s">
        <v>2057</v>
      </c>
      <c r="D3916" s="1" t="str">
        <f t="shared" si="183"/>
        <v>14</v>
      </c>
      <c r="E3916" s="1" t="str">
        <f t="shared" si="184"/>
        <v>00472</v>
      </c>
      <c r="F3916" s="1" t="str">
        <f t="shared" si="185"/>
        <v>RR-Rorainópolis</v>
      </c>
    </row>
    <row r="3917" spans="1:6" x14ac:dyDescent="0.25">
      <c r="A3917" s="1" t="s">
        <v>2045</v>
      </c>
      <c r="B3917" s="1">
        <v>1400506</v>
      </c>
      <c r="C3917" s="1" t="s">
        <v>2058</v>
      </c>
      <c r="D3917" s="1" t="str">
        <f t="shared" si="183"/>
        <v>14</v>
      </c>
      <c r="E3917" s="1" t="str">
        <f t="shared" si="184"/>
        <v>00506</v>
      </c>
      <c r="F3917" s="1" t="str">
        <f t="shared" si="185"/>
        <v>RR-São João da Baliza</v>
      </c>
    </row>
    <row r="3918" spans="1:6" x14ac:dyDescent="0.25">
      <c r="A3918" s="1" t="s">
        <v>2045</v>
      </c>
      <c r="B3918" s="1">
        <v>1400605</v>
      </c>
      <c r="C3918" s="1" t="s">
        <v>2059</v>
      </c>
      <c r="D3918" s="1" t="str">
        <f t="shared" si="183"/>
        <v>14</v>
      </c>
      <c r="E3918" s="1" t="str">
        <f t="shared" si="184"/>
        <v>00605</v>
      </c>
      <c r="F3918" s="1" t="str">
        <f t="shared" si="185"/>
        <v>RR-São Luiz</v>
      </c>
    </row>
    <row r="3919" spans="1:6" x14ac:dyDescent="0.25">
      <c r="A3919" s="1" t="s">
        <v>2045</v>
      </c>
      <c r="B3919" s="1">
        <v>1400704</v>
      </c>
      <c r="C3919" s="1" t="s">
        <v>2060</v>
      </c>
      <c r="D3919" s="1" t="str">
        <f t="shared" si="183"/>
        <v>14</v>
      </c>
      <c r="E3919" s="1" t="str">
        <f t="shared" si="184"/>
        <v>00704</v>
      </c>
      <c r="F3919" s="1" t="str">
        <f t="shared" si="185"/>
        <v>RR-Uiramutã</v>
      </c>
    </row>
    <row r="3920" spans="1:6" x14ac:dyDescent="0.25">
      <c r="A3920" s="1" t="s">
        <v>6315</v>
      </c>
      <c r="B3920" s="1">
        <v>4300034</v>
      </c>
      <c r="C3920" s="1" t="s">
        <v>6316</v>
      </c>
      <c r="D3920" s="1" t="str">
        <f t="shared" si="183"/>
        <v>43</v>
      </c>
      <c r="E3920" s="1" t="str">
        <f t="shared" si="184"/>
        <v>00034</v>
      </c>
      <c r="F3920" s="1" t="str">
        <f t="shared" si="185"/>
        <v>RS-Aceguá</v>
      </c>
    </row>
    <row r="3921" spans="1:6" x14ac:dyDescent="0.25">
      <c r="A3921" s="1" t="s">
        <v>6315</v>
      </c>
      <c r="B3921" s="1">
        <v>4300059</v>
      </c>
      <c r="C3921" s="1" t="s">
        <v>6317</v>
      </c>
      <c r="D3921" s="1" t="str">
        <f t="shared" si="183"/>
        <v>43</v>
      </c>
      <c r="E3921" s="1" t="str">
        <f t="shared" si="184"/>
        <v>00059</v>
      </c>
      <c r="F3921" s="1" t="str">
        <f t="shared" si="185"/>
        <v>RS-Água Santa</v>
      </c>
    </row>
    <row r="3922" spans="1:6" x14ac:dyDescent="0.25">
      <c r="A3922" s="1" t="s">
        <v>6315</v>
      </c>
      <c r="B3922" s="1">
        <v>4300109</v>
      </c>
      <c r="C3922" s="1" t="s">
        <v>6318</v>
      </c>
      <c r="D3922" s="1" t="str">
        <f t="shared" si="183"/>
        <v>43</v>
      </c>
      <c r="E3922" s="1" t="str">
        <f t="shared" si="184"/>
        <v>00109</v>
      </c>
      <c r="F3922" s="1" t="str">
        <f t="shared" si="185"/>
        <v>RS-Agudo</v>
      </c>
    </row>
    <row r="3923" spans="1:6" x14ac:dyDescent="0.25">
      <c r="A3923" s="1" t="s">
        <v>6315</v>
      </c>
      <c r="B3923" s="1">
        <v>4300208</v>
      </c>
      <c r="C3923" s="1" t="s">
        <v>6319</v>
      </c>
      <c r="D3923" s="1" t="str">
        <f t="shared" si="183"/>
        <v>43</v>
      </c>
      <c r="E3923" s="1" t="str">
        <f t="shared" si="184"/>
        <v>00208</v>
      </c>
      <c r="F3923" s="1" t="str">
        <f t="shared" si="185"/>
        <v>RS-Ajuricaba</v>
      </c>
    </row>
    <row r="3924" spans="1:6" x14ac:dyDescent="0.25">
      <c r="A3924" s="1" t="s">
        <v>6315</v>
      </c>
      <c r="B3924" s="1">
        <v>4300307</v>
      </c>
      <c r="C3924" s="1" t="s">
        <v>6320</v>
      </c>
      <c r="D3924" s="1" t="str">
        <f t="shared" si="183"/>
        <v>43</v>
      </c>
      <c r="E3924" s="1" t="str">
        <f t="shared" si="184"/>
        <v>00307</v>
      </c>
      <c r="F3924" s="1" t="str">
        <f t="shared" si="185"/>
        <v>RS-Alecrim</v>
      </c>
    </row>
    <row r="3925" spans="1:6" x14ac:dyDescent="0.25">
      <c r="A3925" s="1" t="s">
        <v>6315</v>
      </c>
      <c r="B3925" s="1">
        <v>4300406</v>
      </c>
      <c r="C3925" s="1" t="s">
        <v>6321</v>
      </c>
      <c r="D3925" s="1" t="str">
        <f t="shared" si="183"/>
        <v>43</v>
      </c>
      <c r="E3925" s="1" t="str">
        <f t="shared" si="184"/>
        <v>00406</v>
      </c>
      <c r="F3925" s="1" t="str">
        <f t="shared" si="185"/>
        <v>RS-Alegrete</v>
      </c>
    </row>
    <row r="3926" spans="1:6" x14ac:dyDescent="0.25">
      <c r="A3926" s="1" t="s">
        <v>6315</v>
      </c>
      <c r="B3926" s="1">
        <v>4300455</v>
      </c>
      <c r="C3926" s="1" t="s">
        <v>6322</v>
      </c>
      <c r="D3926" s="1" t="str">
        <f t="shared" si="183"/>
        <v>43</v>
      </c>
      <c r="E3926" s="1" t="str">
        <f t="shared" si="184"/>
        <v>00455</v>
      </c>
      <c r="F3926" s="1" t="str">
        <f t="shared" si="185"/>
        <v>RS-Alegria</v>
      </c>
    </row>
    <row r="3927" spans="1:6" x14ac:dyDescent="0.25">
      <c r="A3927" s="1" t="s">
        <v>6315</v>
      </c>
      <c r="B3927" s="1">
        <v>4300471</v>
      </c>
      <c r="C3927" s="1" t="s">
        <v>6323</v>
      </c>
      <c r="D3927" s="1" t="str">
        <f t="shared" si="183"/>
        <v>43</v>
      </c>
      <c r="E3927" s="1" t="str">
        <f t="shared" si="184"/>
        <v>00471</v>
      </c>
      <c r="F3927" s="1" t="str">
        <f t="shared" si="185"/>
        <v>RS-Almirante Tamandaré do Sul</v>
      </c>
    </row>
    <row r="3928" spans="1:6" x14ac:dyDescent="0.25">
      <c r="A3928" s="1" t="s">
        <v>6315</v>
      </c>
      <c r="B3928" s="1">
        <v>4300505</v>
      </c>
      <c r="C3928" s="1" t="s">
        <v>6324</v>
      </c>
      <c r="D3928" s="1" t="str">
        <f t="shared" si="183"/>
        <v>43</v>
      </c>
      <c r="E3928" s="1" t="str">
        <f t="shared" si="184"/>
        <v>00505</v>
      </c>
      <c r="F3928" s="1" t="str">
        <f t="shared" si="185"/>
        <v>RS-Alpestre</v>
      </c>
    </row>
    <row r="3929" spans="1:6" x14ac:dyDescent="0.25">
      <c r="A3929" s="1" t="s">
        <v>6315</v>
      </c>
      <c r="B3929" s="1">
        <v>4300554</v>
      </c>
      <c r="C3929" s="1" t="s">
        <v>2046</v>
      </c>
      <c r="D3929" s="1" t="str">
        <f t="shared" si="183"/>
        <v>43</v>
      </c>
      <c r="E3929" s="1" t="str">
        <f t="shared" si="184"/>
        <v>00554</v>
      </c>
      <c r="F3929" s="1" t="str">
        <f t="shared" si="185"/>
        <v>RS-Alto Alegre</v>
      </c>
    </row>
    <row r="3930" spans="1:6" x14ac:dyDescent="0.25">
      <c r="A3930" s="1" t="s">
        <v>6315</v>
      </c>
      <c r="B3930" s="1">
        <v>4300570</v>
      </c>
      <c r="C3930" s="1" t="s">
        <v>6325</v>
      </c>
      <c r="D3930" s="1" t="str">
        <f t="shared" si="183"/>
        <v>43</v>
      </c>
      <c r="E3930" s="1" t="str">
        <f t="shared" si="184"/>
        <v>00570</v>
      </c>
      <c r="F3930" s="1" t="str">
        <f t="shared" si="185"/>
        <v>RS-Alto Feliz</v>
      </c>
    </row>
    <row r="3931" spans="1:6" x14ac:dyDescent="0.25">
      <c r="A3931" s="1" t="s">
        <v>6315</v>
      </c>
      <c r="B3931" s="1">
        <v>4300604</v>
      </c>
      <c r="C3931" s="1" t="s">
        <v>2227</v>
      </c>
      <c r="D3931" s="1" t="str">
        <f t="shared" si="183"/>
        <v>43</v>
      </c>
      <c r="E3931" s="1" t="str">
        <f t="shared" si="184"/>
        <v>00604</v>
      </c>
      <c r="F3931" s="1" t="str">
        <f t="shared" si="185"/>
        <v>RS-Alvorada</v>
      </c>
    </row>
    <row r="3932" spans="1:6" x14ac:dyDescent="0.25">
      <c r="A3932" s="1" t="s">
        <v>6315</v>
      </c>
      <c r="B3932" s="1">
        <v>4300638</v>
      </c>
      <c r="C3932" s="1" t="s">
        <v>6326</v>
      </c>
      <c r="D3932" s="1" t="str">
        <f t="shared" si="183"/>
        <v>43</v>
      </c>
      <c r="E3932" s="1" t="str">
        <f t="shared" si="184"/>
        <v>00638</v>
      </c>
      <c r="F3932" s="1" t="str">
        <f t="shared" si="185"/>
        <v>RS-Amaral Ferrador</v>
      </c>
    </row>
    <row r="3933" spans="1:6" x14ac:dyDescent="0.25">
      <c r="A3933" s="1" t="s">
        <v>6315</v>
      </c>
      <c r="B3933" s="1">
        <v>4300646</v>
      </c>
      <c r="C3933" s="1" t="s">
        <v>6327</v>
      </c>
      <c r="D3933" s="1" t="str">
        <f t="shared" si="183"/>
        <v>43</v>
      </c>
      <c r="E3933" s="1" t="str">
        <f t="shared" si="184"/>
        <v>00646</v>
      </c>
      <c r="F3933" s="1" t="str">
        <f t="shared" si="185"/>
        <v>RS-Ametista do Sul</v>
      </c>
    </row>
    <row r="3934" spans="1:6" x14ac:dyDescent="0.25">
      <c r="A3934" s="1" t="s">
        <v>6315</v>
      </c>
      <c r="B3934" s="1">
        <v>4300661</v>
      </c>
      <c r="C3934" s="1" t="s">
        <v>6328</v>
      </c>
      <c r="D3934" s="1" t="str">
        <f t="shared" si="183"/>
        <v>43</v>
      </c>
      <c r="E3934" s="1" t="str">
        <f t="shared" si="184"/>
        <v>00661</v>
      </c>
      <c r="F3934" s="1" t="str">
        <f t="shared" si="185"/>
        <v>RS-André da Rocha</v>
      </c>
    </row>
    <row r="3935" spans="1:6" x14ac:dyDescent="0.25">
      <c r="A3935" s="1" t="s">
        <v>6315</v>
      </c>
      <c r="B3935" s="1">
        <v>4300703</v>
      </c>
      <c r="C3935" s="1" t="s">
        <v>6329</v>
      </c>
      <c r="D3935" s="1" t="str">
        <f t="shared" si="183"/>
        <v>43</v>
      </c>
      <c r="E3935" s="1" t="str">
        <f t="shared" si="184"/>
        <v>00703</v>
      </c>
      <c r="F3935" s="1" t="str">
        <f t="shared" si="185"/>
        <v>RS-Anta Gorda</v>
      </c>
    </row>
    <row r="3936" spans="1:6" x14ac:dyDescent="0.25">
      <c r="A3936" s="1" t="s">
        <v>6315</v>
      </c>
      <c r="B3936" s="1">
        <v>4300802</v>
      </c>
      <c r="C3936" s="1" t="s">
        <v>6330</v>
      </c>
      <c r="D3936" s="1" t="str">
        <f t="shared" si="183"/>
        <v>43</v>
      </c>
      <c r="E3936" s="1" t="str">
        <f t="shared" si="184"/>
        <v>00802</v>
      </c>
      <c r="F3936" s="1" t="str">
        <f t="shared" si="185"/>
        <v>RS-Antônio Prado</v>
      </c>
    </row>
    <row r="3937" spans="1:6" x14ac:dyDescent="0.25">
      <c r="A3937" s="1" t="s">
        <v>6315</v>
      </c>
      <c r="B3937" s="1">
        <v>4300851</v>
      </c>
      <c r="C3937" s="1" t="s">
        <v>6331</v>
      </c>
      <c r="D3937" s="1" t="str">
        <f t="shared" si="183"/>
        <v>43</v>
      </c>
      <c r="E3937" s="1" t="str">
        <f t="shared" si="184"/>
        <v>00851</v>
      </c>
      <c r="F3937" s="1" t="str">
        <f t="shared" si="185"/>
        <v>RS-Arambaré</v>
      </c>
    </row>
    <row r="3938" spans="1:6" x14ac:dyDescent="0.25">
      <c r="A3938" s="1" t="s">
        <v>6315</v>
      </c>
      <c r="B3938" s="1">
        <v>4300877</v>
      </c>
      <c r="C3938" s="1" t="s">
        <v>6332</v>
      </c>
      <c r="D3938" s="1" t="str">
        <f t="shared" si="183"/>
        <v>43</v>
      </c>
      <c r="E3938" s="1" t="str">
        <f t="shared" si="184"/>
        <v>00877</v>
      </c>
      <c r="F3938" s="1" t="str">
        <f t="shared" si="185"/>
        <v>RS-Araricá</v>
      </c>
    </row>
    <row r="3939" spans="1:6" x14ac:dyDescent="0.25">
      <c r="A3939" s="1" t="s">
        <v>6315</v>
      </c>
      <c r="B3939" s="1">
        <v>4300901</v>
      </c>
      <c r="C3939" s="1" t="s">
        <v>6333</v>
      </c>
      <c r="D3939" s="1" t="str">
        <f t="shared" si="183"/>
        <v>43</v>
      </c>
      <c r="E3939" s="1" t="str">
        <f t="shared" si="184"/>
        <v>00901</v>
      </c>
      <c r="F3939" s="1" t="str">
        <f t="shared" si="185"/>
        <v>RS-Aratiba</v>
      </c>
    </row>
    <row r="3940" spans="1:6" x14ac:dyDescent="0.25">
      <c r="A3940" s="1" t="s">
        <v>6315</v>
      </c>
      <c r="B3940" s="1">
        <v>4301008</v>
      </c>
      <c r="C3940" s="1" t="s">
        <v>6334</v>
      </c>
      <c r="D3940" s="1" t="str">
        <f t="shared" si="183"/>
        <v>43</v>
      </c>
      <c r="E3940" s="1" t="str">
        <f t="shared" si="184"/>
        <v>01008</v>
      </c>
      <c r="F3940" s="1" t="str">
        <f t="shared" si="185"/>
        <v>RS-Arroio do Meio</v>
      </c>
    </row>
    <row r="3941" spans="1:6" x14ac:dyDescent="0.25">
      <c r="A3941" s="1" t="s">
        <v>6315</v>
      </c>
      <c r="B3941" s="1">
        <v>4301073</v>
      </c>
      <c r="C3941" s="1" t="s">
        <v>6335</v>
      </c>
      <c r="D3941" s="1" t="str">
        <f t="shared" si="183"/>
        <v>43</v>
      </c>
      <c r="E3941" s="1" t="str">
        <f t="shared" si="184"/>
        <v>01073</v>
      </c>
      <c r="F3941" s="1" t="str">
        <f t="shared" si="185"/>
        <v>RS-Arroio do Padre</v>
      </c>
    </row>
    <row r="3942" spans="1:6" x14ac:dyDescent="0.25">
      <c r="A3942" s="1" t="s">
        <v>6315</v>
      </c>
      <c r="B3942" s="1">
        <v>4301057</v>
      </c>
      <c r="C3942" s="1" t="s">
        <v>6336</v>
      </c>
      <c r="D3942" s="1" t="str">
        <f t="shared" si="183"/>
        <v>43</v>
      </c>
      <c r="E3942" s="1" t="str">
        <f t="shared" si="184"/>
        <v>01057</v>
      </c>
      <c r="F3942" s="1" t="str">
        <f t="shared" si="185"/>
        <v>RS-Arroio do Sal</v>
      </c>
    </row>
    <row r="3943" spans="1:6" x14ac:dyDescent="0.25">
      <c r="A3943" s="1" t="s">
        <v>6315</v>
      </c>
      <c r="B3943" s="1">
        <v>4301206</v>
      </c>
      <c r="C3943" s="1" t="s">
        <v>6337</v>
      </c>
      <c r="D3943" s="1" t="str">
        <f t="shared" si="183"/>
        <v>43</v>
      </c>
      <c r="E3943" s="1" t="str">
        <f t="shared" si="184"/>
        <v>01206</v>
      </c>
      <c r="F3943" s="1" t="str">
        <f t="shared" si="185"/>
        <v>RS-Arroio do Tigre</v>
      </c>
    </row>
    <row r="3944" spans="1:6" x14ac:dyDescent="0.25">
      <c r="A3944" s="1" t="s">
        <v>6315</v>
      </c>
      <c r="B3944" s="1">
        <v>4301107</v>
      </c>
      <c r="C3944" s="1" t="s">
        <v>6338</v>
      </c>
      <c r="D3944" s="1" t="str">
        <f t="shared" si="183"/>
        <v>43</v>
      </c>
      <c r="E3944" s="1" t="str">
        <f t="shared" si="184"/>
        <v>01107</v>
      </c>
      <c r="F3944" s="1" t="str">
        <f t="shared" si="185"/>
        <v>RS-Arroio dos Ratos</v>
      </c>
    </row>
    <row r="3945" spans="1:6" x14ac:dyDescent="0.25">
      <c r="A3945" s="1" t="s">
        <v>6315</v>
      </c>
      <c r="B3945" s="1">
        <v>4301305</v>
      </c>
      <c r="C3945" s="1" t="s">
        <v>6339</v>
      </c>
      <c r="D3945" s="1" t="str">
        <f t="shared" si="183"/>
        <v>43</v>
      </c>
      <c r="E3945" s="1" t="str">
        <f t="shared" si="184"/>
        <v>01305</v>
      </c>
      <c r="F3945" s="1" t="str">
        <f t="shared" si="185"/>
        <v>RS-Arroio Grande</v>
      </c>
    </row>
    <row r="3946" spans="1:6" x14ac:dyDescent="0.25">
      <c r="A3946" s="1" t="s">
        <v>6315</v>
      </c>
      <c r="B3946" s="1">
        <v>4301404</v>
      </c>
      <c r="C3946" s="1" t="s">
        <v>6340</v>
      </c>
      <c r="D3946" s="1" t="str">
        <f t="shared" si="183"/>
        <v>43</v>
      </c>
      <c r="E3946" s="1" t="str">
        <f t="shared" si="184"/>
        <v>01404</v>
      </c>
      <c r="F3946" s="1" t="str">
        <f t="shared" si="185"/>
        <v>RS-Arvorezinha</v>
      </c>
    </row>
    <row r="3947" spans="1:6" x14ac:dyDescent="0.25">
      <c r="A3947" s="1" t="s">
        <v>6315</v>
      </c>
      <c r="B3947" s="1">
        <v>4301503</v>
      </c>
      <c r="C3947" s="1" t="s">
        <v>6341</v>
      </c>
      <c r="D3947" s="1" t="str">
        <f t="shared" si="183"/>
        <v>43</v>
      </c>
      <c r="E3947" s="1" t="str">
        <f t="shared" si="184"/>
        <v>01503</v>
      </c>
      <c r="F3947" s="1" t="str">
        <f t="shared" si="185"/>
        <v>RS-Augusto Pestana</v>
      </c>
    </row>
    <row r="3948" spans="1:6" x14ac:dyDescent="0.25">
      <c r="A3948" s="1" t="s">
        <v>6315</v>
      </c>
      <c r="B3948" s="1">
        <v>4301552</v>
      </c>
      <c r="C3948" s="1" t="s">
        <v>6342</v>
      </c>
      <c r="D3948" s="1" t="str">
        <f t="shared" si="183"/>
        <v>43</v>
      </c>
      <c r="E3948" s="1" t="str">
        <f t="shared" si="184"/>
        <v>01552</v>
      </c>
      <c r="F3948" s="1" t="str">
        <f t="shared" si="185"/>
        <v>RS-Áurea</v>
      </c>
    </row>
    <row r="3949" spans="1:6" x14ac:dyDescent="0.25">
      <c r="A3949" s="1" t="s">
        <v>6315</v>
      </c>
      <c r="B3949" s="1">
        <v>4301602</v>
      </c>
      <c r="C3949" s="1" t="s">
        <v>6343</v>
      </c>
      <c r="D3949" s="1" t="str">
        <f t="shared" si="183"/>
        <v>43</v>
      </c>
      <c r="E3949" s="1" t="str">
        <f t="shared" si="184"/>
        <v>01602</v>
      </c>
      <c r="F3949" s="1" t="str">
        <f t="shared" si="185"/>
        <v>RS-Bagé</v>
      </c>
    </row>
    <row r="3950" spans="1:6" x14ac:dyDescent="0.25">
      <c r="A3950" s="1" t="s">
        <v>6315</v>
      </c>
      <c r="B3950" s="1">
        <v>4301636</v>
      </c>
      <c r="C3950" s="1" t="s">
        <v>6344</v>
      </c>
      <c r="D3950" s="1" t="str">
        <f t="shared" si="183"/>
        <v>43</v>
      </c>
      <c r="E3950" s="1" t="str">
        <f t="shared" si="184"/>
        <v>01636</v>
      </c>
      <c r="F3950" s="1" t="str">
        <f t="shared" si="185"/>
        <v>RS-Balneário Pinhal</v>
      </c>
    </row>
    <row r="3951" spans="1:6" x14ac:dyDescent="0.25">
      <c r="A3951" s="1" t="s">
        <v>6315</v>
      </c>
      <c r="B3951" s="1">
        <v>4301651</v>
      </c>
      <c r="C3951" s="1" t="s">
        <v>6345</v>
      </c>
      <c r="D3951" s="1" t="str">
        <f t="shared" si="183"/>
        <v>43</v>
      </c>
      <c r="E3951" s="1" t="str">
        <f t="shared" si="184"/>
        <v>01651</v>
      </c>
      <c r="F3951" s="1" t="str">
        <f t="shared" si="185"/>
        <v>RS-Barão</v>
      </c>
    </row>
    <row r="3952" spans="1:6" x14ac:dyDescent="0.25">
      <c r="A3952" s="1" t="s">
        <v>6315</v>
      </c>
      <c r="B3952" s="1">
        <v>4301701</v>
      </c>
      <c r="C3952" s="1" t="s">
        <v>6346</v>
      </c>
      <c r="D3952" s="1" t="str">
        <f t="shared" si="183"/>
        <v>43</v>
      </c>
      <c r="E3952" s="1" t="str">
        <f t="shared" si="184"/>
        <v>01701</v>
      </c>
      <c r="F3952" s="1" t="str">
        <f t="shared" si="185"/>
        <v>RS-Barão de Cotegipe</v>
      </c>
    </row>
    <row r="3953" spans="1:6" x14ac:dyDescent="0.25">
      <c r="A3953" s="1" t="s">
        <v>6315</v>
      </c>
      <c r="B3953" s="1">
        <v>4301750</v>
      </c>
      <c r="C3953" s="1" t="s">
        <v>6347</v>
      </c>
      <c r="D3953" s="1" t="str">
        <f t="shared" si="183"/>
        <v>43</v>
      </c>
      <c r="E3953" s="1" t="str">
        <f t="shared" si="184"/>
        <v>01750</v>
      </c>
      <c r="F3953" s="1" t="str">
        <f t="shared" si="185"/>
        <v>RS-Barão do Triunfo</v>
      </c>
    </row>
    <row r="3954" spans="1:6" x14ac:dyDescent="0.25">
      <c r="A3954" s="1" t="s">
        <v>6315</v>
      </c>
      <c r="B3954" s="1">
        <v>4301859</v>
      </c>
      <c r="C3954" s="1" t="s">
        <v>6348</v>
      </c>
      <c r="D3954" s="1" t="str">
        <f t="shared" si="183"/>
        <v>43</v>
      </c>
      <c r="E3954" s="1" t="str">
        <f t="shared" si="184"/>
        <v>01859</v>
      </c>
      <c r="F3954" s="1" t="str">
        <f t="shared" si="185"/>
        <v>RS-Barra do Guarita</v>
      </c>
    </row>
    <row r="3955" spans="1:6" x14ac:dyDescent="0.25">
      <c r="A3955" s="1" t="s">
        <v>6315</v>
      </c>
      <c r="B3955" s="1">
        <v>4301875</v>
      </c>
      <c r="C3955" s="1" t="s">
        <v>6349</v>
      </c>
      <c r="D3955" s="1" t="str">
        <f t="shared" si="183"/>
        <v>43</v>
      </c>
      <c r="E3955" s="1" t="str">
        <f t="shared" si="184"/>
        <v>01875</v>
      </c>
      <c r="F3955" s="1" t="str">
        <f t="shared" si="185"/>
        <v>RS-Barra do Quaraí</v>
      </c>
    </row>
    <row r="3956" spans="1:6" x14ac:dyDescent="0.25">
      <c r="A3956" s="1" t="s">
        <v>6315</v>
      </c>
      <c r="B3956" s="1">
        <v>4301909</v>
      </c>
      <c r="C3956" s="1" t="s">
        <v>6350</v>
      </c>
      <c r="D3956" s="1" t="str">
        <f t="shared" si="183"/>
        <v>43</v>
      </c>
      <c r="E3956" s="1" t="str">
        <f t="shared" si="184"/>
        <v>01909</v>
      </c>
      <c r="F3956" s="1" t="str">
        <f t="shared" si="185"/>
        <v>RS-Barra do Ribeiro</v>
      </c>
    </row>
    <row r="3957" spans="1:6" x14ac:dyDescent="0.25">
      <c r="A3957" s="1" t="s">
        <v>6315</v>
      </c>
      <c r="B3957" s="1">
        <v>4301925</v>
      </c>
      <c r="C3957" s="1" t="s">
        <v>6351</v>
      </c>
      <c r="D3957" s="1" t="str">
        <f t="shared" si="183"/>
        <v>43</v>
      </c>
      <c r="E3957" s="1" t="str">
        <f t="shared" si="184"/>
        <v>01925</v>
      </c>
      <c r="F3957" s="1" t="str">
        <f t="shared" si="185"/>
        <v>RS-Barra do Rio Azul</v>
      </c>
    </row>
    <row r="3958" spans="1:6" x14ac:dyDescent="0.25">
      <c r="A3958" s="1" t="s">
        <v>6315</v>
      </c>
      <c r="B3958" s="1">
        <v>4301958</v>
      </c>
      <c r="C3958" s="1" t="s">
        <v>6352</v>
      </c>
      <c r="D3958" s="1" t="str">
        <f t="shared" si="183"/>
        <v>43</v>
      </c>
      <c r="E3958" s="1" t="str">
        <f t="shared" si="184"/>
        <v>01958</v>
      </c>
      <c r="F3958" s="1" t="str">
        <f t="shared" si="185"/>
        <v>RS-Barra Funda</v>
      </c>
    </row>
    <row r="3959" spans="1:6" x14ac:dyDescent="0.25">
      <c r="A3959" s="1" t="s">
        <v>6315</v>
      </c>
      <c r="B3959" s="1">
        <v>4301800</v>
      </c>
      <c r="C3959" s="1" t="s">
        <v>5723</v>
      </c>
      <c r="D3959" s="1" t="str">
        <f t="shared" si="183"/>
        <v>43</v>
      </c>
      <c r="E3959" s="1" t="str">
        <f t="shared" si="184"/>
        <v>01800</v>
      </c>
      <c r="F3959" s="1" t="str">
        <f t="shared" si="185"/>
        <v>RS-Barracão</v>
      </c>
    </row>
    <row r="3960" spans="1:6" x14ac:dyDescent="0.25">
      <c r="A3960" s="1" t="s">
        <v>6315</v>
      </c>
      <c r="B3960" s="1">
        <v>4302006</v>
      </c>
      <c r="C3960" s="1" t="s">
        <v>6353</v>
      </c>
      <c r="D3960" s="1" t="str">
        <f t="shared" si="183"/>
        <v>43</v>
      </c>
      <c r="E3960" s="1" t="str">
        <f t="shared" si="184"/>
        <v>02006</v>
      </c>
      <c r="F3960" s="1" t="str">
        <f t="shared" si="185"/>
        <v>RS-Barros Cassal</v>
      </c>
    </row>
    <row r="3961" spans="1:6" x14ac:dyDescent="0.25">
      <c r="A3961" s="1" t="s">
        <v>6315</v>
      </c>
      <c r="B3961" s="1">
        <v>4302055</v>
      </c>
      <c r="C3961" s="1" t="s">
        <v>6354</v>
      </c>
      <c r="D3961" s="1" t="str">
        <f t="shared" si="183"/>
        <v>43</v>
      </c>
      <c r="E3961" s="1" t="str">
        <f t="shared" si="184"/>
        <v>02055</v>
      </c>
      <c r="F3961" s="1" t="str">
        <f t="shared" si="185"/>
        <v>RS-Benjamin Constant do Sul</v>
      </c>
    </row>
    <row r="3962" spans="1:6" x14ac:dyDescent="0.25">
      <c r="A3962" s="1" t="s">
        <v>6315</v>
      </c>
      <c r="B3962" s="1">
        <v>4302105</v>
      </c>
      <c r="C3962" s="1" t="s">
        <v>6355</v>
      </c>
      <c r="D3962" s="1" t="str">
        <f t="shared" si="183"/>
        <v>43</v>
      </c>
      <c r="E3962" s="1" t="str">
        <f t="shared" si="184"/>
        <v>02105</v>
      </c>
      <c r="F3962" s="1" t="str">
        <f t="shared" si="185"/>
        <v>RS-Bento Gonçalves</v>
      </c>
    </row>
    <row r="3963" spans="1:6" x14ac:dyDescent="0.25">
      <c r="A3963" s="1" t="s">
        <v>6315</v>
      </c>
      <c r="B3963" s="1">
        <v>4302154</v>
      </c>
      <c r="C3963" s="1" t="s">
        <v>6356</v>
      </c>
      <c r="D3963" s="1" t="str">
        <f t="shared" si="183"/>
        <v>43</v>
      </c>
      <c r="E3963" s="1" t="str">
        <f t="shared" si="184"/>
        <v>02154</v>
      </c>
      <c r="F3963" s="1" t="str">
        <f t="shared" si="185"/>
        <v>RS-Boa Vista das Missões</v>
      </c>
    </row>
    <row r="3964" spans="1:6" x14ac:dyDescent="0.25">
      <c r="A3964" s="1" t="s">
        <v>6315</v>
      </c>
      <c r="B3964" s="1">
        <v>4302204</v>
      </c>
      <c r="C3964" s="1" t="s">
        <v>6357</v>
      </c>
      <c r="D3964" s="1" t="str">
        <f t="shared" si="183"/>
        <v>43</v>
      </c>
      <c r="E3964" s="1" t="str">
        <f t="shared" si="184"/>
        <v>02204</v>
      </c>
      <c r="F3964" s="1" t="str">
        <f t="shared" si="185"/>
        <v>RS-Boa Vista do Buricá</v>
      </c>
    </row>
    <row r="3965" spans="1:6" x14ac:dyDescent="0.25">
      <c r="A3965" s="1" t="s">
        <v>6315</v>
      </c>
      <c r="B3965" s="1">
        <v>4302220</v>
      </c>
      <c r="C3965" s="1" t="s">
        <v>6358</v>
      </c>
      <c r="D3965" s="1" t="str">
        <f t="shared" si="183"/>
        <v>43</v>
      </c>
      <c r="E3965" s="1" t="str">
        <f t="shared" si="184"/>
        <v>02220</v>
      </c>
      <c r="F3965" s="1" t="str">
        <f t="shared" si="185"/>
        <v>RS-Boa Vista do Cadeado</v>
      </c>
    </row>
    <row r="3966" spans="1:6" x14ac:dyDescent="0.25">
      <c r="A3966" s="1" t="s">
        <v>6315</v>
      </c>
      <c r="B3966" s="1">
        <v>4302238</v>
      </c>
      <c r="C3966" s="1" t="s">
        <v>6359</v>
      </c>
      <c r="D3966" s="1" t="str">
        <f t="shared" si="183"/>
        <v>43</v>
      </c>
      <c r="E3966" s="1" t="str">
        <f t="shared" si="184"/>
        <v>02238</v>
      </c>
      <c r="F3966" s="1" t="str">
        <f t="shared" si="185"/>
        <v>RS-Boa Vista do Incra</v>
      </c>
    </row>
    <row r="3967" spans="1:6" x14ac:dyDescent="0.25">
      <c r="A3967" s="1" t="s">
        <v>6315</v>
      </c>
      <c r="B3967" s="1">
        <v>4302253</v>
      </c>
      <c r="C3967" s="1" t="s">
        <v>6360</v>
      </c>
      <c r="D3967" s="1" t="str">
        <f t="shared" si="183"/>
        <v>43</v>
      </c>
      <c r="E3967" s="1" t="str">
        <f t="shared" si="184"/>
        <v>02253</v>
      </c>
      <c r="F3967" s="1" t="str">
        <f t="shared" si="185"/>
        <v>RS-Boa Vista do Sul</v>
      </c>
    </row>
    <row r="3968" spans="1:6" x14ac:dyDescent="0.25">
      <c r="A3968" s="1" t="s">
        <v>6315</v>
      </c>
      <c r="B3968" s="1">
        <v>4302303</v>
      </c>
      <c r="C3968" s="1" t="s">
        <v>2607</v>
      </c>
      <c r="D3968" s="1" t="str">
        <f t="shared" si="183"/>
        <v>43</v>
      </c>
      <c r="E3968" s="1" t="str">
        <f t="shared" si="184"/>
        <v>02303</v>
      </c>
      <c r="F3968" s="1" t="str">
        <f t="shared" si="185"/>
        <v>RS-Bom Jesus</v>
      </c>
    </row>
    <row r="3969" spans="1:6" x14ac:dyDescent="0.25">
      <c r="A3969" s="1" t="s">
        <v>6315</v>
      </c>
      <c r="B3969" s="1">
        <v>4302352</v>
      </c>
      <c r="C3969" s="1" t="s">
        <v>6361</v>
      </c>
      <c r="D3969" s="1" t="str">
        <f t="shared" si="183"/>
        <v>43</v>
      </c>
      <c r="E3969" s="1" t="str">
        <f t="shared" si="184"/>
        <v>02352</v>
      </c>
      <c r="F3969" s="1" t="str">
        <f t="shared" si="185"/>
        <v>RS-Bom Princípio</v>
      </c>
    </row>
    <row r="3970" spans="1:6" x14ac:dyDescent="0.25">
      <c r="A3970" s="1" t="s">
        <v>6315</v>
      </c>
      <c r="B3970" s="1">
        <v>4302378</v>
      </c>
      <c r="C3970" s="1" t="s">
        <v>6362</v>
      </c>
      <c r="D3970" s="1" t="str">
        <f t="shared" si="183"/>
        <v>43</v>
      </c>
      <c r="E3970" s="1" t="str">
        <f t="shared" si="184"/>
        <v>02378</v>
      </c>
      <c r="F3970" s="1" t="str">
        <f t="shared" si="185"/>
        <v>RS-Bom Progresso</v>
      </c>
    </row>
    <row r="3971" spans="1:6" x14ac:dyDescent="0.25">
      <c r="A3971" s="1" t="s">
        <v>6315</v>
      </c>
      <c r="B3971" s="1">
        <v>4302402</v>
      </c>
      <c r="C3971" s="1" t="s">
        <v>6363</v>
      </c>
      <c r="D3971" s="1" t="str">
        <f t="shared" ref="D3971:D4034" si="186">LEFT($B3971,2)</f>
        <v>43</v>
      </c>
      <c r="E3971" s="1" t="str">
        <f t="shared" ref="E3971:E4034" si="187">RIGHT(B3971,5)</f>
        <v>02402</v>
      </c>
      <c r="F3971" s="1" t="str">
        <f t="shared" si="185"/>
        <v>RS-Bom Retiro do Sul</v>
      </c>
    </row>
    <row r="3972" spans="1:6" x14ac:dyDescent="0.25">
      <c r="A3972" s="1" t="s">
        <v>6315</v>
      </c>
      <c r="B3972" s="1">
        <v>4302451</v>
      </c>
      <c r="C3972" s="1" t="s">
        <v>6364</v>
      </c>
      <c r="D3972" s="1" t="str">
        <f t="shared" si="186"/>
        <v>43</v>
      </c>
      <c r="E3972" s="1" t="str">
        <f t="shared" si="187"/>
        <v>02451</v>
      </c>
      <c r="F3972" s="1" t="str">
        <f t="shared" ref="F3972:F4035" si="188">A3972&amp;"-"&amp;C3972</f>
        <v>RS-Boqueirão do Leão</v>
      </c>
    </row>
    <row r="3973" spans="1:6" x14ac:dyDescent="0.25">
      <c r="A3973" s="1" t="s">
        <v>6315</v>
      </c>
      <c r="B3973" s="1">
        <v>4302501</v>
      </c>
      <c r="C3973" s="1" t="s">
        <v>6365</v>
      </c>
      <c r="D3973" s="1" t="str">
        <f t="shared" si="186"/>
        <v>43</v>
      </c>
      <c r="E3973" s="1" t="str">
        <f t="shared" si="187"/>
        <v>02501</v>
      </c>
      <c r="F3973" s="1" t="str">
        <f t="shared" si="188"/>
        <v>RS-Bossoroca</v>
      </c>
    </row>
    <row r="3974" spans="1:6" x14ac:dyDescent="0.25">
      <c r="A3974" s="1" t="s">
        <v>6315</v>
      </c>
      <c r="B3974" s="1">
        <v>4302584</v>
      </c>
      <c r="C3974" s="1" t="s">
        <v>6366</v>
      </c>
      <c r="D3974" s="1" t="str">
        <f t="shared" si="186"/>
        <v>43</v>
      </c>
      <c r="E3974" s="1" t="str">
        <f t="shared" si="187"/>
        <v>02584</v>
      </c>
      <c r="F3974" s="1" t="str">
        <f t="shared" si="188"/>
        <v>RS-Bozano</v>
      </c>
    </row>
    <row r="3975" spans="1:6" x14ac:dyDescent="0.25">
      <c r="A3975" s="1" t="s">
        <v>6315</v>
      </c>
      <c r="B3975" s="1">
        <v>4302600</v>
      </c>
      <c r="C3975" s="1" t="s">
        <v>6367</v>
      </c>
      <c r="D3975" s="1" t="str">
        <f t="shared" si="186"/>
        <v>43</v>
      </c>
      <c r="E3975" s="1" t="str">
        <f t="shared" si="187"/>
        <v>02600</v>
      </c>
      <c r="F3975" s="1" t="str">
        <f t="shared" si="188"/>
        <v>RS-Braga</v>
      </c>
    </row>
    <row r="3976" spans="1:6" x14ac:dyDescent="0.25">
      <c r="A3976" s="1" t="s">
        <v>6315</v>
      </c>
      <c r="B3976" s="1">
        <v>4302659</v>
      </c>
      <c r="C3976" s="1" t="s">
        <v>6368</v>
      </c>
      <c r="D3976" s="1" t="str">
        <f t="shared" si="186"/>
        <v>43</v>
      </c>
      <c r="E3976" s="1" t="str">
        <f t="shared" si="187"/>
        <v>02659</v>
      </c>
      <c r="F3976" s="1" t="str">
        <f t="shared" si="188"/>
        <v>RS-Brochier</v>
      </c>
    </row>
    <row r="3977" spans="1:6" x14ac:dyDescent="0.25">
      <c r="A3977" s="1" t="s">
        <v>6315</v>
      </c>
      <c r="B3977" s="1">
        <v>4302709</v>
      </c>
      <c r="C3977" s="1" t="s">
        <v>6369</v>
      </c>
      <c r="D3977" s="1" t="str">
        <f t="shared" si="186"/>
        <v>43</v>
      </c>
      <c r="E3977" s="1" t="str">
        <f t="shared" si="187"/>
        <v>02709</v>
      </c>
      <c r="F3977" s="1" t="str">
        <f t="shared" si="188"/>
        <v>RS-Butiá</v>
      </c>
    </row>
    <row r="3978" spans="1:6" x14ac:dyDescent="0.25">
      <c r="A3978" s="1" t="s">
        <v>6315</v>
      </c>
      <c r="B3978" s="1">
        <v>4302808</v>
      </c>
      <c r="C3978" s="1" t="s">
        <v>6370</v>
      </c>
      <c r="D3978" s="1" t="str">
        <f t="shared" si="186"/>
        <v>43</v>
      </c>
      <c r="E3978" s="1" t="str">
        <f t="shared" si="187"/>
        <v>02808</v>
      </c>
      <c r="F3978" s="1" t="str">
        <f t="shared" si="188"/>
        <v>RS-Caçapava do Sul</v>
      </c>
    </row>
    <row r="3979" spans="1:6" x14ac:dyDescent="0.25">
      <c r="A3979" s="1" t="s">
        <v>6315</v>
      </c>
      <c r="B3979" s="1">
        <v>4302907</v>
      </c>
      <c r="C3979" s="1" t="s">
        <v>6371</v>
      </c>
      <c r="D3979" s="1" t="str">
        <f t="shared" si="186"/>
        <v>43</v>
      </c>
      <c r="E3979" s="1" t="str">
        <f t="shared" si="187"/>
        <v>02907</v>
      </c>
      <c r="F3979" s="1" t="str">
        <f t="shared" si="188"/>
        <v>RS-Cacequi</v>
      </c>
    </row>
    <row r="3980" spans="1:6" x14ac:dyDescent="0.25">
      <c r="A3980" s="1" t="s">
        <v>6315</v>
      </c>
      <c r="B3980" s="1">
        <v>4303004</v>
      </c>
      <c r="C3980" s="1" t="s">
        <v>6372</v>
      </c>
      <c r="D3980" s="1" t="str">
        <f t="shared" si="186"/>
        <v>43</v>
      </c>
      <c r="E3980" s="1" t="str">
        <f t="shared" si="187"/>
        <v>03004</v>
      </c>
      <c r="F3980" s="1" t="str">
        <f t="shared" si="188"/>
        <v>RS-Cachoeira do Sul</v>
      </c>
    </row>
    <row r="3981" spans="1:6" x14ac:dyDescent="0.25">
      <c r="A3981" s="1" t="s">
        <v>6315</v>
      </c>
      <c r="B3981" s="1">
        <v>4303103</v>
      </c>
      <c r="C3981" s="1" t="s">
        <v>2250</v>
      </c>
      <c r="D3981" s="1" t="str">
        <f t="shared" si="186"/>
        <v>43</v>
      </c>
      <c r="E3981" s="1" t="str">
        <f t="shared" si="187"/>
        <v>03103</v>
      </c>
      <c r="F3981" s="1" t="str">
        <f t="shared" si="188"/>
        <v>RS-Cachoeirinha</v>
      </c>
    </row>
    <row r="3982" spans="1:6" x14ac:dyDescent="0.25">
      <c r="A3982" s="1" t="s">
        <v>6315</v>
      </c>
      <c r="B3982" s="1">
        <v>4303202</v>
      </c>
      <c r="C3982" s="1" t="s">
        <v>6373</v>
      </c>
      <c r="D3982" s="1" t="str">
        <f t="shared" si="186"/>
        <v>43</v>
      </c>
      <c r="E3982" s="1" t="str">
        <f t="shared" si="187"/>
        <v>03202</v>
      </c>
      <c r="F3982" s="1" t="str">
        <f t="shared" si="188"/>
        <v>RS-Cacique Doble</v>
      </c>
    </row>
    <row r="3983" spans="1:6" x14ac:dyDescent="0.25">
      <c r="A3983" s="1" t="s">
        <v>6315</v>
      </c>
      <c r="B3983" s="1">
        <v>4303301</v>
      </c>
      <c r="C3983" s="1" t="s">
        <v>6374</v>
      </c>
      <c r="D3983" s="1" t="str">
        <f t="shared" si="186"/>
        <v>43</v>
      </c>
      <c r="E3983" s="1" t="str">
        <f t="shared" si="187"/>
        <v>03301</v>
      </c>
      <c r="F3983" s="1" t="str">
        <f t="shared" si="188"/>
        <v>RS-Caibaté</v>
      </c>
    </row>
    <row r="3984" spans="1:6" x14ac:dyDescent="0.25">
      <c r="A3984" s="1" t="s">
        <v>6315</v>
      </c>
      <c r="B3984" s="1">
        <v>4303400</v>
      </c>
      <c r="C3984" s="1" t="s">
        <v>3183</v>
      </c>
      <c r="D3984" s="1" t="str">
        <f t="shared" si="186"/>
        <v>43</v>
      </c>
      <c r="E3984" s="1" t="str">
        <f t="shared" si="187"/>
        <v>03400</v>
      </c>
      <c r="F3984" s="1" t="str">
        <f t="shared" si="188"/>
        <v>RS-Caiçara</v>
      </c>
    </row>
    <row r="3985" spans="1:6" x14ac:dyDescent="0.25">
      <c r="A3985" s="1" t="s">
        <v>6315</v>
      </c>
      <c r="B3985" s="1">
        <v>4303509</v>
      </c>
      <c r="C3985" s="1" t="s">
        <v>6375</v>
      </c>
      <c r="D3985" s="1" t="str">
        <f t="shared" si="186"/>
        <v>43</v>
      </c>
      <c r="E3985" s="1" t="str">
        <f t="shared" si="187"/>
        <v>03509</v>
      </c>
      <c r="F3985" s="1" t="str">
        <f t="shared" si="188"/>
        <v>RS-Camaquã</v>
      </c>
    </row>
    <row r="3986" spans="1:6" x14ac:dyDescent="0.25">
      <c r="A3986" s="1" t="s">
        <v>6315</v>
      </c>
      <c r="B3986" s="1">
        <v>4303558</v>
      </c>
      <c r="C3986" s="1" t="s">
        <v>6376</v>
      </c>
      <c r="D3986" s="1" t="str">
        <f t="shared" si="186"/>
        <v>43</v>
      </c>
      <c r="E3986" s="1" t="str">
        <f t="shared" si="187"/>
        <v>03558</v>
      </c>
      <c r="F3986" s="1" t="str">
        <f t="shared" si="188"/>
        <v>RS-Camargo</v>
      </c>
    </row>
    <row r="3987" spans="1:6" x14ac:dyDescent="0.25">
      <c r="A3987" s="1" t="s">
        <v>6315</v>
      </c>
      <c r="B3987" s="1">
        <v>4303608</v>
      </c>
      <c r="C3987" s="1" t="s">
        <v>6377</v>
      </c>
      <c r="D3987" s="1" t="str">
        <f t="shared" si="186"/>
        <v>43</v>
      </c>
      <c r="E3987" s="1" t="str">
        <f t="shared" si="187"/>
        <v>03608</v>
      </c>
      <c r="F3987" s="1" t="str">
        <f t="shared" si="188"/>
        <v>RS-Cambará do Sul</v>
      </c>
    </row>
    <row r="3988" spans="1:6" x14ac:dyDescent="0.25">
      <c r="A3988" s="1" t="s">
        <v>6315</v>
      </c>
      <c r="B3988" s="1">
        <v>4303673</v>
      </c>
      <c r="C3988" s="1" t="s">
        <v>6378</v>
      </c>
      <c r="D3988" s="1" t="str">
        <f t="shared" si="186"/>
        <v>43</v>
      </c>
      <c r="E3988" s="1" t="str">
        <f t="shared" si="187"/>
        <v>03673</v>
      </c>
      <c r="F3988" s="1" t="str">
        <f t="shared" si="188"/>
        <v>RS-Campestre da Serra</v>
      </c>
    </row>
    <row r="3989" spans="1:6" x14ac:dyDescent="0.25">
      <c r="A3989" s="1" t="s">
        <v>6315</v>
      </c>
      <c r="B3989" s="1">
        <v>4303707</v>
      </c>
      <c r="C3989" s="1" t="s">
        <v>6379</v>
      </c>
      <c r="D3989" s="1" t="str">
        <f t="shared" si="186"/>
        <v>43</v>
      </c>
      <c r="E3989" s="1" t="str">
        <f t="shared" si="187"/>
        <v>03707</v>
      </c>
      <c r="F3989" s="1" t="str">
        <f t="shared" si="188"/>
        <v>RS-Campina das Missões</v>
      </c>
    </row>
    <row r="3990" spans="1:6" x14ac:dyDescent="0.25">
      <c r="A3990" s="1" t="s">
        <v>6315</v>
      </c>
      <c r="B3990" s="1">
        <v>4303806</v>
      </c>
      <c r="C3990" s="1" t="s">
        <v>6380</v>
      </c>
      <c r="D3990" s="1" t="str">
        <f t="shared" si="186"/>
        <v>43</v>
      </c>
      <c r="E3990" s="1" t="str">
        <f t="shared" si="187"/>
        <v>03806</v>
      </c>
      <c r="F3990" s="1" t="str">
        <f t="shared" si="188"/>
        <v>RS-Campinas do Sul</v>
      </c>
    </row>
    <row r="3991" spans="1:6" x14ac:dyDescent="0.25">
      <c r="A3991" s="1" t="s">
        <v>6315</v>
      </c>
      <c r="B3991" s="1">
        <v>4303905</v>
      </c>
      <c r="C3991" s="1" t="s">
        <v>6381</v>
      </c>
      <c r="D3991" s="1" t="str">
        <f t="shared" si="186"/>
        <v>43</v>
      </c>
      <c r="E3991" s="1" t="str">
        <f t="shared" si="187"/>
        <v>03905</v>
      </c>
      <c r="F3991" s="1" t="str">
        <f t="shared" si="188"/>
        <v>RS-Campo Bom</v>
      </c>
    </row>
    <row r="3992" spans="1:6" x14ac:dyDescent="0.25">
      <c r="A3992" s="1" t="s">
        <v>6315</v>
      </c>
      <c r="B3992" s="1">
        <v>4304002</v>
      </c>
      <c r="C3992" s="1" t="s">
        <v>6382</v>
      </c>
      <c r="D3992" s="1" t="str">
        <f t="shared" si="186"/>
        <v>43</v>
      </c>
      <c r="E3992" s="1" t="str">
        <f t="shared" si="187"/>
        <v>04002</v>
      </c>
      <c r="F3992" s="1" t="str">
        <f t="shared" si="188"/>
        <v>RS-Campo Novo</v>
      </c>
    </row>
    <row r="3993" spans="1:6" x14ac:dyDescent="0.25">
      <c r="A3993" s="1" t="s">
        <v>6315</v>
      </c>
      <c r="B3993" s="1">
        <v>4304101</v>
      </c>
      <c r="C3993" s="1" t="s">
        <v>6383</v>
      </c>
      <c r="D3993" s="1" t="str">
        <f t="shared" si="186"/>
        <v>43</v>
      </c>
      <c r="E3993" s="1" t="str">
        <f t="shared" si="187"/>
        <v>04101</v>
      </c>
      <c r="F3993" s="1" t="str">
        <f t="shared" si="188"/>
        <v>RS-Campos Borges</v>
      </c>
    </row>
    <row r="3994" spans="1:6" x14ac:dyDescent="0.25">
      <c r="A3994" s="1" t="s">
        <v>6315</v>
      </c>
      <c r="B3994" s="1">
        <v>4304200</v>
      </c>
      <c r="C3994" s="1" t="s">
        <v>6384</v>
      </c>
      <c r="D3994" s="1" t="str">
        <f t="shared" si="186"/>
        <v>43</v>
      </c>
      <c r="E3994" s="1" t="str">
        <f t="shared" si="187"/>
        <v>04200</v>
      </c>
      <c r="F3994" s="1" t="str">
        <f t="shared" si="188"/>
        <v>RS-Candelária</v>
      </c>
    </row>
    <row r="3995" spans="1:6" x14ac:dyDescent="0.25">
      <c r="A3995" s="1" t="s">
        <v>6315</v>
      </c>
      <c r="B3995" s="1">
        <v>4304309</v>
      </c>
      <c r="C3995" s="1" t="s">
        <v>6385</v>
      </c>
      <c r="D3995" s="1" t="str">
        <f t="shared" si="186"/>
        <v>43</v>
      </c>
      <c r="E3995" s="1" t="str">
        <f t="shared" si="187"/>
        <v>04309</v>
      </c>
      <c r="F3995" s="1" t="str">
        <f t="shared" si="188"/>
        <v>RS-Cândido Godói</v>
      </c>
    </row>
    <row r="3996" spans="1:6" x14ac:dyDescent="0.25">
      <c r="A3996" s="1" t="s">
        <v>6315</v>
      </c>
      <c r="B3996" s="1">
        <v>4304358</v>
      </c>
      <c r="C3996" s="1" t="s">
        <v>6386</v>
      </c>
      <c r="D3996" s="1" t="str">
        <f t="shared" si="186"/>
        <v>43</v>
      </c>
      <c r="E3996" s="1" t="str">
        <f t="shared" si="187"/>
        <v>04358</v>
      </c>
      <c r="F3996" s="1" t="str">
        <f t="shared" si="188"/>
        <v>RS-Candiota</v>
      </c>
    </row>
    <row r="3997" spans="1:6" x14ac:dyDescent="0.25">
      <c r="A3997" s="1" t="s">
        <v>6315</v>
      </c>
      <c r="B3997" s="1">
        <v>4304408</v>
      </c>
      <c r="C3997" s="1" t="s">
        <v>6387</v>
      </c>
      <c r="D3997" s="1" t="str">
        <f t="shared" si="186"/>
        <v>43</v>
      </c>
      <c r="E3997" s="1" t="str">
        <f t="shared" si="187"/>
        <v>04408</v>
      </c>
      <c r="F3997" s="1" t="str">
        <f t="shared" si="188"/>
        <v>RS-Canela</v>
      </c>
    </row>
    <row r="3998" spans="1:6" x14ac:dyDescent="0.25">
      <c r="A3998" s="1" t="s">
        <v>6315</v>
      </c>
      <c r="B3998" s="1">
        <v>4304507</v>
      </c>
      <c r="C3998" s="1" t="s">
        <v>6388</v>
      </c>
      <c r="D3998" s="1" t="str">
        <f t="shared" si="186"/>
        <v>43</v>
      </c>
      <c r="E3998" s="1" t="str">
        <f t="shared" si="187"/>
        <v>04507</v>
      </c>
      <c r="F3998" s="1" t="str">
        <f t="shared" si="188"/>
        <v>RS-Canguçu</v>
      </c>
    </row>
    <row r="3999" spans="1:6" x14ac:dyDescent="0.25">
      <c r="A3999" s="1" t="s">
        <v>6315</v>
      </c>
      <c r="B3999" s="1">
        <v>4304606</v>
      </c>
      <c r="C3999" s="1" t="s">
        <v>6389</v>
      </c>
      <c r="D3999" s="1" t="str">
        <f t="shared" si="186"/>
        <v>43</v>
      </c>
      <c r="E3999" s="1" t="str">
        <f t="shared" si="187"/>
        <v>04606</v>
      </c>
      <c r="F3999" s="1" t="str">
        <f t="shared" si="188"/>
        <v>RS-Canoas</v>
      </c>
    </row>
    <row r="4000" spans="1:6" x14ac:dyDescent="0.25">
      <c r="A4000" s="1" t="s">
        <v>6315</v>
      </c>
      <c r="B4000" s="1">
        <v>4304614</v>
      </c>
      <c r="C4000" s="1" t="s">
        <v>6390</v>
      </c>
      <c r="D4000" s="1" t="str">
        <f t="shared" si="186"/>
        <v>43</v>
      </c>
      <c r="E4000" s="1" t="str">
        <f t="shared" si="187"/>
        <v>04614</v>
      </c>
      <c r="F4000" s="1" t="str">
        <f t="shared" si="188"/>
        <v>RS-Canudos do Vale</v>
      </c>
    </row>
    <row r="4001" spans="1:6" x14ac:dyDescent="0.25">
      <c r="A4001" s="1" t="s">
        <v>6315</v>
      </c>
      <c r="B4001" s="1">
        <v>4304622</v>
      </c>
      <c r="C4001" s="1" t="s">
        <v>6391</v>
      </c>
      <c r="D4001" s="1" t="str">
        <f t="shared" si="186"/>
        <v>43</v>
      </c>
      <c r="E4001" s="1" t="str">
        <f t="shared" si="187"/>
        <v>04622</v>
      </c>
      <c r="F4001" s="1" t="str">
        <f t="shared" si="188"/>
        <v>RS-Capão Bonito do Sul</v>
      </c>
    </row>
    <row r="4002" spans="1:6" x14ac:dyDescent="0.25">
      <c r="A4002" s="1" t="s">
        <v>6315</v>
      </c>
      <c r="B4002" s="1">
        <v>4304630</v>
      </c>
      <c r="C4002" s="1" t="s">
        <v>6392</v>
      </c>
      <c r="D4002" s="1" t="str">
        <f t="shared" si="186"/>
        <v>43</v>
      </c>
      <c r="E4002" s="1" t="str">
        <f t="shared" si="187"/>
        <v>04630</v>
      </c>
      <c r="F4002" s="1" t="str">
        <f t="shared" si="188"/>
        <v>RS-Capão da Canoa</v>
      </c>
    </row>
    <row r="4003" spans="1:6" x14ac:dyDescent="0.25">
      <c r="A4003" s="1" t="s">
        <v>6315</v>
      </c>
      <c r="B4003" s="1">
        <v>4304655</v>
      </c>
      <c r="C4003" s="1" t="s">
        <v>6393</v>
      </c>
      <c r="D4003" s="1" t="str">
        <f t="shared" si="186"/>
        <v>43</v>
      </c>
      <c r="E4003" s="1" t="str">
        <f t="shared" si="187"/>
        <v>04655</v>
      </c>
      <c r="F4003" s="1" t="str">
        <f t="shared" si="188"/>
        <v>RS-Capão do Cipó</v>
      </c>
    </row>
    <row r="4004" spans="1:6" x14ac:dyDescent="0.25">
      <c r="A4004" s="1" t="s">
        <v>6315</v>
      </c>
      <c r="B4004" s="1">
        <v>4304663</v>
      </c>
      <c r="C4004" s="1" t="s">
        <v>6394</v>
      </c>
      <c r="D4004" s="1" t="str">
        <f t="shared" si="186"/>
        <v>43</v>
      </c>
      <c r="E4004" s="1" t="str">
        <f t="shared" si="187"/>
        <v>04663</v>
      </c>
      <c r="F4004" s="1" t="str">
        <f t="shared" si="188"/>
        <v>RS-Capão do Leão</v>
      </c>
    </row>
    <row r="4005" spans="1:6" x14ac:dyDescent="0.25">
      <c r="A4005" s="1" t="s">
        <v>6315</v>
      </c>
      <c r="B4005" s="1">
        <v>4304689</v>
      </c>
      <c r="C4005" s="1" t="s">
        <v>6395</v>
      </c>
      <c r="D4005" s="1" t="str">
        <f t="shared" si="186"/>
        <v>43</v>
      </c>
      <c r="E4005" s="1" t="str">
        <f t="shared" si="187"/>
        <v>04689</v>
      </c>
      <c r="F4005" s="1" t="str">
        <f t="shared" si="188"/>
        <v>RS-Capela de Santana</v>
      </c>
    </row>
    <row r="4006" spans="1:6" x14ac:dyDescent="0.25">
      <c r="A4006" s="1" t="s">
        <v>6315</v>
      </c>
      <c r="B4006" s="1">
        <v>4304697</v>
      </c>
      <c r="C4006" s="1" t="s">
        <v>6396</v>
      </c>
      <c r="D4006" s="1" t="str">
        <f t="shared" si="186"/>
        <v>43</v>
      </c>
      <c r="E4006" s="1" t="str">
        <f t="shared" si="187"/>
        <v>04697</v>
      </c>
      <c r="F4006" s="1" t="str">
        <f t="shared" si="188"/>
        <v>RS-Capitão</v>
      </c>
    </row>
    <row r="4007" spans="1:6" x14ac:dyDescent="0.25">
      <c r="A4007" s="1" t="s">
        <v>6315</v>
      </c>
      <c r="B4007" s="1">
        <v>4304671</v>
      </c>
      <c r="C4007" s="1" t="s">
        <v>6397</v>
      </c>
      <c r="D4007" s="1" t="str">
        <f t="shared" si="186"/>
        <v>43</v>
      </c>
      <c r="E4007" s="1" t="str">
        <f t="shared" si="187"/>
        <v>04671</v>
      </c>
      <c r="F4007" s="1" t="str">
        <f t="shared" si="188"/>
        <v>RS-Capivari do Sul</v>
      </c>
    </row>
    <row r="4008" spans="1:6" x14ac:dyDescent="0.25">
      <c r="A4008" s="1" t="s">
        <v>6315</v>
      </c>
      <c r="B4008" s="1">
        <v>4304713</v>
      </c>
      <c r="C4008" s="1" t="s">
        <v>6398</v>
      </c>
      <c r="D4008" s="1" t="str">
        <f t="shared" si="186"/>
        <v>43</v>
      </c>
      <c r="E4008" s="1" t="str">
        <f t="shared" si="187"/>
        <v>04713</v>
      </c>
      <c r="F4008" s="1" t="str">
        <f t="shared" si="188"/>
        <v>RS-Caraá</v>
      </c>
    </row>
    <row r="4009" spans="1:6" x14ac:dyDescent="0.25">
      <c r="A4009" s="1" t="s">
        <v>6315</v>
      </c>
      <c r="B4009" s="1">
        <v>4304705</v>
      </c>
      <c r="C4009" s="1" t="s">
        <v>6399</v>
      </c>
      <c r="D4009" s="1" t="str">
        <f t="shared" si="186"/>
        <v>43</v>
      </c>
      <c r="E4009" s="1" t="str">
        <f t="shared" si="187"/>
        <v>04705</v>
      </c>
      <c r="F4009" s="1" t="str">
        <f t="shared" si="188"/>
        <v>RS-Carazinho</v>
      </c>
    </row>
    <row r="4010" spans="1:6" x14ac:dyDescent="0.25">
      <c r="A4010" s="1" t="s">
        <v>6315</v>
      </c>
      <c r="B4010" s="1">
        <v>4304804</v>
      </c>
      <c r="C4010" s="1" t="s">
        <v>6400</v>
      </c>
      <c r="D4010" s="1" t="str">
        <f t="shared" si="186"/>
        <v>43</v>
      </c>
      <c r="E4010" s="1" t="str">
        <f t="shared" si="187"/>
        <v>04804</v>
      </c>
      <c r="F4010" s="1" t="str">
        <f t="shared" si="188"/>
        <v>RS-Carlos Barbosa</v>
      </c>
    </row>
    <row r="4011" spans="1:6" x14ac:dyDescent="0.25">
      <c r="A4011" s="1" t="s">
        <v>6315</v>
      </c>
      <c r="B4011" s="1">
        <v>4304853</v>
      </c>
      <c r="C4011" s="1" t="s">
        <v>6401</v>
      </c>
      <c r="D4011" s="1" t="str">
        <f t="shared" si="186"/>
        <v>43</v>
      </c>
      <c r="E4011" s="1" t="str">
        <f t="shared" si="187"/>
        <v>04853</v>
      </c>
      <c r="F4011" s="1" t="str">
        <f t="shared" si="188"/>
        <v>RS-Carlos Gomes</v>
      </c>
    </row>
    <row r="4012" spans="1:6" x14ac:dyDescent="0.25">
      <c r="A4012" s="1" t="s">
        <v>6315</v>
      </c>
      <c r="B4012" s="1">
        <v>4304903</v>
      </c>
      <c r="C4012" s="1" t="s">
        <v>6402</v>
      </c>
      <c r="D4012" s="1" t="str">
        <f t="shared" si="186"/>
        <v>43</v>
      </c>
      <c r="E4012" s="1" t="str">
        <f t="shared" si="187"/>
        <v>04903</v>
      </c>
      <c r="F4012" s="1" t="str">
        <f t="shared" si="188"/>
        <v>RS-Casca</v>
      </c>
    </row>
    <row r="4013" spans="1:6" x14ac:dyDescent="0.25">
      <c r="A4013" s="1" t="s">
        <v>6315</v>
      </c>
      <c r="B4013" s="1">
        <v>4304952</v>
      </c>
      <c r="C4013" s="1" t="s">
        <v>6403</v>
      </c>
      <c r="D4013" s="1" t="str">
        <f t="shared" si="186"/>
        <v>43</v>
      </c>
      <c r="E4013" s="1" t="str">
        <f t="shared" si="187"/>
        <v>04952</v>
      </c>
      <c r="F4013" s="1" t="str">
        <f t="shared" si="188"/>
        <v>RS-Caseiros</v>
      </c>
    </row>
    <row r="4014" spans="1:6" x14ac:dyDescent="0.25">
      <c r="A4014" s="1" t="s">
        <v>6315</v>
      </c>
      <c r="B4014" s="1">
        <v>4305009</v>
      </c>
      <c r="C4014" s="1" t="s">
        <v>6404</v>
      </c>
      <c r="D4014" s="1" t="str">
        <f t="shared" si="186"/>
        <v>43</v>
      </c>
      <c r="E4014" s="1" t="str">
        <f t="shared" si="187"/>
        <v>05009</v>
      </c>
      <c r="F4014" s="1" t="str">
        <f t="shared" si="188"/>
        <v>RS-Catuípe</v>
      </c>
    </row>
    <row r="4015" spans="1:6" x14ac:dyDescent="0.25">
      <c r="A4015" s="1" t="s">
        <v>6315</v>
      </c>
      <c r="B4015" s="1">
        <v>4305108</v>
      </c>
      <c r="C4015" s="1" t="s">
        <v>6405</v>
      </c>
      <c r="D4015" s="1" t="str">
        <f t="shared" si="186"/>
        <v>43</v>
      </c>
      <c r="E4015" s="1" t="str">
        <f t="shared" si="187"/>
        <v>05108</v>
      </c>
      <c r="F4015" s="1" t="str">
        <f t="shared" si="188"/>
        <v>RS-Caxias do Sul</v>
      </c>
    </row>
    <row r="4016" spans="1:6" x14ac:dyDescent="0.25">
      <c r="A4016" s="1" t="s">
        <v>6315</v>
      </c>
      <c r="B4016" s="1">
        <v>4305116</v>
      </c>
      <c r="C4016" s="1" t="s">
        <v>2256</v>
      </c>
      <c r="D4016" s="1" t="str">
        <f t="shared" si="186"/>
        <v>43</v>
      </c>
      <c r="E4016" s="1" t="str">
        <f t="shared" si="187"/>
        <v>05116</v>
      </c>
      <c r="F4016" s="1" t="str">
        <f t="shared" si="188"/>
        <v>RS-Centenário</v>
      </c>
    </row>
    <row r="4017" spans="1:6" x14ac:dyDescent="0.25">
      <c r="A4017" s="1" t="s">
        <v>6315</v>
      </c>
      <c r="B4017" s="1">
        <v>4305124</v>
      </c>
      <c r="C4017" s="1" t="s">
        <v>6406</v>
      </c>
      <c r="D4017" s="1" t="str">
        <f t="shared" si="186"/>
        <v>43</v>
      </c>
      <c r="E4017" s="1" t="str">
        <f t="shared" si="187"/>
        <v>05124</v>
      </c>
      <c r="F4017" s="1" t="str">
        <f t="shared" si="188"/>
        <v>RS-Cerrito</v>
      </c>
    </row>
    <row r="4018" spans="1:6" x14ac:dyDescent="0.25">
      <c r="A4018" s="1" t="s">
        <v>6315</v>
      </c>
      <c r="B4018" s="1">
        <v>4305132</v>
      </c>
      <c r="C4018" s="1" t="s">
        <v>6407</v>
      </c>
      <c r="D4018" s="1" t="str">
        <f t="shared" si="186"/>
        <v>43</v>
      </c>
      <c r="E4018" s="1" t="str">
        <f t="shared" si="187"/>
        <v>05132</v>
      </c>
      <c r="F4018" s="1" t="str">
        <f t="shared" si="188"/>
        <v>RS-Cerro Branco</v>
      </c>
    </row>
    <row r="4019" spans="1:6" x14ac:dyDescent="0.25">
      <c r="A4019" s="1" t="s">
        <v>6315</v>
      </c>
      <c r="B4019" s="1">
        <v>4305157</v>
      </c>
      <c r="C4019" s="1" t="s">
        <v>6408</v>
      </c>
      <c r="D4019" s="1" t="str">
        <f t="shared" si="186"/>
        <v>43</v>
      </c>
      <c r="E4019" s="1" t="str">
        <f t="shared" si="187"/>
        <v>05157</v>
      </c>
      <c r="F4019" s="1" t="str">
        <f t="shared" si="188"/>
        <v>RS-Cerro Grande</v>
      </c>
    </row>
    <row r="4020" spans="1:6" x14ac:dyDescent="0.25">
      <c r="A4020" s="1" t="s">
        <v>6315</v>
      </c>
      <c r="B4020" s="1">
        <v>4305173</v>
      </c>
      <c r="C4020" s="1" t="s">
        <v>6409</v>
      </c>
      <c r="D4020" s="1" t="str">
        <f t="shared" si="186"/>
        <v>43</v>
      </c>
      <c r="E4020" s="1" t="str">
        <f t="shared" si="187"/>
        <v>05173</v>
      </c>
      <c r="F4020" s="1" t="str">
        <f t="shared" si="188"/>
        <v>RS-Cerro Grande do Sul</v>
      </c>
    </row>
    <row r="4021" spans="1:6" x14ac:dyDescent="0.25">
      <c r="A4021" s="1" t="s">
        <v>6315</v>
      </c>
      <c r="B4021" s="1">
        <v>4305207</v>
      </c>
      <c r="C4021" s="1" t="s">
        <v>6410</v>
      </c>
      <c r="D4021" s="1" t="str">
        <f t="shared" si="186"/>
        <v>43</v>
      </c>
      <c r="E4021" s="1" t="str">
        <f t="shared" si="187"/>
        <v>05207</v>
      </c>
      <c r="F4021" s="1" t="str">
        <f t="shared" si="188"/>
        <v>RS-Cerro Largo</v>
      </c>
    </row>
    <row r="4022" spans="1:6" x14ac:dyDescent="0.25">
      <c r="A4022" s="1" t="s">
        <v>6315</v>
      </c>
      <c r="B4022" s="1">
        <v>4305306</v>
      </c>
      <c r="C4022" s="1" t="s">
        <v>6411</v>
      </c>
      <c r="D4022" s="1" t="str">
        <f t="shared" si="186"/>
        <v>43</v>
      </c>
      <c r="E4022" s="1" t="str">
        <f t="shared" si="187"/>
        <v>05306</v>
      </c>
      <c r="F4022" s="1" t="str">
        <f t="shared" si="188"/>
        <v>RS-Chapada</v>
      </c>
    </row>
    <row r="4023" spans="1:6" x14ac:dyDescent="0.25">
      <c r="A4023" s="1" t="s">
        <v>6315</v>
      </c>
      <c r="B4023" s="1">
        <v>4305355</v>
      </c>
      <c r="C4023" s="1" t="s">
        <v>6412</v>
      </c>
      <c r="D4023" s="1" t="str">
        <f t="shared" si="186"/>
        <v>43</v>
      </c>
      <c r="E4023" s="1" t="str">
        <f t="shared" si="187"/>
        <v>05355</v>
      </c>
      <c r="F4023" s="1" t="str">
        <f t="shared" si="188"/>
        <v>RS-Charqueadas</v>
      </c>
    </row>
    <row r="4024" spans="1:6" x14ac:dyDescent="0.25">
      <c r="A4024" s="1" t="s">
        <v>6315</v>
      </c>
      <c r="B4024" s="1">
        <v>4305371</v>
      </c>
      <c r="C4024" s="1" t="s">
        <v>6413</v>
      </c>
      <c r="D4024" s="1" t="str">
        <f t="shared" si="186"/>
        <v>43</v>
      </c>
      <c r="E4024" s="1" t="str">
        <f t="shared" si="187"/>
        <v>05371</v>
      </c>
      <c r="F4024" s="1" t="str">
        <f t="shared" si="188"/>
        <v>RS-Charrua</v>
      </c>
    </row>
    <row r="4025" spans="1:6" x14ac:dyDescent="0.25">
      <c r="A4025" s="1" t="s">
        <v>6315</v>
      </c>
      <c r="B4025" s="1">
        <v>4305405</v>
      </c>
      <c r="C4025" s="1" t="s">
        <v>6414</v>
      </c>
      <c r="D4025" s="1" t="str">
        <f t="shared" si="186"/>
        <v>43</v>
      </c>
      <c r="E4025" s="1" t="str">
        <f t="shared" si="187"/>
        <v>05405</v>
      </c>
      <c r="F4025" s="1" t="str">
        <f t="shared" si="188"/>
        <v>RS-Chiapetta</v>
      </c>
    </row>
    <row r="4026" spans="1:6" x14ac:dyDescent="0.25">
      <c r="A4026" s="1" t="s">
        <v>6315</v>
      </c>
      <c r="B4026" s="1">
        <v>4305439</v>
      </c>
      <c r="C4026" s="1" t="s">
        <v>6415</v>
      </c>
      <c r="D4026" s="1" t="str">
        <f t="shared" si="186"/>
        <v>43</v>
      </c>
      <c r="E4026" s="1" t="str">
        <f t="shared" si="187"/>
        <v>05439</v>
      </c>
      <c r="F4026" s="1" t="str">
        <f t="shared" si="188"/>
        <v>RS-Chuí</v>
      </c>
    </row>
    <row r="4027" spans="1:6" x14ac:dyDescent="0.25">
      <c r="A4027" s="1" t="s">
        <v>6315</v>
      </c>
      <c r="B4027" s="1">
        <v>4305447</v>
      </c>
      <c r="C4027" s="1" t="s">
        <v>6416</v>
      </c>
      <c r="D4027" s="1" t="str">
        <f t="shared" si="186"/>
        <v>43</v>
      </c>
      <c r="E4027" s="1" t="str">
        <f t="shared" si="187"/>
        <v>05447</v>
      </c>
      <c r="F4027" s="1" t="str">
        <f t="shared" si="188"/>
        <v>RS-Chuvisca</v>
      </c>
    </row>
    <row r="4028" spans="1:6" x14ac:dyDescent="0.25">
      <c r="A4028" s="1" t="s">
        <v>6315</v>
      </c>
      <c r="B4028" s="1">
        <v>4305454</v>
      </c>
      <c r="C4028" s="1" t="s">
        <v>6417</v>
      </c>
      <c r="D4028" s="1" t="str">
        <f t="shared" si="186"/>
        <v>43</v>
      </c>
      <c r="E4028" s="1" t="str">
        <f t="shared" si="187"/>
        <v>05454</v>
      </c>
      <c r="F4028" s="1" t="str">
        <f t="shared" si="188"/>
        <v>RS-Cidreira</v>
      </c>
    </row>
    <row r="4029" spans="1:6" x14ac:dyDescent="0.25">
      <c r="A4029" s="1" t="s">
        <v>6315</v>
      </c>
      <c r="B4029" s="1">
        <v>4305504</v>
      </c>
      <c r="C4029" s="1" t="s">
        <v>6418</v>
      </c>
      <c r="D4029" s="1" t="str">
        <f t="shared" si="186"/>
        <v>43</v>
      </c>
      <c r="E4029" s="1" t="str">
        <f t="shared" si="187"/>
        <v>05504</v>
      </c>
      <c r="F4029" s="1" t="str">
        <f t="shared" si="188"/>
        <v>RS-Ciríaco</v>
      </c>
    </row>
    <row r="4030" spans="1:6" x14ac:dyDescent="0.25">
      <c r="A4030" s="1" t="s">
        <v>6315</v>
      </c>
      <c r="B4030" s="1">
        <v>4305587</v>
      </c>
      <c r="C4030" s="1" t="s">
        <v>2420</v>
      </c>
      <c r="D4030" s="1" t="str">
        <f t="shared" si="186"/>
        <v>43</v>
      </c>
      <c r="E4030" s="1" t="str">
        <f t="shared" si="187"/>
        <v>05587</v>
      </c>
      <c r="F4030" s="1" t="str">
        <f t="shared" si="188"/>
        <v>RS-Colinas</v>
      </c>
    </row>
    <row r="4031" spans="1:6" x14ac:dyDescent="0.25">
      <c r="A4031" s="1" t="s">
        <v>6315</v>
      </c>
      <c r="B4031" s="1">
        <v>4305603</v>
      </c>
      <c r="C4031" s="1" t="s">
        <v>5765</v>
      </c>
      <c r="D4031" s="1" t="str">
        <f t="shared" si="186"/>
        <v>43</v>
      </c>
      <c r="E4031" s="1" t="str">
        <f t="shared" si="187"/>
        <v>05603</v>
      </c>
      <c r="F4031" s="1" t="str">
        <f t="shared" si="188"/>
        <v>RS-Colorado</v>
      </c>
    </row>
    <row r="4032" spans="1:6" x14ac:dyDescent="0.25">
      <c r="A4032" s="1" t="s">
        <v>6315</v>
      </c>
      <c r="B4032" s="1">
        <v>4305702</v>
      </c>
      <c r="C4032" s="1" t="s">
        <v>6419</v>
      </c>
      <c r="D4032" s="1" t="str">
        <f t="shared" si="186"/>
        <v>43</v>
      </c>
      <c r="E4032" s="1" t="str">
        <f t="shared" si="187"/>
        <v>05702</v>
      </c>
      <c r="F4032" s="1" t="str">
        <f t="shared" si="188"/>
        <v>RS-Condor</v>
      </c>
    </row>
    <row r="4033" spans="1:6" x14ac:dyDescent="0.25">
      <c r="A4033" s="1" t="s">
        <v>6315</v>
      </c>
      <c r="B4033" s="1">
        <v>4305801</v>
      </c>
      <c r="C4033" s="1" t="s">
        <v>6420</v>
      </c>
      <c r="D4033" s="1" t="str">
        <f t="shared" si="186"/>
        <v>43</v>
      </c>
      <c r="E4033" s="1" t="str">
        <f t="shared" si="187"/>
        <v>05801</v>
      </c>
      <c r="F4033" s="1" t="str">
        <f t="shared" si="188"/>
        <v>RS-Constantina</v>
      </c>
    </row>
    <row r="4034" spans="1:6" x14ac:dyDescent="0.25">
      <c r="A4034" s="1" t="s">
        <v>6315</v>
      </c>
      <c r="B4034" s="1">
        <v>4305835</v>
      </c>
      <c r="C4034" s="1" t="s">
        <v>6421</v>
      </c>
      <c r="D4034" s="1" t="str">
        <f t="shared" si="186"/>
        <v>43</v>
      </c>
      <c r="E4034" s="1" t="str">
        <f t="shared" si="187"/>
        <v>05835</v>
      </c>
      <c r="F4034" s="1" t="str">
        <f t="shared" si="188"/>
        <v>RS-Coqueiro Baixo</v>
      </c>
    </row>
    <row r="4035" spans="1:6" x14ac:dyDescent="0.25">
      <c r="A4035" s="1" t="s">
        <v>6315</v>
      </c>
      <c r="B4035" s="1">
        <v>4305850</v>
      </c>
      <c r="C4035" s="1" t="s">
        <v>6422</v>
      </c>
      <c r="D4035" s="1" t="str">
        <f t="shared" ref="D4035:D4098" si="189">LEFT($B4035,2)</f>
        <v>43</v>
      </c>
      <c r="E4035" s="1" t="str">
        <f t="shared" ref="E4035:E4098" si="190">RIGHT(B4035,5)</f>
        <v>05850</v>
      </c>
      <c r="F4035" s="1" t="str">
        <f t="shared" si="188"/>
        <v>RS-Coqueiros do Sul</v>
      </c>
    </row>
    <row r="4036" spans="1:6" x14ac:dyDescent="0.25">
      <c r="A4036" s="1" t="s">
        <v>6315</v>
      </c>
      <c r="B4036" s="1">
        <v>4305871</v>
      </c>
      <c r="C4036" s="1" t="s">
        <v>6423</v>
      </c>
      <c r="D4036" s="1" t="str">
        <f t="shared" si="189"/>
        <v>43</v>
      </c>
      <c r="E4036" s="1" t="str">
        <f t="shared" si="190"/>
        <v>05871</v>
      </c>
      <c r="F4036" s="1" t="str">
        <f t="shared" ref="F4036:F4099" si="191">A4036&amp;"-"&amp;C4036</f>
        <v>RS-Coronel Barros</v>
      </c>
    </row>
    <row r="4037" spans="1:6" x14ac:dyDescent="0.25">
      <c r="A4037" s="1" t="s">
        <v>6315</v>
      </c>
      <c r="B4037" s="1">
        <v>4305900</v>
      </c>
      <c r="C4037" s="1" t="s">
        <v>6424</v>
      </c>
      <c r="D4037" s="1" t="str">
        <f t="shared" si="189"/>
        <v>43</v>
      </c>
      <c r="E4037" s="1" t="str">
        <f t="shared" si="190"/>
        <v>05900</v>
      </c>
      <c r="F4037" s="1" t="str">
        <f t="shared" si="191"/>
        <v>RS-Coronel Bicaco</v>
      </c>
    </row>
    <row r="4038" spans="1:6" x14ac:dyDescent="0.25">
      <c r="A4038" s="1" t="s">
        <v>6315</v>
      </c>
      <c r="B4038" s="1">
        <v>4305934</v>
      </c>
      <c r="C4038" s="1" t="s">
        <v>6425</v>
      </c>
      <c r="D4038" s="1" t="str">
        <f t="shared" si="189"/>
        <v>43</v>
      </c>
      <c r="E4038" s="1" t="str">
        <f t="shared" si="190"/>
        <v>05934</v>
      </c>
      <c r="F4038" s="1" t="str">
        <f t="shared" si="191"/>
        <v>RS-Coronel Pilar</v>
      </c>
    </row>
    <row r="4039" spans="1:6" x14ac:dyDescent="0.25">
      <c r="A4039" s="1" t="s">
        <v>6315</v>
      </c>
      <c r="B4039" s="1">
        <v>4305959</v>
      </c>
      <c r="C4039" s="1" t="s">
        <v>6426</v>
      </c>
      <c r="D4039" s="1" t="str">
        <f t="shared" si="189"/>
        <v>43</v>
      </c>
      <c r="E4039" s="1" t="str">
        <f t="shared" si="190"/>
        <v>05959</v>
      </c>
      <c r="F4039" s="1" t="str">
        <f t="shared" si="191"/>
        <v>RS-Cotiporã</v>
      </c>
    </row>
    <row r="4040" spans="1:6" x14ac:dyDescent="0.25">
      <c r="A4040" s="1" t="s">
        <v>6315</v>
      </c>
      <c r="B4040" s="1">
        <v>4305975</v>
      </c>
      <c r="C4040" s="1" t="s">
        <v>6427</v>
      </c>
      <c r="D4040" s="1" t="str">
        <f t="shared" si="189"/>
        <v>43</v>
      </c>
      <c r="E4040" s="1" t="str">
        <f t="shared" si="190"/>
        <v>05975</v>
      </c>
      <c r="F4040" s="1" t="str">
        <f t="shared" si="191"/>
        <v>RS-Coxilha</v>
      </c>
    </row>
    <row r="4041" spans="1:6" x14ac:dyDescent="0.25">
      <c r="A4041" s="1" t="s">
        <v>6315</v>
      </c>
      <c r="B4041" s="1">
        <v>4306007</v>
      </c>
      <c r="C4041" s="1" t="s">
        <v>6428</v>
      </c>
      <c r="D4041" s="1" t="str">
        <f t="shared" si="189"/>
        <v>43</v>
      </c>
      <c r="E4041" s="1" t="str">
        <f t="shared" si="190"/>
        <v>06007</v>
      </c>
      <c r="F4041" s="1" t="str">
        <f t="shared" si="191"/>
        <v>RS-Crissiumal</v>
      </c>
    </row>
    <row r="4042" spans="1:6" x14ac:dyDescent="0.25">
      <c r="A4042" s="1" t="s">
        <v>6315</v>
      </c>
      <c r="B4042" s="1">
        <v>4306056</v>
      </c>
      <c r="C4042" s="1" t="s">
        <v>6429</v>
      </c>
      <c r="D4042" s="1" t="str">
        <f t="shared" si="189"/>
        <v>43</v>
      </c>
      <c r="E4042" s="1" t="str">
        <f t="shared" si="190"/>
        <v>06056</v>
      </c>
      <c r="F4042" s="1" t="str">
        <f t="shared" si="191"/>
        <v>RS-Cristal</v>
      </c>
    </row>
    <row r="4043" spans="1:6" x14ac:dyDescent="0.25">
      <c r="A4043" s="1" t="s">
        <v>6315</v>
      </c>
      <c r="B4043" s="1">
        <v>4306072</v>
      </c>
      <c r="C4043" s="1" t="s">
        <v>6430</v>
      </c>
      <c r="D4043" s="1" t="str">
        <f t="shared" si="189"/>
        <v>43</v>
      </c>
      <c r="E4043" s="1" t="str">
        <f t="shared" si="190"/>
        <v>06072</v>
      </c>
      <c r="F4043" s="1" t="str">
        <f t="shared" si="191"/>
        <v>RS-Cristal do Sul</v>
      </c>
    </row>
    <row r="4044" spans="1:6" x14ac:dyDescent="0.25">
      <c r="A4044" s="1" t="s">
        <v>6315</v>
      </c>
      <c r="B4044" s="1">
        <v>4306106</v>
      </c>
      <c r="C4044" s="1" t="s">
        <v>6431</v>
      </c>
      <c r="D4044" s="1" t="str">
        <f t="shared" si="189"/>
        <v>43</v>
      </c>
      <c r="E4044" s="1" t="str">
        <f t="shared" si="190"/>
        <v>06106</v>
      </c>
      <c r="F4044" s="1" t="str">
        <f t="shared" si="191"/>
        <v>RS-Cruz Alta</v>
      </c>
    </row>
    <row r="4045" spans="1:6" x14ac:dyDescent="0.25">
      <c r="A4045" s="1" t="s">
        <v>6315</v>
      </c>
      <c r="B4045" s="1">
        <v>4306130</v>
      </c>
      <c r="C4045" s="1" t="s">
        <v>6432</v>
      </c>
      <c r="D4045" s="1" t="str">
        <f t="shared" si="189"/>
        <v>43</v>
      </c>
      <c r="E4045" s="1" t="str">
        <f t="shared" si="190"/>
        <v>06130</v>
      </c>
      <c r="F4045" s="1" t="str">
        <f t="shared" si="191"/>
        <v>RS-Cruzaltense</v>
      </c>
    </row>
    <row r="4046" spans="1:6" x14ac:dyDescent="0.25">
      <c r="A4046" s="1" t="s">
        <v>6315</v>
      </c>
      <c r="B4046" s="1">
        <v>4306205</v>
      </c>
      <c r="C4046" s="1" t="s">
        <v>1965</v>
      </c>
      <c r="D4046" s="1" t="str">
        <f t="shared" si="189"/>
        <v>43</v>
      </c>
      <c r="E4046" s="1" t="str">
        <f t="shared" si="190"/>
        <v>06205</v>
      </c>
      <c r="F4046" s="1" t="str">
        <f t="shared" si="191"/>
        <v>RS-Cruzeiro do Sul</v>
      </c>
    </row>
    <row r="4047" spans="1:6" x14ac:dyDescent="0.25">
      <c r="A4047" s="1" t="s">
        <v>6315</v>
      </c>
      <c r="B4047" s="1">
        <v>4306304</v>
      </c>
      <c r="C4047" s="1" t="s">
        <v>6433</v>
      </c>
      <c r="D4047" s="1" t="str">
        <f t="shared" si="189"/>
        <v>43</v>
      </c>
      <c r="E4047" s="1" t="str">
        <f t="shared" si="190"/>
        <v>06304</v>
      </c>
      <c r="F4047" s="1" t="str">
        <f t="shared" si="191"/>
        <v>RS-David Canabarro</v>
      </c>
    </row>
    <row r="4048" spans="1:6" x14ac:dyDescent="0.25">
      <c r="A4048" s="1" t="s">
        <v>6315</v>
      </c>
      <c r="B4048" s="1">
        <v>4306320</v>
      </c>
      <c r="C4048" s="1" t="s">
        <v>6434</v>
      </c>
      <c r="D4048" s="1" t="str">
        <f t="shared" si="189"/>
        <v>43</v>
      </c>
      <c r="E4048" s="1" t="str">
        <f t="shared" si="190"/>
        <v>06320</v>
      </c>
      <c r="F4048" s="1" t="str">
        <f t="shared" si="191"/>
        <v>RS-Derrubadas</v>
      </c>
    </row>
    <row r="4049" spans="1:6" x14ac:dyDescent="0.25">
      <c r="A4049" s="1" t="s">
        <v>6315</v>
      </c>
      <c r="B4049" s="1">
        <v>4306353</v>
      </c>
      <c r="C4049" s="1" t="s">
        <v>6435</v>
      </c>
      <c r="D4049" s="1" t="str">
        <f t="shared" si="189"/>
        <v>43</v>
      </c>
      <c r="E4049" s="1" t="str">
        <f t="shared" si="190"/>
        <v>06353</v>
      </c>
      <c r="F4049" s="1" t="str">
        <f t="shared" si="191"/>
        <v>RS-Dezesseis de Novembro</v>
      </c>
    </row>
    <row r="4050" spans="1:6" x14ac:dyDescent="0.25">
      <c r="A4050" s="1" t="s">
        <v>6315</v>
      </c>
      <c r="B4050" s="1">
        <v>4306379</v>
      </c>
      <c r="C4050" s="1" t="s">
        <v>6436</v>
      </c>
      <c r="D4050" s="1" t="str">
        <f t="shared" si="189"/>
        <v>43</v>
      </c>
      <c r="E4050" s="1" t="str">
        <f t="shared" si="190"/>
        <v>06379</v>
      </c>
      <c r="F4050" s="1" t="str">
        <f t="shared" si="191"/>
        <v>RS-Dilermando de Aguiar</v>
      </c>
    </row>
    <row r="4051" spans="1:6" x14ac:dyDescent="0.25">
      <c r="A4051" s="1" t="s">
        <v>6315</v>
      </c>
      <c r="B4051" s="1">
        <v>4306403</v>
      </c>
      <c r="C4051" s="1" t="s">
        <v>6437</v>
      </c>
      <c r="D4051" s="1" t="str">
        <f t="shared" si="189"/>
        <v>43</v>
      </c>
      <c r="E4051" s="1" t="str">
        <f t="shared" si="190"/>
        <v>06403</v>
      </c>
      <c r="F4051" s="1" t="str">
        <f t="shared" si="191"/>
        <v>RS-Dois Irmãos</v>
      </c>
    </row>
    <row r="4052" spans="1:6" x14ac:dyDescent="0.25">
      <c r="A4052" s="1" t="s">
        <v>6315</v>
      </c>
      <c r="B4052" s="1">
        <v>4306429</v>
      </c>
      <c r="C4052" s="1" t="s">
        <v>6438</v>
      </c>
      <c r="D4052" s="1" t="str">
        <f t="shared" si="189"/>
        <v>43</v>
      </c>
      <c r="E4052" s="1" t="str">
        <f t="shared" si="190"/>
        <v>06429</v>
      </c>
      <c r="F4052" s="1" t="str">
        <f t="shared" si="191"/>
        <v>RS-Dois Irmãos das Missões</v>
      </c>
    </row>
    <row r="4053" spans="1:6" x14ac:dyDescent="0.25">
      <c r="A4053" s="1" t="s">
        <v>6315</v>
      </c>
      <c r="B4053" s="1">
        <v>4306452</v>
      </c>
      <c r="C4053" s="1" t="s">
        <v>6439</v>
      </c>
      <c r="D4053" s="1" t="str">
        <f t="shared" si="189"/>
        <v>43</v>
      </c>
      <c r="E4053" s="1" t="str">
        <f t="shared" si="190"/>
        <v>06452</v>
      </c>
      <c r="F4053" s="1" t="str">
        <f t="shared" si="191"/>
        <v>RS-Dois Lajeados</v>
      </c>
    </row>
    <row r="4054" spans="1:6" x14ac:dyDescent="0.25">
      <c r="A4054" s="1" t="s">
        <v>6315</v>
      </c>
      <c r="B4054" s="1">
        <v>4306502</v>
      </c>
      <c r="C4054" s="1" t="s">
        <v>6440</v>
      </c>
      <c r="D4054" s="1" t="str">
        <f t="shared" si="189"/>
        <v>43</v>
      </c>
      <c r="E4054" s="1" t="str">
        <f t="shared" si="190"/>
        <v>06502</v>
      </c>
      <c r="F4054" s="1" t="str">
        <f t="shared" si="191"/>
        <v>RS-Dom Feliciano</v>
      </c>
    </row>
    <row r="4055" spans="1:6" x14ac:dyDescent="0.25">
      <c r="A4055" s="1" t="s">
        <v>6315</v>
      </c>
      <c r="B4055" s="1">
        <v>4306601</v>
      </c>
      <c r="C4055" s="1" t="s">
        <v>6441</v>
      </c>
      <c r="D4055" s="1" t="str">
        <f t="shared" si="189"/>
        <v>43</v>
      </c>
      <c r="E4055" s="1" t="str">
        <f t="shared" si="190"/>
        <v>06601</v>
      </c>
      <c r="F4055" s="1" t="str">
        <f t="shared" si="191"/>
        <v>RS-Dom Pedrito</v>
      </c>
    </row>
    <row r="4056" spans="1:6" x14ac:dyDescent="0.25">
      <c r="A4056" s="1" t="s">
        <v>6315</v>
      </c>
      <c r="B4056" s="1">
        <v>4306551</v>
      </c>
      <c r="C4056" s="1" t="s">
        <v>6442</v>
      </c>
      <c r="D4056" s="1" t="str">
        <f t="shared" si="189"/>
        <v>43</v>
      </c>
      <c r="E4056" s="1" t="str">
        <f t="shared" si="190"/>
        <v>06551</v>
      </c>
      <c r="F4056" s="1" t="str">
        <f t="shared" si="191"/>
        <v>RS-Dom Pedro de Alcântara</v>
      </c>
    </row>
    <row r="4057" spans="1:6" x14ac:dyDescent="0.25">
      <c r="A4057" s="1" t="s">
        <v>6315</v>
      </c>
      <c r="B4057" s="1">
        <v>4306700</v>
      </c>
      <c r="C4057" s="1" t="s">
        <v>6443</v>
      </c>
      <c r="D4057" s="1" t="str">
        <f t="shared" si="189"/>
        <v>43</v>
      </c>
      <c r="E4057" s="1" t="str">
        <f t="shared" si="190"/>
        <v>06700</v>
      </c>
      <c r="F4057" s="1" t="str">
        <f t="shared" si="191"/>
        <v>RS-Dona Francisca</v>
      </c>
    </row>
    <row r="4058" spans="1:6" x14ac:dyDescent="0.25">
      <c r="A4058" s="1" t="s">
        <v>6315</v>
      </c>
      <c r="B4058" s="1">
        <v>4306734</v>
      </c>
      <c r="C4058" s="1" t="s">
        <v>6444</v>
      </c>
      <c r="D4058" s="1" t="str">
        <f t="shared" si="189"/>
        <v>43</v>
      </c>
      <c r="E4058" s="1" t="str">
        <f t="shared" si="190"/>
        <v>06734</v>
      </c>
      <c r="F4058" s="1" t="str">
        <f t="shared" si="191"/>
        <v>RS-Doutor Maurício Cardoso</v>
      </c>
    </row>
    <row r="4059" spans="1:6" x14ac:dyDescent="0.25">
      <c r="A4059" s="1" t="s">
        <v>6315</v>
      </c>
      <c r="B4059" s="1">
        <v>4306759</v>
      </c>
      <c r="C4059" s="1" t="s">
        <v>6445</v>
      </c>
      <c r="D4059" s="1" t="str">
        <f t="shared" si="189"/>
        <v>43</v>
      </c>
      <c r="E4059" s="1" t="str">
        <f t="shared" si="190"/>
        <v>06759</v>
      </c>
      <c r="F4059" s="1" t="str">
        <f t="shared" si="191"/>
        <v>RS-Doutor Ricardo</v>
      </c>
    </row>
    <row r="4060" spans="1:6" x14ac:dyDescent="0.25">
      <c r="A4060" s="1" t="s">
        <v>6315</v>
      </c>
      <c r="B4060" s="1">
        <v>4306767</v>
      </c>
      <c r="C4060" s="1" t="s">
        <v>6446</v>
      </c>
      <c r="D4060" s="1" t="str">
        <f t="shared" si="189"/>
        <v>43</v>
      </c>
      <c r="E4060" s="1" t="str">
        <f t="shared" si="190"/>
        <v>06767</v>
      </c>
      <c r="F4060" s="1" t="str">
        <f t="shared" si="191"/>
        <v>RS-Eldorado do Sul</v>
      </c>
    </row>
    <row r="4061" spans="1:6" x14ac:dyDescent="0.25">
      <c r="A4061" s="1" t="s">
        <v>6315</v>
      </c>
      <c r="B4061" s="1">
        <v>4306809</v>
      </c>
      <c r="C4061" s="1" t="s">
        <v>6447</v>
      </c>
      <c r="D4061" s="1" t="str">
        <f t="shared" si="189"/>
        <v>43</v>
      </c>
      <c r="E4061" s="1" t="str">
        <f t="shared" si="190"/>
        <v>06809</v>
      </c>
      <c r="F4061" s="1" t="str">
        <f t="shared" si="191"/>
        <v>RS-Encantado</v>
      </c>
    </row>
    <row r="4062" spans="1:6" x14ac:dyDescent="0.25">
      <c r="A4062" s="1" t="s">
        <v>6315</v>
      </c>
      <c r="B4062" s="1">
        <v>4306908</v>
      </c>
      <c r="C4062" s="1" t="s">
        <v>6448</v>
      </c>
      <c r="D4062" s="1" t="str">
        <f t="shared" si="189"/>
        <v>43</v>
      </c>
      <c r="E4062" s="1" t="str">
        <f t="shared" si="190"/>
        <v>06908</v>
      </c>
      <c r="F4062" s="1" t="str">
        <f t="shared" si="191"/>
        <v>RS-Encruzilhada do Sul</v>
      </c>
    </row>
    <row r="4063" spans="1:6" x14ac:dyDescent="0.25">
      <c r="A4063" s="1" t="s">
        <v>6315</v>
      </c>
      <c r="B4063" s="1">
        <v>4306924</v>
      </c>
      <c r="C4063" s="1" t="s">
        <v>6449</v>
      </c>
      <c r="D4063" s="1" t="str">
        <f t="shared" si="189"/>
        <v>43</v>
      </c>
      <c r="E4063" s="1" t="str">
        <f t="shared" si="190"/>
        <v>06924</v>
      </c>
      <c r="F4063" s="1" t="str">
        <f t="shared" si="191"/>
        <v>RS-Engenho Velho</v>
      </c>
    </row>
    <row r="4064" spans="1:6" x14ac:dyDescent="0.25">
      <c r="A4064" s="1" t="s">
        <v>6315</v>
      </c>
      <c r="B4064" s="1">
        <v>4306957</v>
      </c>
      <c r="C4064" s="1" t="s">
        <v>6450</v>
      </c>
      <c r="D4064" s="1" t="str">
        <f t="shared" si="189"/>
        <v>43</v>
      </c>
      <c r="E4064" s="1" t="str">
        <f t="shared" si="190"/>
        <v>06957</v>
      </c>
      <c r="F4064" s="1" t="str">
        <f t="shared" si="191"/>
        <v>RS-Entre Rios do Sul</v>
      </c>
    </row>
    <row r="4065" spans="1:6" x14ac:dyDescent="0.25">
      <c r="A4065" s="1" t="s">
        <v>6315</v>
      </c>
      <c r="B4065" s="1">
        <v>4306932</v>
      </c>
      <c r="C4065" s="1" t="s">
        <v>6451</v>
      </c>
      <c r="D4065" s="1" t="str">
        <f t="shared" si="189"/>
        <v>43</v>
      </c>
      <c r="E4065" s="1" t="str">
        <f t="shared" si="190"/>
        <v>06932</v>
      </c>
      <c r="F4065" s="1" t="str">
        <f t="shared" si="191"/>
        <v>RS-Entre-Ijuís</v>
      </c>
    </row>
    <row r="4066" spans="1:6" x14ac:dyDescent="0.25">
      <c r="A4066" s="1" t="s">
        <v>6315</v>
      </c>
      <c r="B4066" s="1">
        <v>4306973</v>
      </c>
      <c r="C4066" s="1" t="s">
        <v>6452</v>
      </c>
      <c r="D4066" s="1" t="str">
        <f t="shared" si="189"/>
        <v>43</v>
      </c>
      <c r="E4066" s="1" t="str">
        <f t="shared" si="190"/>
        <v>06973</v>
      </c>
      <c r="F4066" s="1" t="str">
        <f t="shared" si="191"/>
        <v>RS-Erebango</v>
      </c>
    </row>
    <row r="4067" spans="1:6" x14ac:dyDescent="0.25">
      <c r="A4067" s="1" t="s">
        <v>6315</v>
      </c>
      <c r="B4067" s="1">
        <v>4307005</v>
      </c>
      <c r="C4067" s="1" t="s">
        <v>6453</v>
      </c>
      <c r="D4067" s="1" t="str">
        <f t="shared" si="189"/>
        <v>43</v>
      </c>
      <c r="E4067" s="1" t="str">
        <f t="shared" si="190"/>
        <v>07005</v>
      </c>
      <c r="F4067" s="1" t="str">
        <f t="shared" si="191"/>
        <v>RS-Erechim</v>
      </c>
    </row>
    <row r="4068" spans="1:6" x14ac:dyDescent="0.25">
      <c r="A4068" s="1" t="s">
        <v>6315</v>
      </c>
      <c r="B4068" s="1">
        <v>4307054</v>
      </c>
      <c r="C4068" s="1" t="s">
        <v>6454</v>
      </c>
      <c r="D4068" s="1" t="str">
        <f t="shared" si="189"/>
        <v>43</v>
      </c>
      <c r="E4068" s="1" t="str">
        <f t="shared" si="190"/>
        <v>07054</v>
      </c>
      <c r="F4068" s="1" t="str">
        <f t="shared" si="191"/>
        <v>RS-Ernestina</v>
      </c>
    </row>
    <row r="4069" spans="1:6" x14ac:dyDescent="0.25">
      <c r="A4069" s="1" t="s">
        <v>6315</v>
      </c>
      <c r="B4069" s="1">
        <v>4307203</v>
      </c>
      <c r="C4069" s="1" t="s">
        <v>6455</v>
      </c>
      <c r="D4069" s="1" t="str">
        <f t="shared" si="189"/>
        <v>43</v>
      </c>
      <c r="E4069" s="1" t="str">
        <f t="shared" si="190"/>
        <v>07203</v>
      </c>
      <c r="F4069" s="1" t="str">
        <f t="shared" si="191"/>
        <v>RS-Erval Grande</v>
      </c>
    </row>
    <row r="4070" spans="1:6" x14ac:dyDescent="0.25">
      <c r="A4070" s="1" t="s">
        <v>6315</v>
      </c>
      <c r="B4070" s="1">
        <v>4307302</v>
      </c>
      <c r="C4070" s="1" t="s">
        <v>6456</v>
      </c>
      <c r="D4070" s="1" t="str">
        <f t="shared" si="189"/>
        <v>43</v>
      </c>
      <c r="E4070" s="1" t="str">
        <f t="shared" si="190"/>
        <v>07302</v>
      </c>
      <c r="F4070" s="1" t="str">
        <f t="shared" si="191"/>
        <v>RS-Erval Seco</v>
      </c>
    </row>
    <row r="4071" spans="1:6" x14ac:dyDescent="0.25">
      <c r="A4071" s="1" t="s">
        <v>6315</v>
      </c>
      <c r="B4071" s="1">
        <v>4307401</v>
      </c>
      <c r="C4071" s="1" t="s">
        <v>6457</v>
      </c>
      <c r="D4071" s="1" t="str">
        <f t="shared" si="189"/>
        <v>43</v>
      </c>
      <c r="E4071" s="1" t="str">
        <f t="shared" si="190"/>
        <v>07401</v>
      </c>
      <c r="F4071" s="1" t="str">
        <f t="shared" si="191"/>
        <v>RS-Esmeralda</v>
      </c>
    </row>
    <row r="4072" spans="1:6" x14ac:dyDescent="0.25">
      <c r="A4072" s="1" t="s">
        <v>6315</v>
      </c>
      <c r="B4072" s="1">
        <v>4307450</v>
      </c>
      <c r="C4072" s="1" t="s">
        <v>6458</v>
      </c>
      <c r="D4072" s="1" t="str">
        <f t="shared" si="189"/>
        <v>43</v>
      </c>
      <c r="E4072" s="1" t="str">
        <f t="shared" si="190"/>
        <v>07450</v>
      </c>
      <c r="F4072" s="1" t="str">
        <f t="shared" si="191"/>
        <v>RS-Esperança do Sul</v>
      </c>
    </row>
    <row r="4073" spans="1:6" x14ac:dyDescent="0.25">
      <c r="A4073" s="1" t="s">
        <v>6315</v>
      </c>
      <c r="B4073" s="1">
        <v>4307500</v>
      </c>
      <c r="C4073" s="1" t="s">
        <v>6459</v>
      </c>
      <c r="D4073" s="1" t="str">
        <f t="shared" si="189"/>
        <v>43</v>
      </c>
      <c r="E4073" s="1" t="str">
        <f t="shared" si="190"/>
        <v>07500</v>
      </c>
      <c r="F4073" s="1" t="str">
        <f t="shared" si="191"/>
        <v>RS-Espumoso</v>
      </c>
    </row>
    <row r="4074" spans="1:6" x14ac:dyDescent="0.25">
      <c r="A4074" s="1" t="s">
        <v>6315</v>
      </c>
      <c r="B4074" s="1">
        <v>4307559</v>
      </c>
      <c r="C4074" s="1" t="s">
        <v>6460</v>
      </c>
      <c r="D4074" s="1" t="str">
        <f t="shared" si="189"/>
        <v>43</v>
      </c>
      <c r="E4074" s="1" t="str">
        <f t="shared" si="190"/>
        <v>07559</v>
      </c>
      <c r="F4074" s="1" t="str">
        <f t="shared" si="191"/>
        <v>RS-Estação</v>
      </c>
    </row>
    <row r="4075" spans="1:6" x14ac:dyDescent="0.25">
      <c r="A4075" s="1" t="s">
        <v>6315</v>
      </c>
      <c r="B4075" s="1">
        <v>4307609</v>
      </c>
      <c r="C4075" s="1" t="s">
        <v>6461</v>
      </c>
      <c r="D4075" s="1" t="str">
        <f t="shared" si="189"/>
        <v>43</v>
      </c>
      <c r="E4075" s="1" t="str">
        <f t="shared" si="190"/>
        <v>07609</v>
      </c>
      <c r="F4075" s="1" t="str">
        <f t="shared" si="191"/>
        <v>RS-Estância Velha</v>
      </c>
    </row>
    <row r="4076" spans="1:6" x14ac:dyDescent="0.25">
      <c r="A4076" s="1" t="s">
        <v>6315</v>
      </c>
      <c r="B4076" s="1">
        <v>4307708</v>
      </c>
      <c r="C4076" s="1" t="s">
        <v>6462</v>
      </c>
      <c r="D4076" s="1" t="str">
        <f t="shared" si="189"/>
        <v>43</v>
      </c>
      <c r="E4076" s="1" t="str">
        <f t="shared" si="190"/>
        <v>07708</v>
      </c>
      <c r="F4076" s="1" t="str">
        <f t="shared" si="191"/>
        <v>RS-Esteio</v>
      </c>
    </row>
    <row r="4077" spans="1:6" x14ac:dyDescent="0.25">
      <c r="A4077" s="1" t="s">
        <v>6315</v>
      </c>
      <c r="B4077" s="1">
        <v>4307807</v>
      </c>
      <c r="C4077" s="1" t="s">
        <v>6463</v>
      </c>
      <c r="D4077" s="1" t="str">
        <f t="shared" si="189"/>
        <v>43</v>
      </c>
      <c r="E4077" s="1" t="str">
        <f t="shared" si="190"/>
        <v>07807</v>
      </c>
      <c r="F4077" s="1" t="str">
        <f t="shared" si="191"/>
        <v>RS-Estrela</v>
      </c>
    </row>
    <row r="4078" spans="1:6" x14ac:dyDescent="0.25">
      <c r="A4078" s="1" t="s">
        <v>6315</v>
      </c>
      <c r="B4078" s="1">
        <v>4307815</v>
      </c>
      <c r="C4078" s="1" t="s">
        <v>6464</v>
      </c>
      <c r="D4078" s="1" t="str">
        <f t="shared" si="189"/>
        <v>43</v>
      </c>
      <c r="E4078" s="1" t="str">
        <f t="shared" si="190"/>
        <v>07815</v>
      </c>
      <c r="F4078" s="1" t="str">
        <f t="shared" si="191"/>
        <v>RS-Estrela Velha</v>
      </c>
    </row>
    <row r="4079" spans="1:6" x14ac:dyDescent="0.25">
      <c r="A4079" s="1" t="s">
        <v>6315</v>
      </c>
      <c r="B4079" s="1">
        <v>4307831</v>
      </c>
      <c r="C4079" s="1" t="s">
        <v>6465</v>
      </c>
      <c r="D4079" s="1" t="str">
        <f t="shared" si="189"/>
        <v>43</v>
      </c>
      <c r="E4079" s="1" t="str">
        <f t="shared" si="190"/>
        <v>07831</v>
      </c>
      <c r="F4079" s="1" t="str">
        <f t="shared" si="191"/>
        <v>RS-Eugênio de Castro</v>
      </c>
    </row>
    <row r="4080" spans="1:6" x14ac:dyDescent="0.25">
      <c r="A4080" s="1" t="s">
        <v>6315</v>
      </c>
      <c r="B4080" s="1">
        <v>4307864</v>
      </c>
      <c r="C4080" s="1" t="s">
        <v>6466</v>
      </c>
      <c r="D4080" s="1" t="str">
        <f t="shared" si="189"/>
        <v>43</v>
      </c>
      <c r="E4080" s="1" t="str">
        <f t="shared" si="190"/>
        <v>07864</v>
      </c>
      <c r="F4080" s="1" t="str">
        <f t="shared" si="191"/>
        <v>RS-Fagundes Varela</v>
      </c>
    </row>
    <row r="4081" spans="1:6" x14ac:dyDescent="0.25">
      <c r="A4081" s="1" t="s">
        <v>6315</v>
      </c>
      <c r="B4081" s="1">
        <v>4307906</v>
      </c>
      <c r="C4081" s="1" t="s">
        <v>6467</v>
      </c>
      <c r="D4081" s="1" t="str">
        <f t="shared" si="189"/>
        <v>43</v>
      </c>
      <c r="E4081" s="1" t="str">
        <f t="shared" si="190"/>
        <v>07906</v>
      </c>
      <c r="F4081" s="1" t="str">
        <f t="shared" si="191"/>
        <v>RS-Farroupilha</v>
      </c>
    </row>
    <row r="4082" spans="1:6" x14ac:dyDescent="0.25">
      <c r="A4082" s="1" t="s">
        <v>6315</v>
      </c>
      <c r="B4082" s="1">
        <v>4308003</v>
      </c>
      <c r="C4082" s="1" t="s">
        <v>6468</v>
      </c>
      <c r="D4082" s="1" t="str">
        <f t="shared" si="189"/>
        <v>43</v>
      </c>
      <c r="E4082" s="1" t="str">
        <f t="shared" si="190"/>
        <v>08003</v>
      </c>
      <c r="F4082" s="1" t="str">
        <f t="shared" si="191"/>
        <v>RS-Faxinal do Soturno</v>
      </c>
    </row>
    <row r="4083" spans="1:6" x14ac:dyDescent="0.25">
      <c r="A4083" s="1" t="s">
        <v>6315</v>
      </c>
      <c r="B4083" s="1">
        <v>4308052</v>
      </c>
      <c r="C4083" s="1" t="s">
        <v>6469</v>
      </c>
      <c r="D4083" s="1" t="str">
        <f t="shared" si="189"/>
        <v>43</v>
      </c>
      <c r="E4083" s="1" t="str">
        <f t="shared" si="190"/>
        <v>08052</v>
      </c>
      <c r="F4083" s="1" t="str">
        <f t="shared" si="191"/>
        <v>RS-Faxinalzinho</v>
      </c>
    </row>
    <row r="4084" spans="1:6" x14ac:dyDescent="0.25">
      <c r="A4084" s="1" t="s">
        <v>6315</v>
      </c>
      <c r="B4084" s="1">
        <v>4308078</v>
      </c>
      <c r="C4084" s="1" t="s">
        <v>6470</v>
      </c>
      <c r="D4084" s="1" t="str">
        <f t="shared" si="189"/>
        <v>43</v>
      </c>
      <c r="E4084" s="1" t="str">
        <f t="shared" si="190"/>
        <v>08078</v>
      </c>
      <c r="F4084" s="1" t="str">
        <f t="shared" si="191"/>
        <v>RS-Fazenda Vilanova</v>
      </c>
    </row>
    <row r="4085" spans="1:6" x14ac:dyDescent="0.25">
      <c r="A4085" s="1" t="s">
        <v>6315</v>
      </c>
      <c r="B4085" s="1">
        <v>4308102</v>
      </c>
      <c r="C4085" s="1" t="s">
        <v>6471</v>
      </c>
      <c r="D4085" s="1" t="str">
        <f t="shared" si="189"/>
        <v>43</v>
      </c>
      <c r="E4085" s="1" t="str">
        <f t="shared" si="190"/>
        <v>08102</v>
      </c>
      <c r="F4085" s="1" t="str">
        <f t="shared" si="191"/>
        <v>RS-Feliz</v>
      </c>
    </row>
    <row r="4086" spans="1:6" x14ac:dyDescent="0.25">
      <c r="A4086" s="1" t="s">
        <v>6315</v>
      </c>
      <c r="B4086" s="1">
        <v>4308201</v>
      </c>
      <c r="C4086" s="1" t="s">
        <v>6472</v>
      </c>
      <c r="D4086" s="1" t="str">
        <f t="shared" si="189"/>
        <v>43</v>
      </c>
      <c r="E4086" s="1" t="str">
        <f t="shared" si="190"/>
        <v>08201</v>
      </c>
      <c r="F4086" s="1" t="str">
        <f t="shared" si="191"/>
        <v>RS-Flores da Cunha</v>
      </c>
    </row>
    <row r="4087" spans="1:6" x14ac:dyDescent="0.25">
      <c r="A4087" s="1" t="s">
        <v>6315</v>
      </c>
      <c r="B4087" s="1">
        <v>4308250</v>
      </c>
      <c r="C4087" s="1" t="s">
        <v>6473</v>
      </c>
      <c r="D4087" s="1" t="str">
        <f t="shared" si="189"/>
        <v>43</v>
      </c>
      <c r="E4087" s="1" t="str">
        <f t="shared" si="190"/>
        <v>08250</v>
      </c>
      <c r="F4087" s="1" t="str">
        <f t="shared" si="191"/>
        <v>RS-Floriano Peixoto</v>
      </c>
    </row>
    <row r="4088" spans="1:6" x14ac:dyDescent="0.25">
      <c r="A4088" s="1" t="s">
        <v>6315</v>
      </c>
      <c r="B4088" s="1">
        <v>4308300</v>
      </c>
      <c r="C4088" s="1" t="s">
        <v>6474</v>
      </c>
      <c r="D4088" s="1" t="str">
        <f t="shared" si="189"/>
        <v>43</v>
      </c>
      <c r="E4088" s="1" t="str">
        <f t="shared" si="190"/>
        <v>08300</v>
      </c>
      <c r="F4088" s="1" t="str">
        <f t="shared" si="191"/>
        <v>RS-Fontoura Xavier</v>
      </c>
    </row>
    <row r="4089" spans="1:6" x14ac:dyDescent="0.25">
      <c r="A4089" s="1" t="s">
        <v>6315</v>
      </c>
      <c r="B4089" s="1">
        <v>4308409</v>
      </c>
      <c r="C4089" s="1" t="s">
        <v>6475</v>
      </c>
      <c r="D4089" s="1" t="str">
        <f t="shared" si="189"/>
        <v>43</v>
      </c>
      <c r="E4089" s="1" t="str">
        <f t="shared" si="190"/>
        <v>08409</v>
      </c>
      <c r="F4089" s="1" t="str">
        <f t="shared" si="191"/>
        <v>RS-Formigueiro</v>
      </c>
    </row>
    <row r="4090" spans="1:6" x14ac:dyDescent="0.25">
      <c r="A4090" s="1" t="s">
        <v>6315</v>
      </c>
      <c r="B4090" s="1">
        <v>4308433</v>
      </c>
      <c r="C4090" s="1" t="s">
        <v>6476</v>
      </c>
      <c r="D4090" s="1" t="str">
        <f t="shared" si="189"/>
        <v>43</v>
      </c>
      <c r="E4090" s="1" t="str">
        <f t="shared" si="190"/>
        <v>08433</v>
      </c>
      <c r="F4090" s="1" t="str">
        <f t="shared" si="191"/>
        <v>RS-Forquetinha</v>
      </c>
    </row>
    <row r="4091" spans="1:6" x14ac:dyDescent="0.25">
      <c r="A4091" s="1" t="s">
        <v>6315</v>
      </c>
      <c r="B4091" s="1">
        <v>4308458</v>
      </c>
      <c r="C4091" s="1" t="s">
        <v>6477</v>
      </c>
      <c r="D4091" s="1" t="str">
        <f t="shared" si="189"/>
        <v>43</v>
      </c>
      <c r="E4091" s="1" t="str">
        <f t="shared" si="190"/>
        <v>08458</v>
      </c>
      <c r="F4091" s="1" t="str">
        <f t="shared" si="191"/>
        <v>RS-Fortaleza dos Valos</v>
      </c>
    </row>
    <row r="4092" spans="1:6" x14ac:dyDescent="0.25">
      <c r="A4092" s="1" t="s">
        <v>6315</v>
      </c>
      <c r="B4092" s="1">
        <v>4308508</v>
      </c>
      <c r="C4092" s="1" t="s">
        <v>6478</v>
      </c>
      <c r="D4092" s="1" t="str">
        <f t="shared" si="189"/>
        <v>43</v>
      </c>
      <c r="E4092" s="1" t="str">
        <f t="shared" si="190"/>
        <v>08508</v>
      </c>
      <c r="F4092" s="1" t="str">
        <f t="shared" si="191"/>
        <v>RS-Frederico Westphalen</v>
      </c>
    </row>
    <row r="4093" spans="1:6" x14ac:dyDescent="0.25">
      <c r="A4093" s="1" t="s">
        <v>6315</v>
      </c>
      <c r="B4093" s="1">
        <v>4308607</v>
      </c>
      <c r="C4093" s="1" t="s">
        <v>6479</v>
      </c>
      <c r="D4093" s="1" t="str">
        <f t="shared" si="189"/>
        <v>43</v>
      </c>
      <c r="E4093" s="1" t="str">
        <f t="shared" si="190"/>
        <v>08607</v>
      </c>
      <c r="F4093" s="1" t="str">
        <f t="shared" si="191"/>
        <v>RS-Garibaldi</v>
      </c>
    </row>
    <row r="4094" spans="1:6" x14ac:dyDescent="0.25">
      <c r="A4094" s="1" t="s">
        <v>6315</v>
      </c>
      <c r="B4094" s="1">
        <v>4308656</v>
      </c>
      <c r="C4094" s="1" t="s">
        <v>6480</v>
      </c>
      <c r="D4094" s="1" t="str">
        <f t="shared" si="189"/>
        <v>43</v>
      </c>
      <c r="E4094" s="1" t="str">
        <f t="shared" si="190"/>
        <v>08656</v>
      </c>
      <c r="F4094" s="1" t="str">
        <f t="shared" si="191"/>
        <v>RS-Garruchos</v>
      </c>
    </row>
    <row r="4095" spans="1:6" x14ac:dyDescent="0.25">
      <c r="A4095" s="1" t="s">
        <v>6315</v>
      </c>
      <c r="B4095" s="1">
        <v>4308706</v>
      </c>
      <c r="C4095" s="1" t="s">
        <v>6481</v>
      </c>
      <c r="D4095" s="1" t="str">
        <f t="shared" si="189"/>
        <v>43</v>
      </c>
      <c r="E4095" s="1" t="str">
        <f t="shared" si="190"/>
        <v>08706</v>
      </c>
      <c r="F4095" s="1" t="str">
        <f t="shared" si="191"/>
        <v>RS-Gaurama</v>
      </c>
    </row>
    <row r="4096" spans="1:6" x14ac:dyDescent="0.25">
      <c r="A4096" s="1" t="s">
        <v>6315</v>
      </c>
      <c r="B4096" s="1">
        <v>4308805</v>
      </c>
      <c r="C4096" s="1" t="s">
        <v>6482</v>
      </c>
      <c r="D4096" s="1" t="str">
        <f t="shared" si="189"/>
        <v>43</v>
      </c>
      <c r="E4096" s="1" t="str">
        <f t="shared" si="190"/>
        <v>08805</v>
      </c>
      <c r="F4096" s="1" t="str">
        <f t="shared" si="191"/>
        <v>RS-General Câmara</v>
      </c>
    </row>
    <row r="4097" spans="1:6" x14ac:dyDescent="0.25">
      <c r="A4097" s="1" t="s">
        <v>6315</v>
      </c>
      <c r="B4097" s="1">
        <v>4308854</v>
      </c>
      <c r="C4097" s="1" t="s">
        <v>6483</v>
      </c>
      <c r="D4097" s="1" t="str">
        <f t="shared" si="189"/>
        <v>43</v>
      </c>
      <c r="E4097" s="1" t="str">
        <f t="shared" si="190"/>
        <v>08854</v>
      </c>
      <c r="F4097" s="1" t="str">
        <f t="shared" si="191"/>
        <v>RS-Gentil</v>
      </c>
    </row>
    <row r="4098" spans="1:6" x14ac:dyDescent="0.25">
      <c r="A4098" s="1" t="s">
        <v>6315</v>
      </c>
      <c r="B4098" s="1">
        <v>4308904</v>
      </c>
      <c r="C4098" s="1" t="s">
        <v>6484</v>
      </c>
      <c r="D4098" s="1" t="str">
        <f t="shared" si="189"/>
        <v>43</v>
      </c>
      <c r="E4098" s="1" t="str">
        <f t="shared" si="190"/>
        <v>08904</v>
      </c>
      <c r="F4098" s="1" t="str">
        <f t="shared" si="191"/>
        <v>RS-Getúlio Vargas</v>
      </c>
    </row>
    <row r="4099" spans="1:6" x14ac:dyDescent="0.25">
      <c r="A4099" s="1" t="s">
        <v>6315</v>
      </c>
      <c r="B4099" s="1">
        <v>4309001</v>
      </c>
      <c r="C4099" s="1" t="s">
        <v>6485</v>
      </c>
      <c r="D4099" s="1" t="str">
        <f t="shared" ref="D4099:D4162" si="192">LEFT($B4099,2)</f>
        <v>43</v>
      </c>
      <c r="E4099" s="1" t="str">
        <f t="shared" ref="E4099:E4162" si="193">RIGHT(B4099,5)</f>
        <v>09001</v>
      </c>
      <c r="F4099" s="1" t="str">
        <f t="shared" si="191"/>
        <v>RS-Giruá</v>
      </c>
    </row>
    <row r="4100" spans="1:6" x14ac:dyDescent="0.25">
      <c r="A4100" s="1" t="s">
        <v>6315</v>
      </c>
      <c r="B4100" s="1">
        <v>4309050</v>
      </c>
      <c r="C4100" s="1" t="s">
        <v>6486</v>
      </c>
      <c r="D4100" s="1" t="str">
        <f t="shared" si="192"/>
        <v>43</v>
      </c>
      <c r="E4100" s="1" t="str">
        <f t="shared" si="193"/>
        <v>09050</v>
      </c>
      <c r="F4100" s="1" t="str">
        <f t="shared" ref="F4100:F4163" si="194">A4100&amp;"-"&amp;C4100</f>
        <v>RS-Glorinha</v>
      </c>
    </row>
    <row r="4101" spans="1:6" x14ac:dyDescent="0.25">
      <c r="A4101" s="1" t="s">
        <v>6315</v>
      </c>
      <c r="B4101" s="1">
        <v>4309100</v>
      </c>
      <c r="C4101" s="1" t="s">
        <v>6487</v>
      </c>
      <c r="D4101" s="1" t="str">
        <f t="shared" si="192"/>
        <v>43</v>
      </c>
      <c r="E4101" s="1" t="str">
        <f t="shared" si="193"/>
        <v>09100</v>
      </c>
      <c r="F4101" s="1" t="str">
        <f t="shared" si="194"/>
        <v>RS-Gramado</v>
      </c>
    </row>
    <row r="4102" spans="1:6" x14ac:dyDescent="0.25">
      <c r="A4102" s="1" t="s">
        <v>6315</v>
      </c>
      <c r="B4102" s="1">
        <v>4309126</v>
      </c>
      <c r="C4102" s="1" t="s">
        <v>6488</v>
      </c>
      <c r="D4102" s="1" t="str">
        <f t="shared" si="192"/>
        <v>43</v>
      </c>
      <c r="E4102" s="1" t="str">
        <f t="shared" si="193"/>
        <v>09126</v>
      </c>
      <c r="F4102" s="1" t="str">
        <f t="shared" si="194"/>
        <v>RS-Gramado dos Loureiros</v>
      </c>
    </row>
    <row r="4103" spans="1:6" x14ac:dyDescent="0.25">
      <c r="A4103" s="1" t="s">
        <v>6315</v>
      </c>
      <c r="B4103" s="1">
        <v>4309159</v>
      </c>
      <c r="C4103" s="1" t="s">
        <v>6489</v>
      </c>
      <c r="D4103" s="1" t="str">
        <f t="shared" si="192"/>
        <v>43</v>
      </c>
      <c r="E4103" s="1" t="str">
        <f t="shared" si="193"/>
        <v>09159</v>
      </c>
      <c r="F4103" s="1" t="str">
        <f t="shared" si="194"/>
        <v>RS-Gramado Xavier</v>
      </c>
    </row>
    <row r="4104" spans="1:6" x14ac:dyDescent="0.25">
      <c r="A4104" s="1" t="s">
        <v>6315</v>
      </c>
      <c r="B4104" s="1">
        <v>4309209</v>
      </c>
      <c r="C4104" s="1" t="s">
        <v>6490</v>
      </c>
      <c r="D4104" s="1" t="str">
        <f t="shared" si="192"/>
        <v>43</v>
      </c>
      <c r="E4104" s="1" t="str">
        <f t="shared" si="193"/>
        <v>09209</v>
      </c>
      <c r="F4104" s="1" t="str">
        <f t="shared" si="194"/>
        <v>RS-Gravataí</v>
      </c>
    </row>
    <row r="4105" spans="1:6" x14ac:dyDescent="0.25">
      <c r="A4105" s="1" t="s">
        <v>6315</v>
      </c>
      <c r="B4105" s="1">
        <v>4309258</v>
      </c>
      <c r="C4105" s="1" t="s">
        <v>6491</v>
      </c>
      <c r="D4105" s="1" t="str">
        <f t="shared" si="192"/>
        <v>43</v>
      </c>
      <c r="E4105" s="1" t="str">
        <f t="shared" si="193"/>
        <v>09258</v>
      </c>
      <c r="F4105" s="1" t="str">
        <f t="shared" si="194"/>
        <v>RS-Guabiju</v>
      </c>
    </row>
    <row r="4106" spans="1:6" x14ac:dyDescent="0.25">
      <c r="A4106" s="1" t="s">
        <v>6315</v>
      </c>
      <c r="B4106" s="1">
        <v>4309308</v>
      </c>
      <c r="C4106" s="1" t="s">
        <v>6492</v>
      </c>
      <c r="D4106" s="1" t="str">
        <f t="shared" si="192"/>
        <v>43</v>
      </c>
      <c r="E4106" s="1" t="str">
        <f t="shared" si="193"/>
        <v>09308</v>
      </c>
      <c r="F4106" s="1" t="str">
        <f t="shared" si="194"/>
        <v>RS-Guaíba</v>
      </c>
    </row>
    <row r="4107" spans="1:6" x14ac:dyDescent="0.25">
      <c r="A4107" s="1" t="s">
        <v>6315</v>
      </c>
      <c r="B4107" s="1">
        <v>4309407</v>
      </c>
      <c r="C4107" s="1" t="s">
        <v>6493</v>
      </c>
      <c r="D4107" s="1" t="str">
        <f t="shared" si="192"/>
        <v>43</v>
      </c>
      <c r="E4107" s="1" t="str">
        <f t="shared" si="193"/>
        <v>09407</v>
      </c>
      <c r="F4107" s="1" t="str">
        <f t="shared" si="194"/>
        <v>RS-Guaporé</v>
      </c>
    </row>
    <row r="4108" spans="1:6" x14ac:dyDescent="0.25">
      <c r="A4108" s="1" t="s">
        <v>6315</v>
      </c>
      <c r="B4108" s="1">
        <v>4309506</v>
      </c>
      <c r="C4108" s="1" t="s">
        <v>6494</v>
      </c>
      <c r="D4108" s="1" t="str">
        <f t="shared" si="192"/>
        <v>43</v>
      </c>
      <c r="E4108" s="1" t="str">
        <f t="shared" si="193"/>
        <v>09506</v>
      </c>
      <c r="F4108" s="1" t="str">
        <f t="shared" si="194"/>
        <v>RS-Guarani das Missões</v>
      </c>
    </row>
    <row r="4109" spans="1:6" x14ac:dyDescent="0.25">
      <c r="A4109" s="1" t="s">
        <v>6315</v>
      </c>
      <c r="B4109" s="1">
        <v>4309555</v>
      </c>
      <c r="C4109" s="1" t="s">
        <v>6495</v>
      </c>
      <c r="D4109" s="1" t="str">
        <f t="shared" si="192"/>
        <v>43</v>
      </c>
      <c r="E4109" s="1" t="str">
        <f t="shared" si="193"/>
        <v>09555</v>
      </c>
      <c r="F4109" s="1" t="str">
        <f t="shared" si="194"/>
        <v>RS-Harmonia</v>
      </c>
    </row>
    <row r="4110" spans="1:6" x14ac:dyDescent="0.25">
      <c r="A4110" s="1" t="s">
        <v>6315</v>
      </c>
      <c r="B4110" s="1">
        <v>4307104</v>
      </c>
      <c r="C4110" s="1" t="s">
        <v>6496</v>
      </c>
      <c r="D4110" s="1" t="str">
        <f t="shared" si="192"/>
        <v>43</v>
      </c>
      <c r="E4110" s="1" t="str">
        <f t="shared" si="193"/>
        <v>07104</v>
      </c>
      <c r="F4110" s="1" t="str">
        <f t="shared" si="194"/>
        <v>RS-Herval</v>
      </c>
    </row>
    <row r="4111" spans="1:6" x14ac:dyDescent="0.25">
      <c r="A4111" s="1" t="s">
        <v>6315</v>
      </c>
      <c r="B4111" s="1">
        <v>4309571</v>
      </c>
      <c r="C4111" s="1" t="s">
        <v>6497</v>
      </c>
      <c r="D4111" s="1" t="str">
        <f t="shared" si="192"/>
        <v>43</v>
      </c>
      <c r="E4111" s="1" t="str">
        <f t="shared" si="193"/>
        <v>09571</v>
      </c>
      <c r="F4111" s="1" t="str">
        <f t="shared" si="194"/>
        <v>RS-Herveiras</v>
      </c>
    </row>
    <row r="4112" spans="1:6" x14ac:dyDescent="0.25">
      <c r="A4112" s="1" t="s">
        <v>6315</v>
      </c>
      <c r="B4112" s="1">
        <v>4309605</v>
      </c>
      <c r="C4112" s="1" t="s">
        <v>6498</v>
      </c>
      <c r="D4112" s="1" t="str">
        <f t="shared" si="192"/>
        <v>43</v>
      </c>
      <c r="E4112" s="1" t="str">
        <f t="shared" si="193"/>
        <v>09605</v>
      </c>
      <c r="F4112" s="1" t="str">
        <f t="shared" si="194"/>
        <v>RS-Horizontina</v>
      </c>
    </row>
    <row r="4113" spans="1:6" x14ac:dyDescent="0.25">
      <c r="A4113" s="1" t="s">
        <v>6315</v>
      </c>
      <c r="B4113" s="1">
        <v>4309654</v>
      </c>
      <c r="C4113" s="1" t="s">
        <v>6499</v>
      </c>
      <c r="D4113" s="1" t="str">
        <f t="shared" si="192"/>
        <v>43</v>
      </c>
      <c r="E4113" s="1" t="str">
        <f t="shared" si="193"/>
        <v>09654</v>
      </c>
      <c r="F4113" s="1" t="str">
        <f t="shared" si="194"/>
        <v>RS-Hulha Negra</v>
      </c>
    </row>
    <row r="4114" spans="1:6" x14ac:dyDescent="0.25">
      <c r="A4114" s="1" t="s">
        <v>6315</v>
      </c>
      <c r="B4114" s="1">
        <v>4309704</v>
      </c>
      <c r="C4114" s="1" t="s">
        <v>2008</v>
      </c>
      <c r="D4114" s="1" t="str">
        <f t="shared" si="192"/>
        <v>43</v>
      </c>
      <c r="E4114" s="1" t="str">
        <f t="shared" si="193"/>
        <v>09704</v>
      </c>
      <c r="F4114" s="1" t="str">
        <f t="shared" si="194"/>
        <v>RS-Humaitá</v>
      </c>
    </row>
    <row r="4115" spans="1:6" x14ac:dyDescent="0.25">
      <c r="A4115" s="1" t="s">
        <v>6315</v>
      </c>
      <c r="B4115" s="1">
        <v>4309753</v>
      </c>
      <c r="C4115" s="1" t="s">
        <v>6500</v>
      </c>
      <c r="D4115" s="1" t="str">
        <f t="shared" si="192"/>
        <v>43</v>
      </c>
      <c r="E4115" s="1" t="str">
        <f t="shared" si="193"/>
        <v>09753</v>
      </c>
      <c r="F4115" s="1" t="str">
        <f t="shared" si="194"/>
        <v>RS-Ibarama</v>
      </c>
    </row>
    <row r="4116" spans="1:6" x14ac:dyDescent="0.25">
      <c r="A4116" s="1" t="s">
        <v>6315</v>
      </c>
      <c r="B4116" s="1">
        <v>4309803</v>
      </c>
      <c r="C4116" s="1" t="s">
        <v>6501</v>
      </c>
      <c r="D4116" s="1" t="str">
        <f t="shared" si="192"/>
        <v>43</v>
      </c>
      <c r="E4116" s="1" t="str">
        <f t="shared" si="193"/>
        <v>09803</v>
      </c>
      <c r="F4116" s="1" t="str">
        <f t="shared" si="194"/>
        <v>RS-Ibiaçá</v>
      </c>
    </row>
    <row r="4117" spans="1:6" x14ac:dyDescent="0.25">
      <c r="A4117" s="1" t="s">
        <v>6315</v>
      </c>
      <c r="B4117" s="1">
        <v>4309902</v>
      </c>
      <c r="C4117" s="1" t="s">
        <v>6502</v>
      </c>
      <c r="D4117" s="1" t="str">
        <f t="shared" si="192"/>
        <v>43</v>
      </c>
      <c r="E4117" s="1" t="str">
        <f t="shared" si="193"/>
        <v>09902</v>
      </c>
      <c r="F4117" s="1" t="str">
        <f t="shared" si="194"/>
        <v>RS-Ibiraiaras</v>
      </c>
    </row>
    <row r="4118" spans="1:6" x14ac:dyDescent="0.25">
      <c r="A4118" s="1" t="s">
        <v>6315</v>
      </c>
      <c r="B4118" s="1">
        <v>4309951</v>
      </c>
      <c r="C4118" s="1" t="s">
        <v>6503</v>
      </c>
      <c r="D4118" s="1" t="str">
        <f t="shared" si="192"/>
        <v>43</v>
      </c>
      <c r="E4118" s="1" t="str">
        <f t="shared" si="193"/>
        <v>09951</v>
      </c>
      <c r="F4118" s="1" t="str">
        <f t="shared" si="194"/>
        <v>RS-Ibirapuitã</v>
      </c>
    </row>
    <row r="4119" spans="1:6" x14ac:dyDescent="0.25">
      <c r="A4119" s="1" t="s">
        <v>6315</v>
      </c>
      <c r="B4119" s="1">
        <v>4310009</v>
      </c>
      <c r="C4119" s="1" t="s">
        <v>6504</v>
      </c>
      <c r="D4119" s="1" t="str">
        <f t="shared" si="192"/>
        <v>43</v>
      </c>
      <c r="E4119" s="1" t="str">
        <f t="shared" si="193"/>
        <v>10009</v>
      </c>
      <c r="F4119" s="1" t="str">
        <f t="shared" si="194"/>
        <v>RS-Ibirubá</v>
      </c>
    </row>
    <row r="4120" spans="1:6" x14ac:dyDescent="0.25">
      <c r="A4120" s="1" t="s">
        <v>6315</v>
      </c>
      <c r="B4120" s="1">
        <v>4310108</v>
      </c>
      <c r="C4120" s="1" t="s">
        <v>6505</v>
      </c>
      <c r="D4120" s="1" t="str">
        <f t="shared" si="192"/>
        <v>43</v>
      </c>
      <c r="E4120" s="1" t="str">
        <f t="shared" si="193"/>
        <v>10108</v>
      </c>
      <c r="F4120" s="1" t="str">
        <f t="shared" si="194"/>
        <v>RS-Igrejinha</v>
      </c>
    </row>
    <row r="4121" spans="1:6" x14ac:dyDescent="0.25">
      <c r="A4121" s="1" t="s">
        <v>6315</v>
      </c>
      <c r="B4121" s="1">
        <v>4310207</v>
      </c>
      <c r="C4121" s="1" t="s">
        <v>6506</v>
      </c>
      <c r="D4121" s="1" t="str">
        <f t="shared" si="192"/>
        <v>43</v>
      </c>
      <c r="E4121" s="1" t="str">
        <f t="shared" si="193"/>
        <v>10207</v>
      </c>
      <c r="F4121" s="1" t="str">
        <f t="shared" si="194"/>
        <v>RS-Ijuí</v>
      </c>
    </row>
    <row r="4122" spans="1:6" x14ac:dyDescent="0.25">
      <c r="A4122" s="1" t="s">
        <v>6315</v>
      </c>
      <c r="B4122" s="1">
        <v>4310306</v>
      </c>
      <c r="C4122" s="1" t="s">
        <v>6507</v>
      </c>
      <c r="D4122" s="1" t="str">
        <f t="shared" si="192"/>
        <v>43</v>
      </c>
      <c r="E4122" s="1" t="str">
        <f t="shared" si="193"/>
        <v>10306</v>
      </c>
      <c r="F4122" s="1" t="str">
        <f t="shared" si="194"/>
        <v>RS-Ilópolis</v>
      </c>
    </row>
    <row r="4123" spans="1:6" x14ac:dyDescent="0.25">
      <c r="A4123" s="1" t="s">
        <v>6315</v>
      </c>
      <c r="B4123" s="1">
        <v>4310330</v>
      </c>
      <c r="C4123" s="1" t="s">
        <v>6508</v>
      </c>
      <c r="D4123" s="1" t="str">
        <f t="shared" si="192"/>
        <v>43</v>
      </c>
      <c r="E4123" s="1" t="str">
        <f t="shared" si="193"/>
        <v>10330</v>
      </c>
      <c r="F4123" s="1" t="str">
        <f t="shared" si="194"/>
        <v>RS-Imbé</v>
      </c>
    </row>
    <row r="4124" spans="1:6" x14ac:dyDescent="0.25">
      <c r="A4124" s="1" t="s">
        <v>6315</v>
      </c>
      <c r="B4124" s="1">
        <v>4310363</v>
      </c>
      <c r="C4124" s="1" t="s">
        <v>6509</v>
      </c>
      <c r="D4124" s="1" t="str">
        <f t="shared" si="192"/>
        <v>43</v>
      </c>
      <c r="E4124" s="1" t="str">
        <f t="shared" si="193"/>
        <v>10363</v>
      </c>
      <c r="F4124" s="1" t="str">
        <f t="shared" si="194"/>
        <v>RS-Imigrante</v>
      </c>
    </row>
    <row r="4125" spans="1:6" x14ac:dyDescent="0.25">
      <c r="A4125" s="1" t="s">
        <v>6315</v>
      </c>
      <c r="B4125" s="1">
        <v>4310405</v>
      </c>
      <c r="C4125" s="1" t="s">
        <v>2877</v>
      </c>
      <c r="D4125" s="1" t="str">
        <f t="shared" si="192"/>
        <v>43</v>
      </c>
      <c r="E4125" s="1" t="str">
        <f t="shared" si="193"/>
        <v>10405</v>
      </c>
      <c r="F4125" s="1" t="str">
        <f t="shared" si="194"/>
        <v>RS-Independência</v>
      </c>
    </row>
    <row r="4126" spans="1:6" x14ac:dyDescent="0.25">
      <c r="A4126" s="1" t="s">
        <v>6315</v>
      </c>
      <c r="B4126" s="1">
        <v>4310413</v>
      </c>
      <c r="C4126" s="1" t="s">
        <v>6510</v>
      </c>
      <c r="D4126" s="1" t="str">
        <f t="shared" si="192"/>
        <v>43</v>
      </c>
      <c r="E4126" s="1" t="str">
        <f t="shared" si="193"/>
        <v>10413</v>
      </c>
      <c r="F4126" s="1" t="str">
        <f t="shared" si="194"/>
        <v>RS-Inhacorá</v>
      </c>
    </row>
    <row r="4127" spans="1:6" x14ac:dyDescent="0.25">
      <c r="A4127" s="1" t="s">
        <v>6315</v>
      </c>
      <c r="B4127" s="1">
        <v>4310439</v>
      </c>
      <c r="C4127" s="1" t="s">
        <v>6511</v>
      </c>
      <c r="D4127" s="1" t="str">
        <f t="shared" si="192"/>
        <v>43</v>
      </c>
      <c r="E4127" s="1" t="str">
        <f t="shared" si="193"/>
        <v>10439</v>
      </c>
      <c r="F4127" s="1" t="str">
        <f t="shared" si="194"/>
        <v>RS-Ipê</v>
      </c>
    </row>
    <row r="4128" spans="1:6" x14ac:dyDescent="0.25">
      <c r="A4128" s="1" t="s">
        <v>6315</v>
      </c>
      <c r="B4128" s="1">
        <v>4310462</v>
      </c>
      <c r="C4128" s="1" t="s">
        <v>6512</v>
      </c>
      <c r="D4128" s="1" t="str">
        <f t="shared" si="192"/>
        <v>43</v>
      </c>
      <c r="E4128" s="1" t="str">
        <f t="shared" si="193"/>
        <v>10462</v>
      </c>
      <c r="F4128" s="1" t="str">
        <f t="shared" si="194"/>
        <v>RS-Ipiranga do Sul</v>
      </c>
    </row>
    <row r="4129" spans="1:6" x14ac:dyDescent="0.25">
      <c r="A4129" s="1" t="s">
        <v>6315</v>
      </c>
      <c r="B4129" s="1">
        <v>4310504</v>
      </c>
      <c r="C4129" s="1" t="s">
        <v>6513</v>
      </c>
      <c r="D4129" s="1" t="str">
        <f t="shared" si="192"/>
        <v>43</v>
      </c>
      <c r="E4129" s="1" t="str">
        <f t="shared" si="193"/>
        <v>10504</v>
      </c>
      <c r="F4129" s="1" t="str">
        <f t="shared" si="194"/>
        <v>RS-Iraí</v>
      </c>
    </row>
    <row r="4130" spans="1:6" x14ac:dyDescent="0.25">
      <c r="A4130" s="1" t="s">
        <v>6315</v>
      </c>
      <c r="B4130" s="1">
        <v>4310538</v>
      </c>
      <c r="C4130" s="1" t="s">
        <v>6514</v>
      </c>
      <c r="D4130" s="1" t="str">
        <f t="shared" si="192"/>
        <v>43</v>
      </c>
      <c r="E4130" s="1" t="str">
        <f t="shared" si="193"/>
        <v>10538</v>
      </c>
      <c r="F4130" s="1" t="str">
        <f t="shared" si="194"/>
        <v>RS-Itaara</v>
      </c>
    </row>
    <row r="4131" spans="1:6" x14ac:dyDescent="0.25">
      <c r="A4131" s="1" t="s">
        <v>6315</v>
      </c>
      <c r="B4131" s="1">
        <v>4310553</v>
      </c>
      <c r="C4131" s="1" t="s">
        <v>6515</v>
      </c>
      <c r="D4131" s="1" t="str">
        <f t="shared" si="192"/>
        <v>43</v>
      </c>
      <c r="E4131" s="1" t="str">
        <f t="shared" si="193"/>
        <v>10553</v>
      </c>
      <c r="F4131" s="1" t="str">
        <f t="shared" si="194"/>
        <v>RS-Itacurubi</v>
      </c>
    </row>
    <row r="4132" spans="1:6" x14ac:dyDescent="0.25">
      <c r="A4132" s="1" t="s">
        <v>6315</v>
      </c>
      <c r="B4132" s="1">
        <v>4310579</v>
      </c>
      <c r="C4132" s="1" t="s">
        <v>6516</v>
      </c>
      <c r="D4132" s="1" t="str">
        <f t="shared" si="192"/>
        <v>43</v>
      </c>
      <c r="E4132" s="1" t="str">
        <f t="shared" si="193"/>
        <v>10579</v>
      </c>
      <c r="F4132" s="1" t="str">
        <f t="shared" si="194"/>
        <v>RS-Itapuca</v>
      </c>
    </row>
    <row r="4133" spans="1:6" x14ac:dyDescent="0.25">
      <c r="A4133" s="1" t="s">
        <v>6315</v>
      </c>
      <c r="B4133" s="1">
        <v>4310603</v>
      </c>
      <c r="C4133" s="1" t="s">
        <v>6517</v>
      </c>
      <c r="D4133" s="1" t="str">
        <f t="shared" si="192"/>
        <v>43</v>
      </c>
      <c r="E4133" s="1" t="str">
        <f t="shared" si="193"/>
        <v>10603</v>
      </c>
      <c r="F4133" s="1" t="str">
        <f t="shared" si="194"/>
        <v>RS-Itaqui</v>
      </c>
    </row>
    <row r="4134" spans="1:6" x14ac:dyDescent="0.25">
      <c r="A4134" s="1" t="s">
        <v>6315</v>
      </c>
      <c r="B4134" s="1">
        <v>4310652</v>
      </c>
      <c r="C4134" s="1" t="s">
        <v>6518</v>
      </c>
      <c r="D4134" s="1" t="str">
        <f t="shared" si="192"/>
        <v>43</v>
      </c>
      <c r="E4134" s="1" t="str">
        <f t="shared" si="193"/>
        <v>10652</v>
      </c>
      <c r="F4134" s="1" t="str">
        <f t="shared" si="194"/>
        <v>RS-Itati</v>
      </c>
    </row>
    <row r="4135" spans="1:6" x14ac:dyDescent="0.25">
      <c r="A4135" s="1" t="s">
        <v>6315</v>
      </c>
      <c r="B4135" s="1">
        <v>4310702</v>
      </c>
      <c r="C4135" s="1" t="s">
        <v>6519</v>
      </c>
      <c r="D4135" s="1" t="str">
        <f t="shared" si="192"/>
        <v>43</v>
      </c>
      <c r="E4135" s="1" t="str">
        <f t="shared" si="193"/>
        <v>10702</v>
      </c>
      <c r="F4135" s="1" t="str">
        <f t="shared" si="194"/>
        <v>RS-Itatiba do Sul</v>
      </c>
    </row>
    <row r="4136" spans="1:6" x14ac:dyDescent="0.25">
      <c r="A4136" s="1" t="s">
        <v>6315</v>
      </c>
      <c r="B4136" s="1">
        <v>4310751</v>
      </c>
      <c r="C4136" s="1" t="s">
        <v>6520</v>
      </c>
      <c r="D4136" s="1" t="str">
        <f t="shared" si="192"/>
        <v>43</v>
      </c>
      <c r="E4136" s="1" t="str">
        <f t="shared" si="193"/>
        <v>10751</v>
      </c>
      <c r="F4136" s="1" t="str">
        <f t="shared" si="194"/>
        <v>RS-Ivorá</v>
      </c>
    </row>
    <row r="4137" spans="1:6" x14ac:dyDescent="0.25">
      <c r="A4137" s="1" t="s">
        <v>6315</v>
      </c>
      <c r="B4137" s="1">
        <v>4310801</v>
      </c>
      <c r="C4137" s="1" t="s">
        <v>6521</v>
      </c>
      <c r="D4137" s="1" t="str">
        <f t="shared" si="192"/>
        <v>43</v>
      </c>
      <c r="E4137" s="1" t="str">
        <f t="shared" si="193"/>
        <v>10801</v>
      </c>
      <c r="F4137" s="1" t="str">
        <f t="shared" si="194"/>
        <v>RS-Ivoti</v>
      </c>
    </row>
    <row r="4138" spans="1:6" x14ac:dyDescent="0.25">
      <c r="A4138" s="1" t="s">
        <v>6315</v>
      </c>
      <c r="B4138" s="1">
        <v>4310850</v>
      </c>
      <c r="C4138" s="1" t="s">
        <v>6522</v>
      </c>
      <c r="D4138" s="1" t="str">
        <f t="shared" si="192"/>
        <v>43</v>
      </c>
      <c r="E4138" s="1" t="str">
        <f t="shared" si="193"/>
        <v>10850</v>
      </c>
      <c r="F4138" s="1" t="str">
        <f t="shared" si="194"/>
        <v>RS-Jaboticaba</v>
      </c>
    </row>
    <row r="4139" spans="1:6" x14ac:dyDescent="0.25">
      <c r="A4139" s="1" t="s">
        <v>6315</v>
      </c>
      <c r="B4139" s="1">
        <v>4310876</v>
      </c>
      <c r="C4139" s="1" t="s">
        <v>6523</v>
      </c>
      <c r="D4139" s="1" t="str">
        <f t="shared" si="192"/>
        <v>43</v>
      </c>
      <c r="E4139" s="1" t="str">
        <f t="shared" si="193"/>
        <v>10876</v>
      </c>
      <c r="F4139" s="1" t="str">
        <f t="shared" si="194"/>
        <v>RS-Jacuizinho</v>
      </c>
    </row>
    <row r="4140" spans="1:6" x14ac:dyDescent="0.25">
      <c r="A4140" s="1" t="s">
        <v>6315</v>
      </c>
      <c r="B4140" s="1">
        <v>4310900</v>
      </c>
      <c r="C4140" s="1" t="s">
        <v>4463</v>
      </c>
      <c r="D4140" s="1" t="str">
        <f t="shared" si="192"/>
        <v>43</v>
      </c>
      <c r="E4140" s="1" t="str">
        <f t="shared" si="193"/>
        <v>10900</v>
      </c>
      <c r="F4140" s="1" t="str">
        <f t="shared" si="194"/>
        <v>RS-Jacutinga</v>
      </c>
    </row>
    <row r="4141" spans="1:6" x14ac:dyDescent="0.25">
      <c r="A4141" s="1" t="s">
        <v>6315</v>
      </c>
      <c r="B4141" s="1">
        <v>4311007</v>
      </c>
      <c r="C4141" s="1" t="s">
        <v>6524</v>
      </c>
      <c r="D4141" s="1" t="str">
        <f t="shared" si="192"/>
        <v>43</v>
      </c>
      <c r="E4141" s="1" t="str">
        <f t="shared" si="193"/>
        <v>11007</v>
      </c>
      <c r="F4141" s="1" t="str">
        <f t="shared" si="194"/>
        <v>RS-Jaguarão</v>
      </c>
    </row>
    <row r="4142" spans="1:6" x14ac:dyDescent="0.25">
      <c r="A4142" s="1" t="s">
        <v>6315</v>
      </c>
      <c r="B4142" s="1">
        <v>4311106</v>
      </c>
      <c r="C4142" s="1" t="s">
        <v>6525</v>
      </c>
      <c r="D4142" s="1" t="str">
        <f t="shared" si="192"/>
        <v>43</v>
      </c>
      <c r="E4142" s="1" t="str">
        <f t="shared" si="193"/>
        <v>11106</v>
      </c>
      <c r="F4142" s="1" t="str">
        <f t="shared" si="194"/>
        <v>RS-Jaguari</v>
      </c>
    </row>
    <row r="4143" spans="1:6" x14ac:dyDescent="0.25">
      <c r="A4143" s="1" t="s">
        <v>6315</v>
      </c>
      <c r="B4143" s="1">
        <v>4311122</v>
      </c>
      <c r="C4143" s="1" t="s">
        <v>6526</v>
      </c>
      <c r="D4143" s="1" t="str">
        <f t="shared" si="192"/>
        <v>43</v>
      </c>
      <c r="E4143" s="1" t="str">
        <f t="shared" si="193"/>
        <v>11122</v>
      </c>
      <c r="F4143" s="1" t="str">
        <f t="shared" si="194"/>
        <v>RS-Jaquirana</v>
      </c>
    </row>
    <row r="4144" spans="1:6" x14ac:dyDescent="0.25">
      <c r="A4144" s="1" t="s">
        <v>6315</v>
      </c>
      <c r="B4144" s="1">
        <v>4311130</v>
      </c>
      <c r="C4144" s="1" t="s">
        <v>6527</v>
      </c>
      <c r="D4144" s="1" t="str">
        <f t="shared" si="192"/>
        <v>43</v>
      </c>
      <c r="E4144" s="1" t="str">
        <f t="shared" si="193"/>
        <v>11130</v>
      </c>
      <c r="F4144" s="1" t="str">
        <f t="shared" si="194"/>
        <v>RS-Jari</v>
      </c>
    </row>
    <row r="4145" spans="1:6" x14ac:dyDescent="0.25">
      <c r="A4145" s="1" t="s">
        <v>6315</v>
      </c>
      <c r="B4145" s="1">
        <v>4311155</v>
      </c>
      <c r="C4145" s="1" t="s">
        <v>6528</v>
      </c>
      <c r="D4145" s="1" t="str">
        <f t="shared" si="192"/>
        <v>43</v>
      </c>
      <c r="E4145" s="1" t="str">
        <f t="shared" si="193"/>
        <v>11155</v>
      </c>
      <c r="F4145" s="1" t="str">
        <f t="shared" si="194"/>
        <v>RS-Jóia</v>
      </c>
    </row>
    <row r="4146" spans="1:6" x14ac:dyDescent="0.25">
      <c r="A4146" s="1" t="s">
        <v>6315</v>
      </c>
      <c r="B4146" s="1">
        <v>4311205</v>
      </c>
      <c r="C4146" s="1" t="s">
        <v>6529</v>
      </c>
      <c r="D4146" s="1" t="str">
        <f t="shared" si="192"/>
        <v>43</v>
      </c>
      <c r="E4146" s="1" t="str">
        <f t="shared" si="193"/>
        <v>11205</v>
      </c>
      <c r="F4146" s="1" t="str">
        <f t="shared" si="194"/>
        <v>RS-Júlio de Castilhos</v>
      </c>
    </row>
    <row r="4147" spans="1:6" x14ac:dyDescent="0.25">
      <c r="A4147" s="1" t="s">
        <v>6315</v>
      </c>
      <c r="B4147" s="1">
        <v>4311239</v>
      </c>
      <c r="C4147" s="1" t="s">
        <v>6530</v>
      </c>
      <c r="D4147" s="1" t="str">
        <f t="shared" si="192"/>
        <v>43</v>
      </c>
      <c r="E4147" s="1" t="str">
        <f t="shared" si="193"/>
        <v>11239</v>
      </c>
      <c r="F4147" s="1" t="str">
        <f t="shared" si="194"/>
        <v>RS-Lagoa Bonita do Sul</v>
      </c>
    </row>
    <row r="4148" spans="1:6" x14ac:dyDescent="0.25">
      <c r="A4148" s="1" t="s">
        <v>6315</v>
      </c>
      <c r="B4148" s="1">
        <v>4311270</v>
      </c>
      <c r="C4148" s="1" t="s">
        <v>6531</v>
      </c>
      <c r="D4148" s="1" t="str">
        <f t="shared" si="192"/>
        <v>43</v>
      </c>
      <c r="E4148" s="1" t="str">
        <f t="shared" si="193"/>
        <v>11270</v>
      </c>
      <c r="F4148" s="1" t="str">
        <f t="shared" si="194"/>
        <v>RS-Lagoa dos Três Cantos</v>
      </c>
    </row>
    <row r="4149" spans="1:6" x14ac:dyDescent="0.25">
      <c r="A4149" s="1" t="s">
        <v>6315</v>
      </c>
      <c r="B4149" s="1">
        <v>4311304</v>
      </c>
      <c r="C4149" s="1" t="s">
        <v>6532</v>
      </c>
      <c r="D4149" s="1" t="str">
        <f t="shared" si="192"/>
        <v>43</v>
      </c>
      <c r="E4149" s="1" t="str">
        <f t="shared" si="193"/>
        <v>11304</v>
      </c>
      <c r="F4149" s="1" t="str">
        <f t="shared" si="194"/>
        <v>RS-Lagoa Vermelha</v>
      </c>
    </row>
    <row r="4150" spans="1:6" x14ac:dyDescent="0.25">
      <c r="A4150" s="1" t="s">
        <v>6315</v>
      </c>
      <c r="B4150" s="1">
        <v>4311254</v>
      </c>
      <c r="C4150" s="1" t="s">
        <v>6533</v>
      </c>
      <c r="D4150" s="1" t="str">
        <f t="shared" si="192"/>
        <v>43</v>
      </c>
      <c r="E4150" s="1" t="str">
        <f t="shared" si="193"/>
        <v>11254</v>
      </c>
      <c r="F4150" s="1" t="str">
        <f t="shared" si="194"/>
        <v>RS-Lagoão</v>
      </c>
    </row>
    <row r="4151" spans="1:6" x14ac:dyDescent="0.25">
      <c r="A4151" s="1" t="s">
        <v>6315</v>
      </c>
      <c r="B4151" s="1">
        <v>4311403</v>
      </c>
      <c r="C4151" s="1" t="s">
        <v>2290</v>
      </c>
      <c r="D4151" s="1" t="str">
        <f t="shared" si="192"/>
        <v>43</v>
      </c>
      <c r="E4151" s="1" t="str">
        <f t="shared" si="193"/>
        <v>11403</v>
      </c>
      <c r="F4151" s="1" t="str">
        <f t="shared" si="194"/>
        <v>RS-Lajeado</v>
      </c>
    </row>
    <row r="4152" spans="1:6" x14ac:dyDescent="0.25">
      <c r="A4152" s="1" t="s">
        <v>6315</v>
      </c>
      <c r="B4152" s="1">
        <v>4311429</v>
      </c>
      <c r="C4152" s="1" t="s">
        <v>6534</v>
      </c>
      <c r="D4152" s="1" t="str">
        <f t="shared" si="192"/>
        <v>43</v>
      </c>
      <c r="E4152" s="1" t="str">
        <f t="shared" si="193"/>
        <v>11429</v>
      </c>
      <c r="F4152" s="1" t="str">
        <f t="shared" si="194"/>
        <v>RS-Lajeado do Bugre</v>
      </c>
    </row>
    <row r="4153" spans="1:6" x14ac:dyDescent="0.25">
      <c r="A4153" s="1" t="s">
        <v>6315</v>
      </c>
      <c r="B4153" s="1">
        <v>4311502</v>
      </c>
      <c r="C4153" s="1" t="s">
        <v>6535</v>
      </c>
      <c r="D4153" s="1" t="str">
        <f t="shared" si="192"/>
        <v>43</v>
      </c>
      <c r="E4153" s="1" t="str">
        <f t="shared" si="193"/>
        <v>11502</v>
      </c>
      <c r="F4153" s="1" t="str">
        <f t="shared" si="194"/>
        <v>RS-Lavras do Sul</v>
      </c>
    </row>
    <row r="4154" spans="1:6" x14ac:dyDescent="0.25">
      <c r="A4154" s="1" t="s">
        <v>6315</v>
      </c>
      <c r="B4154" s="1">
        <v>4311601</v>
      </c>
      <c r="C4154" s="1" t="s">
        <v>6536</v>
      </c>
      <c r="D4154" s="1" t="str">
        <f t="shared" si="192"/>
        <v>43</v>
      </c>
      <c r="E4154" s="1" t="str">
        <f t="shared" si="193"/>
        <v>11601</v>
      </c>
      <c r="F4154" s="1" t="str">
        <f t="shared" si="194"/>
        <v>RS-Liberato Salzano</v>
      </c>
    </row>
    <row r="4155" spans="1:6" x14ac:dyDescent="0.25">
      <c r="A4155" s="1" t="s">
        <v>6315</v>
      </c>
      <c r="B4155" s="1">
        <v>4311627</v>
      </c>
      <c r="C4155" s="1" t="s">
        <v>6537</v>
      </c>
      <c r="D4155" s="1" t="str">
        <f t="shared" si="192"/>
        <v>43</v>
      </c>
      <c r="E4155" s="1" t="str">
        <f t="shared" si="193"/>
        <v>11627</v>
      </c>
      <c r="F4155" s="1" t="str">
        <f t="shared" si="194"/>
        <v>RS-Lindolfo Collor</v>
      </c>
    </row>
    <row r="4156" spans="1:6" x14ac:dyDescent="0.25">
      <c r="A4156" s="1" t="s">
        <v>6315</v>
      </c>
      <c r="B4156" s="1">
        <v>4311643</v>
      </c>
      <c r="C4156" s="1" t="s">
        <v>6538</v>
      </c>
      <c r="D4156" s="1" t="str">
        <f t="shared" si="192"/>
        <v>43</v>
      </c>
      <c r="E4156" s="1" t="str">
        <f t="shared" si="193"/>
        <v>11643</v>
      </c>
      <c r="F4156" s="1" t="str">
        <f t="shared" si="194"/>
        <v>RS-Linha Nova</v>
      </c>
    </row>
    <row r="4157" spans="1:6" x14ac:dyDescent="0.25">
      <c r="A4157" s="1" t="s">
        <v>6315</v>
      </c>
      <c r="B4157" s="1">
        <v>4311718</v>
      </c>
      <c r="C4157" s="1" t="s">
        <v>6539</v>
      </c>
      <c r="D4157" s="1" t="str">
        <f t="shared" si="192"/>
        <v>43</v>
      </c>
      <c r="E4157" s="1" t="str">
        <f t="shared" si="193"/>
        <v>11718</v>
      </c>
      <c r="F4157" s="1" t="str">
        <f t="shared" si="194"/>
        <v>RS-Maçambará</v>
      </c>
    </row>
    <row r="4158" spans="1:6" x14ac:dyDescent="0.25">
      <c r="A4158" s="1" t="s">
        <v>6315</v>
      </c>
      <c r="B4158" s="1">
        <v>4311700</v>
      </c>
      <c r="C4158" s="1" t="s">
        <v>6540</v>
      </c>
      <c r="D4158" s="1" t="str">
        <f t="shared" si="192"/>
        <v>43</v>
      </c>
      <c r="E4158" s="1" t="str">
        <f t="shared" si="193"/>
        <v>11700</v>
      </c>
      <c r="F4158" s="1" t="str">
        <f t="shared" si="194"/>
        <v>RS-Machadinho</v>
      </c>
    </row>
    <row r="4159" spans="1:6" x14ac:dyDescent="0.25">
      <c r="A4159" s="1" t="s">
        <v>6315</v>
      </c>
      <c r="B4159" s="1">
        <v>4311734</v>
      </c>
      <c r="C4159" s="1" t="s">
        <v>6541</v>
      </c>
      <c r="D4159" s="1" t="str">
        <f t="shared" si="192"/>
        <v>43</v>
      </c>
      <c r="E4159" s="1" t="str">
        <f t="shared" si="193"/>
        <v>11734</v>
      </c>
      <c r="F4159" s="1" t="str">
        <f t="shared" si="194"/>
        <v>RS-Mampituba</v>
      </c>
    </row>
    <row r="4160" spans="1:6" x14ac:dyDescent="0.25">
      <c r="A4160" s="1" t="s">
        <v>6315</v>
      </c>
      <c r="B4160" s="1">
        <v>4311759</v>
      </c>
      <c r="C4160" s="1" t="s">
        <v>6542</v>
      </c>
      <c r="D4160" s="1" t="str">
        <f t="shared" si="192"/>
        <v>43</v>
      </c>
      <c r="E4160" s="1" t="str">
        <f t="shared" si="193"/>
        <v>11759</v>
      </c>
      <c r="F4160" s="1" t="str">
        <f t="shared" si="194"/>
        <v>RS-Manoel Viana</v>
      </c>
    </row>
    <row r="4161" spans="1:6" x14ac:dyDescent="0.25">
      <c r="A4161" s="1" t="s">
        <v>6315</v>
      </c>
      <c r="B4161" s="1">
        <v>4311775</v>
      </c>
      <c r="C4161" s="1" t="s">
        <v>6543</v>
      </c>
      <c r="D4161" s="1" t="str">
        <f t="shared" si="192"/>
        <v>43</v>
      </c>
      <c r="E4161" s="1" t="str">
        <f t="shared" si="193"/>
        <v>11775</v>
      </c>
      <c r="F4161" s="1" t="str">
        <f t="shared" si="194"/>
        <v>RS-Maquiné</v>
      </c>
    </row>
    <row r="4162" spans="1:6" x14ac:dyDescent="0.25">
      <c r="A4162" s="1" t="s">
        <v>6315</v>
      </c>
      <c r="B4162" s="1">
        <v>4311791</v>
      </c>
      <c r="C4162" s="1" t="s">
        <v>6544</v>
      </c>
      <c r="D4162" s="1" t="str">
        <f t="shared" si="192"/>
        <v>43</v>
      </c>
      <c r="E4162" s="1" t="str">
        <f t="shared" si="193"/>
        <v>11791</v>
      </c>
      <c r="F4162" s="1" t="str">
        <f t="shared" si="194"/>
        <v>RS-Maratá</v>
      </c>
    </row>
    <row r="4163" spans="1:6" x14ac:dyDescent="0.25">
      <c r="A4163" s="1" t="s">
        <v>6315</v>
      </c>
      <c r="B4163" s="1">
        <v>4311809</v>
      </c>
      <c r="C4163" s="1" t="s">
        <v>6545</v>
      </c>
      <c r="D4163" s="1" t="str">
        <f t="shared" ref="D4163:D4226" si="195">LEFT($B4163,2)</f>
        <v>43</v>
      </c>
      <c r="E4163" s="1" t="str">
        <f t="shared" ref="E4163:E4226" si="196">RIGHT(B4163,5)</f>
        <v>11809</v>
      </c>
      <c r="F4163" s="1" t="str">
        <f t="shared" si="194"/>
        <v>RS-Marau</v>
      </c>
    </row>
    <row r="4164" spans="1:6" x14ac:dyDescent="0.25">
      <c r="A4164" s="1" t="s">
        <v>6315</v>
      </c>
      <c r="B4164" s="1">
        <v>4311908</v>
      </c>
      <c r="C4164" s="1" t="s">
        <v>6546</v>
      </c>
      <c r="D4164" s="1" t="str">
        <f t="shared" si="195"/>
        <v>43</v>
      </c>
      <c r="E4164" s="1" t="str">
        <f t="shared" si="196"/>
        <v>11908</v>
      </c>
      <c r="F4164" s="1" t="str">
        <f t="shared" ref="F4164:F4227" si="197">A4164&amp;"-"&amp;C4164</f>
        <v>RS-Marcelino Ramos</v>
      </c>
    </row>
    <row r="4165" spans="1:6" x14ac:dyDescent="0.25">
      <c r="A4165" s="1" t="s">
        <v>6315</v>
      </c>
      <c r="B4165" s="1">
        <v>4311981</v>
      </c>
      <c r="C4165" s="1" t="s">
        <v>6547</v>
      </c>
      <c r="D4165" s="1" t="str">
        <f t="shared" si="195"/>
        <v>43</v>
      </c>
      <c r="E4165" s="1" t="str">
        <f t="shared" si="196"/>
        <v>11981</v>
      </c>
      <c r="F4165" s="1" t="str">
        <f t="shared" si="197"/>
        <v>RS-Mariana Pimentel</v>
      </c>
    </row>
    <row r="4166" spans="1:6" x14ac:dyDescent="0.25">
      <c r="A4166" s="1" t="s">
        <v>6315</v>
      </c>
      <c r="B4166" s="1">
        <v>4312005</v>
      </c>
      <c r="C4166" s="1" t="s">
        <v>6548</v>
      </c>
      <c r="D4166" s="1" t="str">
        <f t="shared" si="195"/>
        <v>43</v>
      </c>
      <c r="E4166" s="1" t="str">
        <f t="shared" si="196"/>
        <v>12005</v>
      </c>
      <c r="F4166" s="1" t="str">
        <f t="shared" si="197"/>
        <v>RS-Mariano Moro</v>
      </c>
    </row>
    <row r="4167" spans="1:6" x14ac:dyDescent="0.25">
      <c r="A4167" s="1" t="s">
        <v>6315</v>
      </c>
      <c r="B4167" s="1">
        <v>4312054</v>
      </c>
      <c r="C4167" s="1" t="s">
        <v>6549</v>
      </c>
      <c r="D4167" s="1" t="str">
        <f t="shared" si="195"/>
        <v>43</v>
      </c>
      <c r="E4167" s="1" t="str">
        <f t="shared" si="196"/>
        <v>12054</v>
      </c>
      <c r="F4167" s="1" t="str">
        <f t="shared" si="197"/>
        <v>RS-Marques de Souza</v>
      </c>
    </row>
    <row r="4168" spans="1:6" x14ac:dyDescent="0.25">
      <c r="A4168" s="1" t="s">
        <v>6315</v>
      </c>
      <c r="B4168" s="1">
        <v>4312104</v>
      </c>
      <c r="C4168" s="1" t="s">
        <v>6550</v>
      </c>
      <c r="D4168" s="1" t="str">
        <f t="shared" si="195"/>
        <v>43</v>
      </c>
      <c r="E4168" s="1" t="str">
        <f t="shared" si="196"/>
        <v>12104</v>
      </c>
      <c r="F4168" s="1" t="str">
        <f t="shared" si="197"/>
        <v>RS-Mata</v>
      </c>
    </row>
    <row r="4169" spans="1:6" x14ac:dyDescent="0.25">
      <c r="A4169" s="1" t="s">
        <v>6315</v>
      </c>
      <c r="B4169" s="1">
        <v>4312138</v>
      </c>
      <c r="C4169" s="1" t="s">
        <v>6551</v>
      </c>
      <c r="D4169" s="1" t="str">
        <f t="shared" si="195"/>
        <v>43</v>
      </c>
      <c r="E4169" s="1" t="str">
        <f t="shared" si="196"/>
        <v>12138</v>
      </c>
      <c r="F4169" s="1" t="str">
        <f t="shared" si="197"/>
        <v>RS-Mato Castelhano</v>
      </c>
    </row>
    <row r="4170" spans="1:6" x14ac:dyDescent="0.25">
      <c r="A4170" s="1" t="s">
        <v>6315</v>
      </c>
      <c r="B4170" s="1">
        <v>4312153</v>
      </c>
      <c r="C4170" s="1" t="s">
        <v>6552</v>
      </c>
      <c r="D4170" s="1" t="str">
        <f t="shared" si="195"/>
        <v>43</v>
      </c>
      <c r="E4170" s="1" t="str">
        <f t="shared" si="196"/>
        <v>12153</v>
      </c>
      <c r="F4170" s="1" t="str">
        <f t="shared" si="197"/>
        <v>RS-Mato Leitão</v>
      </c>
    </row>
    <row r="4171" spans="1:6" x14ac:dyDescent="0.25">
      <c r="A4171" s="1" t="s">
        <v>6315</v>
      </c>
      <c r="B4171" s="1">
        <v>4312179</v>
      </c>
      <c r="C4171" s="1" t="s">
        <v>6553</v>
      </c>
      <c r="D4171" s="1" t="str">
        <f t="shared" si="195"/>
        <v>43</v>
      </c>
      <c r="E4171" s="1" t="str">
        <f t="shared" si="196"/>
        <v>12179</v>
      </c>
      <c r="F4171" s="1" t="str">
        <f t="shared" si="197"/>
        <v>RS-Mato Queimado</v>
      </c>
    </row>
    <row r="4172" spans="1:6" x14ac:dyDescent="0.25">
      <c r="A4172" s="1" t="s">
        <v>6315</v>
      </c>
      <c r="B4172" s="1">
        <v>4312203</v>
      </c>
      <c r="C4172" s="1" t="s">
        <v>6554</v>
      </c>
      <c r="D4172" s="1" t="str">
        <f t="shared" si="195"/>
        <v>43</v>
      </c>
      <c r="E4172" s="1" t="str">
        <f t="shared" si="196"/>
        <v>12203</v>
      </c>
      <c r="F4172" s="1" t="str">
        <f t="shared" si="197"/>
        <v>RS-Maximiliano de Almeida</v>
      </c>
    </row>
    <row r="4173" spans="1:6" x14ac:dyDescent="0.25">
      <c r="A4173" s="1" t="s">
        <v>6315</v>
      </c>
      <c r="B4173" s="1">
        <v>4312252</v>
      </c>
      <c r="C4173" s="1" t="s">
        <v>6555</v>
      </c>
      <c r="D4173" s="1" t="str">
        <f t="shared" si="195"/>
        <v>43</v>
      </c>
      <c r="E4173" s="1" t="str">
        <f t="shared" si="196"/>
        <v>12252</v>
      </c>
      <c r="F4173" s="1" t="str">
        <f t="shared" si="197"/>
        <v>RS-Minas do Leão</v>
      </c>
    </row>
    <row r="4174" spans="1:6" x14ac:dyDescent="0.25">
      <c r="A4174" s="1" t="s">
        <v>6315</v>
      </c>
      <c r="B4174" s="1">
        <v>4312302</v>
      </c>
      <c r="C4174" s="1" t="s">
        <v>6556</v>
      </c>
      <c r="D4174" s="1" t="str">
        <f t="shared" si="195"/>
        <v>43</v>
      </c>
      <c r="E4174" s="1" t="str">
        <f t="shared" si="196"/>
        <v>12302</v>
      </c>
      <c r="F4174" s="1" t="str">
        <f t="shared" si="197"/>
        <v>RS-Miraguaí</v>
      </c>
    </row>
    <row r="4175" spans="1:6" x14ac:dyDescent="0.25">
      <c r="A4175" s="1" t="s">
        <v>6315</v>
      </c>
      <c r="B4175" s="1">
        <v>4312351</v>
      </c>
      <c r="C4175" s="1" t="s">
        <v>6557</v>
      </c>
      <c r="D4175" s="1" t="str">
        <f t="shared" si="195"/>
        <v>43</v>
      </c>
      <c r="E4175" s="1" t="str">
        <f t="shared" si="196"/>
        <v>12351</v>
      </c>
      <c r="F4175" s="1" t="str">
        <f t="shared" si="197"/>
        <v>RS-Montauri</v>
      </c>
    </row>
    <row r="4176" spans="1:6" x14ac:dyDescent="0.25">
      <c r="A4176" s="1" t="s">
        <v>6315</v>
      </c>
      <c r="B4176" s="1">
        <v>4312377</v>
      </c>
      <c r="C4176" s="1" t="s">
        <v>6558</v>
      </c>
      <c r="D4176" s="1" t="str">
        <f t="shared" si="195"/>
        <v>43</v>
      </c>
      <c r="E4176" s="1" t="str">
        <f t="shared" si="196"/>
        <v>12377</v>
      </c>
      <c r="F4176" s="1" t="str">
        <f t="shared" si="197"/>
        <v>RS-Monte Alegre dos Campos</v>
      </c>
    </row>
    <row r="4177" spans="1:6" x14ac:dyDescent="0.25">
      <c r="A4177" s="1" t="s">
        <v>6315</v>
      </c>
      <c r="B4177" s="1">
        <v>4312385</v>
      </c>
      <c r="C4177" s="1" t="s">
        <v>6559</v>
      </c>
      <c r="D4177" s="1" t="str">
        <f t="shared" si="195"/>
        <v>43</v>
      </c>
      <c r="E4177" s="1" t="str">
        <f t="shared" si="196"/>
        <v>12385</v>
      </c>
      <c r="F4177" s="1" t="str">
        <f t="shared" si="197"/>
        <v>RS-Monte Belo do Sul</v>
      </c>
    </row>
    <row r="4178" spans="1:6" x14ac:dyDescent="0.25">
      <c r="A4178" s="1" t="s">
        <v>6315</v>
      </c>
      <c r="B4178" s="1">
        <v>4312401</v>
      </c>
      <c r="C4178" s="1" t="s">
        <v>6560</v>
      </c>
      <c r="D4178" s="1" t="str">
        <f t="shared" si="195"/>
        <v>43</v>
      </c>
      <c r="E4178" s="1" t="str">
        <f t="shared" si="196"/>
        <v>12401</v>
      </c>
      <c r="F4178" s="1" t="str">
        <f t="shared" si="197"/>
        <v>RS-Montenegro</v>
      </c>
    </row>
    <row r="4179" spans="1:6" x14ac:dyDescent="0.25">
      <c r="A4179" s="1" t="s">
        <v>6315</v>
      </c>
      <c r="B4179" s="1">
        <v>4312427</v>
      </c>
      <c r="C4179" s="1" t="s">
        <v>6561</v>
      </c>
      <c r="D4179" s="1" t="str">
        <f t="shared" si="195"/>
        <v>43</v>
      </c>
      <c r="E4179" s="1" t="str">
        <f t="shared" si="196"/>
        <v>12427</v>
      </c>
      <c r="F4179" s="1" t="str">
        <f t="shared" si="197"/>
        <v>RS-Mormaço</v>
      </c>
    </row>
    <row r="4180" spans="1:6" x14ac:dyDescent="0.25">
      <c r="A4180" s="1" t="s">
        <v>6315</v>
      </c>
      <c r="B4180" s="1">
        <v>4312443</v>
      </c>
      <c r="C4180" s="1" t="s">
        <v>6562</v>
      </c>
      <c r="D4180" s="1" t="str">
        <f t="shared" si="195"/>
        <v>43</v>
      </c>
      <c r="E4180" s="1" t="str">
        <f t="shared" si="196"/>
        <v>12443</v>
      </c>
      <c r="F4180" s="1" t="str">
        <f t="shared" si="197"/>
        <v>RS-Morrinhos do Sul</v>
      </c>
    </row>
    <row r="4181" spans="1:6" x14ac:dyDescent="0.25">
      <c r="A4181" s="1" t="s">
        <v>6315</v>
      </c>
      <c r="B4181" s="1">
        <v>4312450</v>
      </c>
      <c r="C4181" s="1" t="s">
        <v>6563</v>
      </c>
      <c r="D4181" s="1" t="str">
        <f t="shared" si="195"/>
        <v>43</v>
      </c>
      <c r="E4181" s="1" t="str">
        <f t="shared" si="196"/>
        <v>12450</v>
      </c>
      <c r="F4181" s="1" t="str">
        <f t="shared" si="197"/>
        <v>RS-Morro Redondo</v>
      </c>
    </row>
    <row r="4182" spans="1:6" x14ac:dyDescent="0.25">
      <c r="A4182" s="1" t="s">
        <v>6315</v>
      </c>
      <c r="B4182" s="1">
        <v>4312476</v>
      </c>
      <c r="C4182" s="1" t="s">
        <v>6564</v>
      </c>
      <c r="D4182" s="1" t="str">
        <f t="shared" si="195"/>
        <v>43</v>
      </c>
      <c r="E4182" s="1" t="str">
        <f t="shared" si="196"/>
        <v>12476</v>
      </c>
      <c r="F4182" s="1" t="str">
        <f t="shared" si="197"/>
        <v>RS-Morro Reuter</v>
      </c>
    </row>
    <row r="4183" spans="1:6" x14ac:dyDescent="0.25">
      <c r="A4183" s="1" t="s">
        <v>6315</v>
      </c>
      <c r="B4183" s="1">
        <v>4312500</v>
      </c>
      <c r="C4183" s="1" t="s">
        <v>6565</v>
      </c>
      <c r="D4183" s="1" t="str">
        <f t="shared" si="195"/>
        <v>43</v>
      </c>
      <c r="E4183" s="1" t="str">
        <f t="shared" si="196"/>
        <v>12500</v>
      </c>
      <c r="F4183" s="1" t="str">
        <f t="shared" si="197"/>
        <v>RS-Mostardas</v>
      </c>
    </row>
    <row r="4184" spans="1:6" x14ac:dyDescent="0.25">
      <c r="A4184" s="1" t="s">
        <v>6315</v>
      </c>
      <c r="B4184" s="1">
        <v>4312609</v>
      </c>
      <c r="C4184" s="1" t="s">
        <v>6566</v>
      </c>
      <c r="D4184" s="1" t="str">
        <f t="shared" si="195"/>
        <v>43</v>
      </c>
      <c r="E4184" s="1" t="str">
        <f t="shared" si="196"/>
        <v>12609</v>
      </c>
      <c r="F4184" s="1" t="str">
        <f t="shared" si="197"/>
        <v>RS-Muçum</v>
      </c>
    </row>
    <row r="4185" spans="1:6" x14ac:dyDescent="0.25">
      <c r="A4185" s="1" t="s">
        <v>6315</v>
      </c>
      <c r="B4185" s="1">
        <v>4312617</v>
      </c>
      <c r="C4185" s="1" t="s">
        <v>6567</v>
      </c>
      <c r="D4185" s="1" t="str">
        <f t="shared" si="195"/>
        <v>43</v>
      </c>
      <c r="E4185" s="1" t="str">
        <f t="shared" si="196"/>
        <v>12617</v>
      </c>
      <c r="F4185" s="1" t="str">
        <f t="shared" si="197"/>
        <v>RS-Muitos Capões</v>
      </c>
    </row>
    <row r="4186" spans="1:6" x14ac:dyDescent="0.25">
      <c r="A4186" s="1" t="s">
        <v>6315</v>
      </c>
      <c r="B4186" s="1">
        <v>4312625</v>
      </c>
      <c r="C4186" s="1" t="s">
        <v>6568</v>
      </c>
      <c r="D4186" s="1" t="str">
        <f t="shared" si="195"/>
        <v>43</v>
      </c>
      <c r="E4186" s="1" t="str">
        <f t="shared" si="196"/>
        <v>12625</v>
      </c>
      <c r="F4186" s="1" t="str">
        <f t="shared" si="197"/>
        <v>RS-Muliterno</v>
      </c>
    </row>
    <row r="4187" spans="1:6" x14ac:dyDescent="0.25">
      <c r="A4187" s="1" t="s">
        <v>6315</v>
      </c>
      <c r="B4187" s="1">
        <v>4312658</v>
      </c>
      <c r="C4187" s="1" t="s">
        <v>6569</v>
      </c>
      <c r="D4187" s="1" t="str">
        <f t="shared" si="195"/>
        <v>43</v>
      </c>
      <c r="E4187" s="1" t="str">
        <f t="shared" si="196"/>
        <v>12658</v>
      </c>
      <c r="F4187" s="1" t="str">
        <f t="shared" si="197"/>
        <v>RS-Não-Me-Toque</v>
      </c>
    </row>
    <row r="4188" spans="1:6" x14ac:dyDescent="0.25">
      <c r="A4188" s="1" t="s">
        <v>6315</v>
      </c>
      <c r="B4188" s="1">
        <v>4312674</v>
      </c>
      <c r="C4188" s="1" t="s">
        <v>6570</v>
      </c>
      <c r="D4188" s="1" t="str">
        <f t="shared" si="195"/>
        <v>43</v>
      </c>
      <c r="E4188" s="1" t="str">
        <f t="shared" si="196"/>
        <v>12674</v>
      </c>
      <c r="F4188" s="1" t="str">
        <f t="shared" si="197"/>
        <v>RS-Nicolau Vergueiro</v>
      </c>
    </row>
    <row r="4189" spans="1:6" x14ac:dyDescent="0.25">
      <c r="A4189" s="1" t="s">
        <v>6315</v>
      </c>
      <c r="B4189" s="1">
        <v>4312708</v>
      </c>
      <c r="C4189" s="1" t="s">
        <v>6571</v>
      </c>
      <c r="D4189" s="1" t="str">
        <f t="shared" si="195"/>
        <v>43</v>
      </c>
      <c r="E4189" s="1" t="str">
        <f t="shared" si="196"/>
        <v>12708</v>
      </c>
      <c r="F4189" s="1" t="str">
        <f t="shared" si="197"/>
        <v>RS-Nonoai</v>
      </c>
    </row>
    <row r="4190" spans="1:6" x14ac:dyDescent="0.25">
      <c r="A4190" s="1" t="s">
        <v>6315</v>
      </c>
      <c r="B4190" s="1">
        <v>4312757</v>
      </c>
      <c r="C4190" s="1" t="s">
        <v>6572</v>
      </c>
      <c r="D4190" s="1" t="str">
        <f t="shared" si="195"/>
        <v>43</v>
      </c>
      <c r="E4190" s="1" t="str">
        <f t="shared" si="196"/>
        <v>12757</v>
      </c>
      <c r="F4190" s="1" t="str">
        <f t="shared" si="197"/>
        <v>RS-Nova Alvorada</v>
      </c>
    </row>
    <row r="4191" spans="1:6" x14ac:dyDescent="0.25">
      <c r="A4191" s="1" t="s">
        <v>6315</v>
      </c>
      <c r="B4191" s="1">
        <v>4312807</v>
      </c>
      <c r="C4191" s="1" t="s">
        <v>6573</v>
      </c>
      <c r="D4191" s="1" t="str">
        <f t="shared" si="195"/>
        <v>43</v>
      </c>
      <c r="E4191" s="1" t="str">
        <f t="shared" si="196"/>
        <v>12807</v>
      </c>
      <c r="F4191" s="1" t="str">
        <f t="shared" si="197"/>
        <v>RS-Nova Araçá</v>
      </c>
    </row>
    <row r="4192" spans="1:6" x14ac:dyDescent="0.25">
      <c r="A4192" s="1" t="s">
        <v>6315</v>
      </c>
      <c r="B4192" s="1">
        <v>4312906</v>
      </c>
      <c r="C4192" s="1" t="s">
        <v>6574</v>
      </c>
      <c r="D4192" s="1" t="str">
        <f t="shared" si="195"/>
        <v>43</v>
      </c>
      <c r="E4192" s="1" t="str">
        <f t="shared" si="196"/>
        <v>12906</v>
      </c>
      <c r="F4192" s="1" t="str">
        <f t="shared" si="197"/>
        <v>RS-Nova Bassano</v>
      </c>
    </row>
    <row r="4193" spans="1:6" x14ac:dyDescent="0.25">
      <c r="A4193" s="1" t="s">
        <v>6315</v>
      </c>
      <c r="B4193" s="1">
        <v>4312955</v>
      </c>
      <c r="C4193" s="1" t="s">
        <v>6575</v>
      </c>
      <c r="D4193" s="1" t="str">
        <f t="shared" si="195"/>
        <v>43</v>
      </c>
      <c r="E4193" s="1" t="str">
        <f t="shared" si="196"/>
        <v>12955</v>
      </c>
      <c r="F4193" s="1" t="str">
        <f t="shared" si="197"/>
        <v>RS-Nova Boa Vista</v>
      </c>
    </row>
    <row r="4194" spans="1:6" x14ac:dyDescent="0.25">
      <c r="A4194" s="1" t="s">
        <v>6315</v>
      </c>
      <c r="B4194" s="1">
        <v>4313003</v>
      </c>
      <c r="C4194" s="1" t="s">
        <v>6576</v>
      </c>
      <c r="D4194" s="1" t="str">
        <f t="shared" si="195"/>
        <v>43</v>
      </c>
      <c r="E4194" s="1" t="str">
        <f t="shared" si="196"/>
        <v>13003</v>
      </c>
      <c r="F4194" s="1" t="str">
        <f t="shared" si="197"/>
        <v>RS-Nova Bréscia</v>
      </c>
    </row>
    <row r="4195" spans="1:6" x14ac:dyDescent="0.25">
      <c r="A4195" s="1" t="s">
        <v>6315</v>
      </c>
      <c r="B4195" s="1">
        <v>4313011</v>
      </c>
      <c r="C4195" s="1" t="s">
        <v>6577</v>
      </c>
      <c r="D4195" s="1" t="str">
        <f t="shared" si="195"/>
        <v>43</v>
      </c>
      <c r="E4195" s="1" t="str">
        <f t="shared" si="196"/>
        <v>13011</v>
      </c>
      <c r="F4195" s="1" t="str">
        <f t="shared" si="197"/>
        <v>RS-Nova Candelária</v>
      </c>
    </row>
    <row r="4196" spans="1:6" x14ac:dyDescent="0.25">
      <c r="A4196" s="1" t="s">
        <v>6315</v>
      </c>
      <c r="B4196" s="1">
        <v>4313037</v>
      </c>
      <c r="C4196" s="1" t="s">
        <v>6578</v>
      </c>
      <c r="D4196" s="1" t="str">
        <f t="shared" si="195"/>
        <v>43</v>
      </c>
      <c r="E4196" s="1" t="str">
        <f t="shared" si="196"/>
        <v>13037</v>
      </c>
      <c r="F4196" s="1" t="str">
        <f t="shared" si="197"/>
        <v>RS-Nova Esperança do Sul</v>
      </c>
    </row>
    <row r="4197" spans="1:6" x14ac:dyDescent="0.25">
      <c r="A4197" s="1" t="s">
        <v>6315</v>
      </c>
      <c r="B4197" s="1">
        <v>4313060</v>
      </c>
      <c r="C4197" s="1" t="s">
        <v>6579</v>
      </c>
      <c r="D4197" s="1" t="str">
        <f t="shared" si="195"/>
        <v>43</v>
      </c>
      <c r="E4197" s="1" t="str">
        <f t="shared" si="196"/>
        <v>13060</v>
      </c>
      <c r="F4197" s="1" t="str">
        <f t="shared" si="197"/>
        <v>RS-Nova Hartz</v>
      </c>
    </row>
    <row r="4198" spans="1:6" x14ac:dyDescent="0.25">
      <c r="A4198" s="1" t="s">
        <v>6315</v>
      </c>
      <c r="B4198" s="1">
        <v>4313086</v>
      </c>
      <c r="C4198" s="1" t="s">
        <v>6580</v>
      </c>
      <c r="D4198" s="1" t="str">
        <f t="shared" si="195"/>
        <v>43</v>
      </c>
      <c r="E4198" s="1" t="str">
        <f t="shared" si="196"/>
        <v>13086</v>
      </c>
      <c r="F4198" s="1" t="str">
        <f t="shared" si="197"/>
        <v>RS-Nova Pádua</v>
      </c>
    </row>
    <row r="4199" spans="1:6" x14ac:dyDescent="0.25">
      <c r="A4199" s="1" t="s">
        <v>6315</v>
      </c>
      <c r="B4199" s="1">
        <v>4313102</v>
      </c>
      <c r="C4199" s="1" t="s">
        <v>6581</v>
      </c>
      <c r="D4199" s="1" t="str">
        <f t="shared" si="195"/>
        <v>43</v>
      </c>
      <c r="E4199" s="1" t="str">
        <f t="shared" si="196"/>
        <v>13102</v>
      </c>
      <c r="F4199" s="1" t="str">
        <f t="shared" si="197"/>
        <v>RS-Nova Palma</v>
      </c>
    </row>
    <row r="4200" spans="1:6" x14ac:dyDescent="0.25">
      <c r="A4200" s="1" t="s">
        <v>6315</v>
      </c>
      <c r="B4200" s="1">
        <v>4313201</v>
      </c>
      <c r="C4200" s="1" t="s">
        <v>6582</v>
      </c>
      <c r="D4200" s="1" t="str">
        <f t="shared" si="195"/>
        <v>43</v>
      </c>
      <c r="E4200" s="1" t="str">
        <f t="shared" si="196"/>
        <v>13201</v>
      </c>
      <c r="F4200" s="1" t="str">
        <f t="shared" si="197"/>
        <v>RS-Nova Petrópolis</v>
      </c>
    </row>
    <row r="4201" spans="1:6" x14ac:dyDescent="0.25">
      <c r="A4201" s="1" t="s">
        <v>6315</v>
      </c>
      <c r="B4201" s="1">
        <v>4313300</v>
      </c>
      <c r="C4201" s="1" t="s">
        <v>6583</v>
      </c>
      <c r="D4201" s="1" t="str">
        <f t="shared" si="195"/>
        <v>43</v>
      </c>
      <c r="E4201" s="1" t="str">
        <f t="shared" si="196"/>
        <v>13300</v>
      </c>
      <c r="F4201" s="1" t="str">
        <f t="shared" si="197"/>
        <v>RS-Nova Prata</v>
      </c>
    </row>
    <row r="4202" spans="1:6" x14ac:dyDescent="0.25">
      <c r="A4202" s="1" t="s">
        <v>6315</v>
      </c>
      <c r="B4202" s="1">
        <v>4313334</v>
      </c>
      <c r="C4202" s="1" t="s">
        <v>6584</v>
      </c>
      <c r="D4202" s="1" t="str">
        <f t="shared" si="195"/>
        <v>43</v>
      </c>
      <c r="E4202" s="1" t="str">
        <f t="shared" si="196"/>
        <v>13334</v>
      </c>
      <c r="F4202" s="1" t="str">
        <f t="shared" si="197"/>
        <v>RS-Nova Ramada</v>
      </c>
    </row>
    <row r="4203" spans="1:6" x14ac:dyDescent="0.25">
      <c r="A4203" s="1" t="s">
        <v>6315</v>
      </c>
      <c r="B4203" s="1">
        <v>4313359</v>
      </c>
      <c r="C4203" s="1" t="s">
        <v>6585</v>
      </c>
      <c r="D4203" s="1" t="str">
        <f t="shared" si="195"/>
        <v>43</v>
      </c>
      <c r="E4203" s="1" t="str">
        <f t="shared" si="196"/>
        <v>13359</v>
      </c>
      <c r="F4203" s="1" t="str">
        <f t="shared" si="197"/>
        <v>RS-Nova Roma do Sul</v>
      </c>
    </row>
    <row r="4204" spans="1:6" x14ac:dyDescent="0.25">
      <c r="A4204" s="1" t="s">
        <v>6315</v>
      </c>
      <c r="B4204" s="1">
        <v>4313375</v>
      </c>
      <c r="C4204" s="1" t="s">
        <v>2715</v>
      </c>
      <c r="D4204" s="1" t="str">
        <f t="shared" si="195"/>
        <v>43</v>
      </c>
      <c r="E4204" s="1" t="str">
        <f t="shared" si="196"/>
        <v>13375</v>
      </c>
      <c r="F4204" s="1" t="str">
        <f t="shared" si="197"/>
        <v>RS-Nova Santa Rita</v>
      </c>
    </row>
    <row r="4205" spans="1:6" x14ac:dyDescent="0.25">
      <c r="A4205" s="1" t="s">
        <v>6315</v>
      </c>
      <c r="B4205" s="1">
        <v>4313490</v>
      </c>
      <c r="C4205" s="1" t="s">
        <v>6586</v>
      </c>
      <c r="D4205" s="1" t="str">
        <f t="shared" si="195"/>
        <v>43</v>
      </c>
      <c r="E4205" s="1" t="str">
        <f t="shared" si="196"/>
        <v>13490</v>
      </c>
      <c r="F4205" s="1" t="str">
        <f t="shared" si="197"/>
        <v>RS-Novo Barreiro</v>
      </c>
    </row>
    <row r="4206" spans="1:6" x14ac:dyDescent="0.25">
      <c r="A4206" s="1" t="s">
        <v>6315</v>
      </c>
      <c r="B4206" s="1">
        <v>4313391</v>
      </c>
      <c r="C4206" s="1" t="s">
        <v>6587</v>
      </c>
      <c r="D4206" s="1" t="str">
        <f t="shared" si="195"/>
        <v>43</v>
      </c>
      <c r="E4206" s="1" t="str">
        <f t="shared" si="196"/>
        <v>13391</v>
      </c>
      <c r="F4206" s="1" t="str">
        <f t="shared" si="197"/>
        <v>RS-Novo Cabrais</v>
      </c>
    </row>
    <row r="4207" spans="1:6" x14ac:dyDescent="0.25">
      <c r="A4207" s="1" t="s">
        <v>6315</v>
      </c>
      <c r="B4207" s="1">
        <v>4313409</v>
      </c>
      <c r="C4207" s="1" t="s">
        <v>6588</v>
      </c>
      <c r="D4207" s="1" t="str">
        <f t="shared" si="195"/>
        <v>43</v>
      </c>
      <c r="E4207" s="1" t="str">
        <f t="shared" si="196"/>
        <v>13409</v>
      </c>
      <c r="F4207" s="1" t="str">
        <f t="shared" si="197"/>
        <v>RS-Novo Hamburgo</v>
      </c>
    </row>
    <row r="4208" spans="1:6" x14ac:dyDescent="0.25">
      <c r="A4208" s="1" t="s">
        <v>6315</v>
      </c>
      <c r="B4208" s="1">
        <v>4313425</v>
      </c>
      <c r="C4208" s="1" t="s">
        <v>6589</v>
      </c>
      <c r="D4208" s="1" t="str">
        <f t="shared" si="195"/>
        <v>43</v>
      </c>
      <c r="E4208" s="1" t="str">
        <f t="shared" si="196"/>
        <v>13425</v>
      </c>
      <c r="F4208" s="1" t="str">
        <f t="shared" si="197"/>
        <v>RS-Novo Machado</v>
      </c>
    </row>
    <row r="4209" spans="1:6" x14ac:dyDescent="0.25">
      <c r="A4209" s="1" t="s">
        <v>6315</v>
      </c>
      <c r="B4209" s="1">
        <v>4313441</v>
      </c>
      <c r="C4209" s="1" t="s">
        <v>6590</v>
      </c>
      <c r="D4209" s="1" t="str">
        <f t="shared" si="195"/>
        <v>43</v>
      </c>
      <c r="E4209" s="1" t="str">
        <f t="shared" si="196"/>
        <v>13441</v>
      </c>
      <c r="F4209" s="1" t="str">
        <f t="shared" si="197"/>
        <v>RS-Novo Tiradentes</v>
      </c>
    </row>
    <row r="4210" spans="1:6" x14ac:dyDescent="0.25">
      <c r="A4210" s="1" t="s">
        <v>6315</v>
      </c>
      <c r="B4210" s="1">
        <v>4313466</v>
      </c>
      <c r="C4210" s="1" t="s">
        <v>6591</v>
      </c>
      <c r="D4210" s="1" t="str">
        <f t="shared" si="195"/>
        <v>43</v>
      </c>
      <c r="E4210" s="1" t="str">
        <f t="shared" si="196"/>
        <v>13466</v>
      </c>
      <c r="F4210" s="1" t="str">
        <f t="shared" si="197"/>
        <v>RS-Novo Xingu</v>
      </c>
    </row>
    <row r="4211" spans="1:6" x14ac:dyDescent="0.25">
      <c r="A4211" s="1" t="s">
        <v>6315</v>
      </c>
      <c r="B4211" s="1">
        <v>4313508</v>
      </c>
      <c r="C4211" s="1" t="s">
        <v>6592</v>
      </c>
      <c r="D4211" s="1" t="str">
        <f t="shared" si="195"/>
        <v>43</v>
      </c>
      <c r="E4211" s="1" t="str">
        <f t="shared" si="196"/>
        <v>13508</v>
      </c>
      <c r="F4211" s="1" t="str">
        <f t="shared" si="197"/>
        <v>RS-Osório</v>
      </c>
    </row>
    <row r="4212" spans="1:6" x14ac:dyDescent="0.25">
      <c r="A4212" s="1" t="s">
        <v>6315</v>
      </c>
      <c r="B4212" s="1">
        <v>4313607</v>
      </c>
      <c r="C4212" s="1" t="s">
        <v>6593</v>
      </c>
      <c r="D4212" s="1" t="str">
        <f t="shared" si="195"/>
        <v>43</v>
      </c>
      <c r="E4212" s="1" t="str">
        <f t="shared" si="196"/>
        <v>13607</v>
      </c>
      <c r="F4212" s="1" t="str">
        <f t="shared" si="197"/>
        <v>RS-Paim Filho</v>
      </c>
    </row>
    <row r="4213" spans="1:6" x14ac:dyDescent="0.25">
      <c r="A4213" s="1" t="s">
        <v>6315</v>
      </c>
      <c r="B4213" s="1">
        <v>4313656</v>
      </c>
      <c r="C4213" s="1" t="s">
        <v>6594</v>
      </c>
      <c r="D4213" s="1" t="str">
        <f t="shared" si="195"/>
        <v>43</v>
      </c>
      <c r="E4213" s="1" t="str">
        <f t="shared" si="196"/>
        <v>13656</v>
      </c>
      <c r="F4213" s="1" t="str">
        <f t="shared" si="197"/>
        <v>RS-Palmares do Sul</v>
      </c>
    </row>
    <row r="4214" spans="1:6" x14ac:dyDescent="0.25">
      <c r="A4214" s="1" t="s">
        <v>6315</v>
      </c>
      <c r="B4214" s="1">
        <v>4313706</v>
      </c>
      <c r="C4214" s="1" t="s">
        <v>6595</v>
      </c>
      <c r="D4214" s="1" t="str">
        <f t="shared" si="195"/>
        <v>43</v>
      </c>
      <c r="E4214" s="1" t="str">
        <f t="shared" si="196"/>
        <v>13706</v>
      </c>
      <c r="F4214" s="1" t="str">
        <f t="shared" si="197"/>
        <v>RS-Palmeira das Missões</v>
      </c>
    </row>
    <row r="4215" spans="1:6" x14ac:dyDescent="0.25">
      <c r="A4215" s="1" t="s">
        <v>6315</v>
      </c>
      <c r="B4215" s="1">
        <v>4313805</v>
      </c>
      <c r="C4215" s="1" t="s">
        <v>6596</v>
      </c>
      <c r="D4215" s="1" t="str">
        <f t="shared" si="195"/>
        <v>43</v>
      </c>
      <c r="E4215" s="1" t="str">
        <f t="shared" si="196"/>
        <v>13805</v>
      </c>
      <c r="F4215" s="1" t="str">
        <f t="shared" si="197"/>
        <v>RS-Palmitinho</v>
      </c>
    </row>
    <row r="4216" spans="1:6" x14ac:dyDescent="0.25">
      <c r="A4216" s="1" t="s">
        <v>6315</v>
      </c>
      <c r="B4216" s="1">
        <v>4313904</v>
      </c>
      <c r="C4216" s="1" t="s">
        <v>6597</v>
      </c>
      <c r="D4216" s="1" t="str">
        <f t="shared" si="195"/>
        <v>43</v>
      </c>
      <c r="E4216" s="1" t="str">
        <f t="shared" si="196"/>
        <v>13904</v>
      </c>
      <c r="F4216" s="1" t="str">
        <f t="shared" si="197"/>
        <v>RS-Panambi</v>
      </c>
    </row>
    <row r="4217" spans="1:6" x14ac:dyDescent="0.25">
      <c r="A4217" s="1" t="s">
        <v>6315</v>
      </c>
      <c r="B4217" s="1">
        <v>4313953</v>
      </c>
      <c r="C4217" s="1" t="s">
        <v>6598</v>
      </c>
      <c r="D4217" s="1" t="str">
        <f t="shared" si="195"/>
        <v>43</v>
      </c>
      <c r="E4217" s="1" t="str">
        <f t="shared" si="196"/>
        <v>13953</v>
      </c>
      <c r="F4217" s="1" t="str">
        <f t="shared" si="197"/>
        <v>RS-Pantano Grande</v>
      </c>
    </row>
    <row r="4218" spans="1:6" x14ac:dyDescent="0.25">
      <c r="A4218" s="1" t="s">
        <v>6315</v>
      </c>
      <c r="B4218" s="1">
        <v>4314001</v>
      </c>
      <c r="C4218" s="1" t="s">
        <v>6599</v>
      </c>
      <c r="D4218" s="1" t="str">
        <f t="shared" si="195"/>
        <v>43</v>
      </c>
      <c r="E4218" s="1" t="str">
        <f t="shared" si="196"/>
        <v>14001</v>
      </c>
      <c r="F4218" s="1" t="str">
        <f t="shared" si="197"/>
        <v>RS-Paraí</v>
      </c>
    </row>
    <row r="4219" spans="1:6" x14ac:dyDescent="0.25">
      <c r="A4219" s="1" t="s">
        <v>6315</v>
      </c>
      <c r="B4219" s="1">
        <v>4314027</v>
      </c>
      <c r="C4219" s="1" t="s">
        <v>6600</v>
      </c>
      <c r="D4219" s="1" t="str">
        <f t="shared" si="195"/>
        <v>43</v>
      </c>
      <c r="E4219" s="1" t="str">
        <f t="shared" si="196"/>
        <v>14027</v>
      </c>
      <c r="F4219" s="1" t="str">
        <f t="shared" si="197"/>
        <v>RS-Paraíso do Sul</v>
      </c>
    </row>
    <row r="4220" spans="1:6" x14ac:dyDescent="0.25">
      <c r="A4220" s="1" t="s">
        <v>6315</v>
      </c>
      <c r="B4220" s="1">
        <v>4314035</v>
      </c>
      <c r="C4220" s="1" t="s">
        <v>6601</v>
      </c>
      <c r="D4220" s="1" t="str">
        <f t="shared" si="195"/>
        <v>43</v>
      </c>
      <c r="E4220" s="1" t="str">
        <f t="shared" si="196"/>
        <v>14035</v>
      </c>
      <c r="F4220" s="1" t="str">
        <f t="shared" si="197"/>
        <v>RS-Pareci Novo</v>
      </c>
    </row>
    <row r="4221" spans="1:6" x14ac:dyDescent="0.25">
      <c r="A4221" s="1" t="s">
        <v>6315</v>
      </c>
      <c r="B4221" s="1">
        <v>4314050</v>
      </c>
      <c r="C4221" s="1" t="s">
        <v>6602</v>
      </c>
      <c r="D4221" s="1" t="str">
        <f t="shared" si="195"/>
        <v>43</v>
      </c>
      <c r="E4221" s="1" t="str">
        <f t="shared" si="196"/>
        <v>14050</v>
      </c>
      <c r="F4221" s="1" t="str">
        <f t="shared" si="197"/>
        <v>RS-Parobé</v>
      </c>
    </row>
    <row r="4222" spans="1:6" x14ac:dyDescent="0.25">
      <c r="A4222" s="1" t="s">
        <v>6315</v>
      </c>
      <c r="B4222" s="1">
        <v>4314068</v>
      </c>
      <c r="C4222" s="1" t="s">
        <v>6603</v>
      </c>
      <c r="D4222" s="1" t="str">
        <f t="shared" si="195"/>
        <v>43</v>
      </c>
      <c r="E4222" s="1" t="str">
        <f t="shared" si="196"/>
        <v>14068</v>
      </c>
      <c r="F4222" s="1" t="str">
        <f t="shared" si="197"/>
        <v>RS-Passa Sete</v>
      </c>
    </row>
    <row r="4223" spans="1:6" x14ac:dyDescent="0.25">
      <c r="A4223" s="1" t="s">
        <v>6315</v>
      </c>
      <c r="B4223" s="1">
        <v>4314076</v>
      </c>
      <c r="C4223" s="1" t="s">
        <v>6604</v>
      </c>
      <c r="D4223" s="1" t="str">
        <f t="shared" si="195"/>
        <v>43</v>
      </c>
      <c r="E4223" s="1" t="str">
        <f t="shared" si="196"/>
        <v>14076</v>
      </c>
      <c r="F4223" s="1" t="str">
        <f t="shared" si="197"/>
        <v>RS-Passo do Sobrado</v>
      </c>
    </row>
    <row r="4224" spans="1:6" x14ac:dyDescent="0.25">
      <c r="A4224" s="1" t="s">
        <v>6315</v>
      </c>
      <c r="B4224" s="1">
        <v>4314100</v>
      </c>
      <c r="C4224" s="1" t="s">
        <v>6605</v>
      </c>
      <c r="D4224" s="1" t="str">
        <f t="shared" si="195"/>
        <v>43</v>
      </c>
      <c r="E4224" s="1" t="str">
        <f t="shared" si="196"/>
        <v>14100</v>
      </c>
      <c r="F4224" s="1" t="str">
        <f t="shared" si="197"/>
        <v>RS-Passo Fundo</v>
      </c>
    </row>
    <row r="4225" spans="1:6" x14ac:dyDescent="0.25">
      <c r="A4225" s="1" t="s">
        <v>6315</v>
      </c>
      <c r="B4225" s="1">
        <v>4314134</v>
      </c>
      <c r="C4225" s="1" t="s">
        <v>6606</v>
      </c>
      <c r="D4225" s="1" t="str">
        <f t="shared" si="195"/>
        <v>43</v>
      </c>
      <c r="E4225" s="1" t="str">
        <f t="shared" si="196"/>
        <v>14134</v>
      </c>
      <c r="F4225" s="1" t="str">
        <f t="shared" si="197"/>
        <v>RS-Paulo Bento</v>
      </c>
    </row>
    <row r="4226" spans="1:6" x14ac:dyDescent="0.25">
      <c r="A4226" s="1" t="s">
        <v>6315</v>
      </c>
      <c r="B4226" s="1">
        <v>4314159</v>
      </c>
      <c r="C4226" s="1" t="s">
        <v>6607</v>
      </c>
      <c r="D4226" s="1" t="str">
        <f t="shared" si="195"/>
        <v>43</v>
      </c>
      <c r="E4226" s="1" t="str">
        <f t="shared" si="196"/>
        <v>14159</v>
      </c>
      <c r="F4226" s="1" t="str">
        <f t="shared" si="197"/>
        <v>RS-Paverama</v>
      </c>
    </row>
    <row r="4227" spans="1:6" x14ac:dyDescent="0.25">
      <c r="A4227" s="1" t="s">
        <v>6315</v>
      </c>
      <c r="B4227" s="1">
        <v>4314175</v>
      </c>
      <c r="C4227" s="1" t="s">
        <v>6608</v>
      </c>
      <c r="D4227" s="1" t="str">
        <f t="shared" ref="D4227:D4290" si="198">LEFT($B4227,2)</f>
        <v>43</v>
      </c>
      <c r="E4227" s="1" t="str">
        <f t="shared" ref="E4227:E4290" si="199">RIGHT(B4227,5)</f>
        <v>14175</v>
      </c>
      <c r="F4227" s="1" t="str">
        <f t="shared" si="197"/>
        <v>RS-Pedras Altas</v>
      </c>
    </row>
    <row r="4228" spans="1:6" x14ac:dyDescent="0.25">
      <c r="A4228" s="1" t="s">
        <v>6315</v>
      </c>
      <c r="B4228" s="1">
        <v>4314209</v>
      </c>
      <c r="C4228" s="1" t="s">
        <v>6609</v>
      </c>
      <c r="D4228" s="1" t="str">
        <f t="shared" si="198"/>
        <v>43</v>
      </c>
      <c r="E4228" s="1" t="str">
        <f t="shared" si="199"/>
        <v>14209</v>
      </c>
      <c r="F4228" s="1" t="str">
        <f t="shared" ref="F4228:F4291" si="200">A4228&amp;"-"&amp;C4228</f>
        <v>RS-Pedro Osório</v>
      </c>
    </row>
    <row r="4229" spans="1:6" x14ac:dyDescent="0.25">
      <c r="A4229" s="1" t="s">
        <v>6315</v>
      </c>
      <c r="B4229" s="1">
        <v>4314308</v>
      </c>
      <c r="C4229" s="1" t="s">
        <v>6610</v>
      </c>
      <c r="D4229" s="1" t="str">
        <f t="shared" si="198"/>
        <v>43</v>
      </c>
      <c r="E4229" s="1" t="str">
        <f t="shared" si="199"/>
        <v>14308</v>
      </c>
      <c r="F4229" s="1" t="str">
        <f t="shared" si="200"/>
        <v>RS-Pejuçara</v>
      </c>
    </row>
    <row r="4230" spans="1:6" x14ac:dyDescent="0.25">
      <c r="A4230" s="1" t="s">
        <v>6315</v>
      </c>
      <c r="B4230" s="1">
        <v>4314407</v>
      </c>
      <c r="C4230" s="1" t="s">
        <v>6611</v>
      </c>
      <c r="D4230" s="1" t="str">
        <f t="shared" si="198"/>
        <v>43</v>
      </c>
      <c r="E4230" s="1" t="str">
        <f t="shared" si="199"/>
        <v>14407</v>
      </c>
      <c r="F4230" s="1" t="str">
        <f t="shared" si="200"/>
        <v>RS-Pelotas</v>
      </c>
    </row>
    <row r="4231" spans="1:6" x14ac:dyDescent="0.25">
      <c r="A4231" s="1" t="s">
        <v>6315</v>
      </c>
      <c r="B4231" s="1">
        <v>4314423</v>
      </c>
      <c r="C4231" s="1" t="s">
        <v>6612</v>
      </c>
      <c r="D4231" s="1" t="str">
        <f t="shared" si="198"/>
        <v>43</v>
      </c>
      <c r="E4231" s="1" t="str">
        <f t="shared" si="199"/>
        <v>14423</v>
      </c>
      <c r="F4231" s="1" t="str">
        <f t="shared" si="200"/>
        <v>RS-Picada Café</v>
      </c>
    </row>
    <row r="4232" spans="1:6" x14ac:dyDescent="0.25">
      <c r="A4232" s="1" t="s">
        <v>6315</v>
      </c>
      <c r="B4232" s="1">
        <v>4314456</v>
      </c>
      <c r="C4232" s="1" t="s">
        <v>6613</v>
      </c>
      <c r="D4232" s="1" t="str">
        <f t="shared" si="198"/>
        <v>43</v>
      </c>
      <c r="E4232" s="1" t="str">
        <f t="shared" si="199"/>
        <v>14456</v>
      </c>
      <c r="F4232" s="1" t="str">
        <f t="shared" si="200"/>
        <v>RS-Pinhal</v>
      </c>
    </row>
    <row r="4233" spans="1:6" x14ac:dyDescent="0.25">
      <c r="A4233" s="1" t="s">
        <v>6315</v>
      </c>
      <c r="B4233" s="1">
        <v>4314464</v>
      </c>
      <c r="C4233" s="1" t="s">
        <v>6614</v>
      </c>
      <c r="D4233" s="1" t="str">
        <f t="shared" si="198"/>
        <v>43</v>
      </c>
      <c r="E4233" s="1" t="str">
        <f t="shared" si="199"/>
        <v>14464</v>
      </c>
      <c r="F4233" s="1" t="str">
        <f t="shared" si="200"/>
        <v>RS-Pinhal da Serra</v>
      </c>
    </row>
    <row r="4234" spans="1:6" x14ac:dyDescent="0.25">
      <c r="A4234" s="1" t="s">
        <v>6315</v>
      </c>
      <c r="B4234" s="1">
        <v>4314472</v>
      </c>
      <c r="C4234" s="1" t="s">
        <v>6615</v>
      </c>
      <c r="D4234" s="1" t="str">
        <f t="shared" si="198"/>
        <v>43</v>
      </c>
      <c r="E4234" s="1" t="str">
        <f t="shared" si="199"/>
        <v>14472</v>
      </c>
      <c r="F4234" s="1" t="str">
        <f t="shared" si="200"/>
        <v>RS-Pinhal Grande</v>
      </c>
    </row>
    <row r="4235" spans="1:6" x14ac:dyDescent="0.25">
      <c r="A4235" s="1" t="s">
        <v>6315</v>
      </c>
      <c r="B4235" s="1">
        <v>4314498</v>
      </c>
      <c r="C4235" s="1" t="s">
        <v>6616</v>
      </c>
      <c r="D4235" s="1" t="str">
        <f t="shared" si="198"/>
        <v>43</v>
      </c>
      <c r="E4235" s="1" t="str">
        <f t="shared" si="199"/>
        <v>14498</v>
      </c>
      <c r="F4235" s="1" t="str">
        <f t="shared" si="200"/>
        <v>RS-Pinheirinho do Vale</v>
      </c>
    </row>
    <row r="4236" spans="1:6" x14ac:dyDescent="0.25">
      <c r="A4236" s="1" t="s">
        <v>6315</v>
      </c>
      <c r="B4236" s="1">
        <v>4314506</v>
      </c>
      <c r="C4236" s="1" t="s">
        <v>6617</v>
      </c>
      <c r="D4236" s="1" t="str">
        <f t="shared" si="198"/>
        <v>43</v>
      </c>
      <c r="E4236" s="1" t="str">
        <f t="shared" si="199"/>
        <v>14506</v>
      </c>
      <c r="F4236" s="1" t="str">
        <f t="shared" si="200"/>
        <v>RS-Pinheiro Machado</v>
      </c>
    </row>
    <row r="4237" spans="1:6" x14ac:dyDescent="0.25">
      <c r="A4237" s="1" t="s">
        <v>6315</v>
      </c>
      <c r="B4237" s="1">
        <v>4314555</v>
      </c>
      <c r="C4237" s="1" t="s">
        <v>6618</v>
      </c>
      <c r="D4237" s="1" t="str">
        <f t="shared" si="198"/>
        <v>43</v>
      </c>
      <c r="E4237" s="1" t="str">
        <f t="shared" si="199"/>
        <v>14555</v>
      </c>
      <c r="F4237" s="1" t="str">
        <f t="shared" si="200"/>
        <v>RS-Pirapó</v>
      </c>
    </row>
    <row r="4238" spans="1:6" x14ac:dyDescent="0.25">
      <c r="A4238" s="1" t="s">
        <v>6315</v>
      </c>
      <c r="B4238" s="1">
        <v>4314605</v>
      </c>
      <c r="C4238" s="1" t="s">
        <v>6619</v>
      </c>
      <c r="D4238" s="1" t="str">
        <f t="shared" si="198"/>
        <v>43</v>
      </c>
      <c r="E4238" s="1" t="str">
        <f t="shared" si="199"/>
        <v>14605</v>
      </c>
      <c r="F4238" s="1" t="str">
        <f t="shared" si="200"/>
        <v>RS-Piratini</v>
      </c>
    </row>
    <row r="4239" spans="1:6" x14ac:dyDescent="0.25">
      <c r="A4239" s="1" t="s">
        <v>6315</v>
      </c>
      <c r="B4239" s="1">
        <v>4314704</v>
      </c>
      <c r="C4239" s="1" t="s">
        <v>3977</v>
      </c>
      <c r="D4239" s="1" t="str">
        <f t="shared" si="198"/>
        <v>43</v>
      </c>
      <c r="E4239" s="1" t="str">
        <f t="shared" si="199"/>
        <v>14704</v>
      </c>
      <c r="F4239" s="1" t="str">
        <f t="shared" si="200"/>
        <v>RS-Planalto</v>
      </c>
    </row>
    <row r="4240" spans="1:6" x14ac:dyDescent="0.25">
      <c r="A4240" s="1" t="s">
        <v>6315</v>
      </c>
      <c r="B4240" s="1">
        <v>4314753</v>
      </c>
      <c r="C4240" s="1" t="s">
        <v>6620</v>
      </c>
      <c r="D4240" s="1" t="str">
        <f t="shared" si="198"/>
        <v>43</v>
      </c>
      <c r="E4240" s="1" t="str">
        <f t="shared" si="199"/>
        <v>14753</v>
      </c>
      <c r="F4240" s="1" t="str">
        <f t="shared" si="200"/>
        <v>RS-Poço das Antas</v>
      </c>
    </row>
    <row r="4241" spans="1:6" x14ac:dyDescent="0.25">
      <c r="A4241" s="1" t="s">
        <v>6315</v>
      </c>
      <c r="B4241" s="1">
        <v>4314779</v>
      </c>
      <c r="C4241" s="1" t="s">
        <v>6621</v>
      </c>
      <c r="D4241" s="1" t="str">
        <f t="shared" si="198"/>
        <v>43</v>
      </c>
      <c r="E4241" s="1" t="str">
        <f t="shared" si="199"/>
        <v>14779</v>
      </c>
      <c r="F4241" s="1" t="str">
        <f t="shared" si="200"/>
        <v>RS-Pontão</v>
      </c>
    </row>
    <row r="4242" spans="1:6" x14ac:dyDescent="0.25">
      <c r="A4242" s="1" t="s">
        <v>6315</v>
      </c>
      <c r="B4242" s="1">
        <v>4314787</v>
      </c>
      <c r="C4242" s="1" t="s">
        <v>6622</v>
      </c>
      <c r="D4242" s="1" t="str">
        <f t="shared" si="198"/>
        <v>43</v>
      </c>
      <c r="E4242" s="1" t="str">
        <f t="shared" si="199"/>
        <v>14787</v>
      </c>
      <c r="F4242" s="1" t="str">
        <f t="shared" si="200"/>
        <v>RS-Ponte Preta</v>
      </c>
    </row>
    <row r="4243" spans="1:6" x14ac:dyDescent="0.25">
      <c r="A4243" s="1" t="s">
        <v>6315</v>
      </c>
      <c r="B4243" s="1">
        <v>4314803</v>
      </c>
      <c r="C4243" s="1" t="s">
        <v>6623</v>
      </c>
      <c r="D4243" s="1" t="str">
        <f t="shared" si="198"/>
        <v>43</v>
      </c>
      <c r="E4243" s="1" t="str">
        <f t="shared" si="199"/>
        <v>14803</v>
      </c>
      <c r="F4243" s="1" t="str">
        <f t="shared" si="200"/>
        <v>RS-Portão</v>
      </c>
    </row>
    <row r="4244" spans="1:6" x14ac:dyDescent="0.25">
      <c r="A4244" s="1" t="s">
        <v>6315</v>
      </c>
      <c r="B4244" s="1">
        <v>4314902</v>
      </c>
      <c r="C4244" s="1" t="s">
        <v>6624</v>
      </c>
      <c r="D4244" s="1" t="str">
        <f t="shared" si="198"/>
        <v>43</v>
      </c>
      <c r="E4244" s="1" t="str">
        <f t="shared" si="199"/>
        <v>14902</v>
      </c>
      <c r="F4244" s="1" t="str">
        <f t="shared" si="200"/>
        <v>RS-Porto Alegre</v>
      </c>
    </row>
    <row r="4245" spans="1:6" x14ac:dyDescent="0.25">
      <c r="A4245" s="1" t="s">
        <v>6315</v>
      </c>
      <c r="B4245" s="1">
        <v>4315008</v>
      </c>
      <c r="C4245" s="1" t="s">
        <v>6625</v>
      </c>
      <c r="D4245" s="1" t="str">
        <f t="shared" si="198"/>
        <v>43</v>
      </c>
      <c r="E4245" s="1" t="str">
        <f t="shared" si="199"/>
        <v>15008</v>
      </c>
      <c r="F4245" s="1" t="str">
        <f t="shared" si="200"/>
        <v>RS-Porto Lucena</v>
      </c>
    </row>
    <row r="4246" spans="1:6" x14ac:dyDescent="0.25">
      <c r="A4246" s="1" t="s">
        <v>6315</v>
      </c>
      <c r="B4246" s="1">
        <v>4315057</v>
      </c>
      <c r="C4246" s="1" t="s">
        <v>6626</v>
      </c>
      <c r="D4246" s="1" t="str">
        <f t="shared" si="198"/>
        <v>43</v>
      </c>
      <c r="E4246" s="1" t="str">
        <f t="shared" si="199"/>
        <v>15057</v>
      </c>
      <c r="F4246" s="1" t="str">
        <f t="shared" si="200"/>
        <v>RS-Porto Mauá</v>
      </c>
    </row>
    <row r="4247" spans="1:6" x14ac:dyDescent="0.25">
      <c r="A4247" s="1" t="s">
        <v>6315</v>
      </c>
      <c r="B4247" s="1">
        <v>4315073</v>
      </c>
      <c r="C4247" s="1" t="s">
        <v>6627</v>
      </c>
      <c r="D4247" s="1" t="str">
        <f t="shared" si="198"/>
        <v>43</v>
      </c>
      <c r="E4247" s="1" t="str">
        <f t="shared" si="199"/>
        <v>15073</v>
      </c>
      <c r="F4247" s="1" t="str">
        <f t="shared" si="200"/>
        <v>RS-Porto Vera Cruz</v>
      </c>
    </row>
    <row r="4248" spans="1:6" x14ac:dyDescent="0.25">
      <c r="A4248" s="1" t="s">
        <v>6315</v>
      </c>
      <c r="B4248" s="1">
        <v>4315107</v>
      </c>
      <c r="C4248" s="1" t="s">
        <v>6628</v>
      </c>
      <c r="D4248" s="1" t="str">
        <f t="shared" si="198"/>
        <v>43</v>
      </c>
      <c r="E4248" s="1" t="str">
        <f t="shared" si="199"/>
        <v>15107</v>
      </c>
      <c r="F4248" s="1" t="str">
        <f t="shared" si="200"/>
        <v>RS-Porto Xavier</v>
      </c>
    </row>
    <row r="4249" spans="1:6" x14ac:dyDescent="0.25">
      <c r="A4249" s="1" t="s">
        <v>6315</v>
      </c>
      <c r="B4249" s="1">
        <v>4315131</v>
      </c>
      <c r="C4249" s="1" t="s">
        <v>6629</v>
      </c>
      <c r="D4249" s="1" t="str">
        <f t="shared" si="198"/>
        <v>43</v>
      </c>
      <c r="E4249" s="1" t="str">
        <f t="shared" si="199"/>
        <v>15131</v>
      </c>
      <c r="F4249" s="1" t="str">
        <f t="shared" si="200"/>
        <v>RS-Pouso Novo</v>
      </c>
    </row>
    <row r="4250" spans="1:6" x14ac:dyDescent="0.25">
      <c r="A4250" s="1" t="s">
        <v>6315</v>
      </c>
      <c r="B4250" s="1">
        <v>4315149</v>
      </c>
      <c r="C4250" s="1" t="s">
        <v>6630</v>
      </c>
      <c r="D4250" s="1" t="str">
        <f t="shared" si="198"/>
        <v>43</v>
      </c>
      <c r="E4250" s="1" t="str">
        <f t="shared" si="199"/>
        <v>15149</v>
      </c>
      <c r="F4250" s="1" t="str">
        <f t="shared" si="200"/>
        <v>RS-Presidente Lucena</v>
      </c>
    </row>
    <row r="4251" spans="1:6" x14ac:dyDescent="0.25">
      <c r="A4251" s="1" t="s">
        <v>6315</v>
      </c>
      <c r="B4251" s="1">
        <v>4315156</v>
      </c>
      <c r="C4251" s="1" t="s">
        <v>6631</v>
      </c>
      <c r="D4251" s="1" t="str">
        <f t="shared" si="198"/>
        <v>43</v>
      </c>
      <c r="E4251" s="1" t="str">
        <f t="shared" si="199"/>
        <v>15156</v>
      </c>
      <c r="F4251" s="1" t="str">
        <f t="shared" si="200"/>
        <v>RS-Progresso</v>
      </c>
    </row>
    <row r="4252" spans="1:6" x14ac:dyDescent="0.25">
      <c r="A4252" s="1" t="s">
        <v>6315</v>
      </c>
      <c r="B4252" s="1">
        <v>4315172</v>
      </c>
      <c r="C4252" s="1" t="s">
        <v>6632</v>
      </c>
      <c r="D4252" s="1" t="str">
        <f t="shared" si="198"/>
        <v>43</v>
      </c>
      <c r="E4252" s="1" t="str">
        <f t="shared" si="199"/>
        <v>15172</v>
      </c>
      <c r="F4252" s="1" t="str">
        <f t="shared" si="200"/>
        <v>RS-Protásio Alves</v>
      </c>
    </row>
    <row r="4253" spans="1:6" x14ac:dyDescent="0.25">
      <c r="A4253" s="1" t="s">
        <v>6315</v>
      </c>
      <c r="B4253" s="1">
        <v>4315206</v>
      </c>
      <c r="C4253" s="1" t="s">
        <v>6633</v>
      </c>
      <c r="D4253" s="1" t="str">
        <f t="shared" si="198"/>
        <v>43</v>
      </c>
      <c r="E4253" s="1" t="str">
        <f t="shared" si="199"/>
        <v>15206</v>
      </c>
      <c r="F4253" s="1" t="str">
        <f t="shared" si="200"/>
        <v>RS-Putinga</v>
      </c>
    </row>
    <row r="4254" spans="1:6" x14ac:dyDescent="0.25">
      <c r="A4254" s="1" t="s">
        <v>6315</v>
      </c>
      <c r="B4254" s="1">
        <v>4315305</v>
      </c>
      <c r="C4254" s="1" t="s">
        <v>6634</v>
      </c>
      <c r="D4254" s="1" t="str">
        <f t="shared" si="198"/>
        <v>43</v>
      </c>
      <c r="E4254" s="1" t="str">
        <f t="shared" si="199"/>
        <v>15305</v>
      </c>
      <c r="F4254" s="1" t="str">
        <f t="shared" si="200"/>
        <v>RS-Quaraí</v>
      </c>
    </row>
    <row r="4255" spans="1:6" x14ac:dyDescent="0.25">
      <c r="A4255" s="1" t="s">
        <v>6315</v>
      </c>
      <c r="B4255" s="1">
        <v>4315313</v>
      </c>
      <c r="C4255" s="1" t="s">
        <v>6635</v>
      </c>
      <c r="D4255" s="1" t="str">
        <f t="shared" si="198"/>
        <v>43</v>
      </c>
      <c r="E4255" s="1" t="str">
        <f t="shared" si="199"/>
        <v>15313</v>
      </c>
      <c r="F4255" s="1" t="str">
        <f t="shared" si="200"/>
        <v>RS-Quatro Irmãos</v>
      </c>
    </row>
    <row r="4256" spans="1:6" x14ac:dyDescent="0.25">
      <c r="A4256" s="1" t="s">
        <v>6315</v>
      </c>
      <c r="B4256" s="1">
        <v>4315321</v>
      </c>
      <c r="C4256" s="1" t="s">
        <v>6636</v>
      </c>
      <c r="D4256" s="1" t="str">
        <f t="shared" si="198"/>
        <v>43</v>
      </c>
      <c r="E4256" s="1" t="str">
        <f t="shared" si="199"/>
        <v>15321</v>
      </c>
      <c r="F4256" s="1" t="str">
        <f t="shared" si="200"/>
        <v>RS-Quevedos</v>
      </c>
    </row>
    <row r="4257" spans="1:6" x14ac:dyDescent="0.25">
      <c r="A4257" s="1" t="s">
        <v>6315</v>
      </c>
      <c r="B4257" s="1">
        <v>4315354</v>
      </c>
      <c r="C4257" s="1" t="s">
        <v>6637</v>
      </c>
      <c r="D4257" s="1" t="str">
        <f t="shared" si="198"/>
        <v>43</v>
      </c>
      <c r="E4257" s="1" t="str">
        <f t="shared" si="199"/>
        <v>15354</v>
      </c>
      <c r="F4257" s="1" t="str">
        <f t="shared" si="200"/>
        <v>RS-Quinze de Novembro</v>
      </c>
    </row>
    <row r="4258" spans="1:6" x14ac:dyDescent="0.25">
      <c r="A4258" s="1" t="s">
        <v>6315</v>
      </c>
      <c r="B4258" s="1">
        <v>4315404</v>
      </c>
      <c r="C4258" s="1" t="s">
        <v>6638</v>
      </c>
      <c r="D4258" s="1" t="str">
        <f t="shared" si="198"/>
        <v>43</v>
      </c>
      <c r="E4258" s="1" t="str">
        <f t="shared" si="199"/>
        <v>15404</v>
      </c>
      <c r="F4258" s="1" t="str">
        <f t="shared" si="200"/>
        <v>RS-Redentora</v>
      </c>
    </row>
    <row r="4259" spans="1:6" x14ac:dyDescent="0.25">
      <c r="A4259" s="1" t="s">
        <v>6315</v>
      </c>
      <c r="B4259" s="1">
        <v>4315453</v>
      </c>
      <c r="C4259" s="1" t="s">
        <v>6639</v>
      </c>
      <c r="D4259" s="1" t="str">
        <f t="shared" si="198"/>
        <v>43</v>
      </c>
      <c r="E4259" s="1" t="str">
        <f t="shared" si="199"/>
        <v>15453</v>
      </c>
      <c r="F4259" s="1" t="str">
        <f t="shared" si="200"/>
        <v>RS-Relvado</v>
      </c>
    </row>
    <row r="4260" spans="1:6" x14ac:dyDescent="0.25">
      <c r="A4260" s="1" t="s">
        <v>6315</v>
      </c>
      <c r="B4260" s="1">
        <v>4315503</v>
      </c>
      <c r="C4260" s="1" t="s">
        <v>6640</v>
      </c>
      <c r="D4260" s="1" t="str">
        <f t="shared" si="198"/>
        <v>43</v>
      </c>
      <c r="E4260" s="1" t="str">
        <f t="shared" si="199"/>
        <v>15503</v>
      </c>
      <c r="F4260" s="1" t="str">
        <f t="shared" si="200"/>
        <v>RS-Restinga Seca</v>
      </c>
    </row>
    <row r="4261" spans="1:6" x14ac:dyDescent="0.25">
      <c r="A4261" s="1" t="s">
        <v>6315</v>
      </c>
      <c r="B4261" s="1">
        <v>4315552</v>
      </c>
      <c r="C4261" s="1" t="s">
        <v>6641</v>
      </c>
      <c r="D4261" s="1" t="str">
        <f t="shared" si="198"/>
        <v>43</v>
      </c>
      <c r="E4261" s="1" t="str">
        <f t="shared" si="199"/>
        <v>15552</v>
      </c>
      <c r="F4261" s="1" t="str">
        <f t="shared" si="200"/>
        <v>RS-Rio dos Índios</v>
      </c>
    </row>
    <row r="4262" spans="1:6" x14ac:dyDescent="0.25">
      <c r="A4262" s="1" t="s">
        <v>6315</v>
      </c>
      <c r="B4262" s="1">
        <v>4315602</v>
      </c>
      <c r="C4262" s="1" t="s">
        <v>6642</v>
      </c>
      <c r="D4262" s="1" t="str">
        <f t="shared" si="198"/>
        <v>43</v>
      </c>
      <c r="E4262" s="1" t="str">
        <f t="shared" si="199"/>
        <v>15602</v>
      </c>
      <c r="F4262" s="1" t="str">
        <f t="shared" si="200"/>
        <v>RS-Rio Grande</v>
      </c>
    </row>
    <row r="4263" spans="1:6" x14ac:dyDescent="0.25">
      <c r="A4263" s="1" t="s">
        <v>6315</v>
      </c>
      <c r="B4263" s="1">
        <v>4315701</v>
      </c>
      <c r="C4263" s="1" t="s">
        <v>6643</v>
      </c>
      <c r="D4263" s="1" t="str">
        <f t="shared" si="198"/>
        <v>43</v>
      </c>
      <c r="E4263" s="1" t="str">
        <f t="shared" si="199"/>
        <v>15701</v>
      </c>
      <c r="F4263" s="1" t="str">
        <f t="shared" si="200"/>
        <v>RS-Rio Pardo</v>
      </c>
    </row>
    <row r="4264" spans="1:6" x14ac:dyDescent="0.25">
      <c r="A4264" s="1" t="s">
        <v>6315</v>
      </c>
      <c r="B4264" s="1">
        <v>4315750</v>
      </c>
      <c r="C4264" s="1" t="s">
        <v>6644</v>
      </c>
      <c r="D4264" s="1" t="str">
        <f t="shared" si="198"/>
        <v>43</v>
      </c>
      <c r="E4264" s="1" t="str">
        <f t="shared" si="199"/>
        <v>15750</v>
      </c>
      <c r="F4264" s="1" t="str">
        <f t="shared" si="200"/>
        <v>RS-Riozinho</v>
      </c>
    </row>
    <row r="4265" spans="1:6" x14ac:dyDescent="0.25">
      <c r="A4265" s="1" t="s">
        <v>6315</v>
      </c>
      <c r="B4265" s="1">
        <v>4315800</v>
      </c>
      <c r="C4265" s="1" t="s">
        <v>6645</v>
      </c>
      <c r="D4265" s="1" t="str">
        <f t="shared" si="198"/>
        <v>43</v>
      </c>
      <c r="E4265" s="1" t="str">
        <f t="shared" si="199"/>
        <v>15800</v>
      </c>
      <c r="F4265" s="1" t="str">
        <f t="shared" si="200"/>
        <v>RS-Roca Sales</v>
      </c>
    </row>
    <row r="4266" spans="1:6" x14ac:dyDescent="0.25">
      <c r="A4266" s="1" t="s">
        <v>6315</v>
      </c>
      <c r="B4266" s="1">
        <v>4315909</v>
      </c>
      <c r="C4266" s="1" t="s">
        <v>6646</v>
      </c>
      <c r="D4266" s="1" t="str">
        <f t="shared" si="198"/>
        <v>43</v>
      </c>
      <c r="E4266" s="1" t="str">
        <f t="shared" si="199"/>
        <v>15909</v>
      </c>
      <c r="F4266" s="1" t="str">
        <f t="shared" si="200"/>
        <v>RS-Rodeio Bonito</v>
      </c>
    </row>
    <row r="4267" spans="1:6" x14ac:dyDescent="0.25">
      <c r="A4267" s="1" t="s">
        <v>6315</v>
      </c>
      <c r="B4267" s="1">
        <v>4315958</v>
      </c>
      <c r="C4267" s="1" t="s">
        <v>6647</v>
      </c>
      <c r="D4267" s="1" t="str">
        <f t="shared" si="198"/>
        <v>43</v>
      </c>
      <c r="E4267" s="1" t="str">
        <f t="shared" si="199"/>
        <v>15958</v>
      </c>
      <c r="F4267" s="1" t="str">
        <f t="shared" si="200"/>
        <v>RS-Rolador</v>
      </c>
    </row>
    <row r="4268" spans="1:6" x14ac:dyDescent="0.25">
      <c r="A4268" s="1" t="s">
        <v>6315</v>
      </c>
      <c r="B4268" s="1">
        <v>4316006</v>
      </c>
      <c r="C4268" s="1" t="s">
        <v>6648</v>
      </c>
      <c r="D4268" s="1" t="str">
        <f t="shared" si="198"/>
        <v>43</v>
      </c>
      <c r="E4268" s="1" t="str">
        <f t="shared" si="199"/>
        <v>16006</v>
      </c>
      <c r="F4268" s="1" t="str">
        <f t="shared" si="200"/>
        <v>RS-Rolante</v>
      </c>
    </row>
    <row r="4269" spans="1:6" x14ac:dyDescent="0.25">
      <c r="A4269" s="1" t="s">
        <v>6315</v>
      </c>
      <c r="B4269" s="1">
        <v>4316105</v>
      </c>
      <c r="C4269" s="1" t="s">
        <v>6649</v>
      </c>
      <c r="D4269" s="1" t="str">
        <f t="shared" si="198"/>
        <v>43</v>
      </c>
      <c r="E4269" s="1" t="str">
        <f t="shared" si="199"/>
        <v>16105</v>
      </c>
      <c r="F4269" s="1" t="str">
        <f t="shared" si="200"/>
        <v>RS-Ronda Alta</v>
      </c>
    </row>
    <row r="4270" spans="1:6" x14ac:dyDescent="0.25">
      <c r="A4270" s="1" t="s">
        <v>6315</v>
      </c>
      <c r="B4270" s="1">
        <v>4316204</v>
      </c>
      <c r="C4270" s="1" t="s">
        <v>6650</v>
      </c>
      <c r="D4270" s="1" t="str">
        <f t="shared" si="198"/>
        <v>43</v>
      </c>
      <c r="E4270" s="1" t="str">
        <f t="shared" si="199"/>
        <v>16204</v>
      </c>
      <c r="F4270" s="1" t="str">
        <f t="shared" si="200"/>
        <v>RS-Rondinha</v>
      </c>
    </row>
    <row r="4271" spans="1:6" x14ac:dyDescent="0.25">
      <c r="A4271" s="1" t="s">
        <v>6315</v>
      </c>
      <c r="B4271" s="1">
        <v>4316303</v>
      </c>
      <c r="C4271" s="1" t="s">
        <v>6651</v>
      </c>
      <c r="D4271" s="1" t="str">
        <f t="shared" si="198"/>
        <v>43</v>
      </c>
      <c r="E4271" s="1" t="str">
        <f t="shared" si="199"/>
        <v>16303</v>
      </c>
      <c r="F4271" s="1" t="str">
        <f t="shared" si="200"/>
        <v>RS-Roque Gonzales</v>
      </c>
    </row>
    <row r="4272" spans="1:6" x14ac:dyDescent="0.25">
      <c r="A4272" s="1" t="s">
        <v>6315</v>
      </c>
      <c r="B4272" s="1">
        <v>4316402</v>
      </c>
      <c r="C4272" s="1" t="s">
        <v>6652</v>
      </c>
      <c r="D4272" s="1" t="str">
        <f t="shared" si="198"/>
        <v>43</v>
      </c>
      <c r="E4272" s="1" t="str">
        <f t="shared" si="199"/>
        <v>16402</v>
      </c>
      <c r="F4272" s="1" t="str">
        <f t="shared" si="200"/>
        <v>RS-Rosário do Sul</v>
      </c>
    </row>
    <row r="4273" spans="1:6" x14ac:dyDescent="0.25">
      <c r="A4273" s="1" t="s">
        <v>6315</v>
      </c>
      <c r="B4273" s="1">
        <v>4316428</v>
      </c>
      <c r="C4273" s="1" t="s">
        <v>6653</v>
      </c>
      <c r="D4273" s="1" t="str">
        <f t="shared" si="198"/>
        <v>43</v>
      </c>
      <c r="E4273" s="1" t="str">
        <f t="shared" si="199"/>
        <v>16428</v>
      </c>
      <c r="F4273" s="1" t="str">
        <f t="shared" si="200"/>
        <v>RS-Sagrada Família</v>
      </c>
    </row>
    <row r="4274" spans="1:6" x14ac:dyDescent="0.25">
      <c r="A4274" s="1" t="s">
        <v>6315</v>
      </c>
      <c r="B4274" s="1">
        <v>4316436</v>
      </c>
      <c r="C4274" s="1" t="s">
        <v>6654</v>
      </c>
      <c r="D4274" s="1" t="str">
        <f t="shared" si="198"/>
        <v>43</v>
      </c>
      <c r="E4274" s="1" t="str">
        <f t="shared" si="199"/>
        <v>16436</v>
      </c>
      <c r="F4274" s="1" t="str">
        <f t="shared" si="200"/>
        <v>RS-Saldanha Marinho</v>
      </c>
    </row>
    <row r="4275" spans="1:6" x14ac:dyDescent="0.25">
      <c r="A4275" s="1" t="s">
        <v>6315</v>
      </c>
      <c r="B4275" s="1">
        <v>4316451</v>
      </c>
      <c r="C4275" s="1" t="s">
        <v>6655</v>
      </c>
      <c r="D4275" s="1" t="str">
        <f t="shared" si="198"/>
        <v>43</v>
      </c>
      <c r="E4275" s="1" t="str">
        <f t="shared" si="199"/>
        <v>16451</v>
      </c>
      <c r="F4275" s="1" t="str">
        <f t="shared" si="200"/>
        <v>RS-Salto do Jacuí</v>
      </c>
    </row>
    <row r="4276" spans="1:6" x14ac:dyDescent="0.25">
      <c r="A4276" s="1" t="s">
        <v>6315</v>
      </c>
      <c r="B4276" s="1">
        <v>4316477</v>
      </c>
      <c r="C4276" s="1" t="s">
        <v>6656</v>
      </c>
      <c r="D4276" s="1" t="str">
        <f t="shared" si="198"/>
        <v>43</v>
      </c>
      <c r="E4276" s="1" t="str">
        <f t="shared" si="199"/>
        <v>16477</v>
      </c>
      <c r="F4276" s="1" t="str">
        <f t="shared" si="200"/>
        <v>RS-Salvador das Missões</v>
      </c>
    </row>
    <row r="4277" spans="1:6" x14ac:dyDescent="0.25">
      <c r="A4277" s="1" t="s">
        <v>6315</v>
      </c>
      <c r="B4277" s="1">
        <v>4316501</v>
      </c>
      <c r="C4277" s="1" t="s">
        <v>6657</v>
      </c>
      <c r="D4277" s="1" t="str">
        <f t="shared" si="198"/>
        <v>43</v>
      </c>
      <c r="E4277" s="1" t="str">
        <f t="shared" si="199"/>
        <v>16501</v>
      </c>
      <c r="F4277" s="1" t="str">
        <f t="shared" si="200"/>
        <v>RS-Salvador do Sul</v>
      </c>
    </row>
    <row r="4278" spans="1:6" x14ac:dyDescent="0.25">
      <c r="A4278" s="1" t="s">
        <v>6315</v>
      </c>
      <c r="B4278" s="1">
        <v>4316600</v>
      </c>
      <c r="C4278" s="1" t="s">
        <v>6658</v>
      </c>
      <c r="D4278" s="1" t="str">
        <f t="shared" si="198"/>
        <v>43</v>
      </c>
      <c r="E4278" s="1" t="str">
        <f t="shared" si="199"/>
        <v>16600</v>
      </c>
      <c r="F4278" s="1" t="str">
        <f t="shared" si="200"/>
        <v>RS-Sananduva</v>
      </c>
    </row>
    <row r="4279" spans="1:6" x14ac:dyDescent="0.25">
      <c r="A4279" s="1" t="s">
        <v>6315</v>
      </c>
      <c r="B4279" s="1">
        <v>4316709</v>
      </c>
      <c r="C4279" s="1" t="s">
        <v>6659</v>
      </c>
      <c r="D4279" s="1" t="str">
        <f t="shared" si="198"/>
        <v>43</v>
      </c>
      <c r="E4279" s="1" t="str">
        <f t="shared" si="199"/>
        <v>16709</v>
      </c>
      <c r="F4279" s="1" t="str">
        <f t="shared" si="200"/>
        <v>RS-Santa Bárbara do Sul</v>
      </c>
    </row>
    <row r="4280" spans="1:6" x14ac:dyDescent="0.25">
      <c r="A4280" s="1" t="s">
        <v>6315</v>
      </c>
      <c r="B4280" s="1">
        <v>4316733</v>
      </c>
      <c r="C4280" s="1" t="s">
        <v>6660</v>
      </c>
      <c r="D4280" s="1" t="str">
        <f t="shared" si="198"/>
        <v>43</v>
      </c>
      <c r="E4280" s="1" t="str">
        <f t="shared" si="199"/>
        <v>16733</v>
      </c>
      <c r="F4280" s="1" t="str">
        <f t="shared" si="200"/>
        <v>RS-Santa Cecília do Sul</v>
      </c>
    </row>
    <row r="4281" spans="1:6" x14ac:dyDescent="0.25">
      <c r="A4281" s="1" t="s">
        <v>6315</v>
      </c>
      <c r="B4281" s="1">
        <v>4316758</v>
      </c>
      <c r="C4281" s="1" t="s">
        <v>6661</v>
      </c>
      <c r="D4281" s="1" t="str">
        <f t="shared" si="198"/>
        <v>43</v>
      </c>
      <c r="E4281" s="1" t="str">
        <f t="shared" si="199"/>
        <v>16758</v>
      </c>
      <c r="F4281" s="1" t="str">
        <f t="shared" si="200"/>
        <v>RS-Santa Clara do Sul</v>
      </c>
    </row>
    <row r="4282" spans="1:6" x14ac:dyDescent="0.25">
      <c r="A4282" s="1" t="s">
        <v>6315</v>
      </c>
      <c r="B4282" s="1">
        <v>4316808</v>
      </c>
      <c r="C4282" s="1" t="s">
        <v>6662</v>
      </c>
      <c r="D4282" s="1" t="str">
        <f t="shared" si="198"/>
        <v>43</v>
      </c>
      <c r="E4282" s="1" t="str">
        <f t="shared" si="199"/>
        <v>16808</v>
      </c>
      <c r="F4282" s="1" t="str">
        <f t="shared" si="200"/>
        <v>RS-Santa Cruz do Sul</v>
      </c>
    </row>
    <row r="4283" spans="1:6" x14ac:dyDescent="0.25">
      <c r="A4283" s="1" t="s">
        <v>6315</v>
      </c>
      <c r="B4283" s="1">
        <v>4316972</v>
      </c>
      <c r="C4283" s="1" t="s">
        <v>6663</v>
      </c>
      <c r="D4283" s="1" t="str">
        <f t="shared" si="198"/>
        <v>43</v>
      </c>
      <c r="E4283" s="1" t="str">
        <f t="shared" si="199"/>
        <v>16972</v>
      </c>
      <c r="F4283" s="1" t="str">
        <f t="shared" si="200"/>
        <v>RS-Santa Margarida do Sul</v>
      </c>
    </row>
    <row r="4284" spans="1:6" x14ac:dyDescent="0.25">
      <c r="A4284" s="1" t="s">
        <v>6315</v>
      </c>
      <c r="B4284" s="1">
        <v>4316907</v>
      </c>
      <c r="C4284" s="1" t="s">
        <v>3099</v>
      </c>
      <c r="D4284" s="1" t="str">
        <f t="shared" si="198"/>
        <v>43</v>
      </c>
      <c r="E4284" s="1" t="str">
        <f t="shared" si="199"/>
        <v>16907</v>
      </c>
      <c r="F4284" s="1" t="str">
        <f t="shared" si="200"/>
        <v>RS-Santa Maria</v>
      </c>
    </row>
    <row r="4285" spans="1:6" x14ac:dyDescent="0.25">
      <c r="A4285" s="1" t="s">
        <v>6315</v>
      </c>
      <c r="B4285" s="1">
        <v>4316956</v>
      </c>
      <c r="C4285" s="1" t="s">
        <v>6664</v>
      </c>
      <c r="D4285" s="1" t="str">
        <f t="shared" si="198"/>
        <v>43</v>
      </c>
      <c r="E4285" s="1" t="str">
        <f t="shared" si="199"/>
        <v>16956</v>
      </c>
      <c r="F4285" s="1" t="str">
        <f t="shared" si="200"/>
        <v>RS-Santa Maria do Herval</v>
      </c>
    </row>
    <row r="4286" spans="1:6" x14ac:dyDescent="0.25">
      <c r="A4286" s="1" t="s">
        <v>6315</v>
      </c>
      <c r="B4286" s="1">
        <v>4317202</v>
      </c>
      <c r="C4286" s="1" t="s">
        <v>6665</v>
      </c>
      <c r="D4286" s="1" t="str">
        <f t="shared" si="198"/>
        <v>43</v>
      </c>
      <c r="E4286" s="1" t="str">
        <f t="shared" si="199"/>
        <v>17202</v>
      </c>
      <c r="F4286" s="1" t="str">
        <f t="shared" si="200"/>
        <v>RS-Santa Rosa</v>
      </c>
    </row>
    <row r="4287" spans="1:6" x14ac:dyDescent="0.25">
      <c r="A4287" s="1" t="s">
        <v>6315</v>
      </c>
      <c r="B4287" s="1">
        <v>4317251</v>
      </c>
      <c r="C4287" s="1" t="s">
        <v>6666</v>
      </c>
      <c r="D4287" s="1" t="str">
        <f t="shared" si="198"/>
        <v>43</v>
      </c>
      <c r="E4287" s="1" t="str">
        <f t="shared" si="199"/>
        <v>17251</v>
      </c>
      <c r="F4287" s="1" t="str">
        <f t="shared" si="200"/>
        <v>RS-Santa Tereza</v>
      </c>
    </row>
    <row r="4288" spans="1:6" x14ac:dyDescent="0.25">
      <c r="A4288" s="1" t="s">
        <v>6315</v>
      </c>
      <c r="B4288" s="1">
        <v>4317301</v>
      </c>
      <c r="C4288" s="1" t="s">
        <v>6667</v>
      </c>
      <c r="D4288" s="1" t="str">
        <f t="shared" si="198"/>
        <v>43</v>
      </c>
      <c r="E4288" s="1" t="str">
        <f t="shared" si="199"/>
        <v>17301</v>
      </c>
      <c r="F4288" s="1" t="str">
        <f t="shared" si="200"/>
        <v>RS-Santa Vitória do Palmar</v>
      </c>
    </row>
    <row r="4289" spans="1:6" x14ac:dyDescent="0.25">
      <c r="A4289" s="1" t="s">
        <v>6315</v>
      </c>
      <c r="B4289" s="1">
        <v>4317004</v>
      </c>
      <c r="C4289" s="1" t="s">
        <v>6668</v>
      </c>
      <c r="D4289" s="1" t="str">
        <f t="shared" si="198"/>
        <v>43</v>
      </c>
      <c r="E4289" s="1" t="str">
        <f t="shared" si="199"/>
        <v>17004</v>
      </c>
      <c r="F4289" s="1" t="str">
        <f t="shared" si="200"/>
        <v>RS-Santana da Boa Vista</v>
      </c>
    </row>
    <row r="4290" spans="1:6" x14ac:dyDescent="0.25">
      <c r="A4290" s="1" t="s">
        <v>6315</v>
      </c>
      <c r="B4290" s="1">
        <v>4317103</v>
      </c>
      <c r="C4290" s="1" t="s">
        <v>6669</v>
      </c>
      <c r="D4290" s="1" t="str">
        <f t="shared" si="198"/>
        <v>43</v>
      </c>
      <c r="E4290" s="1" t="str">
        <f t="shared" si="199"/>
        <v>17103</v>
      </c>
      <c r="F4290" s="1" t="str">
        <f t="shared" si="200"/>
        <v>RS-Sant'Ana do Livramento</v>
      </c>
    </row>
    <row r="4291" spans="1:6" x14ac:dyDescent="0.25">
      <c r="A4291" s="1" t="s">
        <v>6315</v>
      </c>
      <c r="B4291" s="1">
        <v>4317400</v>
      </c>
      <c r="C4291" s="1" t="s">
        <v>6670</v>
      </c>
      <c r="D4291" s="1" t="str">
        <f t="shared" ref="D4291:D4354" si="201">LEFT($B4291,2)</f>
        <v>43</v>
      </c>
      <c r="E4291" s="1" t="str">
        <f t="shared" ref="E4291:E4354" si="202">RIGHT(B4291,5)</f>
        <v>17400</v>
      </c>
      <c r="F4291" s="1" t="str">
        <f t="shared" si="200"/>
        <v>RS-Santiago</v>
      </c>
    </row>
    <row r="4292" spans="1:6" x14ac:dyDescent="0.25">
      <c r="A4292" s="1" t="s">
        <v>6315</v>
      </c>
      <c r="B4292" s="1">
        <v>4317509</v>
      </c>
      <c r="C4292" s="1" t="s">
        <v>6671</v>
      </c>
      <c r="D4292" s="1" t="str">
        <f t="shared" si="201"/>
        <v>43</v>
      </c>
      <c r="E4292" s="1" t="str">
        <f t="shared" si="202"/>
        <v>17509</v>
      </c>
      <c r="F4292" s="1" t="str">
        <f t="shared" ref="F4292:F4355" si="203">A4292&amp;"-"&amp;C4292</f>
        <v>RS-Santo Ângelo</v>
      </c>
    </row>
    <row r="4293" spans="1:6" x14ac:dyDescent="0.25">
      <c r="A4293" s="1" t="s">
        <v>6315</v>
      </c>
      <c r="B4293" s="1">
        <v>4317608</v>
      </c>
      <c r="C4293" s="1" t="s">
        <v>6672</v>
      </c>
      <c r="D4293" s="1" t="str">
        <f t="shared" si="201"/>
        <v>43</v>
      </c>
      <c r="E4293" s="1" t="str">
        <f t="shared" si="202"/>
        <v>17608</v>
      </c>
      <c r="F4293" s="1" t="str">
        <f t="shared" si="203"/>
        <v>RS-Santo Antônio da Patrulha</v>
      </c>
    </row>
    <row r="4294" spans="1:6" x14ac:dyDescent="0.25">
      <c r="A4294" s="1" t="s">
        <v>6315</v>
      </c>
      <c r="B4294" s="1">
        <v>4317707</v>
      </c>
      <c r="C4294" s="1" t="s">
        <v>6673</v>
      </c>
      <c r="D4294" s="1" t="str">
        <f t="shared" si="201"/>
        <v>43</v>
      </c>
      <c r="E4294" s="1" t="str">
        <f t="shared" si="202"/>
        <v>17707</v>
      </c>
      <c r="F4294" s="1" t="str">
        <f t="shared" si="203"/>
        <v>RS-Santo Antônio das Missões</v>
      </c>
    </row>
    <row r="4295" spans="1:6" x14ac:dyDescent="0.25">
      <c r="A4295" s="1" t="s">
        <v>6315</v>
      </c>
      <c r="B4295" s="1">
        <v>4317558</v>
      </c>
      <c r="C4295" s="1" t="s">
        <v>6674</v>
      </c>
      <c r="D4295" s="1" t="str">
        <f t="shared" si="201"/>
        <v>43</v>
      </c>
      <c r="E4295" s="1" t="str">
        <f t="shared" si="202"/>
        <v>17558</v>
      </c>
      <c r="F4295" s="1" t="str">
        <f t="shared" si="203"/>
        <v>RS-Santo Antônio do Palma</v>
      </c>
    </row>
    <row r="4296" spans="1:6" x14ac:dyDescent="0.25">
      <c r="A4296" s="1" t="s">
        <v>6315</v>
      </c>
      <c r="B4296" s="1">
        <v>4317756</v>
      </c>
      <c r="C4296" s="1" t="s">
        <v>6675</v>
      </c>
      <c r="D4296" s="1" t="str">
        <f t="shared" si="201"/>
        <v>43</v>
      </c>
      <c r="E4296" s="1" t="str">
        <f t="shared" si="202"/>
        <v>17756</v>
      </c>
      <c r="F4296" s="1" t="str">
        <f t="shared" si="203"/>
        <v>RS-Santo Antônio do Planalto</v>
      </c>
    </row>
    <row r="4297" spans="1:6" x14ac:dyDescent="0.25">
      <c r="A4297" s="1" t="s">
        <v>6315</v>
      </c>
      <c r="B4297" s="1">
        <v>4317806</v>
      </c>
      <c r="C4297" s="1" t="s">
        <v>6676</v>
      </c>
      <c r="D4297" s="1" t="str">
        <f t="shared" si="201"/>
        <v>43</v>
      </c>
      <c r="E4297" s="1" t="str">
        <f t="shared" si="202"/>
        <v>17806</v>
      </c>
      <c r="F4297" s="1" t="str">
        <f t="shared" si="203"/>
        <v>RS-Santo Augusto</v>
      </c>
    </row>
    <row r="4298" spans="1:6" x14ac:dyDescent="0.25">
      <c r="A4298" s="1" t="s">
        <v>6315</v>
      </c>
      <c r="B4298" s="1">
        <v>4317905</v>
      </c>
      <c r="C4298" s="1" t="s">
        <v>6677</v>
      </c>
      <c r="D4298" s="1" t="str">
        <f t="shared" si="201"/>
        <v>43</v>
      </c>
      <c r="E4298" s="1" t="str">
        <f t="shared" si="202"/>
        <v>17905</v>
      </c>
      <c r="F4298" s="1" t="str">
        <f t="shared" si="203"/>
        <v>RS-Santo Cristo</v>
      </c>
    </row>
    <row r="4299" spans="1:6" x14ac:dyDescent="0.25">
      <c r="A4299" s="1" t="s">
        <v>6315</v>
      </c>
      <c r="B4299" s="1">
        <v>4317954</v>
      </c>
      <c r="C4299" s="1" t="s">
        <v>6678</v>
      </c>
      <c r="D4299" s="1" t="str">
        <f t="shared" si="201"/>
        <v>43</v>
      </c>
      <c r="E4299" s="1" t="str">
        <f t="shared" si="202"/>
        <v>17954</v>
      </c>
      <c r="F4299" s="1" t="str">
        <f t="shared" si="203"/>
        <v>RS-Santo Expedito do Sul</v>
      </c>
    </row>
    <row r="4300" spans="1:6" x14ac:dyDescent="0.25">
      <c r="A4300" s="1" t="s">
        <v>6315</v>
      </c>
      <c r="B4300" s="1">
        <v>4318002</v>
      </c>
      <c r="C4300" s="1" t="s">
        <v>6679</v>
      </c>
      <c r="D4300" s="1" t="str">
        <f t="shared" si="201"/>
        <v>43</v>
      </c>
      <c r="E4300" s="1" t="str">
        <f t="shared" si="202"/>
        <v>18002</v>
      </c>
      <c r="F4300" s="1" t="str">
        <f t="shared" si="203"/>
        <v>RS-São Borja</v>
      </c>
    </row>
    <row r="4301" spans="1:6" x14ac:dyDescent="0.25">
      <c r="A4301" s="1" t="s">
        <v>6315</v>
      </c>
      <c r="B4301" s="1">
        <v>4318051</v>
      </c>
      <c r="C4301" s="1" t="s">
        <v>6680</v>
      </c>
      <c r="D4301" s="1" t="str">
        <f t="shared" si="201"/>
        <v>43</v>
      </c>
      <c r="E4301" s="1" t="str">
        <f t="shared" si="202"/>
        <v>18051</v>
      </c>
      <c r="F4301" s="1" t="str">
        <f t="shared" si="203"/>
        <v>RS-São Domingos do Sul</v>
      </c>
    </row>
    <row r="4302" spans="1:6" x14ac:dyDescent="0.25">
      <c r="A4302" s="1" t="s">
        <v>6315</v>
      </c>
      <c r="B4302" s="1">
        <v>4318101</v>
      </c>
      <c r="C4302" s="1" t="s">
        <v>6681</v>
      </c>
      <c r="D4302" s="1" t="str">
        <f t="shared" si="201"/>
        <v>43</v>
      </c>
      <c r="E4302" s="1" t="str">
        <f t="shared" si="202"/>
        <v>18101</v>
      </c>
      <c r="F4302" s="1" t="str">
        <f t="shared" si="203"/>
        <v>RS-São Francisco de Assis</v>
      </c>
    </row>
    <row r="4303" spans="1:6" x14ac:dyDescent="0.25">
      <c r="A4303" s="1" t="s">
        <v>6315</v>
      </c>
      <c r="B4303" s="1">
        <v>4318200</v>
      </c>
      <c r="C4303" s="1" t="s">
        <v>4774</v>
      </c>
      <c r="D4303" s="1" t="str">
        <f t="shared" si="201"/>
        <v>43</v>
      </c>
      <c r="E4303" s="1" t="str">
        <f t="shared" si="202"/>
        <v>18200</v>
      </c>
      <c r="F4303" s="1" t="str">
        <f t="shared" si="203"/>
        <v>RS-São Francisco de Paula</v>
      </c>
    </row>
    <row r="4304" spans="1:6" x14ac:dyDescent="0.25">
      <c r="A4304" s="1" t="s">
        <v>6315</v>
      </c>
      <c r="B4304" s="1">
        <v>4318309</v>
      </c>
      <c r="C4304" s="1" t="s">
        <v>4019</v>
      </c>
      <c r="D4304" s="1" t="str">
        <f t="shared" si="201"/>
        <v>43</v>
      </c>
      <c r="E4304" s="1" t="str">
        <f t="shared" si="202"/>
        <v>18309</v>
      </c>
      <c r="F4304" s="1" t="str">
        <f t="shared" si="203"/>
        <v>RS-São Gabriel</v>
      </c>
    </row>
    <row r="4305" spans="1:6" x14ac:dyDescent="0.25">
      <c r="A4305" s="1" t="s">
        <v>6315</v>
      </c>
      <c r="B4305" s="1">
        <v>4318408</v>
      </c>
      <c r="C4305" s="1" t="s">
        <v>6682</v>
      </c>
      <c r="D4305" s="1" t="str">
        <f t="shared" si="201"/>
        <v>43</v>
      </c>
      <c r="E4305" s="1" t="str">
        <f t="shared" si="202"/>
        <v>18408</v>
      </c>
      <c r="F4305" s="1" t="str">
        <f t="shared" si="203"/>
        <v>RS-São Jerônimo</v>
      </c>
    </row>
    <row r="4306" spans="1:6" x14ac:dyDescent="0.25">
      <c r="A4306" s="1" t="s">
        <v>6315</v>
      </c>
      <c r="B4306" s="1">
        <v>4318424</v>
      </c>
      <c r="C4306" s="1" t="s">
        <v>6683</v>
      </c>
      <c r="D4306" s="1" t="str">
        <f t="shared" si="201"/>
        <v>43</v>
      </c>
      <c r="E4306" s="1" t="str">
        <f t="shared" si="202"/>
        <v>18424</v>
      </c>
      <c r="F4306" s="1" t="str">
        <f t="shared" si="203"/>
        <v>RS-São João da Urtiga</v>
      </c>
    </row>
    <row r="4307" spans="1:6" x14ac:dyDescent="0.25">
      <c r="A4307" s="1" t="s">
        <v>6315</v>
      </c>
      <c r="B4307" s="1">
        <v>4318432</v>
      </c>
      <c r="C4307" s="1" t="s">
        <v>6684</v>
      </c>
      <c r="D4307" s="1" t="str">
        <f t="shared" si="201"/>
        <v>43</v>
      </c>
      <c r="E4307" s="1" t="str">
        <f t="shared" si="202"/>
        <v>18432</v>
      </c>
      <c r="F4307" s="1" t="str">
        <f t="shared" si="203"/>
        <v>RS-São João do Polêsine</v>
      </c>
    </row>
    <row r="4308" spans="1:6" x14ac:dyDescent="0.25">
      <c r="A4308" s="1" t="s">
        <v>6315</v>
      </c>
      <c r="B4308" s="1">
        <v>4318440</v>
      </c>
      <c r="C4308" s="1" t="s">
        <v>6685</v>
      </c>
      <c r="D4308" s="1" t="str">
        <f t="shared" si="201"/>
        <v>43</v>
      </c>
      <c r="E4308" s="1" t="str">
        <f t="shared" si="202"/>
        <v>18440</v>
      </c>
      <c r="F4308" s="1" t="str">
        <f t="shared" si="203"/>
        <v>RS-São Jorge</v>
      </c>
    </row>
    <row r="4309" spans="1:6" x14ac:dyDescent="0.25">
      <c r="A4309" s="1" t="s">
        <v>6315</v>
      </c>
      <c r="B4309" s="1">
        <v>4318457</v>
      </c>
      <c r="C4309" s="1" t="s">
        <v>6686</v>
      </c>
      <c r="D4309" s="1" t="str">
        <f t="shared" si="201"/>
        <v>43</v>
      </c>
      <c r="E4309" s="1" t="str">
        <f t="shared" si="202"/>
        <v>18457</v>
      </c>
      <c r="F4309" s="1" t="str">
        <f t="shared" si="203"/>
        <v>RS-São José das Missões</v>
      </c>
    </row>
    <row r="4310" spans="1:6" x14ac:dyDescent="0.25">
      <c r="A4310" s="1" t="s">
        <v>6315</v>
      </c>
      <c r="B4310" s="1">
        <v>4318465</v>
      </c>
      <c r="C4310" s="1" t="s">
        <v>6687</v>
      </c>
      <c r="D4310" s="1" t="str">
        <f t="shared" si="201"/>
        <v>43</v>
      </c>
      <c r="E4310" s="1" t="str">
        <f t="shared" si="202"/>
        <v>18465</v>
      </c>
      <c r="F4310" s="1" t="str">
        <f t="shared" si="203"/>
        <v>RS-São José do Herval</v>
      </c>
    </row>
    <row r="4311" spans="1:6" x14ac:dyDescent="0.25">
      <c r="A4311" s="1" t="s">
        <v>6315</v>
      </c>
      <c r="B4311" s="1">
        <v>4318481</v>
      </c>
      <c r="C4311" s="1" t="s">
        <v>6688</v>
      </c>
      <c r="D4311" s="1" t="str">
        <f t="shared" si="201"/>
        <v>43</v>
      </c>
      <c r="E4311" s="1" t="str">
        <f t="shared" si="202"/>
        <v>18481</v>
      </c>
      <c r="F4311" s="1" t="str">
        <f t="shared" si="203"/>
        <v>RS-São José do Hortêncio</v>
      </c>
    </row>
    <row r="4312" spans="1:6" x14ac:dyDescent="0.25">
      <c r="A4312" s="1" t="s">
        <v>6315</v>
      </c>
      <c r="B4312" s="1">
        <v>4318499</v>
      </c>
      <c r="C4312" s="1" t="s">
        <v>6689</v>
      </c>
      <c r="D4312" s="1" t="str">
        <f t="shared" si="201"/>
        <v>43</v>
      </c>
      <c r="E4312" s="1" t="str">
        <f t="shared" si="202"/>
        <v>18499</v>
      </c>
      <c r="F4312" s="1" t="str">
        <f t="shared" si="203"/>
        <v>RS-São José do Inhacorá</v>
      </c>
    </row>
    <row r="4313" spans="1:6" x14ac:dyDescent="0.25">
      <c r="A4313" s="1" t="s">
        <v>6315</v>
      </c>
      <c r="B4313" s="1">
        <v>4318507</v>
      </c>
      <c r="C4313" s="1" t="s">
        <v>6690</v>
      </c>
      <c r="D4313" s="1" t="str">
        <f t="shared" si="201"/>
        <v>43</v>
      </c>
      <c r="E4313" s="1" t="str">
        <f t="shared" si="202"/>
        <v>18507</v>
      </c>
      <c r="F4313" s="1" t="str">
        <f t="shared" si="203"/>
        <v>RS-São José do Norte</v>
      </c>
    </row>
    <row r="4314" spans="1:6" x14ac:dyDescent="0.25">
      <c r="A4314" s="1" t="s">
        <v>6315</v>
      </c>
      <c r="B4314" s="1">
        <v>4318606</v>
      </c>
      <c r="C4314" s="1" t="s">
        <v>6691</v>
      </c>
      <c r="D4314" s="1" t="str">
        <f t="shared" si="201"/>
        <v>43</v>
      </c>
      <c r="E4314" s="1" t="str">
        <f t="shared" si="202"/>
        <v>18606</v>
      </c>
      <c r="F4314" s="1" t="str">
        <f t="shared" si="203"/>
        <v>RS-São José do Ouro</v>
      </c>
    </row>
    <row r="4315" spans="1:6" x14ac:dyDescent="0.25">
      <c r="A4315" s="1" t="s">
        <v>6315</v>
      </c>
      <c r="B4315" s="1">
        <v>4318614</v>
      </c>
      <c r="C4315" s="1" t="s">
        <v>6692</v>
      </c>
      <c r="D4315" s="1" t="str">
        <f t="shared" si="201"/>
        <v>43</v>
      </c>
      <c r="E4315" s="1" t="str">
        <f t="shared" si="202"/>
        <v>18614</v>
      </c>
      <c r="F4315" s="1" t="str">
        <f t="shared" si="203"/>
        <v>RS-São José do Sul</v>
      </c>
    </row>
    <row r="4316" spans="1:6" x14ac:dyDescent="0.25">
      <c r="A4316" s="1" t="s">
        <v>6315</v>
      </c>
      <c r="B4316" s="1">
        <v>4318622</v>
      </c>
      <c r="C4316" s="1" t="s">
        <v>6693</v>
      </c>
      <c r="D4316" s="1" t="str">
        <f t="shared" si="201"/>
        <v>43</v>
      </c>
      <c r="E4316" s="1" t="str">
        <f t="shared" si="202"/>
        <v>18622</v>
      </c>
      <c r="F4316" s="1" t="str">
        <f t="shared" si="203"/>
        <v>RS-São José dos Ausentes</v>
      </c>
    </row>
    <row r="4317" spans="1:6" x14ac:dyDescent="0.25">
      <c r="A4317" s="1" t="s">
        <v>6315</v>
      </c>
      <c r="B4317" s="1">
        <v>4318705</v>
      </c>
      <c r="C4317" s="1" t="s">
        <v>6694</v>
      </c>
      <c r="D4317" s="1" t="str">
        <f t="shared" si="201"/>
        <v>43</v>
      </c>
      <c r="E4317" s="1" t="str">
        <f t="shared" si="202"/>
        <v>18705</v>
      </c>
      <c r="F4317" s="1" t="str">
        <f t="shared" si="203"/>
        <v>RS-São Leopoldo</v>
      </c>
    </row>
    <row r="4318" spans="1:6" x14ac:dyDescent="0.25">
      <c r="A4318" s="1" t="s">
        <v>6315</v>
      </c>
      <c r="B4318" s="1">
        <v>4318804</v>
      </c>
      <c r="C4318" s="1" t="s">
        <v>6695</v>
      </c>
      <c r="D4318" s="1" t="str">
        <f t="shared" si="201"/>
        <v>43</v>
      </c>
      <c r="E4318" s="1" t="str">
        <f t="shared" si="202"/>
        <v>18804</v>
      </c>
      <c r="F4318" s="1" t="str">
        <f t="shared" si="203"/>
        <v>RS-São Lourenço do Sul</v>
      </c>
    </row>
    <row r="4319" spans="1:6" x14ac:dyDescent="0.25">
      <c r="A4319" s="1" t="s">
        <v>6315</v>
      </c>
      <c r="B4319" s="1">
        <v>4318903</v>
      </c>
      <c r="C4319" s="1" t="s">
        <v>6696</v>
      </c>
      <c r="D4319" s="1" t="str">
        <f t="shared" si="201"/>
        <v>43</v>
      </c>
      <c r="E4319" s="1" t="str">
        <f t="shared" si="202"/>
        <v>18903</v>
      </c>
      <c r="F4319" s="1" t="str">
        <f t="shared" si="203"/>
        <v>RS-São Luiz Gonzaga</v>
      </c>
    </row>
    <row r="4320" spans="1:6" x14ac:dyDescent="0.25">
      <c r="A4320" s="1" t="s">
        <v>6315</v>
      </c>
      <c r="B4320" s="1">
        <v>4319000</v>
      </c>
      <c r="C4320" s="1" t="s">
        <v>6697</v>
      </c>
      <c r="D4320" s="1" t="str">
        <f t="shared" si="201"/>
        <v>43</v>
      </c>
      <c r="E4320" s="1" t="str">
        <f t="shared" si="202"/>
        <v>19000</v>
      </c>
      <c r="F4320" s="1" t="str">
        <f t="shared" si="203"/>
        <v>RS-São Marcos</v>
      </c>
    </row>
    <row r="4321" spans="1:6" x14ac:dyDescent="0.25">
      <c r="A4321" s="1" t="s">
        <v>6315</v>
      </c>
      <c r="B4321" s="1">
        <v>4319109</v>
      </c>
      <c r="C4321" s="1" t="s">
        <v>6278</v>
      </c>
      <c r="D4321" s="1" t="str">
        <f t="shared" si="201"/>
        <v>43</v>
      </c>
      <c r="E4321" s="1" t="str">
        <f t="shared" si="202"/>
        <v>19109</v>
      </c>
      <c r="F4321" s="1" t="str">
        <f t="shared" si="203"/>
        <v>RS-São Martinho</v>
      </c>
    </row>
    <row r="4322" spans="1:6" x14ac:dyDescent="0.25">
      <c r="A4322" s="1" t="s">
        <v>6315</v>
      </c>
      <c r="B4322" s="1">
        <v>4319125</v>
      </c>
      <c r="C4322" s="1" t="s">
        <v>6698</v>
      </c>
      <c r="D4322" s="1" t="str">
        <f t="shared" si="201"/>
        <v>43</v>
      </c>
      <c r="E4322" s="1" t="str">
        <f t="shared" si="202"/>
        <v>19125</v>
      </c>
      <c r="F4322" s="1" t="str">
        <f t="shared" si="203"/>
        <v>RS-São Martinho da Serra</v>
      </c>
    </row>
    <row r="4323" spans="1:6" x14ac:dyDescent="0.25">
      <c r="A4323" s="1" t="s">
        <v>6315</v>
      </c>
      <c r="B4323" s="1">
        <v>4319158</v>
      </c>
      <c r="C4323" s="1" t="s">
        <v>6699</v>
      </c>
      <c r="D4323" s="1" t="str">
        <f t="shared" si="201"/>
        <v>43</v>
      </c>
      <c r="E4323" s="1" t="str">
        <f t="shared" si="202"/>
        <v>19158</v>
      </c>
      <c r="F4323" s="1" t="str">
        <f t="shared" si="203"/>
        <v>RS-São Miguel das Missões</v>
      </c>
    </row>
    <row r="4324" spans="1:6" x14ac:dyDescent="0.25">
      <c r="A4324" s="1" t="s">
        <v>6315</v>
      </c>
      <c r="B4324" s="1">
        <v>4319208</v>
      </c>
      <c r="C4324" s="1" t="s">
        <v>6700</v>
      </c>
      <c r="D4324" s="1" t="str">
        <f t="shared" si="201"/>
        <v>43</v>
      </c>
      <c r="E4324" s="1" t="str">
        <f t="shared" si="202"/>
        <v>19208</v>
      </c>
      <c r="F4324" s="1" t="str">
        <f t="shared" si="203"/>
        <v>RS-São Nicolau</v>
      </c>
    </row>
    <row r="4325" spans="1:6" x14ac:dyDescent="0.25">
      <c r="A4325" s="1" t="s">
        <v>6315</v>
      </c>
      <c r="B4325" s="1">
        <v>4319307</v>
      </c>
      <c r="C4325" s="1" t="s">
        <v>6701</v>
      </c>
      <c r="D4325" s="1" t="str">
        <f t="shared" si="201"/>
        <v>43</v>
      </c>
      <c r="E4325" s="1" t="str">
        <f t="shared" si="202"/>
        <v>19307</v>
      </c>
      <c r="F4325" s="1" t="str">
        <f t="shared" si="203"/>
        <v>RS-São Paulo das Missões</v>
      </c>
    </row>
    <row r="4326" spans="1:6" x14ac:dyDescent="0.25">
      <c r="A4326" s="1" t="s">
        <v>6315</v>
      </c>
      <c r="B4326" s="1">
        <v>4319356</v>
      </c>
      <c r="C4326" s="1" t="s">
        <v>6702</v>
      </c>
      <c r="D4326" s="1" t="str">
        <f t="shared" si="201"/>
        <v>43</v>
      </c>
      <c r="E4326" s="1" t="str">
        <f t="shared" si="202"/>
        <v>19356</v>
      </c>
      <c r="F4326" s="1" t="str">
        <f t="shared" si="203"/>
        <v>RS-São Pedro da Serra</v>
      </c>
    </row>
    <row r="4327" spans="1:6" x14ac:dyDescent="0.25">
      <c r="A4327" s="1" t="s">
        <v>6315</v>
      </c>
      <c r="B4327" s="1">
        <v>4319364</v>
      </c>
      <c r="C4327" s="1" t="s">
        <v>6703</v>
      </c>
      <c r="D4327" s="1" t="str">
        <f t="shared" si="201"/>
        <v>43</v>
      </c>
      <c r="E4327" s="1" t="str">
        <f t="shared" si="202"/>
        <v>19364</v>
      </c>
      <c r="F4327" s="1" t="str">
        <f t="shared" si="203"/>
        <v>RS-São Pedro das Missões</v>
      </c>
    </row>
    <row r="4328" spans="1:6" x14ac:dyDescent="0.25">
      <c r="A4328" s="1" t="s">
        <v>6315</v>
      </c>
      <c r="B4328" s="1">
        <v>4319372</v>
      </c>
      <c r="C4328" s="1" t="s">
        <v>6704</v>
      </c>
      <c r="D4328" s="1" t="str">
        <f t="shared" si="201"/>
        <v>43</v>
      </c>
      <c r="E4328" s="1" t="str">
        <f t="shared" si="202"/>
        <v>19372</v>
      </c>
      <c r="F4328" s="1" t="str">
        <f t="shared" si="203"/>
        <v>RS-São Pedro do Butiá</v>
      </c>
    </row>
    <row r="4329" spans="1:6" x14ac:dyDescent="0.25">
      <c r="A4329" s="1" t="s">
        <v>6315</v>
      </c>
      <c r="B4329" s="1">
        <v>4319406</v>
      </c>
      <c r="C4329" s="1" t="s">
        <v>6705</v>
      </c>
      <c r="D4329" s="1" t="str">
        <f t="shared" si="201"/>
        <v>43</v>
      </c>
      <c r="E4329" s="1" t="str">
        <f t="shared" si="202"/>
        <v>19406</v>
      </c>
      <c r="F4329" s="1" t="str">
        <f t="shared" si="203"/>
        <v>RS-São Pedro do Sul</v>
      </c>
    </row>
    <row r="4330" spans="1:6" x14ac:dyDescent="0.25">
      <c r="A4330" s="1" t="s">
        <v>6315</v>
      </c>
      <c r="B4330" s="1">
        <v>4319505</v>
      </c>
      <c r="C4330" s="1" t="s">
        <v>6706</v>
      </c>
      <c r="D4330" s="1" t="str">
        <f t="shared" si="201"/>
        <v>43</v>
      </c>
      <c r="E4330" s="1" t="str">
        <f t="shared" si="202"/>
        <v>19505</v>
      </c>
      <c r="F4330" s="1" t="str">
        <f t="shared" si="203"/>
        <v>RS-São Sebastião do Caí</v>
      </c>
    </row>
    <row r="4331" spans="1:6" x14ac:dyDescent="0.25">
      <c r="A4331" s="1" t="s">
        <v>6315</v>
      </c>
      <c r="B4331" s="1">
        <v>4319604</v>
      </c>
      <c r="C4331" s="1" t="s">
        <v>6707</v>
      </c>
      <c r="D4331" s="1" t="str">
        <f t="shared" si="201"/>
        <v>43</v>
      </c>
      <c r="E4331" s="1" t="str">
        <f t="shared" si="202"/>
        <v>19604</v>
      </c>
      <c r="F4331" s="1" t="str">
        <f t="shared" si="203"/>
        <v>RS-São Sepé</v>
      </c>
    </row>
    <row r="4332" spans="1:6" x14ac:dyDescent="0.25">
      <c r="A4332" s="1" t="s">
        <v>6315</v>
      </c>
      <c r="B4332" s="1">
        <v>4319703</v>
      </c>
      <c r="C4332" s="1" t="s">
        <v>6708</v>
      </c>
      <c r="D4332" s="1" t="str">
        <f t="shared" si="201"/>
        <v>43</v>
      </c>
      <c r="E4332" s="1" t="str">
        <f t="shared" si="202"/>
        <v>19703</v>
      </c>
      <c r="F4332" s="1" t="str">
        <f t="shared" si="203"/>
        <v>RS-São Valentim</v>
      </c>
    </row>
    <row r="4333" spans="1:6" x14ac:dyDescent="0.25">
      <c r="A4333" s="1" t="s">
        <v>6315</v>
      </c>
      <c r="B4333" s="1">
        <v>4319711</v>
      </c>
      <c r="C4333" s="1" t="s">
        <v>6709</v>
      </c>
      <c r="D4333" s="1" t="str">
        <f t="shared" si="201"/>
        <v>43</v>
      </c>
      <c r="E4333" s="1" t="str">
        <f t="shared" si="202"/>
        <v>19711</v>
      </c>
      <c r="F4333" s="1" t="str">
        <f t="shared" si="203"/>
        <v>RS-São Valentim do Sul</v>
      </c>
    </row>
    <row r="4334" spans="1:6" x14ac:dyDescent="0.25">
      <c r="A4334" s="1" t="s">
        <v>6315</v>
      </c>
      <c r="B4334" s="1">
        <v>4319737</v>
      </c>
      <c r="C4334" s="1" t="s">
        <v>6710</v>
      </c>
      <c r="D4334" s="1" t="str">
        <f t="shared" si="201"/>
        <v>43</v>
      </c>
      <c r="E4334" s="1" t="str">
        <f t="shared" si="202"/>
        <v>19737</v>
      </c>
      <c r="F4334" s="1" t="str">
        <f t="shared" si="203"/>
        <v>RS-São Valério do Sul</v>
      </c>
    </row>
    <row r="4335" spans="1:6" x14ac:dyDescent="0.25">
      <c r="A4335" s="1" t="s">
        <v>6315</v>
      </c>
      <c r="B4335" s="1">
        <v>4319752</v>
      </c>
      <c r="C4335" s="1" t="s">
        <v>6711</v>
      </c>
      <c r="D4335" s="1" t="str">
        <f t="shared" si="201"/>
        <v>43</v>
      </c>
      <c r="E4335" s="1" t="str">
        <f t="shared" si="202"/>
        <v>19752</v>
      </c>
      <c r="F4335" s="1" t="str">
        <f t="shared" si="203"/>
        <v>RS-São Vendelino</v>
      </c>
    </row>
    <row r="4336" spans="1:6" x14ac:dyDescent="0.25">
      <c r="A4336" s="1" t="s">
        <v>6315</v>
      </c>
      <c r="B4336" s="1">
        <v>4319802</v>
      </c>
      <c r="C4336" s="1" t="s">
        <v>6712</v>
      </c>
      <c r="D4336" s="1" t="str">
        <f t="shared" si="201"/>
        <v>43</v>
      </c>
      <c r="E4336" s="1" t="str">
        <f t="shared" si="202"/>
        <v>19802</v>
      </c>
      <c r="F4336" s="1" t="str">
        <f t="shared" si="203"/>
        <v>RS-São Vicente do Sul</v>
      </c>
    </row>
    <row r="4337" spans="1:6" x14ac:dyDescent="0.25">
      <c r="A4337" s="1" t="s">
        <v>6315</v>
      </c>
      <c r="B4337" s="1">
        <v>4319901</v>
      </c>
      <c r="C4337" s="1" t="s">
        <v>6713</v>
      </c>
      <c r="D4337" s="1" t="str">
        <f t="shared" si="201"/>
        <v>43</v>
      </c>
      <c r="E4337" s="1" t="str">
        <f t="shared" si="202"/>
        <v>19901</v>
      </c>
      <c r="F4337" s="1" t="str">
        <f t="shared" si="203"/>
        <v>RS-Sapiranga</v>
      </c>
    </row>
    <row r="4338" spans="1:6" x14ac:dyDescent="0.25">
      <c r="A4338" s="1" t="s">
        <v>6315</v>
      </c>
      <c r="B4338" s="1">
        <v>4320008</v>
      </c>
      <c r="C4338" s="1" t="s">
        <v>6714</v>
      </c>
      <c r="D4338" s="1" t="str">
        <f t="shared" si="201"/>
        <v>43</v>
      </c>
      <c r="E4338" s="1" t="str">
        <f t="shared" si="202"/>
        <v>20008</v>
      </c>
      <c r="F4338" s="1" t="str">
        <f t="shared" si="203"/>
        <v>RS-Sapucaia do Sul</v>
      </c>
    </row>
    <row r="4339" spans="1:6" x14ac:dyDescent="0.25">
      <c r="A4339" s="1" t="s">
        <v>6315</v>
      </c>
      <c r="B4339" s="1">
        <v>4320107</v>
      </c>
      <c r="C4339" s="1" t="s">
        <v>6023</v>
      </c>
      <c r="D4339" s="1" t="str">
        <f t="shared" si="201"/>
        <v>43</v>
      </c>
      <c r="E4339" s="1" t="str">
        <f t="shared" si="202"/>
        <v>20107</v>
      </c>
      <c r="F4339" s="1" t="str">
        <f t="shared" si="203"/>
        <v>RS-Sarandi</v>
      </c>
    </row>
    <row r="4340" spans="1:6" x14ac:dyDescent="0.25">
      <c r="A4340" s="1" t="s">
        <v>6315</v>
      </c>
      <c r="B4340" s="1">
        <v>4320206</v>
      </c>
      <c r="C4340" s="1" t="s">
        <v>6715</v>
      </c>
      <c r="D4340" s="1" t="str">
        <f t="shared" si="201"/>
        <v>43</v>
      </c>
      <c r="E4340" s="1" t="str">
        <f t="shared" si="202"/>
        <v>20206</v>
      </c>
      <c r="F4340" s="1" t="str">
        <f t="shared" si="203"/>
        <v>RS-Seberi</v>
      </c>
    </row>
    <row r="4341" spans="1:6" x14ac:dyDescent="0.25">
      <c r="A4341" s="1" t="s">
        <v>6315</v>
      </c>
      <c r="B4341" s="1">
        <v>4320230</v>
      </c>
      <c r="C4341" s="1" t="s">
        <v>6716</v>
      </c>
      <c r="D4341" s="1" t="str">
        <f t="shared" si="201"/>
        <v>43</v>
      </c>
      <c r="E4341" s="1" t="str">
        <f t="shared" si="202"/>
        <v>20230</v>
      </c>
      <c r="F4341" s="1" t="str">
        <f t="shared" si="203"/>
        <v>RS-Sede Nova</v>
      </c>
    </row>
    <row r="4342" spans="1:6" x14ac:dyDescent="0.25">
      <c r="A4342" s="1" t="s">
        <v>6315</v>
      </c>
      <c r="B4342" s="1">
        <v>4320263</v>
      </c>
      <c r="C4342" s="1" t="s">
        <v>6717</v>
      </c>
      <c r="D4342" s="1" t="str">
        <f t="shared" si="201"/>
        <v>43</v>
      </c>
      <c r="E4342" s="1" t="str">
        <f t="shared" si="202"/>
        <v>20263</v>
      </c>
      <c r="F4342" s="1" t="str">
        <f t="shared" si="203"/>
        <v>RS-Segredo</v>
      </c>
    </row>
    <row r="4343" spans="1:6" x14ac:dyDescent="0.25">
      <c r="A4343" s="1" t="s">
        <v>6315</v>
      </c>
      <c r="B4343" s="1">
        <v>4320305</v>
      </c>
      <c r="C4343" s="1" t="s">
        <v>6718</v>
      </c>
      <c r="D4343" s="1" t="str">
        <f t="shared" si="201"/>
        <v>43</v>
      </c>
      <c r="E4343" s="1" t="str">
        <f t="shared" si="202"/>
        <v>20305</v>
      </c>
      <c r="F4343" s="1" t="str">
        <f t="shared" si="203"/>
        <v>RS-Selbach</v>
      </c>
    </row>
    <row r="4344" spans="1:6" x14ac:dyDescent="0.25">
      <c r="A4344" s="1" t="s">
        <v>6315</v>
      </c>
      <c r="B4344" s="1">
        <v>4320321</v>
      </c>
      <c r="C4344" s="1" t="s">
        <v>6719</v>
      </c>
      <c r="D4344" s="1" t="str">
        <f t="shared" si="201"/>
        <v>43</v>
      </c>
      <c r="E4344" s="1" t="str">
        <f t="shared" si="202"/>
        <v>20321</v>
      </c>
      <c r="F4344" s="1" t="str">
        <f t="shared" si="203"/>
        <v>RS-Senador Salgado Filho</v>
      </c>
    </row>
    <row r="4345" spans="1:6" x14ac:dyDescent="0.25">
      <c r="A4345" s="1" t="s">
        <v>6315</v>
      </c>
      <c r="B4345" s="1">
        <v>4320354</v>
      </c>
      <c r="C4345" s="1" t="s">
        <v>6720</v>
      </c>
      <c r="D4345" s="1" t="str">
        <f t="shared" si="201"/>
        <v>43</v>
      </c>
      <c r="E4345" s="1" t="str">
        <f t="shared" si="202"/>
        <v>20354</v>
      </c>
      <c r="F4345" s="1" t="str">
        <f t="shared" si="203"/>
        <v>RS-Sentinela do Sul</v>
      </c>
    </row>
    <row r="4346" spans="1:6" x14ac:dyDescent="0.25">
      <c r="A4346" s="1" t="s">
        <v>6315</v>
      </c>
      <c r="B4346" s="1">
        <v>4320404</v>
      </c>
      <c r="C4346" s="1" t="s">
        <v>6721</v>
      </c>
      <c r="D4346" s="1" t="str">
        <f t="shared" si="201"/>
        <v>43</v>
      </c>
      <c r="E4346" s="1" t="str">
        <f t="shared" si="202"/>
        <v>20404</v>
      </c>
      <c r="F4346" s="1" t="str">
        <f t="shared" si="203"/>
        <v>RS-Serafina Corrêa</v>
      </c>
    </row>
    <row r="4347" spans="1:6" x14ac:dyDescent="0.25">
      <c r="A4347" s="1" t="s">
        <v>6315</v>
      </c>
      <c r="B4347" s="1">
        <v>4320453</v>
      </c>
      <c r="C4347" s="1" t="s">
        <v>6722</v>
      </c>
      <c r="D4347" s="1" t="str">
        <f t="shared" si="201"/>
        <v>43</v>
      </c>
      <c r="E4347" s="1" t="str">
        <f t="shared" si="202"/>
        <v>20453</v>
      </c>
      <c r="F4347" s="1" t="str">
        <f t="shared" si="203"/>
        <v>RS-Sério</v>
      </c>
    </row>
    <row r="4348" spans="1:6" x14ac:dyDescent="0.25">
      <c r="A4348" s="1" t="s">
        <v>6315</v>
      </c>
      <c r="B4348" s="1">
        <v>4320503</v>
      </c>
      <c r="C4348" s="1" t="s">
        <v>6723</v>
      </c>
      <c r="D4348" s="1" t="str">
        <f t="shared" si="201"/>
        <v>43</v>
      </c>
      <c r="E4348" s="1" t="str">
        <f t="shared" si="202"/>
        <v>20503</v>
      </c>
      <c r="F4348" s="1" t="str">
        <f t="shared" si="203"/>
        <v>RS-Sertão</v>
      </c>
    </row>
    <row r="4349" spans="1:6" x14ac:dyDescent="0.25">
      <c r="A4349" s="1" t="s">
        <v>6315</v>
      </c>
      <c r="B4349" s="1">
        <v>4320552</v>
      </c>
      <c r="C4349" s="1" t="s">
        <v>6724</v>
      </c>
      <c r="D4349" s="1" t="str">
        <f t="shared" si="201"/>
        <v>43</v>
      </c>
      <c r="E4349" s="1" t="str">
        <f t="shared" si="202"/>
        <v>20552</v>
      </c>
      <c r="F4349" s="1" t="str">
        <f t="shared" si="203"/>
        <v>RS-Sertão Santana</v>
      </c>
    </row>
    <row r="4350" spans="1:6" x14ac:dyDescent="0.25">
      <c r="A4350" s="1" t="s">
        <v>6315</v>
      </c>
      <c r="B4350" s="1">
        <v>4320578</v>
      </c>
      <c r="C4350" s="1" t="s">
        <v>6725</v>
      </c>
      <c r="D4350" s="1" t="str">
        <f t="shared" si="201"/>
        <v>43</v>
      </c>
      <c r="E4350" s="1" t="str">
        <f t="shared" si="202"/>
        <v>20578</v>
      </c>
      <c r="F4350" s="1" t="str">
        <f t="shared" si="203"/>
        <v>RS-Sete de Setembro</v>
      </c>
    </row>
    <row r="4351" spans="1:6" x14ac:dyDescent="0.25">
      <c r="A4351" s="1" t="s">
        <v>6315</v>
      </c>
      <c r="B4351" s="1">
        <v>4320602</v>
      </c>
      <c r="C4351" s="1" t="s">
        <v>6726</v>
      </c>
      <c r="D4351" s="1" t="str">
        <f t="shared" si="201"/>
        <v>43</v>
      </c>
      <c r="E4351" s="1" t="str">
        <f t="shared" si="202"/>
        <v>20602</v>
      </c>
      <c r="F4351" s="1" t="str">
        <f t="shared" si="203"/>
        <v>RS-Severiano de Almeida</v>
      </c>
    </row>
    <row r="4352" spans="1:6" x14ac:dyDescent="0.25">
      <c r="A4352" s="1" t="s">
        <v>6315</v>
      </c>
      <c r="B4352" s="1">
        <v>4320651</v>
      </c>
      <c r="C4352" s="1" t="s">
        <v>6727</v>
      </c>
      <c r="D4352" s="1" t="str">
        <f t="shared" si="201"/>
        <v>43</v>
      </c>
      <c r="E4352" s="1" t="str">
        <f t="shared" si="202"/>
        <v>20651</v>
      </c>
      <c r="F4352" s="1" t="str">
        <f t="shared" si="203"/>
        <v>RS-Silveira Martins</v>
      </c>
    </row>
    <row r="4353" spans="1:6" x14ac:dyDescent="0.25">
      <c r="A4353" s="1" t="s">
        <v>6315</v>
      </c>
      <c r="B4353" s="1">
        <v>4320677</v>
      </c>
      <c r="C4353" s="1" t="s">
        <v>6728</v>
      </c>
      <c r="D4353" s="1" t="str">
        <f t="shared" si="201"/>
        <v>43</v>
      </c>
      <c r="E4353" s="1" t="str">
        <f t="shared" si="202"/>
        <v>20677</v>
      </c>
      <c r="F4353" s="1" t="str">
        <f t="shared" si="203"/>
        <v>RS-Sinimbu</v>
      </c>
    </row>
    <row r="4354" spans="1:6" x14ac:dyDescent="0.25">
      <c r="A4354" s="1" t="s">
        <v>6315</v>
      </c>
      <c r="B4354" s="1">
        <v>4320701</v>
      </c>
      <c r="C4354" s="1" t="s">
        <v>4040</v>
      </c>
      <c r="D4354" s="1" t="str">
        <f t="shared" si="201"/>
        <v>43</v>
      </c>
      <c r="E4354" s="1" t="str">
        <f t="shared" si="202"/>
        <v>20701</v>
      </c>
      <c r="F4354" s="1" t="str">
        <f t="shared" si="203"/>
        <v>RS-Sobradinho</v>
      </c>
    </row>
    <row r="4355" spans="1:6" x14ac:dyDescent="0.25">
      <c r="A4355" s="1" t="s">
        <v>6315</v>
      </c>
      <c r="B4355" s="1">
        <v>4320800</v>
      </c>
      <c r="C4355" s="1" t="s">
        <v>3334</v>
      </c>
      <c r="D4355" s="1" t="str">
        <f t="shared" ref="D4355:D4418" si="204">LEFT($B4355,2)</f>
        <v>43</v>
      </c>
      <c r="E4355" s="1" t="str">
        <f t="shared" ref="E4355:E4418" si="205">RIGHT(B4355,5)</f>
        <v>20800</v>
      </c>
      <c r="F4355" s="1" t="str">
        <f t="shared" si="203"/>
        <v>RS-Soledade</v>
      </c>
    </row>
    <row r="4356" spans="1:6" x14ac:dyDescent="0.25">
      <c r="A4356" s="1" t="s">
        <v>6315</v>
      </c>
      <c r="B4356" s="1">
        <v>4320859</v>
      </c>
      <c r="C4356" s="1" t="s">
        <v>6729</v>
      </c>
      <c r="D4356" s="1" t="str">
        <f t="shared" si="204"/>
        <v>43</v>
      </c>
      <c r="E4356" s="1" t="str">
        <f t="shared" si="205"/>
        <v>20859</v>
      </c>
      <c r="F4356" s="1" t="str">
        <f t="shared" ref="F4356:F4419" si="206">A4356&amp;"-"&amp;C4356</f>
        <v>RS-Tabaí</v>
      </c>
    </row>
    <row r="4357" spans="1:6" x14ac:dyDescent="0.25">
      <c r="A4357" s="1" t="s">
        <v>6315</v>
      </c>
      <c r="B4357" s="1">
        <v>4320909</v>
      </c>
      <c r="C4357" s="1" t="s">
        <v>6033</v>
      </c>
      <c r="D4357" s="1" t="str">
        <f t="shared" si="204"/>
        <v>43</v>
      </c>
      <c r="E4357" s="1" t="str">
        <f t="shared" si="205"/>
        <v>20909</v>
      </c>
      <c r="F4357" s="1" t="str">
        <f t="shared" si="206"/>
        <v>RS-Tapejara</v>
      </c>
    </row>
    <row r="4358" spans="1:6" x14ac:dyDescent="0.25">
      <c r="A4358" s="1" t="s">
        <v>6315</v>
      </c>
      <c r="B4358" s="1">
        <v>4321006</v>
      </c>
      <c r="C4358" s="1" t="s">
        <v>6730</v>
      </c>
      <c r="D4358" s="1" t="str">
        <f t="shared" si="204"/>
        <v>43</v>
      </c>
      <c r="E4358" s="1" t="str">
        <f t="shared" si="205"/>
        <v>21006</v>
      </c>
      <c r="F4358" s="1" t="str">
        <f t="shared" si="206"/>
        <v>RS-Tapera</v>
      </c>
    </row>
    <row r="4359" spans="1:6" x14ac:dyDescent="0.25">
      <c r="A4359" s="1" t="s">
        <v>6315</v>
      </c>
      <c r="B4359" s="1">
        <v>4321105</v>
      </c>
      <c r="C4359" s="1" t="s">
        <v>6731</v>
      </c>
      <c r="D4359" s="1" t="str">
        <f t="shared" si="204"/>
        <v>43</v>
      </c>
      <c r="E4359" s="1" t="str">
        <f t="shared" si="205"/>
        <v>21105</v>
      </c>
      <c r="F4359" s="1" t="str">
        <f t="shared" si="206"/>
        <v>RS-Tapes</v>
      </c>
    </row>
    <row r="4360" spans="1:6" x14ac:dyDescent="0.25">
      <c r="A4360" s="1" t="s">
        <v>6315</v>
      </c>
      <c r="B4360" s="1">
        <v>4321204</v>
      </c>
      <c r="C4360" s="1" t="s">
        <v>6732</v>
      </c>
      <c r="D4360" s="1" t="str">
        <f t="shared" si="204"/>
        <v>43</v>
      </c>
      <c r="E4360" s="1" t="str">
        <f t="shared" si="205"/>
        <v>21204</v>
      </c>
      <c r="F4360" s="1" t="str">
        <f t="shared" si="206"/>
        <v>RS-Taquara</v>
      </c>
    </row>
    <row r="4361" spans="1:6" x14ac:dyDescent="0.25">
      <c r="A4361" s="1" t="s">
        <v>6315</v>
      </c>
      <c r="B4361" s="1">
        <v>4321303</v>
      </c>
      <c r="C4361" s="1" t="s">
        <v>6733</v>
      </c>
      <c r="D4361" s="1" t="str">
        <f t="shared" si="204"/>
        <v>43</v>
      </c>
      <c r="E4361" s="1" t="str">
        <f t="shared" si="205"/>
        <v>21303</v>
      </c>
      <c r="F4361" s="1" t="str">
        <f t="shared" si="206"/>
        <v>RS-Taquari</v>
      </c>
    </row>
    <row r="4362" spans="1:6" x14ac:dyDescent="0.25">
      <c r="A4362" s="1" t="s">
        <v>6315</v>
      </c>
      <c r="B4362" s="1">
        <v>4321329</v>
      </c>
      <c r="C4362" s="1" t="s">
        <v>6734</v>
      </c>
      <c r="D4362" s="1" t="str">
        <f t="shared" si="204"/>
        <v>43</v>
      </c>
      <c r="E4362" s="1" t="str">
        <f t="shared" si="205"/>
        <v>21329</v>
      </c>
      <c r="F4362" s="1" t="str">
        <f t="shared" si="206"/>
        <v>RS-Taquaruçu do Sul</v>
      </c>
    </row>
    <row r="4363" spans="1:6" x14ac:dyDescent="0.25">
      <c r="A4363" s="1" t="s">
        <v>6315</v>
      </c>
      <c r="B4363" s="1">
        <v>4321352</v>
      </c>
      <c r="C4363" s="1" t="s">
        <v>3339</v>
      </c>
      <c r="D4363" s="1" t="str">
        <f t="shared" si="204"/>
        <v>43</v>
      </c>
      <c r="E4363" s="1" t="str">
        <f t="shared" si="205"/>
        <v>21352</v>
      </c>
      <c r="F4363" s="1" t="str">
        <f t="shared" si="206"/>
        <v>RS-Tavares</v>
      </c>
    </row>
    <row r="4364" spans="1:6" x14ac:dyDescent="0.25">
      <c r="A4364" s="1" t="s">
        <v>6315</v>
      </c>
      <c r="B4364" s="1">
        <v>4321402</v>
      </c>
      <c r="C4364" s="1" t="s">
        <v>6735</v>
      </c>
      <c r="D4364" s="1" t="str">
        <f t="shared" si="204"/>
        <v>43</v>
      </c>
      <c r="E4364" s="1" t="str">
        <f t="shared" si="205"/>
        <v>21402</v>
      </c>
      <c r="F4364" s="1" t="str">
        <f t="shared" si="206"/>
        <v>RS-Tenente Portela</v>
      </c>
    </row>
    <row r="4365" spans="1:6" x14ac:dyDescent="0.25">
      <c r="A4365" s="1" t="s">
        <v>6315</v>
      </c>
      <c r="B4365" s="1">
        <v>4321436</v>
      </c>
      <c r="C4365" s="1" t="s">
        <v>6736</v>
      </c>
      <c r="D4365" s="1" t="str">
        <f t="shared" si="204"/>
        <v>43</v>
      </c>
      <c r="E4365" s="1" t="str">
        <f t="shared" si="205"/>
        <v>21436</v>
      </c>
      <c r="F4365" s="1" t="str">
        <f t="shared" si="206"/>
        <v>RS-Terra de Areia</v>
      </c>
    </row>
    <row r="4366" spans="1:6" x14ac:dyDescent="0.25">
      <c r="A4366" s="1" t="s">
        <v>6315</v>
      </c>
      <c r="B4366" s="1">
        <v>4321451</v>
      </c>
      <c r="C4366" s="1" t="s">
        <v>6737</v>
      </c>
      <c r="D4366" s="1" t="str">
        <f t="shared" si="204"/>
        <v>43</v>
      </c>
      <c r="E4366" s="1" t="str">
        <f t="shared" si="205"/>
        <v>21451</v>
      </c>
      <c r="F4366" s="1" t="str">
        <f t="shared" si="206"/>
        <v>RS-Teutônia</v>
      </c>
    </row>
    <row r="4367" spans="1:6" x14ac:dyDescent="0.25">
      <c r="A4367" s="1" t="s">
        <v>6315</v>
      </c>
      <c r="B4367" s="1">
        <v>4321469</v>
      </c>
      <c r="C4367" s="1" t="s">
        <v>6738</v>
      </c>
      <c r="D4367" s="1" t="str">
        <f t="shared" si="204"/>
        <v>43</v>
      </c>
      <c r="E4367" s="1" t="str">
        <f t="shared" si="205"/>
        <v>21469</v>
      </c>
      <c r="F4367" s="1" t="str">
        <f t="shared" si="206"/>
        <v>RS-Tio Hugo</v>
      </c>
    </row>
    <row r="4368" spans="1:6" x14ac:dyDescent="0.25">
      <c r="A4368" s="1" t="s">
        <v>6315</v>
      </c>
      <c r="B4368" s="1">
        <v>4321477</v>
      </c>
      <c r="C4368" s="1" t="s">
        <v>6739</v>
      </c>
      <c r="D4368" s="1" t="str">
        <f t="shared" si="204"/>
        <v>43</v>
      </c>
      <c r="E4368" s="1" t="str">
        <f t="shared" si="205"/>
        <v>21477</v>
      </c>
      <c r="F4368" s="1" t="str">
        <f t="shared" si="206"/>
        <v>RS-Tiradentes do Sul</v>
      </c>
    </row>
    <row r="4369" spans="1:6" x14ac:dyDescent="0.25">
      <c r="A4369" s="1" t="s">
        <v>6315</v>
      </c>
      <c r="B4369" s="1">
        <v>4321493</v>
      </c>
      <c r="C4369" s="1" t="s">
        <v>6740</v>
      </c>
      <c r="D4369" s="1" t="str">
        <f t="shared" si="204"/>
        <v>43</v>
      </c>
      <c r="E4369" s="1" t="str">
        <f t="shared" si="205"/>
        <v>21493</v>
      </c>
      <c r="F4369" s="1" t="str">
        <f t="shared" si="206"/>
        <v>RS-Toropi</v>
      </c>
    </row>
    <row r="4370" spans="1:6" x14ac:dyDescent="0.25">
      <c r="A4370" s="1" t="s">
        <v>6315</v>
      </c>
      <c r="B4370" s="1">
        <v>4321501</v>
      </c>
      <c r="C4370" s="1" t="s">
        <v>6741</v>
      </c>
      <c r="D4370" s="1" t="str">
        <f t="shared" si="204"/>
        <v>43</v>
      </c>
      <c r="E4370" s="1" t="str">
        <f t="shared" si="205"/>
        <v>21501</v>
      </c>
      <c r="F4370" s="1" t="str">
        <f t="shared" si="206"/>
        <v>RS-Torres</v>
      </c>
    </row>
    <row r="4371" spans="1:6" x14ac:dyDescent="0.25">
      <c r="A4371" s="1" t="s">
        <v>6315</v>
      </c>
      <c r="B4371" s="1">
        <v>4321600</v>
      </c>
      <c r="C4371" s="1" t="s">
        <v>6742</v>
      </c>
      <c r="D4371" s="1" t="str">
        <f t="shared" si="204"/>
        <v>43</v>
      </c>
      <c r="E4371" s="1" t="str">
        <f t="shared" si="205"/>
        <v>21600</v>
      </c>
      <c r="F4371" s="1" t="str">
        <f t="shared" si="206"/>
        <v>RS-Tramandaí</v>
      </c>
    </row>
    <row r="4372" spans="1:6" x14ac:dyDescent="0.25">
      <c r="A4372" s="1" t="s">
        <v>6315</v>
      </c>
      <c r="B4372" s="1">
        <v>4321626</v>
      </c>
      <c r="C4372" s="1" t="s">
        <v>6743</v>
      </c>
      <c r="D4372" s="1" t="str">
        <f t="shared" si="204"/>
        <v>43</v>
      </c>
      <c r="E4372" s="1" t="str">
        <f t="shared" si="205"/>
        <v>21626</v>
      </c>
      <c r="F4372" s="1" t="str">
        <f t="shared" si="206"/>
        <v>RS-Travesseiro</v>
      </c>
    </row>
    <row r="4373" spans="1:6" x14ac:dyDescent="0.25">
      <c r="A4373" s="1" t="s">
        <v>6315</v>
      </c>
      <c r="B4373" s="1">
        <v>4321634</v>
      </c>
      <c r="C4373" s="1" t="s">
        <v>6744</v>
      </c>
      <c r="D4373" s="1" t="str">
        <f t="shared" si="204"/>
        <v>43</v>
      </c>
      <c r="E4373" s="1" t="str">
        <f t="shared" si="205"/>
        <v>21634</v>
      </c>
      <c r="F4373" s="1" t="str">
        <f t="shared" si="206"/>
        <v>RS-Três Arroios</v>
      </c>
    </row>
    <row r="4374" spans="1:6" x14ac:dyDescent="0.25">
      <c r="A4374" s="1" t="s">
        <v>6315</v>
      </c>
      <c r="B4374" s="1">
        <v>4321667</v>
      </c>
      <c r="C4374" s="1" t="s">
        <v>6745</v>
      </c>
      <c r="D4374" s="1" t="str">
        <f t="shared" si="204"/>
        <v>43</v>
      </c>
      <c r="E4374" s="1" t="str">
        <f t="shared" si="205"/>
        <v>21667</v>
      </c>
      <c r="F4374" s="1" t="str">
        <f t="shared" si="206"/>
        <v>RS-Três Cachoeiras</v>
      </c>
    </row>
    <row r="4375" spans="1:6" x14ac:dyDescent="0.25">
      <c r="A4375" s="1" t="s">
        <v>6315</v>
      </c>
      <c r="B4375" s="1">
        <v>4321709</v>
      </c>
      <c r="C4375" s="1" t="s">
        <v>6746</v>
      </c>
      <c r="D4375" s="1" t="str">
        <f t="shared" si="204"/>
        <v>43</v>
      </c>
      <c r="E4375" s="1" t="str">
        <f t="shared" si="205"/>
        <v>21709</v>
      </c>
      <c r="F4375" s="1" t="str">
        <f t="shared" si="206"/>
        <v>RS-Três Coroas</v>
      </c>
    </row>
    <row r="4376" spans="1:6" x14ac:dyDescent="0.25">
      <c r="A4376" s="1" t="s">
        <v>6315</v>
      </c>
      <c r="B4376" s="1">
        <v>4321808</v>
      </c>
      <c r="C4376" s="1" t="s">
        <v>6747</v>
      </c>
      <c r="D4376" s="1" t="str">
        <f t="shared" si="204"/>
        <v>43</v>
      </c>
      <c r="E4376" s="1" t="str">
        <f t="shared" si="205"/>
        <v>21808</v>
      </c>
      <c r="F4376" s="1" t="str">
        <f t="shared" si="206"/>
        <v>RS-Três de Maio</v>
      </c>
    </row>
    <row r="4377" spans="1:6" x14ac:dyDescent="0.25">
      <c r="A4377" s="1" t="s">
        <v>6315</v>
      </c>
      <c r="B4377" s="1">
        <v>4321832</v>
      </c>
      <c r="C4377" s="1" t="s">
        <v>6748</v>
      </c>
      <c r="D4377" s="1" t="str">
        <f t="shared" si="204"/>
        <v>43</v>
      </c>
      <c r="E4377" s="1" t="str">
        <f t="shared" si="205"/>
        <v>21832</v>
      </c>
      <c r="F4377" s="1" t="str">
        <f t="shared" si="206"/>
        <v>RS-Três Forquilhas</v>
      </c>
    </row>
    <row r="4378" spans="1:6" x14ac:dyDescent="0.25">
      <c r="A4378" s="1" t="s">
        <v>6315</v>
      </c>
      <c r="B4378" s="1">
        <v>4321857</v>
      </c>
      <c r="C4378" s="1" t="s">
        <v>6749</v>
      </c>
      <c r="D4378" s="1" t="str">
        <f t="shared" si="204"/>
        <v>43</v>
      </c>
      <c r="E4378" s="1" t="str">
        <f t="shared" si="205"/>
        <v>21857</v>
      </c>
      <c r="F4378" s="1" t="str">
        <f t="shared" si="206"/>
        <v>RS-Três Palmeiras</v>
      </c>
    </row>
    <row r="4379" spans="1:6" x14ac:dyDescent="0.25">
      <c r="A4379" s="1" t="s">
        <v>6315</v>
      </c>
      <c r="B4379" s="1">
        <v>4321907</v>
      </c>
      <c r="C4379" s="1" t="s">
        <v>6750</v>
      </c>
      <c r="D4379" s="1" t="str">
        <f t="shared" si="204"/>
        <v>43</v>
      </c>
      <c r="E4379" s="1" t="str">
        <f t="shared" si="205"/>
        <v>21907</v>
      </c>
      <c r="F4379" s="1" t="str">
        <f t="shared" si="206"/>
        <v>RS-Três Passos</v>
      </c>
    </row>
    <row r="4380" spans="1:6" x14ac:dyDescent="0.25">
      <c r="A4380" s="1" t="s">
        <v>6315</v>
      </c>
      <c r="B4380" s="1">
        <v>4321956</v>
      </c>
      <c r="C4380" s="1" t="s">
        <v>6751</v>
      </c>
      <c r="D4380" s="1" t="str">
        <f t="shared" si="204"/>
        <v>43</v>
      </c>
      <c r="E4380" s="1" t="str">
        <f t="shared" si="205"/>
        <v>21956</v>
      </c>
      <c r="F4380" s="1" t="str">
        <f t="shared" si="206"/>
        <v>RS-Trindade do Sul</v>
      </c>
    </row>
    <row r="4381" spans="1:6" x14ac:dyDescent="0.25">
      <c r="A4381" s="1" t="s">
        <v>6315</v>
      </c>
      <c r="B4381" s="1">
        <v>4322004</v>
      </c>
      <c r="C4381" s="1" t="s">
        <v>3342</v>
      </c>
      <c r="D4381" s="1" t="str">
        <f t="shared" si="204"/>
        <v>43</v>
      </c>
      <c r="E4381" s="1" t="str">
        <f t="shared" si="205"/>
        <v>22004</v>
      </c>
      <c r="F4381" s="1" t="str">
        <f t="shared" si="206"/>
        <v>RS-Triunfo</v>
      </c>
    </row>
    <row r="4382" spans="1:6" x14ac:dyDescent="0.25">
      <c r="A4382" s="1" t="s">
        <v>6315</v>
      </c>
      <c r="B4382" s="1">
        <v>4322103</v>
      </c>
      <c r="C4382" s="1" t="s">
        <v>6752</v>
      </c>
      <c r="D4382" s="1" t="str">
        <f t="shared" si="204"/>
        <v>43</v>
      </c>
      <c r="E4382" s="1" t="str">
        <f t="shared" si="205"/>
        <v>22103</v>
      </c>
      <c r="F4382" s="1" t="str">
        <f t="shared" si="206"/>
        <v>RS-Tucunduva</v>
      </c>
    </row>
    <row r="4383" spans="1:6" x14ac:dyDescent="0.25">
      <c r="A4383" s="1" t="s">
        <v>6315</v>
      </c>
      <c r="B4383" s="1">
        <v>4322152</v>
      </c>
      <c r="C4383" s="1" t="s">
        <v>6753</v>
      </c>
      <c r="D4383" s="1" t="str">
        <f t="shared" si="204"/>
        <v>43</v>
      </c>
      <c r="E4383" s="1" t="str">
        <f t="shared" si="205"/>
        <v>22152</v>
      </c>
      <c r="F4383" s="1" t="str">
        <f t="shared" si="206"/>
        <v>RS-Tunas</v>
      </c>
    </row>
    <row r="4384" spans="1:6" x14ac:dyDescent="0.25">
      <c r="A4384" s="1" t="s">
        <v>6315</v>
      </c>
      <c r="B4384" s="1">
        <v>4322186</v>
      </c>
      <c r="C4384" s="1" t="s">
        <v>6754</v>
      </c>
      <c r="D4384" s="1" t="str">
        <f t="shared" si="204"/>
        <v>43</v>
      </c>
      <c r="E4384" s="1" t="str">
        <f t="shared" si="205"/>
        <v>22186</v>
      </c>
      <c r="F4384" s="1" t="str">
        <f t="shared" si="206"/>
        <v>RS-Tupanci do Sul</v>
      </c>
    </row>
    <row r="4385" spans="1:6" x14ac:dyDescent="0.25">
      <c r="A4385" s="1" t="s">
        <v>6315</v>
      </c>
      <c r="B4385" s="1">
        <v>4322202</v>
      </c>
      <c r="C4385" s="1" t="s">
        <v>6755</v>
      </c>
      <c r="D4385" s="1" t="str">
        <f t="shared" si="204"/>
        <v>43</v>
      </c>
      <c r="E4385" s="1" t="str">
        <f t="shared" si="205"/>
        <v>22202</v>
      </c>
      <c r="F4385" s="1" t="str">
        <f t="shared" si="206"/>
        <v>RS-Tupanciretã</v>
      </c>
    </row>
    <row r="4386" spans="1:6" x14ac:dyDescent="0.25">
      <c r="A4386" s="1" t="s">
        <v>6315</v>
      </c>
      <c r="B4386" s="1">
        <v>4322251</v>
      </c>
      <c r="C4386" s="1" t="s">
        <v>6756</v>
      </c>
      <c r="D4386" s="1" t="str">
        <f t="shared" si="204"/>
        <v>43</v>
      </c>
      <c r="E4386" s="1" t="str">
        <f t="shared" si="205"/>
        <v>22251</v>
      </c>
      <c r="F4386" s="1" t="str">
        <f t="shared" si="206"/>
        <v>RS-Tupandi</v>
      </c>
    </row>
    <row r="4387" spans="1:6" x14ac:dyDescent="0.25">
      <c r="A4387" s="1" t="s">
        <v>6315</v>
      </c>
      <c r="B4387" s="1">
        <v>4322301</v>
      </c>
      <c r="C4387" s="1" t="s">
        <v>6757</v>
      </c>
      <c r="D4387" s="1" t="str">
        <f t="shared" si="204"/>
        <v>43</v>
      </c>
      <c r="E4387" s="1" t="str">
        <f t="shared" si="205"/>
        <v>22301</v>
      </c>
      <c r="F4387" s="1" t="str">
        <f t="shared" si="206"/>
        <v>RS-Tuparendi</v>
      </c>
    </row>
    <row r="4388" spans="1:6" x14ac:dyDescent="0.25">
      <c r="A4388" s="1" t="s">
        <v>6315</v>
      </c>
      <c r="B4388" s="1">
        <v>4322327</v>
      </c>
      <c r="C4388" s="1" t="s">
        <v>6758</v>
      </c>
      <c r="D4388" s="1" t="str">
        <f t="shared" si="204"/>
        <v>43</v>
      </c>
      <c r="E4388" s="1" t="str">
        <f t="shared" si="205"/>
        <v>22327</v>
      </c>
      <c r="F4388" s="1" t="str">
        <f t="shared" si="206"/>
        <v>RS-Turuçu</v>
      </c>
    </row>
    <row r="4389" spans="1:6" x14ac:dyDescent="0.25">
      <c r="A4389" s="1" t="s">
        <v>6315</v>
      </c>
      <c r="B4389" s="1">
        <v>4322343</v>
      </c>
      <c r="C4389" s="1" t="s">
        <v>6759</v>
      </c>
      <c r="D4389" s="1" t="str">
        <f t="shared" si="204"/>
        <v>43</v>
      </c>
      <c r="E4389" s="1" t="str">
        <f t="shared" si="205"/>
        <v>22343</v>
      </c>
      <c r="F4389" s="1" t="str">
        <f t="shared" si="206"/>
        <v>RS-Ubiretama</v>
      </c>
    </row>
    <row r="4390" spans="1:6" x14ac:dyDescent="0.25">
      <c r="A4390" s="1" t="s">
        <v>6315</v>
      </c>
      <c r="B4390" s="1">
        <v>4322350</v>
      </c>
      <c r="C4390" s="1" t="s">
        <v>6760</v>
      </c>
      <c r="D4390" s="1" t="str">
        <f t="shared" si="204"/>
        <v>43</v>
      </c>
      <c r="E4390" s="1" t="str">
        <f t="shared" si="205"/>
        <v>22350</v>
      </c>
      <c r="F4390" s="1" t="str">
        <f t="shared" si="206"/>
        <v>RS-União da Serra</v>
      </c>
    </row>
    <row r="4391" spans="1:6" x14ac:dyDescent="0.25">
      <c r="A4391" s="1" t="s">
        <v>6315</v>
      </c>
      <c r="B4391" s="1">
        <v>4322376</v>
      </c>
      <c r="C4391" s="1" t="s">
        <v>6761</v>
      </c>
      <c r="D4391" s="1" t="str">
        <f t="shared" si="204"/>
        <v>43</v>
      </c>
      <c r="E4391" s="1" t="str">
        <f t="shared" si="205"/>
        <v>22376</v>
      </c>
      <c r="F4391" s="1" t="str">
        <f t="shared" si="206"/>
        <v>RS-Unistalda</v>
      </c>
    </row>
    <row r="4392" spans="1:6" x14ac:dyDescent="0.25">
      <c r="A4392" s="1" t="s">
        <v>6315</v>
      </c>
      <c r="B4392" s="1">
        <v>4322400</v>
      </c>
      <c r="C4392" s="1" t="s">
        <v>6762</v>
      </c>
      <c r="D4392" s="1" t="str">
        <f t="shared" si="204"/>
        <v>43</v>
      </c>
      <c r="E4392" s="1" t="str">
        <f t="shared" si="205"/>
        <v>22400</v>
      </c>
      <c r="F4392" s="1" t="str">
        <f t="shared" si="206"/>
        <v>RS-Uruguaiana</v>
      </c>
    </row>
    <row r="4393" spans="1:6" x14ac:dyDescent="0.25">
      <c r="A4393" s="1" t="s">
        <v>6315</v>
      </c>
      <c r="B4393" s="1">
        <v>4322509</v>
      </c>
      <c r="C4393" s="1" t="s">
        <v>6763</v>
      </c>
      <c r="D4393" s="1" t="str">
        <f t="shared" si="204"/>
        <v>43</v>
      </c>
      <c r="E4393" s="1" t="str">
        <f t="shared" si="205"/>
        <v>22509</v>
      </c>
      <c r="F4393" s="1" t="str">
        <f t="shared" si="206"/>
        <v>RS-Vacaria</v>
      </c>
    </row>
    <row r="4394" spans="1:6" x14ac:dyDescent="0.25">
      <c r="A4394" s="1" t="s">
        <v>6315</v>
      </c>
      <c r="B4394" s="1">
        <v>4322533</v>
      </c>
      <c r="C4394" s="1" t="s">
        <v>6764</v>
      </c>
      <c r="D4394" s="1" t="str">
        <f t="shared" si="204"/>
        <v>43</v>
      </c>
      <c r="E4394" s="1" t="str">
        <f t="shared" si="205"/>
        <v>22533</v>
      </c>
      <c r="F4394" s="1" t="str">
        <f t="shared" si="206"/>
        <v>RS-Vale do Sol</v>
      </c>
    </row>
    <row r="4395" spans="1:6" x14ac:dyDescent="0.25">
      <c r="A4395" s="1" t="s">
        <v>6315</v>
      </c>
      <c r="B4395" s="1">
        <v>4322541</v>
      </c>
      <c r="C4395" s="1" t="s">
        <v>6765</v>
      </c>
      <c r="D4395" s="1" t="str">
        <f t="shared" si="204"/>
        <v>43</v>
      </c>
      <c r="E4395" s="1" t="str">
        <f t="shared" si="205"/>
        <v>22541</v>
      </c>
      <c r="F4395" s="1" t="str">
        <f t="shared" si="206"/>
        <v>RS-Vale Real</v>
      </c>
    </row>
    <row r="4396" spans="1:6" x14ac:dyDescent="0.25">
      <c r="A4396" s="1" t="s">
        <v>6315</v>
      </c>
      <c r="B4396" s="1">
        <v>4322525</v>
      </c>
      <c r="C4396" s="1" t="s">
        <v>6766</v>
      </c>
      <c r="D4396" s="1" t="str">
        <f t="shared" si="204"/>
        <v>43</v>
      </c>
      <c r="E4396" s="1" t="str">
        <f t="shared" si="205"/>
        <v>22525</v>
      </c>
      <c r="F4396" s="1" t="str">
        <f t="shared" si="206"/>
        <v>RS-Vale Verde</v>
      </c>
    </row>
    <row r="4397" spans="1:6" x14ac:dyDescent="0.25">
      <c r="A4397" s="1" t="s">
        <v>6315</v>
      </c>
      <c r="B4397" s="1">
        <v>4322558</v>
      </c>
      <c r="C4397" s="1" t="s">
        <v>6767</v>
      </c>
      <c r="D4397" s="1" t="str">
        <f t="shared" si="204"/>
        <v>43</v>
      </c>
      <c r="E4397" s="1" t="str">
        <f t="shared" si="205"/>
        <v>22558</v>
      </c>
      <c r="F4397" s="1" t="str">
        <f t="shared" si="206"/>
        <v>RS-Vanini</v>
      </c>
    </row>
    <row r="4398" spans="1:6" x14ac:dyDescent="0.25">
      <c r="A4398" s="1" t="s">
        <v>6315</v>
      </c>
      <c r="B4398" s="1">
        <v>4322608</v>
      </c>
      <c r="C4398" s="1" t="s">
        <v>6768</v>
      </c>
      <c r="D4398" s="1" t="str">
        <f t="shared" si="204"/>
        <v>43</v>
      </c>
      <c r="E4398" s="1" t="str">
        <f t="shared" si="205"/>
        <v>22608</v>
      </c>
      <c r="F4398" s="1" t="str">
        <f t="shared" si="206"/>
        <v>RS-Venâncio Aires</v>
      </c>
    </row>
    <row r="4399" spans="1:6" x14ac:dyDescent="0.25">
      <c r="A4399" s="1" t="s">
        <v>6315</v>
      </c>
      <c r="B4399" s="1">
        <v>4322707</v>
      </c>
      <c r="C4399" s="1" t="s">
        <v>3140</v>
      </c>
      <c r="D4399" s="1" t="str">
        <f t="shared" si="204"/>
        <v>43</v>
      </c>
      <c r="E4399" s="1" t="str">
        <f t="shared" si="205"/>
        <v>22707</v>
      </c>
      <c r="F4399" s="1" t="str">
        <f t="shared" si="206"/>
        <v>RS-Vera Cruz</v>
      </c>
    </row>
    <row r="4400" spans="1:6" x14ac:dyDescent="0.25">
      <c r="A4400" s="1" t="s">
        <v>6315</v>
      </c>
      <c r="B4400" s="1">
        <v>4322806</v>
      </c>
      <c r="C4400" s="1" t="s">
        <v>6769</v>
      </c>
      <c r="D4400" s="1" t="str">
        <f t="shared" si="204"/>
        <v>43</v>
      </c>
      <c r="E4400" s="1" t="str">
        <f t="shared" si="205"/>
        <v>22806</v>
      </c>
      <c r="F4400" s="1" t="str">
        <f t="shared" si="206"/>
        <v>RS-Veranópolis</v>
      </c>
    </row>
    <row r="4401" spans="1:6" x14ac:dyDescent="0.25">
      <c r="A4401" s="1" t="s">
        <v>6315</v>
      </c>
      <c r="B4401" s="1">
        <v>4322855</v>
      </c>
      <c r="C4401" s="1" t="s">
        <v>6770</v>
      </c>
      <c r="D4401" s="1" t="str">
        <f t="shared" si="204"/>
        <v>43</v>
      </c>
      <c r="E4401" s="1" t="str">
        <f t="shared" si="205"/>
        <v>22855</v>
      </c>
      <c r="F4401" s="1" t="str">
        <f t="shared" si="206"/>
        <v>RS-Vespasiano Correa</v>
      </c>
    </row>
    <row r="4402" spans="1:6" x14ac:dyDescent="0.25">
      <c r="A4402" s="1" t="s">
        <v>6315</v>
      </c>
      <c r="B4402" s="1">
        <v>4322905</v>
      </c>
      <c r="C4402" s="1" t="s">
        <v>6771</v>
      </c>
      <c r="D4402" s="1" t="str">
        <f t="shared" si="204"/>
        <v>43</v>
      </c>
      <c r="E4402" s="1" t="str">
        <f t="shared" si="205"/>
        <v>22905</v>
      </c>
      <c r="F4402" s="1" t="str">
        <f t="shared" si="206"/>
        <v>RS-Viadutos</v>
      </c>
    </row>
    <row r="4403" spans="1:6" x14ac:dyDescent="0.25">
      <c r="A4403" s="1" t="s">
        <v>6315</v>
      </c>
      <c r="B4403" s="1">
        <v>4323002</v>
      </c>
      <c r="C4403" s="1" t="s">
        <v>6772</v>
      </c>
      <c r="D4403" s="1" t="str">
        <f t="shared" si="204"/>
        <v>43</v>
      </c>
      <c r="E4403" s="1" t="str">
        <f t="shared" si="205"/>
        <v>23002</v>
      </c>
      <c r="F4403" s="1" t="str">
        <f t="shared" si="206"/>
        <v>RS-Viamão</v>
      </c>
    </row>
    <row r="4404" spans="1:6" x14ac:dyDescent="0.25">
      <c r="A4404" s="1" t="s">
        <v>6315</v>
      </c>
      <c r="B4404" s="1">
        <v>4323101</v>
      </c>
      <c r="C4404" s="1" t="s">
        <v>6773</v>
      </c>
      <c r="D4404" s="1" t="str">
        <f t="shared" si="204"/>
        <v>43</v>
      </c>
      <c r="E4404" s="1" t="str">
        <f t="shared" si="205"/>
        <v>23101</v>
      </c>
      <c r="F4404" s="1" t="str">
        <f t="shared" si="206"/>
        <v>RS-Vicente Dutra</v>
      </c>
    </row>
    <row r="4405" spans="1:6" x14ac:dyDescent="0.25">
      <c r="A4405" s="1" t="s">
        <v>6315</v>
      </c>
      <c r="B4405" s="1">
        <v>4323200</v>
      </c>
      <c r="C4405" s="1" t="s">
        <v>6774</v>
      </c>
      <c r="D4405" s="1" t="str">
        <f t="shared" si="204"/>
        <v>43</v>
      </c>
      <c r="E4405" s="1" t="str">
        <f t="shared" si="205"/>
        <v>23200</v>
      </c>
      <c r="F4405" s="1" t="str">
        <f t="shared" si="206"/>
        <v>RS-Victor Graeff</v>
      </c>
    </row>
    <row r="4406" spans="1:6" x14ac:dyDescent="0.25">
      <c r="A4406" s="1" t="s">
        <v>6315</v>
      </c>
      <c r="B4406" s="1">
        <v>4323309</v>
      </c>
      <c r="C4406" s="1" t="s">
        <v>6775</v>
      </c>
      <c r="D4406" s="1" t="str">
        <f t="shared" si="204"/>
        <v>43</v>
      </c>
      <c r="E4406" s="1" t="str">
        <f t="shared" si="205"/>
        <v>23309</v>
      </c>
      <c r="F4406" s="1" t="str">
        <f t="shared" si="206"/>
        <v>RS-Vila Flores</v>
      </c>
    </row>
    <row r="4407" spans="1:6" x14ac:dyDescent="0.25">
      <c r="A4407" s="1" t="s">
        <v>6315</v>
      </c>
      <c r="B4407" s="1">
        <v>4323358</v>
      </c>
      <c r="C4407" s="1" t="s">
        <v>6776</v>
      </c>
      <c r="D4407" s="1" t="str">
        <f t="shared" si="204"/>
        <v>43</v>
      </c>
      <c r="E4407" s="1" t="str">
        <f t="shared" si="205"/>
        <v>23358</v>
      </c>
      <c r="F4407" s="1" t="str">
        <f t="shared" si="206"/>
        <v>RS-Vila Lângaro</v>
      </c>
    </row>
    <row r="4408" spans="1:6" x14ac:dyDescent="0.25">
      <c r="A4408" s="1" t="s">
        <v>6315</v>
      </c>
      <c r="B4408" s="1">
        <v>4323408</v>
      </c>
      <c r="C4408" s="1" t="s">
        <v>6777</v>
      </c>
      <c r="D4408" s="1" t="str">
        <f t="shared" si="204"/>
        <v>43</v>
      </c>
      <c r="E4408" s="1" t="str">
        <f t="shared" si="205"/>
        <v>23408</v>
      </c>
      <c r="F4408" s="1" t="str">
        <f t="shared" si="206"/>
        <v>RS-Vila Maria</v>
      </c>
    </row>
    <row r="4409" spans="1:6" x14ac:dyDescent="0.25">
      <c r="A4409" s="1" t="s">
        <v>6315</v>
      </c>
      <c r="B4409" s="1">
        <v>4323457</v>
      </c>
      <c r="C4409" s="1" t="s">
        <v>6778</v>
      </c>
      <c r="D4409" s="1" t="str">
        <f t="shared" si="204"/>
        <v>43</v>
      </c>
      <c r="E4409" s="1" t="str">
        <f t="shared" si="205"/>
        <v>23457</v>
      </c>
      <c r="F4409" s="1" t="str">
        <f t="shared" si="206"/>
        <v>RS-Vila Nova do Sul</v>
      </c>
    </row>
    <row r="4410" spans="1:6" x14ac:dyDescent="0.25">
      <c r="A4410" s="1" t="s">
        <v>6315</v>
      </c>
      <c r="B4410" s="1">
        <v>4323507</v>
      </c>
      <c r="C4410" s="1" t="s">
        <v>6779</v>
      </c>
      <c r="D4410" s="1" t="str">
        <f t="shared" si="204"/>
        <v>43</v>
      </c>
      <c r="E4410" s="1" t="str">
        <f t="shared" si="205"/>
        <v>23507</v>
      </c>
      <c r="F4410" s="1" t="str">
        <f t="shared" si="206"/>
        <v>RS-Vista Alegre</v>
      </c>
    </row>
    <row r="4411" spans="1:6" x14ac:dyDescent="0.25">
      <c r="A4411" s="1" t="s">
        <v>6315</v>
      </c>
      <c r="B4411" s="1">
        <v>4323606</v>
      </c>
      <c r="C4411" s="1" t="s">
        <v>6780</v>
      </c>
      <c r="D4411" s="1" t="str">
        <f t="shared" si="204"/>
        <v>43</v>
      </c>
      <c r="E4411" s="1" t="str">
        <f t="shared" si="205"/>
        <v>23606</v>
      </c>
      <c r="F4411" s="1" t="str">
        <f t="shared" si="206"/>
        <v>RS-Vista Alegre do Prata</v>
      </c>
    </row>
    <row r="4412" spans="1:6" x14ac:dyDescent="0.25">
      <c r="A4412" s="1" t="s">
        <v>6315</v>
      </c>
      <c r="B4412" s="1">
        <v>4323705</v>
      </c>
      <c r="C4412" s="1" t="s">
        <v>6781</v>
      </c>
      <c r="D4412" s="1" t="str">
        <f t="shared" si="204"/>
        <v>43</v>
      </c>
      <c r="E4412" s="1" t="str">
        <f t="shared" si="205"/>
        <v>23705</v>
      </c>
      <c r="F4412" s="1" t="str">
        <f t="shared" si="206"/>
        <v>RS-Vista Gaúcha</v>
      </c>
    </row>
    <row r="4413" spans="1:6" x14ac:dyDescent="0.25">
      <c r="A4413" s="1" t="s">
        <v>6315</v>
      </c>
      <c r="B4413" s="1">
        <v>4323754</v>
      </c>
      <c r="C4413" s="1" t="s">
        <v>6782</v>
      </c>
      <c r="D4413" s="1" t="str">
        <f t="shared" si="204"/>
        <v>43</v>
      </c>
      <c r="E4413" s="1" t="str">
        <f t="shared" si="205"/>
        <v>23754</v>
      </c>
      <c r="F4413" s="1" t="str">
        <f t="shared" si="206"/>
        <v>RS-Vitória das Missões</v>
      </c>
    </row>
    <row r="4414" spans="1:6" x14ac:dyDescent="0.25">
      <c r="A4414" s="1" t="s">
        <v>6315</v>
      </c>
      <c r="B4414" s="1">
        <v>4323770</v>
      </c>
      <c r="C4414" s="1" t="s">
        <v>6783</v>
      </c>
      <c r="D4414" s="1" t="str">
        <f t="shared" si="204"/>
        <v>43</v>
      </c>
      <c r="E4414" s="1" t="str">
        <f t="shared" si="205"/>
        <v>23770</v>
      </c>
      <c r="F4414" s="1" t="str">
        <f t="shared" si="206"/>
        <v>RS-Westfalia</v>
      </c>
    </row>
    <row r="4415" spans="1:6" x14ac:dyDescent="0.25">
      <c r="A4415" s="1" t="s">
        <v>6315</v>
      </c>
      <c r="B4415" s="1">
        <v>4323804</v>
      </c>
      <c r="C4415" s="1" t="s">
        <v>6784</v>
      </c>
      <c r="D4415" s="1" t="str">
        <f t="shared" si="204"/>
        <v>43</v>
      </c>
      <c r="E4415" s="1" t="str">
        <f t="shared" si="205"/>
        <v>23804</v>
      </c>
      <c r="F4415" s="1" t="str">
        <f t="shared" si="206"/>
        <v>RS-Xangri-lá</v>
      </c>
    </row>
    <row r="4416" spans="1:6" x14ac:dyDescent="0.25">
      <c r="A4416" s="1" t="s">
        <v>6057</v>
      </c>
      <c r="B4416" s="1">
        <v>4200051</v>
      </c>
      <c r="C4416" s="1" t="s">
        <v>6058</v>
      </c>
      <c r="D4416" s="1" t="str">
        <f t="shared" si="204"/>
        <v>42</v>
      </c>
      <c r="E4416" s="1" t="str">
        <f t="shared" si="205"/>
        <v>00051</v>
      </c>
      <c r="F4416" s="1" t="str">
        <f t="shared" si="206"/>
        <v>SC-Abdon Batista</v>
      </c>
    </row>
    <row r="4417" spans="1:6" x14ac:dyDescent="0.25">
      <c r="A4417" s="1" t="s">
        <v>6057</v>
      </c>
      <c r="B4417" s="1">
        <v>4200101</v>
      </c>
      <c r="C4417" s="1" t="s">
        <v>6059</v>
      </c>
      <c r="D4417" s="1" t="str">
        <f t="shared" si="204"/>
        <v>42</v>
      </c>
      <c r="E4417" s="1" t="str">
        <f t="shared" si="205"/>
        <v>00101</v>
      </c>
      <c r="F4417" s="1" t="str">
        <f t="shared" si="206"/>
        <v>SC-Abelardo Luz</v>
      </c>
    </row>
    <row r="4418" spans="1:6" x14ac:dyDescent="0.25">
      <c r="A4418" s="1" t="s">
        <v>6057</v>
      </c>
      <c r="B4418" s="1">
        <v>4200200</v>
      </c>
      <c r="C4418" s="1" t="s">
        <v>6060</v>
      </c>
      <c r="D4418" s="1" t="str">
        <f t="shared" si="204"/>
        <v>42</v>
      </c>
      <c r="E4418" s="1" t="str">
        <f t="shared" si="205"/>
        <v>00200</v>
      </c>
      <c r="F4418" s="1" t="str">
        <f t="shared" si="206"/>
        <v>SC-Agrolândia</v>
      </c>
    </row>
    <row r="4419" spans="1:6" x14ac:dyDescent="0.25">
      <c r="A4419" s="1" t="s">
        <v>6057</v>
      </c>
      <c r="B4419" s="1">
        <v>4200309</v>
      </c>
      <c r="C4419" s="1" t="s">
        <v>6061</v>
      </c>
      <c r="D4419" s="1" t="str">
        <f t="shared" ref="D4419:D4482" si="207">LEFT($B4419,2)</f>
        <v>42</v>
      </c>
      <c r="E4419" s="1" t="str">
        <f t="shared" ref="E4419:E4482" si="208">RIGHT(B4419,5)</f>
        <v>00309</v>
      </c>
      <c r="F4419" s="1" t="str">
        <f t="shared" si="206"/>
        <v>SC-Agronômica</v>
      </c>
    </row>
    <row r="4420" spans="1:6" x14ac:dyDescent="0.25">
      <c r="A4420" s="1" t="s">
        <v>6057</v>
      </c>
      <c r="B4420" s="1">
        <v>4200408</v>
      </c>
      <c r="C4420" s="1" t="s">
        <v>6062</v>
      </c>
      <c r="D4420" s="1" t="str">
        <f t="shared" si="207"/>
        <v>42</v>
      </c>
      <c r="E4420" s="1" t="str">
        <f t="shared" si="208"/>
        <v>00408</v>
      </c>
      <c r="F4420" s="1" t="str">
        <f t="shared" ref="F4420:F4483" si="209">A4420&amp;"-"&amp;C4420</f>
        <v>SC-Água Doce</v>
      </c>
    </row>
    <row r="4421" spans="1:6" x14ac:dyDescent="0.25">
      <c r="A4421" s="1" t="s">
        <v>6057</v>
      </c>
      <c r="B4421" s="1">
        <v>4200507</v>
      </c>
      <c r="C4421" s="1" t="s">
        <v>6063</v>
      </c>
      <c r="D4421" s="1" t="str">
        <f t="shared" si="207"/>
        <v>42</v>
      </c>
      <c r="E4421" s="1" t="str">
        <f t="shared" si="208"/>
        <v>00507</v>
      </c>
      <c r="F4421" s="1" t="str">
        <f t="shared" si="209"/>
        <v>SC-Águas de Chapecó</v>
      </c>
    </row>
    <row r="4422" spans="1:6" x14ac:dyDescent="0.25">
      <c r="A4422" s="1" t="s">
        <v>6057</v>
      </c>
      <c r="B4422" s="1">
        <v>4200556</v>
      </c>
      <c r="C4422" s="1" t="s">
        <v>6064</v>
      </c>
      <c r="D4422" s="1" t="str">
        <f t="shared" si="207"/>
        <v>42</v>
      </c>
      <c r="E4422" s="1" t="str">
        <f t="shared" si="208"/>
        <v>00556</v>
      </c>
      <c r="F4422" s="1" t="str">
        <f t="shared" si="209"/>
        <v>SC-Águas Frias</v>
      </c>
    </row>
    <row r="4423" spans="1:6" x14ac:dyDescent="0.25">
      <c r="A4423" s="1" t="s">
        <v>6057</v>
      </c>
      <c r="B4423" s="1">
        <v>4200606</v>
      </c>
      <c r="C4423" s="1" t="s">
        <v>6065</v>
      </c>
      <c r="D4423" s="1" t="str">
        <f t="shared" si="207"/>
        <v>42</v>
      </c>
      <c r="E4423" s="1" t="str">
        <f t="shared" si="208"/>
        <v>00606</v>
      </c>
      <c r="F4423" s="1" t="str">
        <f t="shared" si="209"/>
        <v>SC-Águas Mornas</v>
      </c>
    </row>
    <row r="4424" spans="1:6" x14ac:dyDescent="0.25">
      <c r="A4424" s="1" t="s">
        <v>6057</v>
      </c>
      <c r="B4424" s="1">
        <v>4200705</v>
      </c>
      <c r="C4424" s="1" t="s">
        <v>6066</v>
      </c>
      <c r="D4424" s="1" t="str">
        <f t="shared" si="207"/>
        <v>42</v>
      </c>
      <c r="E4424" s="1" t="str">
        <f t="shared" si="208"/>
        <v>00705</v>
      </c>
      <c r="F4424" s="1" t="str">
        <f t="shared" si="209"/>
        <v>SC-Alfredo Wagner</v>
      </c>
    </row>
    <row r="4425" spans="1:6" x14ac:dyDescent="0.25">
      <c r="A4425" s="1" t="s">
        <v>6057</v>
      </c>
      <c r="B4425" s="1">
        <v>4200754</v>
      </c>
      <c r="C4425" s="1" t="s">
        <v>6067</v>
      </c>
      <c r="D4425" s="1" t="str">
        <f t="shared" si="207"/>
        <v>42</v>
      </c>
      <c r="E4425" s="1" t="str">
        <f t="shared" si="208"/>
        <v>00754</v>
      </c>
      <c r="F4425" s="1" t="str">
        <f t="shared" si="209"/>
        <v>SC-Alto Bela Vista</v>
      </c>
    </row>
    <row r="4426" spans="1:6" x14ac:dyDescent="0.25">
      <c r="A4426" s="1" t="s">
        <v>6057</v>
      </c>
      <c r="B4426" s="1">
        <v>4200804</v>
      </c>
      <c r="C4426" s="1" t="s">
        <v>4918</v>
      </c>
      <c r="D4426" s="1" t="str">
        <f t="shared" si="207"/>
        <v>42</v>
      </c>
      <c r="E4426" s="1" t="str">
        <f t="shared" si="208"/>
        <v>00804</v>
      </c>
      <c r="F4426" s="1" t="str">
        <f t="shared" si="209"/>
        <v>SC-Anchieta</v>
      </c>
    </row>
    <row r="4427" spans="1:6" x14ac:dyDescent="0.25">
      <c r="A4427" s="1" t="s">
        <v>6057</v>
      </c>
      <c r="B4427" s="1">
        <v>4200903</v>
      </c>
      <c r="C4427" s="1" t="s">
        <v>6068</v>
      </c>
      <c r="D4427" s="1" t="str">
        <f t="shared" si="207"/>
        <v>42</v>
      </c>
      <c r="E4427" s="1" t="str">
        <f t="shared" si="208"/>
        <v>00903</v>
      </c>
      <c r="F4427" s="1" t="str">
        <f t="shared" si="209"/>
        <v>SC-Angelina</v>
      </c>
    </row>
    <row r="4428" spans="1:6" x14ac:dyDescent="0.25">
      <c r="A4428" s="1" t="s">
        <v>6057</v>
      </c>
      <c r="B4428" s="1">
        <v>4201000</v>
      </c>
      <c r="C4428" s="1" t="s">
        <v>6069</v>
      </c>
      <c r="D4428" s="1" t="str">
        <f t="shared" si="207"/>
        <v>42</v>
      </c>
      <c r="E4428" s="1" t="str">
        <f t="shared" si="208"/>
        <v>01000</v>
      </c>
      <c r="F4428" s="1" t="str">
        <f t="shared" si="209"/>
        <v>SC-Anita Garibaldi</v>
      </c>
    </row>
    <row r="4429" spans="1:6" x14ac:dyDescent="0.25">
      <c r="A4429" s="1" t="s">
        <v>6057</v>
      </c>
      <c r="B4429" s="1">
        <v>4201109</v>
      </c>
      <c r="C4429" s="1" t="s">
        <v>6070</v>
      </c>
      <c r="D4429" s="1" t="str">
        <f t="shared" si="207"/>
        <v>42</v>
      </c>
      <c r="E4429" s="1" t="str">
        <f t="shared" si="208"/>
        <v>01109</v>
      </c>
      <c r="F4429" s="1" t="str">
        <f t="shared" si="209"/>
        <v>SC-Anitápolis</v>
      </c>
    </row>
    <row r="4430" spans="1:6" x14ac:dyDescent="0.25">
      <c r="A4430" s="1" t="s">
        <v>6057</v>
      </c>
      <c r="B4430" s="1">
        <v>4201208</v>
      </c>
      <c r="C4430" s="1" t="s">
        <v>4107</v>
      </c>
      <c r="D4430" s="1" t="str">
        <f t="shared" si="207"/>
        <v>42</v>
      </c>
      <c r="E4430" s="1" t="str">
        <f t="shared" si="208"/>
        <v>01208</v>
      </c>
      <c r="F4430" s="1" t="str">
        <f t="shared" si="209"/>
        <v>SC-Antônio Carlos</v>
      </c>
    </row>
    <row r="4431" spans="1:6" x14ac:dyDescent="0.25">
      <c r="A4431" s="1" t="s">
        <v>6057</v>
      </c>
      <c r="B4431" s="1">
        <v>4201257</v>
      </c>
      <c r="C4431" s="1" t="s">
        <v>6071</v>
      </c>
      <c r="D4431" s="1" t="str">
        <f t="shared" si="207"/>
        <v>42</v>
      </c>
      <c r="E4431" s="1" t="str">
        <f t="shared" si="208"/>
        <v>01257</v>
      </c>
      <c r="F4431" s="1" t="str">
        <f t="shared" si="209"/>
        <v>SC-Apiúna</v>
      </c>
    </row>
    <row r="4432" spans="1:6" x14ac:dyDescent="0.25">
      <c r="A4432" s="1" t="s">
        <v>6057</v>
      </c>
      <c r="B4432" s="1">
        <v>4201273</v>
      </c>
      <c r="C4432" s="1" t="s">
        <v>6072</v>
      </c>
      <c r="D4432" s="1" t="str">
        <f t="shared" si="207"/>
        <v>42</v>
      </c>
      <c r="E4432" s="1" t="str">
        <f t="shared" si="208"/>
        <v>01273</v>
      </c>
      <c r="F4432" s="1" t="str">
        <f t="shared" si="209"/>
        <v>SC-Arabutã</v>
      </c>
    </row>
    <row r="4433" spans="1:6" x14ac:dyDescent="0.25">
      <c r="A4433" s="1" t="s">
        <v>6057</v>
      </c>
      <c r="B4433" s="1">
        <v>4201307</v>
      </c>
      <c r="C4433" s="1" t="s">
        <v>6073</v>
      </c>
      <c r="D4433" s="1" t="str">
        <f t="shared" si="207"/>
        <v>42</v>
      </c>
      <c r="E4433" s="1" t="str">
        <f t="shared" si="208"/>
        <v>01307</v>
      </c>
      <c r="F4433" s="1" t="str">
        <f t="shared" si="209"/>
        <v>SC-Araquari</v>
      </c>
    </row>
    <row r="4434" spans="1:6" x14ac:dyDescent="0.25">
      <c r="A4434" s="1" t="s">
        <v>6057</v>
      </c>
      <c r="B4434" s="1">
        <v>4201406</v>
      </c>
      <c r="C4434" s="1" t="s">
        <v>6074</v>
      </c>
      <c r="D4434" s="1" t="str">
        <f t="shared" si="207"/>
        <v>42</v>
      </c>
      <c r="E4434" s="1" t="str">
        <f t="shared" si="208"/>
        <v>01406</v>
      </c>
      <c r="F4434" s="1" t="str">
        <f t="shared" si="209"/>
        <v>SC-Araranguá</v>
      </c>
    </row>
    <row r="4435" spans="1:6" x14ac:dyDescent="0.25">
      <c r="A4435" s="1" t="s">
        <v>6057</v>
      </c>
      <c r="B4435" s="1">
        <v>4201505</v>
      </c>
      <c r="C4435" s="1" t="s">
        <v>6075</v>
      </c>
      <c r="D4435" s="1" t="str">
        <f t="shared" si="207"/>
        <v>42</v>
      </c>
      <c r="E4435" s="1" t="str">
        <f t="shared" si="208"/>
        <v>01505</v>
      </c>
      <c r="F4435" s="1" t="str">
        <f t="shared" si="209"/>
        <v>SC-Armazém</v>
      </c>
    </row>
    <row r="4436" spans="1:6" x14ac:dyDescent="0.25">
      <c r="A4436" s="1" t="s">
        <v>6057</v>
      </c>
      <c r="B4436" s="1">
        <v>4201604</v>
      </c>
      <c r="C4436" s="1" t="s">
        <v>6076</v>
      </c>
      <c r="D4436" s="1" t="str">
        <f t="shared" si="207"/>
        <v>42</v>
      </c>
      <c r="E4436" s="1" t="str">
        <f t="shared" si="208"/>
        <v>01604</v>
      </c>
      <c r="F4436" s="1" t="str">
        <f t="shared" si="209"/>
        <v>SC-Arroio Trinta</v>
      </c>
    </row>
    <row r="4437" spans="1:6" x14ac:dyDescent="0.25">
      <c r="A4437" s="1" t="s">
        <v>6057</v>
      </c>
      <c r="B4437" s="1">
        <v>4201653</v>
      </c>
      <c r="C4437" s="1" t="s">
        <v>6077</v>
      </c>
      <c r="D4437" s="1" t="str">
        <f t="shared" si="207"/>
        <v>42</v>
      </c>
      <c r="E4437" s="1" t="str">
        <f t="shared" si="208"/>
        <v>01653</v>
      </c>
      <c r="F4437" s="1" t="str">
        <f t="shared" si="209"/>
        <v>SC-Arvoredo</v>
      </c>
    </row>
    <row r="4438" spans="1:6" x14ac:dyDescent="0.25">
      <c r="A4438" s="1" t="s">
        <v>6057</v>
      </c>
      <c r="B4438" s="1">
        <v>4201703</v>
      </c>
      <c r="C4438" s="1" t="s">
        <v>6078</v>
      </c>
      <c r="D4438" s="1" t="str">
        <f t="shared" si="207"/>
        <v>42</v>
      </c>
      <c r="E4438" s="1" t="str">
        <f t="shared" si="208"/>
        <v>01703</v>
      </c>
      <c r="F4438" s="1" t="str">
        <f t="shared" si="209"/>
        <v>SC-Ascurra</v>
      </c>
    </row>
    <row r="4439" spans="1:6" x14ac:dyDescent="0.25">
      <c r="A4439" s="1" t="s">
        <v>6057</v>
      </c>
      <c r="B4439" s="1">
        <v>4201802</v>
      </c>
      <c r="C4439" s="1" t="s">
        <v>6079</v>
      </c>
      <c r="D4439" s="1" t="str">
        <f t="shared" si="207"/>
        <v>42</v>
      </c>
      <c r="E4439" s="1" t="str">
        <f t="shared" si="208"/>
        <v>01802</v>
      </c>
      <c r="F4439" s="1" t="str">
        <f t="shared" si="209"/>
        <v>SC-Atalanta</v>
      </c>
    </row>
    <row r="4440" spans="1:6" x14ac:dyDescent="0.25">
      <c r="A4440" s="1" t="s">
        <v>6057</v>
      </c>
      <c r="B4440" s="1">
        <v>4201901</v>
      </c>
      <c r="C4440" s="1" t="s">
        <v>2819</v>
      </c>
      <c r="D4440" s="1" t="str">
        <f t="shared" si="207"/>
        <v>42</v>
      </c>
      <c r="E4440" s="1" t="str">
        <f t="shared" si="208"/>
        <v>01901</v>
      </c>
      <c r="F4440" s="1" t="str">
        <f t="shared" si="209"/>
        <v>SC-Aurora</v>
      </c>
    </row>
    <row r="4441" spans="1:6" x14ac:dyDescent="0.25">
      <c r="A4441" s="1" t="s">
        <v>6057</v>
      </c>
      <c r="B4441" s="1">
        <v>4201950</v>
      </c>
      <c r="C4441" s="1" t="s">
        <v>6080</v>
      </c>
      <c r="D4441" s="1" t="str">
        <f t="shared" si="207"/>
        <v>42</v>
      </c>
      <c r="E4441" s="1" t="str">
        <f t="shared" si="208"/>
        <v>01950</v>
      </c>
      <c r="F4441" s="1" t="str">
        <f t="shared" si="209"/>
        <v>SC-Balneário Arroio do Silva</v>
      </c>
    </row>
    <row r="4442" spans="1:6" x14ac:dyDescent="0.25">
      <c r="A4442" s="1" t="s">
        <v>6057</v>
      </c>
      <c r="B4442" s="1">
        <v>4202057</v>
      </c>
      <c r="C4442" s="1" t="s">
        <v>6081</v>
      </c>
      <c r="D4442" s="1" t="str">
        <f t="shared" si="207"/>
        <v>42</v>
      </c>
      <c r="E4442" s="1" t="str">
        <f t="shared" si="208"/>
        <v>02057</v>
      </c>
      <c r="F4442" s="1" t="str">
        <f t="shared" si="209"/>
        <v>SC-Balneário Barra do Sul</v>
      </c>
    </row>
    <row r="4443" spans="1:6" x14ac:dyDescent="0.25">
      <c r="A4443" s="1" t="s">
        <v>6057</v>
      </c>
      <c r="B4443" s="1">
        <v>4202008</v>
      </c>
      <c r="C4443" s="1" t="s">
        <v>6082</v>
      </c>
      <c r="D4443" s="1" t="str">
        <f t="shared" si="207"/>
        <v>42</v>
      </c>
      <c r="E4443" s="1" t="str">
        <f t="shared" si="208"/>
        <v>02008</v>
      </c>
      <c r="F4443" s="1" t="str">
        <f t="shared" si="209"/>
        <v>SC-Balneário Camboriú</v>
      </c>
    </row>
    <row r="4444" spans="1:6" x14ac:dyDescent="0.25">
      <c r="A4444" s="1" t="s">
        <v>6057</v>
      </c>
      <c r="B4444" s="1">
        <v>4202073</v>
      </c>
      <c r="C4444" s="1" t="s">
        <v>6083</v>
      </c>
      <c r="D4444" s="1" t="str">
        <f t="shared" si="207"/>
        <v>42</v>
      </c>
      <c r="E4444" s="1" t="str">
        <f t="shared" si="208"/>
        <v>02073</v>
      </c>
      <c r="F4444" s="1" t="str">
        <f t="shared" si="209"/>
        <v>SC-Balneário Gaivota</v>
      </c>
    </row>
    <row r="4445" spans="1:6" x14ac:dyDescent="0.25">
      <c r="A4445" s="1" t="s">
        <v>6057</v>
      </c>
      <c r="B4445" s="1">
        <v>4212809</v>
      </c>
      <c r="C4445" s="1" t="s">
        <v>6084</v>
      </c>
      <c r="D4445" s="1" t="str">
        <f t="shared" si="207"/>
        <v>42</v>
      </c>
      <c r="E4445" s="1" t="str">
        <f t="shared" si="208"/>
        <v>12809</v>
      </c>
      <c r="F4445" s="1" t="str">
        <f t="shared" si="209"/>
        <v>SC-Balneário Piçarras</v>
      </c>
    </row>
    <row r="4446" spans="1:6" x14ac:dyDescent="0.25">
      <c r="A4446" s="1" t="s">
        <v>6057</v>
      </c>
      <c r="B4446" s="1">
        <v>4202081</v>
      </c>
      <c r="C4446" s="1" t="s">
        <v>6085</v>
      </c>
      <c r="D4446" s="1" t="str">
        <f t="shared" si="207"/>
        <v>42</v>
      </c>
      <c r="E4446" s="1" t="str">
        <f t="shared" si="208"/>
        <v>02081</v>
      </c>
      <c r="F4446" s="1" t="str">
        <f t="shared" si="209"/>
        <v>SC-Bandeirante</v>
      </c>
    </row>
    <row r="4447" spans="1:6" x14ac:dyDescent="0.25">
      <c r="A4447" s="1" t="s">
        <v>6057</v>
      </c>
      <c r="B4447" s="1">
        <v>4202099</v>
      </c>
      <c r="C4447" s="1" t="s">
        <v>5130</v>
      </c>
      <c r="D4447" s="1" t="str">
        <f t="shared" si="207"/>
        <v>42</v>
      </c>
      <c r="E4447" s="1" t="str">
        <f t="shared" si="208"/>
        <v>02099</v>
      </c>
      <c r="F4447" s="1" t="str">
        <f t="shared" si="209"/>
        <v>SC-Barra Bonita</v>
      </c>
    </row>
    <row r="4448" spans="1:6" x14ac:dyDescent="0.25">
      <c r="A4448" s="1" t="s">
        <v>6057</v>
      </c>
      <c r="B4448" s="1">
        <v>4202107</v>
      </c>
      <c r="C4448" s="1" t="s">
        <v>6086</v>
      </c>
      <c r="D4448" s="1" t="str">
        <f t="shared" si="207"/>
        <v>42</v>
      </c>
      <c r="E4448" s="1" t="str">
        <f t="shared" si="208"/>
        <v>02107</v>
      </c>
      <c r="F4448" s="1" t="str">
        <f t="shared" si="209"/>
        <v>SC-Barra Velha</v>
      </c>
    </row>
    <row r="4449" spans="1:6" x14ac:dyDescent="0.25">
      <c r="A4449" s="1" t="s">
        <v>6057</v>
      </c>
      <c r="B4449" s="1">
        <v>4202131</v>
      </c>
      <c r="C4449" s="1" t="s">
        <v>6087</v>
      </c>
      <c r="D4449" s="1" t="str">
        <f t="shared" si="207"/>
        <v>42</v>
      </c>
      <c r="E4449" s="1" t="str">
        <f t="shared" si="208"/>
        <v>02131</v>
      </c>
      <c r="F4449" s="1" t="str">
        <f t="shared" si="209"/>
        <v>SC-Bela Vista do Toldo</v>
      </c>
    </row>
    <row r="4450" spans="1:6" x14ac:dyDescent="0.25">
      <c r="A4450" s="1" t="s">
        <v>6057</v>
      </c>
      <c r="B4450" s="1">
        <v>4202156</v>
      </c>
      <c r="C4450" s="1" t="s">
        <v>3720</v>
      </c>
      <c r="D4450" s="1" t="str">
        <f t="shared" si="207"/>
        <v>42</v>
      </c>
      <c r="E4450" s="1" t="str">
        <f t="shared" si="208"/>
        <v>02156</v>
      </c>
      <c r="F4450" s="1" t="str">
        <f t="shared" si="209"/>
        <v>SC-Belmonte</v>
      </c>
    </row>
    <row r="4451" spans="1:6" x14ac:dyDescent="0.25">
      <c r="A4451" s="1" t="s">
        <v>6057</v>
      </c>
      <c r="B4451" s="1">
        <v>4202206</v>
      </c>
      <c r="C4451" s="1" t="s">
        <v>6088</v>
      </c>
      <c r="D4451" s="1" t="str">
        <f t="shared" si="207"/>
        <v>42</v>
      </c>
      <c r="E4451" s="1" t="str">
        <f t="shared" si="208"/>
        <v>02206</v>
      </c>
      <c r="F4451" s="1" t="str">
        <f t="shared" si="209"/>
        <v>SC-Benedito Novo</v>
      </c>
    </row>
    <row r="4452" spans="1:6" x14ac:dyDescent="0.25">
      <c r="A4452" s="1" t="s">
        <v>6057</v>
      </c>
      <c r="B4452" s="1">
        <v>4202305</v>
      </c>
      <c r="C4452" s="1" t="s">
        <v>6089</v>
      </c>
      <c r="D4452" s="1" t="str">
        <f t="shared" si="207"/>
        <v>42</v>
      </c>
      <c r="E4452" s="1" t="str">
        <f t="shared" si="208"/>
        <v>02305</v>
      </c>
      <c r="F4452" s="1" t="str">
        <f t="shared" si="209"/>
        <v>SC-Biguaçu</v>
      </c>
    </row>
    <row r="4453" spans="1:6" x14ac:dyDescent="0.25">
      <c r="A4453" s="1" t="s">
        <v>6057</v>
      </c>
      <c r="B4453" s="1">
        <v>4202404</v>
      </c>
      <c r="C4453" s="1" t="s">
        <v>6090</v>
      </c>
      <c r="D4453" s="1" t="str">
        <f t="shared" si="207"/>
        <v>42</v>
      </c>
      <c r="E4453" s="1" t="str">
        <f t="shared" si="208"/>
        <v>02404</v>
      </c>
      <c r="F4453" s="1" t="str">
        <f t="shared" si="209"/>
        <v>SC-Blumenau</v>
      </c>
    </row>
    <row r="4454" spans="1:6" x14ac:dyDescent="0.25">
      <c r="A4454" s="1" t="s">
        <v>6057</v>
      </c>
      <c r="B4454" s="1">
        <v>4202438</v>
      </c>
      <c r="C4454" s="1" t="s">
        <v>6091</v>
      </c>
      <c r="D4454" s="1" t="str">
        <f t="shared" si="207"/>
        <v>42</v>
      </c>
      <c r="E4454" s="1" t="str">
        <f t="shared" si="208"/>
        <v>02438</v>
      </c>
      <c r="F4454" s="1" t="str">
        <f t="shared" si="209"/>
        <v>SC-Bocaina do Sul</v>
      </c>
    </row>
    <row r="4455" spans="1:6" x14ac:dyDescent="0.25">
      <c r="A4455" s="1" t="s">
        <v>6057</v>
      </c>
      <c r="B4455" s="1">
        <v>4202503</v>
      </c>
      <c r="C4455" s="1" t="s">
        <v>6092</v>
      </c>
      <c r="D4455" s="1" t="str">
        <f t="shared" si="207"/>
        <v>42</v>
      </c>
      <c r="E4455" s="1" t="str">
        <f t="shared" si="208"/>
        <v>02503</v>
      </c>
      <c r="F4455" s="1" t="str">
        <f t="shared" si="209"/>
        <v>SC-Bom Jardim da Serra</v>
      </c>
    </row>
    <row r="4456" spans="1:6" x14ac:dyDescent="0.25">
      <c r="A4456" s="1" t="s">
        <v>6057</v>
      </c>
      <c r="B4456" s="1">
        <v>4202537</v>
      </c>
      <c r="C4456" s="1" t="s">
        <v>2607</v>
      </c>
      <c r="D4456" s="1" t="str">
        <f t="shared" si="207"/>
        <v>42</v>
      </c>
      <c r="E4456" s="1" t="str">
        <f t="shared" si="208"/>
        <v>02537</v>
      </c>
      <c r="F4456" s="1" t="str">
        <f t="shared" si="209"/>
        <v>SC-Bom Jesus</v>
      </c>
    </row>
    <row r="4457" spans="1:6" x14ac:dyDescent="0.25">
      <c r="A4457" s="1" t="s">
        <v>6057</v>
      </c>
      <c r="B4457" s="1">
        <v>4202578</v>
      </c>
      <c r="C4457" s="1" t="s">
        <v>6093</v>
      </c>
      <c r="D4457" s="1" t="str">
        <f t="shared" si="207"/>
        <v>42</v>
      </c>
      <c r="E4457" s="1" t="str">
        <f t="shared" si="208"/>
        <v>02578</v>
      </c>
      <c r="F4457" s="1" t="str">
        <f t="shared" si="209"/>
        <v>SC-Bom Jesus do Oeste</v>
      </c>
    </row>
    <row r="4458" spans="1:6" x14ac:dyDescent="0.25">
      <c r="A4458" s="1" t="s">
        <v>6057</v>
      </c>
      <c r="B4458" s="1">
        <v>4202602</v>
      </c>
      <c r="C4458" s="1" t="s">
        <v>6094</v>
      </c>
      <c r="D4458" s="1" t="str">
        <f t="shared" si="207"/>
        <v>42</v>
      </c>
      <c r="E4458" s="1" t="str">
        <f t="shared" si="208"/>
        <v>02602</v>
      </c>
      <c r="F4458" s="1" t="str">
        <f t="shared" si="209"/>
        <v>SC-Bom Retiro</v>
      </c>
    </row>
    <row r="4459" spans="1:6" x14ac:dyDescent="0.25">
      <c r="A4459" s="1" t="s">
        <v>6057</v>
      </c>
      <c r="B4459" s="1">
        <v>4202453</v>
      </c>
      <c r="C4459" s="1" t="s">
        <v>6095</v>
      </c>
      <c r="D4459" s="1" t="str">
        <f t="shared" si="207"/>
        <v>42</v>
      </c>
      <c r="E4459" s="1" t="str">
        <f t="shared" si="208"/>
        <v>02453</v>
      </c>
      <c r="F4459" s="1" t="str">
        <f t="shared" si="209"/>
        <v>SC-Bombinhas</v>
      </c>
    </row>
    <row r="4460" spans="1:6" x14ac:dyDescent="0.25">
      <c r="A4460" s="1" t="s">
        <v>6057</v>
      </c>
      <c r="B4460" s="1">
        <v>4202701</v>
      </c>
      <c r="C4460" s="1" t="s">
        <v>6096</v>
      </c>
      <c r="D4460" s="1" t="str">
        <f t="shared" si="207"/>
        <v>42</v>
      </c>
      <c r="E4460" s="1" t="str">
        <f t="shared" si="208"/>
        <v>02701</v>
      </c>
      <c r="F4460" s="1" t="str">
        <f t="shared" si="209"/>
        <v>SC-Botuverá</v>
      </c>
    </row>
    <row r="4461" spans="1:6" x14ac:dyDescent="0.25">
      <c r="A4461" s="1" t="s">
        <v>6057</v>
      </c>
      <c r="B4461" s="1">
        <v>4202800</v>
      </c>
      <c r="C4461" s="1" t="s">
        <v>6097</v>
      </c>
      <c r="D4461" s="1" t="str">
        <f t="shared" si="207"/>
        <v>42</v>
      </c>
      <c r="E4461" s="1" t="str">
        <f t="shared" si="208"/>
        <v>02800</v>
      </c>
      <c r="F4461" s="1" t="str">
        <f t="shared" si="209"/>
        <v>SC-Braço do Norte</v>
      </c>
    </row>
    <row r="4462" spans="1:6" x14ac:dyDescent="0.25">
      <c r="A4462" s="1" t="s">
        <v>6057</v>
      </c>
      <c r="B4462" s="1">
        <v>4202859</v>
      </c>
      <c r="C4462" s="1" t="s">
        <v>6098</v>
      </c>
      <c r="D4462" s="1" t="str">
        <f t="shared" si="207"/>
        <v>42</v>
      </c>
      <c r="E4462" s="1" t="str">
        <f t="shared" si="208"/>
        <v>02859</v>
      </c>
      <c r="F4462" s="1" t="str">
        <f t="shared" si="209"/>
        <v>SC-Braço do Trombudo</v>
      </c>
    </row>
    <row r="4463" spans="1:6" x14ac:dyDescent="0.25">
      <c r="A4463" s="1" t="s">
        <v>6057</v>
      </c>
      <c r="B4463" s="1">
        <v>4202875</v>
      </c>
      <c r="C4463" s="1" t="s">
        <v>6099</v>
      </c>
      <c r="D4463" s="1" t="str">
        <f t="shared" si="207"/>
        <v>42</v>
      </c>
      <c r="E4463" s="1" t="str">
        <f t="shared" si="208"/>
        <v>02875</v>
      </c>
      <c r="F4463" s="1" t="str">
        <f t="shared" si="209"/>
        <v>SC-Brunópolis</v>
      </c>
    </row>
    <row r="4464" spans="1:6" x14ac:dyDescent="0.25">
      <c r="A4464" s="1" t="s">
        <v>6057</v>
      </c>
      <c r="B4464" s="1">
        <v>4202909</v>
      </c>
      <c r="C4464" s="1" t="s">
        <v>6100</v>
      </c>
      <c r="D4464" s="1" t="str">
        <f t="shared" si="207"/>
        <v>42</v>
      </c>
      <c r="E4464" s="1" t="str">
        <f t="shared" si="208"/>
        <v>02909</v>
      </c>
      <c r="F4464" s="1" t="str">
        <f t="shared" si="209"/>
        <v>SC-Brusque</v>
      </c>
    </row>
    <row r="4465" spans="1:6" x14ac:dyDescent="0.25">
      <c r="A4465" s="1" t="s">
        <v>6057</v>
      </c>
      <c r="B4465" s="1">
        <v>4203006</v>
      </c>
      <c r="C4465" s="1" t="s">
        <v>6101</v>
      </c>
      <c r="D4465" s="1" t="str">
        <f t="shared" si="207"/>
        <v>42</v>
      </c>
      <c r="E4465" s="1" t="str">
        <f t="shared" si="208"/>
        <v>03006</v>
      </c>
      <c r="F4465" s="1" t="str">
        <f t="shared" si="209"/>
        <v>SC-Caçador</v>
      </c>
    </row>
    <row r="4466" spans="1:6" x14ac:dyDescent="0.25">
      <c r="A4466" s="1" t="s">
        <v>6057</v>
      </c>
      <c r="B4466" s="1">
        <v>4203105</v>
      </c>
      <c r="C4466" s="1" t="s">
        <v>6102</v>
      </c>
      <c r="D4466" s="1" t="str">
        <f t="shared" si="207"/>
        <v>42</v>
      </c>
      <c r="E4466" s="1" t="str">
        <f t="shared" si="208"/>
        <v>03105</v>
      </c>
      <c r="F4466" s="1" t="str">
        <f t="shared" si="209"/>
        <v>SC-Caibi</v>
      </c>
    </row>
    <row r="4467" spans="1:6" x14ac:dyDescent="0.25">
      <c r="A4467" s="1" t="s">
        <v>6057</v>
      </c>
      <c r="B4467" s="1">
        <v>4203154</v>
      </c>
      <c r="C4467" s="1" t="s">
        <v>6103</v>
      </c>
      <c r="D4467" s="1" t="str">
        <f t="shared" si="207"/>
        <v>42</v>
      </c>
      <c r="E4467" s="1" t="str">
        <f t="shared" si="208"/>
        <v>03154</v>
      </c>
      <c r="F4467" s="1" t="str">
        <f t="shared" si="209"/>
        <v>SC-Calmon</v>
      </c>
    </row>
    <row r="4468" spans="1:6" x14ac:dyDescent="0.25">
      <c r="A4468" s="1" t="s">
        <v>6057</v>
      </c>
      <c r="B4468" s="1">
        <v>4203204</v>
      </c>
      <c r="C4468" s="1" t="s">
        <v>6104</v>
      </c>
      <c r="D4468" s="1" t="str">
        <f t="shared" si="207"/>
        <v>42</v>
      </c>
      <c r="E4468" s="1" t="str">
        <f t="shared" si="208"/>
        <v>03204</v>
      </c>
      <c r="F4468" s="1" t="str">
        <f t="shared" si="209"/>
        <v>SC-Camboriú</v>
      </c>
    </row>
    <row r="4469" spans="1:6" x14ac:dyDescent="0.25">
      <c r="A4469" s="1" t="s">
        <v>6057</v>
      </c>
      <c r="B4469" s="1">
        <v>4203303</v>
      </c>
      <c r="C4469" s="1" t="s">
        <v>3526</v>
      </c>
      <c r="D4469" s="1" t="str">
        <f t="shared" si="207"/>
        <v>42</v>
      </c>
      <c r="E4469" s="1" t="str">
        <f t="shared" si="208"/>
        <v>03303</v>
      </c>
      <c r="F4469" s="1" t="str">
        <f t="shared" si="209"/>
        <v>SC-Campo Alegre</v>
      </c>
    </row>
    <row r="4470" spans="1:6" x14ac:dyDescent="0.25">
      <c r="A4470" s="1" t="s">
        <v>6057</v>
      </c>
      <c r="B4470" s="1">
        <v>4203402</v>
      </c>
      <c r="C4470" s="1" t="s">
        <v>6105</v>
      </c>
      <c r="D4470" s="1" t="str">
        <f t="shared" si="207"/>
        <v>42</v>
      </c>
      <c r="E4470" s="1" t="str">
        <f t="shared" si="208"/>
        <v>03402</v>
      </c>
      <c r="F4470" s="1" t="str">
        <f t="shared" si="209"/>
        <v>SC-Campo Belo do Sul</v>
      </c>
    </row>
    <row r="4471" spans="1:6" x14ac:dyDescent="0.25">
      <c r="A4471" s="1" t="s">
        <v>6057</v>
      </c>
      <c r="B4471" s="1">
        <v>4203501</v>
      </c>
      <c r="C4471" s="1" t="s">
        <v>6106</v>
      </c>
      <c r="D4471" s="1" t="str">
        <f t="shared" si="207"/>
        <v>42</v>
      </c>
      <c r="E4471" s="1" t="str">
        <f t="shared" si="208"/>
        <v>03501</v>
      </c>
      <c r="F4471" s="1" t="str">
        <f t="shared" si="209"/>
        <v>SC-Campo Erê</v>
      </c>
    </row>
    <row r="4472" spans="1:6" x14ac:dyDescent="0.25">
      <c r="A4472" s="1" t="s">
        <v>6057</v>
      </c>
      <c r="B4472" s="1">
        <v>4203600</v>
      </c>
      <c r="C4472" s="1" t="s">
        <v>6107</v>
      </c>
      <c r="D4472" s="1" t="str">
        <f t="shared" si="207"/>
        <v>42</v>
      </c>
      <c r="E4472" s="1" t="str">
        <f t="shared" si="208"/>
        <v>03600</v>
      </c>
      <c r="F4472" s="1" t="str">
        <f t="shared" si="209"/>
        <v>SC-Campos Novos</v>
      </c>
    </row>
    <row r="4473" spans="1:6" x14ac:dyDescent="0.25">
      <c r="A4473" s="1" t="s">
        <v>6057</v>
      </c>
      <c r="B4473" s="1">
        <v>4203709</v>
      </c>
      <c r="C4473" s="1" t="s">
        <v>6108</v>
      </c>
      <c r="D4473" s="1" t="str">
        <f t="shared" si="207"/>
        <v>42</v>
      </c>
      <c r="E4473" s="1" t="str">
        <f t="shared" si="208"/>
        <v>03709</v>
      </c>
      <c r="F4473" s="1" t="str">
        <f t="shared" si="209"/>
        <v>SC-Canelinha</v>
      </c>
    </row>
    <row r="4474" spans="1:6" x14ac:dyDescent="0.25">
      <c r="A4474" s="1" t="s">
        <v>6057</v>
      </c>
      <c r="B4474" s="1">
        <v>4203808</v>
      </c>
      <c r="C4474" s="1" t="s">
        <v>6109</v>
      </c>
      <c r="D4474" s="1" t="str">
        <f t="shared" si="207"/>
        <v>42</v>
      </c>
      <c r="E4474" s="1" t="str">
        <f t="shared" si="208"/>
        <v>03808</v>
      </c>
      <c r="F4474" s="1" t="str">
        <f t="shared" si="209"/>
        <v>SC-Canoinhas</v>
      </c>
    </row>
    <row r="4475" spans="1:6" x14ac:dyDescent="0.25">
      <c r="A4475" s="1" t="s">
        <v>6057</v>
      </c>
      <c r="B4475" s="1">
        <v>4203253</v>
      </c>
      <c r="C4475" s="1" t="s">
        <v>6110</v>
      </c>
      <c r="D4475" s="1" t="str">
        <f t="shared" si="207"/>
        <v>42</v>
      </c>
      <c r="E4475" s="1" t="str">
        <f t="shared" si="208"/>
        <v>03253</v>
      </c>
      <c r="F4475" s="1" t="str">
        <f t="shared" si="209"/>
        <v>SC-Capão Alto</v>
      </c>
    </row>
    <row r="4476" spans="1:6" x14ac:dyDescent="0.25">
      <c r="A4476" s="1" t="s">
        <v>6057</v>
      </c>
      <c r="B4476" s="1">
        <v>4203907</v>
      </c>
      <c r="C4476" s="1" t="s">
        <v>6111</v>
      </c>
      <c r="D4476" s="1" t="str">
        <f t="shared" si="207"/>
        <v>42</v>
      </c>
      <c r="E4476" s="1" t="str">
        <f t="shared" si="208"/>
        <v>03907</v>
      </c>
      <c r="F4476" s="1" t="str">
        <f t="shared" si="209"/>
        <v>SC-Capinzal</v>
      </c>
    </row>
    <row r="4477" spans="1:6" x14ac:dyDescent="0.25">
      <c r="A4477" s="1" t="s">
        <v>6057</v>
      </c>
      <c r="B4477" s="1">
        <v>4203956</v>
      </c>
      <c r="C4477" s="1" t="s">
        <v>6112</v>
      </c>
      <c r="D4477" s="1" t="str">
        <f t="shared" si="207"/>
        <v>42</v>
      </c>
      <c r="E4477" s="1" t="str">
        <f t="shared" si="208"/>
        <v>03956</v>
      </c>
      <c r="F4477" s="1" t="str">
        <f t="shared" si="209"/>
        <v>SC-Capivari de Baixo</v>
      </c>
    </row>
    <row r="4478" spans="1:6" x14ac:dyDescent="0.25">
      <c r="A4478" s="1" t="s">
        <v>6057</v>
      </c>
      <c r="B4478" s="1">
        <v>4204004</v>
      </c>
      <c r="C4478" s="1" t="s">
        <v>5756</v>
      </c>
      <c r="D4478" s="1" t="str">
        <f t="shared" si="207"/>
        <v>42</v>
      </c>
      <c r="E4478" s="1" t="str">
        <f t="shared" si="208"/>
        <v>04004</v>
      </c>
      <c r="F4478" s="1" t="str">
        <f t="shared" si="209"/>
        <v>SC-Catanduvas</v>
      </c>
    </row>
    <row r="4479" spans="1:6" x14ac:dyDescent="0.25">
      <c r="A4479" s="1" t="s">
        <v>6057</v>
      </c>
      <c r="B4479" s="1">
        <v>4204103</v>
      </c>
      <c r="C4479" s="1" t="s">
        <v>6113</v>
      </c>
      <c r="D4479" s="1" t="str">
        <f t="shared" si="207"/>
        <v>42</v>
      </c>
      <c r="E4479" s="1" t="str">
        <f t="shared" si="208"/>
        <v>04103</v>
      </c>
      <c r="F4479" s="1" t="str">
        <f t="shared" si="209"/>
        <v>SC-Caxambu do Sul</v>
      </c>
    </row>
    <row r="4480" spans="1:6" x14ac:dyDescent="0.25">
      <c r="A4480" s="1" t="s">
        <v>6057</v>
      </c>
      <c r="B4480" s="1">
        <v>4204152</v>
      </c>
      <c r="C4480" s="1" t="s">
        <v>6114</v>
      </c>
      <c r="D4480" s="1" t="str">
        <f t="shared" si="207"/>
        <v>42</v>
      </c>
      <c r="E4480" s="1" t="str">
        <f t="shared" si="208"/>
        <v>04152</v>
      </c>
      <c r="F4480" s="1" t="str">
        <f t="shared" si="209"/>
        <v>SC-Celso Ramos</v>
      </c>
    </row>
    <row r="4481" spans="1:6" x14ac:dyDescent="0.25">
      <c r="A4481" s="1" t="s">
        <v>6057</v>
      </c>
      <c r="B4481" s="1">
        <v>4204178</v>
      </c>
      <c r="C4481" s="1" t="s">
        <v>6115</v>
      </c>
      <c r="D4481" s="1" t="str">
        <f t="shared" si="207"/>
        <v>42</v>
      </c>
      <c r="E4481" s="1" t="str">
        <f t="shared" si="208"/>
        <v>04178</v>
      </c>
      <c r="F4481" s="1" t="str">
        <f t="shared" si="209"/>
        <v>SC-Cerro Negro</v>
      </c>
    </row>
    <row r="4482" spans="1:6" x14ac:dyDescent="0.25">
      <c r="A4482" s="1" t="s">
        <v>6057</v>
      </c>
      <c r="B4482" s="1">
        <v>4204194</v>
      </c>
      <c r="C4482" s="1" t="s">
        <v>6116</v>
      </c>
      <c r="D4482" s="1" t="str">
        <f t="shared" si="207"/>
        <v>42</v>
      </c>
      <c r="E4482" s="1" t="str">
        <f t="shared" si="208"/>
        <v>04194</v>
      </c>
      <c r="F4482" s="1" t="str">
        <f t="shared" si="209"/>
        <v>SC-Chapadão do Lageado</v>
      </c>
    </row>
    <row r="4483" spans="1:6" x14ac:dyDescent="0.25">
      <c r="A4483" s="1" t="s">
        <v>6057</v>
      </c>
      <c r="B4483" s="1">
        <v>4204202</v>
      </c>
      <c r="C4483" s="1" t="s">
        <v>6117</v>
      </c>
      <c r="D4483" s="1" t="str">
        <f t="shared" ref="D4483:D4546" si="210">LEFT($B4483,2)</f>
        <v>42</v>
      </c>
      <c r="E4483" s="1" t="str">
        <f t="shared" ref="E4483:E4546" si="211">RIGHT(B4483,5)</f>
        <v>04202</v>
      </c>
      <c r="F4483" s="1" t="str">
        <f t="shared" si="209"/>
        <v>SC-Chapecó</v>
      </c>
    </row>
    <row r="4484" spans="1:6" x14ac:dyDescent="0.25">
      <c r="A4484" s="1" t="s">
        <v>6057</v>
      </c>
      <c r="B4484" s="1">
        <v>4204251</v>
      </c>
      <c r="C4484" s="1" t="s">
        <v>6118</v>
      </c>
      <c r="D4484" s="1" t="str">
        <f t="shared" si="210"/>
        <v>42</v>
      </c>
      <c r="E4484" s="1" t="str">
        <f t="shared" si="211"/>
        <v>04251</v>
      </c>
      <c r="F4484" s="1" t="str">
        <f t="shared" ref="F4484:F4547" si="212">A4484&amp;"-"&amp;C4484</f>
        <v>SC-Cocal do Sul</v>
      </c>
    </row>
    <row r="4485" spans="1:6" x14ac:dyDescent="0.25">
      <c r="A4485" s="1" t="s">
        <v>6057</v>
      </c>
      <c r="B4485" s="1">
        <v>4204301</v>
      </c>
      <c r="C4485" s="1" t="s">
        <v>6119</v>
      </c>
      <c r="D4485" s="1" t="str">
        <f t="shared" si="210"/>
        <v>42</v>
      </c>
      <c r="E4485" s="1" t="str">
        <f t="shared" si="211"/>
        <v>04301</v>
      </c>
      <c r="F4485" s="1" t="str">
        <f t="shared" si="212"/>
        <v>SC-Concórdia</v>
      </c>
    </row>
    <row r="4486" spans="1:6" x14ac:dyDescent="0.25">
      <c r="A4486" s="1" t="s">
        <v>6057</v>
      </c>
      <c r="B4486" s="1">
        <v>4204350</v>
      </c>
      <c r="C4486" s="1" t="s">
        <v>6120</v>
      </c>
      <c r="D4486" s="1" t="str">
        <f t="shared" si="210"/>
        <v>42</v>
      </c>
      <c r="E4486" s="1" t="str">
        <f t="shared" si="211"/>
        <v>04350</v>
      </c>
      <c r="F4486" s="1" t="str">
        <f t="shared" si="212"/>
        <v>SC-Cordilheira Alta</v>
      </c>
    </row>
    <row r="4487" spans="1:6" x14ac:dyDescent="0.25">
      <c r="A4487" s="1" t="s">
        <v>6057</v>
      </c>
      <c r="B4487" s="1">
        <v>4204400</v>
      </c>
      <c r="C4487" s="1" t="s">
        <v>6121</v>
      </c>
      <c r="D4487" s="1" t="str">
        <f t="shared" si="210"/>
        <v>42</v>
      </c>
      <c r="E4487" s="1" t="str">
        <f t="shared" si="211"/>
        <v>04400</v>
      </c>
      <c r="F4487" s="1" t="str">
        <f t="shared" si="212"/>
        <v>SC-Coronel Freitas</v>
      </c>
    </row>
    <row r="4488" spans="1:6" x14ac:dyDescent="0.25">
      <c r="A4488" s="1" t="s">
        <v>6057</v>
      </c>
      <c r="B4488" s="1">
        <v>4204459</v>
      </c>
      <c r="C4488" s="1" t="s">
        <v>6122</v>
      </c>
      <c r="D4488" s="1" t="str">
        <f t="shared" si="210"/>
        <v>42</v>
      </c>
      <c r="E4488" s="1" t="str">
        <f t="shared" si="211"/>
        <v>04459</v>
      </c>
      <c r="F4488" s="1" t="str">
        <f t="shared" si="212"/>
        <v>SC-Coronel Martins</v>
      </c>
    </row>
    <row r="4489" spans="1:6" x14ac:dyDescent="0.25">
      <c r="A4489" s="1" t="s">
        <v>6057</v>
      </c>
      <c r="B4489" s="1">
        <v>4204558</v>
      </c>
      <c r="C4489" s="1" t="s">
        <v>6123</v>
      </c>
      <c r="D4489" s="1" t="str">
        <f t="shared" si="210"/>
        <v>42</v>
      </c>
      <c r="E4489" s="1" t="str">
        <f t="shared" si="211"/>
        <v>04558</v>
      </c>
      <c r="F4489" s="1" t="str">
        <f t="shared" si="212"/>
        <v>SC-Correia Pinto</v>
      </c>
    </row>
    <row r="4490" spans="1:6" x14ac:dyDescent="0.25">
      <c r="A4490" s="1" t="s">
        <v>6057</v>
      </c>
      <c r="B4490" s="1">
        <v>4204509</v>
      </c>
      <c r="C4490" s="1" t="s">
        <v>6124</v>
      </c>
      <c r="D4490" s="1" t="str">
        <f t="shared" si="210"/>
        <v>42</v>
      </c>
      <c r="E4490" s="1" t="str">
        <f t="shared" si="211"/>
        <v>04509</v>
      </c>
      <c r="F4490" s="1" t="str">
        <f t="shared" si="212"/>
        <v>SC-Corupá</v>
      </c>
    </row>
    <row r="4491" spans="1:6" x14ac:dyDescent="0.25">
      <c r="A4491" s="1" t="s">
        <v>6057</v>
      </c>
      <c r="B4491" s="1">
        <v>4204608</v>
      </c>
      <c r="C4491" s="1" t="s">
        <v>6125</v>
      </c>
      <c r="D4491" s="1" t="str">
        <f t="shared" si="210"/>
        <v>42</v>
      </c>
      <c r="E4491" s="1" t="str">
        <f t="shared" si="211"/>
        <v>04608</v>
      </c>
      <c r="F4491" s="1" t="str">
        <f t="shared" si="212"/>
        <v>SC-Criciúma</v>
      </c>
    </row>
    <row r="4492" spans="1:6" x14ac:dyDescent="0.25">
      <c r="A4492" s="1" t="s">
        <v>6057</v>
      </c>
      <c r="B4492" s="1">
        <v>4204707</v>
      </c>
      <c r="C4492" s="1" t="s">
        <v>6126</v>
      </c>
      <c r="D4492" s="1" t="str">
        <f t="shared" si="210"/>
        <v>42</v>
      </c>
      <c r="E4492" s="1" t="str">
        <f t="shared" si="211"/>
        <v>04707</v>
      </c>
      <c r="F4492" s="1" t="str">
        <f t="shared" si="212"/>
        <v>SC-Cunha Porã</v>
      </c>
    </row>
    <row r="4493" spans="1:6" x14ac:dyDescent="0.25">
      <c r="A4493" s="1" t="s">
        <v>6057</v>
      </c>
      <c r="B4493" s="1">
        <v>4204756</v>
      </c>
      <c r="C4493" s="1" t="s">
        <v>6127</v>
      </c>
      <c r="D4493" s="1" t="str">
        <f t="shared" si="210"/>
        <v>42</v>
      </c>
      <c r="E4493" s="1" t="str">
        <f t="shared" si="211"/>
        <v>04756</v>
      </c>
      <c r="F4493" s="1" t="str">
        <f t="shared" si="212"/>
        <v>SC-Cunhataí</v>
      </c>
    </row>
    <row r="4494" spans="1:6" x14ac:dyDescent="0.25">
      <c r="A4494" s="1" t="s">
        <v>6057</v>
      </c>
      <c r="B4494" s="1">
        <v>4204806</v>
      </c>
      <c r="C4494" s="1" t="s">
        <v>6128</v>
      </c>
      <c r="D4494" s="1" t="str">
        <f t="shared" si="210"/>
        <v>42</v>
      </c>
      <c r="E4494" s="1" t="str">
        <f t="shared" si="211"/>
        <v>04806</v>
      </c>
      <c r="F4494" s="1" t="str">
        <f t="shared" si="212"/>
        <v>SC-Curitibanos</v>
      </c>
    </row>
    <row r="4495" spans="1:6" x14ac:dyDescent="0.25">
      <c r="A4495" s="1" t="s">
        <v>6057</v>
      </c>
      <c r="B4495" s="1">
        <v>4204905</v>
      </c>
      <c r="C4495" s="1" t="s">
        <v>6129</v>
      </c>
      <c r="D4495" s="1" t="str">
        <f t="shared" si="210"/>
        <v>42</v>
      </c>
      <c r="E4495" s="1" t="str">
        <f t="shared" si="211"/>
        <v>04905</v>
      </c>
      <c r="F4495" s="1" t="str">
        <f t="shared" si="212"/>
        <v>SC-Descanso</v>
      </c>
    </row>
    <row r="4496" spans="1:6" x14ac:dyDescent="0.25">
      <c r="A4496" s="1" t="s">
        <v>6057</v>
      </c>
      <c r="B4496" s="1">
        <v>4205001</v>
      </c>
      <c r="C4496" s="1" t="s">
        <v>6130</v>
      </c>
      <c r="D4496" s="1" t="str">
        <f t="shared" si="210"/>
        <v>42</v>
      </c>
      <c r="E4496" s="1" t="str">
        <f t="shared" si="211"/>
        <v>05001</v>
      </c>
      <c r="F4496" s="1" t="str">
        <f t="shared" si="212"/>
        <v>SC-Dionísio Cerqueira</v>
      </c>
    </row>
    <row r="4497" spans="1:6" x14ac:dyDescent="0.25">
      <c r="A4497" s="1" t="s">
        <v>6057</v>
      </c>
      <c r="B4497" s="1">
        <v>4205100</v>
      </c>
      <c r="C4497" s="1" t="s">
        <v>6131</v>
      </c>
      <c r="D4497" s="1" t="str">
        <f t="shared" si="210"/>
        <v>42</v>
      </c>
      <c r="E4497" s="1" t="str">
        <f t="shared" si="211"/>
        <v>05100</v>
      </c>
      <c r="F4497" s="1" t="str">
        <f t="shared" si="212"/>
        <v>SC-Dona Emma</v>
      </c>
    </row>
    <row r="4498" spans="1:6" x14ac:dyDescent="0.25">
      <c r="A4498" s="1" t="s">
        <v>6057</v>
      </c>
      <c r="B4498" s="1">
        <v>4205159</v>
      </c>
      <c r="C4498" s="1" t="s">
        <v>6132</v>
      </c>
      <c r="D4498" s="1" t="str">
        <f t="shared" si="210"/>
        <v>42</v>
      </c>
      <c r="E4498" s="1" t="str">
        <f t="shared" si="211"/>
        <v>05159</v>
      </c>
      <c r="F4498" s="1" t="str">
        <f t="shared" si="212"/>
        <v>SC-Doutor Pedrinho</v>
      </c>
    </row>
    <row r="4499" spans="1:6" x14ac:dyDescent="0.25">
      <c r="A4499" s="1" t="s">
        <v>6057</v>
      </c>
      <c r="B4499" s="1">
        <v>4205175</v>
      </c>
      <c r="C4499" s="1" t="s">
        <v>3800</v>
      </c>
      <c r="D4499" s="1" t="str">
        <f t="shared" si="210"/>
        <v>42</v>
      </c>
      <c r="E4499" s="1" t="str">
        <f t="shared" si="211"/>
        <v>05175</v>
      </c>
      <c r="F4499" s="1" t="str">
        <f t="shared" si="212"/>
        <v>SC-Entre Rios</v>
      </c>
    </row>
    <row r="4500" spans="1:6" x14ac:dyDescent="0.25">
      <c r="A4500" s="1" t="s">
        <v>6057</v>
      </c>
      <c r="B4500" s="1">
        <v>4205191</v>
      </c>
      <c r="C4500" s="1" t="s">
        <v>6133</v>
      </c>
      <c r="D4500" s="1" t="str">
        <f t="shared" si="210"/>
        <v>42</v>
      </c>
      <c r="E4500" s="1" t="str">
        <f t="shared" si="211"/>
        <v>05191</v>
      </c>
      <c r="F4500" s="1" t="str">
        <f t="shared" si="212"/>
        <v>SC-Ermo</v>
      </c>
    </row>
    <row r="4501" spans="1:6" x14ac:dyDescent="0.25">
      <c r="A4501" s="1" t="s">
        <v>6057</v>
      </c>
      <c r="B4501" s="1">
        <v>4205209</v>
      </c>
      <c r="C4501" s="1" t="s">
        <v>6134</v>
      </c>
      <c r="D4501" s="1" t="str">
        <f t="shared" si="210"/>
        <v>42</v>
      </c>
      <c r="E4501" s="1" t="str">
        <f t="shared" si="211"/>
        <v>05209</v>
      </c>
      <c r="F4501" s="1" t="str">
        <f t="shared" si="212"/>
        <v>SC-Erval Velho</v>
      </c>
    </row>
    <row r="4502" spans="1:6" x14ac:dyDescent="0.25">
      <c r="A4502" s="1" t="s">
        <v>6057</v>
      </c>
      <c r="B4502" s="1">
        <v>4205308</v>
      </c>
      <c r="C4502" s="1" t="s">
        <v>6135</v>
      </c>
      <c r="D4502" s="1" t="str">
        <f t="shared" si="210"/>
        <v>42</v>
      </c>
      <c r="E4502" s="1" t="str">
        <f t="shared" si="211"/>
        <v>05308</v>
      </c>
      <c r="F4502" s="1" t="str">
        <f t="shared" si="212"/>
        <v>SC-Faxinal dos Guedes</v>
      </c>
    </row>
    <row r="4503" spans="1:6" x14ac:dyDescent="0.25">
      <c r="A4503" s="1" t="s">
        <v>6057</v>
      </c>
      <c r="B4503" s="1">
        <v>4205357</v>
      </c>
      <c r="C4503" s="1" t="s">
        <v>6136</v>
      </c>
      <c r="D4503" s="1" t="str">
        <f t="shared" si="210"/>
        <v>42</v>
      </c>
      <c r="E4503" s="1" t="str">
        <f t="shared" si="211"/>
        <v>05357</v>
      </c>
      <c r="F4503" s="1" t="str">
        <f t="shared" si="212"/>
        <v>SC-Flor do Sertão</v>
      </c>
    </row>
    <row r="4504" spans="1:6" x14ac:dyDescent="0.25">
      <c r="A4504" s="1" t="s">
        <v>6057</v>
      </c>
      <c r="B4504" s="1">
        <v>4205407</v>
      </c>
      <c r="C4504" s="1" t="s">
        <v>6137</v>
      </c>
      <c r="D4504" s="1" t="str">
        <f t="shared" si="210"/>
        <v>42</v>
      </c>
      <c r="E4504" s="1" t="str">
        <f t="shared" si="211"/>
        <v>05407</v>
      </c>
      <c r="F4504" s="1" t="str">
        <f t="shared" si="212"/>
        <v>SC-Florianópolis</v>
      </c>
    </row>
    <row r="4505" spans="1:6" x14ac:dyDescent="0.25">
      <c r="A4505" s="1" t="s">
        <v>6057</v>
      </c>
      <c r="B4505" s="1">
        <v>4205431</v>
      </c>
      <c r="C4505" s="1" t="s">
        <v>6138</v>
      </c>
      <c r="D4505" s="1" t="str">
        <f t="shared" si="210"/>
        <v>42</v>
      </c>
      <c r="E4505" s="1" t="str">
        <f t="shared" si="211"/>
        <v>05431</v>
      </c>
      <c r="F4505" s="1" t="str">
        <f t="shared" si="212"/>
        <v>SC-Formosa do Sul</v>
      </c>
    </row>
    <row r="4506" spans="1:6" x14ac:dyDescent="0.25">
      <c r="A4506" s="1" t="s">
        <v>6057</v>
      </c>
      <c r="B4506" s="1">
        <v>4205456</v>
      </c>
      <c r="C4506" s="1" t="s">
        <v>6139</v>
      </c>
      <c r="D4506" s="1" t="str">
        <f t="shared" si="210"/>
        <v>42</v>
      </c>
      <c r="E4506" s="1" t="str">
        <f t="shared" si="211"/>
        <v>05456</v>
      </c>
      <c r="F4506" s="1" t="str">
        <f t="shared" si="212"/>
        <v>SC-Forquilhinha</v>
      </c>
    </row>
    <row r="4507" spans="1:6" x14ac:dyDescent="0.25">
      <c r="A4507" s="1" t="s">
        <v>6057</v>
      </c>
      <c r="B4507" s="1">
        <v>4205506</v>
      </c>
      <c r="C4507" s="1" t="s">
        <v>6140</v>
      </c>
      <c r="D4507" s="1" t="str">
        <f t="shared" si="210"/>
        <v>42</v>
      </c>
      <c r="E4507" s="1" t="str">
        <f t="shared" si="211"/>
        <v>05506</v>
      </c>
      <c r="F4507" s="1" t="str">
        <f t="shared" si="212"/>
        <v>SC-Fraiburgo</v>
      </c>
    </row>
    <row r="4508" spans="1:6" x14ac:dyDescent="0.25">
      <c r="A4508" s="1" t="s">
        <v>6057</v>
      </c>
      <c r="B4508" s="1">
        <v>4205555</v>
      </c>
      <c r="C4508" s="1" t="s">
        <v>6141</v>
      </c>
      <c r="D4508" s="1" t="str">
        <f t="shared" si="210"/>
        <v>42</v>
      </c>
      <c r="E4508" s="1" t="str">
        <f t="shared" si="211"/>
        <v>05555</v>
      </c>
      <c r="F4508" s="1" t="str">
        <f t="shared" si="212"/>
        <v>SC-Frei Rogério</v>
      </c>
    </row>
    <row r="4509" spans="1:6" x14ac:dyDescent="0.25">
      <c r="A4509" s="1" t="s">
        <v>6057</v>
      </c>
      <c r="B4509" s="1">
        <v>4205605</v>
      </c>
      <c r="C4509" s="1" t="s">
        <v>6142</v>
      </c>
      <c r="D4509" s="1" t="str">
        <f t="shared" si="210"/>
        <v>42</v>
      </c>
      <c r="E4509" s="1" t="str">
        <f t="shared" si="211"/>
        <v>05605</v>
      </c>
      <c r="F4509" s="1" t="str">
        <f t="shared" si="212"/>
        <v>SC-Galvão</v>
      </c>
    </row>
    <row r="4510" spans="1:6" x14ac:dyDescent="0.25">
      <c r="A4510" s="1" t="s">
        <v>6057</v>
      </c>
      <c r="B4510" s="1">
        <v>4205704</v>
      </c>
      <c r="C4510" s="1" t="s">
        <v>6143</v>
      </c>
      <c r="D4510" s="1" t="str">
        <f t="shared" si="210"/>
        <v>42</v>
      </c>
      <c r="E4510" s="1" t="str">
        <f t="shared" si="211"/>
        <v>05704</v>
      </c>
      <c r="F4510" s="1" t="str">
        <f t="shared" si="212"/>
        <v>SC-Garopaba</v>
      </c>
    </row>
    <row r="4511" spans="1:6" x14ac:dyDescent="0.25">
      <c r="A4511" s="1" t="s">
        <v>6057</v>
      </c>
      <c r="B4511" s="1">
        <v>4205803</v>
      </c>
      <c r="C4511" s="1" t="s">
        <v>6144</v>
      </c>
      <c r="D4511" s="1" t="str">
        <f t="shared" si="210"/>
        <v>42</v>
      </c>
      <c r="E4511" s="1" t="str">
        <f t="shared" si="211"/>
        <v>05803</v>
      </c>
      <c r="F4511" s="1" t="str">
        <f t="shared" si="212"/>
        <v>SC-Garuva</v>
      </c>
    </row>
    <row r="4512" spans="1:6" x14ac:dyDescent="0.25">
      <c r="A4512" s="1" t="s">
        <v>6057</v>
      </c>
      <c r="B4512" s="1">
        <v>4205902</v>
      </c>
      <c r="C4512" s="1" t="s">
        <v>6145</v>
      </c>
      <c r="D4512" s="1" t="str">
        <f t="shared" si="210"/>
        <v>42</v>
      </c>
      <c r="E4512" s="1" t="str">
        <f t="shared" si="211"/>
        <v>05902</v>
      </c>
      <c r="F4512" s="1" t="str">
        <f t="shared" si="212"/>
        <v>SC-Gaspar</v>
      </c>
    </row>
    <row r="4513" spans="1:6" x14ac:dyDescent="0.25">
      <c r="A4513" s="1" t="s">
        <v>6057</v>
      </c>
      <c r="B4513" s="1">
        <v>4206009</v>
      </c>
      <c r="C4513" s="1" t="s">
        <v>6146</v>
      </c>
      <c r="D4513" s="1" t="str">
        <f t="shared" si="210"/>
        <v>42</v>
      </c>
      <c r="E4513" s="1" t="str">
        <f t="shared" si="211"/>
        <v>06009</v>
      </c>
      <c r="F4513" s="1" t="str">
        <f t="shared" si="212"/>
        <v>SC-Governador Celso Ramos</v>
      </c>
    </row>
    <row r="4514" spans="1:6" x14ac:dyDescent="0.25">
      <c r="A4514" s="1" t="s">
        <v>6057</v>
      </c>
      <c r="B4514" s="1">
        <v>4206108</v>
      </c>
      <c r="C4514" s="1" t="s">
        <v>6147</v>
      </c>
      <c r="D4514" s="1" t="str">
        <f t="shared" si="210"/>
        <v>42</v>
      </c>
      <c r="E4514" s="1" t="str">
        <f t="shared" si="211"/>
        <v>06108</v>
      </c>
      <c r="F4514" s="1" t="str">
        <f t="shared" si="212"/>
        <v>SC-Grão Pará</v>
      </c>
    </row>
    <row r="4515" spans="1:6" x14ac:dyDescent="0.25">
      <c r="A4515" s="1" t="s">
        <v>6057</v>
      </c>
      <c r="B4515" s="1">
        <v>4206207</v>
      </c>
      <c r="C4515" s="1" t="s">
        <v>6148</v>
      </c>
      <c r="D4515" s="1" t="str">
        <f t="shared" si="210"/>
        <v>42</v>
      </c>
      <c r="E4515" s="1" t="str">
        <f t="shared" si="211"/>
        <v>06207</v>
      </c>
      <c r="F4515" s="1" t="str">
        <f t="shared" si="212"/>
        <v>SC-Gravatal</v>
      </c>
    </row>
    <row r="4516" spans="1:6" x14ac:dyDescent="0.25">
      <c r="A4516" s="1" t="s">
        <v>6057</v>
      </c>
      <c r="B4516" s="1">
        <v>4206306</v>
      </c>
      <c r="C4516" s="1" t="s">
        <v>6149</v>
      </c>
      <c r="D4516" s="1" t="str">
        <f t="shared" si="210"/>
        <v>42</v>
      </c>
      <c r="E4516" s="1" t="str">
        <f t="shared" si="211"/>
        <v>06306</v>
      </c>
      <c r="F4516" s="1" t="str">
        <f t="shared" si="212"/>
        <v>SC-Guabiruba</v>
      </c>
    </row>
    <row r="4517" spans="1:6" x14ac:dyDescent="0.25">
      <c r="A4517" s="1" t="s">
        <v>6057</v>
      </c>
      <c r="B4517" s="1">
        <v>4206405</v>
      </c>
      <c r="C4517" s="1" t="s">
        <v>4389</v>
      </c>
      <c r="D4517" s="1" t="str">
        <f t="shared" si="210"/>
        <v>42</v>
      </c>
      <c r="E4517" s="1" t="str">
        <f t="shared" si="211"/>
        <v>06405</v>
      </c>
      <c r="F4517" s="1" t="str">
        <f t="shared" si="212"/>
        <v>SC-Guaraciaba</v>
      </c>
    </row>
    <row r="4518" spans="1:6" x14ac:dyDescent="0.25">
      <c r="A4518" s="1" t="s">
        <v>6057</v>
      </c>
      <c r="B4518" s="1">
        <v>4206504</v>
      </c>
      <c r="C4518" s="1" t="s">
        <v>6150</v>
      </c>
      <c r="D4518" s="1" t="str">
        <f t="shared" si="210"/>
        <v>42</v>
      </c>
      <c r="E4518" s="1" t="str">
        <f t="shared" si="211"/>
        <v>06504</v>
      </c>
      <c r="F4518" s="1" t="str">
        <f t="shared" si="212"/>
        <v>SC-Guaramirim</v>
      </c>
    </row>
    <row r="4519" spans="1:6" x14ac:dyDescent="0.25">
      <c r="A4519" s="1" t="s">
        <v>6057</v>
      </c>
      <c r="B4519" s="1">
        <v>4206603</v>
      </c>
      <c r="C4519" s="1" t="s">
        <v>6151</v>
      </c>
      <c r="D4519" s="1" t="str">
        <f t="shared" si="210"/>
        <v>42</v>
      </c>
      <c r="E4519" s="1" t="str">
        <f t="shared" si="211"/>
        <v>06603</v>
      </c>
      <c r="F4519" s="1" t="str">
        <f t="shared" si="212"/>
        <v>SC-Guarujá do Sul</v>
      </c>
    </row>
    <row r="4520" spans="1:6" x14ac:dyDescent="0.25">
      <c r="A4520" s="1" t="s">
        <v>6057</v>
      </c>
      <c r="B4520" s="1">
        <v>4206652</v>
      </c>
      <c r="C4520" s="1" t="s">
        <v>6152</v>
      </c>
      <c r="D4520" s="1" t="str">
        <f t="shared" si="210"/>
        <v>42</v>
      </c>
      <c r="E4520" s="1" t="str">
        <f t="shared" si="211"/>
        <v>06652</v>
      </c>
      <c r="F4520" s="1" t="str">
        <f t="shared" si="212"/>
        <v>SC-Guatambú</v>
      </c>
    </row>
    <row r="4521" spans="1:6" x14ac:dyDescent="0.25">
      <c r="A4521" s="1" t="s">
        <v>6057</v>
      </c>
      <c r="B4521" s="1">
        <v>4206702</v>
      </c>
      <c r="C4521" s="1" t="s">
        <v>6153</v>
      </c>
      <c r="D4521" s="1" t="str">
        <f t="shared" si="210"/>
        <v>42</v>
      </c>
      <c r="E4521" s="1" t="str">
        <f t="shared" si="211"/>
        <v>06702</v>
      </c>
      <c r="F4521" s="1" t="str">
        <f t="shared" si="212"/>
        <v>SC-Herval d'Oeste</v>
      </c>
    </row>
    <row r="4522" spans="1:6" x14ac:dyDescent="0.25">
      <c r="A4522" s="1" t="s">
        <v>6057</v>
      </c>
      <c r="B4522" s="1">
        <v>4206751</v>
      </c>
      <c r="C4522" s="1" t="s">
        <v>6154</v>
      </c>
      <c r="D4522" s="1" t="str">
        <f t="shared" si="210"/>
        <v>42</v>
      </c>
      <c r="E4522" s="1" t="str">
        <f t="shared" si="211"/>
        <v>06751</v>
      </c>
      <c r="F4522" s="1" t="str">
        <f t="shared" si="212"/>
        <v>SC-Ibiam</v>
      </c>
    </row>
    <row r="4523" spans="1:6" x14ac:dyDescent="0.25">
      <c r="A4523" s="1" t="s">
        <v>6057</v>
      </c>
      <c r="B4523" s="1">
        <v>4206801</v>
      </c>
      <c r="C4523" s="1" t="s">
        <v>6155</v>
      </c>
      <c r="D4523" s="1" t="str">
        <f t="shared" si="210"/>
        <v>42</v>
      </c>
      <c r="E4523" s="1" t="str">
        <f t="shared" si="211"/>
        <v>06801</v>
      </c>
      <c r="F4523" s="1" t="str">
        <f t="shared" si="212"/>
        <v>SC-Ibicaré</v>
      </c>
    </row>
    <row r="4524" spans="1:6" x14ac:dyDescent="0.25">
      <c r="A4524" s="1" t="s">
        <v>6057</v>
      </c>
      <c r="B4524" s="1">
        <v>4206900</v>
      </c>
      <c r="C4524" s="1" t="s">
        <v>6156</v>
      </c>
      <c r="D4524" s="1" t="str">
        <f t="shared" si="210"/>
        <v>42</v>
      </c>
      <c r="E4524" s="1" t="str">
        <f t="shared" si="211"/>
        <v>06900</v>
      </c>
      <c r="F4524" s="1" t="str">
        <f t="shared" si="212"/>
        <v>SC-Ibirama</v>
      </c>
    </row>
    <row r="4525" spans="1:6" x14ac:dyDescent="0.25">
      <c r="A4525" s="1" t="s">
        <v>6057</v>
      </c>
      <c r="B4525" s="1">
        <v>4207007</v>
      </c>
      <c r="C4525" s="1" t="s">
        <v>6157</v>
      </c>
      <c r="D4525" s="1" t="str">
        <f t="shared" si="210"/>
        <v>42</v>
      </c>
      <c r="E4525" s="1" t="str">
        <f t="shared" si="211"/>
        <v>07007</v>
      </c>
      <c r="F4525" s="1" t="str">
        <f t="shared" si="212"/>
        <v>SC-Içara</v>
      </c>
    </row>
    <row r="4526" spans="1:6" x14ac:dyDescent="0.25">
      <c r="A4526" s="1" t="s">
        <v>6057</v>
      </c>
      <c r="B4526" s="1">
        <v>4207106</v>
      </c>
      <c r="C4526" s="1" t="s">
        <v>6158</v>
      </c>
      <c r="D4526" s="1" t="str">
        <f t="shared" si="210"/>
        <v>42</v>
      </c>
      <c r="E4526" s="1" t="str">
        <f t="shared" si="211"/>
        <v>07106</v>
      </c>
      <c r="F4526" s="1" t="str">
        <f t="shared" si="212"/>
        <v>SC-Ilhota</v>
      </c>
    </row>
    <row r="4527" spans="1:6" x14ac:dyDescent="0.25">
      <c r="A4527" s="1" t="s">
        <v>6057</v>
      </c>
      <c r="B4527" s="1">
        <v>4207205</v>
      </c>
      <c r="C4527" s="1" t="s">
        <v>6159</v>
      </c>
      <c r="D4527" s="1" t="str">
        <f t="shared" si="210"/>
        <v>42</v>
      </c>
      <c r="E4527" s="1" t="str">
        <f t="shared" si="211"/>
        <v>07205</v>
      </c>
      <c r="F4527" s="1" t="str">
        <f t="shared" si="212"/>
        <v>SC-Imaruí</v>
      </c>
    </row>
    <row r="4528" spans="1:6" x14ac:dyDescent="0.25">
      <c r="A4528" s="1" t="s">
        <v>6057</v>
      </c>
      <c r="B4528" s="1">
        <v>4207304</v>
      </c>
      <c r="C4528" s="1" t="s">
        <v>6160</v>
      </c>
      <c r="D4528" s="1" t="str">
        <f t="shared" si="210"/>
        <v>42</v>
      </c>
      <c r="E4528" s="1" t="str">
        <f t="shared" si="211"/>
        <v>07304</v>
      </c>
      <c r="F4528" s="1" t="str">
        <f t="shared" si="212"/>
        <v>SC-Imbituba</v>
      </c>
    </row>
    <row r="4529" spans="1:6" x14ac:dyDescent="0.25">
      <c r="A4529" s="1" t="s">
        <v>6057</v>
      </c>
      <c r="B4529" s="1">
        <v>4207403</v>
      </c>
      <c r="C4529" s="1" t="s">
        <v>6161</v>
      </c>
      <c r="D4529" s="1" t="str">
        <f t="shared" si="210"/>
        <v>42</v>
      </c>
      <c r="E4529" s="1" t="str">
        <f t="shared" si="211"/>
        <v>07403</v>
      </c>
      <c r="F4529" s="1" t="str">
        <f t="shared" si="212"/>
        <v>SC-Imbuia</v>
      </c>
    </row>
    <row r="4530" spans="1:6" x14ac:dyDescent="0.25">
      <c r="A4530" s="1" t="s">
        <v>6057</v>
      </c>
      <c r="B4530" s="1">
        <v>4207502</v>
      </c>
      <c r="C4530" s="1" t="s">
        <v>6162</v>
      </c>
      <c r="D4530" s="1" t="str">
        <f t="shared" si="210"/>
        <v>42</v>
      </c>
      <c r="E4530" s="1" t="str">
        <f t="shared" si="211"/>
        <v>07502</v>
      </c>
      <c r="F4530" s="1" t="str">
        <f t="shared" si="212"/>
        <v>SC-Indaial</v>
      </c>
    </row>
    <row r="4531" spans="1:6" x14ac:dyDescent="0.25">
      <c r="A4531" s="1" t="s">
        <v>6057</v>
      </c>
      <c r="B4531" s="1">
        <v>4207577</v>
      </c>
      <c r="C4531" s="1" t="s">
        <v>6163</v>
      </c>
      <c r="D4531" s="1" t="str">
        <f t="shared" si="210"/>
        <v>42</v>
      </c>
      <c r="E4531" s="1" t="str">
        <f t="shared" si="211"/>
        <v>07577</v>
      </c>
      <c r="F4531" s="1" t="str">
        <f t="shared" si="212"/>
        <v>SC-Iomerê</v>
      </c>
    </row>
    <row r="4532" spans="1:6" x14ac:dyDescent="0.25">
      <c r="A4532" s="1" t="s">
        <v>6057</v>
      </c>
      <c r="B4532" s="1">
        <v>4207601</v>
      </c>
      <c r="C4532" s="1" t="s">
        <v>6164</v>
      </c>
      <c r="D4532" s="1" t="str">
        <f t="shared" si="210"/>
        <v>42</v>
      </c>
      <c r="E4532" s="1" t="str">
        <f t="shared" si="211"/>
        <v>07601</v>
      </c>
      <c r="F4532" s="1" t="str">
        <f t="shared" si="212"/>
        <v>SC-Ipira</v>
      </c>
    </row>
    <row r="4533" spans="1:6" x14ac:dyDescent="0.25">
      <c r="A4533" s="1" t="s">
        <v>6057</v>
      </c>
      <c r="B4533" s="1">
        <v>4207650</v>
      </c>
      <c r="C4533" s="1" t="s">
        <v>6165</v>
      </c>
      <c r="D4533" s="1" t="str">
        <f t="shared" si="210"/>
        <v>42</v>
      </c>
      <c r="E4533" s="1" t="str">
        <f t="shared" si="211"/>
        <v>07650</v>
      </c>
      <c r="F4533" s="1" t="str">
        <f t="shared" si="212"/>
        <v>SC-Iporã do Oeste</v>
      </c>
    </row>
    <row r="4534" spans="1:6" x14ac:dyDescent="0.25">
      <c r="A4534" s="1" t="s">
        <v>6057</v>
      </c>
      <c r="B4534" s="1">
        <v>4207684</v>
      </c>
      <c r="C4534" s="1" t="s">
        <v>6166</v>
      </c>
      <c r="D4534" s="1" t="str">
        <f t="shared" si="210"/>
        <v>42</v>
      </c>
      <c r="E4534" s="1" t="str">
        <f t="shared" si="211"/>
        <v>07684</v>
      </c>
      <c r="F4534" s="1" t="str">
        <f t="shared" si="212"/>
        <v>SC-Ipuaçu</v>
      </c>
    </row>
    <row r="4535" spans="1:6" x14ac:dyDescent="0.25">
      <c r="A4535" s="1" t="s">
        <v>6057</v>
      </c>
      <c r="B4535" s="1">
        <v>4207700</v>
      </c>
      <c r="C4535" s="1" t="s">
        <v>6167</v>
      </c>
      <c r="D4535" s="1" t="str">
        <f t="shared" si="210"/>
        <v>42</v>
      </c>
      <c r="E4535" s="1" t="str">
        <f t="shared" si="211"/>
        <v>07700</v>
      </c>
      <c r="F4535" s="1" t="str">
        <f t="shared" si="212"/>
        <v>SC-Ipumirim</v>
      </c>
    </row>
    <row r="4536" spans="1:6" x14ac:dyDescent="0.25">
      <c r="A4536" s="1" t="s">
        <v>6057</v>
      </c>
      <c r="B4536" s="1">
        <v>4207759</v>
      </c>
      <c r="C4536" s="1" t="s">
        <v>6168</v>
      </c>
      <c r="D4536" s="1" t="str">
        <f t="shared" si="210"/>
        <v>42</v>
      </c>
      <c r="E4536" s="1" t="str">
        <f t="shared" si="211"/>
        <v>07759</v>
      </c>
      <c r="F4536" s="1" t="str">
        <f t="shared" si="212"/>
        <v>SC-Iraceminha</v>
      </c>
    </row>
    <row r="4537" spans="1:6" x14ac:dyDescent="0.25">
      <c r="A4537" s="1" t="s">
        <v>6057</v>
      </c>
      <c r="B4537" s="1">
        <v>4207809</v>
      </c>
      <c r="C4537" s="1" t="s">
        <v>6169</v>
      </c>
      <c r="D4537" s="1" t="str">
        <f t="shared" si="210"/>
        <v>42</v>
      </c>
      <c r="E4537" s="1" t="str">
        <f t="shared" si="211"/>
        <v>07809</v>
      </c>
      <c r="F4537" s="1" t="str">
        <f t="shared" si="212"/>
        <v>SC-Irani</v>
      </c>
    </row>
    <row r="4538" spans="1:6" x14ac:dyDescent="0.25">
      <c r="A4538" s="1" t="s">
        <v>6057</v>
      </c>
      <c r="B4538" s="1">
        <v>4207858</v>
      </c>
      <c r="C4538" s="1" t="s">
        <v>5832</v>
      </c>
      <c r="D4538" s="1" t="str">
        <f t="shared" si="210"/>
        <v>42</v>
      </c>
      <c r="E4538" s="1" t="str">
        <f t="shared" si="211"/>
        <v>07858</v>
      </c>
      <c r="F4538" s="1" t="str">
        <f t="shared" si="212"/>
        <v>SC-Irati</v>
      </c>
    </row>
    <row r="4539" spans="1:6" x14ac:dyDescent="0.25">
      <c r="A4539" s="1" t="s">
        <v>6057</v>
      </c>
      <c r="B4539" s="1">
        <v>4207908</v>
      </c>
      <c r="C4539" s="1" t="s">
        <v>6170</v>
      </c>
      <c r="D4539" s="1" t="str">
        <f t="shared" si="210"/>
        <v>42</v>
      </c>
      <c r="E4539" s="1" t="str">
        <f t="shared" si="211"/>
        <v>07908</v>
      </c>
      <c r="F4539" s="1" t="str">
        <f t="shared" si="212"/>
        <v>SC-Irineópolis</v>
      </c>
    </row>
    <row r="4540" spans="1:6" x14ac:dyDescent="0.25">
      <c r="A4540" s="1" t="s">
        <v>6057</v>
      </c>
      <c r="B4540" s="1">
        <v>4208005</v>
      </c>
      <c r="C4540" s="1" t="s">
        <v>6171</v>
      </c>
      <c r="D4540" s="1" t="str">
        <f t="shared" si="210"/>
        <v>42</v>
      </c>
      <c r="E4540" s="1" t="str">
        <f t="shared" si="211"/>
        <v>08005</v>
      </c>
      <c r="F4540" s="1" t="str">
        <f t="shared" si="212"/>
        <v>SC-Itá</v>
      </c>
    </row>
    <row r="4541" spans="1:6" x14ac:dyDescent="0.25">
      <c r="A4541" s="1" t="s">
        <v>6057</v>
      </c>
      <c r="B4541" s="1">
        <v>4208104</v>
      </c>
      <c r="C4541" s="1" t="s">
        <v>6172</v>
      </c>
      <c r="D4541" s="1" t="str">
        <f t="shared" si="210"/>
        <v>42</v>
      </c>
      <c r="E4541" s="1" t="str">
        <f t="shared" si="211"/>
        <v>08104</v>
      </c>
      <c r="F4541" s="1" t="str">
        <f t="shared" si="212"/>
        <v>SC-Itaiópolis</v>
      </c>
    </row>
    <row r="4542" spans="1:6" x14ac:dyDescent="0.25">
      <c r="A4542" s="1" t="s">
        <v>6057</v>
      </c>
      <c r="B4542" s="1">
        <v>4208203</v>
      </c>
      <c r="C4542" s="1" t="s">
        <v>6173</v>
      </c>
      <c r="D4542" s="1" t="str">
        <f t="shared" si="210"/>
        <v>42</v>
      </c>
      <c r="E4542" s="1" t="str">
        <f t="shared" si="211"/>
        <v>08203</v>
      </c>
      <c r="F4542" s="1" t="str">
        <f t="shared" si="212"/>
        <v>SC-Itajaí</v>
      </c>
    </row>
    <row r="4543" spans="1:6" x14ac:dyDescent="0.25">
      <c r="A4543" s="1" t="s">
        <v>6057</v>
      </c>
      <c r="B4543" s="1">
        <v>4208302</v>
      </c>
      <c r="C4543" s="1" t="s">
        <v>6174</v>
      </c>
      <c r="D4543" s="1" t="str">
        <f t="shared" si="210"/>
        <v>42</v>
      </c>
      <c r="E4543" s="1" t="str">
        <f t="shared" si="211"/>
        <v>08302</v>
      </c>
      <c r="F4543" s="1" t="str">
        <f t="shared" si="212"/>
        <v>SC-Itapema</v>
      </c>
    </row>
    <row r="4544" spans="1:6" x14ac:dyDescent="0.25">
      <c r="A4544" s="1" t="s">
        <v>6057</v>
      </c>
      <c r="B4544" s="1">
        <v>4208401</v>
      </c>
      <c r="C4544" s="1" t="s">
        <v>2013</v>
      </c>
      <c r="D4544" s="1" t="str">
        <f t="shared" si="210"/>
        <v>42</v>
      </c>
      <c r="E4544" s="1" t="str">
        <f t="shared" si="211"/>
        <v>08401</v>
      </c>
      <c r="F4544" s="1" t="str">
        <f t="shared" si="212"/>
        <v>SC-Itapiranga</v>
      </c>
    </row>
    <row r="4545" spans="1:6" x14ac:dyDescent="0.25">
      <c r="A4545" s="1" t="s">
        <v>6057</v>
      </c>
      <c r="B4545" s="1">
        <v>4208450</v>
      </c>
      <c r="C4545" s="1" t="s">
        <v>6175</v>
      </c>
      <c r="D4545" s="1" t="str">
        <f t="shared" si="210"/>
        <v>42</v>
      </c>
      <c r="E4545" s="1" t="str">
        <f t="shared" si="211"/>
        <v>08450</v>
      </c>
      <c r="F4545" s="1" t="str">
        <f t="shared" si="212"/>
        <v>SC-Itapoá</v>
      </c>
    </row>
    <row r="4546" spans="1:6" x14ac:dyDescent="0.25">
      <c r="A4546" s="1" t="s">
        <v>6057</v>
      </c>
      <c r="B4546" s="1">
        <v>4208500</v>
      </c>
      <c r="C4546" s="1" t="s">
        <v>6176</v>
      </c>
      <c r="D4546" s="1" t="str">
        <f t="shared" si="210"/>
        <v>42</v>
      </c>
      <c r="E4546" s="1" t="str">
        <f t="shared" si="211"/>
        <v>08500</v>
      </c>
      <c r="F4546" s="1" t="str">
        <f t="shared" si="212"/>
        <v>SC-Ituporanga</v>
      </c>
    </row>
    <row r="4547" spans="1:6" x14ac:dyDescent="0.25">
      <c r="A4547" s="1" t="s">
        <v>6057</v>
      </c>
      <c r="B4547" s="1">
        <v>4208609</v>
      </c>
      <c r="C4547" s="1" t="s">
        <v>6177</v>
      </c>
      <c r="D4547" s="1" t="str">
        <f t="shared" ref="D4547:D4610" si="213">LEFT($B4547,2)</f>
        <v>42</v>
      </c>
      <c r="E4547" s="1" t="str">
        <f t="shared" ref="E4547:E4610" si="214">RIGHT(B4547,5)</f>
        <v>08609</v>
      </c>
      <c r="F4547" s="1" t="str">
        <f t="shared" si="212"/>
        <v>SC-Jaborá</v>
      </c>
    </row>
    <row r="4548" spans="1:6" x14ac:dyDescent="0.25">
      <c r="A4548" s="1" t="s">
        <v>6057</v>
      </c>
      <c r="B4548" s="1">
        <v>4208708</v>
      </c>
      <c r="C4548" s="1" t="s">
        <v>6178</v>
      </c>
      <c r="D4548" s="1" t="str">
        <f t="shared" si="213"/>
        <v>42</v>
      </c>
      <c r="E4548" s="1" t="str">
        <f t="shared" si="214"/>
        <v>08708</v>
      </c>
      <c r="F4548" s="1" t="str">
        <f t="shared" ref="F4548:F4611" si="215">A4548&amp;"-"&amp;C4548</f>
        <v>SC-Jacinto Machado</v>
      </c>
    </row>
    <row r="4549" spans="1:6" x14ac:dyDescent="0.25">
      <c r="A4549" s="1" t="s">
        <v>6057</v>
      </c>
      <c r="B4549" s="1">
        <v>4208807</v>
      </c>
      <c r="C4549" s="1" t="s">
        <v>6179</v>
      </c>
      <c r="D4549" s="1" t="str">
        <f t="shared" si="213"/>
        <v>42</v>
      </c>
      <c r="E4549" s="1" t="str">
        <f t="shared" si="214"/>
        <v>08807</v>
      </c>
      <c r="F4549" s="1" t="str">
        <f t="shared" si="215"/>
        <v>SC-Jaguaruna</v>
      </c>
    </row>
    <row r="4550" spans="1:6" x14ac:dyDescent="0.25">
      <c r="A4550" s="1" t="s">
        <v>6057</v>
      </c>
      <c r="B4550" s="1">
        <v>4208906</v>
      </c>
      <c r="C4550" s="1" t="s">
        <v>6180</v>
      </c>
      <c r="D4550" s="1" t="str">
        <f t="shared" si="213"/>
        <v>42</v>
      </c>
      <c r="E4550" s="1" t="str">
        <f t="shared" si="214"/>
        <v>08906</v>
      </c>
      <c r="F4550" s="1" t="str">
        <f t="shared" si="215"/>
        <v>SC-Jaraguá do Sul</v>
      </c>
    </row>
    <row r="4551" spans="1:6" x14ac:dyDescent="0.25">
      <c r="A4551" s="1" t="s">
        <v>6057</v>
      </c>
      <c r="B4551" s="1">
        <v>4208955</v>
      </c>
      <c r="C4551" s="1" t="s">
        <v>5351</v>
      </c>
      <c r="D4551" s="1" t="str">
        <f t="shared" si="213"/>
        <v>42</v>
      </c>
      <c r="E4551" s="1" t="str">
        <f t="shared" si="214"/>
        <v>08955</v>
      </c>
      <c r="F4551" s="1" t="str">
        <f t="shared" si="215"/>
        <v>SC-Jardinópolis</v>
      </c>
    </row>
    <row r="4552" spans="1:6" x14ac:dyDescent="0.25">
      <c r="A4552" s="1" t="s">
        <v>6057</v>
      </c>
      <c r="B4552" s="1">
        <v>4209003</v>
      </c>
      <c r="C4552" s="1" t="s">
        <v>6181</v>
      </c>
      <c r="D4552" s="1" t="str">
        <f t="shared" si="213"/>
        <v>42</v>
      </c>
      <c r="E4552" s="1" t="str">
        <f t="shared" si="214"/>
        <v>09003</v>
      </c>
      <c r="F4552" s="1" t="str">
        <f t="shared" si="215"/>
        <v>SC-Joaçaba</v>
      </c>
    </row>
    <row r="4553" spans="1:6" x14ac:dyDescent="0.25">
      <c r="A4553" s="1" t="s">
        <v>6057</v>
      </c>
      <c r="B4553" s="1">
        <v>4209102</v>
      </c>
      <c r="C4553" s="1" t="s">
        <v>6182</v>
      </c>
      <c r="D4553" s="1" t="str">
        <f t="shared" si="213"/>
        <v>42</v>
      </c>
      <c r="E4553" s="1" t="str">
        <f t="shared" si="214"/>
        <v>09102</v>
      </c>
      <c r="F4553" s="1" t="str">
        <f t="shared" si="215"/>
        <v>SC-Joinville</v>
      </c>
    </row>
    <row r="4554" spans="1:6" x14ac:dyDescent="0.25">
      <c r="A4554" s="1" t="s">
        <v>6057</v>
      </c>
      <c r="B4554" s="1">
        <v>4209151</v>
      </c>
      <c r="C4554" s="1" t="s">
        <v>6183</v>
      </c>
      <c r="D4554" s="1" t="str">
        <f t="shared" si="213"/>
        <v>42</v>
      </c>
      <c r="E4554" s="1" t="str">
        <f t="shared" si="214"/>
        <v>09151</v>
      </c>
      <c r="F4554" s="1" t="str">
        <f t="shared" si="215"/>
        <v>SC-José Boiteux</v>
      </c>
    </row>
    <row r="4555" spans="1:6" x14ac:dyDescent="0.25">
      <c r="A4555" s="1" t="s">
        <v>6057</v>
      </c>
      <c r="B4555" s="1">
        <v>4209177</v>
      </c>
      <c r="C4555" s="1" t="s">
        <v>6184</v>
      </c>
      <c r="D4555" s="1" t="str">
        <f t="shared" si="213"/>
        <v>42</v>
      </c>
      <c r="E4555" s="1" t="str">
        <f t="shared" si="214"/>
        <v>09177</v>
      </c>
      <c r="F4555" s="1" t="str">
        <f t="shared" si="215"/>
        <v>SC-Jupiá</v>
      </c>
    </row>
    <row r="4556" spans="1:6" x14ac:dyDescent="0.25">
      <c r="A4556" s="1" t="s">
        <v>6057</v>
      </c>
      <c r="B4556" s="1">
        <v>4209201</v>
      </c>
      <c r="C4556" s="1" t="s">
        <v>6185</v>
      </c>
      <c r="D4556" s="1" t="str">
        <f t="shared" si="213"/>
        <v>42</v>
      </c>
      <c r="E4556" s="1" t="str">
        <f t="shared" si="214"/>
        <v>09201</v>
      </c>
      <c r="F4556" s="1" t="str">
        <f t="shared" si="215"/>
        <v>SC-Lacerdópolis</v>
      </c>
    </row>
    <row r="4557" spans="1:6" x14ac:dyDescent="0.25">
      <c r="A4557" s="1" t="s">
        <v>6057</v>
      </c>
      <c r="B4557" s="1">
        <v>4209300</v>
      </c>
      <c r="C4557" s="1" t="s">
        <v>6186</v>
      </c>
      <c r="D4557" s="1" t="str">
        <f t="shared" si="213"/>
        <v>42</v>
      </c>
      <c r="E4557" s="1" t="str">
        <f t="shared" si="214"/>
        <v>09300</v>
      </c>
      <c r="F4557" s="1" t="str">
        <f t="shared" si="215"/>
        <v>SC-Lages</v>
      </c>
    </row>
    <row r="4558" spans="1:6" x14ac:dyDescent="0.25">
      <c r="A4558" s="1" t="s">
        <v>6057</v>
      </c>
      <c r="B4558" s="1">
        <v>4209409</v>
      </c>
      <c r="C4558" s="1" t="s">
        <v>6187</v>
      </c>
      <c r="D4558" s="1" t="str">
        <f t="shared" si="213"/>
        <v>42</v>
      </c>
      <c r="E4558" s="1" t="str">
        <f t="shared" si="214"/>
        <v>09409</v>
      </c>
      <c r="F4558" s="1" t="str">
        <f t="shared" si="215"/>
        <v>SC-Laguna</v>
      </c>
    </row>
    <row r="4559" spans="1:6" x14ac:dyDescent="0.25">
      <c r="A4559" s="1" t="s">
        <v>6057</v>
      </c>
      <c r="B4559" s="1">
        <v>4209458</v>
      </c>
      <c r="C4559" s="1" t="s">
        <v>6188</v>
      </c>
      <c r="D4559" s="1" t="str">
        <f t="shared" si="213"/>
        <v>42</v>
      </c>
      <c r="E4559" s="1" t="str">
        <f t="shared" si="214"/>
        <v>09458</v>
      </c>
      <c r="F4559" s="1" t="str">
        <f t="shared" si="215"/>
        <v>SC-Lajeado Grande</v>
      </c>
    </row>
    <row r="4560" spans="1:6" x14ac:dyDescent="0.25">
      <c r="A4560" s="1" t="s">
        <v>6057</v>
      </c>
      <c r="B4560" s="1">
        <v>4209508</v>
      </c>
      <c r="C4560" s="1" t="s">
        <v>6189</v>
      </c>
      <c r="D4560" s="1" t="str">
        <f t="shared" si="213"/>
        <v>42</v>
      </c>
      <c r="E4560" s="1" t="str">
        <f t="shared" si="214"/>
        <v>09508</v>
      </c>
      <c r="F4560" s="1" t="str">
        <f t="shared" si="215"/>
        <v>SC-Laurentino</v>
      </c>
    </row>
    <row r="4561" spans="1:6" x14ac:dyDescent="0.25">
      <c r="A4561" s="1" t="s">
        <v>6057</v>
      </c>
      <c r="B4561" s="1">
        <v>4209607</v>
      </c>
      <c r="C4561" s="1" t="s">
        <v>6190</v>
      </c>
      <c r="D4561" s="1" t="str">
        <f t="shared" si="213"/>
        <v>42</v>
      </c>
      <c r="E4561" s="1" t="str">
        <f t="shared" si="214"/>
        <v>09607</v>
      </c>
      <c r="F4561" s="1" t="str">
        <f t="shared" si="215"/>
        <v>SC-Lauro Muller</v>
      </c>
    </row>
    <row r="4562" spans="1:6" x14ac:dyDescent="0.25">
      <c r="A4562" s="1" t="s">
        <v>6057</v>
      </c>
      <c r="B4562" s="1">
        <v>4209706</v>
      </c>
      <c r="C4562" s="1" t="s">
        <v>6191</v>
      </c>
      <c r="D4562" s="1" t="str">
        <f t="shared" si="213"/>
        <v>42</v>
      </c>
      <c r="E4562" s="1" t="str">
        <f t="shared" si="214"/>
        <v>09706</v>
      </c>
      <c r="F4562" s="1" t="str">
        <f t="shared" si="215"/>
        <v>SC-Lebon Régis</v>
      </c>
    </row>
    <row r="4563" spans="1:6" x14ac:dyDescent="0.25">
      <c r="A4563" s="1" t="s">
        <v>6057</v>
      </c>
      <c r="B4563" s="1">
        <v>4209805</v>
      </c>
      <c r="C4563" s="1" t="s">
        <v>6192</v>
      </c>
      <c r="D4563" s="1" t="str">
        <f t="shared" si="213"/>
        <v>42</v>
      </c>
      <c r="E4563" s="1" t="str">
        <f t="shared" si="214"/>
        <v>09805</v>
      </c>
      <c r="F4563" s="1" t="str">
        <f t="shared" si="215"/>
        <v>SC-Leoberto Leal</v>
      </c>
    </row>
    <row r="4564" spans="1:6" x14ac:dyDescent="0.25">
      <c r="A4564" s="1" t="s">
        <v>6057</v>
      </c>
      <c r="B4564" s="1">
        <v>4209854</v>
      </c>
      <c r="C4564" s="1" t="s">
        <v>6193</v>
      </c>
      <c r="D4564" s="1" t="str">
        <f t="shared" si="213"/>
        <v>42</v>
      </c>
      <c r="E4564" s="1" t="str">
        <f t="shared" si="214"/>
        <v>09854</v>
      </c>
      <c r="F4564" s="1" t="str">
        <f t="shared" si="215"/>
        <v>SC-Lindóia do Sul</v>
      </c>
    </row>
    <row r="4565" spans="1:6" x14ac:dyDescent="0.25">
      <c r="A4565" s="1" t="s">
        <v>6057</v>
      </c>
      <c r="B4565" s="1">
        <v>4209904</v>
      </c>
      <c r="C4565" s="1" t="s">
        <v>6194</v>
      </c>
      <c r="D4565" s="1" t="str">
        <f t="shared" si="213"/>
        <v>42</v>
      </c>
      <c r="E4565" s="1" t="str">
        <f t="shared" si="214"/>
        <v>09904</v>
      </c>
      <c r="F4565" s="1" t="str">
        <f t="shared" si="215"/>
        <v>SC-Lontras</v>
      </c>
    </row>
    <row r="4566" spans="1:6" x14ac:dyDescent="0.25">
      <c r="A4566" s="1" t="s">
        <v>6057</v>
      </c>
      <c r="B4566" s="1">
        <v>4210001</v>
      </c>
      <c r="C4566" s="1" t="s">
        <v>6195</v>
      </c>
      <c r="D4566" s="1" t="str">
        <f t="shared" si="213"/>
        <v>42</v>
      </c>
      <c r="E4566" s="1" t="str">
        <f t="shared" si="214"/>
        <v>10001</v>
      </c>
      <c r="F4566" s="1" t="str">
        <f t="shared" si="215"/>
        <v>SC-Luiz Alves</v>
      </c>
    </row>
    <row r="4567" spans="1:6" x14ac:dyDescent="0.25">
      <c r="A4567" s="1" t="s">
        <v>6057</v>
      </c>
      <c r="B4567" s="1">
        <v>4210035</v>
      </c>
      <c r="C4567" s="1" t="s">
        <v>6196</v>
      </c>
      <c r="D4567" s="1" t="str">
        <f t="shared" si="213"/>
        <v>42</v>
      </c>
      <c r="E4567" s="1" t="str">
        <f t="shared" si="214"/>
        <v>10035</v>
      </c>
      <c r="F4567" s="1" t="str">
        <f t="shared" si="215"/>
        <v>SC-Luzerna</v>
      </c>
    </row>
    <row r="4568" spans="1:6" x14ac:dyDescent="0.25">
      <c r="A4568" s="1" t="s">
        <v>6057</v>
      </c>
      <c r="B4568" s="1">
        <v>4210050</v>
      </c>
      <c r="C4568" s="1" t="s">
        <v>6197</v>
      </c>
      <c r="D4568" s="1" t="str">
        <f t="shared" si="213"/>
        <v>42</v>
      </c>
      <c r="E4568" s="1" t="str">
        <f t="shared" si="214"/>
        <v>10050</v>
      </c>
      <c r="F4568" s="1" t="str">
        <f t="shared" si="215"/>
        <v>SC-Macieira</v>
      </c>
    </row>
    <row r="4569" spans="1:6" x14ac:dyDescent="0.25">
      <c r="A4569" s="1" t="s">
        <v>6057</v>
      </c>
      <c r="B4569" s="1">
        <v>4210100</v>
      </c>
      <c r="C4569" s="1" t="s">
        <v>6198</v>
      </c>
      <c r="D4569" s="1" t="str">
        <f t="shared" si="213"/>
        <v>42</v>
      </c>
      <c r="E4569" s="1" t="str">
        <f t="shared" si="214"/>
        <v>10100</v>
      </c>
      <c r="F4569" s="1" t="str">
        <f t="shared" si="215"/>
        <v>SC-Mafra</v>
      </c>
    </row>
    <row r="4570" spans="1:6" x14ac:dyDescent="0.25">
      <c r="A4570" s="1" t="s">
        <v>6057</v>
      </c>
      <c r="B4570" s="1">
        <v>4210209</v>
      </c>
      <c r="C4570" s="1" t="s">
        <v>6199</v>
      </c>
      <c r="D4570" s="1" t="str">
        <f t="shared" si="213"/>
        <v>42</v>
      </c>
      <c r="E4570" s="1" t="str">
        <f t="shared" si="214"/>
        <v>10209</v>
      </c>
      <c r="F4570" s="1" t="str">
        <f t="shared" si="215"/>
        <v>SC-Major Gercino</v>
      </c>
    </row>
    <row r="4571" spans="1:6" x14ac:dyDescent="0.25">
      <c r="A4571" s="1" t="s">
        <v>6057</v>
      </c>
      <c r="B4571" s="1">
        <v>4210308</v>
      </c>
      <c r="C4571" s="1" t="s">
        <v>6200</v>
      </c>
      <c r="D4571" s="1" t="str">
        <f t="shared" si="213"/>
        <v>42</v>
      </c>
      <c r="E4571" s="1" t="str">
        <f t="shared" si="214"/>
        <v>10308</v>
      </c>
      <c r="F4571" s="1" t="str">
        <f t="shared" si="215"/>
        <v>SC-Major Vieira</v>
      </c>
    </row>
    <row r="4572" spans="1:6" x14ac:dyDescent="0.25">
      <c r="A4572" s="1" t="s">
        <v>6057</v>
      </c>
      <c r="B4572" s="1">
        <v>4210407</v>
      </c>
      <c r="C4572" s="1" t="s">
        <v>6201</v>
      </c>
      <c r="D4572" s="1" t="str">
        <f t="shared" si="213"/>
        <v>42</v>
      </c>
      <c r="E4572" s="1" t="str">
        <f t="shared" si="214"/>
        <v>10407</v>
      </c>
      <c r="F4572" s="1" t="str">
        <f t="shared" si="215"/>
        <v>SC-Maracajá</v>
      </c>
    </row>
    <row r="4573" spans="1:6" x14ac:dyDescent="0.25">
      <c r="A4573" s="1" t="s">
        <v>6057</v>
      </c>
      <c r="B4573" s="1">
        <v>4210506</v>
      </c>
      <c r="C4573" s="1" t="s">
        <v>3561</v>
      </c>
      <c r="D4573" s="1" t="str">
        <f t="shared" si="213"/>
        <v>42</v>
      </c>
      <c r="E4573" s="1" t="str">
        <f t="shared" si="214"/>
        <v>10506</v>
      </c>
      <c r="F4573" s="1" t="str">
        <f t="shared" si="215"/>
        <v>SC-Maravilha</v>
      </c>
    </row>
    <row r="4574" spans="1:6" x14ac:dyDescent="0.25">
      <c r="A4574" s="1" t="s">
        <v>6057</v>
      </c>
      <c r="B4574" s="1">
        <v>4210555</v>
      </c>
      <c r="C4574" s="1" t="s">
        <v>6202</v>
      </c>
      <c r="D4574" s="1" t="str">
        <f t="shared" si="213"/>
        <v>42</v>
      </c>
      <c r="E4574" s="1" t="str">
        <f t="shared" si="214"/>
        <v>10555</v>
      </c>
      <c r="F4574" s="1" t="str">
        <f t="shared" si="215"/>
        <v>SC-Marema</v>
      </c>
    </row>
    <row r="4575" spans="1:6" x14ac:dyDescent="0.25">
      <c r="A4575" s="1" t="s">
        <v>6057</v>
      </c>
      <c r="B4575" s="1">
        <v>4210605</v>
      </c>
      <c r="C4575" s="1" t="s">
        <v>3252</v>
      </c>
      <c r="D4575" s="1" t="str">
        <f t="shared" si="213"/>
        <v>42</v>
      </c>
      <c r="E4575" s="1" t="str">
        <f t="shared" si="214"/>
        <v>10605</v>
      </c>
      <c r="F4575" s="1" t="str">
        <f t="shared" si="215"/>
        <v>SC-Massaranduba</v>
      </c>
    </row>
    <row r="4576" spans="1:6" x14ac:dyDescent="0.25">
      <c r="A4576" s="1" t="s">
        <v>6057</v>
      </c>
      <c r="B4576" s="1">
        <v>4210704</v>
      </c>
      <c r="C4576" s="1" t="s">
        <v>6203</v>
      </c>
      <c r="D4576" s="1" t="str">
        <f t="shared" si="213"/>
        <v>42</v>
      </c>
      <c r="E4576" s="1" t="str">
        <f t="shared" si="214"/>
        <v>10704</v>
      </c>
      <c r="F4576" s="1" t="str">
        <f t="shared" si="215"/>
        <v>SC-Matos Costa</v>
      </c>
    </row>
    <row r="4577" spans="1:6" x14ac:dyDescent="0.25">
      <c r="A4577" s="1" t="s">
        <v>6057</v>
      </c>
      <c r="B4577" s="1">
        <v>4210803</v>
      </c>
      <c r="C4577" s="1" t="s">
        <v>6204</v>
      </c>
      <c r="D4577" s="1" t="str">
        <f t="shared" si="213"/>
        <v>42</v>
      </c>
      <c r="E4577" s="1" t="str">
        <f t="shared" si="214"/>
        <v>10803</v>
      </c>
      <c r="F4577" s="1" t="str">
        <f t="shared" si="215"/>
        <v>SC-Meleiro</v>
      </c>
    </row>
    <row r="4578" spans="1:6" x14ac:dyDescent="0.25">
      <c r="A4578" s="1" t="s">
        <v>6057</v>
      </c>
      <c r="B4578" s="1">
        <v>4210852</v>
      </c>
      <c r="C4578" s="1" t="s">
        <v>6205</v>
      </c>
      <c r="D4578" s="1" t="str">
        <f t="shared" si="213"/>
        <v>42</v>
      </c>
      <c r="E4578" s="1" t="str">
        <f t="shared" si="214"/>
        <v>10852</v>
      </c>
      <c r="F4578" s="1" t="str">
        <f t="shared" si="215"/>
        <v>SC-Mirim Doce</v>
      </c>
    </row>
    <row r="4579" spans="1:6" x14ac:dyDescent="0.25">
      <c r="A4579" s="1" t="s">
        <v>6057</v>
      </c>
      <c r="B4579" s="1">
        <v>4210902</v>
      </c>
      <c r="C4579" s="1" t="s">
        <v>16</v>
      </c>
      <c r="D4579" s="1" t="str">
        <f t="shared" si="213"/>
        <v>42</v>
      </c>
      <c r="E4579" s="1" t="str">
        <f t="shared" si="214"/>
        <v>10902</v>
      </c>
      <c r="F4579" s="1" t="str">
        <f t="shared" si="215"/>
        <v>SC-Modelo</v>
      </c>
    </row>
    <row r="4580" spans="1:6" x14ac:dyDescent="0.25">
      <c r="A4580" s="1" t="s">
        <v>6057</v>
      </c>
      <c r="B4580" s="1">
        <v>4211009</v>
      </c>
      <c r="C4580" s="1" t="s">
        <v>6206</v>
      </c>
      <c r="D4580" s="1" t="str">
        <f t="shared" si="213"/>
        <v>42</v>
      </c>
      <c r="E4580" s="1" t="str">
        <f t="shared" si="214"/>
        <v>11009</v>
      </c>
      <c r="F4580" s="1" t="str">
        <f t="shared" si="215"/>
        <v>SC-Mondaí</v>
      </c>
    </row>
    <row r="4581" spans="1:6" x14ac:dyDescent="0.25">
      <c r="A4581" s="1" t="s">
        <v>6057</v>
      </c>
      <c r="B4581" s="1">
        <v>4211058</v>
      </c>
      <c r="C4581" s="1" t="s">
        <v>6207</v>
      </c>
      <c r="D4581" s="1" t="str">
        <f t="shared" si="213"/>
        <v>42</v>
      </c>
      <c r="E4581" s="1" t="str">
        <f t="shared" si="214"/>
        <v>11058</v>
      </c>
      <c r="F4581" s="1" t="str">
        <f t="shared" si="215"/>
        <v>SC-Monte Carlo</v>
      </c>
    </row>
    <row r="4582" spans="1:6" x14ac:dyDescent="0.25">
      <c r="A4582" s="1" t="s">
        <v>6057</v>
      </c>
      <c r="B4582" s="1">
        <v>4211108</v>
      </c>
      <c r="C4582" s="1" t="s">
        <v>5420</v>
      </c>
      <c r="D4582" s="1" t="str">
        <f t="shared" si="213"/>
        <v>42</v>
      </c>
      <c r="E4582" s="1" t="str">
        <f t="shared" si="214"/>
        <v>11108</v>
      </c>
      <c r="F4582" s="1" t="str">
        <f t="shared" si="215"/>
        <v>SC-Monte Castelo</v>
      </c>
    </row>
    <row r="4583" spans="1:6" x14ac:dyDescent="0.25">
      <c r="A4583" s="1" t="s">
        <v>6057</v>
      </c>
      <c r="B4583" s="1">
        <v>4211207</v>
      </c>
      <c r="C4583" s="1" t="s">
        <v>6208</v>
      </c>
      <c r="D4583" s="1" t="str">
        <f t="shared" si="213"/>
        <v>42</v>
      </c>
      <c r="E4583" s="1" t="str">
        <f t="shared" si="214"/>
        <v>11207</v>
      </c>
      <c r="F4583" s="1" t="str">
        <f t="shared" si="215"/>
        <v>SC-Morro da Fumaça</v>
      </c>
    </row>
    <row r="4584" spans="1:6" x14ac:dyDescent="0.25">
      <c r="A4584" s="1" t="s">
        <v>6057</v>
      </c>
      <c r="B4584" s="1">
        <v>4211256</v>
      </c>
      <c r="C4584" s="1" t="s">
        <v>6209</v>
      </c>
      <c r="D4584" s="1" t="str">
        <f t="shared" si="213"/>
        <v>42</v>
      </c>
      <c r="E4584" s="1" t="str">
        <f t="shared" si="214"/>
        <v>11256</v>
      </c>
      <c r="F4584" s="1" t="str">
        <f t="shared" si="215"/>
        <v>SC-Morro Grande</v>
      </c>
    </row>
    <row r="4585" spans="1:6" x14ac:dyDescent="0.25">
      <c r="A4585" s="1" t="s">
        <v>6057</v>
      </c>
      <c r="B4585" s="1">
        <v>4211306</v>
      </c>
      <c r="C4585" s="1" t="s">
        <v>6210</v>
      </c>
      <c r="D4585" s="1" t="str">
        <f t="shared" si="213"/>
        <v>42</v>
      </c>
      <c r="E4585" s="1" t="str">
        <f t="shared" si="214"/>
        <v>11306</v>
      </c>
      <c r="F4585" s="1" t="str">
        <f t="shared" si="215"/>
        <v>SC-Navegantes</v>
      </c>
    </row>
    <row r="4586" spans="1:6" x14ac:dyDescent="0.25">
      <c r="A4586" s="1" t="s">
        <v>6057</v>
      </c>
      <c r="B4586" s="1">
        <v>4211405</v>
      </c>
      <c r="C4586" s="1" t="s">
        <v>6211</v>
      </c>
      <c r="D4586" s="1" t="str">
        <f t="shared" si="213"/>
        <v>42</v>
      </c>
      <c r="E4586" s="1" t="str">
        <f t="shared" si="214"/>
        <v>11405</v>
      </c>
      <c r="F4586" s="1" t="str">
        <f t="shared" si="215"/>
        <v>SC-Nova Erechim</v>
      </c>
    </row>
    <row r="4587" spans="1:6" x14ac:dyDescent="0.25">
      <c r="A4587" s="1" t="s">
        <v>6057</v>
      </c>
      <c r="B4587" s="1">
        <v>4211454</v>
      </c>
      <c r="C4587" s="1" t="s">
        <v>6212</v>
      </c>
      <c r="D4587" s="1" t="str">
        <f t="shared" si="213"/>
        <v>42</v>
      </c>
      <c r="E4587" s="1" t="str">
        <f t="shared" si="214"/>
        <v>11454</v>
      </c>
      <c r="F4587" s="1" t="str">
        <f t="shared" si="215"/>
        <v>SC-Nova Itaberaba</v>
      </c>
    </row>
    <row r="4588" spans="1:6" x14ac:dyDescent="0.25">
      <c r="A4588" s="1" t="s">
        <v>6057</v>
      </c>
      <c r="B4588" s="1">
        <v>4211504</v>
      </c>
      <c r="C4588" s="1" t="s">
        <v>6213</v>
      </c>
      <c r="D4588" s="1" t="str">
        <f t="shared" si="213"/>
        <v>42</v>
      </c>
      <c r="E4588" s="1" t="str">
        <f t="shared" si="214"/>
        <v>11504</v>
      </c>
      <c r="F4588" s="1" t="str">
        <f t="shared" si="215"/>
        <v>SC-Nova Trento</v>
      </c>
    </row>
    <row r="4589" spans="1:6" x14ac:dyDescent="0.25">
      <c r="A4589" s="1" t="s">
        <v>6057</v>
      </c>
      <c r="B4589" s="1">
        <v>4211603</v>
      </c>
      <c r="C4589" s="1" t="s">
        <v>6214</v>
      </c>
      <c r="D4589" s="1" t="str">
        <f t="shared" si="213"/>
        <v>42</v>
      </c>
      <c r="E4589" s="1" t="str">
        <f t="shared" si="214"/>
        <v>11603</v>
      </c>
      <c r="F4589" s="1" t="str">
        <f t="shared" si="215"/>
        <v>SC-Nova Veneza</v>
      </c>
    </row>
    <row r="4590" spans="1:6" x14ac:dyDescent="0.25">
      <c r="A4590" s="1" t="s">
        <v>6057</v>
      </c>
      <c r="B4590" s="1">
        <v>4211652</v>
      </c>
      <c r="C4590" s="1" t="s">
        <v>3952</v>
      </c>
      <c r="D4590" s="1" t="str">
        <f t="shared" si="213"/>
        <v>42</v>
      </c>
      <c r="E4590" s="1" t="str">
        <f t="shared" si="214"/>
        <v>11652</v>
      </c>
      <c r="F4590" s="1" t="str">
        <f t="shared" si="215"/>
        <v>SC-Novo Horizonte</v>
      </c>
    </row>
    <row r="4591" spans="1:6" x14ac:dyDescent="0.25">
      <c r="A4591" s="1" t="s">
        <v>6057</v>
      </c>
      <c r="B4591" s="1">
        <v>4211702</v>
      </c>
      <c r="C4591" s="1" t="s">
        <v>6215</v>
      </c>
      <c r="D4591" s="1" t="str">
        <f t="shared" si="213"/>
        <v>42</v>
      </c>
      <c r="E4591" s="1" t="str">
        <f t="shared" si="214"/>
        <v>11702</v>
      </c>
      <c r="F4591" s="1" t="str">
        <f t="shared" si="215"/>
        <v>SC-Orleans</v>
      </c>
    </row>
    <row r="4592" spans="1:6" x14ac:dyDescent="0.25">
      <c r="A4592" s="1" t="s">
        <v>6057</v>
      </c>
      <c r="B4592" s="1">
        <v>4211751</v>
      </c>
      <c r="C4592" s="1" t="s">
        <v>6216</v>
      </c>
      <c r="D4592" s="1" t="str">
        <f t="shared" si="213"/>
        <v>42</v>
      </c>
      <c r="E4592" s="1" t="str">
        <f t="shared" si="214"/>
        <v>11751</v>
      </c>
      <c r="F4592" s="1" t="str">
        <f t="shared" si="215"/>
        <v>SC-Otacílio Costa</v>
      </c>
    </row>
    <row r="4593" spans="1:6" x14ac:dyDescent="0.25">
      <c r="A4593" s="1" t="s">
        <v>6057</v>
      </c>
      <c r="B4593" s="1">
        <v>4211801</v>
      </c>
      <c r="C4593" s="1" t="s">
        <v>6217</v>
      </c>
      <c r="D4593" s="1" t="str">
        <f t="shared" si="213"/>
        <v>42</v>
      </c>
      <c r="E4593" s="1" t="str">
        <f t="shared" si="214"/>
        <v>11801</v>
      </c>
      <c r="F4593" s="1" t="str">
        <f t="shared" si="215"/>
        <v>SC-Ouro</v>
      </c>
    </row>
    <row r="4594" spans="1:6" x14ac:dyDescent="0.25">
      <c r="A4594" s="1" t="s">
        <v>6057</v>
      </c>
      <c r="B4594" s="1">
        <v>4211850</v>
      </c>
      <c r="C4594" s="1" t="s">
        <v>5457</v>
      </c>
      <c r="D4594" s="1" t="str">
        <f t="shared" si="213"/>
        <v>42</v>
      </c>
      <c r="E4594" s="1" t="str">
        <f t="shared" si="214"/>
        <v>11850</v>
      </c>
      <c r="F4594" s="1" t="str">
        <f t="shared" si="215"/>
        <v>SC-Ouro Verde</v>
      </c>
    </row>
    <row r="4595" spans="1:6" x14ac:dyDescent="0.25">
      <c r="A4595" s="1" t="s">
        <v>6057</v>
      </c>
      <c r="B4595" s="1">
        <v>4211876</v>
      </c>
      <c r="C4595" s="1" t="s">
        <v>6218</v>
      </c>
      <c r="D4595" s="1" t="str">
        <f t="shared" si="213"/>
        <v>42</v>
      </c>
      <c r="E4595" s="1" t="str">
        <f t="shared" si="214"/>
        <v>11876</v>
      </c>
      <c r="F4595" s="1" t="str">
        <f t="shared" si="215"/>
        <v>SC-Paial</v>
      </c>
    </row>
    <row r="4596" spans="1:6" x14ac:dyDescent="0.25">
      <c r="A4596" s="1" t="s">
        <v>6057</v>
      </c>
      <c r="B4596" s="1">
        <v>4211892</v>
      </c>
      <c r="C4596" s="1" t="s">
        <v>6219</v>
      </c>
      <c r="D4596" s="1" t="str">
        <f t="shared" si="213"/>
        <v>42</v>
      </c>
      <c r="E4596" s="1" t="str">
        <f t="shared" si="214"/>
        <v>11892</v>
      </c>
      <c r="F4596" s="1" t="str">
        <f t="shared" si="215"/>
        <v>SC-Painel</v>
      </c>
    </row>
    <row r="4597" spans="1:6" x14ac:dyDescent="0.25">
      <c r="A4597" s="1" t="s">
        <v>6057</v>
      </c>
      <c r="B4597" s="1">
        <v>4211900</v>
      </c>
      <c r="C4597" s="1" t="s">
        <v>6220</v>
      </c>
      <c r="D4597" s="1" t="str">
        <f t="shared" si="213"/>
        <v>42</v>
      </c>
      <c r="E4597" s="1" t="str">
        <f t="shared" si="214"/>
        <v>11900</v>
      </c>
      <c r="F4597" s="1" t="str">
        <f t="shared" si="215"/>
        <v>SC-Palhoça</v>
      </c>
    </row>
    <row r="4598" spans="1:6" x14ac:dyDescent="0.25">
      <c r="A4598" s="1" t="s">
        <v>6057</v>
      </c>
      <c r="B4598" s="1">
        <v>4212007</v>
      </c>
      <c r="C4598" s="1" t="s">
        <v>6221</v>
      </c>
      <c r="D4598" s="1" t="str">
        <f t="shared" si="213"/>
        <v>42</v>
      </c>
      <c r="E4598" s="1" t="str">
        <f t="shared" si="214"/>
        <v>12007</v>
      </c>
      <c r="F4598" s="1" t="str">
        <f t="shared" si="215"/>
        <v>SC-Palma Sola</v>
      </c>
    </row>
    <row r="4599" spans="1:6" x14ac:dyDescent="0.25">
      <c r="A4599" s="1" t="s">
        <v>6057</v>
      </c>
      <c r="B4599" s="1">
        <v>4212056</v>
      </c>
      <c r="C4599" s="1" t="s">
        <v>5920</v>
      </c>
      <c r="D4599" s="1" t="str">
        <f t="shared" si="213"/>
        <v>42</v>
      </c>
      <c r="E4599" s="1" t="str">
        <f t="shared" si="214"/>
        <v>12056</v>
      </c>
      <c r="F4599" s="1" t="str">
        <f t="shared" si="215"/>
        <v>SC-Palmeira</v>
      </c>
    </row>
    <row r="4600" spans="1:6" x14ac:dyDescent="0.25">
      <c r="A4600" s="1" t="s">
        <v>6057</v>
      </c>
      <c r="B4600" s="1">
        <v>4212106</v>
      </c>
      <c r="C4600" s="1" t="s">
        <v>6222</v>
      </c>
      <c r="D4600" s="1" t="str">
        <f t="shared" si="213"/>
        <v>42</v>
      </c>
      <c r="E4600" s="1" t="str">
        <f t="shared" si="214"/>
        <v>12106</v>
      </c>
      <c r="F4600" s="1" t="str">
        <f t="shared" si="215"/>
        <v>SC-Palmitos</v>
      </c>
    </row>
    <row r="4601" spans="1:6" x14ac:dyDescent="0.25">
      <c r="A4601" s="1" t="s">
        <v>6057</v>
      </c>
      <c r="B4601" s="1">
        <v>4212205</v>
      </c>
      <c r="C4601" s="1" t="s">
        <v>6223</v>
      </c>
      <c r="D4601" s="1" t="str">
        <f t="shared" si="213"/>
        <v>42</v>
      </c>
      <c r="E4601" s="1" t="str">
        <f t="shared" si="214"/>
        <v>12205</v>
      </c>
      <c r="F4601" s="1" t="str">
        <f t="shared" si="215"/>
        <v>SC-Papanduva</v>
      </c>
    </row>
    <row r="4602" spans="1:6" x14ac:dyDescent="0.25">
      <c r="A4602" s="1" t="s">
        <v>6057</v>
      </c>
      <c r="B4602" s="1">
        <v>4212239</v>
      </c>
      <c r="C4602" s="1" t="s">
        <v>5466</v>
      </c>
      <c r="D4602" s="1" t="str">
        <f t="shared" si="213"/>
        <v>42</v>
      </c>
      <c r="E4602" s="1" t="str">
        <f t="shared" si="214"/>
        <v>12239</v>
      </c>
      <c r="F4602" s="1" t="str">
        <f t="shared" si="215"/>
        <v>SC-Paraíso</v>
      </c>
    </row>
    <row r="4603" spans="1:6" x14ac:dyDescent="0.25">
      <c r="A4603" s="1" t="s">
        <v>6057</v>
      </c>
      <c r="B4603" s="1">
        <v>4212254</v>
      </c>
      <c r="C4603" s="1" t="s">
        <v>6224</v>
      </c>
      <c r="D4603" s="1" t="str">
        <f t="shared" si="213"/>
        <v>42</v>
      </c>
      <c r="E4603" s="1" t="str">
        <f t="shared" si="214"/>
        <v>12254</v>
      </c>
      <c r="F4603" s="1" t="str">
        <f t="shared" si="215"/>
        <v>SC-Passo de Torres</v>
      </c>
    </row>
    <row r="4604" spans="1:6" x14ac:dyDescent="0.25">
      <c r="A4604" s="1" t="s">
        <v>6057</v>
      </c>
      <c r="B4604" s="1">
        <v>4212270</v>
      </c>
      <c r="C4604" s="1" t="s">
        <v>6225</v>
      </c>
      <c r="D4604" s="1" t="str">
        <f t="shared" si="213"/>
        <v>42</v>
      </c>
      <c r="E4604" s="1" t="str">
        <f t="shared" si="214"/>
        <v>12270</v>
      </c>
      <c r="F4604" s="1" t="str">
        <f t="shared" si="215"/>
        <v>SC-Passos Maia</v>
      </c>
    </row>
    <row r="4605" spans="1:6" x14ac:dyDescent="0.25">
      <c r="A4605" s="1" t="s">
        <v>6057</v>
      </c>
      <c r="B4605" s="1">
        <v>4212304</v>
      </c>
      <c r="C4605" s="1" t="s">
        <v>6226</v>
      </c>
      <c r="D4605" s="1" t="str">
        <f t="shared" si="213"/>
        <v>42</v>
      </c>
      <c r="E4605" s="1" t="str">
        <f t="shared" si="214"/>
        <v>12304</v>
      </c>
      <c r="F4605" s="1" t="str">
        <f t="shared" si="215"/>
        <v>SC-Paulo Lopes</v>
      </c>
    </row>
    <row r="4606" spans="1:6" x14ac:dyDescent="0.25">
      <c r="A4606" s="1" t="s">
        <v>6057</v>
      </c>
      <c r="B4606" s="1">
        <v>4212403</v>
      </c>
      <c r="C4606" s="1" t="s">
        <v>6227</v>
      </c>
      <c r="D4606" s="1" t="str">
        <f t="shared" si="213"/>
        <v>42</v>
      </c>
      <c r="E4606" s="1" t="str">
        <f t="shared" si="214"/>
        <v>12403</v>
      </c>
      <c r="F4606" s="1" t="str">
        <f t="shared" si="215"/>
        <v>SC-Pedras Grandes</v>
      </c>
    </row>
    <row r="4607" spans="1:6" x14ac:dyDescent="0.25">
      <c r="A4607" s="1" t="s">
        <v>6057</v>
      </c>
      <c r="B4607" s="1">
        <v>4212502</v>
      </c>
      <c r="C4607" s="1" t="s">
        <v>6228</v>
      </c>
      <c r="D4607" s="1" t="str">
        <f t="shared" si="213"/>
        <v>42</v>
      </c>
      <c r="E4607" s="1" t="str">
        <f t="shared" si="214"/>
        <v>12502</v>
      </c>
      <c r="F4607" s="1" t="str">
        <f t="shared" si="215"/>
        <v>SC-Penha</v>
      </c>
    </row>
    <row r="4608" spans="1:6" x14ac:dyDescent="0.25">
      <c r="A4608" s="1" t="s">
        <v>6057</v>
      </c>
      <c r="B4608" s="1">
        <v>4212601</v>
      </c>
      <c r="C4608" s="1" t="s">
        <v>6229</v>
      </c>
      <c r="D4608" s="1" t="str">
        <f t="shared" si="213"/>
        <v>42</v>
      </c>
      <c r="E4608" s="1" t="str">
        <f t="shared" si="214"/>
        <v>12601</v>
      </c>
      <c r="F4608" s="1" t="str">
        <f t="shared" si="215"/>
        <v>SC-Peritiba</v>
      </c>
    </row>
    <row r="4609" spans="1:6" x14ac:dyDescent="0.25">
      <c r="A4609" s="1" t="s">
        <v>6057</v>
      </c>
      <c r="B4609" s="1">
        <v>4212700</v>
      </c>
      <c r="C4609" s="1" t="s">
        <v>3462</v>
      </c>
      <c r="D4609" s="1" t="str">
        <f t="shared" si="213"/>
        <v>42</v>
      </c>
      <c r="E4609" s="1" t="str">
        <f t="shared" si="214"/>
        <v>12700</v>
      </c>
      <c r="F4609" s="1" t="str">
        <f t="shared" si="215"/>
        <v>SC-Petrolândia</v>
      </c>
    </row>
    <row r="4610" spans="1:6" x14ac:dyDescent="0.25">
      <c r="A4610" s="1" t="s">
        <v>6057</v>
      </c>
      <c r="B4610" s="1">
        <v>4212908</v>
      </c>
      <c r="C4610" s="1" t="s">
        <v>5494</v>
      </c>
      <c r="D4610" s="1" t="str">
        <f t="shared" si="213"/>
        <v>42</v>
      </c>
      <c r="E4610" s="1" t="str">
        <f t="shared" si="214"/>
        <v>12908</v>
      </c>
      <c r="F4610" s="1" t="str">
        <f t="shared" si="215"/>
        <v>SC-Pinhalzinho</v>
      </c>
    </row>
    <row r="4611" spans="1:6" x14ac:dyDescent="0.25">
      <c r="A4611" s="1" t="s">
        <v>6057</v>
      </c>
      <c r="B4611" s="1">
        <v>4213005</v>
      </c>
      <c r="C4611" s="1" t="s">
        <v>6230</v>
      </c>
      <c r="D4611" s="1" t="str">
        <f t="shared" ref="D4611:D4674" si="216">LEFT($B4611,2)</f>
        <v>42</v>
      </c>
      <c r="E4611" s="1" t="str">
        <f t="shared" ref="E4611:E4674" si="217">RIGHT(B4611,5)</f>
        <v>13005</v>
      </c>
      <c r="F4611" s="1" t="str">
        <f t="shared" si="215"/>
        <v>SC-Pinheiro Preto</v>
      </c>
    </row>
    <row r="4612" spans="1:6" x14ac:dyDescent="0.25">
      <c r="A4612" s="1" t="s">
        <v>6057</v>
      </c>
      <c r="B4612" s="1">
        <v>4213104</v>
      </c>
      <c r="C4612" s="1" t="s">
        <v>6231</v>
      </c>
      <c r="D4612" s="1" t="str">
        <f t="shared" si="216"/>
        <v>42</v>
      </c>
      <c r="E4612" s="1" t="str">
        <f t="shared" si="217"/>
        <v>13104</v>
      </c>
      <c r="F4612" s="1" t="str">
        <f t="shared" ref="F4612:F4675" si="218">A4612&amp;"-"&amp;C4612</f>
        <v>SC-Piratuba</v>
      </c>
    </row>
    <row r="4613" spans="1:6" x14ac:dyDescent="0.25">
      <c r="A4613" s="1" t="s">
        <v>6057</v>
      </c>
      <c r="B4613" s="1">
        <v>4213153</v>
      </c>
      <c r="C4613" s="1" t="s">
        <v>6232</v>
      </c>
      <c r="D4613" s="1" t="str">
        <f t="shared" si="216"/>
        <v>42</v>
      </c>
      <c r="E4613" s="1" t="str">
        <f t="shared" si="217"/>
        <v>13153</v>
      </c>
      <c r="F4613" s="1" t="str">
        <f t="shared" si="218"/>
        <v>SC-Planalto Alegre</v>
      </c>
    </row>
    <row r="4614" spans="1:6" x14ac:dyDescent="0.25">
      <c r="A4614" s="1" t="s">
        <v>6057</v>
      </c>
      <c r="B4614" s="1">
        <v>4213203</v>
      </c>
      <c r="C4614" s="1" t="s">
        <v>6233</v>
      </c>
      <c r="D4614" s="1" t="str">
        <f t="shared" si="216"/>
        <v>42</v>
      </c>
      <c r="E4614" s="1" t="str">
        <f t="shared" si="217"/>
        <v>13203</v>
      </c>
      <c r="F4614" s="1" t="str">
        <f t="shared" si="218"/>
        <v>SC-Pomerode</v>
      </c>
    </row>
    <row r="4615" spans="1:6" x14ac:dyDescent="0.25">
      <c r="A4615" s="1" t="s">
        <v>6057</v>
      </c>
      <c r="B4615" s="1">
        <v>4213302</v>
      </c>
      <c r="C4615" s="1" t="s">
        <v>6234</v>
      </c>
      <c r="D4615" s="1" t="str">
        <f t="shared" si="216"/>
        <v>42</v>
      </c>
      <c r="E4615" s="1" t="str">
        <f t="shared" si="217"/>
        <v>13302</v>
      </c>
      <c r="F4615" s="1" t="str">
        <f t="shared" si="218"/>
        <v>SC-Ponte Alta</v>
      </c>
    </row>
    <row r="4616" spans="1:6" x14ac:dyDescent="0.25">
      <c r="A4616" s="1" t="s">
        <v>6057</v>
      </c>
      <c r="B4616" s="1">
        <v>4213351</v>
      </c>
      <c r="C4616" s="1" t="s">
        <v>6235</v>
      </c>
      <c r="D4616" s="1" t="str">
        <f t="shared" si="216"/>
        <v>42</v>
      </c>
      <c r="E4616" s="1" t="str">
        <f t="shared" si="217"/>
        <v>13351</v>
      </c>
      <c r="F4616" s="1" t="str">
        <f t="shared" si="218"/>
        <v>SC-Ponte Alta do Norte</v>
      </c>
    </row>
    <row r="4617" spans="1:6" x14ac:dyDescent="0.25">
      <c r="A4617" s="1" t="s">
        <v>6057</v>
      </c>
      <c r="B4617" s="1">
        <v>4213401</v>
      </c>
      <c r="C4617" s="1" t="s">
        <v>6236</v>
      </c>
      <c r="D4617" s="1" t="str">
        <f t="shared" si="216"/>
        <v>42</v>
      </c>
      <c r="E4617" s="1" t="str">
        <f t="shared" si="217"/>
        <v>13401</v>
      </c>
      <c r="F4617" s="1" t="str">
        <f t="shared" si="218"/>
        <v>SC-Ponte Serrada</v>
      </c>
    </row>
    <row r="4618" spans="1:6" x14ac:dyDescent="0.25">
      <c r="A4618" s="1" t="s">
        <v>6057</v>
      </c>
      <c r="B4618" s="1">
        <v>4213500</v>
      </c>
      <c r="C4618" s="1" t="s">
        <v>6237</v>
      </c>
      <c r="D4618" s="1" t="str">
        <f t="shared" si="216"/>
        <v>42</v>
      </c>
      <c r="E4618" s="1" t="str">
        <f t="shared" si="217"/>
        <v>13500</v>
      </c>
      <c r="F4618" s="1" t="str">
        <f t="shared" si="218"/>
        <v>SC-Porto Belo</v>
      </c>
    </row>
    <row r="4619" spans="1:6" x14ac:dyDescent="0.25">
      <c r="A4619" s="1" t="s">
        <v>6057</v>
      </c>
      <c r="B4619" s="1">
        <v>4213609</v>
      </c>
      <c r="C4619" s="1" t="s">
        <v>6238</v>
      </c>
      <c r="D4619" s="1" t="str">
        <f t="shared" si="216"/>
        <v>42</v>
      </c>
      <c r="E4619" s="1" t="str">
        <f t="shared" si="217"/>
        <v>13609</v>
      </c>
      <c r="F4619" s="1" t="str">
        <f t="shared" si="218"/>
        <v>SC-Porto União</v>
      </c>
    </row>
    <row r="4620" spans="1:6" x14ac:dyDescent="0.25">
      <c r="A4620" s="1" t="s">
        <v>6057</v>
      </c>
      <c r="B4620" s="1">
        <v>4213708</v>
      </c>
      <c r="C4620" s="1" t="s">
        <v>6239</v>
      </c>
      <c r="D4620" s="1" t="str">
        <f t="shared" si="216"/>
        <v>42</v>
      </c>
      <c r="E4620" s="1" t="str">
        <f t="shared" si="217"/>
        <v>13708</v>
      </c>
      <c r="F4620" s="1" t="str">
        <f t="shared" si="218"/>
        <v>SC-Pouso Redondo</v>
      </c>
    </row>
    <row r="4621" spans="1:6" x14ac:dyDescent="0.25">
      <c r="A4621" s="1" t="s">
        <v>6057</v>
      </c>
      <c r="B4621" s="1">
        <v>4213807</v>
      </c>
      <c r="C4621" s="1" t="s">
        <v>5523</v>
      </c>
      <c r="D4621" s="1" t="str">
        <f t="shared" si="216"/>
        <v>42</v>
      </c>
      <c r="E4621" s="1" t="str">
        <f t="shared" si="217"/>
        <v>13807</v>
      </c>
      <c r="F4621" s="1" t="str">
        <f t="shared" si="218"/>
        <v>SC-Praia Grande</v>
      </c>
    </row>
    <row r="4622" spans="1:6" x14ac:dyDescent="0.25">
      <c r="A4622" s="1" t="s">
        <v>6057</v>
      </c>
      <c r="B4622" s="1">
        <v>4213906</v>
      </c>
      <c r="C4622" s="1" t="s">
        <v>6240</v>
      </c>
      <c r="D4622" s="1" t="str">
        <f t="shared" si="216"/>
        <v>42</v>
      </c>
      <c r="E4622" s="1" t="str">
        <f t="shared" si="217"/>
        <v>13906</v>
      </c>
      <c r="F4622" s="1" t="str">
        <f t="shared" si="218"/>
        <v>SC-Presidente Castello Branco</v>
      </c>
    </row>
    <row r="4623" spans="1:6" x14ac:dyDescent="0.25">
      <c r="A4623" s="1" t="s">
        <v>6057</v>
      </c>
      <c r="B4623" s="1">
        <v>4214003</v>
      </c>
      <c r="C4623" s="1" t="s">
        <v>6241</v>
      </c>
      <c r="D4623" s="1" t="str">
        <f t="shared" si="216"/>
        <v>42</v>
      </c>
      <c r="E4623" s="1" t="str">
        <f t="shared" si="217"/>
        <v>14003</v>
      </c>
      <c r="F4623" s="1" t="str">
        <f t="shared" si="218"/>
        <v>SC-Presidente Getúlio</v>
      </c>
    </row>
    <row r="4624" spans="1:6" x14ac:dyDescent="0.25">
      <c r="A4624" s="1" t="s">
        <v>6057</v>
      </c>
      <c r="B4624" s="1">
        <v>4214102</v>
      </c>
      <c r="C4624" s="1" t="s">
        <v>6242</v>
      </c>
      <c r="D4624" s="1" t="str">
        <f t="shared" si="216"/>
        <v>42</v>
      </c>
      <c r="E4624" s="1" t="str">
        <f t="shared" si="217"/>
        <v>14102</v>
      </c>
      <c r="F4624" s="1" t="str">
        <f t="shared" si="218"/>
        <v>SC-Presidente Nereu</v>
      </c>
    </row>
    <row r="4625" spans="1:6" x14ac:dyDescent="0.25">
      <c r="A4625" s="1" t="s">
        <v>6057</v>
      </c>
      <c r="B4625" s="1">
        <v>4214151</v>
      </c>
      <c r="C4625" s="1" t="s">
        <v>6243</v>
      </c>
      <c r="D4625" s="1" t="str">
        <f t="shared" si="216"/>
        <v>42</v>
      </c>
      <c r="E4625" s="1" t="str">
        <f t="shared" si="217"/>
        <v>14151</v>
      </c>
      <c r="F4625" s="1" t="str">
        <f t="shared" si="218"/>
        <v>SC-Princesa</v>
      </c>
    </row>
    <row r="4626" spans="1:6" x14ac:dyDescent="0.25">
      <c r="A4626" s="1" t="s">
        <v>6057</v>
      </c>
      <c r="B4626" s="1">
        <v>4214201</v>
      </c>
      <c r="C4626" s="1" t="s">
        <v>6244</v>
      </c>
      <c r="D4626" s="1" t="str">
        <f t="shared" si="216"/>
        <v>42</v>
      </c>
      <c r="E4626" s="1" t="str">
        <f t="shared" si="217"/>
        <v>14201</v>
      </c>
      <c r="F4626" s="1" t="str">
        <f t="shared" si="218"/>
        <v>SC-Quilombo</v>
      </c>
    </row>
    <row r="4627" spans="1:6" x14ac:dyDescent="0.25">
      <c r="A4627" s="1" t="s">
        <v>6057</v>
      </c>
      <c r="B4627" s="1">
        <v>4214300</v>
      </c>
      <c r="C4627" s="1" t="s">
        <v>6245</v>
      </c>
      <c r="D4627" s="1" t="str">
        <f t="shared" si="216"/>
        <v>42</v>
      </c>
      <c r="E4627" s="1" t="str">
        <f t="shared" si="217"/>
        <v>14300</v>
      </c>
      <c r="F4627" s="1" t="str">
        <f t="shared" si="218"/>
        <v>SC-Rancho Queimado</v>
      </c>
    </row>
    <row r="4628" spans="1:6" x14ac:dyDescent="0.25">
      <c r="A4628" s="1" t="s">
        <v>6057</v>
      </c>
      <c r="B4628" s="1">
        <v>4214409</v>
      </c>
      <c r="C4628" s="1" t="s">
        <v>6246</v>
      </c>
      <c r="D4628" s="1" t="str">
        <f t="shared" si="216"/>
        <v>42</v>
      </c>
      <c r="E4628" s="1" t="str">
        <f t="shared" si="217"/>
        <v>14409</v>
      </c>
      <c r="F4628" s="1" t="str">
        <f t="shared" si="218"/>
        <v>SC-Rio das Antas</v>
      </c>
    </row>
    <row r="4629" spans="1:6" x14ac:dyDescent="0.25">
      <c r="A4629" s="1" t="s">
        <v>6057</v>
      </c>
      <c r="B4629" s="1">
        <v>4214508</v>
      </c>
      <c r="C4629" s="1" t="s">
        <v>6247</v>
      </c>
      <c r="D4629" s="1" t="str">
        <f t="shared" si="216"/>
        <v>42</v>
      </c>
      <c r="E4629" s="1" t="str">
        <f t="shared" si="217"/>
        <v>14508</v>
      </c>
      <c r="F4629" s="1" t="str">
        <f t="shared" si="218"/>
        <v>SC-Rio do Campo</v>
      </c>
    </row>
    <row r="4630" spans="1:6" x14ac:dyDescent="0.25">
      <c r="A4630" s="1" t="s">
        <v>6057</v>
      </c>
      <c r="B4630" s="1">
        <v>4214607</v>
      </c>
      <c r="C4630" s="1" t="s">
        <v>6248</v>
      </c>
      <c r="D4630" s="1" t="str">
        <f t="shared" si="216"/>
        <v>42</v>
      </c>
      <c r="E4630" s="1" t="str">
        <f t="shared" si="217"/>
        <v>14607</v>
      </c>
      <c r="F4630" s="1" t="str">
        <f t="shared" si="218"/>
        <v>SC-Rio do Oeste</v>
      </c>
    </row>
    <row r="4631" spans="1:6" x14ac:dyDescent="0.25">
      <c r="A4631" s="1" t="s">
        <v>6057</v>
      </c>
      <c r="B4631" s="1">
        <v>4214805</v>
      </c>
      <c r="C4631" s="1" t="s">
        <v>6249</v>
      </c>
      <c r="D4631" s="1" t="str">
        <f t="shared" si="216"/>
        <v>42</v>
      </c>
      <c r="E4631" s="1" t="str">
        <f t="shared" si="217"/>
        <v>14805</v>
      </c>
      <c r="F4631" s="1" t="str">
        <f t="shared" si="218"/>
        <v>SC-Rio do Sul</v>
      </c>
    </row>
    <row r="4632" spans="1:6" x14ac:dyDescent="0.25">
      <c r="A4632" s="1" t="s">
        <v>6057</v>
      </c>
      <c r="B4632" s="1">
        <v>4214706</v>
      </c>
      <c r="C4632" s="1" t="s">
        <v>6250</v>
      </c>
      <c r="D4632" s="1" t="str">
        <f t="shared" si="216"/>
        <v>42</v>
      </c>
      <c r="E4632" s="1" t="str">
        <f t="shared" si="217"/>
        <v>14706</v>
      </c>
      <c r="F4632" s="1" t="str">
        <f t="shared" si="218"/>
        <v>SC-Rio dos Cedros</v>
      </c>
    </row>
    <row r="4633" spans="1:6" x14ac:dyDescent="0.25">
      <c r="A4633" s="1" t="s">
        <v>6057</v>
      </c>
      <c r="B4633" s="1">
        <v>4214904</v>
      </c>
      <c r="C4633" s="1" t="s">
        <v>6251</v>
      </c>
      <c r="D4633" s="1" t="str">
        <f t="shared" si="216"/>
        <v>42</v>
      </c>
      <c r="E4633" s="1" t="str">
        <f t="shared" si="217"/>
        <v>14904</v>
      </c>
      <c r="F4633" s="1" t="str">
        <f t="shared" si="218"/>
        <v>SC-Rio Fortuna</v>
      </c>
    </row>
    <row r="4634" spans="1:6" x14ac:dyDescent="0.25">
      <c r="A4634" s="1" t="s">
        <v>6057</v>
      </c>
      <c r="B4634" s="1">
        <v>4215000</v>
      </c>
      <c r="C4634" s="1" t="s">
        <v>6252</v>
      </c>
      <c r="D4634" s="1" t="str">
        <f t="shared" si="216"/>
        <v>42</v>
      </c>
      <c r="E4634" s="1" t="str">
        <f t="shared" si="217"/>
        <v>15000</v>
      </c>
      <c r="F4634" s="1" t="str">
        <f t="shared" si="218"/>
        <v>SC-Rio Negrinho</v>
      </c>
    </row>
    <row r="4635" spans="1:6" x14ac:dyDescent="0.25">
      <c r="A4635" s="1" t="s">
        <v>6057</v>
      </c>
      <c r="B4635" s="1">
        <v>4215059</v>
      </c>
      <c r="C4635" s="1" t="s">
        <v>6253</v>
      </c>
      <c r="D4635" s="1" t="str">
        <f t="shared" si="216"/>
        <v>42</v>
      </c>
      <c r="E4635" s="1" t="str">
        <f t="shared" si="217"/>
        <v>15059</v>
      </c>
      <c r="F4635" s="1" t="str">
        <f t="shared" si="218"/>
        <v>SC-Rio Rufino</v>
      </c>
    </row>
    <row r="4636" spans="1:6" x14ac:dyDescent="0.25">
      <c r="A4636" s="1" t="s">
        <v>6057</v>
      </c>
      <c r="B4636" s="1">
        <v>4215075</v>
      </c>
      <c r="C4636" s="1" t="s">
        <v>6254</v>
      </c>
      <c r="D4636" s="1" t="str">
        <f t="shared" si="216"/>
        <v>42</v>
      </c>
      <c r="E4636" s="1" t="str">
        <f t="shared" si="217"/>
        <v>15075</v>
      </c>
      <c r="F4636" s="1" t="str">
        <f t="shared" si="218"/>
        <v>SC-Riqueza</v>
      </c>
    </row>
    <row r="4637" spans="1:6" x14ac:dyDescent="0.25">
      <c r="A4637" s="1" t="s">
        <v>6057</v>
      </c>
      <c r="B4637" s="1">
        <v>4215109</v>
      </c>
      <c r="C4637" s="1" t="s">
        <v>6255</v>
      </c>
      <c r="D4637" s="1" t="str">
        <f t="shared" si="216"/>
        <v>42</v>
      </c>
      <c r="E4637" s="1" t="str">
        <f t="shared" si="217"/>
        <v>15109</v>
      </c>
      <c r="F4637" s="1" t="str">
        <f t="shared" si="218"/>
        <v>SC-Rodeio</v>
      </c>
    </row>
    <row r="4638" spans="1:6" x14ac:dyDescent="0.25">
      <c r="A4638" s="1" t="s">
        <v>6057</v>
      </c>
      <c r="B4638" s="1">
        <v>4215208</v>
      </c>
      <c r="C4638" s="1" t="s">
        <v>6256</v>
      </c>
      <c r="D4638" s="1" t="str">
        <f t="shared" si="216"/>
        <v>42</v>
      </c>
      <c r="E4638" s="1" t="str">
        <f t="shared" si="217"/>
        <v>15208</v>
      </c>
      <c r="F4638" s="1" t="str">
        <f t="shared" si="218"/>
        <v>SC-Romelândia</v>
      </c>
    </row>
    <row r="4639" spans="1:6" x14ac:dyDescent="0.25">
      <c r="A4639" s="1" t="s">
        <v>6057</v>
      </c>
      <c r="B4639" s="1">
        <v>4215307</v>
      </c>
      <c r="C4639" s="1" t="s">
        <v>6257</v>
      </c>
      <c r="D4639" s="1" t="str">
        <f t="shared" si="216"/>
        <v>42</v>
      </c>
      <c r="E4639" s="1" t="str">
        <f t="shared" si="217"/>
        <v>15307</v>
      </c>
      <c r="F4639" s="1" t="str">
        <f t="shared" si="218"/>
        <v>SC-Salete</v>
      </c>
    </row>
    <row r="4640" spans="1:6" x14ac:dyDescent="0.25">
      <c r="A4640" s="1" t="s">
        <v>6057</v>
      </c>
      <c r="B4640" s="1">
        <v>4215356</v>
      </c>
      <c r="C4640" s="1" t="s">
        <v>5568</v>
      </c>
      <c r="D4640" s="1" t="str">
        <f t="shared" si="216"/>
        <v>42</v>
      </c>
      <c r="E4640" s="1" t="str">
        <f t="shared" si="217"/>
        <v>15356</v>
      </c>
      <c r="F4640" s="1" t="str">
        <f t="shared" si="218"/>
        <v>SC-Saltinho</v>
      </c>
    </row>
    <row r="4641" spans="1:6" x14ac:dyDescent="0.25">
      <c r="A4641" s="1" t="s">
        <v>6057</v>
      </c>
      <c r="B4641" s="1">
        <v>4215406</v>
      </c>
      <c r="C4641" s="1" t="s">
        <v>6258</v>
      </c>
      <c r="D4641" s="1" t="str">
        <f t="shared" si="216"/>
        <v>42</v>
      </c>
      <c r="E4641" s="1" t="str">
        <f t="shared" si="217"/>
        <v>15406</v>
      </c>
      <c r="F4641" s="1" t="str">
        <f t="shared" si="218"/>
        <v>SC-Salto Veloso</v>
      </c>
    </row>
    <row r="4642" spans="1:6" x14ac:dyDescent="0.25">
      <c r="A4642" s="1" t="s">
        <v>6057</v>
      </c>
      <c r="B4642" s="1">
        <v>4215455</v>
      </c>
      <c r="C4642" s="1" t="s">
        <v>6259</v>
      </c>
      <c r="D4642" s="1" t="str">
        <f t="shared" si="216"/>
        <v>42</v>
      </c>
      <c r="E4642" s="1" t="str">
        <f t="shared" si="217"/>
        <v>15455</v>
      </c>
      <c r="F4642" s="1" t="str">
        <f t="shared" si="218"/>
        <v>SC-Sangão</v>
      </c>
    </row>
    <row r="4643" spans="1:6" x14ac:dyDescent="0.25">
      <c r="A4643" s="1" t="s">
        <v>6057</v>
      </c>
      <c r="B4643" s="1">
        <v>4215505</v>
      </c>
      <c r="C4643" s="1" t="s">
        <v>3297</v>
      </c>
      <c r="D4643" s="1" t="str">
        <f t="shared" si="216"/>
        <v>42</v>
      </c>
      <c r="E4643" s="1" t="str">
        <f t="shared" si="217"/>
        <v>15505</v>
      </c>
      <c r="F4643" s="1" t="str">
        <f t="shared" si="218"/>
        <v>SC-Santa Cecília</v>
      </c>
    </row>
    <row r="4644" spans="1:6" x14ac:dyDescent="0.25">
      <c r="A4644" s="1" t="s">
        <v>6057</v>
      </c>
      <c r="B4644" s="1">
        <v>4215554</v>
      </c>
      <c r="C4644" s="1" t="s">
        <v>2520</v>
      </c>
      <c r="D4644" s="1" t="str">
        <f t="shared" si="216"/>
        <v>42</v>
      </c>
      <c r="E4644" s="1" t="str">
        <f t="shared" si="217"/>
        <v>15554</v>
      </c>
      <c r="F4644" s="1" t="str">
        <f t="shared" si="218"/>
        <v>SC-Santa Helena</v>
      </c>
    </row>
    <row r="4645" spans="1:6" x14ac:dyDescent="0.25">
      <c r="A4645" s="1" t="s">
        <v>6057</v>
      </c>
      <c r="B4645" s="1">
        <v>4215604</v>
      </c>
      <c r="C4645" s="1" t="s">
        <v>3667</v>
      </c>
      <c r="D4645" s="1" t="str">
        <f t="shared" si="216"/>
        <v>42</v>
      </c>
      <c r="E4645" s="1" t="str">
        <f t="shared" si="217"/>
        <v>15604</v>
      </c>
      <c r="F4645" s="1" t="str">
        <f t="shared" si="218"/>
        <v>SC-Santa Rosa de Lima</v>
      </c>
    </row>
    <row r="4646" spans="1:6" x14ac:dyDescent="0.25">
      <c r="A4646" s="1" t="s">
        <v>6057</v>
      </c>
      <c r="B4646" s="1">
        <v>4215653</v>
      </c>
      <c r="C4646" s="1" t="s">
        <v>6260</v>
      </c>
      <c r="D4646" s="1" t="str">
        <f t="shared" si="216"/>
        <v>42</v>
      </c>
      <c r="E4646" s="1" t="str">
        <f t="shared" si="217"/>
        <v>15653</v>
      </c>
      <c r="F4646" s="1" t="str">
        <f t="shared" si="218"/>
        <v>SC-Santa Rosa do Sul</v>
      </c>
    </row>
    <row r="4647" spans="1:6" x14ac:dyDescent="0.25">
      <c r="A4647" s="1" t="s">
        <v>6057</v>
      </c>
      <c r="B4647" s="1">
        <v>4215679</v>
      </c>
      <c r="C4647" s="1" t="s">
        <v>3480</v>
      </c>
      <c r="D4647" s="1" t="str">
        <f t="shared" si="216"/>
        <v>42</v>
      </c>
      <c r="E4647" s="1" t="str">
        <f t="shared" si="217"/>
        <v>15679</v>
      </c>
      <c r="F4647" s="1" t="str">
        <f t="shared" si="218"/>
        <v>SC-Santa Terezinha</v>
      </c>
    </row>
    <row r="4648" spans="1:6" x14ac:dyDescent="0.25">
      <c r="A4648" s="1" t="s">
        <v>6057</v>
      </c>
      <c r="B4648" s="1">
        <v>4215687</v>
      </c>
      <c r="C4648" s="1" t="s">
        <v>6261</v>
      </c>
      <c r="D4648" s="1" t="str">
        <f t="shared" si="216"/>
        <v>42</v>
      </c>
      <c r="E4648" s="1" t="str">
        <f t="shared" si="217"/>
        <v>15687</v>
      </c>
      <c r="F4648" s="1" t="str">
        <f t="shared" si="218"/>
        <v>SC-Santa Terezinha do Progresso</v>
      </c>
    </row>
    <row r="4649" spans="1:6" x14ac:dyDescent="0.25">
      <c r="A4649" s="1" t="s">
        <v>6057</v>
      </c>
      <c r="B4649" s="1">
        <v>4215695</v>
      </c>
      <c r="C4649" s="1" t="s">
        <v>6262</v>
      </c>
      <c r="D4649" s="1" t="str">
        <f t="shared" si="216"/>
        <v>42</v>
      </c>
      <c r="E4649" s="1" t="str">
        <f t="shared" si="217"/>
        <v>15695</v>
      </c>
      <c r="F4649" s="1" t="str">
        <f t="shared" si="218"/>
        <v>SC-Santiago do Sul</v>
      </c>
    </row>
    <row r="4650" spans="1:6" x14ac:dyDescent="0.25">
      <c r="A4650" s="1" t="s">
        <v>6057</v>
      </c>
      <c r="B4650" s="1">
        <v>4215703</v>
      </c>
      <c r="C4650" s="1" t="s">
        <v>6263</v>
      </c>
      <c r="D4650" s="1" t="str">
        <f t="shared" si="216"/>
        <v>42</v>
      </c>
      <c r="E4650" s="1" t="str">
        <f t="shared" si="217"/>
        <v>15703</v>
      </c>
      <c r="F4650" s="1" t="str">
        <f t="shared" si="218"/>
        <v>SC-Santo Amaro da Imperatriz</v>
      </c>
    </row>
    <row r="4651" spans="1:6" x14ac:dyDescent="0.25">
      <c r="A4651" s="1" t="s">
        <v>6057</v>
      </c>
      <c r="B4651" s="1">
        <v>4215802</v>
      </c>
      <c r="C4651" s="1" t="s">
        <v>6264</v>
      </c>
      <c r="D4651" s="1" t="str">
        <f t="shared" si="216"/>
        <v>42</v>
      </c>
      <c r="E4651" s="1" t="str">
        <f t="shared" si="217"/>
        <v>15802</v>
      </c>
      <c r="F4651" s="1" t="str">
        <f t="shared" si="218"/>
        <v>SC-São Bento do Sul</v>
      </c>
    </row>
    <row r="4652" spans="1:6" x14ac:dyDescent="0.25">
      <c r="A4652" s="1" t="s">
        <v>6057</v>
      </c>
      <c r="B4652" s="1">
        <v>4215752</v>
      </c>
      <c r="C4652" s="1" t="s">
        <v>6265</v>
      </c>
      <c r="D4652" s="1" t="str">
        <f t="shared" si="216"/>
        <v>42</v>
      </c>
      <c r="E4652" s="1" t="str">
        <f t="shared" si="217"/>
        <v>15752</v>
      </c>
      <c r="F4652" s="1" t="str">
        <f t="shared" si="218"/>
        <v>SC-São Bernardino</v>
      </c>
    </row>
    <row r="4653" spans="1:6" x14ac:dyDescent="0.25">
      <c r="A4653" s="1" t="s">
        <v>6057</v>
      </c>
      <c r="B4653" s="1">
        <v>4215901</v>
      </c>
      <c r="C4653" s="1" t="s">
        <v>6266</v>
      </c>
      <c r="D4653" s="1" t="str">
        <f t="shared" si="216"/>
        <v>42</v>
      </c>
      <c r="E4653" s="1" t="str">
        <f t="shared" si="217"/>
        <v>15901</v>
      </c>
      <c r="F4653" s="1" t="str">
        <f t="shared" si="218"/>
        <v>SC-São Bonifácio</v>
      </c>
    </row>
    <row r="4654" spans="1:6" x14ac:dyDescent="0.25">
      <c r="A4654" s="1" t="s">
        <v>6057</v>
      </c>
      <c r="B4654" s="1">
        <v>4216008</v>
      </c>
      <c r="C4654" s="1" t="s">
        <v>5607</v>
      </c>
      <c r="D4654" s="1" t="str">
        <f t="shared" si="216"/>
        <v>42</v>
      </c>
      <c r="E4654" s="1" t="str">
        <f t="shared" si="217"/>
        <v>16008</v>
      </c>
      <c r="F4654" s="1" t="str">
        <f t="shared" si="218"/>
        <v>SC-São Carlos</v>
      </c>
    </row>
    <row r="4655" spans="1:6" x14ac:dyDescent="0.25">
      <c r="A4655" s="1" t="s">
        <v>6057</v>
      </c>
      <c r="B4655" s="1">
        <v>4216057</v>
      </c>
      <c r="C4655" s="1" t="s">
        <v>6267</v>
      </c>
      <c r="D4655" s="1" t="str">
        <f t="shared" si="216"/>
        <v>42</v>
      </c>
      <c r="E4655" s="1" t="str">
        <f t="shared" si="217"/>
        <v>16057</v>
      </c>
      <c r="F4655" s="1" t="str">
        <f t="shared" si="218"/>
        <v>SC-São Cristovão do Sul</v>
      </c>
    </row>
    <row r="4656" spans="1:6" x14ac:dyDescent="0.25">
      <c r="A4656" s="1" t="s">
        <v>6057</v>
      </c>
      <c r="B4656" s="1">
        <v>4216107</v>
      </c>
      <c r="C4656" s="1" t="s">
        <v>3304</v>
      </c>
      <c r="D4656" s="1" t="str">
        <f t="shared" si="216"/>
        <v>42</v>
      </c>
      <c r="E4656" s="1" t="str">
        <f t="shared" si="217"/>
        <v>16107</v>
      </c>
      <c r="F4656" s="1" t="str">
        <f t="shared" si="218"/>
        <v>SC-São Domingos</v>
      </c>
    </row>
    <row r="4657" spans="1:6" x14ac:dyDescent="0.25">
      <c r="A4657" s="1" t="s">
        <v>6057</v>
      </c>
      <c r="B4657" s="1">
        <v>4216206</v>
      </c>
      <c r="C4657" s="1" t="s">
        <v>6268</v>
      </c>
      <c r="D4657" s="1" t="str">
        <f t="shared" si="216"/>
        <v>42</v>
      </c>
      <c r="E4657" s="1" t="str">
        <f t="shared" si="217"/>
        <v>16206</v>
      </c>
      <c r="F4657" s="1" t="str">
        <f t="shared" si="218"/>
        <v>SC-São Francisco do Sul</v>
      </c>
    </row>
    <row r="4658" spans="1:6" x14ac:dyDescent="0.25">
      <c r="A4658" s="1" t="s">
        <v>6057</v>
      </c>
      <c r="B4658" s="1">
        <v>4216305</v>
      </c>
      <c r="C4658" s="1" t="s">
        <v>2537</v>
      </c>
      <c r="D4658" s="1" t="str">
        <f t="shared" si="216"/>
        <v>42</v>
      </c>
      <c r="E4658" s="1" t="str">
        <f t="shared" si="217"/>
        <v>16305</v>
      </c>
      <c r="F4658" s="1" t="str">
        <f t="shared" si="218"/>
        <v>SC-São João Batista</v>
      </c>
    </row>
    <row r="4659" spans="1:6" x14ac:dyDescent="0.25">
      <c r="A4659" s="1" t="s">
        <v>6057</v>
      </c>
      <c r="B4659" s="1">
        <v>4216354</v>
      </c>
      <c r="C4659" s="1" t="s">
        <v>6269</v>
      </c>
      <c r="D4659" s="1" t="str">
        <f t="shared" si="216"/>
        <v>42</v>
      </c>
      <c r="E4659" s="1" t="str">
        <f t="shared" si="217"/>
        <v>16354</v>
      </c>
      <c r="F4659" s="1" t="str">
        <f t="shared" si="218"/>
        <v>SC-São João do Itaperiú</v>
      </c>
    </row>
    <row r="4660" spans="1:6" x14ac:dyDescent="0.25">
      <c r="A4660" s="1" t="s">
        <v>6057</v>
      </c>
      <c r="B4660" s="1">
        <v>4216255</v>
      </c>
      <c r="C4660" s="1" t="s">
        <v>6270</v>
      </c>
      <c r="D4660" s="1" t="str">
        <f t="shared" si="216"/>
        <v>42</v>
      </c>
      <c r="E4660" s="1" t="str">
        <f t="shared" si="217"/>
        <v>16255</v>
      </c>
      <c r="F4660" s="1" t="str">
        <f t="shared" si="218"/>
        <v>SC-São João do Oeste</v>
      </c>
    </row>
    <row r="4661" spans="1:6" x14ac:dyDescent="0.25">
      <c r="A4661" s="1" t="s">
        <v>6057</v>
      </c>
      <c r="B4661" s="1">
        <v>4216404</v>
      </c>
      <c r="C4661" s="1" t="s">
        <v>6271</v>
      </c>
      <c r="D4661" s="1" t="str">
        <f t="shared" si="216"/>
        <v>42</v>
      </c>
      <c r="E4661" s="1" t="str">
        <f t="shared" si="217"/>
        <v>16404</v>
      </c>
      <c r="F4661" s="1" t="str">
        <f t="shared" si="218"/>
        <v>SC-São João do Sul</v>
      </c>
    </row>
    <row r="4662" spans="1:6" x14ac:dyDescent="0.25">
      <c r="A4662" s="1" t="s">
        <v>6057</v>
      </c>
      <c r="B4662" s="1">
        <v>4216503</v>
      </c>
      <c r="C4662" s="1" t="s">
        <v>6272</v>
      </c>
      <c r="D4662" s="1" t="str">
        <f t="shared" si="216"/>
        <v>42</v>
      </c>
      <c r="E4662" s="1" t="str">
        <f t="shared" si="217"/>
        <v>16503</v>
      </c>
      <c r="F4662" s="1" t="str">
        <f t="shared" si="218"/>
        <v>SC-São Joaquim</v>
      </c>
    </row>
    <row r="4663" spans="1:6" x14ac:dyDescent="0.25">
      <c r="A4663" s="1" t="s">
        <v>6057</v>
      </c>
      <c r="B4663" s="1">
        <v>4216602</v>
      </c>
      <c r="C4663" s="1" t="s">
        <v>6273</v>
      </c>
      <c r="D4663" s="1" t="str">
        <f t="shared" si="216"/>
        <v>42</v>
      </c>
      <c r="E4663" s="1" t="str">
        <f t="shared" si="217"/>
        <v>16602</v>
      </c>
      <c r="F4663" s="1" t="str">
        <f t="shared" si="218"/>
        <v>SC-São José</v>
      </c>
    </row>
    <row r="4664" spans="1:6" x14ac:dyDescent="0.25">
      <c r="A4664" s="1" t="s">
        <v>6057</v>
      </c>
      <c r="B4664" s="1">
        <v>4216701</v>
      </c>
      <c r="C4664" s="1" t="s">
        <v>6274</v>
      </c>
      <c r="D4664" s="1" t="str">
        <f t="shared" si="216"/>
        <v>42</v>
      </c>
      <c r="E4664" s="1" t="str">
        <f t="shared" si="217"/>
        <v>16701</v>
      </c>
      <c r="F4664" s="1" t="str">
        <f t="shared" si="218"/>
        <v>SC-São José do Cedro</v>
      </c>
    </row>
    <row r="4665" spans="1:6" x14ac:dyDescent="0.25">
      <c r="A4665" s="1" t="s">
        <v>6057</v>
      </c>
      <c r="B4665" s="1">
        <v>4216800</v>
      </c>
      <c r="C4665" s="1" t="s">
        <v>6275</v>
      </c>
      <c r="D4665" s="1" t="str">
        <f t="shared" si="216"/>
        <v>42</v>
      </c>
      <c r="E4665" s="1" t="str">
        <f t="shared" si="217"/>
        <v>16800</v>
      </c>
      <c r="F4665" s="1" t="str">
        <f t="shared" si="218"/>
        <v>SC-São José do Cerrito</v>
      </c>
    </row>
    <row r="4666" spans="1:6" x14ac:dyDescent="0.25">
      <c r="A4666" s="1" t="s">
        <v>6057</v>
      </c>
      <c r="B4666" s="1">
        <v>4216909</v>
      </c>
      <c r="C4666" s="1" t="s">
        <v>6276</v>
      </c>
      <c r="D4666" s="1" t="str">
        <f t="shared" si="216"/>
        <v>42</v>
      </c>
      <c r="E4666" s="1" t="str">
        <f t="shared" si="217"/>
        <v>16909</v>
      </c>
      <c r="F4666" s="1" t="str">
        <f t="shared" si="218"/>
        <v>SC-São Lourenço do Oeste</v>
      </c>
    </row>
    <row r="4667" spans="1:6" x14ac:dyDescent="0.25">
      <c r="A4667" s="1" t="s">
        <v>6057</v>
      </c>
      <c r="B4667" s="1">
        <v>4217006</v>
      </c>
      <c r="C4667" s="1" t="s">
        <v>6277</v>
      </c>
      <c r="D4667" s="1" t="str">
        <f t="shared" si="216"/>
        <v>42</v>
      </c>
      <c r="E4667" s="1" t="str">
        <f t="shared" si="217"/>
        <v>17006</v>
      </c>
      <c r="F4667" s="1" t="str">
        <f t="shared" si="218"/>
        <v>SC-São Ludgero</v>
      </c>
    </row>
    <row r="4668" spans="1:6" x14ac:dyDescent="0.25">
      <c r="A4668" s="1" t="s">
        <v>6057</v>
      </c>
      <c r="B4668" s="1">
        <v>4217105</v>
      </c>
      <c r="C4668" s="1" t="s">
        <v>6278</v>
      </c>
      <c r="D4668" s="1" t="str">
        <f t="shared" si="216"/>
        <v>42</v>
      </c>
      <c r="E4668" s="1" t="str">
        <f t="shared" si="217"/>
        <v>17105</v>
      </c>
      <c r="F4668" s="1" t="str">
        <f t="shared" si="218"/>
        <v>SC-São Martinho</v>
      </c>
    </row>
    <row r="4669" spans="1:6" x14ac:dyDescent="0.25">
      <c r="A4669" s="1" t="s">
        <v>6057</v>
      </c>
      <c r="B4669" s="1">
        <v>4217154</v>
      </c>
      <c r="C4669" s="1" t="s">
        <v>6279</v>
      </c>
      <c r="D4669" s="1" t="str">
        <f t="shared" si="216"/>
        <v>42</v>
      </c>
      <c r="E4669" s="1" t="str">
        <f t="shared" si="217"/>
        <v>17154</v>
      </c>
      <c r="F4669" s="1" t="str">
        <f t="shared" si="218"/>
        <v>SC-São Miguel da Boa Vista</v>
      </c>
    </row>
    <row r="4670" spans="1:6" x14ac:dyDescent="0.25">
      <c r="A4670" s="1" t="s">
        <v>6057</v>
      </c>
      <c r="B4670" s="1">
        <v>4217204</v>
      </c>
      <c r="C4670" s="1" t="s">
        <v>6280</v>
      </c>
      <c r="D4670" s="1" t="str">
        <f t="shared" si="216"/>
        <v>42</v>
      </c>
      <c r="E4670" s="1" t="str">
        <f t="shared" si="217"/>
        <v>17204</v>
      </c>
      <c r="F4670" s="1" t="str">
        <f t="shared" si="218"/>
        <v>SC-São Miguel do Oeste</v>
      </c>
    </row>
    <row r="4671" spans="1:6" x14ac:dyDescent="0.25">
      <c r="A4671" s="1" t="s">
        <v>6057</v>
      </c>
      <c r="B4671" s="1">
        <v>4217253</v>
      </c>
      <c r="C4671" s="1" t="s">
        <v>6281</v>
      </c>
      <c r="D4671" s="1" t="str">
        <f t="shared" si="216"/>
        <v>42</v>
      </c>
      <c r="E4671" s="1" t="str">
        <f t="shared" si="217"/>
        <v>17253</v>
      </c>
      <c r="F4671" s="1" t="str">
        <f t="shared" si="218"/>
        <v>SC-São Pedro de Alcântara</v>
      </c>
    </row>
    <row r="4672" spans="1:6" x14ac:dyDescent="0.25">
      <c r="A4672" s="1" t="s">
        <v>6057</v>
      </c>
      <c r="B4672" s="1">
        <v>4217303</v>
      </c>
      <c r="C4672" s="1" t="s">
        <v>6282</v>
      </c>
      <c r="D4672" s="1" t="str">
        <f t="shared" si="216"/>
        <v>42</v>
      </c>
      <c r="E4672" s="1" t="str">
        <f t="shared" si="217"/>
        <v>17303</v>
      </c>
      <c r="F4672" s="1" t="str">
        <f t="shared" si="218"/>
        <v>SC-Saudades</v>
      </c>
    </row>
    <row r="4673" spans="1:6" x14ac:dyDescent="0.25">
      <c r="A4673" s="1" t="s">
        <v>6057</v>
      </c>
      <c r="B4673" s="1">
        <v>4217402</v>
      </c>
      <c r="C4673" s="1" t="s">
        <v>6283</v>
      </c>
      <c r="D4673" s="1" t="str">
        <f t="shared" si="216"/>
        <v>42</v>
      </c>
      <c r="E4673" s="1" t="str">
        <f t="shared" si="217"/>
        <v>17402</v>
      </c>
      <c r="F4673" s="1" t="str">
        <f t="shared" si="218"/>
        <v>SC-Schroeder</v>
      </c>
    </row>
    <row r="4674" spans="1:6" x14ac:dyDescent="0.25">
      <c r="A4674" s="1" t="s">
        <v>6057</v>
      </c>
      <c r="B4674" s="1">
        <v>4217501</v>
      </c>
      <c r="C4674" s="1" t="s">
        <v>6284</v>
      </c>
      <c r="D4674" s="1" t="str">
        <f t="shared" si="216"/>
        <v>42</v>
      </c>
      <c r="E4674" s="1" t="str">
        <f t="shared" si="217"/>
        <v>17501</v>
      </c>
      <c r="F4674" s="1" t="str">
        <f t="shared" si="218"/>
        <v>SC-Seara</v>
      </c>
    </row>
    <row r="4675" spans="1:6" x14ac:dyDescent="0.25">
      <c r="A4675" s="1" t="s">
        <v>6057</v>
      </c>
      <c r="B4675" s="1">
        <v>4217550</v>
      </c>
      <c r="C4675" s="1" t="s">
        <v>6285</v>
      </c>
      <c r="D4675" s="1" t="str">
        <f t="shared" ref="D4675:D4738" si="219">LEFT($B4675,2)</f>
        <v>42</v>
      </c>
      <c r="E4675" s="1" t="str">
        <f t="shared" ref="E4675:E4738" si="220">RIGHT(B4675,5)</f>
        <v>17550</v>
      </c>
      <c r="F4675" s="1" t="str">
        <f t="shared" si="218"/>
        <v>SC-Serra Alta</v>
      </c>
    </row>
    <row r="4676" spans="1:6" x14ac:dyDescent="0.25">
      <c r="A4676" s="1" t="s">
        <v>6057</v>
      </c>
      <c r="B4676" s="1">
        <v>4217600</v>
      </c>
      <c r="C4676" s="1" t="s">
        <v>6286</v>
      </c>
      <c r="D4676" s="1" t="str">
        <f t="shared" si="219"/>
        <v>42</v>
      </c>
      <c r="E4676" s="1" t="str">
        <f t="shared" si="220"/>
        <v>17600</v>
      </c>
      <c r="F4676" s="1" t="str">
        <f t="shared" ref="F4676:F4739" si="221">A4676&amp;"-"&amp;C4676</f>
        <v>SC-Siderópolis</v>
      </c>
    </row>
    <row r="4677" spans="1:6" x14ac:dyDescent="0.25">
      <c r="A4677" s="1" t="s">
        <v>6057</v>
      </c>
      <c r="B4677" s="1">
        <v>4217709</v>
      </c>
      <c r="C4677" s="1" t="s">
        <v>6287</v>
      </c>
      <c r="D4677" s="1" t="str">
        <f t="shared" si="219"/>
        <v>42</v>
      </c>
      <c r="E4677" s="1" t="str">
        <f t="shared" si="220"/>
        <v>17709</v>
      </c>
      <c r="F4677" s="1" t="str">
        <f t="shared" si="221"/>
        <v>SC-Sombrio</v>
      </c>
    </row>
    <row r="4678" spans="1:6" x14ac:dyDescent="0.25">
      <c r="A4678" s="1" t="s">
        <v>6057</v>
      </c>
      <c r="B4678" s="1">
        <v>4217758</v>
      </c>
      <c r="C4678" s="1" t="s">
        <v>6288</v>
      </c>
      <c r="D4678" s="1" t="str">
        <f t="shared" si="219"/>
        <v>42</v>
      </c>
      <c r="E4678" s="1" t="str">
        <f t="shared" si="220"/>
        <v>17758</v>
      </c>
      <c r="F4678" s="1" t="str">
        <f t="shared" si="221"/>
        <v>SC-Sul Brasil</v>
      </c>
    </row>
    <row r="4679" spans="1:6" x14ac:dyDescent="0.25">
      <c r="A4679" s="1" t="s">
        <v>6057</v>
      </c>
      <c r="B4679" s="1">
        <v>4217808</v>
      </c>
      <c r="C4679" s="1" t="s">
        <v>6289</v>
      </c>
      <c r="D4679" s="1" t="str">
        <f t="shared" si="219"/>
        <v>42</v>
      </c>
      <c r="E4679" s="1" t="str">
        <f t="shared" si="220"/>
        <v>17808</v>
      </c>
      <c r="F4679" s="1" t="str">
        <f t="shared" si="221"/>
        <v>SC-Taió</v>
      </c>
    </row>
    <row r="4680" spans="1:6" x14ac:dyDescent="0.25">
      <c r="A4680" s="1" t="s">
        <v>6057</v>
      </c>
      <c r="B4680" s="1">
        <v>4217907</v>
      </c>
      <c r="C4680" s="1" t="s">
        <v>3128</v>
      </c>
      <c r="D4680" s="1" t="str">
        <f t="shared" si="219"/>
        <v>42</v>
      </c>
      <c r="E4680" s="1" t="str">
        <f t="shared" si="220"/>
        <v>17907</v>
      </c>
      <c r="F4680" s="1" t="str">
        <f t="shared" si="221"/>
        <v>SC-Tangará</v>
      </c>
    </row>
    <row r="4681" spans="1:6" x14ac:dyDescent="0.25">
      <c r="A4681" s="1" t="s">
        <v>6057</v>
      </c>
      <c r="B4681" s="1">
        <v>4217956</v>
      </c>
      <c r="C4681" s="1" t="s">
        <v>6290</v>
      </c>
      <c r="D4681" s="1" t="str">
        <f t="shared" si="219"/>
        <v>42</v>
      </c>
      <c r="E4681" s="1" t="str">
        <f t="shared" si="220"/>
        <v>17956</v>
      </c>
      <c r="F4681" s="1" t="str">
        <f t="shared" si="221"/>
        <v>SC-Tigrinhos</v>
      </c>
    </row>
    <row r="4682" spans="1:6" x14ac:dyDescent="0.25">
      <c r="A4682" s="1" t="s">
        <v>6057</v>
      </c>
      <c r="B4682" s="1">
        <v>4218004</v>
      </c>
      <c r="C4682" s="1" t="s">
        <v>6291</v>
      </c>
      <c r="D4682" s="1" t="str">
        <f t="shared" si="219"/>
        <v>42</v>
      </c>
      <c r="E4682" s="1" t="str">
        <f t="shared" si="220"/>
        <v>18004</v>
      </c>
      <c r="F4682" s="1" t="str">
        <f t="shared" si="221"/>
        <v>SC-Tijucas</v>
      </c>
    </row>
    <row r="4683" spans="1:6" x14ac:dyDescent="0.25">
      <c r="A4683" s="1" t="s">
        <v>6057</v>
      </c>
      <c r="B4683" s="1">
        <v>4218103</v>
      </c>
      <c r="C4683" s="1" t="s">
        <v>6292</v>
      </c>
      <c r="D4683" s="1" t="str">
        <f t="shared" si="219"/>
        <v>42</v>
      </c>
      <c r="E4683" s="1" t="str">
        <f t="shared" si="220"/>
        <v>18103</v>
      </c>
      <c r="F4683" s="1" t="str">
        <f t="shared" si="221"/>
        <v>SC-Timbé do Sul</v>
      </c>
    </row>
    <row r="4684" spans="1:6" x14ac:dyDescent="0.25">
      <c r="A4684" s="1" t="s">
        <v>6057</v>
      </c>
      <c r="B4684" s="1">
        <v>4218202</v>
      </c>
      <c r="C4684" s="1" t="s">
        <v>6293</v>
      </c>
      <c r="D4684" s="1" t="str">
        <f t="shared" si="219"/>
        <v>42</v>
      </c>
      <c r="E4684" s="1" t="str">
        <f t="shared" si="220"/>
        <v>18202</v>
      </c>
      <c r="F4684" s="1" t="str">
        <f t="shared" si="221"/>
        <v>SC-Timbó</v>
      </c>
    </row>
    <row r="4685" spans="1:6" x14ac:dyDescent="0.25">
      <c r="A4685" s="1" t="s">
        <v>6057</v>
      </c>
      <c r="B4685" s="1">
        <v>4218251</v>
      </c>
      <c r="C4685" s="1" t="s">
        <v>6294</v>
      </c>
      <c r="D4685" s="1" t="str">
        <f t="shared" si="219"/>
        <v>42</v>
      </c>
      <c r="E4685" s="1" t="str">
        <f t="shared" si="220"/>
        <v>18251</v>
      </c>
      <c r="F4685" s="1" t="str">
        <f t="shared" si="221"/>
        <v>SC-Timbó Grande</v>
      </c>
    </row>
    <row r="4686" spans="1:6" x14ac:dyDescent="0.25">
      <c r="A4686" s="1" t="s">
        <v>6057</v>
      </c>
      <c r="B4686" s="1">
        <v>4218301</v>
      </c>
      <c r="C4686" s="1" t="s">
        <v>6295</v>
      </c>
      <c r="D4686" s="1" t="str">
        <f t="shared" si="219"/>
        <v>42</v>
      </c>
      <c r="E4686" s="1" t="str">
        <f t="shared" si="220"/>
        <v>18301</v>
      </c>
      <c r="F4686" s="1" t="str">
        <f t="shared" si="221"/>
        <v>SC-Três Barras</v>
      </c>
    </row>
    <row r="4687" spans="1:6" x14ac:dyDescent="0.25">
      <c r="A4687" s="1" t="s">
        <v>6057</v>
      </c>
      <c r="B4687" s="1">
        <v>4218350</v>
      </c>
      <c r="C4687" s="1" t="s">
        <v>6296</v>
      </c>
      <c r="D4687" s="1" t="str">
        <f t="shared" si="219"/>
        <v>42</v>
      </c>
      <c r="E4687" s="1" t="str">
        <f t="shared" si="220"/>
        <v>18350</v>
      </c>
      <c r="F4687" s="1" t="str">
        <f t="shared" si="221"/>
        <v>SC-Treviso</v>
      </c>
    </row>
    <row r="4688" spans="1:6" x14ac:dyDescent="0.25">
      <c r="A4688" s="1" t="s">
        <v>6057</v>
      </c>
      <c r="B4688" s="1">
        <v>4218400</v>
      </c>
      <c r="C4688" s="1" t="s">
        <v>6297</v>
      </c>
      <c r="D4688" s="1" t="str">
        <f t="shared" si="219"/>
        <v>42</v>
      </c>
      <c r="E4688" s="1" t="str">
        <f t="shared" si="220"/>
        <v>18400</v>
      </c>
      <c r="F4688" s="1" t="str">
        <f t="shared" si="221"/>
        <v>SC-Treze de Maio</v>
      </c>
    </row>
    <row r="4689" spans="1:6" x14ac:dyDescent="0.25">
      <c r="A4689" s="1" t="s">
        <v>6057</v>
      </c>
      <c r="B4689" s="1">
        <v>4218509</v>
      </c>
      <c r="C4689" s="1" t="s">
        <v>6298</v>
      </c>
      <c r="D4689" s="1" t="str">
        <f t="shared" si="219"/>
        <v>42</v>
      </c>
      <c r="E4689" s="1" t="str">
        <f t="shared" si="220"/>
        <v>18509</v>
      </c>
      <c r="F4689" s="1" t="str">
        <f t="shared" si="221"/>
        <v>SC-Treze Tílias</v>
      </c>
    </row>
    <row r="4690" spans="1:6" x14ac:dyDescent="0.25">
      <c r="A4690" s="1" t="s">
        <v>6057</v>
      </c>
      <c r="B4690" s="1">
        <v>4218608</v>
      </c>
      <c r="C4690" s="1" t="s">
        <v>6299</v>
      </c>
      <c r="D4690" s="1" t="str">
        <f t="shared" si="219"/>
        <v>42</v>
      </c>
      <c r="E4690" s="1" t="str">
        <f t="shared" si="220"/>
        <v>18608</v>
      </c>
      <c r="F4690" s="1" t="str">
        <f t="shared" si="221"/>
        <v>SC-Trombudo Central</v>
      </c>
    </row>
    <row r="4691" spans="1:6" x14ac:dyDescent="0.25">
      <c r="A4691" s="1" t="s">
        <v>6057</v>
      </c>
      <c r="B4691" s="1">
        <v>4218707</v>
      </c>
      <c r="C4691" s="1" t="s">
        <v>6300</v>
      </c>
      <c r="D4691" s="1" t="str">
        <f t="shared" si="219"/>
        <v>42</v>
      </c>
      <c r="E4691" s="1" t="str">
        <f t="shared" si="220"/>
        <v>18707</v>
      </c>
      <c r="F4691" s="1" t="str">
        <f t="shared" si="221"/>
        <v>SC-Tubarão</v>
      </c>
    </row>
    <row r="4692" spans="1:6" x14ac:dyDescent="0.25">
      <c r="A4692" s="1" t="s">
        <v>6057</v>
      </c>
      <c r="B4692" s="1">
        <v>4218756</v>
      </c>
      <c r="C4692" s="1" t="s">
        <v>6301</v>
      </c>
      <c r="D4692" s="1" t="str">
        <f t="shared" si="219"/>
        <v>42</v>
      </c>
      <c r="E4692" s="1" t="str">
        <f t="shared" si="220"/>
        <v>18756</v>
      </c>
      <c r="F4692" s="1" t="str">
        <f t="shared" si="221"/>
        <v>SC-Tunápolis</v>
      </c>
    </row>
    <row r="4693" spans="1:6" x14ac:dyDescent="0.25">
      <c r="A4693" s="1" t="s">
        <v>6057</v>
      </c>
      <c r="B4693" s="1">
        <v>4218806</v>
      </c>
      <c r="C4693" s="1" t="s">
        <v>6045</v>
      </c>
      <c r="D4693" s="1" t="str">
        <f t="shared" si="219"/>
        <v>42</v>
      </c>
      <c r="E4693" s="1" t="str">
        <f t="shared" si="220"/>
        <v>18806</v>
      </c>
      <c r="F4693" s="1" t="str">
        <f t="shared" si="221"/>
        <v>SC-Turvo</v>
      </c>
    </row>
    <row r="4694" spans="1:6" x14ac:dyDescent="0.25">
      <c r="A4694" s="1" t="s">
        <v>6057</v>
      </c>
      <c r="B4694" s="1">
        <v>4218855</v>
      </c>
      <c r="C4694" s="1" t="s">
        <v>6302</v>
      </c>
      <c r="D4694" s="1" t="str">
        <f t="shared" si="219"/>
        <v>42</v>
      </c>
      <c r="E4694" s="1" t="str">
        <f t="shared" si="220"/>
        <v>18855</v>
      </c>
      <c r="F4694" s="1" t="str">
        <f t="shared" si="221"/>
        <v>SC-União do Oeste</v>
      </c>
    </row>
    <row r="4695" spans="1:6" x14ac:dyDescent="0.25">
      <c r="A4695" s="1" t="s">
        <v>6057</v>
      </c>
      <c r="B4695" s="1">
        <v>4218905</v>
      </c>
      <c r="C4695" s="1" t="s">
        <v>6303</v>
      </c>
      <c r="D4695" s="1" t="str">
        <f t="shared" si="219"/>
        <v>42</v>
      </c>
      <c r="E4695" s="1" t="str">
        <f t="shared" si="220"/>
        <v>18905</v>
      </c>
      <c r="F4695" s="1" t="str">
        <f t="shared" si="221"/>
        <v>SC-Urubici</v>
      </c>
    </row>
    <row r="4696" spans="1:6" x14ac:dyDescent="0.25">
      <c r="A4696" s="1" t="s">
        <v>6057</v>
      </c>
      <c r="B4696" s="1">
        <v>4218954</v>
      </c>
      <c r="C4696" s="1" t="s">
        <v>6304</v>
      </c>
      <c r="D4696" s="1" t="str">
        <f t="shared" si="219"/>
        <v>42</v>
      </c>
      <c r="E4696" s="1" t="str">
        <f t="shared" si="220"/>
        <v>18954</v>
      </c>
      <c r="F4696" s="1" t="str">
        <f t="shared" si="221"/>
        <v>SC-Urupema</v>
      </c>
    </row>
    <row r="4697" spans="1:6" x14ac:dyDescent="0.25">
      <c r="A4697" s="1" t="s">
        <v>6057</v>
      </c>
      <c r="B4697" s="1">
        <v>4219002</v>
      </c>
      <c r="C4697" s="1" t="s">
        <v>6305</v>
      </c>
      <c r="D4697" s="1" t="str">
        <f t="shared" si="219"/>
        <v>42</v>
      </c>
      <c r="E4697" s="1" t="str">
        <f t="shared" si="220"/>
        <v>19002</v>
      </c>
      <c r="F4697" s="1" t="str">
        <f t="shared" si="221"/>
        <v>SC-Urussanga</v>
      </c>
    </row>
    <row r="4698" spans="1:6" x14ac:dyDescent="0.25">
      <c r="A4698" s="1" t="s">
        <v>6057</v>
      </c>
      <c r="B4698" s="1">
        <v>4219101</v>
      </c>
      <c r="C4698" s="1" t="s">
        <v>6306</v>
      </c>
      <c r="D4698" s="1" t="str">
        <f t="shared" si="219"/>
        <v>42</v>
      </c>
      <c r="E4698" s="1" t="str">
        <f t="shared" si="220"/>
        <v>19101</v>
      </c>
      <c r="F4698" s="1" t="str">
        <f t="shared" si="221"/>
        <v>SC-Vargeão</v>
      </c>
    </row>
    <row r="4699" spans="1:6" x14ac:dyDescent="0.25">
      <c r="A4699" s="1" t="s">
        <v>6057</v>
      </c>
      <c r="B4699" s="1">
        <v>4219150</v>
      </c>
      <c r="C4699" s="1" t="s">
        <v>5683</v>
      </c>
      <c r="D4699" s="1" t="str">
        <f t="shared" si="219"/>
        <v>42</v>
      </c>
      <c r="E4699" s="1" t="str">
        <f t="shared" si="220"/>
        <v>19150</v>
      </c>
      <c r="F4699" s="1" t="str">
        <f t="shared" si="221"/>
        <v>SC-Vargem</v>
      </c>
    </row>
    <row r="4700" spans="1:6" x14ac:dyDescent="0.25">
      <c r="A4700" s="1" t="s">
        <v>6057</v>
      </c>
      <c r="B4700" s="1">
        <v>4219176</v>
      </c>
      <c r="C4700" s="1" t="s">
        <v>4891</v>
      </c>
      <c r="D4700" s="1" t="str">
        <f t="shared" si="219"/>
        <v>42</v>
      </c>
      <c r="E4700" s="1" t="str">
        <f t="shared" si="220"/>
        <v>19176</v>
      </c>
      <c r="F4700" s="1" t="str">
        <f t="shared" si="221"/>
        <v>SC-Vargem Bonita</v>
      </c>
    </row>
    <row r="4701" spans="1:6" x14ac:dyDescent="0.25">
      <c r="A4701" s="1" t="s">
        <v>6057</v>
      </c>
      <c r="B4701" s="1">
        <v>4219200</v>
      </c>
      <c r="C4701" s="1" t="s">
        <v>6307</v>
      </c>
      <c r="D4701" s="1" t="str">
        <f t="shared" si="219"/>
        <v>42</v>
      </c>
      <c r="E4701" s="1" t="str">
        <f t="shared" si="220"/>
        <v>19200</v>
      </c>
      <c r="F4701" s="1" t="str">
        <f t="shared" si="221"/>
        <v>SC-Vidal Ramos</v>
      </c>
    </row>
    <row r="4702" spans="1:6" x14ac:dyDescent="0.25">
      <c r="A4702" s="1" t="s">
        <v>6057</v>
      </c>
      <c r="B4702" s="1">
        <v>4219309</v>
      </c>
      <c r="C4702" s="1" t="s">
        <v>6308</v>
      </c>
      <c r="D4702" s="1" t="str">
        <f t="shared" si="219"/>
        <v>42</v>
      </c>
      <c r="E4702" s="1" t="str">
        <f t="shared" si="220"/>
        <v>19309</v>
      </c>
      <c r="F4702" s="1" t="str">
        <f t="shared" si="221"/>
        <v>SC-Videira</v>
      </c>
    </row>
    <row r="4703" spans="1:6" x14ac:dyDescent="0.25">
      <c r="A4703" s="1" t="s">
        <v>6057</v>
      </c>
      <c r="B4703" s="1">
        <v>4219358</v>
      </c>
      <c r="C4703" s="1" t="s">
        <v>6309</v>
      </c>
      <c r="D4703" s="1" t="str">
        <f t="shared" si="219"/>
        <v>42</v>
      </c>
      <c r="E4703" s="1" t="str">
        <f t="shared" si="220"/>
        <v>19358</v>
      </c>
      <c r="F4703" s="1" t="str">
        <f t="shared" si="221"/>
        <v>SC-Vitor Meireles</v>
      </c>
    </row>
    <row r="4704" spans="1:6" x14ac:dyDescent="0.25">
      <c r="A4704" s="1" t="s">
        <v>6057</v>
      </c>
      <c r="B4704" s="1">
        <v>4219408</v>
      </c>
      <c r="C4704" s="1" t="s">
        <v>6310</v>
      </c>
      <c r="D4704" s="1" t="str">
        <f t="shared" si="219"/>
        <v>42</v>
      </c>
      <c r="E4704" s="1" t="str">
        <f t="shared" si="220"/>
        <v>19408</v>
      </c>
      <c r="F4704" s="1" t="str">
        <f t="shared" si="221"/>
        <v>SC-Witmarsum</v>
      </c>
    </row>
    <row r="4705" spans="1:6" x14ac:dyDescent="0.25">
      <c r="A4705" s="1" t="s">
        <v>6057</v>
      </c>
      <c r="B4705" s="1">
        <v>4219507</v>
      </c>
      <c r="C4705" s="1" t="s">
        <v>6311</v>
      </c>
      <c r="D4705" s="1" t="str">
        <f t="shared" si="219"/>
        <v>42</v>
      </c>
      <c r="E4705" s="1" t="str">
        <f t="shared" si="220"/>
        <v>19507</v>
      </c>
      <c r="F4705" s="1" t="str">
        <f t="shared" si="221"/>
        <v>SC-Xanxerê</v>
      </c>
    </row>
    <row r="4706" spans="1:6" x14ac:dyDescent="0.25">
      <c r="A4706" s="1" t="s">
        <v>6057</v>
      </c>
      <c r="B4706" s="1">
        <v>4219606</v>
      </c>
      <c r="C4706" s="1" t="s">
        <v>6312</v>
      </c>
      <c r="D4706" s="1" t="str">
        <f t="shared" si="219"/>
        <v>42</v>
      </c>
      <c r="E4706" s="1" t="str">
        <f t="shared" si="220"/>
        <v>19606</v>
      </c>
      <c r="F4706" s="1" t="str">
        <f t="shared" si="221"/>
        <v>SC-Xavantina</v>
      </c>
    </row>
    <row r="4707" spans="1:6" x14ac:dyDescent="0.25">
      <c r="A4707" s="1" t="s">
        <v>6057</v>
      </c>
      <c r="B4707" s="1">
        <v>4219705</v>
      </c>
      <c r="C4707" s="1" t="s">
        <v>6313</v>
      </c>
      <c r="D4707" s="1" t="str">
        <f t="shared" si="219"/>
        <v>42</v>
      </c>
      <c r="E4707" s="1" t="str">
        <f t="shared" si="220"/>
        <v>19705</v>
      </c>
      <c r="F4707" s="1" t="str">
        <f t="shared" si="221"/>
        <v>SC-Xaxim</v>
      </c>
    </row>
    <row r="4708" spans="1:6" x14ac:dyDescent="0.25">
      <c r="A4708" s="1" t="s">
        <v>6057</v>
      </c>
      <c r="B4708" s="1">
        <v>4219853</v>
      </c>
      <c r="C4708" s="1" t="s">
        <v>6314</v>
      </c>
      <c r="D4708" s="1" t="str">
        <f t="shared" si="219"/>
        <v>42</v>
      </c>
      <c r="E4708" s="1" t="str">
        <f t="shared" si="220"/>
        <v>19853</v>
      </c>
      <c r="F4708" s="1" t="str">
        <f t="shared" si="221"/>
        <v>SC-Zortéa</v>
      </c>
    </row>
    <row r="4709" spans="1:6" x14ac:dyDescent="0.25">
      <c r="A4709" s="1" t="s">
        <v>3610</v>
      </c>
      <c r="B4709" s="1">
        <v>2800100</v>
      </c>
      <c r="C4709" s="1" t="s">
        <v>3611</v>
      </c>
      <c r="D4709" s="1" t="str">
        <f t="shared" si="219"/>
        <v>28</v>
      </c>
      <c r="E4709" s="1" t="str">
        <f t="shared" si="220"/>
        <v>00100</v>
      </c>
      <c r="F4709" s="1" t="str">
        <f t="shared" si="221"/>
        <v>SE-Amparo de São Francisco</v>
      </c>
    </row>
    <row r="4710" spans="1:6" x14ac:dyDescent="0.25">
      <c r="A4710" s="1" t="s">
        <v>3610</v>
      </c>
      <c r="B4710" s="1">
        <v>2800209</v>
      </c>
      <c r="C4710" s="1" t="s">
        <v>3612</v>
      </c>
      <c r="D4710" s="1" t="str">
        <f t="shared" si="219"/>
        <v>28</v>
      </c>
      <c r="E4710" s="1" t="str">
        <f t="shared" si="220"/>
        <v>00209</v>
      </c>
      <c r="F4710" s="1" t="str">
        <f t="shared" si="221"/>
        <v>SE-Aquidabã</v>
      </c>
    </row>
    <row r="4711" spans="1:6" x14ac:dyDescent="0.25">
      <c r="A4711" s="1" t="s">
        <v>3610</v>
      </c>
      <c r="B4711" s="1">
        <v>2800308</v>
      </c>
      <c r="C4711" s="1" t="s">
        <v>3613</v>
      </c>
      <c r="D4711" s="1" t="str">
        <f t="shared" si="219"/>
        <v>28</v>
      </c>
      <c r="E4711" s="1" t="str">
        <f t="shared" si="220"/>
        <v>00308</v>
      </c>
      <c r="F4711" s="1" t="str">
        <f t="shared" si="221"/>
        <v>SE-Aracaju</v>
      </c>
    </row>
    <row r="4712" spans="1:6" x14ac:dyDescent="0.25">
      <c r="A4712" s="1" t="s">
        <v>3610</v>
      </c>
      <c r="B4712" s="1">
        <v>2800407</v>
      </c>
      <c r="C4712" s="1" t="s">
        <v>3614</v>
      </c>
      <c r="D4712" s="1" t="str">
        <f t="shared" si="219"/>
        <v>28</v>
      </c>
      <c r="E4712" s="1" t="str">
        <f t="shared" si="220"/>
        <v>00407</v>
      </c>
      <c r="F4712" s="1" t="str">
        <f t="shared" si="221"/>
        <v>SE-Arauá</v>
      </c>
    </row>
    <row r="4713" spans="1:6" x14ac:dyDescent="0.25">
      <c r="A4713" s="1" t="s">
        <v>3610</v>
      </c>
      <c r="B4713" s="1">
        <v>2800506</v>
      </c>
      <c r="C4713" s="1" t="s">
        <v>2991</v>
      </c>
      <c r="D4713" s="1" t="str">
        <f t="shared" si="219"/>
        <v>28</v>
      </c>
      <c r="E4713" s="1" t="str">
        <f t="shared" si="220"/>
        <v>00506</v>
      </c>
      <c r="F4713" s="1" t="str">
        <f t="shared" si="221"/>
        <v>SE-Areia Branca</v>
      </c>
    </row>
    <row r="4714" spans="1:6" x14ac:dyDescent="0.25">
      <c r="A4714" s="1" t="s">
        <v>3610</v>
      </c>
      <c r="B4714" s="1">
        <v>2800605</v>
      </c>
      <c r="C4714" s="1" t="s">
        <v>3615</v>
      </c>
      <c r="D4714" s="1" t="str">
        <f t="shared" si="219"/>
        <v>28</v>
      </c>
      <c r="E4714" s="1" t="str">
        <f t="shared" si="220"/>
        <v>00605</v>
      </c>
      <c r="F4714" s="1" t="str">
        <f t="shared" si="221"/>
        <v>SE-Barra dos Coqueiros</v>
      </c>
    </row>
    <row r="4715" spans="1:6" x14ac:dyDescent="0.25">
      <c r="A4715" s="1" t="s">
        <v>3610</v>
      </c>
      <c r="B4715" s="1">
        <v>2800670</v>
      </c>
      <c r="C4715" s="1" t="s">
        <v>3616</v>
      </c>
      <c r="D4715" s="1" t="str">
        <f t="shared" si="219"/>
        <v>28</v>
      </c>
      <c r="E4715" s="1" t="str">
        <f t="shared" si="220"/>
        <v>00670</v>
      </c>
      <c r="F4715" s="1" t="str">
        <f t="shared" si="221"/>
        <v>SE-Boquim</v>
      </c>
    </row>
    <row r="4716" spans="1:6" x14ac:dyDescent="0.25">
      <c r="A4716" s="1" t="s">
        <v>3610</v>
      </c>
      <c r="B4716" s="1">
        <v>2800704</v>
      </c>
      <c r="C4716" s="1" t="s">
        <v>3617</v>
      </c>
      <c r="D4716" s="1" t="str">
        <f t="shared" si="219"/>
        <v>28</v>
      </c>
      <c r="E4716" s="1" t="str">
        <f t="shared" si="220"/>
        <v>00704</v>
      </c>
      <c r="F4716" s="1" t="str">
        <f t="shared" si="221"/>
        <v>SE-Brejo Grande</v>
      </c>
    </row>
    <row r="4717" spans="1:6" x14ac:dyDescent="0.25">
      <c r="A4717" s="1" t="s">
        <v>3610</v>
      </c>
      <c r="B4717" s="1">
        <v>2801009</v>
      </c>
      <c r="C4717" s="1" t="s">
        <v>3618</v>
      </c>
      <c r="D4717" s="1" t="str">
        <f t="shared" si="219"/>
        <v>28</v>
      </c>
      <c r="E4717" s="1" t="str">
        <f t="shared" si="220"/>
        <v>01009</v>
      </c>
      <c r="F4717" s="1" t="str">
        <f t="shared" si="221"/>
        <v>SE-Campo do Brito</v>
      </c>
    </row>
    <row r="4718" spans="1:6" x14ac:dyDescent="0.25">
      <c r="A4718" s="1" t="s">
        <v>3610</v>
      </c>
      <c r="B4718" s="1">
        <v>2801108</v>
      </c>
      <c r="C4718" s="1" t="s">
        <v>3619</v>
      </c>
      <c r="D4718" s="1" t="str">
        <f t="shared" si="219"/>
        <v>28</v>
      </c>
      <c r="E4718" s="1" t="str">
        <f t="shared" si="220"/>
        <v>01108</v>
      </c>
      <c r="F4718" s="1" t="str">
        <f t="shared" si="221"/>
        <v>SE-Canhoba</v>
      </c>
    </row>
    <row r="4719" spans="1:6" x14ac:dyDescent="0.25">
      <c r="A4719" s="1" t="s">
        <v>3610</v>
      </c>
      <c r="B4719" s="1">
        <v>2801207</v>
      </c>
      <c r="C4719" s="1" t="s">
        <v>3620</v>
      </c>
      <c r="D4719" s="1" t="str">
        <f t="shared" si="219"/>
        <v>28</v>
      </c>
      <c r="E4719" s="1" t="str">
        <f t="shared" si="220"/>
        <v>01207</v>
      </c>
      <c r="F4719" s="1" t="str">
        <f t="shared" si="221"/>
        <v>SE-Canindé de São Francisco</v>
      </c>
    </row>
    <row r="4720" spans="1:6" x14ac:dyDescent="0.25">
      <c r="A4720" s="1" t="s">
        <v>3610</v>
      </c>
      <c r="B4720" s="1">
        <v>2801306</v>
      </c>
      <c r="C4720" s="1" t="s">
        <v>3529</v>
      </c>
      <c r="D4720" s="1" t="str">
        <f t="shared" si="219"/>
        <v>28</v>
      </c>
      <c r="E4720" s="1" t="str">
        <f t="shared" si="220"/>
        <v>01306</v>
      </c>
      <c r="F4720" s="1" t="str">
        <f t="shared" si="221"/>
        <v>SE-Capela</v>
      </c>
    </row>
    <row r="4721" spans="1:6" x14ac:dyDescent="0.25">
      <c r="A4721" s="1" t="s">
        <v>3610</v>
      </c>
      <c r="B4721" s="1">
        <v>2801405</v>
      </c>
      <c r="C4721" s="1" t="s">
        <v>3621</v>
      </c>
      <c r="D4721" s="1" t="str">
        <f t="shared" si="219"/>
        <v>28</v>
      </c>
      <c r="E4721" s="1" t="str">
        <f t="shared" si="220"/>
        <v>01405</v>
      </c>
      <c r="F4721" s="1" t="str">
        <f t="shared" si="221"/>
        <v>SE-Carira</v>
      </c>
    </row>
    <row r="4722" spans="1:6" x14ac:dyDescent="0.25">
      <c r="A4722" s="1" t="s">
        <v>3610</v>
      </c>
      <c r="B4722" s="1">
        <v>2801504</v>
      </c>
      <c r="C4722" s="1" t="s">
        <v>3622</v>
      </c>
      <c r="D4722" s="1" t="str">
        <f t="shared" si="219"/>
        <v>28</v>
      </c>
      <c r="E4722" s="1" t="str">
        <f t="shared" si="220"/>
        <v>01504</v>
      </c>
      <c r="F4722" s="1" t="str">
        <f t="shared" si="221"/>
        <v>SE-Carmópolis</v>
      </c>
    </row>
    <row r="4723" spans="1:6" x14ac:dyDescent="0.25">
      <c r="A4723" s="1" t="s">
        <v>3610</v>
      </c>
      <c r="B4723" s="1">
        <v>2801603</v>
      </c>
      <c r="C4723" s="1" t="s">
        <v>3623</v>
      </c>
      <c r="D4723" s="1" t="str">
        <f t="shared" si="219"/>
        <v>28</v>
      </c>
      <c r="E4723" s="1" t="str">
        <f t="shared" si="220"/>
        <v>01603</v>
      </c>
      <c r="F4723" s="1" t="str">
        <f t="shared" si="221"/>
        <v>SE-Cedro de São João</v>
      </c>
    </row>
    <row r="4724" spans="1:6" x14ac:dyDescent="0.25">
      <c r="A4724" s="1" t="s">
        <v>3610</v>
      </c>
      <c r="B4724" s="1">
        <v>2801702</v>
      </c>
      <c r="C4724" s="1" t="s">
        <v>3624</v>
      </c>
      <c r="D4724" s="1" t="str">
        <f t="shared" si="219"/>
        <v>28</v>
      </c>
      <c r="E4724" s="1" t="str">
        <f t="shared" si="220"/>
        <v>01702</v>
      </c>
      <c r="F4724" s="1" t="str">
        <f t="shared" si="221"/>
        <v>SE-Cristinápolis</v>
      </c>
    </row>
    <row r="4725" spans="1:6" x14ac:dyDescent="0.25">
      <c r="A4725" s="1" t="s">
        <v>3610</v>
      </c>
      <c r="B4725" s="1">
        <v>2801900</v>
      </c>
      <c r="C4725" s="1" t="s">
        <v>3625</v>
      </c>
      <c r="D4725" s="1" t="str">
        <f t="shared" si="219"/>
        <v>28</v>
      </c>
      <c r="E4725" s="1" t="str">
        <f t="shared" si="220"/>
        <v>01900</v>
      </c>
      <c r="F4725" s="1" t="str">
        <f t="shared" si="221"/>
        <v>SE-Cumbe</v>
      </c>
    </row>
    <row r="4726" spans="1:6" x14ac:dyDescent="0.25">
      <c r="A4726" s="1" t="s">
        <v>3610</v>
      </c>
      <c r="B4726" s="1">
        <v>2802007</v>
      </c>
      <c r="C4726" s="1" t="s">
        <v>3626</v>
      </c>
      <c r="D4726" s="1" t="str">
        <f t="shared" si="219"/>
        <v>28</v>
      </c>
      <c r="E4726" s="1" t="str">
        <f t="shared" si="220"/>
        <v>02007</v>
      </c>
      <c r="F4726" s="1" t="str">
        <f t="shared" si="221"/>
        <v>SE-Divina Pastora</v>
      </c>
    </row>
    <row r="4727" spans="1:6" x14ac:dyDescent="0.25">
      <c r="A4727" s="1" t="s">
        <v>3610</v>
      </c>
      <c r="B4727" s="1">
        <v>2802106</v>
      </c>
      <c r="C4727" s="1" t="s">
        <v>3627</v>
      </c>
      <c r="D4727" s="1" t="str">
        <f t="shared" si="219"/>
        <v>28</v>
      </c>
      <c r="E4727" s="1" t="str">
        <f t="shared" si="220"/>
        <v>02106</v>
      </c>
      <c r="F4727" s="1" t="str">
        <f t="shared" si="221"/>
        <v>SE-Estância</v>
      </c>
    </row>
    <row r="4728" spans="1:6" x14ac:dyDescent="0.25">
      <c r="A4728" s="1" t="s">
        <v>3610</v>
      </c>
      <c r="B4728" s="1">
        <v>2802205</v>
      </c>
      <c r="C4728" s="1" t="s">
        <v>3400</v>
      </c>
      <c r="D4728" s="1" t="str">
        <f t="shared" si="219"/>
        <v>28</v>
      </c>
      <c r="E4728" s="1" t="str">
        <f t="shared" si="220"/>
        <v>02205</v>
      </c>
      <c r="F4728" s="1" t="str">
        <f t="shared" si="221"/>
        <v>SE-Feira Nova</v>
      </c>
    </row>
    <row r="4729" spans="1:6" x14ac:dyDescent="0.25">
      <c r="A4729" s="1" t="s">
        <v>3610</v>
      </c>
      <c r="B4729" s="1">
        <v>2802304</v>
      </c>
      <c r="C4729" s="1" t="s">
        <v>3628</v>
      </c>
      <c r="D4729" s="1" t="str">
        <f t="shared" si="219"/>
        <v>28</v>
      </c>
      <c r="E4729" s="1" t="str">
        <f t="shared" si="220"/>
        <v>02304</v>
      </c>
      <c r="F4729" s="1" t="str">
        <f t="shared" si="221"/>
        <v>SE-Frei Paulo</v>
      </c>
    </row>
    <row r="4730" spans="1:6" x14ac:dyDescent="0.25">
      <c r="A4730" s="1" t="s">
        <v>3610</v>
      </c>
      <c r="B4730" s="1">
        <v>2802403</v>
      </c>
      <c r="C4730" s="1" t="s">
        <v>3629</v>
      </c>
      <c r="D4730" s="1" t="str">
        <f t="shared" si="219"/>
        <v>28</v>
      </c>
      <c r="E4730" s="1" t="str">
        <f t="shared" si="220"/>
        <v>02403</v>
      </c>
      <c r="F4730" s="1" t="str">
        <f t="shared" si="221"/>
        <v>SE-Gararu</v>
      </c>
    </row>
    <row r="4731" spans="1:6" x14ac:dyDescent="0.25">
      <c r="A4731" s="1" t="s">
        <v>3610</v>
      </c>
      <c r="B4731" s="1">
        <v>2802502</v>
      </c>
      <c r="C4731" s="1" t="s">
        <v>3630</v>
      </c>
      <c r="D4731" s="1" t="str">
        <f t="shared" si="219"/>
        <v>28</v>
      </c>
      <c r="E4731" s="1" t="str">
        <f t="shared" si="220"/>
        <v>02502</v>
      </c>
      <c r="F4731" s="1" t="str">
        <f t="shared" si="221"/>
        <v>SE-General Maynard</v>
      </c>
    </row>
    <row r="4732" spans="1:6" x14ac:dyDescent="0.25">
      <c r="A4732" s="1" t="s">
        <v>3610</v>
      </c>
      <c r="B4732" s="1">
        <v>2802601</v>
      </c>
      <c r="C4732" s="1" t="s">
        <v>3631</v>
      </c>
      <c r="D4732" s="1" t="str">
        <f t="shared" si="219"/>
        <v>28</v>
      </c>
      <c r="E4732" s="1" t="str">
        <f t="shared" si="220"/>
        <v>02601</v>
      </c>
      <c r="F4732" s="1" t="str">
        <f t="shared" si="221"/>
        <v>SE-Gracho Cardoso</v>
      </c>
    </row>
    <row r="4733" spans="1:6" x14ac:dyDescent="0.25">
      <c r="A4733" s="1" t="s">
        <v>3610</v>
      </c>
      <c r="B4733" s="1">
        <v>2802700</v>
      </c>
      <c r="C4733" s="1" t="s">
        <v>3632</v>
      </c>
      <c r="D4733" s="1" t="str">
        <f t="shared" si="219"/>
        <v>28</v>
      </c>
      <c r="E4733" s="1" t="str">
        <f t="shared" si="220"/>
        <v>02700</v>
      </c>
      <c r="F4733" s="1" t="str">
        <f t="shared" si="221"/>
        <v>SE-Ilha das Flores</v>
      </c>
    </row>
    <row r="4734" spans="1:6" x14ac:dyDescent="0.25">
      <c r="A4734" s="1" t="s">
        <v>3610</v>
      </c>
      <c r="B4734" s="1">
        <v>2802809</v>
      </c>
      <c r="C4734" s="1" t="s">
        <v>3633</v>
      </c>
      <c r="D4734" s="1" t="str">
        <f t="shared" si="219"/>
        <v>28</v>
      </c>
      <c r="E4734" s="1" t="str">
        <f t="shared" si="220"/>
        <v>02809</v>
      </c>
      <c r="F4734" s="1" t="str">
        <f t="shared" si="221"/>
        <v>SE-Indiaroba</v>
      </c>
    </row>
    <row r="4735" spans="1:6" x14ac:dyDescent="0.25">
      <c r="A4735" s="1" t="s">
        <v>3610</v>
      </c>
      <c r="B4735" s="1">
        <v>2802908</v>
      </c>
      <c r="C4735" s="1" t="s">
        <v>3226</v>
      </c>
      <c r="D4735" s="1" t="str">
        <f t="shared" si="219"/>
        <v>28</v>
      </c>
      <c r="E4735" s="1" t="str">
        <f t="shared" si="220"/>
        <v>02908</v>
      </c>
      <c r="F4735" s="1" t="str">
        <f t="shared" si="221"/>
        <v>SE-Itabaiana</v>
      </c>
    </row>
    <row r="4736" spans="1:6" x14ac:dyDescent="0.25">
      <c r="A4736" s="1" t="s">
        <v>3610</v>
      </c>
      <c r="B4736" s="1">
        <v>2803005</v>
      </c>
      <c r="C4736" s="1" t="s">
        <v>3634</v>
      </c>
      <c r="D4736" s="1" t="str">
        <f t="shared" si="219"/>
        <v>28</v>
      </c>
      <c r="E4736" s="1" t="str">
        <f t="shared" si="220"/>
        <v>03005</v>
      </c>
      <c r="F4736" s="1" t="str">
        <f t="shared" si="221"/>
        <v>SE-Itabaianinha</v>
      </c>
    </row>
    <row r="4737" spans="1:6" x14ac:dyDescent="0.25">
      <c r="A4737" s="1" t="s">
        <v>3610</v>
      </c>
      <c r="B4737" s="1">
        <v>2803104</v>
      </c>
      <c r="C4737" s="1" t="s">
        <v>3635</v>
      </c>
      <c r="D4737" s="1" t="str">
        <f t="shared" si="219"/>
        <v>28</v>
      </c>
      <c r="E4737" s="1" t="str">
        <f t="shared" si="220"/>
        <v>03104</v>
      </c>
      <c r="F4737" s="1" t="str">
        <f t="shared" si="221"/>
        <v>SE-Itabi</v>
      </c>
    </row>
    <row r="4738" spans="1:6" x14ac:dyDescent="0.25">
      <c r="A4738" s="1" t="s">
        <v>3610</v>
      </c>
      <c r="B4738" s="1">
        <v>2803203</v>
      </c>
      <c r="C4738" s="1" t="s">
        <v>3636</v>
      </c>
      <c r="D4738" s="1" t="str">
        <f t="shared" si="219"/>
        <v>28</v>
      </c>
      <c r="E4738" s="1" t="str">
        <f t="shared" si="220"/>
        <v>03203</v>
      </c>
      <c r="F4738" s="1" t="str">
        <f t="shared" si="221"/>
        <v>SE-Itaporanga d'Ajuda</v>
      </c>
    </row>
    <row r="4739" spans="1:6" x14ac:dyDescent="0.25">
      <c r="A4739" s="1" t="s">
        <v>3610</v>
      </c>
      <c r="B4739" s="1">
        <v>2803302</v>
      </c>
      <c r="C4739" s="1" t="s">
        <v>3637</v>
      </c>
      <c r="D4739" s="1" t="str">
        <f t="shared" ref="D4739:D4802" si="222">LEFT($B4739,2)</f>
        <v>28</v>
      </c>
      <c r="E4739" s="1" t="str">
        <f t="shared" ref="E4739:E4802" si="223">RIGHT(B4739,5)</f>
        <v>03302</v>
      </c>
      <c r="F4739" s="1" t="str">
        <f t="shared" si="221"/>
        <v>SE-Japaratuba</v>
      </c>
    </row>
    <row r="4740" spans="1:6" x14ac:dyDescent="0.25">
      <c r="A4740" s="1" t="s">
        <v>3610</v>
      </c>
      <c r="B4740" s="1">
        <v>2803401</v>
      </c>
      <c r="C4740" s="1" t="s">
        <v>3638</v>
      </c>
      <c r="D4740" s="1" t="str">
        <f t="shared" si="222"/>
        <v>28</v>
      </c>
      <c r="E4740" s="1" t="str">
        <f t="shared" si="223"/>
        <v>03401</v>
      </c>
      <c r="F4740" s="1" t="str">
        <f t="shared" ref="F4740:F4803" si="224">A4740&amp;"-"&amp;C4740</f>
        <v>SE-Japoatã</v>
      </c>
    </row>
    <row r="4741" spans="1:6" x14ac:dyDescent="0.25">
      <c r="A4741" s="1" t="s">
        <v>3610</v>
      </c>
      <c r="B4741" s="1">
        <v>2803500</v>
      </c>
      <c r="C4741" s="1" t="s">
        <v>3639</v>
      </c>
      <c r="D4741" s="1" t="str">
        <f t="shared" si="222"/>
        <v>28</v>
      </c>
      <c r="E4741" s="1" t="str">
        <f t="shared" si="223"/>
        <v>03500</v>
      </c>
      <c r="F4741" s="1" t="str">
        <f t="shared" si="224"/>
        <v>SE-Lagarto</v>
      </c>
    </row>
    <row r="4742" spans="1:6" x14ac:dyDescent="0.25">
      <c r="A4742" s="1" t="s">
        <v>3610</v>
      </c>
      <c r="B4742" s="1">
        <v>2803609</v>
      </c>
      <c r="C4742" s="1" t="s">
        <v>3640</v>
      </c>
      <c r="D4742" s="1" t="str">
        <f t="shared" si="222"/>
        <v>28</v>
      </c>
      <c r="E4742" s="1" t="str">
        <f t="shared" si="223"/>
        <v>03609</v>
      </c>
      <c r="F4742" s="1" t="str">
        <f t="shared" si="224"/>
        <v>SE-Laranjeiras</v>
      </c>
    </row>
    <row r="4743" spans="1:6" x14ac:dyDescent="0.25">
      <c r="A4743" s="1" t="s">
        <v>3610</v>
      </c>
      <c r="B4743" s="1">
        <v>2803708</v>
      </c>
      <c r="C4743" s="1" t="s">
        <v>3641</v>
      </c>
      <c r="D4743" s="1" t="str">
        <f t="shared" si="222"/>
        <v>28</v>
      </c>
      <c r="E4743" s="1" t="str">
        <f t="shared" si="223"/>
        <v>03708</v>
      </c>
      <c r="F4743" s="1" t="str">
        <f t="shared" si="224"/>
        <v>SE-Macambira</v>
      </c>
    </row>
    <row r="4744" spans="1:6" x14ac:dyDescent="0.25">
      <c r="A4744" s="1" t="s">
        <v>3610</v>
      </c>
      <c r="B4744" s="1">
        <v>2803807</v>
      </c>
      <c r="C4744" s="1" t="s">
        <v>3642</v>
      </c>
      <c r="D4744" s="1" t="str">
        <f t="shared" si="222"/>
        <v>28</v>
      </c>
      <c r="E4744" s="1" t="str">
        <f t="shared" si="223"/>
        <v>03807</v>
      </c>
      <c r="F4744" s="1" t="str">
        <f t="shared" si="224"/>
        <v>SE-Malhada dos Bois</v>
      </c>
    </row>
    <row r="4745" spans="1:6" x14ac:dyDescent="0.25">
      <c r="A4745" s="1" t="s">
        <v>3610</v>
      </c>
      <c r="B4745" s="1">
        <v>2803906</v>
      </c>
      <c r="C4745" s="1" t="s">
        <v>3643</v>
      </c>
      <c r="D4745" s="1" t="str">
        <f t="shared" si="222"/>
        <v>28</v>
      </c>
      <c r="E4745" s="1" t="str">
        <f t="shared" si="223"/>
        <v>03906</v>
      </c>
      <c r="F4745" s="1" t="str">
        <f t="shared" si="224"/>
        <v>SE-Malhador</v>
      </c>
    </row>
    <row r="4746" spans="1:6" x14ac:dyDescent="0.25">
      <c r="A4746" s="1" t="s">
        <v>3610</v>
      </c>
      <c r="B4746" s="1">
        <v>2804003</v>
      </c>
      <c r="C4746" s="1" t="s">
        <v>3644</v>
      </c>
      <c r="D4746" s="1" t="str">
        <f t="shared" si="222"/>
        <v>28</v>
      </c>
      <c r="E4746" s="1" t="str">
        <f t="shared" si="223"/>
        <v>04003</v>
      </c>
      <c r="F4746" s="1" t="str">
        <f t="shared" si="224"/>
        <v>SE-Maruim</v>
      </c>
    </row>
    <row r="4747" spans="1:6" x14ac:dyDescent="0.25">
      <c r="A4747" s="1" t="s">
        <v>3610</v>
      </c>
      <c r="B4747" s="1">
        <v>2804102</v>
      </c>
      <c r="C4747" s="1" t="s">
        <v>3645</v>
      </c>
      <c r="D4747" s="1" t="str">
        <f t="shared" si="222"/>
        <v>28</v>
      </c>
      <c r="E4747" s="1" t="str">
        <f t="shared" si="223"/>
        <v>04102</v>
      </c>
      <c r="F4747" s="1" t="str">
        <f t="shared" si="224"/>
        <v>SE-Moita Bonita</v>
      </c>
    </row>
    <row r="4748" spans="1:6" x14ac:dyDescent="0.25">
      <c r="A4748" s="1" t="s">
        <v>3610</v>
      </c>
      <c r="B4748" s="1">
        <v>2804201</v>
      </c>
      <c r="C4748" s="1" t="s">
        <v>3646</v>
      </c>
      <c r="D4748" s="1" t="str">
        <f t="shared" si="222"/>
        <v>28</v>
      </c>
      <c r="E4748" s="1" t="str">
        <f t="shared" si="223"/>
        <v>04201</v>
      </c>
      <c r="F4748" s="1" t="str">
        <f t="shared" si="224"/>
        <v>SE-Monte Alegre de Sergipe</v>
      </c>
    </row>
    <row r="4749" spans="1:6" x14ac:dyDescent="0.25">
      <c r="A4749" s="1" t="s">
        <v>3610</v>
      </c>
      <c r="B4749" s="1">
        <v>2804300</v>
      </c>
      <c r="C4749" s="1" t="s">
        <v>3647</v>
      </c>
      <c r="D4749" s="1" t="str">
        <f t="shared" si="222"/>
        <v>28</v>
      </c>
      <c r="E4749" s="1" t="str">
        <f t="shared" si="223"/>
        <v>04300</v>
      </c>
      <c r="F4749" s="1" t="str">
        <f t="shared" si="224"/>
        <v>SE-Muribeca</v>
      </c>
    </row>
    <row r="4750" spans="1:6" x14ac:dyDescent="0.25">
      <c r="A4750" s="1" t="s">
        <v>3610</v>
      </c>
      <c r="B4750" s="1">
        <v>2804409</v>
      </c>
      <c r="C4750" s="1" t="s">
        <v>3648</v>
      </c>
      <c r="D4750" s="1" t="str">
        <f t="shared" si="222"/>
        <v>28</v>
      </c>
      <c r="E4750" s="1" t="str">
        <f t="shared" si="223"/>
        <v>04409</v>
      </c>
      <c r="F4750" s="1" t="str">
        <f t="shared" si="224"/>
        <v>SE-Neópolis</v>
      </c>
    </row>
    <row r="4751" spans="1:6" x14ac:dyDescent="0.25">
      <c r="A4751" s="1" t="s">
        <v>3610</v>
      </c>
      <c r="B4751" s="1">
        <v>2804458</v>
      </c>
      <c r="C4751" s="1" t="s">
        <v>3649</v>
      </c>
      <c r="D4751" s="1" t="str">
        <f t="shared" si="222"/>
        <v>28</v>
      </c>
      <c r="E4751" s="1" t="str">
        <f t="shared" si="223"/>
        <v>04458</v>
      </c>
      <c r="F4751" s="1" t="str">
        <f t="shared" si="224"/>
        <v>SE-Nossa Senhora Aparecida</v>
      </c>
    </row>
    <row r="4752" spans="1:6" x14ac:dyDescent="0.25">
      <c r="A4752" s="1" t="s">
        <v>3610</v>
      </c>
      <c r="B4752" s="1">
        <v>2804508</v>
      </c>
      <c r="C4752" s="1" t="s">
        <v>3650</v>
      </c>
      <c r="D4752" s="1" t="str">
        <f t="shared" si="222"/>
        <v>28</v>
      </c>
      <c r="E4752" s="1" t="str">
        <f t="shared" si="223"/>
        <v>04508</v>
      </c>
      <c r="F4752" s="1" t="str">
        <f t="shared" si="224"/>
        <v>SE-Nossa Senhora da Glória</v>
      </c>
    </row>
    <row r="4753" spans="1:6" x14ac:dyDescent="0.25">
      <c r="A4753" s="1" t="s">
        <v>3610</v>
      </c>
      <c r="B4753" s="1">
        <v>2804607</v>
      </c>
      <c r="C4753" s="1" t="s">
        <v>3651</v>
      </c>
      <c r="D4753" s="1" t="str">
        <f t="shared" si="222"/>
        <v>28</v>
      </c>
      <c r="E4753" s="1" t="str">
        <f t="shared" si="223"/>
        <v>04607</v>
      </c>
      <c r="F4753" s="1" t="str">
        <f t="shared" si="224"/>
        <v>SE-Nossa Senhora das Dores</v>
      </c>
    </row>
    <row r="4754" spans="1:6" x14ac:dyDescent="0.25">
      <c r="A4754" s="1" t="s">
        <v>3610</v>
      </c>
      <c r="B4754" s="1">
        <v>2804706</v>
      </c>
      <c r="C4754" s="1" t="s">
        <v>3652</v>
      </c>
      <c r="D4754" s="1" t="str">
        <f t="shared" si="222"/>
        <v>28</v>
      </c>
      <c r="E4754" s="1" t="str">
        <f t="shared" si="223"/>
        <v>04706</v>
      </c>
      <c r="F4754" s="1" t="str">
        <f t="shared" si="224"/>
        <v>SE-Nossa Senhora de Lourdes</v>
      </c>
    </row>
    <row r="4755" spans="1:6" x14ac:dyDescent="0.25">
      <c r="A4755" s="1" t="s">
        <v>3610</v>
      </c>
      <c r="B4755" s="1">
        <v>2804805</v>
      </c>
      <c r="C4755" s="1" t="s">
        <v>3653</v>
      </c>
      <c r="D4755" s="1" t="str">
        <f t="shared" si="222"/>
        <v>28</v>
      </c>
      <c r="E4755" s="1" t="str">
        <f t="shared" si="223"/>
        <v>04805</v>
      </c>
      <c r="F4755" s="1" t="str">
        <f t="shared" si="224"/>
        <v>SE-Nossa Senhora do Socorro</v>
      </c>
    </row>
    <row r="4756" spans="1:6" x14ac:dyDescent="0.25">
      <c r="A4756" s="1" t="s">
        <v>3610</v>
      </c>
      <c r="B4756" s="1">
        <v>2804904</v>
      </c>
      <c r="C4756" s="1" t="s">
        <v>2924</v>
      </c>
      <c r="D4756" s="1" t="str">
        <f t="shared" si="222"/>
        <v>28</v>
      </c>
      <c r="E4756" s="1" t="str">
        <f t="shared" si="223"/>
        <v>04904</v>
      </c>
      <c r="F4756" s="1" t="str">
        <f t="shared" si="224"/>
        <v>SE-Pacatuba</v>
      </c>
    </row>
    <row r="4757" spans="1:6" x14ac:dyDescent="0.25">
      <c r="A4757" s="1" t="s">
        <v>3610</v>
      </c>
      <c r="B4757" s="1">
        <v>2805000</v>
      </c>
      <c r="C4757" s="1" t="s">
        <v>3654</v>
      </c>
      <c r="D4757" s="1" t="str">
        <f t="shared" si="222"/>
        <v>28</v>
      </c>
      <c r="E4757" s="1" t="str">
        <f t="shared" si="223"/>
        <v>05000</v>
      </c>
      <c r="F4757" s="1" t="str">
        <f t="shared" si="224"/>
        <v>SE-Pedra Mole</v>
      </c>
    </row>
    <row r="4758" spans="1:6" x14ac:dyDescent="0.25">
      <c r="A4758" s="1" t="s">
        <v>3610</v>
      </c>
      <c r="B4758" s="1">
        <v>2805109</v>
      </c>
      <c r="C4758" s="1" t="s">
        <v>3655</v>
      </c>
      <c r="D4758" s="1" t="str">
        <f t="shared" si="222"/>
        <v>28</v>
      </c>
      <c r="E4758" s="1" t="str">
        <f t="shared" si="223"/>
        <v>05109</v>
      </c>
      <c r="F4758" s="1" t="str">
        <f t="shared" si="224"/>
        <v>SE-Pedrinhas</v>
      </c>
    </row>
    <row r="4759" spans="1:6" x14ac:dyDescent="0.25">
      <c r="A4759" s="1" t="s">
        <v>3610</v>
      </c>
      <c r="B4759" s="1">
        <v>2805208</v>
      </c>
      <c r="C4759" s="1" t="s">
        <v>3656</v>
      </c>
      <c r="D4759" s="1" t="str">
        <f t="shared" si="222"/>
        <v>28</v>
      </c>
      <c r="E4759" s="1" t="str">
        <f t="shared" si="223"/>
        <v>05208</v>
      </c>
      <c r="F4759" s="1" t="str">
        <f t="shared" si="224"/>
        <v>SE-Pinhão</v>
      </c>
    </row>
    <row r="4760" spans="1:6" x14ac:dyDescent="0.25">
      <c r="A4760" s="1" t="s">
        <v>3610</v>
      </c>
      <c r="B4760" s="1">
        <v>2805307</v>
      </c>
      <c r="C4760" s="1" t="s">
        <v>3657</v>
      </c>
      <c r="D4760" s="1" t="str">
        <f t="shared" si="222"/>
        <v>28</v>
      </c>
      <c r="E4760" s="1" t="str">
        <f t="shared" si="223"/>
        <v>05307</v>
      </c>
      <c r="F4760" s="1" t="str">
        <f t="shared" si="224"/>
        <v>SE-Pirambu</v>
      </c>
    </row>
    <row r="4761" spans="1:6" x14ac:dyDescent="0.25">
      <c r="A4761" s="1" t="s">
        <v>3610</v>
      </c>
      <c r="B4761" s="1">
        <v>2805406</v>
      </c>
      <c r="C4761" s="1" t="s">
        <v>3658</v>
      </c>
      <c r="D4761" s="1" t="str">
        <f t="shared" si="222"/>
        <v>28</v>
      </c>
      <c r="E4761" s="1" t="str">
        <f t="shared" si="223"/>
        <v>05406</v>
      </c>
      <c r="F4761" s="1" t="str">
        <f t="shared" si="224"/>
        <v>SE-Poço Redondo</v>
      </c>
    </row>
    <row r="4762" spans="1:6" x14ac:dyDescent="0.25">
      <c r="A4762" s="1" t="s">
        <v>3610</v>
      </c>
      <c r="B4762" s="1">
        <v>2805505</v>
      </c>
      <c r="C4762" s="1" t="s">
        <v>3659</v>
      </c>
      <c r="D4762" s="1" t="str">
        <f t="shared" si="222"/>
        <v>28</v>
      </c>
      <c r="E4762" s="1" t="str">
        <f t="shared" si="223"/>
        <v>05505</v>
      </c>
      <c r="F4762" s="1" t="str">
        <f t="shared" si="224"/>
        <v>SE-Poço Verde</v>
      </c>
    </row>
    <row r="4763" spans="1:6" x14ac:dyDescent="0.25">
      <c r="A4763" s="1" t="s">
        <v>3610</v>
      </c>
      <c r="B4763" s="1">
        <v>2805604</v>
      </c>
      <c r="C4763" s="1" t="s">
        <v>3660</v>
      </c>
      <c r="D4763" s="1" t="str">
        <f t="shared" si="222"/>
        <v>28</v>
      </c>
      <c r="E4763" s="1" t="str">
        <f t="shared" si="223"/>
        <v>05604</v>
      </c>
      <c r="F4763" s="1" t="str">
        <f t="shared" si="224"/>
        <v>SE-Porto da Folha</v>
      </c>
    </row>
    <row r="4764" spans="1:6" x14ac:dyDescent="0.25">
      <c r="A4764" s="1" t="s">
        <v>3610</v>
      </c>
      <c r="B4764" s="1">
        <v>2805703</v>
      </c>
      <c r="C4764" s="1" t="s">
        <v>3661</v>
      </c>
      <c r="D4764" s="1" t="str">
        <f t="shared" si="222"/>
        <v>28</v>
      </c>
      <c r="E4764" s="1" t="str">
        <f t="shared" si="223"/>
        <v>05703</v>
      </c>
      <c r="F4764" s="1" t="str">
        <f t="shared" si="224"/>
        <v>SE-Propriá</v>
      </c>
    </row>
    <row r="4765" spans="1:6" x14ac:dyDescent="0.25">
      <c r="A4765" s="1" t="s">
        <v>3610</v>
      </c>
      <c r="B4765" s="1">
        <v>2805802</v>
      </c>
      <c r="C4765" s="1" t="s">
        <v>3662</v>
      </c>
      <c r="D4765" s="1" t="str">
        <f t="shared" si="222"/>
        <v>28</v>
      </c>
      <c r="E4765" s="1" t="str">
        <f t="shared" si="223"/>
        <v>05802</v>
      </c>
      <c r="F4765" s="1" t="str">
        <f t="shared" si="224"/>
        <v>SE-Riachão do Dantas</v>
      </c>
    </row>
    <row r="4766" spans="1:6" x14ac:dyDescent="0.25">
      <c r="A4766" s="1" t="s">
        <v>3610</v>
      </c>
      <c r="B4766" s="1">
        <v>2805901</v>
      </c>
      <c r="C4766" s="1" t="s">
        <v>3094</v>
      </c>
      <c r="D4766" s="1" t="str">
        <f t="shared" si="222"/>
        <v>28</v>
      </c>
      <c r="E4766" s="1" t="str">
        <f t="shared" si="223"/>
        <v>05901</v>
      </c>
      <c r="F4766" s="1" t="str">
        <f t="shared" si="224"/>
        <v>SE-Riachuelo</v>
      </c>
    </row>
    <row r="4767" spans="1:6" x14ac:dyDescent="0.25">
      <c r="A4767" s="1" t="s">
        <v>3610</v>
      </c>
      <c r="B4767" s="1">
        <v>2806008</v>
      </c>
      <c r="C4767" s="1" t="s">
        <v>3663</v>
      </c>
      <c r="D4767" s="1" t="str">
        <f t="shared" si="222"/>
        <v>28</v>
      </c>
      <c r="E4767" s="1" t="str">
        <f t="shared" si="223"/>
        <v>06008</v>
      </c>
      <c r="F4767" s="1" t="str">
        <f t="shared" si="224"/>
        <v>SE-Ribeirópolis</v>
      </c>
    </row>
    <row r="4768" spans="1:6" x14ac:dyDescent="0.25">
      <c r="A4768" s="1" t="s">
        <v>3610</v>
      </c>
      <c r="B4768" s="1">
        <v>2806107</v>
      </c>
      <c r="C4768" s="1" t="s">
        <v>3664</v>
      </c>
      <c r="D4768" s="1" t="str">
        <f t="shared" si="222"/>
        <v>28</v>
      </c>
      <c r="E4768" s="1" t="str">
        <f t="shared" si="223"/>
        <v>06107</v>
      </c>
      <c r="F4768" s="1" t="str">
        <f t="shared" si="224"/>
        <v>SE-Rosário do Catete</v>
      </c>
    </row>
    <row r="4769" spans="1:6" x14ac:dyDescent="0.25">
      <c r="A4769" s="1" t="s">
        <v>3610</v>
      </c>
      <c r="B4769" s="1">
        <v>2806206</v>
      </c>
      <c r="C4769" s="1" t="s">
        <v>3665</v>
      </c>
      <c r="D4769" s="1" t="str">
        <f t="shared" si="222"/>
        <v>28</v>
      </c>
      <c r="E4769" s="1" t="str">
        <f t="shared" si="223"/>
        <v>06206</v>
      </c>
      <c r="F4769" s="1" t="str">
        <f t="shared" si="224"/>
        <v>SE-Salgado</v>
      </c>
    </row>
    <row r="4770" spans="1:6" x14ac:dyDescent="0.25">
      <c r="A4770" s="1" t="s">
        <v>3610</v>
      </c>
      <c r="B4770" s="1">
        <v>2806305</v>
      </c>
      <c r="C4770" s="1" t="s">
        <v>3666</v>
      </c>
      <c r="D4770" s="1" t="str">
        <f t="shared" si="222"/>
        <v>28</v>
      </c>
      <c r="E4770" s="1" t="str">
        <f t="shared" si="223"/>
        <v>06305</v>
      </c>
      <c r="F4770" s="1" t="str">
        <f t="shared" si="224"/>
        <v>SE-Santa Luzia do Itanhy</v>
      </c>
    </row>
    <row r="4771" spans="1:6" x14ac:dyDescent="0.25">
      <c r="A4771" s="1" t="s">
        <v>3610</v>
      </c>
      <c r="B4771" s="1">
        <v>2806503</v>
      </c>
      <c r="C4771" s="1" t="s">
        <v>3667</v>
      </c>
      <c r="D4771" s="1" t="str">
        <f t="shared" si="222"/>
        <v>28</v>
      </c>
      <c r="E4771" s="1" t="str">
        <f t="shared" si="223"/>
        <v>06503</v>
      </c>
      <c r="F4771" s="1" t="str">
        <f t="shared" si="224"/>
        <v>SE-Santa Rosa de Lima</v>
      </c>
    </row>
    <row r="4772" spans="1:6" x14ac:dyDescent="0.25">
      <c r="A4772" s="1" t="s">
        <v>3610</v>
      </c>
      <c r="B4772" s="1">
        <v>2806404</v>
      </c>
      <c r="C4772" s="1" t="s">
        <v>3668</v>
      </c>
      <c r="D4772" s="1" t="str">
        <f t="shared" si="222"/>
        <v>28</v>
      </c>
      <c r="E4772" s="1" t="str">
        <f t="shared" si="223"/>
        <v>06404</v>
      </c>
      <c r="F4772" s="1" t="str">
        <f t="shared" si="224"/>
        <v>SE-Santana do São Francisco</v>
      </c>
    </row>
    <row r="4773" spans="1:6" x14ac:dyDescent="0.25">
      <c r="A4773" s="1" t="s">
        <v>3610</v>
      </c>
      <c r="B4773" s="1">
        <v>2806602</v>
      </c>
      <c r="C4773" s="1" t="s">
        <v>3669</v>
      </c>
      <c r="D4773" s="1" t="str">
        <f t="shared" si="222"/>
        <v>28</v>
      </c>
      <c r="E4773" s="1" t="str">
        <f t="shared" si="223"/>
        <v>06602</v>
      </c>
      <c r="F4773" s="1" t="str">
        <f t="shared" si="224"/>
        <v>SE-Santo Amaro das Brotas</v>
      </c>
    </row>
    <row r="4774" spans="1:6" x14ac:dyDescent="0.25">
      <c r="A4774" s="1" t="s">
        <v>3610</v>
      </c>
      <c r="B4774" s="1">
        <v>2806701</v>
      </c>
      <c r="C4774" s="1" t="s">
        <v>3670</v>
      </c>
      <c r="D4774" s="1" t="str">
        <f t="shared" si="222"/>
        <v>28</v>
      </c>
      <c r="E4774" s="1" t="str">
        <f t="shared" si="223"/>
        <v>06701</v>
      </c>
      <c r="F4774" s="1" t="str">
        <f t="shared" si="224"/>
        <v>SE-São Cristóvão</v>
      </c>
    </row>
    <row r="4775" spans="1:6" x14ac:dyDescent="0.25">
      <c r="A4775" s="1" t="s">
        <v>3610</v>
      </c>
      <c r="B4775" s="1">
        <v>2806800</v>
      </c>
      <c r="C4775" s="1" t="s">
        <v>3304</v>
      </c>
      <c r="D4775" s="1" t="str">
        <f t="shared" si="222"/>
        <v>28</v>
      </c>
      <c r="E4775" s="1" t="str">
        <f t="shared" si="223"/>
        <v>06800</v>
      </c>
      <c r="F4775" s="1" t="str">
        <f t="shared" si="224"/>
        <v>SE-São Domingos</v>
      </c>
    </row>
    <row r="4776" spans="1:6" x14ac:dyDescent="0.25">
      <c r="A4776" s="1" t="s">
        <v>3610</v>
      </c>
      <c r="B4776" s="1">
        <v>2806909</v>
      </c>
      <c r="C4776" s="1" t="s">
        <v>3306</v>
      </c>
      <c r="D4776" s="1" t="str">
        <f t="shared" si="222"/>
        <v>28</v>
      </c>
      <c r="E4776" s="1" t="str">
        <f t="shared" si="223"/>
        <v>06909</v>
      </c>
      <c r="F4776" s="1" t="str">
        <f t="shared" si="224"/>
        <v>SE-São Francisco</v>
      </c>
    </row>
    <row r="4777" spans="1:6" x14ac:dyDescent="0.25">
      <c r="A4777" s="1" t="s">
        <v>3610</v>
      </c>
      <c r="B4777" s="1">
        <v>2807006</v>
      </c>
      <c r="C4777" s="1" t="s">
        <v>3671</v>
      </c>
      <c r="D4777" s="1" t="str">
        <f t="shared" si="222"/>
        <v>28</v>
      </c>
      <c r="E4777" s="1" t="str">
        <f t="shared" si="223"/>
        <v>07006</v>
      </c>
      <c r="F4777" s="1" t="str">
        <f t="shared" si="224"/>
        <v>SE-São Miguel do Aleixo</v>
      </c>
    </row>
    <row r="4778" spans="1:6" x14ac:dyDescent="0.25">
      <c r="A4778" s="1" t="s">
        <v>3610</v>
      </c>
      <c r="B4778" s="1">
        <v>2807105</v>
      </c>
      <c r="C4778" s="1" t="s">
        <v>3672</v>
      </c>
      <c r="D4778" s="1" t="str">
        <f t="shared" si="222"/>
        <v>28</v>
      </c>
      <c r="E4778" s="1" t="str">
        <f t="shared" si="223"/>
        <v>07105</v>
      </c>
      <c r="F4778" s="1" t="str">
        <f t="shared" si="224"/>
        <v>SE-Simão Dias</v>
      </c>
    </row>
    <row r="4779" spans="1:6" x14ac:dyDescent="0.25">
      <c r="A4779" s="1" t="s">
        <v>3610</v>
      </c>
      <c r="B4779" s="1">
        <v>2807204</v>
      </c>
      <c r="C4779" s="1" t="s">
        <v>3673</v>
      </c>
      <c r="D4779" s="1" t="str">
        <f t="shared" si="222"/>
        <v>28</v>
      </c>
      <c r="E4779" s="1" t="str">
        <f t="shared" si="223"/>
        <v>07204</v>
      </c>
      <c r="F4779" s="1" t="str">
        <f t="shared" si="224"/>
        <v>SE-Siriri</v>
      </c>
    </row>
    <row r="4780" spans="1:6" x14ac:dyDescent="0.25">
      <c r="A4780" s="1" t="s">
        <v>3610</v>
      </c>
      <c r="B4780" s="1">
        <v>2807303</v>
      </c>
      <c r="C4780" s="1" t="s">
        <v>3674</v>
      </c>
      <c r="D4780" s="1" t="str">
        <f t="shared" si="222"/>
        <v>28</v>
      </c>
      <c r="E4780" s="1" t="str">
        <f t="shared" si="223"/>
        <v>07303</v>
      </c>
      <c r="F4780" s="1" t="str">
        <f t="shared" si="224"/>
        <v>SE-Telha</v>
      </c>
    </row>
    <row r="4781" spans="1:6" x14ac:dyDescent="0.25">
      <c r="A4781" s="1" t="s">
        <v>3610</v>
      </c>
      <c r="B4781" s="1">
        <v>2807402</v>
      </c>
      <c r="C4781" s="1" t="s">
        <v>3675</v>
      </c>
      <c r="D4781" s="1" t="str">
        <f t="shared" si="222"/>
        <v>28</v>
      </c>
      <c r="E4781" s="1" t="str">
        <f t="shared" si="223"/>
        <v>07402</v>
      </c>
      <c r="F4781" s="1" t="str">
        <f t="shared" si="224"/>
        <v>SE-Tobias Barreto</v>
      </c>
    </row>
    <row r="4782" spans="1:6" x14ac:dyDescent="0.25">
      <c r="A4782" s="1" t="s">
        <v>3610</v>
      </c>
      <c r="B4782" s="1">
        <v>2807501</v>
      </c>
      <c r="C4782" s="1" t="s">
        <v>3676</v>
      </c>
      <c r="D4782" s="1" t="str">
        <f t="shared" si="222"/>
        <v>28</v>
      </c>
      <c r="E4782" s="1" t="str">
        <f t="shared" si="223"/>
        <v>07501</v>
      </c>
      <c r="F4782" s="1" t="str">
        <f t="shared" si="224"/>
        <v>SE-Tomar do Geru</v>
      </c>
    </row>
    <row r="4783" spans="1:6" x14ac:dyDescent="0.25">
      <c r="A4783" s="1" t="s">
        <v>3610</v>
      </c>
      <c r="B4783" s="1">
        <v>2807600</v>
      </c>
      <c r="C4783" s="1" t="s">
        <v>3677</v>
      </c>
      <c r="D4783" s="1" t="str">
        <f t="shared" si="222"/>
        <v>28</v>
      </c>
      <c r="E4783" s="1" t="str">
        <f t="shared" si="223"/>
        <v>07600</v>
      </c>
      <c r="F4783" s="1" t="str">
        <f t="shared" si="224"/>
        <v>SE-Umbaúba</v>
      </c>
    </row>
    <row r="4784" spans="1:6" x14ac:dyDescent="0.25">
      <c r="A4784" s="1" t="s">
        <v>1247</v>
      </c>
      <c r="B4784" s="1">
        <v>3500105</v>
      </c>
      <c r="C4784" s="1" t="s">
        <v>5074</v>
      </c>
      <c r="D4784" s="1" t="str">
        <f t="shared" si="222"/>
        <v>35</v>
      </c>
      <c r="E4784" s="1" t="str">
        <f t="shared" si="223"/>
        <v>00105</v>
      </c>
      <c r="F4784" s="1" t="str">
        <f t="shared" si="224"/>
        <v>SP-Adamantina</v>
      </c>
    </row>
    <row r="4785" spans="1:6" x14ac:dyDescent="0.25">
      <c r="A4785" s="1" t="s">
        <v>1247</v>
      </c>
      <c r="B4785" s="1">
        <v>3500204</v>
      </c>
      <c r="C4785" s="1" t="s">
        <v>5075</v>
      </c>
      <c r="D4785" s="1" t="str">
        <f t="shared" si="222"/>
        <v>35</v>
      </c>
      <c r="E4785" s="1" t="str">
        <f t="shared" si="223"/>
        <v>00204</v>
      </c>
      <c r="F4785" s="1" t="str">
        <f t="shared" si="224"/>
        <v>SP-Adolfo</v>
      </c>
    </row>
    <row r="4786" spans="1:6" x14ac:dyDescent="0.25">
      <c r="A4786" s="1" t="s">
        <v>1247</v>
      </c>
      <c r="B4786" s="1">
        <v>3500303</v>
      </c>
      <c r="C4786" s="1" t="s">
        <v>5076</v>
      </c>
      <c r="D4786" s="1" t="str">
        <f t="shared" si="222"/>
        <v>35</v>
      </c>
      <c r="E4786" s="1" t="str">
        <f t="shared" si="223"/>
        <v>00303</v>
      </c>
      <c r="F4786" s="1" t="str">
        <f t="shared" si="224"/>
        <v>SP-Aguaí</v>
      </c>
    </row>
    <row r="4787" spans="1:6" x14ac:dyDescent="0.25">
      <c r="A4787" s="1" t="s">
        <v>1247</v>
      </c>
      <c r="B4787" s="1">
        <v>3500402</v>
      </c>
      <c r="C4787" s="1" t="s">
        <v>5077</v>
      </c>
      <c r="D4787" s="1" t="str">
        <f t="shared" si="222"/>
        <v>35</v>
      </c>
      <c r="E4787" s="1" t="str">
        <f t="shared" si="223"/>
        <v>00402</v>
      </c>
      <c r="F4787" s="1" t="str">
        <f t="shared" si="224"/>
        <v>SP-Águas da Prata</v>
      </c>
    </row>
    <row r="4788" spans="1:6" x14ac:dyDescent="0.25">
      <c r="A4788" s="1" t="s">
        <v>1247</v>
      </c>
      <c r="B4788" s="1">
        <v>3500501</v>
      </c>
      <c r="C4788" s="1" t="s">
        <v>5078</v>
      </c>
      <c r="D4788" s="1" t="str">
        <f t="shared" si="222"/>
        <v>35</v>
      </c>
      <c r="E4788" s="1" t="str">
        <f t="shared" si="223"/>
        <v>00501</v>
      </c>
      <c r="F4788" s="1" t="str">
        <f t="shared" si="224"/>
        <v>SP-Águas de Lindóia</v>
      </c>
    </row>
    <row r="4789" spans="1:6" x14ac:dyDescent="0.25">
      <c r="A4789" s="1" t="s">
        <v>1247</v>
      </c>
      <c r="B4789" s="1">
        <v>3500550</v>
      </c>
      <c r="C4789" s="1" t="s">
        <v>5079</v>
      </c>
      <c r="D4789" s="1" t="str">
        <f t="shared" si="222"/>
        <v>35</v>
      </c>
      <c r="E4789" s="1" t="str">
        <f t="shared" si="223"/>
        <v>00550</v>
      </c>
      <c r="F4789" s="1" t="str">
        <f t="shared" si="224"/>
        <v>SP-Águas de Santa Bárbara</v>
      </c>
    </row>
    <row r="4790" spans="1:6" x14ac:dyDescent="0.25">
      <c r="A4790" s="1" t="s">
        <v>1247</v>
      </c>
      <c r="B4790" s="1">
        <v>3500600</v>
      </c>
      <c r="C4790" s="1" t="s">
        <v>5080</v>
      </c>
      <c r="D4790" s="1" t="str">
        <f t="shared" si="222"/>
        <v>35</v>
      </c>
      <c r="E4790" s="1" t="str">
        <f t="shared" si="223"/>
        <v>00600</v>
      </c>
      <c r="F4790" s="1" t="str">
        <f t="shared" si="224"/>
        <v>SP-Águas de São Pedro</v>
      </c>
    </row>
    <row r="4791" spans="1:6" x14ac:dyDescent="0.25">
      <c r="A4791" s="1" t="s">
        <v>1247</v>
      </c>
      <c r="B4791" s="1">
        <v>3500709</v>
      </c>
      <c r="C4791" s="1" t="s">
        <v>5081</v>
      </c>
      <c r="D4791" s="1" t="str">
        <f t="shared" si="222"/>
        <v>35</v>
      </c>
      <c r="E4791" s="1" t="str">
        <f t="shared" si="223"/>
        <v>00709</v>
      </c>
      <c r="F4791" s="1" t="str">
        <f t="shared" si="224"/>
        <v>SP-Agudos</v>
      </c>
    </row>
    <row r="4792" spans="1:6" x14ac:dyDescent="0.25">
      <c r="A4792" s="1" t="s">
        <v>1247</v>
      </c>
      <c r="B4792" s="1">
        <v>3500758</v>
      </c>
      <c r="C4792" s="1" t="s">
        <v>5082</v>
      </c>
      <c r="D4792" s="1" t="str">
        <f t="shared" si="222"/>
        <v>35</v>
      </c>
      <c r="E4792" s="1" t="str">
        <f t="shared" si="223"/>
        <v>00758</v>
      </c>
      <c r="F4792" s="1" t="str">
        <f t="shared" si="224"/>
        <v>SP-Alambari</v>
      </c>
    </row>
    <row r="4793" spans="1:6" x14ac:dyDescent="0.25">
      <c r="A4793" s="1" t="s">
        <v>1247</v>
      </c>
      <c r="B4793" s="1">
        <v>3500808</v>
      </c>
      <c r="C4793" s="1" t="s">
        <v>5083</v>
      </c>
      <c r="D4793" s="1" t="str">
        <f t="shared" si="222"/>
        <v>35</v>
      </c>
      <c r="E4793" s="1" t="str">
        <f t="shared" si="223"/>
        <v>00808</v>
      </c>
      <c r="F4793" s="1" t="str">
        <f t="shared" si="224"/>
        <v>SP-Alfredo Marcondes</v>
      </c>
    </row>
    <row r="4794" spans="1:6" x14ac:dyDescent="0.25">
      <c r="A4794" s="1" t="s">
        <v>1247</v>
      </c>
      <c r="B4794" s="1">
        <v>3500907</v>
      </c>
      <c r="C4794" s="1" t="s">
        <v>5084</v>
      </c>
      <c r="D4794" s="1" t="str">
        <f t="shared" si="222"/>
        <v>35</v>
      </c>
      <c r="E4794" s="1" t="str">
        <f t="shared" si="223"/>
        <v>00907</v>
      </c>
      <c r="F4794" s="1" t="str">
        <f t="shared" si="224"/>
        <v>SP-Altair</v>
      </c>
    </row>
    <row r="4795" spans="1:6" x14ac:dyDescent="0.25">
      <c r="A4795" s="1" t="s">
        <v>1247</v>
      </c>
      <c r="B4795" s="1">
        <v>3501004</v>
      </c>
      <c r="C4795" s="1" t="s">
        <v>5085</v>
      </c>
      <c r="D4795" s="1" t="str">
        <f t="shared" si="222"/>
        <v>35</v>
      </c>
      <c r="E4795" s="1" t="str">
        <f t="shared" si="223"/>
        <v>01004</v>
      </c>
      <c r="F4795" s="1" t="str">
        <f t="shared" si="224"/>
        <v>SP-Altinópolis</v>
      </c>
    </row>
    <row r="4796" spans="1:6" x14ac:dyDescent="0.25">
      <c r="A4796" s="1" t="s">
        <v>1247</v>
      </c>
      <c r="B4796" s="1">
        <v>3501103</v>
      </c>
      <c r="C4796" s="1" t="s">
        <v>2046</v>
      </c>
      <c r="D4796" s="1" t="str">
        <f t="shared" si="222"/>
        <v>35</v>
      </c>
      <c r="E4796" s="1" t="str">
        <f t="shared" si="223"/>
        <v>01103</v>
      </c>
      <c r="F4796" s="1" t="str">
        <f t="shared" si="224"/>
        <v>SP-Alto Alegre</v>
      </c>
    </row>
    <row r="4797" spans="1:6" x14ac:dyDescent="0.25">
      <c r="A4797" s="1" t="s">
        <v>1247</v>
      </c>
      <c r="B4797" s="1">
        <v>3501152</v>
      </c>
      <c r="C4797" s="1" t="s">
        <v>5086</v>
      </c>
      <c r="D4797" s="1" t="str">
        <f t="shared" si="222"/>
        <v>35</v>
      </c>
      <c r="E4797" s="1" t="str">
        <f t="shared" si="223"/>
        <v>01152</v>
      </c>
      <c r="F4797" s="1" t="str">
        <f t="shared" si="224"/>
        <v>SP-Alumínio</v>
      </c>
    </row>
    <row r="4798" spans="1:6" x14ac:dyDescent="0.25">
      <c r="A4798" s="1" t="s">
        <v>1247</v>
      </c>
      <c r="B4798" s="1">
        <v>3501202</v>
      </c>
      <c r="C4798" s="1" t="s">
        <v>5087</v>
      </c>
      <c r="D4798" s="1" t="str">
        <f t="shared" si="222"/>
        <v>35</v>
      </c>
      <c r="E4798" s="1" t="str">
        <f t="shared" si="223"/>
        <v>01202</v>
      </c>
      <c r="F4798" s="1" t="str">
        <f t="shared" si="224"/>
        <v>SP-Álvares Florence</v>
      </c>
    </row>
    <row r="4799" spans="1:6" x14ac:dyDescent="0.25">
      <c r="A4799" s="1" t="s">
        <v>1247</v>
      </c>
      <c r="B4799" s="1">
        <v>3501301</v>
      </c>
      <c r="C4799" s="1" t="s">
        <v>5088</v>
      </c>
      <c r="D4799" s="1" t="str">
        <f t="shared" si="222"/>
        <v>35</v>
      </c>
      <c r="E4799" s="1" t="str">
        <f t="shared" si="223"/>
        <v>01301</v>
      </c>
      <c r="F4799" s="1" t="str">
        <f t="shared" si="224"/>
        <v>SP-Álvares Machado</v>
      </c>
    </row>
    <row r="4800" spans="1:6" x14ac:dyDescent="0.25">
      <c r="A4800" s="1" t="s">
        <v>1247</v>
      </c>
      <c r="B4800" s="1">
        <v>3501400</v>
      </c>
      <c r="C4800" s="1" t="s">
        <v>5089</v>
      </c>
      <c r="D4800" s="1" t="str">
        <f t="shared" si="222"/>
        <v>35</v>
      </c>
      <c r="E4800" s="1" t="str">
        <f t="shared" si="223"/>
        <v>01400</v>
      </c>
      <c r="F4800" s="1" t="str">
        <f t="shared" si="224"/>
        <v>SP-Álvaro de Carvalho</v>
      </c>
    </row>
    <row r="4801" spans="1:6" x14ac:dyDescent="0.25">
      <c r="A4801" s="1" t="s">
        <v>1247</v>
      </c>
      <c r="B4801" s="1">
        <v>3501509</v>
      </c>
      <c r="C4801" s="1" t="s">
        <v>5090</v>
      </c>
      <c r="D4801" s="1" t="str">
        <f t="shared" si="222"/>
        <v>35</v>
      </c>
      <c r="E4801" s="1" t="str">
        <f t="shared" si="223"/>
        <v>01509</v>
      </c>
      <c r="F4801" s="1" t="str">
        <f t="shared" si="224"/>
        <v>SP-Alvinlândia</v>
      </c>
    </row>
    <row r="4802" spans="1:6" x14ac:dyDescent="0.25">
      <c r="A4802" s="1" t="s">
        <v>1247</v>
      </c>
      <c r="B4802" s="1">
        <v>3501608</v>
      </c>
      <c r="C4802" s="1" t="s">
        <v>5091</v>
      </c>
      <c r="D4802" s="1" t="str">
        <f t="shared" si="222"/>
        <v>35</v>
      </c>
      <c r="E4802" s="1" t="str">
        <f t="shared" si="223"/>
        <v>01608</v>
      </c>
      <c r="F4802" s="1" t="str">
        <f t="shared" si="224"/>
        <v>SP-Americana</v>
      </c>
    </row>
    <row r="4803" spans="1:6" x14ac:dyDescent="0.25">
      <c r="A4803" s="1" t="s">
        <v>1247</v>
      </c>
      <c r="B4803" s="1">
        <v>3501707</v>
      </c>
      <c r="C4803" s="1" t="s">
        <v>5092</v>
      </c>
      <c r="D4803" s="1" t="str">
        <f t="shared" ref="D4803:D4866" si="225">LEFT($B4803,2)</f>
        <v>35</v>
      </c>
      <c r="E4803" s="1" t="str">
        <f t="shared" ref="E4803:E4866" si="226">RIGHT(B4803,5)</f>
        <v>01707</v>
      </c>
      <c r="F4803" s="1" t="str">
        <f t="shared" si="224"/>
        <v>SP-Américo Brasiliense</v>
      </c>
    </row>
    <row r="4804" spans="1:6" x14ac:dyDescent="0.25">
      <c r="A4804" s="1" t="s">
        <v>1247</v>
      </c>
      <c r="B4804" s="1">
        <v>3501806</v>
      </c>
      <c r="C4804" s="1" t="s">
        <v>5093</v>
      </c>
      <c r="D4804" s="1" t="str">
        <f t="shared" si="225"/>
        <v>35</v>
      </c>
      <c r="E4804" s="1" t="str">
        <f t="shared" si="226"/>
        <v>01806</v>
      </c>
      <c r="F4804" s="1" t="str">
        <f t="shared" ref="F4804:F4867" si="227">A4804&amp;"-"&amp;C4804</f>
        <v>SP-Américo de Campos</v>
      </c>
    </row>
    <row r="4805" spans="1:6" x14ac:dyDescent="0.25">
      <c r="A4805" s="1" t="s">
        <v>1247</v>
      </c>
      <c r="B4805" s="1">
        <v>3501905</v>
      </c>
      <c r="C4805" s="1" t="s">
        <v>3151</v>
      </c>
      <c r="D4805" s="1" t="str">
        <f t="shared" si="225"/>
        <v>35</v>
      </c>
      <c r="E4805" s="1" t="str">
        <f t="shared" si="226"/>
        <v>01905</v>
      </c>
      <c r="F4805" s="1" t="str">
        <f t="shared" si="227"/>
        <v>SP-Amparo</v>
      </c>
    </row>
    <row r="4806" spans="1:6" x14ac:dyDescent="0.25">
      <c r="A4806" s="1" t="s">
        <v>1247</v>
      </c>
      <c r="B4806" s="1">
        <v>3502002</v>
      </c>
      <c r="C4806" s="1" t="s">
        <v>5094</v>
      </c>
      <c r="D4806" s="1" t="str">
        <f t="shared" si="225"/>
        <v>35</v>
      </c>
      <c r="E4806" s="1" t="str">
        <f t="shared" si="226"/>
        <v>02002</v>
      </c>
      <c r="F4806" s="1" t="str">
        <f t="shared" si="227"/>
        <v>SP-Analândia</v>
      </c>
    </row>
    <row r="4807" spans="1:6" x14ac:dyDescent="0.25">
      <c r="A4807" s="1" t="s">
        <v>1247</v>
      </c>
      <c r="B4807" s="1">
        <v>3502101</v>
      </c>
      <c r="C4807" s="1" t="s">
        <v>5095</v>
      </c>
      <c r="D4807" s="1" t="str">
        <f t="shared" si="225"/>
        <v>35</v>
      </c>
      <c r="E4807" s="1" t="str">
        <f t="shared" si="226"/>
        <v>02101</v>
      </c>
      <c r="F4807" s="1" t="str">
        <f t="shared" si="227"/>
        <v>SP-Andradina</v>
      </c>
    </row>
    <row r="4808" spans="1:6" x14ac:dyDescent="0.25">
      <c r="A4808" s="1" t="s">
        <v>1247</v>
      </c>
      <c r="B4808" s="1">
        <v>3502200</v>
      </c>
      <c r="C4808" s="1" t="s">
        <v>5096</v>
      </c>
      <c r="D4808" s="1" t="str">
        <f t="shared" si="225"/>
        <v>35</v>
      </c>
      <c r="E4808" s="1" t="str">
        <f t="shared" si="226"/>
        <v>02200</v>
      </c>
      <c r="F4808" s="1" t="str">
        <f t="shared" si="227"/>
        <v>SP-Angatuba</v>
      </c>
    </row>
    <row r="4809" spans="1:6" x14ac:dyDescent="0.25">
      <c r="A4809" s="1" t="s">
        <v>1247</v>
      </c>
      <c r="B4809" s="1">
        <v>3502309</v>
      </c>
      <c r="C4809" s="1" t="s">
        <v>5097</v>
      </c>
      <c r="D4809" s="1" t="str">
        <f t="shared" si="225"/>
        <v>35</v>
      </c>
      <c r="E4809" s="1" t="str">
        <f t="shared" si="226"/>
        <v>02309</v>
      </c>
      <c r="F4809" s="1" t="str">
        <f t="shared" si="227"/>
        <v>SP-Anhembi</v>
      </c>
    </row>
    <row r="4810" spans="1:6" x14ac:dyDescent="0.25">
      <c r="A4810" s="1" t="s">
        <v>1247</v>
      </c>
      <c r="B4810" s="1">
        <v>3502408</v>
      </c>
      <c r="C4810" s="1" t="s">
        <v>5098</v>
      </c>
      <c r="D4810" s="1" t="str">
        <f t="shared" si="225"/>
        <v>35</v>
      </c>
      <c r="E4810" s="1" t="str">
        <f t="shared" si="226"/>
        <v>02408</v>
      </c>
      <c r="F4810" s="1" t="str">
        <f t="shared" si="227"/>
        <v>SP-Anhumas</v>
      </c>
    </row>
    <row r="4811" spans="1:6" x14ac:dyDescent="0.25">
      <c r="A4811" s="1" t="s">
        <v>1247</v>
      </c>
      <c r="B4811" s="1">
        <v>3502507</v>
      </c>
      <c r="C4811" s="1" t="s">
        <v>3152</v>
      </c>
      <c r="D4811" s="1" t="str">
        <f t="shared" si="225"/>
        <v>35</v>
      </c>
      <c r="E4811" s="1" t="str">
        <f t="shared" si="226"/>
        <v>02507</v>
      </c>
      <c r="F4811" s="1" t="str">
        <f t="shared" si="227"/>
        <v>SP-Aparecida</v>
      </c>
    </row>
    <row r="4812" spans="1:6" x14ac:dyDescent="0.25">
      <c r="A4812" s="1" t="s">
        <v>1247</v>
      </c>
      <c r="B4812" s="1">
        <v>3502606</v>
      </c>
      <c r="C4812" s="1" t="s">
        <v>5099</v>
      </c>
      <c r="D4812" s="1" t="str">
        <f t="shared" si="225"/>
        <v>35</v>
      </c>
      <c r="E4812" s="1" t="str">
        <f t="shared" si="226"/>
        <v>02606</v>
      </c>
      <c r="F4812" s="1" t="str">
        <f t="shared" si="227"/>
        <v>SP-Aparecida d'Oeste</v>
      </c>
    </row>
    <row r="4813" spans="1:6" x14ac:dyDescent="0.25">
      <c r="A4813" s="1" t="s">
        <v>1247</v>
      </c>
      <c r="B4813" s="1">
        <v>3502705</v>
      </c>
      <c r="C4813" s="1" t="s">
        <v>5100</v>
      </c>
      <c r="D4813" s="1" t="str">
        <f t="shared" si="225"/>
        <v>35</v>
      </c>
      <c r="E4813" s="1" t="str">
        <f t="shared" si="226"/>
        <v>02705</v>
      </c>
      <c r="F4813" s="1" t="str">
        <f t="shared" si="227"/>
        <v>SP-Apiaí</v>
      </c>
    </row>
    <row r="4814" spans="1:6" x14ac:dyDescent="0.25">
      <c r="A4814" s="1" t="s">
        <v>1247</v>
      </c>
      <c r="B4814" s="1">
        <v>3502754</v>
      </c>
      <c r="C4814" s="1" t="s">
        <v>5101</v>
      </c>
      <c r="D4814" s="1" t="str">
        <f t="shared" si="225"/>
        <v>35</v>
      </c>
      <c r="E4814" s="1" t="str">
        <f t="shared" si="226"/>
        <v>02754</v>
      </c>
      <c r="F4814" s="1" t="str">
        <f t="shared" si="227"/>
        <v>SP-Araçariguama</v>
      </c>
    </row>
    <row r="4815" spans="1:6" x14ac:dyDescent="0.25">
      <c r="A4815" s="1" t="s">
        <v>1247</v>
      </c>
      <c r="B4815" s="1">
        <v>3502804</v>
      </c>
      <c r="C4815" s="1" t="s">
        <v>5102</v>
      </c>
      <c r="D4815" s="1" t="str">
        <f t="shared" si="225"/>
        <v>35</v>
      </c>
      <c r="E4815" s="1" t="str">
        <f t="shared" si="226"/>
        <v>02804</v>
      </c>
      <c r="F4815" s="1" t="str">
        <f t="shared" si="227"/>
        <v>SP-Araçatuba</v>
      </c>
    </row>
    <row r="4816" spans="1:6" x14ac:dyDescent="0.25">
      <c r="A4816" s="1" t="s">
        <v>1247</v>
      </c>
      <c r="B4816" s="1">
        <v>3502903</v>
      </c>
      <c r="C4816" s="1" t="s">
        <v>5103</v>
      </c>
      <c r="D4816" s="1" t="str">
        <f t="shared" si="225"/>
        <v>35</v>
      </c>
      <c r="E4816" s="1" t="str">
        <f t="shared" si="226"/>
        <v>02903</v>
      </c>
      <c r="F4816" s="1" t="str">
        <f t="shared" si="227"/>
        <v>SP-Araçoiaba da Serra</v>
      </c>
    </row>
    <row r="4817" spans="1:6" x14ac:dyDescent="0.25">
      <c r="A4817" s="1" t="s">
        <v>1247</v>
      </c>
      <c r="B4817" s="1">
        <v>3503000</v>
      </c>
      <c r="C4817" s="1" t="s">
        <v>5104</v>
      </c>
      <c r="D4817" s="1" t="str">
        <f t="shared" si="225"/>
        <v>35</v>
      </c>
      <c r="E4817" s="1" t="str">
        <f t="shared" si="226"/>
        <v>03000</v>
      </c>
      <c r="F4817" s="1" t="str">
        <f t="shared" si="227"/>
        <v>SP-Aramina</v>
      </c>
    </row>
    <row r="4818" spans="1:6" x14ac:dyDescent="0.25">
      <c r="A4818" s="1" t="s">
        <v>1247</v>
      </c>
      <c r="B4818" s="1">
        <v>3503109</v>
      </c>
      <c r="C4818" s="1" t="s">
        <v>5105</v>
      </c>
      <c r="D4818" s="1" t="str">
        <f t="shared" si="225"/>
        <v>35</v>
      </c>
      <c r="E4818" s="1" t="str">
        <f t="shared" si="226"/>
        <v>03109</v>
      </c>
      <c r="F4818" s="1" t="str">
        <f t="shared" si="227"/>
        <v>SP-Arandu</v>
      </c>
    </row>
    <row r="4819" spans="1:6" x14ac:dyDescent="0.25">
      <c r="A4819" s="1" t="s">
        <v>1247</v>
      </c>
      <c r="B4819" s="1">
        <v>3503158</v>
      </c>
      <c r="C4819" s="1" t="s">
        <v>5106</v>
      </c>
      <c r="D4819" s="1" t="str">
        <f t="shared" si="225"/>
        <v>35</v>
      </c>
      <c r="E4819" s="1" t="str">
        <f t="shared" si="226"/>
        <v>03158</v>
      </c>
      <c r="F4819" s="1" t="str">
        <f t="shared" si="227"/>
        <v>SP-Arapeí</v>
      </c>
    </row>
    <row r="4820" spans="1:6" x14ac:dyDescent="0.25">
      <c r="A4820" s="1" t="s">
        <v>1247</v>
      </c>
      <c r="B4820" s="1">
        <v>3503208</v>
      </c>
      <c r="C4820" s="1" t="s">
        <v>5107</v>
      </c>
      <c r="D4820" s="1" t="str">
        <f t="shared" si="225"/>
        <v>35</v>
      </c>
      <c r="E4820" s="1" t="str">
        <f t="shared" si="226"/>
        <v>03208</v>
      </c>
      <c r="F4820" s="1" t="str">
        <f t="shared" si="227"/>
        <v>SP-Araraquara</v>
      </c>
    </row>
    <row r="4821" spans="1:6" x14ac:dyDescent="0.25">
      <c r="A4821" s="1" t="s">
        <v>1247</v>
      </c>
      <c r="B4821" s="1">
        <v>3503307</v>
      </c>
      <c r="C4821" s="1" t="s">
        <v>5108</v>
      </c>
      <c r="D4821" s="1" t="str">
        <f t="shared" si="225"/>
        <v>35</v>
      </c>
      <c r="E4821" s="1" t="str">
        <f t="shared" si="226"/>
        <v>03307</v>
      </c>
      <c r="F4821" s="1" t="str">
        <f t="shared" si="227"/>
        <v>SP-Araras</v>
      </c>
    </row>
    <row r="4822" spans="1:6" x14ac:dyDescent="0.25">
      <c r="A4822" s="1" t="s">
        <v>1247</v>
      </c>
      <c r="B4822" s="1">
        <v>3503356</v>
      </c>
      <c r="C4822" s="1" t="s">
        <v>5109</v>
      </c>
      <c r="D4822" s="1" t="str">
        <f t="shared" si="225"/>
        <v>35</v>
      </c>
      <c r="E4822" s="1" t="str">
        <f t="shared" si="226"/>
        <v>03356</v>
      </c>
      <c r="F4822" s="1" t="str">
        <f t="shared" si="227"/>
        <v>SP-Arco-Íris</v>
      </c>
    </row>
    <row r="4823" spans="1:6" x14ac:dyDescent="0.25">
      <c r="A4823" s="1" t="s">
        <v>1247</v>
      </c>
      <c r="B4823" s="1">
        <v>3503406</v>
      </c>
      <c r="C4823" s="1" t="s">
        <v>5110</v>
      </c>
      <c r="D4823" s="1" t="str">
        <f t="shared" si="225"/>
        <v>35</v>
      </c>
      <c r="E4823" s="1" t="str">
        <f t="shared" si="226"/>
        <v>03406</v>
      </c>
      <c r="F4823" s="1" t="str">
        <f t="shared" si="227"/>
        <v>SP-Arealva</v>
      </c>
    </row>
    <row r="4824" spans="1:6" x14ac:dyDescent="0.25">
      <c r="A4824" s="1" t="s">
        <v>1247</v>
      </c>
      <c r="B4824" s="1">
        <v>3503505</v>
      </c>
      <c r="C4824" s="1" t="s">
        <v>5111</v>
      </c>
      <c r="D4824" s="1" t="str">
        <f t="shared" si="225"/>
        <v>35</v>
      </c>
      <c r="E4824" s="1" t="str">
        <f t="shared" si="226"/>
        <v>03505</v>
      </c>
      <c r="F4824" s="1" t="str">
        <f t="shared" si="227"/>
        <v>SP-Areias</v>
      </c>
    </row>
    <row r="4825" spans="1:6" x14ac:dyDescent="0.25">
      <c r="A4825" s="1" t="s">
        <v>1247</v>
      </c>
      <c r="B4825" s="1">
        <v>3503604</v>
      </c>
      <c r="C4825" s="1" t="s">
        <v>5112</v>
      </c>
      <c r="D4825" s="1" t="str">
        <f t="shared" si="225"/>
        <v>35</v>
      </c>
      <c r="E4825" s="1" t="str">
        <f t="shared" si="226"/>
        <v>03604</v>
      </c>
      <c r="F4825" s="1" t="str">
        <f t="shared" si="227"/>
        <v>SP-Areiópolis</v>
      </c>
    </row>
    <row r="4826" spans="1:6" x14ac:dyDescent="0.25">
      <c r="A4826" s="1" t="s">
        <v>1247</v>
      </c>
      <c r="B4826" s="1">
        <v>3503703</v>
      </c>
      <c r="C4826" s="1" t="s">
        <v>5113</v>
      </c>
      <c r="D4826" s="1" t="str">
        <f t="shared" si="225"/>
        <v>35</v>
      </c>
      <c r="E4826" s="1" t="str">
        <f t="shared" si="226"/>
        <v>03703</v>
      </c>
      <c r="F4826" s="1" t="str">
        <f t="shared" si="227"/>
        <v>SP-Ariranha</v>
      </c>
    </row>
    <row r="4827" spans="1:6" x14ac:dyDescent="0.25">
      <c r="A4827" s="1" t="s">
        <v>1247</v>
      </c>
      <c r="B4827" s="1">
        <v>3503802</v>
      </c>
      <c r="C4827" s="1" t="s">
        <v>5114</v>
      </c>
      <c r="D4827" s="1" t="str">
        <f t="shared" si="225"/>
        <v>35</v>
      </c>
      <c r="E4827" s="1" t="str">
        <f t="shared" si="226"/>
        <v>03802</v>
      </c>
      <c r="F4827" s="1" t="str">
        <f t="shared" si="227"/>
        <v>SP-Artur Nogueira</v>
      </c>
    </row>
    <row r="4828" spans="1:6" x14ac:dyDescent="0.25">
      <c r="A4828" s="1" t="s">
        <v>1247</v>
      </c>
      <c r="B4828" s="1">
        <v>3503901</v>
      </c>
      <c r="C4828" s="1" t="s">
        <v>5115</v>
      </c>
      <c r="D4828" s="1" t="str">
        <f t="shared" si="225"/>
        <v>35</v>
      </c>
      <c r="E4828" s="1" t="str">
        <f t="shared" si="226"/>
        <v>03901</v>
      </c>
      <c r="F4828" s="1" t="str">
        <f t="shared" si="227"/>
        <v>SP-Arujá</v>
      </c>
    </row>
    <row r="4829" spans="1:6" x14ac:dyDescent="0.25">
      <c r="A4829" s="1" t="s">
        <v>1247</v>
      </c>
      <c r="B4829" s="1">
        <v>3503950</v>
      </c>
      <c r="C4829" s="1" t="s">
        <v>5116</v>
      </c>
      <c r="D4829" s="1" t="str">
        <f t="shared" si="225"/>
        <v>35</v>
      </c>
      <c r="E4829" s="1" t="str">
        <f t="shared" si="226"/>
        <v>03950</v>
      </c>
      <c r="F4829" s="1" t="str">
        <f t="shared" si="227"/>
        <v>SP-Aspásia</v>
      </c>
    </row>
    <row r="4830" spans="1:6" x14ac:dyDescent="0.25">
      <c r="A4830" s="1" t="s">
        <v>1247</v>
      </c>
      <c r="B4830" s="1">
        <v>3504008</v>
      </c>
      <c r="C4830" s="1" t="s">
        <v>5117</v>
      </c>
      <c r="D4830" s="1" t="str">
        <f t="shared" si="225"/>
        <v>35</v>
      </c>
      <c r="E4830" s="1" t="str">
        <f t="shared" si="226"/>
        <v>04008</v>
      </c>
      <c r="F4830" s="1" t="str">
        <f t="shared" si="227"/>
        <v>SP-Assis</v>
      </c>
    </row>
    <row r="4831" spans="1:6" x14ac:dyDescent="0.25">
      <c r="A4831" s="1" t="s">
        <v>1247</v>
      </c>
      <c r="B4831" s="1">
        <v>3504107</v>
      </c>
      <c r="C4831" s="1" t="s">
        <v>5118</v>
      </c>
      <c r="D4831" s="1" t="str">
        <f t="shared" si="225"/>
        <v>35</v>
      </c>
      <c r="E4831" s="1" t="str">
        <f t="shared" si="226"/>
        <v>04107</v>
      </c>
      <c r="F4831" s="1" t="str">
        <f t="shared" si="227"/>
        <v>SP-Atibaia</v>
      </c>
    </row>
    <row r="4832" spans="1:6" x14ac:dyDescent="0.25">
      <c r="A4832" s="1" t="s">
        <v>1247</v>
      </c>
      <c r="B4832" s="1">
        <v>3504206</v>
      </c>
      <c r="C4832" s="1" t="s">
        <v>5119</v>
      </c>
      <c r="D4832" s="1" t="str">
        <f t="shared" si="225"/>
        <v>35</v>
      </c>
      <c r="E4832" s="1" t="str">
        <f t="shared" si="226"/>
        <v>04206</v>
      </c>
      <c r="F4832" s="1" t="str">
        <f t="shared" si="227"/>
        <v>SP-Auriflama</v>
      </c>
    </row>
    <row r="4833" spans="1:6" x14ac:dyDescent="0.25">
      <c r="A4833" s="1" t="s">
        <v>1247</v>
      </c>
      <c r="B4833" s="1">
        <v>3504305</v>
      </c>
      <c r="C4833" s="1" t="s">
        <v>5120</v>
      </c>
      <c r="D4833" s="1" t="str">
        <f t="shared" si="225"/>
        <v>35</v>
      </c>
      <c r="E4833" s="1" t="str">
        <f t="shared" si="226"/>
        <v>04305</v>
      </c>
      <c r="F4833" s="1" t="str">
        <f t="shared" si="227"/>
        <v>SP-Avaí</v>
      </c>
    </row>
    <row r="4834" spans="1:6" x14ac:dyDescent="0.25">
      <c r="A4834" s="1" t="s">
        <v>1247</v>
      </c>
      <c r="B4834" s="1">
        <v>3504404</v>
      </c>
      <c r="C4834" s="1" t="s">
        <v>5121</v>
      </c>
      <c r="D4834" s="1" t="str">
        <f t="shared" si="225"/>
        <v>35</v>
      </c>
      <c r="E4834" s="1" t="str">
        <f t="shared" si="226"/>
        <v>04404</v>
      </c>
      <c r="F4834" s="1" t="str">
        <f t="shared" si="227"/>
        <v>SP-Avanhandava</v>
      </c>
    </row>
    <row r="4835" spans="1:6" x14ac:dyDescent="0.25">
      <c r="A4835" s="1" t="s">
        <v>1247</v>
      </c>
      <c r="B4835" s="1">
        <v>3504503</v>
      </c>
      <c r="C4835" s="1" t="s">
        <v>5122</v>
      </c>
      <c r="D4835" s="1" t="str">
        <f t="shared" si="225"/>
        <v>35</v>
      </c>
      <c r="E4835" s="1" t="str">
        <f t="shared" si="226"/>
        <v>04503</v>
      </c>
      <c r="F4835" s="1" t="str">
        <f t="shared" si="227"/>
        <v>SP-Avaré</v>
      </c>
    </row>
    <row r="4836" spans="1:6" x14ac:dyDescent="0.25">
      <c r="A4836" s="1" t="s">
        <v>1247</v>
      </c>
      <c r="B4836" s="1">
        <v>3504602</v>
      </c>
      <c r="C4836" s="1" t="s">
        <v>5123</v>
      </c>
      <c r="D4836" s="1" t="str">
        <f t="shared" si="225"/>
        <v>35</v>
      </c>
      <c r="E4836" s="1" t="str">
        <f t="shared" si="226"/>
        <v>04602</v>
      </c>
      <c r="F4836" s="1" t="str">
        <f t="shared" si="227"/>
        <v>SP-Bady Bassitt</v>
      </c>
    </row>
    <row r="4837" spans="1:6" x14ac:dyDescent="0.25">
      <c r="A4837" s="1" t="s">
        <v>1247</v>
      </c>
      <c r="B4837" s="1">
        <v>3504701</v>
      </c>
      <c r="C4837" s="1" t="s">
        <v>5124</v>
      </c>
      <c r="D4837" s="1" t="str">
        <f t="shared" si="225"/>
        <v>35</v>
      </c>
      <c r="E4837" s="1" t="str">
        <f t="shared" si="226"/>
        <v>04701</v>
      </c>
      <c r="F4837" s="1" t="str">
        <f t="shared" si="227"/>
        <v>SP-Balbinos</v>
      </c>
    </row>
    <row r="4838" spans="1:6" x14ac:dyDescent="0.25">
      <c r="A4838" s="1" t="s">
        <v>1247</v>
      </c>
      <c r="B4838" s="1">
        <v>3504800</v>
      </c>
      <c r="C4838" s="1" t="s">
        <v>5125</v>
      </c>
      <c r="D4838" s="1" t="str">
        <f t="shared" si="225"/>
        <v>35</v>
      </c>
      <c r="E4838" s="1" t="str">
        <f t="shared" si="226"/>
        <v>04800</v>
      </c>
      <c r="F4838" s="1" t="str">
        <f t="shared" si="227"/>
        <v>SP-Bálsamo</v>
      </c>
    </row>
    <row r="4839" spans="1:6" x14ac:dyDescent="0.25">
      <c r="A4839" s="1" t="s">
        <v>1247</v>
      </c>
      <c r="B4839" s="1">
        <v>3504909</v>
      </c>
      <c r="C4839" s="1" t="s">
        <v>5126</v>
      </c>
      <c r="D4839" s="1" t="str">
        <f t="shared" si="225"/>
        <v>35</v>
      </c>
      <c r="E4839" s="1" t="str">
        <f t="shared" si="226"/>
        <v>04909</v>
      </c>
      <c r="F4839" s="1" t="str">
        <f t="shared" si="227"/>
        <v>SP-Bananal</v>
      </c>
    </row>
    <row r="4840" spans="1:6" x14ac:dyDescent="0.25">
      <c r="A4840" s="1" t="s">
        <v>1247</v>
      </c>
      <c r="B4840" s="1">
        <v>3505005</v>
      </c>
      <c r="C4840" s="1" t="s">
        <v>5127</v>
      </c>
      <c r="D4840" s="1" t="str">
        <f t="shared" si="225"/>
        <v>35</v>
      </c>
      <c r="E4840" s="1" t="str">
        <f t="shared" si="226"/>
        <v>05005</v>
      </c>
      <c r="F4840" s="1" t="str">
        <f t="shared" si="227"/>
        <v>SP-Barão de Antonina</v>
      </c>
    </row>
    <row r="4841" spans="1:6" x14ac:dyDescent="0.25">
      <c r="A4841" s="1" t="s">
        <v>1247</v>
      </c>
      <c r="B4841" s="1">
        <v>3505104</v>
      </c>
      <c r="C4841" s="1" t="s">
        <v>5128</v>
      </c>
      <c r="D4841" s="1" t="str">
        <f t="shared" si="225"/>
        <v>35</v>
      </c>
      <c r="E4841" s="1" t="str">
        <f t="shared" si="226"/>
        <v>05104</v>
      </c>
      <c r="F4841" s="1" t="str">
        <f t="shared" si="227"/>
        <v>SP-Barbosa</v>
      </c>
    </row>
    <row r="4842" spans="1:6" x14ac:dyDescent="0.25">
      <c r="A4842" s="1" t="s">
        <v>1247</v>
      </c>
      <c r="B4842" s="1">
        <v>3505203</v>
      </c>
      <c r="C4842" s="1" t="s">
        <v>5129</v>
      </c>
      <c r="D4842" s="1" t="str">
        <f t="shared" si="225"/>
        <v>35</v>
      </c>
      <c r="E4842" s="1" t="str">
        <f t="shared" si="226"/>
        <v>05203</v>
      </c>
      <c r="F4842" s="1" t="str">
        <f t="shared" si="227"/>
        <v>SP-Bariri</v>
      </c>
    </row>
    <row r="4843" spans="1:6" x14ac:dyDescent="0.25">
      <c r="A4843" s="1" t="s">
        <v>1247</v>
      </c>
      <c r="B4843" s="1">
        <v>3505302</v>
      </c>
      <c r="C4843" s="1" t="s">
        <v>5130</v>
      </c>
      <c r="D4843" s="1" t="str">
        <f t="shared" si="225"/>
        <v>35</v>
      </c>
      <c r="E4843" s="1" t="str">
        <f t="shared" si="226"/>
        <v>05302</v>
      </c>
      <c r="F4843" s="1" t="str">
        <f t="shared" si="227"/>
        <v>SP-Barra Bonita</v>
      </c>
    </row>
    <row r="4844" spans="1:6" x14ac:dyDescent="0.25">
      <c r="A4844" s="1" t="s">
        <v>1247</v>
      </c>
      <c r="B4844" s="1">
        <v>3505351</v>
      </c>
      <c r="C4844" s="1" t="s">
        <v>5131</v>
      </c>
      <c r="D4844" s="1" t="str">
        <f t="shared" si="225"/>
        <v>35</v>
      </c>
      <c r="E4844" s="1" t="str">
        <f t="shared" si="226"/>
        <v>05351</v>
      </c>
      <c r="F4844" s="1" t="str">
        <f t="shared" si="227"/>
        <v>SP-Barra do Chapéu</v>
      </c>
    </row>
    <row r="4845" spans="1:6" x14ac:dyDescent="0.25">
      <c r="A4845" s="1" t="s">
        <v>1247</v>
      </c>
      <c r="B4845" s="1">
        <v>3505401</v>
      </c>
      <c r="C4845" s="1" t="s">
        <v>5132</v>
      </c>
      <c r="D4845" s="1" t="str">
        <f t="shared" si="225"/>
        <v>35</v>
      </c>
      <c r="E4845" s="1" t="str">
        <f t="shared" si="226"/>
        <v>05401</v>
      </c>
      <c r="F4845" s="1" t="str">
        <f t="shared" si="227"/>
        <v>SP-Barra do Turvo</v>
      </c>
    </row>
    <row r="4846" spans="1:6" x14ac:dyDescent="0.25">
      <c r="A4846" s="1" t="s">
        <v>1247</v>
      </c>
      <c r="B4846" s="1">
        <v>3505500</v>
      </c>
      <c r="C4846" s="1" t="s">
        <v>5133</v>
      </c>
      <c r="D4846" s="1" t="str">
        <f t="shared" si="225"/>
        <v>35</v>
      </c>
      <c r="E4846" s="1" t="str">
        <f t="shared" si="226"/>
        <v>05500</v>
      </c>
      <c r="F4846" s="1" t="str">
        <f t="shared" si="227"/>
        <v>SP-Barretos</v>
      </c>
    </row>
    <row r="4847" spans="1:6" x14ac:dyDescent="0.25">
      <c r="A4847" s="1" t="s">
        <v>1247</v>
      </c>
      <c r="B4847" s="1">
        <v>3505609</v>
      </c>
      <c r="C4847" s="1" t="s">
        <v>5134</v>
      </c>
      <c r="D4847" s="1" t="str">
        <f t="shared" si="225"/>
        <v>35</v>
      </c>
      <c r="E4847" s="1" t="str">
        <f t="shared" si="226"/>
        <v>05609</v>
      </c>
      <c r="F4847" s="1" t="str">
        <f t="shared" si="227"/>
        <v>SP-Barrinha</v>
      </c>
    </row>
    <row r="4848" spans="1:6" x14ac:dyDescent="0.25">
      <c r="A4848" s="1" t="s">
        <v>1247</v>
      </c>
      <c r="B4848" s="1">
        <v>3505708</v>
      </c>
      <c r="C4848" s="1" t="s">
        <v>5135</v>
      </c>
      <c r="D4848" s="1" t="str">
        <f t="shared" si="225"/>
        <v>35</v>
      </c>
      <c r="E4848" s="1" t="str">
        <f t="shared" si="226"/>
        <v>05708</v>
      </c>
      <c r="F4848" s="1" t="str">
        <f t="shared" si="227"/>
        <v>SP-Barueri</v>
      </c>
    </row>
    <row r="4849" spans="1:6" x14ac:dyDescent="0.25">
      <c r="A4849" s="1" t="s">
        <v>1247</v>
      </c>
      <c r="B4849" s="1">
        <v>3505807</v>
      </c>
      <c r="C4849" s="1" t="s">
        <v>5136</v>
      </c>
      <c r="D4849" s="1" t="str">
        <f t="shared" si="225"/>
        <v>35</v>
      </c>
      <c r="E4849" s="1" t="str">
        <f t="shared" si="226"/>
        <v>05807</v>
      </c>
      <c r="F4849" s="1" t="str">
        <f t="shared" si="227"/>
        <v>SP-Bastos</v>
      </c>
    </row>
    <row r="4850" spans="1:6" x14ac:dyDescent="0.25">
      <c r="A4850" s="1" t="s">
        <v>1247</v>
      </c>
      <c r="B4850" s="1">
        <v>3505906</v>
      </c>
      <c r="C4850" s="1" t="s">
        <v>5137</v>
      </c>
      <c r="D4850" s="1" t="str">
        <f t="shared" si="225"/>
        <v>35</v>
      </c>
      <c r="E4850" s="1" t="str">
        <f t="shared" si="226"/>
        <v>05906</v>
      </c>
      <c r="F4850" s="1" t="str">
        <f t="shared" si="227"/>
        <v>SP-Batatais</v>
      </c>
    </row>
    <row r="4851" spans="1:6" x14ac:dyDescent="0.25">
      <c r="A4851" s="1" t="s">
        <v>1247</v>
      </c>
      <c r="B4851" s="1">
        <v>3506003</v>
      </c>
      <c r="C4851" s="1" t="s">
        <v>5138</v>
      </c>
      <c r="D4851" s="1" t="str">
        <f t="shared" si="225"/>
        <v>35</v>
      </c>
      <c r="E4851" s="1" t="str">
        <f t="shared" si="226"/>
        <v>06003</v>
      </c>
      <c r="F4851" s="1" t="str">
        <f t="shared" si="227"/>
        <v>SP-Bauru</v>
      </c>
    </row>
    <row r="4852" spans="1:6" x14ac:dyDescent="0.25">
      <c r="A4852" s="1" t="s">
        <v>1247</v>
      </c>
      <c r="B4852" s="1">
        <v>3506102</v>
      </c>
      <c r="C4852" s="1" t="s">
        <v>5139</v>
      </c>
      <c r="D4852" s="1" t="str">
        <f t="shared" si="225"/>
        <v>35</v>
      </c>
      <c r="E4852" s="1" t="str">
        <f t="shared" si="226"/>
        <v>06102</v>
      </c>
      <c r="F4852" s="1" t="str">
        <f t="shared" si="227"/>
        <v>SP-Bebedouro</v>
      </c>
    </row>
    <row r="4853" spans="1:6" x14ac:dyDescent="0.25">
      <c r="A4853" s="1" t="s">
        <v>1247</v>
      </c>
      <c r="B4853" s="1">
        <v>3506201</v>
      </c>
      <c r="C4853" s="1" t="s">
        <v>5140</v>
      </c>
      <c r="D4853" s="1" t="str">
        <f t="shared" si="225"/>
        <v>35</v>
      </c>
      <c r="E4853" s="1" t="str">
        <f t="shared" si="226"/>
        <v>06201</v>
      </c>
      <c r="F4853" s="1" t="str">
        <f t="shared" si="227"/>
        <v>SP-Bento de Abreu</v>
      </c>
    </row>
    <row r="4854" spans="1:6" x14ac:dyDescent="0.25">
      <c r="A4854" s="1" t="s">
        <v>1247</v>
      </c>
      <c r="B4854" s="1">
        <v>3506300</v>
      </c>
      <c r="C4854" s="1" t="s">
        <v>5141</v>
      </c>
      <c r="D4854" s="1" t="str">
        <f t="shared" si="225"/>
        <v>35</v>
      </c>
      <c r="E4854" s="1" t="str">
        <f t="shared" si="226"/>
        <v>06300</v>
      </c>
      <c r="F4854" s="1" t="str">
        <f t="shared" si="227"/>
        <v>SP-Bernardino de Campos</v>
      </c>
    </row>
    <row r="4855" spans="1:6" x14ac:dyDescent="0.25">
      <c r="A4855" s="1" t="s">
        <v>1247</v>
      </c>
      <c r="B4855" s="1">
        <v>3506359</v>
      </c>
      <c r="C4855" s="1" t="s">
        <v>5142</v>
      </c>
      <c r="D4855" s="1" t="str">
        <f t="shared" si="225"/>
        <v>35</v>
      </c>
      <c r="E4855" s="1" t="str">
        <f t="shared" si="226"/>
        <v>06359</v>
      </c>
      <c r="F4855" s="1" t="str">
        <f t="shared" si="227"/>
        <v>SP-Bertioga</v>
      </c>
    </row>
    <row r="4856" spans="1:6" x14ac:dyDescent="0.25">
      <c r="A4856" s="1" t="s">
        <v>1247</v>
      </c>
      <c r="B4856" s="1">
        <v>3506409</v>
      </c>
      <c r="C4856" s="1" t="s">
        <v>5143</v>
      </c>
      <c r="D4856" s="1" t="str">
        <f t="shared" si="225"/>
        <v>35</v>
      </c>
      <c r="E4856" s="1" t="str">
        <f t="shared" si="226"/>
        <v>06409</v>
      </c>
      <c r="F4856" s="1" t="str">
        <f t="shared" si="227"/>
        <v>SP-Bilac</v>
      </c>
    </row>
    <row r="4857" spans="1:6" x14ac:dyDescent="0.25">
      <c r="A4857" s="1" t="s">
        <v>1247</v>
      </c>
      <c r="B4857" s="1">
        <v>3506508</v>
      </c>
      <c r="C4857" s="1" t="s">
        <v>5144</v>
      </c>
      <c r="D4857" s="1" t="str">
        <f t="shared" si="225"/>
        <v>35</v>
      </c>
      <c r="E4857" s="1" t="str">
        <f t="shared" si="226"/>
        <v>06508</v>
      </c>
      <c r="F4857" s="1" t="str">
        <f t="shared" si="227"/>
        <v>SP-Birigui</v>
      </c>
    </row>
    <row r="4858" spans="1:6" x14ac:dyDescent="0.25">
      <c r="A4858" s="1" t="s">
        <v>1247</v>
      </c>
      <c r="B4858" s="1">
        <v>3506607</v>
      </c>
      <c r="C4858" s="1" t="s">
        <v>5145</v>
      </c>
      <c r="D4858" s="1" t="str">
        <f t="shared" si="225"/>
        <v>35</v>
      </c>
      <c r="E4858" s="1" t="str">
        <f t="shared" si="226"/>
        <v>06607</v>
      </c>
      <c r="F4858" s="1" t="str">
        <f t="shared" si="227"/>
        <v>SP-Biritiba-Mirim</v>
      </c>
    </row>
    <row r="4859" spans="1:6" x14ac:dyDescent="0.25">
      <c r="A4859" s="1" t="s">
        <v>1247</v>
      </c>
      <c r="B4859" s="1">
        <v>3506706</v>
      </c>
      <c r="C4859" s="1" t="s">
        <v>5146</v>
      </c>
      <c r="D4859" s="1" t="str">
        <f t="shared" si="225"/>
        <v>35</v>
      </c>
      <c r="E4859" s="1" t="str">
        <f t="shared" si="226"/>
        <v>06706</v>
      </c>
      <c r="F4859" s="1" t="str">
        <f t="shared" si="227"/>
        <v>SP-Boa Esperança do Sul</v>
      </c>
    </row>
    <row r="4860" spans="1:6" x14ac:dyDescent="0.25">
      <c r="A4860" s="1" t="s">
        <v>1247</v>
      </c>
      <c r="B4860" s="1">
        <v>3506805</v>
      </c>
      <c r="C4860" s="1" t="s">
        <v>2606</v>
      </c>
      <c r="D4860" s="1" t="str">
        <f t="shared" si="225"/>
        <v>35</v>
      </c>
      <c r="E4860" s="1" t="str">
        <f t="shared" si="226"/>
        <v>06805</v>
      </c>
      <c r="F4860" s="1" t="str">
        <f t="shared" si="227"/>
        <v>SP-Bocaina</v>
      </c>
    </row>
    <row r="4861" spans="1:6" x14ac:dyDescent="0.25">
      <c r="A4861" s="1" t="s">
        <v>1247</v>
      </c>
      <c r="B4861" s="1">
        <v>3506904</v>
      </c>
      <c r="C4861" s="1" t="s">
        <v>5147</v>
      </c>
      <c r="D4861" s="1" t="str">
        <f t="shared" si="225"/>
        <v>35</v>
      </c>
      <c r="E4861" s="1" t="str">
        <f t="shared" si="226"/>
        <v>06904</v>
      </c>
      <c r="F4861" s="1" t="str">
        <f t="shared" si="227"/>
        <v>SP-Bofete</v>
      </c>
    </row>
    <row r="4862" spans="1:6" x14ac:dyDescent="0.25">
      <c r="A4862" s="1" t="s">
        <v>1247</v>
      </c>
      <c r="B4862" s="1">
        <v>3507001</v>
      </c>
      <c r="C4862" s="1" t="s">
        <v>5148</v>
      </c>
      <c r="D4862" s="1" t="str">
        <f t="shared" si="225"/>
        <v>35</v>
      </c>
      <c r="E4862" s="1" t="str">
        <f t="shared" si="226"/>
        <v>07001</v>
      </c>
      <c r="F4862" s="1" t="str">
        <f t="shared" si="227"/>
        <v>SP-Boituva</v>
      </c>
    </row>
    <row r="4863" spans="1:6" x14ac:dyDescent="0.25">
      <c r="A4863" s="1" t="s">
        <v>1247</v>
      </c>
      <c r="B4863" s="1">
        <v>3507100</v>
      </c>
      <c r="C4863" s="1" t="s">
        <v>5149</v>
      </c>
      <c r="D4863" s="1" t="str">
        <f t="shared" si="225"/>
        <v>35</v>
      </c>
      <c r="E4863" s="1" t="str">
        <f t="shared" si="226"/>
        <v>07100</v>
      </c>
      <c r="F4863" s="1" t="str">
        <f t="shared" si="227"/>
        <v>SP-Bom Jesus dos Perdões</v>
      </c>
    </row>
    <row r="4864" spans="1:6" x14ac:dyDescent="0.25">
      <c r="A4864" s="1" t="s">
        <v>1247</v>
      </c>
      <c r="B4864" s="1">
        <v>3507159</v>
      </c>
      <c r="C4864" s="1" t="s">
        <v>5150</v>
      </c>
      <c r="D4864" s="1" t="str">
        <f t="shared" si="225"/>
        <v>35</v>
      </c>
      <c r="E4864" s="1" t="str">
        <f t="shared" si="226"/>
        <v>07159</v>
      </c>
      <c r="F4864" s="1" t="str">
        <f t="shared" si="227"/>
        <v>SP-Bom Sucesso de Itararé</v>
      </c>
    </row>
    <row r="4865" spans="1:6" x14ac:dyDescent="0.25">
      <c r="A4865" s="1" t="s">
        <v>1247</v>
      </c>
      <c r="B4865" s="1">
        <v>3507209</v>
      </c>
      <c r="C4865" s="1" t="s">
        <v>5151</v>
      </c>
      <c r="D4865" s="1" t="str">
        <f t="shared" si="225"/>
        <v>35</v>
      </c>
      <c r="E4865" s="1" t="str">
        <f t="shared" si="226"/>
        <v>07209</v>
      </c>
      <c r="F4865" s="1" t="str">
        <f t="shared" si="227"/>
        <v>SP-Borá</v>
      </c>
    </row>
    <row r="4866" spans="1:6" x14ac:dyDescent="0.25">
      <c r="A4866" s="1" t="s">
        <v>1247</v>
      </c>
      <c r="B4866" s="1">
        <v>3507308</v>
      </c>
      <c r="C4866" s="1" t="s">
        <v>5152</v>
      </c>
      <c r="D4866" s="1" t="str">
        <f t="shared" si="225"/>
        <v>35</v>
      </c>
      <c r="E4866" s="1" t="str">
        <f t="shared" si="226"/>
        <v>07308</v>
      </c>
      <c r="F4866" s="1" t="str">
        <f t="shared" si="227"/>
        <v>SP-Boracéia</v>
      </c>
    </row>
    <row r="4867" spans="1:6" x14ac:dyDescent="0.25">
      <c r="A4867" s="1" t="s">
        <v>1247</v>
      </c>
      <c r="B4867" s="1">
        <v>3507407</v>
      </c>
      <c r="C4867" s="1" t="s">
        <v>3173</v>
      </c>
      <c r="D4867" s="1" t="str">
        <f t="shared" ref="D4867:D4930" si="228">LEFT($B4867,2)</f>
        <v>35</v>
      </c>
      <c r="E4867" s="1" t="str">
        <f t="shared" ref="E4867:E4930" si="229">RIGHT(B4867,5)</f>
        <v>07407</v>
      </c>
      <c r="F4867" s="1" t="str">
        <f t="shared" si="227"/>
        <v>SP-Borborema</v>
      </c>
    </row>
    <row r="4868" spans="1:6" x14ac:dyDescent="0.25">
      <c r="A4868" s="1" t="s">
        <v>1247</v>
      </c>
      <c r="B4868" s="1">
        <v>3507456</v>
      </c>
      <c r="C4868" s="1" t="s">
        <v>5153</v>
      </c>
      <c r="D4868" s="1" t="str">
        <f t="shared" si="228"/>
        <v>35</v>
      </c>
      <c r="E4868" s="1" t="str">
        <f t="shared" si="229"/>
        <v>07456</v>
      </c>
      <c r="F4868" s="1" t="str">
        <f t="shared" ref="F4868:F4931" si="230">A4868&amp;"-"&amp;C4868</f>
        <v>SP-Borebi</v>
      </c>
    </row>
    <row r="4869" spans="1:6" x14ac:dyDescent="0.25">
      <c r="A4869" s="1" t="s">
        <v>1247</v>
      </c>
      <c r="B4869" s="1">
        <v>3507506</v>
      </c>
      <c r="C4869" s="1" t="s">
        <v>5154</v>
      </c>
      <c r="D4869" s="1" t="str">
        <f t="shared" si="228"/>
        <v>35</v>
      </c>
      <c r="E4869" s="1" t="str">
        <f t="shared" si="229"/>
        <v>07506</v>
      </c>
      <c r="F4869" s="1" t="str">
        <f t="shared" si="230"/>
        <v>SP-Botucatu</v>
      </c>
    </row>
    <row r="4870" spans="1:6" x14ac:dyDescent="0.25">
      <c r="A4870" s="1" t="s">
        <v>1247</v>
      </c>
      <c r="B4870" s="1">
        <v>3507605</v>
      </c>
      <c r="C4870" s="1" t="s">
        <v>5155</v>
      </c>
      <c r="D4870" s="1" t="str">
        <f t="shared" si="228"/>
        <v>35</v>
      </c>
      <c r="E4870" s="1" t="str">
        <f t="shared" si="229"/>
        <v>07605</v>
      </c>
      <c r="F4870" s="1" t="str">
        <f t="shared" si="230"/>
        <v>SP-Bragança Paulista</v>
      </c>
    </row>
    <row r="4871" spans="1:6" x14ac:dyDescent="0.25">
      <c r="A4871" s="1" t="s">
        <v>1247</v>
      </c>
      <c r="B4871" s="1">
        <v>3507704</v>
      </c>
      <c r="C4871" s="1" t="s">
        <v>5156</v>
      </c>
      <c r="D4871" s="1" t="str">
        <f t="shared" si="228"/>
        <v>35</v>
      </c>
      <c r="E4871" s="1" t="str">
        <f t="shared" si="229"/>
        <v>07704</v>
      </c>
      <c r="F4871" s="1" t="str">
        <f t="shared" si="230"/>
        <v>SP-Braúna</v>
      </c>
    </row>
    <row r="4872" spans="1:6" x14ac:dyDescent="0.25">
      <c r="A4872" s="1" t="s">
        <v>1247</v>
      </c>
      <c r="B4872" s="1">
        <v>3507753</v>
      </c>
      <c r="C4872" s="1" t="s">
        <v>5157</v>
      </c>
      <c r="D4872" s="1" t="str">
        <f t="shared" si="228"/>
        <v>35</v>
      </c>
      <c r="E4872" s="1" t="str">
        <f t="shared" si="229"/>
        <v>07753</v>
      </c>
      <c r="F4872" s="1" t="str">
        <f t="shared" si="230"/>
        <v>SP-Brejo Alegre</v>
      </c>
    </row>
    <row r="4873" spans="1:6" x14ac:dyDescent="0.25">
      <c r="A4873" s="1" t="s">
        <v>1247</v>
      </c>
      <c r="B4873" s="1">
        <v>3507803</v>
      </c>
      <c r="C4873" s="1" t="s">
        <v>5158</v>
      </c>
      <c r="D4873" s="1" t="str">
        <f t="shared" si="228"/>
        <v>35</v>
      </c>
      <c r="E4873" s="1" t="str">
        <f t="shared" si="229"/>
        <v>07803</v>
      </c>
      <c r="F4873" s="1" t="str">
        <f t="shared" si="230"/>
        <v>SP-Brodowski</v>
      </c>
    </row>
    <row r="4874" spans="1:6" x14ac:dyDescent="0.25">
      <c r="A4874" s="1" t="s">
        <v>1247</v>
      </c>
      <c r="B4874" s="1">
        <v>3507902</v>
      </c>
      <c r="C4874" s="1" t="s">
        <v>5159</v>
      </c>
      <c r="D4874" s="1" t="str">
        <f t="shared" si="228"/>
        <v>35</v>
      </c>
      <c r="E4874" s="1" t="str">
        <f t="shared" si="229"/>
        <v>07902</v>
      </c>
      <c r="F4874" s="1" t="str">
        <f t="shared" si="230"/>
        <v>SP-Brotas</v>
      </c>
    </row>
    <row r="4875" spans="1:6" x14ac:dyDescent="0.25">
      <c r="A4875" s="1" t="s">
        <v>1247</v>
      </c>
      <c r="B4875" s="1">
        <v>3508009</v>
      </c>
      <c r="C4875" s="1" t="s">
        <v>5160</v>
      </c>
      <c r="D4875" s="1" t="str">
        <f t="shared" si="228"/>
        <v>35</v>
      </c>
      <c r="E4875" s="1" t="str">
        <f t="shared" si="229"/>
        <v>08009</v>
      </c>
      <c r="F4875" s="1" t="str">
        <f t="shared" si="230"/>
        <v>SP-Buri</v>
      </c>
    </row>
    <row r="4876" spans="1:6" x14ac:dyDescent="0.25">
      <c r="A4876" s="1" t="s">
        <v>1247</v>
      </c>
      <c r="B4876" s="1">
        <v>3508108</v>
      </c>
      <c r="C4876" s="1" t="s">
        <v>5161</v>
      </c>
      <c r="D4876" s="1" t="str">
        <f t="shared" si="228"/>
        <v>35</v>
      </c>
      <c r="E4876" s="1" t="str">
        <f t="shared" si="229"/>
        <v>08108</v>
      </c>
      <c r="F4876" s="1" t="str">
        <f t="shared" si="230"/>
        <v>SP-Buritama</v>
      </c>
    </row>
    <row r="4877" spans="1:6" x14ac:dyDescent="0.25">
      <c r="A4877" s="1" t="s">
        <v>1247</v>
      </c>
      <c r="B4877" s="1">
        <v>3508207</v>
      </c>
      <c r="C4877" s="1" t="s">
        <v>5162</v>
      </c>
      <c r="D4877" s="1" t="str">
        <f t="shared" si="228"/>
        <v>35</v>
      </c>
      <c r="E4877" s="1" t="str">
        <f t="shared" si="229"/>
        <v>08207</v>
      </c>
      <c r="F4877" s="1" t="str">
        <f t="shared" si="230"/>
        <v>SP-Buritizal</v>
      </c>
    </row>
    <row r="4878" spans="1:6" x14ac:dyDescent="0.25">
      <c r="A4878" s="1" t="s">
        <v>1247</v>
      </c>
      <c r="B4878" s="1">
        <v>3508306</v>
      </c>
      <c r="C4878" s="1" t="s">
        <v>5163</v>
      </c>
      <c r="D4878" s="1" t="str">
        <f t="shared" si="228"/>
        <v>35</v>
      </c>
      <c r="E4878" s="1" t="str">
        <f t="shared" si="229"/>
        <v>08306</v>
      </c>
      <c r="F4878" s="1" t="str">
        <f t="shared" si="230"/>
        <v>SP-Cabrália Paulista</v>
      </c>
    </row>
    <row r="4879" spans="1:6" x14ac:dyDescent="0.25">
      <c r="A4879" s="1" t="s">
        <v>1247</v>
      </c>
      <c r="B4879" s="1">
        <v>3508405</v>
      </c>
      <c r="C4879" s="1" t="s">
        <v>5164</v>
      </c>
      <c r="D4879" s="1" t="str">
        <f t="shared" si="228"/>
        <v>35</v>
      </c>
      <c r="E4879" s="1" t="str">
        <f t="shared" si="229"/>
        <v>08405</v>
      </c>
      <c r="F4879" s="1" t="str">
        <f t="shared" si="230"/>
        <v>SP-Cabreúva</v>
      </c>
    </row>
    <row r="4880" spans="1:6" x14ac:dyDescent="0.25">
      <c r="A4880" s="1" t="s">
        <v>1247</v>
      </c>
      <c r="B4880" s="1">
        <v>3508504</v>
      </c>
      <c r="C4880" s="1" t="s">
        <v>5165</v>
      </c>
      <c r="D4880" s="1" t="str">
        <f t="shared" si="228"/>
        <v>35</v>
      </c>
      <c r="E4880" s="1" t="str">
        <f t="shared" si="229"/>
        <v>08504</v>
      </c>
      <c r="F4880" s="1" t="str">
        <f t="shared" si="230"/>
        <v>SP-Caçapava</v>
      </c>
    </row>
    <row r="4881" spans="1:6" x14ac:dyDescent="0.25">
      <c r="A4881" s="1" t="s">
        <v>1247</v>
      </c>
      <c r="B4881" s="1">
        <v>3508603</v>
      </c>
      <c r="C4881" s="1" t="s">
        <v>5166</v>
      </c>
      <c r="D4881" s="1" t="str">
        <f t="shared" si="228"/>
        <v>35</v>
      </c>
      <c r="E4881" s="1" t="str">
        <f t="shared" si="229"/>
        <v>08603</v>
      </c>
      <c r="F4881" s="1" t="str">
        <f t="shared" si="230"/>
        <v>SP-Cachoeira Paulista</v>
      </c>
    </row>
    <row r="4882" spans="1:6" x14ac:dyDescent="0.25">
      <c r="A4882" s="1" t="s">
        <v>1247</v>
      </c>
      <c r="B4882" s="1">
        <v>3508702</v>
      </c>
      <c r="C4882" s="1" t="s">
        <v>5167</v>
      </c>
      <c r="D4882" s="1" t="str">
        <f t="shared" si="228"/>
        <v>35</v>
      </c>
      <c r="E4882" s="1" t="str">
        <f t="shared" si="229"/>
        <v>08702</v>
      </c>
      <c r="F4882" s="1" t="str">
        <f t="shared" si="230"/>
        <v>SP-Caconde</v>
      </c>
    </row>
    <row r="4883" spans="1:6" x14ac:dyDescent="0.25">
      <c r="A4883" s="1" t="s">
        <v>1247</v>
      </c>
      <c r="B4883" s="1">
        <v>3508801</v>
      </c>
      <c r="C4883" s="1" t="s">
        <v>5168</v>
      </c>
      <c r="D4883" s="1" t="str">
        <f t="shared" si="228"/>
        <v>35</v>
      </c>
      <c r="E4883" s="1" t="str">
        <f t="shared" si="229"/>
        <v>08801</v>
      </c>
      <c r="F4883" s="1" t="str">
        <f t="shared" si="230"/>
        <v>SP-Cafelândia</v>
      </c>
    </row>
    <row r="4884" spans="1:6" x14ac:dyDescent="0.25">
      <c r="A4884" s="1" t="s">
        <v>1247</v>
      </c>
      <c r="B4884" s="1">
        <v>3508900</v>
      </c>
      <c r="C4884" s="1" t="s">
        <v>5169</v>
      </c>
      <c r="D4884" s="1" t="str">
        <f t="shared" si="228"/>
        <v>35</v>
      </c>
      <c r="E4884" s="1" t="str">
        <f t="shared" si="229"/>
        <v>08900</v>
      </c>
      <c r="F4884" s="1" t="str">
        <f t="shared" si="230"/>
        <v>SP-Caiabu</v>
      </c>
    </row>
    <row r="4885" spans="1:6" x14ac:dyDescent="0.25">
      <c r="A4885" s="1" t="s">
        <v>1247</v>
      </c>
      <c r="B4885" s="1">
        <v>3509007</v>
      </c>
      <c r="C4885" s="1" t="s">
        <v>5170</v>
      </c>
      <c r="D4885" s="1" t="str">
        <f t="shared" si="228"/>
        <v>35</v>
      </c>
      <c r="E4885" s="1" t="str">
        <f t="shared" si="229"/>
        <v>09007</v>
      </c>
      <c r="F4885" s="1" t="str">
        <f t="shared" si="230"/>
        <v>SP-Caieiras</v>
      </c>
    </row>
    <row r="4886" spans="1:6" x14ac:dyDescent="0.25">
      <c r="A4886" s="1" t="s">
        <v>1247</v>
      </c>
      <c r="B4886" s="1">
        <v>3509106</v>
      </c>
      <c r="C4886" s="1" t="s">
        <v>5171</v>
      </c>
      <c r="D4886" s="1" t="str">
        <f t="shared" si="228"/>
        <v>35</v>
      </c>
      <c r="E4886" s="1" t="str">
        <f t="shared" si="229"/>
        <v>09106</v>
      </c>
      <c r="F4886" s="1" t="str">
        <f t="shared" si="230"/>
        <v>SP-Caiuá</v>
      </c>
    </row>
    <row r="4887" spans="1:6" x14ac:dyDescent="0.25">
      <c r="A4887" s="1" t="s">
        <v>1247</v>
      </c>
      <c r="B4887" s="1">
        <v>3509205</v>
      </c>
      <c r="C4887" s="1" t="s">
        <v>5172</v>
      </c>
      <c r="D4887" s="1" t="str">
        <f t="shared" si="228"/>
        <v>35</v>
      </c>
      <c r="E4887" s="1" t="str">
        <f t="shared" si="229"/>
        <v>09205</v>
      </c>
      <c r="F4887" s="1" t="str">
        <f t="shared" si="230"/>
        <v>SP-Cajamar</v>
      </c>
    </row>
    <row r="4888" spans="1:6" x14ac:dyDescent="0.25">
      <c r="A4888" s="1" t="s">
        <v>1247</v>
      </c>
      <c r="B4888" s="1">
        <v>3509254</v>
      </c>
      <c r="C4888" s="1" t="s">
        <v>5173</v>
      </c>
      <c r="D4888" s="1" t="str">
        <f t="shared" si="228"/>
        <v>35</v>
      </c>
      <c r="E4888" s="1" t="str">
        <f t="shared" si="229"/>
        <v>09254</v>
      </c>
      <c r="F4888" s="1" t="str">
        <f t="shared" si="230"/>
        <v>SP-Cajati</v>
      </c>
    </row>
    <row r="4889" spans="1:6" x14ac:dyDescent="0.25">
      <c r="A4889" s="1" t="s">
        <v>1247</v>
      </c>
      <c r="B4889" s="1">
        <v>3509304</v>
      </c>
      <c r="C4889" s="1" t="s">
        <v>5174</v>
      </c>
      <c r="D4889" s="1" t="str">
        <f t="shared" si="228"/>
        <v>35</v>
      </c>
      <c r="E4889" s="1" t="str">
        <f t="shared" si="229"/>
        <v>09304</v>
      </c>
      <c r="F4889" s="1" t="str">
        <f t="shared" si="230"/>
        <v>SP-Cajobi</v>
      </c>
    </row>
    <row r="4890" spans="1:6" x14ac:dyDescent="0.25">
      <c r="A4890" s="1" t="s">
        <v>1247</v>
      </c>
      <c r="B4890" s="1">
        <v>3509403</v>
      </c>
      <c r="C4890" s="1" t="s">
        <v>5175</v>
      </c>
      <c r="D4890" s="1" t="str">
        <f t="shared" si="228"/>
        <v>35</v>
      </c>
      <c r="E4890" s="1" t="str">
        <f t="shared" si="229"/>
        <v>09403</v>
      </c>
      <c r="F4890" s="1" t="str">
        <f t="shared" si="230"/>
        <v>SP-Cajuru</v>
      </c>
    </row>
    <row r="4891" spans="1:6" x14ac:dyDescent="0.25">
      <c r="A4891" s="1" t="s">
        <v>1247</v>
      </c>
      <c r="B4891" s="1">
        <v>3509452</v>
      </c>
      <c r="C4891" s="1" t="s">
        <v>5176</v>
      </c>
      <c r="D4891" s="1" t="str">
        <f t="shared" si="228"/>
        <v>35</v>
      </c>
      <c r="E4891" s="1" t="str">
        <f t="shared" si="229"/>
        <v>09452</v>
      </c>
      <c r="F4891" s="1" t="str">
        <f t="shared" si="230"/>
        <v>SP-Campina do Monte Alegre</v>
      </c>
    </row>
    <row r="4892" spans="1:6" x14ac:dyDescent="0.25">
      <c r="A4892" s="1" t="s">
        <v>1247</v>
      </c>
      <c r="B4892" s="1">
        <v>3509502</v>
      </c>
      <c r="C4892" s="1" t="s">
        <v>5177</v>
      </c>
      <c r="D4892" s="1" t="str">
        <f t="shared" si="228"/>
        <v>35</v>
      </c>
      <c r="E4892" s="1" t="str">
        <f t="shared" si="229"/>
        <v>09502</v>
      </c>
      <c r="F4892" s="1" t="str">
        <f t="shared" si="230"/>
        <v>SP-Campinas</v>
      </c>
    </row>
    <row r="4893" spans="1:6" x14ac:dyDescent="0.25">
      <c r="A4893" s="1" t="s">
        <v>1247</v>
      </c>
      <c r="B4893" s="1">
        <v>3509601</v>
      </c>
      <c r="C4893" s="1" t="s">
        <v>5178</v>
      </c>
      <c r="D4893" s="1" t="str">
        <f t="shared" si="228"/>
        <v>35</v>
      </c>
      <c r="E4893" s="1" t="str">
        <f t="shared" si="229"/>
        <v>09601</v>
      </c>
      <c r="F4893" s="1" t="str">
        <f t="shared" si="230"/>
        <v>SP-Campo Limpo Paulista</v>
      </c>
    </row>
    <row r="4894" spans="1:6" x14ac:dyDescent="0.25">
      <c r="A4894" s="1" t="s">
        <v>1247</v>
      </c>
      <c r="B4894" s="1">
        <v>3509700</v>
      </c>
      <c r="C4894" s="1" t="s">
        <v>5179</v>
      </c>
      <c r="D4894" s="1" t="str">
        <f t="shared" si="228"/>
        <v>35</v>
      </c>
      <c r="E4894" s="1" t="str">
        <f t="shared" si="229"/>
        <v>09700</v>
      </c>
      <c r="F4894" s="1" t="str">
        <f t="shared" si="230"/>
        <v>SP-Campos do Jordão</v>
      </c>
    </row>
    <row r="4895" spans="1:6" x14ac:dyDescent="0.25">
      <c r="A4895" s="1" t="s">
        <v>1247</v>
      </c>
      <c r="B4895" s="1">
        <v>3509809</v>
      </c>
      <c r="C4895" s="1" t="s">
        <v>5180</v>
      </c>
      <c r="D4895" s="1" t="str">
        <f t="shared" si="228"/>
        <v>35</v>
      </c>
      <c r="E4895" s="1" t="str">
        <f t="shared" si="229"/>
        <v>09809</v>
      </c>
      <c r="F4895" s="1" t="str">
        <f t="shared" si="230"/>
        <v>SP-Campos Novos Paulista</v>
      </c>
    </row>
    <row r="4896" spans="1:6" x14ac:dyDescent="0.25">
      <c r="A4896" s="1" t="s">
        <v>1247</v>
      </c>
      <c r="B4896" s="1">
        <v>3509908</v>
      </c>
      <c r="C4896" s="1" t="s">
        <v>5181</v>
      </c>
      <c r="D4896" s="1" t="str">
        <f t="shared" si="228"/>
        <v>35</v>
      </c>
      <c r="E4896" s="1" t="str">
        <f t="shared" si="229"/>
        <v>09908</v>
      </c>
      <c r="F4896" s="1" t="str">
        <f t="shared" si="230"/>
        <v>SP-Cananéia</v>
      </c>
    </row>
    <row r="4897" spans="1:6" x14ac:dyDescent="0.25">
      <c r="A4897" s="1" t="s">
        <v>1247</v>
      </c>
      <c r="B4897" s="1">
        <v>3509957</v>
      </c>
      <c r="C4897" s="1" t="s">
        <v>5182</v>
      </c>
      <c r="D4897" s="1" t="str">
        <f t="shared" si="228"/>
        <v>35</v>
      </c>
      <c r="E4897" s="1" t="str">
        <f t="shared" si="229"/>
        <v>09957</v>
      </c>
      <c r="F4897" s="1" t="str">
        <f t="shared" si="230"/>
        <v>SP-Canas</v>
      </c>
    </row>
    <row r="4898" spans="1:6" x14ac:dyDescent="0.25">
      <c r="A4898" s="1" t="s">
        <v>1247</v>
      </c>
      <c r="B4898" s="1">
        <v>3510005</v>
      </c>
      <c r="C4898" s="1" t="s">
        <v>5183</v>
      </c>
      <c r="D4898" s="1" t="str">
        <f t="shared" si="228"/>
        <v>35</v>
      </c>
      <c r="E4898" s="1" t="str">
        <f t="shared" si="229"/>
        <v>10005</v>
      </c>
      <c r="F4898" s="1" t="str">
        <f t="shared" si="230"/>
        <v>SP-Cândido Mota</v>
      </c>
    </row>
    <row r="4899" spans="1:6" x14ac:dyDescent="0.25">
      <c r="A4899" s="1" t="s">
        <v>1247</v>
      </c>
      <c r="B4899" s="1">
        <v>3510104</v>
      </c>
      <c r="C4899" s="1" t="s">
        <v>5184</v>
      </c>
      <c r="D4899" s="1" t="str">
        <f t="shared" si="228"/>
        <v>35</v>
      </c>
      <c r="E4899" s="1" t="str">
        <f t="shared" si="229"/>
        <v>10104</v>
      </c>
      <c r="F4899" s="1" t="str">
        <f t="shared" si="230"/>
        <v>SP-Cândido Rodrigues</v>
      </c>
    </row>
    <row r="4900" spans="1:6" x14ac:dyDescent="0.25">
      <c r="A4900" s="1" t="s">
        <v>1247</v>
      </c>
      <c r="B4900" s="1">
        <v>3510153</v>
      </c>
      <c r="C4900" s="1" t="s">
        <v>5185</v>
      </c>
      <c r="D4900" s="1" t="str">
        <f t="shared" si="228"/>
        <v>35</v>
      </c>
      <c r="E4900" s="1" t="str">
        <f t="shared" si="229"/>
        <v>10153</v>
      </c>
      <c r="F4900" s="1" t="str">
        <f t="shared" si="230"/>
        <v>SP-Canitar</v>
      </c>
    </row>
    <row r="4901" spans="1:6" x14ac:dyDescent="0.25">
      <c r="A4901" s="1" t="s">
        <v>1247</v>
      </c>
      <c r="B4901" s="1">
        <v>3510203</v>
      </c>
      <c r="C4901" s="1" t="s">
        <v>5186</v>
      </c>
      <c r="D4901" s="1" t="str">
        <f t="shared" si="228"/>
        <v>35</v>
      </c>
      <c r="E4901" s="1" t="str">
        <f t="shared" si="229"/>
        <v>10203</v>
      </c>
      <c r="F4901" s="1" t="str">
        <f t="shared" si="230"/>
        <v>SP-Capão Bonito</v>
      </c>
    </row>
    <row r="4902" spans="1:6" x14ac:dyDescent="0.25">
      <c r="A4902" s="1" t="s">
        <v>1247</v>
      </c>
      <c r="B4902" s="1">
        <v>3510302</v>
      </c>
      <c r="C4902" s="1" t="s">
        <v>5187</v>
      </c>
      <c r="D4902" s="1" t="str">
        <f t="shared" si="228"/>
        <v>35</v>
      </c>
      <c r="E4902" s="1" t="str">
        <f t="shared" si="229"/>
        <v>10302</v>
      </c>
      <c r="F4902" s="1" t="str">
        <f t="shared" si="230"/>
        <v>SP-Capela do Alto</v>
      </c>
    </row>
    <row r="4903" spans="1:6" x14ac:dyDescent="0.25">
      <c r="A4903" s="1" t="s">
        <v>1247</v>
      </c>
      <c r="B4903" s="1">
        <v>3510401</v>
      </c>
      <c r="C4903" s="1" t="s">
        <v>5188</v>
      </c>
      <c r="D4903" s="1" t="str">
        <f t="shared" si="228"/>
        <v>35</v>
      </c>
      <c r="E4903" s="1" t="str">
        <f t="shared" si="229"/>
        <v>10401</v>
      </c>
      <c r="F4903" s="1" t="str">
        <f t="shared" si="230"/>
        <v>SP-Capivari</v>
      </c>
    </row>
    <row r="4904" spans="1:6" x14ac:dyDescent="0.25">
      <c r="A4904" s="1" t="s">
        <v>1247</v>
      </c>
      <c r="B4904" s="1">
        <v>3510500</v>
      </c>
      <c r="C4904" s="1" t="s">
        <v>5189</v>
      </c>
      <c r="D4904" s="1" t="str">
        <f t="shared" si="228"/>
        <v>35</v>
      </c>
      <c r="E4904" s="1" t="str">
        <f t="shared" si="229"/>
        <v>10500</v>
      </c>
      <c r="F4904" s="1" t="str">
        <f t="shared" si="230"/>
        <v>SP-Caraguatatuba</v>
      </c>
    </row>
    <row r="4905" spans="1:6" x14ac:dyDescent="0.25">
      <c r="A4905" s="1" t="s">
        <v>1247</v>
      </c>
      <c r="B4905" s="1">
        <v>3510609</v>
      </c>
      <c r="C4905" s="1" t="s">
        <v>5190</v>
      </c>
      <c r="D4905" s="1" t="str">
        <f t="shared" si="228"/>
        <v>35</v>
      </c>
      <c r="E4905" s="1" t="str">
        <f t="shared" si="229"/>
        <v>10609</v>
      </c>
      <c r="F4905" s="1" t="str">
        <f t="shared" si="230"/>
        <v>SP-Carapicuíba</v>
      </c>
    </row>
    <row r="4906" spans="1:6" x14ac:dyDescent="0.25">
      <c r="A4906" s="1" t="s">
        <v>1247</v>
      </c>
      <c r="B4906" s="1">
        <v>3510708</v>
      </c>
      <c r="C4906" s="1" t="s">
        <v>5191</v>
      </c>
      <c r="D4906" s="1" t="str">
        <f t="shared" si="228"/>
        <v>35</v>
      </c>
      <c r="E4906" s="1" t="str">
        <f t="shared" si="229"/>
        <v>10708</v>
      </c>
      <c r="F4906" s="1" t="str">
        <f t="shared" si="230"/>
        <v>SP-Cardoso</v>
      </c>
    </row>
    <row r="4907" spans="1:6" x14ac:dyDescent="0.25">
      <c r="A4907" s="1" t="s">
        <v>1247</v>
      </c>
      <c r="B4907" s="1">
        <v>3510807</v>
      </c>
      <c r="C4907" s="1" t="s">
        <v>5192</v>
      </c>
      <c r="D4907" s="1" t="str">
        <f t="shared" si="228"/>
        <v>35</v>
      </c>
      <c r="E4907" s="1" t="str">
        <f t="shared" si="229"/>
        <v>10807</v>
      </c>
      <c r="F4907" s="1" t="str">
        <f t="shared" si="230"/>
        <v>SP-Casa Branca</v>
      </c>
    </row>
    <row r="4908" spans="1:6" x14ac:dyDescent="0.25">
      <c r="A4908" s="1" t="s">
        <v>1247</v>
      </c>
      <c r="B4908" s="1">
        <v>3510906</v>
      </c>
      <c r="C4908" s="1" t="s">
        <v>5193</v>
      </c>
      <c r="D4908" s="1" t="str">
        <f t="shared" si="228"/>
        <v>35</v>
      </c>
      <c r="E4908" s="1" t="str">
        <f t="shared" si="229"/>
        <v>10906</v>
      </c>
      <c r="F4908" s="1" t="str">
        <f t="shared" si="230"/>
        <v>SP-Cássia dos Coqueiros</v>
      </c>
    </row>
    <row r="4909" spans="1:6" x14ac:dyDescent="0.25">
      <c r="A4909" s="1" t="s">
        <v>1247</v>
      </c>
      <c r="B4909" s="1">
        <v>3511003</v>
      </c>
      <c r="C4909" s="1" t="s">
        <v>5194</v>
      </c>
      <c r="D4909" s="1" t="str">
        <f t="shared" si="228"/>
        <v>35</v>
      </c>
      <c r="E4909" s="1" t="str">
        <f t="shared" si="229"/>
        <v>11003</v>
      </c>
      <c r="F4909" s="1" t="str">
        <f t="shared" si="230"/>
        <v>SP-Castilho</v>
      </c>
    </row>
    <row r="4910" spans="1:6" x14ac:dyDescent="0.25">
      <c r="A4910" s="1" t="s">
        <v>1247</v>
      </c>
      <c r="B4910" s="1">
        <v>3511102</v>
      </c>
      <c r="C4910" s="1" t="s">
        <v>5195</v>
      </c>
      <c r="D4910" s="1" t="str">
        <f t="shared" si="228"/>
        <v>35</v>
      </c>
      <c r="E4910" s="1" t="str">
        <f t="shared" si="229"/>
        <v>11102</v>
      </c>
      <c r="F4910" s="1" t="str">
        <f t="shared" si="230"/>
        <v>SP-Catanduva</v>
      </c>
    </row>
    <row r="4911" spans="1:6" x14ac:dyDescent="0.25">
      <c r="A4911" s="1" t="s">
        <v>1247</v>
      </c>
      <c r="B4911" s="1">
        <v>3511201</v>
      </c>
      <c r="C4911" s="1" t="s">
        <v>5196</v>
      </c>
      <c r="D4911" s="1" t="str">
        <f t="shared" si="228"/>
        <v>35</v>
      </c>
      <c r="E4911" s="1" t="str">
        <f t="shared" si="229"/>
        <v>11201</v>
      </c>
      <c r="F4911" s="1" t="str">
        <f t="shared" si="230"/>
        <v>SP-Catiguá</v>
      </c>
    </row>
    <row r="4912" spans="1:6" x14ac:dyDescent="0.25">
      <c r="A4912" s="1" t="s">
        <v>1247</v>
      </c>
      <c r="B4912" s="1">
        <v>3511300</v>
      </c>
      <c r="C4912" s="1" t="s">
        <v>2412</v>
      </c>
      <c r="D4912" s="1" t="str">
        <f t="shared" si="228"/>
        <v>35</v>
      </c>
      <c r="E4912" s="1" t="str">
        <f t="shared" si="229"/>
        <v>11300</v>
      </c>
      <c r="F4912" s="1" t="str">
        <f t="shared" si="230"/>
        <v>SP-Cedral</v>
      </c>
    </row>
    <row r="4913" spans="1:6" x14ac:dyDescent="0.25">
      <c r="A4913" s="1" t="s">
        <v>1247</v>
      </c>
      <c r="B4913" s="1">
        <v>3511409</v>
      </c>
      <c r="C4913" s="1" t="s">
        <v>5197</v>
      </c>
      <c r="D4913" s="1" t="str">
        <f t="shared" si="228"/>
        <v>35</v>
      </c>
      <c r="E4913" s="1" t="str">
        <f t="shared" si="229"/>
        <v>11409</v>
      </c>
      <c r="F4913" s="1" t="str">
        <f t="shared" si="230"/>
        <v>SP-Cerqueira César</v>
      </c>
    </row>
    <row r="4914" spans="1:6" x14ac:dyDescent="0.25">
      <c r="A4914" s="1" t="s">
        <v>1247</v>
      </c>
      <c r="B4914" s="1">
        <v>3511508</v>
      </c>
      <c r="C4914" s="1" t="s">
        <v>5198</v>
      </c>
      <c r="D4914" s="1" t="str">
        <f t="shared" si="228"/>
        <v>35</v>
      </c>
      <c r="E4914" s="1" t="str">
        <f t="shared" si="229"/>
        <v>11508</v>
      </c>
      <c r="F4914" s="1" t="str">
        <f t="shared" si="230"/>
        <v>SP-Cerquilho</v>
      </c>
    </row>
    <row r="4915" spans="1:6" x14ac:dyDescent="0.25">
      <c r="A4915" s="1" t="s">
        <v>1247</v>
      </c>
      <c r="B4915" s="1">
        <v>3511607</v>
      </c>
      <c r="C4915" s="1" t="s">
        <v>5199</v>
      </c>
      <c r="D4915" s="1" t="str">
        <f t="shared" si="228"/>
        <v>35</v>
      </c>
      <c r="E4915" s="1" t="str">
        <f t="shared" si="229"/>
        <v>11607</v>
      </c>
      <c r="F4915" s="1" t="str">
        <f t="shared" si="230"/>
        <v>SP-Cesário Lange</v>
      </c>
    </row>
    <row r="4916" spans="1:6" x14ac:dyDescent="0.25">
      <c r="A4916" s="1" t="s">
        <v>1247</v>
      </c>
      <c r="B4916" s="1">
        <v>3511706</v>
      </c>
      <c r="C4916" s="1" t="s">
        <v>5200</v>
      </c>
      <c r="D4916" s="1" t="str">
        <f t="shared" si="228"/>
        <v>35</v>
      </c>
      <c r="E4916" s="1" t="str">
        <f t="shared" si="229"/>
        <v>11706</v>
      </c>
      <c r="F4916" s="1" t="str">
        <f t="shared" si="230"/>
        <v>SP-Charqueada</v>
      </c>
    </row>
    <row r="4917" spans="1:6" x14ac:dyDescent="0.25">
      <c r="A4917" s="1" t="s">
        <v>1247</v>
      </c>
      <c r="B4917" s="1">
        <v>3557204</v>
      </c>
      <c r="C4917" s="1" t="s">
        <v>5201</v>
      </c>
      <c r="D4917" s="1" t="str">
        <f t="shared" si="228"/>
        <v>35</v>
      </c>
      <c r="E4917" s="1" t="str">
        <f t="shared" si="229"/>
        <v>57204</v>
      </c>
      <c r="F4917" s="1" t="str">
        <f t="shared" si="230"/>
        <v>SP-Chavantes</v>
      </c>
    </row>
    <row r="4918" spans="1:6" x14ac:dyDescent="0.25">
      <c r="A4918" s="1" t="s">
        <v>1247</v>
      </c>
      <c r="B4918" s="1">
        <v>3511904</v>
      </c>
      <c r="C4918" s="1" t="s">
        <v>5202</v>
      </c>
      <c r="D4918" s="1" t="str">
        <f t="shared" si="228"/>
        <v>35</v>
      </c>
      <c r="E4918" s="1" t="str">
        <f t="shared" si="229"/>
        <v>11904</v>
      </c>
      <c r="F4918" s="1" t="str">
        <f t="shared" si="230"/>
        <v>SP-Clementina</v>
      </c>
    </row>
    <row r="4919" spans="1:6" x14ac:dyDescent="0.25">
      <c r="A4919" s="1" t="s">
        <v>1247</v>
      </c>
      <c r="B4919" s="1">
        <v>3512001</v>
      </c>
      <c r="C4919" s="1" t="s">
        <v>5203</v>
      </c>
      <c r="D4919" s="1" t="str">
        <f t="shared" si="228"/>
        <v>35</v>
      </c>
      <c r="E4919" s="1" t="str">
        <f t="shared" si="229"/>
        <v>12001</v>
      </c>
      <c r="F4919" s="1" t="str">
        <f t="shared" si="230"/>
        <v>SP-Colina</v>
      </c>
    </row>
    <row r="4920" spans="1:6" x14ac:dyDescent="0.25">
      <c r="A4920" s="1" t="s">
        <v>1247</v>
      </c>
      <c r="B4920" s="1">
        <v>3512100</v>
      </c>
      <c r="C4920" s="1" t="s">
        <v>5204</v>
      </c>
      <c r="D4920" s="1" t="str">
        <f t="shared" si="228"/>
        <v>35</v>
      </c>
      <c r="E4920" s="1" t="str">
        <f t="shared" si="229"/>
        <v>12100</v>
      </c>
      <c r="F4920" s="1" t="str">
        <f t="shared" si="230"/>
        <v>SP-Colômbia</v>
      </c>
    </row>
    <row r="4921" spans="1:6" x14ac:dyDescent="0.25">
      <c r="A4921" s="1" t="s">
        <v>1247</v>
      </c>
      <c r="B4921" s="1">
        <v>3512209</v>
      </c>
      <c r="C4921" s="1" t="s">
        <v>5205</v>
      </c>
      <c r="D4921" s="1" t="str">
        <f t="shared" si="228"/>
        <v>35</v>
      </c>
      <c r="E4921" s="1" t="str">
        <f t="shared" si="229"/>
        <v>12209</v>
      </c>
      <c r="F4921" s="1" t="str">
        <f t="shared" si="230"/>
        <v>SP-Conchal</v>
      </c>
    </row>
    <row r="4922" spans="1:6" x14ac:dyDescent="0.25">
      <c r="A4922" s="1" t="s">
        <v>1247</v>
      </c>
      <c r="B4922" s="1">
        <v>3512308</v>
      </c>
      <c r="C4922" s="1" t="s">
        <v>5206</v>
      </c>
      <c r="D4922" s="1" t="str">
        <f t="shared" si="228"/>
        <v>35</v>
      </c>
      <c r="E4922" s="1" t="str">
        <f t="shared" si="229"/>
        <v>12308</v>
      </c>
      <c r="F4922" s="1" t="str">
        <f t="shared" si="230"/>
        <v>SP-Conchas</v>
      </c>
    </row>
    <row r="4923" spans="1:6" x14ac:dyDescent="0.25">
      <c r="A4923" s="1" t="s">
        <v>1247</v>
      </c>
      <c r="B4923" s="1">
        <v>3512407</v>
      </c>
      <c r="C4923" s="1" t="s">
        <v>5207</v>
      </c>
      <c r="D4923" s="1" t="str">
        <f t="shared" si="228"/>
        <v>35</v>
      </c>
      <c r="E4923" s="1" t="str">
        <f t="shared" si="229"/>
        <v>12407</v>
      </c>
      <c r="F4923" s="1" t="str">
        <f t="shared" si="230"/>
        <v>SP-Cordeirópolis</v>
      </c>
    </row>
    <row r="4924" spans="1:6" x14ac:dyDescent="0.25">
      <c r="A4924" s="1" t="s">
        <v>1247</v>
      </c>
      <c r="B4924" s="1">
        <v>3512506</v>
      </c>
      <c r="C4924" s="1" t="s">
        <v>5208</v>
      </c>
      <c r="D4924" s="1" t="str">
        <f t="shared" si="228"/>
        <v>35</v>
      </c>
      <c r="E4924" s="1" t="str">
        <f t="shared" si="229"/>
        <v>12506</v>
      </c>
      <c r="F4924" s="1" t="str">
        <f t="shared" si="230"/>
        <v>SP-Coroados</v>
      </c>
    </row>
    <row r="4925" spans="1:6" x14ac:dyDescent="0.25">
      <c r="A4925" s="1" t="s">
        <v>1247</v>
      </c>
      <c r="B4925" s="1">
        <v>3512605</v>
      </c>
      <c r="C4925" s="1" t="s">
        <v>5209</v>
      </c>
      <c r="D4925" s="1" t="str">
        <f t="shared" si="228"/>
        <v>35</v>
      </c>
      <c r="E4925" s="1" t="str">
        <f t="shared" si="229"/>
        <v>12605</v>
      </c>
      <c r="F4925" s="1" t="str">
        <f t="shared" si="230"/>
        <v>SP-Coronel Macedo</v>
      </c>
    </row>
    <row r="4926" spans="1:6" x14ac:dyDescent="0.25">
      <c r="A4926" s="1" t="s">
        <v>1247</v>
      </c>
      <c r="B4926" s="1">
        <v>3512704</v>
      </c>
      <c r="C4926" s="1" t="s">
        <v>5210</v>
      </c>
      <c r="D4926" s="1" t="str">
        <f t="shared" si="228"/>
        <v>35</v>
      </c>
      <c r="E4926" s="1" t="str">
        <f t="shared" si="229"/>
        <v>12704</v>
      </c>
      <c r="F4926" s="1" t="str">
        <f t="shared" si="230"/>
        <v>SP-Corumbataí</v>
      </c>
    </row>
    <row r="4927" spans="1:6" x14ac:dyDescent="0.25">
      <c r="A4927" s="1" t="s">
        <v>1247</v>
      </c>
      <c r="B4927" s="1">
        <v>3512803</v>
      </c>
      <c r="C4927" s="1" t="s">
        <v>5211</v>
      </c>
      <c r="D4927" s="1" t="str">
        <f t="shared" si="228"/>
        <v>35</v>
      </c>
      <c r="E4927" s="1" t="str">
        <f t="shared" si="229"/>
        <v>12803</v>
      </c>
      <c r="F4927" s="1" t="str">
        <f t="shared" si="230"/>
        <v>SP-Cosmópolis</v>
      </c>
    </row>
    <row r="4928" spans="1:6" x14ac:dyDescent="0.25">
      <c r="A4928" s="1" t="s">
        <v>1247</v>
      </c>
      <c r="B4928" s="1">
        <v>3512902</v>
      </c>
      <c r="C4928" s="1" t="s">
        <v>5212</v>
      </c>
      <c r="D4928" s="1" t="str">
        <f t="shared" si="228"/>
        <v>35</v>
      </c>
      <c r="E4928" s="1" t="str">
        <f t="shared" si="229"/>
        <v>12902</v>
      </c>
      <c r="F4928" s="1" t="str">
        <f t="shared" si="230"/>
        <v>SP-Cosmorama</v>
      </c>
    </row>
    <row r="4929" spans="1:6" x14ac:dyDescent="0.25">
      <c r="A4929" s="1" t="s">
        <v>1247</v>
      </c>
      <c r="B4929" s="1">
        <v>3513009</v>
      </c>
      <c r="C4929" s="1" t="s">
        <v>5213</v>
      </c>
      <c r="D4929" s="1" t="str">
        <f t="shared" si="228"/>
        <v>35</v>
      </c>
      <c r="E4929" s="1" t="str">
        <f t="shared" si="229"/>
        <v>13009</v>
      </c>
      <c r="F4929" s="1" t="str">
        <f t="shared" si="230"/>
        <v>SP-Cotia</v>
      </c>
    </row>
    <row r="4930" spans="1:6" x14ac:dyDescent="0.25">
      <c r="A4930" s="1" t="s">
        <v>1247</v>
      </c>
      <c r="B4930" s="1">
        <v>3513108</v>
      </c>
      <c r="C4930" s="1" t="s">
        <v>5214</v>
      </c>
      <c r="D4930" s="1" t="str">
        <f t="shared" si="228"/>
        <v>35</v>
      </c>
      <c r="E4930" s="1" t="str">
        <f t="shared" si="229"/>
        <v>13108</v>
      </c>
      <c r="F4930" s="1" t="str">
        <f t="shared" si="230"/>
        <v>SP-Cravinhos</v>
      </c>
    </row>
    <row r="4931" spans="1:6" x14ac:dyDescent="0.25">
      <c r="A4931" s="1" t="s">
        <v>1247</v>
      </c>
      <c r="B4931" s="1">
        <v>3513207</v>
      </c>
      <c r="C4931" s="1" t="s">
        <v>5215</v>
      </c>
      <c r="D4931" s="1" t="str">
        <f t="shared" ref="D4931:D4994" si="231">LEFT($B4931,2)</f>
        <v>35</v>
      </c>
      <c r="E4931" s="1" t="str">
        <f t="shared" ref="E4931:E4994" si="232">RIGHT(B4931,5)</f>
        <v>13207</v>
      </c>
      <c r="F4931" s="1" t="str">
        <f t="shared" si="230"/>
        <v>SP-Cristais Paulista</v>
      </c>
    </row>
    <row r="4932" spans="1:6" x14ac:dyDescent="0.25">
      <c r="A4932" s="1" t="s">
        <v>1247</v>
      </c>
      <c r="B4932" s="1">
        <v>3513306</v>
      </c>
      <c r="C4932" s="1" t="s">
        <v>5216</v>
      </c>
      <c r="D4932" s="1" t="str">
        <f t="shared" si="231"/>
        <v>35</v>
      </c>
      <c r="E4932" s="1" t="str">
        <f t="shared" si="232"/>
        <v>13306</v>
      </c>
      <c r="F4932" s="1" t="str">
        <f t="shared" ref="F4932:F4995" si="233">A4932&amp;"-"&amp;C4932</f>
        <v>SP-Cruzália</v>
      </c>
    </row>
    <row r="4933" spans="1:6" x14ac:dyDescent="0.25">
      <c r="A4933" s="1" t="s">
        <v>1247</v>
      </c>
      <c r="B4933" s="1">
        <v>3513405</v>
      </c>
      <c r="C4933" s="1" t="s">
        <v>5217</v>
      </c>
      <c r="D4933" s="1" t="str">
        <f t="shared" si="231"/>
        <v>35</v>
      </c>
      <c r="E4933" s="1" t="str">
        <f t="shared" si="232"/>
        <v>13405</v>
      </c>
      <c r="F4933" s="1" t="str">
        <f t="shared" si="233"/>
        <v>SP-Cruzeiro</v>
      </c>
    </row>
    <row r="4934" spans="1:6" x14ac:dyDescent="0.25">
      <c r="A4934" s="1" t="s">
        <v>1247</v>
      </c>
      <c r="B4934" s="1">
        <v>3513504</v>
      </c>
      <c r="C4934" s="1" t="s">
        <v>5218</v>
      </c>
      <c r="D4934" s="1" t="str">
        <f t="shared" si="231"/>
        <v>35</v>
      </c>
      <c r="E4934" s="1" t="str">
        <f t="shared" si="232"/>
        <v>13504</v>
      </c>
      <c r="F4934" s="1" t="str">
        <f t="shared" si="233"/>
        <v>SP-Cubatão</v>
      </c>
    </row>
    <row r="4935" spans="1:6" x14ac:dyDescent="0.25">
      <c r="A4935" s="1" t="s">
        <v>1247</v>
      </c>
      <c r="B4935" s="1">
        <v>3513603</v>
      </c>
      <c r="C4935" s="1" t="s">
        <v>5219</v>
      </c>
      <c r="D4935" s="1" t="str">
        <f t="shared" si="231"/>
        <v>35</v>
      </c>
      <c r="E4935" s="1" t="str">
        <f t="shared" si="232"/>
        <v>13603</v>
      </c>
      <c r="F4935" s="1" t="str">
        <f t="shared" si="233"/>
        <v>SP-Cunha</v>
      </c>
    </row>
    <row r="4936" spans="1:6" x14ac:dyDescent="0.25">
      <c r="A4936" s="1" t="s">
        <v>1247</v>
      </c>
      <c r="B4936" s="1">
        <v>3513702</v>
      </c>
      <c r="C4936" s="1" t="s">
        <v>5220</v>
      </c>
      <c r="D4936" s="1" t="str">
        <f t="shared" si="231"/>
        <v>35</v>
      </c>
      <c r="E4936" s="1" t="str">
        <f t="shared" si="232"/>
        <v>13702</v>
      </c>
      <c r="F4936" s="1" t="str">
        <f t="shared" si="233"/>
        <v>SP-Descalvado</v>
      </c>
    </row>
    <row r="4937" spans="1:6" x14ac:dyDescent="0.25">
      <c r="A4937" s="1" t="s">
        <v>1247</v>
      </c>
      <c r="B4937" s="1">
        <v>3513801</v>
      </c>
      <c r="C4937" s="1" t="s">
        <v>5221</v>
      </c>
      <c r="D4937" s="1" t="str">
        <f t="shared" si="231"/>
        <v>35</v>
      </c>
      <c r="E4937" s="1" t="str">
        <f t="shared" si="232"/>
        <v>13801</v>
      </c>
      <c r="F4937" s="1" t="str">
        <f t="shared" si="233"/>
        <v>SP-Diadema</v>
      </c>
    </row>
    <row r="4938" spans="1:6" x14ac:dyDescent="0.25">
      <c r="A4938" s="1" t="s">
        <v>1247</v>
      </c>
      <c r="B4938" s="1">
        <v>3513850</v>
      </c>
      <c r="C4938" s="1" t="s">
        <v>5222</v>
      </c>
      <c r="D4938" s="1" t="str">
        <f t="shared" si="231"/>
        <v>35</v>
      </c>
      <c r="E4938" s="1" t="str">
        <f t="shared" si="232"/>
        <v>13850</v>
      </c>
      <c r="F4938" s="1" t="str">
        <f t="shared" si="233"/>
        <v>SP-Dirce Reis</v>
      </c>
    </row>
    <row r="4939" spans="1:6" x14ac:dyDescent="0.25">
      <c r="A4939" s="1" t="s">
        <v>1247</v>
      </c>
      <c r="B4939" s="1">
        <v>3513900</v>
      </c>
      <c r="C4939" s="1" t="s">
        <v>5223</v>
      </c>
      <c r="D4939" s="1" t="str">
        <f t="shared" si="231"/>
        <v>35</v>
      </c>
      <c r="E4939" s="1" t="str">
        <f t="shared" si="232"/>
        <v>13900</v>
      </c>
      <c r="F4939" s="1" t="str">
        <f t="shared" si="233"/>
        <v>SP-Divinolândia</v>
      </c>
    </row>
    <row r="4940" spans="1:6" x14ac:dyDescent="0.25">
      <c r="A4940" s="1" t="s">
        <v>1247</v>
      </c>
      <c r="B4940" s="1">
        <v>3514007</v>
      </c>
      <c r="C4940" s="1" t="s">
        <v>5224</v>
      </c>
      <c r="D4940" s="1" t="str">
        <f t="shared" si="231"/>
        <v>35</v>
      </c>
      <c r="E4940" s="1" t="str">
        <f t="shared" si="232"/>
        <v>14007</v>
      </c>
      <c r="F4940" s="1" t="str">
        <f t="shared" si="233"/>
        <v>SP-Dobrada</v>
      </c>
    </row>
    <row r="4941" spans="1:6" x14ac:dyDescent="0.25">
      <c r="A4941" s="1" t="s">
        <v>1247</v>
      </c>
      <c r="B4941" s="1">
        <v>3514106</v>
      </c>
      <c r="C4941" s="1" t="s">
        <v>5225</v>
      </c>
      <c r="D4941" s="1" t="str">
        <f t="shared" si="231"/>
        <v>35</v>
      </c>
      <c r="E4941" s="1" t="str">
        <f t="shared" si="232"/>
        <v>14106</v>
      </c>
      <c r="F4941" s="1" t="str">
        <f t="shared" si="233"/>
        <v>SP-Dois Córregos</v>
      </c>
    </row>
    <row r="4942" spans="1:6" x14ac:dyDescent="0.25">
      <c r="A4942" s="1" t="s">
        <v>1247</v>
      </c>
      <c r="B4942" s="1">
        <v>3514205</v>
      </c>
      <c r="C4942" s="1" t="s">
        <v>5226</v>
      </c>
      <c r="D4942" s="1" t="str">
        <f t="shared" si="231"/>
        <v>35</v>
      </c>
      <c r="E4942" s="1" t="str">
        <f t="shared" si="232"/>
        <v>14205</v>
      </c>
      <c r="F4942" s="1" t="str">
        <f t="shared" si="233"/>
        <v>SP-Dolcinópolis</v>
      </c>
    </row>
    <row r="4943" spans="1:6" x14ac:dyDescent="0.25">
      <c r="A4943" s="1" t="s">
        <v>1247</v>
      </c>
      <c r="B4943" s="1">
        <v>3514304</v>
      </c>
      <c r="C4943" s="1" t="s">
        <v>5227</v>
      </c>
      <c r="D4943" s="1" t="str">
        <f t="shared" si="231"/>
        <v>35</v>
      </c>
      <c r="E4943" s="1" t="str">
        <f t="shared" si="232"/>
        <v>14304</v>
      </c>
      <c r="F4943" s="1" t="str">
        <f t="shared" si="233"/>
        <v>SP-Dourado</v>
      </c>
    </row>
    <row r="4944" spans="1:6" x14ac:dyDescent="0.25">
      <c r="A4944" s="1" t="s">
        <v>1247</v>
      </c>
      <c r="B4944" s="1">
        <v>3514403</v>
      </c>
      <c r="C4944" s="1" t="s">
        <v>5228</v>
      </c>
      <c r="D4944" s="1" t="str">
        <f t="shared" si="231"/>
        <v>35</v>
      </c>
      <c r="E4944" s="1" t="str">
        <f t="shared" si="232"/>
        <v>14403</v>
      </c>
      <c r="F4944" s="1" t="str">
        <f t="shared" si="233"/>
        <v>SP-Dracena</v>
      </c>
    </row>
    <row r="4945" spans="1:6" x14ac:dyDescent="0.25">
      <c r="A4945" s="1" t="s">
        <v>1247</v>
      </c>
      <c r="B4945" s="1">
        <v>3514502</v>
      </c>
      <c r="C4945" s="1" t="s">
        <v>5229</v>
      </c>
      <c r="D4945" s="1" t="str">
        <f t="shared" si="231"/>
        <v>35</v>
      </c>
      <c r="E4945" s="1" t="str">
        <f t="shared" si="232"/>
        <v>14502</v>
      </c>
      <c r="F4945" s="1" t="str">
        <f t="shared" si="233"/>
        <v>SP-Duartina</v>
      </c>
    </row>
    <row r="4946" spans="1:6" x14ac:dyDescent="0.25">
      <c r="A4946" s="1" t="s">
        <v>1247</v>
      </c>
      <c r="B4946" s="1">
        <v>3514601</v>
      </c>
      <c r="C4946" s="1" t="s">
        <v>5230</v>
      </c>
      <c r="D4946" s="1" t="str">
        <f t="shared" si="231"/>
        <v>35</v>
      </c>
      <c r="E4946" s="1" t="str">
        <f t="shared" si="232"/>
        <v>14601</v>
      </c>
      <c r="F4946" s="1" t="str">
        <f t="shared" si="233"/>
        <v>SP-Dumont</v>
      </c>
    </row>
    <row r="4947" spans="1:6" x14ac:dyDescent="0.25">
      <c r="A4947" s="1" t="s">
        <v>1247</v>
      </c>
      <c r="B4947" s="1">
        <v>3514700</v>
      </c>
      <c r="C4947" s="1" t="s">
        <v>5231</v>
      </c>
      <c r="D4947" s="1" t="str">
        <f t="shared" si="231"/>
        <v>35</v>
      </c>
      <c r="E4947" s="1" t="str">
        <f t="shared" si="232"/>
        <v>14700</v>
      </c>
      <c r="F4947" s="1" t="str">
        <f t="shared" si="233"/>
        <v>SP-Echaporã</v>
      </c>
    </row>
    <row r="4948" spans="1:6" x14ac:dyDescent="0.25">
      <c r="A4948" s="1" t="s">
        <v>1247</v>
      </c>
      <c r="B4948" s="1">
        <v>3514809</v>
      </c>
      <c r="C4948" s="1" t="s">
        <v>5232</v>
      </c>
      <c r="D4948" s="1" t="str">
        <f t="shared" si="231"/>
        <v>35</v>
      </c>
      <c r="E4948" s="1" t="str">
        <f t="shared" si="232"/>
        <v>14809</v>
      </c>
      <c r="F4948" s="1" t="str">
        <f t="shared" si="233"/>
        <v>SP-Eldorado</v>
      </c>
    </row>
    <row r="4949" spans="1:6" x14ac:dyDescent="0.25">
      <c r="A4949" s="1" t="s">
        <v>1247</v>
      </c>
      <c r="B4949" s="1">
        <v>3514908</v>
      </c>
      <c r="C4949" s="1" t="s">
        <v>5233</v>
      </c>
      <c r="D4949" s="1" t="str">
        <f t="shared" si="231"/>
        <v>35</v>
      </c>
      <c r="E4949" s="1" t="str">
        <f t="shared" si="232"/>
        <v>14908</v>
      </c>
      <c r="F4949" s="1" t="str">
        <f t="shared" si="233"/>
        <v>SP-Elias Fausto</v>
      </c>
    </row>
    <row r="4950" spans="1:6" x14ac:dyDescent="0.25">
      <c r="A4950" s="1" t="s">
        <v>1247</v>
      </c>
      <c r="B4950" s="1">
        <v>3514924</v>
      </c>
      <c r="C4950" s="1" t="s">
        <v>5234</v>
      </c>
      <c r="D4950" s="1" t="str">
        <f t="shared" si="231"/>
        <v>35</v>
      </c>
      <c r="E4950" s="1" t="str">
        <f t="shared" si="232"/>
        <v>14924</v>
      </c>
      <c r="F4950" s="1" t="str">
        <f t="shared" si="233"/>
        <v>SP-Elisiário</v>
      </c>
    </row>
    <row r="4951" spans="1:6" x14ac:dyDescent="0.25">
      <c r="A4951" s="1" t="s">
        <v>1247</v>
      </c>
      <c r="B4951" s="1">
        <v>3514957</v>
      </c>
      <c r="C4951" s="1" t="s">
        <v>5235</v>
      </c>
      <c r="D4951" s="1" t="str">
        <f t="shared" si="231"/>
        <v>35</v>
      </c>
      <c r="E4951" s="1" t="str">
        <f t="shared" si="232"/>
        <v>14957</v>
      </c>
      <c r="F4951" s="1" t="str">
        <f t="shared" si="233"/>
        <v>SP-Embaúba</v>
      </c>
    </row>
    <row r="4952" spans="1:6" x14ac:dyDescent="0.25">
      <c r="A4952" s="1" t="s">
        <v>1247</v>
      </c>
      <c r="B4952" s="1">
        <v>3515004</v>
      </c>
      <c r="C4952" s="1" t="s">
        <v>5236</v>
      </c>
      <c r="D4952" s="1" t="str">
        <f t="shared" si="231"/>
        <v>35</v>
      </c>
      <c r="E4952" s="1" t="str">
        <f t="shared" si="232"/>
        <v>15004</v>
      </c>
      <c r="F4952" s="1" t="str">
        <f t="shared" si="233"/>
        <v>SP-Embu</v>
      </c>
    </row>
    <row r="4953" spans="1:6" x14ac:dyDescent="0.25">
      <c r="A4953" s="1" t="s">
        <v>1247</v>
      </c>
      <c r="B4953" s="1">
        <v>3515103</v>
      </c>
      <c r="C4953" s="1" t="s">
        <v>5237</v>
      </c>
      <c r="D4953" s="1" t="str">
        <f t="shared" si="231"/>
        <v>35</v>
      </c>
      <c r="E4953" s="1" t="str">
        <f t="shared" si="232"/>
        <v>15103</v>
      </c>
      <c r="F4953" s="1" t="str">
        <f t="shared" si="233"/>
        <v>SP-Embu-Guaçu</v>
      </c>
    </row>
    <row r="4954" spans="1:6" x14ac:dyDescent="0.25">
      <c r="A4954" s="1" t="s">
        <v>1247</v>
      </c>
      <c r="B4954" s="1">
        <v>3515129</v>
      </c>
      <c r="C4954" s="1" t="s">
        <v>5238</v>
      </c>
      <c r="D4954" s="1" t="str">
        <f t="shared" si="231"/>
        <v>35</v>
      </c>
      <c r="E4954" s="1" t="str">
        <f t="shared" si="232"/>
        <v>15129</v>
      </c>
      <c r="F4954" s="1" t="str">
        <f t="shared" si="233"/>
        <v>SP-Emilianópolis</v>
      </c>
    </row>
    <row r="4955" spans="1:6" x14ac:dyDescent="0.25">
      <c r="A4955" s="1" t="s">
        <v>1247</v>
      </c>
      <c r="B4955" s="1">
        <v>3515152</v>
      </c>
      <c r="C4955" s="1" t="s">
        <v>5239</v>
      </c>
      <c r="D4955" s="1" t="str">
        <f t="shared" si="231"/>
        <v>35</v>
      </c>
      <c r="E4955" s="1" t="str">
        <f t="shared" si="232"/>
        <v>15152</v>
      </c>
      <c r="F4955" s="1" t="str">
        <f t="shared" si="233"/>
        <v>SP-Engenheiro Coelho</v>
      </c>
    </row>
    <row r="4956" spans="1:6" x14ac:dyDescent="0.25">
      <c r="A4956" s="1" t="s">
        <v>1247</v>
      </c>
      <c r="B4956" s="1">
        <v>3515186</v>
      </c>
      <c r="C4956" s="1" t="s">
        <v>5240</v>
      </c>
      <c r="D4956" s="1" t="str">
        <f t="shared" si="231"/>
        <v>35</v>
      </c>
      <c r="E4956" s="1" t="str">
        <f t="shared" si="232"/>
        <v>15186</v>
      </c>
      <c r="F4956" s="1" t="str">
        <f t="shared" si="233"/>
        <v>SP-Espírito Santo do Pinhal</v>
      </c>
    </row>
    <row r="4957" spans="1:6" x14ac:dyDescent="0.25">
      <c r="A4957" s="1" t="s">
        <v>1247</v>
      </c>
      <c r="B4957" s="1">
        <v>3515194</v>
      </c>
      <c r="C4957" s="1" t="s">
        <v>5241</v>
      </c>
      <c r="D4957" s="1" t="str">
        <f t="shared" si="231"/>
        <v>35</v>
      </c>
      <c r="E4957" s="1" t="str">
        <f t="shared" si="232"/>
        <v>15194</v>
      </c>
      <c r="F4957" s="1" t="str">
        <f t="shared" si="233"/>
        <v>SP-Espírito Santo do Turvo</v>
      </c>
    </row>
    <row r="4958" spans="1:6" x14ac:dyDescent="0.25">
      <c r="A4958" s="1" t="s">
        <v>1247</v>
      </c>
      <c r="B4958" s="1">
        <v>3557303</v>
      </c>
      <c r="C4958" s="1" t="s">
        <v>5242</v>
      </c>
      <c r="D4958" s="1" t="str">
        <f t="shared" si="231"/>
        <v>35</v>
      </c>
      <c r="E4958" s="1" t="str">
        <f t="shared" si="232"/>
        <v>57303</v>
      </c>
      <c r="F4958" s="1" t="str">
        <f t="shared" si="233"/>
        <v>SP-Estiva Gerbi</v>
      </c>
    </row>
    <row r="4959" spans="1:6" x14ac:dyDescent="0.25">
      <c r="A4959" s="1" t="s">
        <v>1247</v>
      </c>
      <c r="B4959" s="1">
        <v>3515301</v>
      </c>
      <c r="C4959" s="1" t="s">
        <v>5243</v>
      </c>
      <c r="D4959" s="1" t="str">
        <f t="shared" si="231"/>
        <v>35</v>
      </c>
      <c r="E4959" s="1" t="str">
        <f t="shared" si="232"/>
        <v>15301</v>
      </c>
      <c r="F4959" s="1" t="str">
        <f t="shared" si="233"/>
        <v>SP-Estrela do Norte</v>
      </c>
    </row>
    <row r="4960" spans="1:6" x14ac:dyDescent="0.25">
      <c r="A4960" s="1" t="s">
        <v>1247</v>
      </c>
      <c r="B4960" s="1">
        <v>3515202</v>
      </c>
      <c r="C4960" s="1" t="s">
        <v>5244</v>
      </c>
      <c r="D4960" s="1" t="str">
        <f t="shared" si="231"/>
        <v>35</v>
      </c>
      <c r="E4960" s="1" t="str">
        <f t="shared" si="232"/>
        <v>15202</v>
      </c>
      <c r="F4960" s="1" t="str">
        <f t="shared" si="233"/>
        <v>SP-Estrela d'Oeste</v>
      </c>
    </row>
    <row r="4961" spans="1:6" x14ac:dyDescent="0.25">
      <c r="A4961" s="1" t="s">
        <v>1247</v>
      </c>
      <c r="B4961" s="1">
        <v>3515350</v>
      </c>
      <c r="C4961" s="1" t="s">
        <v>5245</v>
      </c>
      <c r="D4961" s="1" t="str">
        <f t="shared" si="231"/>
        <v>35</v>
      </c>
      <c r="E4961" s="1" t="str">
        <f t="shared" si="232"/>
        <v>15350</v>
      </c>
      <c r="F4961" s="1" t="str">
        <f t="shared" si="233"/>
        <v>SP-Euclides da Cunha Paulista</v>
      </c>
    </row>
    <row r="4962" spans="1:6" x14ac:dyDescent="0.25">
      <c r="A4962" s="1" t="s">
        <v>1247</v>
      </c>
      <c r="B4962" s="1">
        <v>3515400</v>
      </c>
      <c r="C4962" s="1" t="s">
        <v>5246</v>
      </c>
      <c r="D4962" s="1" t="str">
        <f t="shared" si="231"/>
        <v>35</v>
      </c>
      <c r="E4962" s="1" t="str">
        <f t="shared" si="232"/>
        <v>15400</v>
      </c>
      <c r="F4962" s="1" t="str">
        <f t="shared" si="233"/>
        <v>SP-Fartura</v>
      </c>
    </row>
    <row r="4963" spans="1:6" x14ac:dyDescent="0.25">
      <c r="A4963" s="1" t="s">
        <v>1247</v>
      </c>
      <c r="B4963" s="1">
        <v>3515608</v>
      </c>
      <c r="C4963" s="1" t="s">
        <v>5247</v>
      </c>
      <c r="D4963" s="1" t="str">
        <f t="shared" si="231"/>
        <v>35</v>
      </c>
      <c r="E4963" s="1" t="str">
        <f t="shared" si="232"/>
        <v>15608</v>
      </c>
      <c r="F4963" s="1" t="str">
        <f t="shared" si="233"/>
        <v>SP-Fernando Prestes</v>
      </c>
    </row>
    <row r="4964" spans="1:6" x14ac:dyDescent="0.25">
      <c r="A4964" s="1" t="s">
        <v>1247</v>
      </c>
      <c r="B4964" s="1">
        <v>3515509</v>
      </c>
      <c r="C4964" s="1" t="s">
        <v>5248</v>
      </c>
      <c r="D4964" s="1" t="str">
        <f t="shared" si="231"/>
        <v>35</v>
      </c>
      <c r="E4964" s="1" t="str">
        <f t="shared" si="232"/>
        <v>15509</v>
      </c>
      <c r="F4964" s="1" t="str">
        <f t="shared" si="233"/>
        <v>SP-Fernandópolis</v>
      </c>
    </row>
    <row r="4965" spans="1:6" x14ac:dyDescent="0.25">
      <c r="A4965" s="1" t="s">
        <v>1247</v>
      </c>
      <c r="B4965" s="1">
        <v>3515657</v>
      </c>
      <c r="C4965" s="1" t="s">
        <v>5249</v>
      </c>
      <c r="D4965" s="1" t="str">
        <f t="shared" si="231"/>
        <v>35</v>
      </c>
      <c r="E4965" s="1" t="str">
        <f t="shared" si="232"/>
        <v>15657</v>
      </c>
      <c r="F4965" s="1" t="str">
        <f t="shared" si="233"/>
        <v>SP-Fernão</v>
      </c>
    </row>
    <row r="4966" spans="1:6" x14ac:dyDescent="0.25">
      <c r="A4966" s="1" t="s">
        <v>1247</v>
      </c>
      <c r="B4966" s="1">
        <v>3515707</v>
      </c>
      <c r="C4966" s="1" t="s">
        <v>5250</v>
      </c>
      <c r="D4966" s="1" t="str">
        <f t="shared" si="231"/>
        <v>35</v>
      </c>
      <c r="E4966" s="1" t="str">
        <f t="shared" si="232"/>
        <v>15707</v>
      </c>
      <c r="F4966" s="1" t="str">
        <f t="shared" si="233"/>
        <v>SP-Ferraz de Vasconcelos</v>
      </c>
    </row>
    <row r="4967" spans="1:6" x14ac:dyDescent="0.25">
      <c r="A4967" s="1" t="s">
        <v>1247</v>
      </c>
      <c r="B4967" s="1">
        <v>3515806</v>
      </c>
      <c r="C4967" s="1" t="s">
        <v>5251</v>
      </c>
      <c r="D4967" s="1" t="str">
        <f t="shared" si="231"/>
        <v>35</v>
      </c>
      <c r="E4967" s="1" t="str">
        <f t="shared" si="232"/>
        <v>15806</v>
      </c>
      <c r="F4967" s="1" t="str">
        <f t="shared" si="233"/>
        <v>SP-Flora Rica</v>
      </c>
    </row>
    <row r="4968" spans="1:6" x14ac:dyDescent="0.25">
      <c r="A4968" s="1" t="s">
        <v>1247</v>
      </c>
      <c r="B4968" s="1">
        <v>3515905</v>
      </c>
      <c r="C4968" s="1" t="s">
        <v>5252</v>
      </c>
      <c r="D4968" s="1" t="str">
        <f t="shared" si="231"/>
        <v>35</v>
      </c>
      <c r="E4968" s="1" t="str">
        <f t="shared" si="232"/>
        <v>15905</v>
      </c>
      <c r="F4968" s="1" t="str">
        <f t="shared" si="233"/>
        <v>SP-Floreal</v>
      </c>
    </row>
    <row r="4969" spans="1:6" x14ac:dyDescent="0.25">
      <c r="A4969" s="1" t="s">
        <v>1247</v>
      </c>
      <c r="B4969" s="1">
        <v>3516002</v>
      </c>
      <c r="C4969" s="1" t="s">
        <v>5253</v>
      </c>
      <c r="D4969" s="1" t="str">
        <f t="shared" si="231"/>
        <v>35</v>
      </c>
      <c r="E4969" s="1" t="str">
        <f t="shared" si="232"/>
        <v>16002</v>
      </c>
      <c r="F4969" s="1" t="str">
        <f t="shared" si="233"/>
        <v>SP-Flórida Paulista</v>
      </c>
    </row>
    <row r="4970" spans="1:6" x14ac:dyDescent="0.25">
      <c r="A4970" s="1" t="s">
        <v>1247</v>
      </c>
      <c r="B4970" s="1">
        <v>3516101</v>
      </c>
      <c r="C4970" s="1" t="s">
        <v>5254</v>
      </c>
      <c r="D4970" s="1" t="str">
        <f t="shared" si="231"/>
        <v>35</v>
      </c>
      <c r="E4970" s="1" t="str">
        <f t="shared" si="232"/>
        <v>16101</v>
      </c>
      <c r="F4970" s="1" t="str">
        <f t="shared" si="233"/>
        <v>SP-Florínia</v>
      </c>
    </row>
    <row r="4971" spans="1:6" x14ac:dyDescent="0.25">
      <c r="A4971" s="1" t="s">
        <v>1247</v>
      </c>
      <c r="B4971" s="1">
        <v>3516200</v>
      </c>
      <c r="C4971" s="1" t="s">
        <v>5255</v>
      </c>
      <c r="D4971" s="1" t="str">
        <f t="shared" si="231"/>
        <v>35</v>
      </c>
      <c r="E4971" s="1" t="str">
        <f t="shared" si="232"/>
        <v>16200</v>
      </c>
      <c r="F4971" s="1" t="str">
        <f t="shared" si="233"/>
        <v>SP-Franca</v>
      </c>
    </row>
    <row r="4972" spans="1:6" x14ac:dyDescent="0.25">
      <c r="A4972" s="1" t="s">
        <v>1247</v>
      </c>
      <c r="B4972" s="1">
        <v>3516309</v>
      </c>
      <c r="C4972" s="1" t="s">
        <v>5256</v>
      </c>
      <c r="D4972" s="1" t="str">
        <f t="shared" si="231"/>
        <v>35</v>
      </c>
      <c r="E4972" s="1" t="str">
        <f t="shared" si="232"/>
        <v>16309</v>
      </c>
      <c r="F4972" s="1" t="str">
        <f t="shared" si="233"/>
        <v>SP-Francisco Morato</v>
      </c>
    </row>
    <row r="4973" spans="1:6" x14ac:dyDescent="0.25">
      <c r="A4973" s="1" t="s">
        <v>1247</v>
      </c>
      <c r="B4973" s="1">
        <v>3516408</v>
      </c>
      <c r="C4973" s="1" t="s">
        <v>5257</v>
      </c>
      <c r="D4973" s="1" t="str">
        <f t="shared" si="231"/>
        <v>35</v>
      </c>
      <c r="E4973" s="1" t="str">
        <f t="shared" si="232"/>
        <v>16408</v>
      </c>
      <c r="F4973" s="1" t="str">
        <f t="shared" si="233"/>
        <v>SP-Franco da Rocha</v>
      </c>
    </row>
    <row r="4974" spans="1:6" x14ac:dyDescent="0.25">
      <c r="A4974" s="1" t="s">
        <v>1247</v>
      </c>
      <c r="B4974" s="1">
        <v>3516507</v>
      </c>
      <c r="C4974" s="1" t="s">
        <v>5258</v>
      </c>
      <c r="D4974" s="1" t="str">
        <f t="shared" si="231"/>
        <v>35</v>
      </c>
      <c r="E4974" s="1" t="str">
        <f t="shared" si="232"/>
        <v>16507</v>
      </c>
      <c r="F4974" s="1" t="str">
        <f t="shared" si="233"/>
        <v>SP-Gabriel Monteiro</v>
      </c>
    </row>
    <row r="4975" spans="1:6" x14ac:dyDescent="0.25">
      <c r="A4975" s="1" t="s">
        <v>1247</v>
      </c>
      <c r="B4975" s="1">
        <v>3516606</v>
      </c>
      <c r="C4975" s="1" t="s">
        <v>5259</v>
      </c>
      <c r="D4975" s="1" t="str">
        <f t="shared" si="231"/>
        <v>35</v>
      </c>
      <c r="E4975" s="1" t="str">
        <f t="shared" si="232"/>
        <v>16606</v>
      </c>
      <c r="F4975" s="1" t="str">
        <f t="shared" si="233"/>
        <v>SP-Gália</v>
      </c>
    </row>
    <row r="4976" spans="1:6" x14ac:dyDescent="0.25">
      <c r="A4976" s="1" t="s">
        <v>1247</v>
      </c>
      <c r="B4976" s="1">
        <v>3516705</v>
      </c>
      <c r="C4976" s="1" t="s">
        <v>5260</v>
      </c>
      <c r="D4976" s="1" t="str">
        <f t="shared" si="231"/>
        <v>35</v>
      </c>
      <c r="E4976" s="1" t="str">
        <f t="shared" si="232"/>
        <v>16705</v>
      </c>
      <c r="F4976" s="1" t="str">
        <f t="shared" si="233"/>
        <v>SP-Garça</v>
      </c>
    </row>
    <row r="4977" spans="1:6" x14ac:dyDescent="0.25">
      <c r="A4977" s="1" t="s">
        <v>1247</v>
      </c>
      <c r="B4977" s="1">
        <v>3516804</v>
      </c>
      <c r="C4977" s="1" t="s">
        <v>5261</v>
      </c>
      <c r="D4977" s="1" t="str">
        <f t="shared" si="231"/>
        <v>35</v>
      </c>
      <c r="E4977" s="1" t="str">
        <f t="shared" si="232"/>
        <v>16804</v>
      </c>
      <c r="F4977" s="1" t="str">
        <f t="shared" si="233"/>
        <v>SP-Gastão Vidigal</v>
      </c>
    </row>
    <row r="4978" spans="1:6" x14ac:dyDescent="0.25">
      <c r="A4978" s="1" t="s">
        <v>1247</v>
      </c>
      <c r="B4978" s="1">
        <v>3516853</v>
      </c>
      <c r="C4978" s="1" t="s">
        <v>5262</v>
      </c>
      <c r="D4978" s="1" t="str">
        <f t="shared" si="231"/>
        <v>35</v>
      </c>
      <c r="E4978" s="1" t="str">
        <f t="shared" si="232"/>
        <v>16853</v>
      </c>
      <c r="F4978" s="1" t="str">
        <f t="shared" si="233"/>
        <v>SP-Gavião Peixoto</v>
      </c>
    </row>
    <row r="4979" spans="1:6" x14ac:dyDescent="0.25">
      <c r="A4979" s="1" t="s">
        <v>1247</v>
      </c>
      <c r="B4979" s="1">
        <v>3516903</v>
      </c>
      <c r="C4979" s="1" t="s">
        <v>5263</v>
      </c>
      <c r="D4979" s="1" t="str">
        <f t="shared" si="231"/>
        <v>35</v>
      </c>
      <c r="E4979" s="1" t="str">
        <f t="shared" si="232"/>
        <v>16903</v>
      </c>
      <c r="F4979" s="1" t="str">
        <f t="shared" si="233"/>
        <v>SP-General Salgado</v>
      </c>
    </row>
    <row r="4980" spans="1:6" x14ac:dyDescent="0.25">
      <c r="A4980" s="1" t="s">
        <v>1247</v>
      </c>
      <c r="B4980" s="1">
        <v>3517000</v>
      </c>
      <c r="C4980" s="1" t="s">
        <v>5264</v>
      </c>
      <c r="D4980" s="1" t="str">
        <f t="shared" si="231"/>
        <v>35</v>
      </c>
      <c r="E4980" s="1" t="str">
        <f t="shared" si="232"/>
        <v>17000</v>
      </c>
      <c r="F4980" s="1" t="str">
        <f t="shared" si="233"/>
        <v>SP-Getulina</v>
      </c>
    </row>
    <row r="4981" spans="1:6" x14ac:dyDescent="0.25">
      <c r="A4981" s="1" t="s">
        <v>1247</v>
      </c>
      <c r="B4981" s="1">
        <v>3517109</v>
      </c>
      <c r="C4981" s="1" t="s">
        <v>5265</v>
      </c>
      <c r="D4981" s="1" t="str">
        <f t="shared" si="231"/>
        <v>35</v>
      </c>
      <c r="E4981" s="1" t="str">
        <f t="shared" si="232"/>
        <v>17109</v>
      </c>
      <c r="F4981" s="1" t="str">
        <f t="shared" si="233"/>
        <v>SP-Glicério</v>
      </c>
    </row>
    <row r="4982" spans="1:6" x14ac:dyDescent="0.25">
      <c r="A4982" s="1" t="s">
        <v>1247</v>
      </c>
      <c r="B4982" s="1">
        <v>3517208</v>
      </c>
      <c r="C4982" s="1" t="s">
        <v>5266</v>
      </c>
      <c r="D4982" s="1" t="str">
        <f t="shared" si="231"/>
        <v>35</v>
      </c>
      <c r="E4982" s="1" t="str">
        <f t="shared" si="232"/>
        <v>17208</v>
      </c>
      <c r="F4982" s="1" t="str">
        <f t="shared" si="233"/>
        <v>SP-Guaiçara</v>
      </c>
    </row>
    <row r="4983" spans="1:6" x14ac:dyDescent="0.25">
      <c r="A4983" s="1" t="s">
        <v>1247</v>
      </c>
      <c r="B4983" s="1">
        <v>3517307</v>
      </c>
      <c r="C4983" s="1" t="s">
        <v>5267</v>
      </c>
      <c r="D4983" s="1" t="str">
        <f t="shared" si="231"/>
        <v>35</v>
      </c>
      <c r="E4983" s="1" t="str">
        <f t="shared" si="232"/>
        <v>17307</v>
      </c>
      <c r="F4983" s="1" t="str">
        <f t="shared" si="233"/>
        <v>SP-Guaimbê</v>
      </c>
    </row>
    <row r="4984" spans="1:6" x14ac:dyDescent="0.25">
      <c r="A4984" s="1" t="s">
        <v>1247</v>
      </c>
      <c r="B4984" s="1">
        <v>3517406</v>
      </c>
      <c r="C4984" s="1" t="s">
        <v>5268</v>
      </c>
      <c r="D4984" s="1" t="str">
        <f t="shared" si="231"/>
        <v>35</v>
      </c>
      <c r="E4984" s="1" t="str">
        <f t="shared" si="232"/>
        <v>17406</v>
      </c>
      <c r="F4984" s="1" t="str">
        <f t="shared" si="233"/>
        <v>SP-Guaíra</v>
      </c>
    </row>
    <row r="4985" spans="1:6" x14ac:dyDescent="0.25">
      <c r="A4985" s="1" t="s">
        <v>1247</v>
      </c>
      <c r="B4985" s="1">
        <v>3517505</v>
      </c>
      <c r="C4985" s="1" t="s">
        <v>5269</v>
      </c>
      <c r="D4985" s="1" t="str">
        <f t="shared" si="231"/>
        <v>35</v>
      </c>
      <c r="E4985" s="1" t="str">
        <f t="shared" si="232"/>
        <v>17505</v>
      </c>
      <c r="F4985" s="1" t="str">
        <f t="shared" si="233"/>
        <v>SP-Guapiaçu</v>
      </c>
    </row>
    <row r="4986" spans="1:6" x14ac:dyDescent="0.25">
      <c r="A4986" s="1" t="s">
        <v>1247</v>
      </c>
      <c r="B4986" s="1">
        <v>3517604</v>
      </c>
      <c r="C4986" s="1" t="s">
        <v>5270</v>
      </c>
      <c r="D4986" s="1" t="str">
        <f t="shared" si="231"/>
        <v>35</v>
      </c>
      <c r="E4986" s="1" t="str">
        <f t="shared" si="232"/>
        <v>17604</v>
      </c>
      <c r="F4986" s="1" t="str">
        <f t="shared" si="233"/>
        <v>SP-Guapiara</v>
      </c>
    </row>
    <row r="4987" spans="1:6" x14ac:dyDescent="0.25">
      <c r="A4987" s="1" t="s">
        <v>1247</v>
      </c>
      <c r="B4987" s="1">
        <v>3517703</v>
      </c>
      <c r="C4987" s="1" t="s">
        <v>5271</v>
      </c>
      <c r="D4987" s="1" t="str">
        <f t="shared" si="231"/>
        <v>35</v>
      </c>
      <c r="E4987" s="1" t="str">
        <f t="shared" si="232"/>
        <v>17703</v>
      </c>
      <c r="F4987" s="1" t="str">
        <f t="shared" si="233"/>
        <v>SP-Guará</v>
      </c>
    </row>
    <row r="4988" spans="1:6" x14ac:dyDescent="0.25">
      <c r="A4988" s="1" t="s">
        <v>1247</v>
      </c>
      <c r="B4988" s="1">
        <v>3517802</v>
      </c>
      <c r="C4988" s="1" t="s">
        <v>5272</v>
      </c>
      <c r="D4988" s="1" t="str">
        <f t="shared" si="231"/>
        <v>35</v>
      </c>
      <c r="E4988" s="1" t="str">
        <f t="shared" si="232"/>
        <v>17802</v>
      </c>
      <c r="F4988" s="1" t="str">
        <f t="shared" si="233"/>
        <v>SP-Guaraçaí</v>
      </c>
    </row>
    <row r="4989" spans="1:6" x14ac:dyDescent="0.25">
      <c r="A4989" s="1" t="s">
        <v>1247</v>
      </c>
      <c r="B4989" s="1">
        <v>3517901</v>
      </c>
      <c r="C4989" s="1" t="s">
        <v>5273</v>
      </c>
      <c r="D4989" s="1" t="str">
        <f t="shared" si="231"/>
        <v>35</v>
      </c>
      <c r="E4989" s="1" t="str">
        <f t="shared" si="232"/>
        <v>17901</v>
      </c>
      <c r="F4989" s="1" t="str">
        <f t="shared" si="233"/>
        <v>SP-Guaraci</v>
      </c>
    </row>
    <row r="4990" spans="1:6" x14ac:dyDescent="0.25">
      <c r="A4990" s="1" t="s">
        <v>1247</v>
      </c>
      <c r="B4990" s="1">
        <v>3518008</v>
      </c>
      <c r="C4990" s="1" t="s">
        <v>5274</v>
      </c>
      <c r="D4990" s="1" t="str">
        <f t="shared" si="231"/>
        <v>35</v>
      </c>
      <c r="E4990" s="1" t="str">
        <f t="shared" si="232"/>
        <v>18008</v>
      </c>
      <c r="F4990" s="1" t="str">
        <f t="shared" si="233"/>
        <v>SP-Guarani d'Oeste</v>
      </c>
    </row>
    <row r="4991" spans="1:6" x14ac:dyDescent="0.25">
      <c r="A4991" s="1" t="s">
        <v>1247</v>
      </c>
      <c r="B4991" s="1">
        <v>3518107</v>
      </c>
      <c r="C4991" s="1" t="s">
        <v>5275</v>
      </c>
      <c r="D4991" s="1" t="str">
        <f t="shared" si="231"/>
        <v>35</v>
      </c>
      <c r="E4991" s="1" t="str">
        <f t="shared" si="232"/>
        <v>18107</v>
      </c>
      <c r="F4991" s="1" t="str">
        <f t="shared" si="233"/>
        <v>SP-Guarantã</v>
      </c>
    </row>
    <row r="4992" spans="1:6" x14ac:dyDescent="0.25">
      <c r="A4992" s="1" t="s">
        <v>1247</v>
      </c>
      <c r="B4992" s="1">
        <v>3518206</v>
      </c>
      <c r="C4992" s="1" t="s">
        <v>5276</v>
      </c>
      <c r="D4992" s="1" t="str">
        <f t="shared" si="231"/>
        <v>35</v>
      </c>
      <c r="E4992" s="1" t="str">
        <f t="shared" si="232"/>
        <v>18206</v>
      </c>
      <c r="F4992" s="1" t="str">
        <f t="shared" si="233"/>
        <v>SP-Guararapes</v>
      </c>
    </row>
    <row r="4993" spans="1:6" x14ac:dyDescent="0.25">
      <c r="A4993" s="1" t="s">
        <v>1247</v>
      </c>
      <c r="B4993" s="1">
        <v>3518305</v>
      </c>
      <c r="C4993" s="1" t="s">
        <v>5277</v>
      </c>
      <c r="D4993" s="1" t="str">
        <f t="shared" si="231"/>
        <v>35</v>
      </c>
      <c r="E4993" s="1" t="str">
        <f t="shared" si="232"/>
        <v>18305</v>
      </c>
      <c r="F4993" s="1" t="str">
        <f t="shared" si="233"/>
        <v>SP-Guararema</v>
      </c>
    </row>
    <row r="4994" spans="1:6" x14ac:dyDescent="0.25">
      <c r="A4994" s="1" t="s">
        <v>1247</v>
      </c>
      <c r="B4994" s="1">
        <v>3518404</v>
      </c>
      <c r="C4994" s="1" t="s">
        <v>5278</v>
      </c>
      <c r="D4994" s="1" t="str">
        <f t="shared" si="231"/>
        <v>35</v>
      </c>
      <c r="E4994" s="1" t="str">
        <f t="shared" si="232"/>
        <v>18404</v>
      </c>
      <c r="F4994" s="1" t="str">
        <f t="shared" si="233"/>
        <v>SP-Guaratinguetá</v>
      </c>
    </row>
    <row r="4995" spans="1:6" x14ac:dyDescent="0.25">
      <c r="A4995" s="1" t="s">
        <v>1247</v>
      </c>
      <c r="B4995" s="1">
        <v>3518503</v>
      </c>
      <c r="C4995" s="1" t="s">
        <v>5279</v>
      </c>
      <c r="D4995" s="1" t="str">
        <f t="shared" ref="D4995:D5058" si="234">LEFT($B4995,2)</f>
        <v>35</v>
      </c>
      <c r="E4995" s="1" t="str">
        <f t="shared" ref="E4995:E5058" si="235">RIGHT(B4995,5)</f>
        <v>18503</v>
      </c>
      <c r="F4995" s="1" t="str">
        <f t="shared" si="233"/>
        <v>SP-Guareí</v>
      </c>
    </row>
    <row r="4996" spans="1:6" x14ac:dyDescent="0.25">
      <c r="A4996" s="1" t="s">
        <v>1247</v>
      </c>
      <c r="B4996" s="1">
        <v>3518602</v>
      </c>
      <c r="C4996" s="1" t="s">
        <v>5280</v>
      </c>
      <c r="D4996" s="1" t="str">
        <f t="shared" si="234"/>
        <v>35</v>
      </c>
      <c r="E4996" s="1" t="str">
        <f t="shared" si="235"/>
        <v>18602</v>
      </c>
      <c r="F4996" s="1" t="str">
        <f t="shared" ref="F4996:F5059" si="236">A4996&amp;"-"&amp;C4996</f>
        <v>SP-Guariba</v>
      </c>
    </row>
    <row r="4997" spans="1:6" x14ac:dyDescent="0.25">
      <c r="A4997" s="1" t="s">
        <v>1247</v>
      </c>
      <c r="B4997" s="1">
        <v>3518701</v>
      </c>
      <c r="C4997" s="1" t="s">
        <v>5281</v>
      </c>
      <c r="D4997" s="1" t="str">
        <f t="shared" si="234"/>
        <v>35</v>
      </c>
      <c r="E4997" s="1" t="str">
        <f t="shared" si="235"/>
        <v>18701</v>
      </c>
      <c r="F4997" s="1" t="str">
        <f t="shared" si="236"/>
        <v>SP-Guarujá</v>
      </c>
    </row>
    <row r="4998" spans="1:6" x14ac:dyDescent="0.25">
      <c r="A4998" s="1" t="s">
        <v>1247</v>
      </c>
      <c r="B4998" s="1">
        <v>3518800</v>
      </c>
      <c r="C4998" s="1" t="s">
        <v>5282</v>
      </c>
      <c r="D4998" s="1" t="str">
        <f t="shared" si="234"/>
        <v>35</v>
      </c>
      <c r="E4998" s="1" t="str">
        <f t="shared" si="235"/>
        <v>18800</v>
      </c>
      <c r="F4998" s="1" t="str">
        <f t="shared" si="236"/>
        <v>SP-Guarulhos</v>
      </c>
    </row>
    <row r="4999" spans="1:6" x14ac:dyDescent="0.25">
      <c r="A4999" s="1" t="s">
        <v>1247</v>
      </c>
      <c r="B4999" s="1">
        <v>3518859</v>
      </c>
      <c r="C4999" s="1" t="s">
        <v>5283</v>
      </c>
      <c r="D4999" s="1" t="str">
        <f t="shared" si="234"/>
        <v>35</v>
      </c>
      <c r="E4999" s="1" t="str">
        <f t="shared" si="235"/>
        <v>18859</v>
      </c>
      <c r="F4999" s="1" t="str">
        <f t="shared" si="236"/>
        <v>SP-Guatapará</v>
      </c>
    </row>
    <row r="5000" spans="1:6" x14ac:dyDescent="0.25">
      <c r="A5000" s="1" t="s">
        <v>1247</v>
      </c>
      <c r="B5000" s="1">
        <v>3518909</v>
      </c>
      <c r="C5000" s="1" t="s">
        <v>5284</v>
      </c>
      <c r="D5000" s="1" t="str">
        <f t="shared" si="234"/>
        <v>35</v>
      </c>
      <c r="E5000" s="1" t="str">
        <f t="shared" si="235"/>
        <v>18909</v>
      </c>
      <c r="F5000" s="1" t="str">
        <f t="shared" si="236"/>
        <v>SP-Guzolândia</v>
      </c>
    </row>
    <row r="5001" spans="1:6" x14ac:dyDescent="0.25">
      <c r="A5001" s="1" t="s">
        <v>1247</v>
      </c>
      <c r="B5001" s="1">
        <v>3519006</v>
      </c>
      <c r="C5001" s="1" t="s">
        <v>5285</v>
      </c>
      <c r="D5001" s="1" t="str">
        <f t="shared" si="234"/>
        <v>35</v>
      </c>
      <c r="E5001" s="1" t="str">
        <f t="shared" si="235"/>
        <v>19006</v>
      </c>
      <c r="F5001" s="1" t="str">
        <f t="shared" si="236"/>
        <v>SP-Herculândia</v>
      </c>
    </row>
    <row r="5002" spans="1:6" x14ac:dyDescent="0.25">
      <c r="A5002" s="1" t="s">
        <v>1247</v>
      </c>
      <c r="B5002" s="1">
        <v>3519055</v>
      </c>
      <c r="C5002" s="1" t="s">
        <v>5286</v>
      </c>
      <c r="D5002" s="1" t="str">
        <f t="shared" si="234"/>
        <v>35</v>
      </c>
      <c r="E5002" s="1" t="str">
        <f t="shared" si="235"/>
        <v>19055</v>
      </c>
      <c r="F5002" s="1" t="str">
        <f t="shared" si="236"/>
        <v>SP-Holambra</v>
      </c>
    </row>
    <row r="5003" spans="1:6" x14ac:dyDescent="0.25">
      <c r="A5003" s="1" t="s">
        <v>1247</v>
      </c>
      <c r="B5003" s="1">
        <v>3519071</v>
      </c>
      <c r="C5003" s="1" t="s">
        <v>5287</v>
      </c>
      <c r="D5003" s="1" t="str">
        <f t="shared" si="234"/>
        <v>35</v>
      </c>
      <c r="E5003" s="1" t="str">
        <f t="shared" si="235"/>
        <v>19071</v>
      </c>
      <c r="F5003" s="1" t="str">
        <f t="shared" si="236"/>
        <v>SP-Hortolândia</v>
      </c>
    </row>
    <row r="5004" spans="1:6" x14ac:dyDescent="0.25">
      <c r="A5004" s="1" t="s">
        <v>1247</v>
      </c>
      <c r="B5004" s="1">
        <v>3519105</v>
      </c>
      <c r="C5004" s="1" t="s">
        <v>5288</v>
      </c>
      <c r="D5004" s="1" t="str">
        <f t="shared" si="234"/>
        <v>35</v>
      </c>
      <c r="E5004" s="1" t="str">
        <f t="shared" si="235"/>
        <v>19105</v>
      </c>
      <c r="F5004" s="1" t="str">
        <f t="shared" si="236"/>
        <v>SP-Iacanga</v>
      </c>
    </row>
    <row r="5005" spans="1:6" x14ac:dyDescent="0.25">
      <c r="A5005" s="1" t="s">
        <v>1247</v>
      </c>
      <c r="B5005" s="1">
        <v>3519204</v>
      </c>
      <c r="C5005" s="1" t="s">
        <v>5289</v>
      </c>
      <c r="D5005" s="1" t="str">
        <f t="shared" si="234"/>
        <v>35</v>
      </c>
      <c r="E5005" s="1" t="str">
        <f t="shared" si="235"/>
        <v>19204</v>
      </c>
      <c r="F5005" s="1" t="str">
        <f t="shared" si="236"/>
        <v>SP-Iacri</v>
      </c>
    </row>
    <row r="5006" spans="1:6" x14ac:dyDescent="0.25">
      <c r="A5006" s="1" t="s">
        <v>1247</v>
      </c>
      <c r="B5006" s="1">
        <v>3519253</v>
      </c>
      <c r="C5006" s="1" t="s">
        <v>5290</v>
      </c>
      <c r="D5006" s="1" t="str">
        <f t="shared" si="234"/>
        <v>35</v>
      </c>
      <c r="E5006" s="1" t="str">
        <f t="shared" si="235"/>
        <v>19253</v>
      </c>
      <c r="F5006" s="1" t="str">
        <f t="shared" si="236"/>
        <v>SP-Iaras</v>
      </c>
    </row>
    <row r="5007" spans="1:6" x14ac:dyDescent="0.25">
      <c r="A5007" s="1" t="s">
        <v>1247</v>
      </c>
      <c r="B5007" s="1">
        <v>3519303</v>
      </c>
      <c r="C5007" s="1" t="s">
        <v>5291</v>
      </c>
      <c r="D5007" s="1" t="str">
        <f t="shared" si="234"/>
        <v>35</v>
      </c>
      <c r="E5007" s="1" t="str">
        <f t="shared" si="235"/>
        <v>19303</v>
      </c>
      <c r="F5007" s="1" t="str">
        <f t="shared" si="236"/>
        <v>SP-Ibaté</v>
      </c>
    </row>
    <row r="5008" spans="1:6" x14ac:dyDescent="0.25">
      <c r="A5008" s="1" t="s">
        <v>1247</v>
      </c>
      <c r="B5008" s="1">
        <v>3519402</v>
      </c>
      <c r="C5008" s="1" t="s">
        <v>5292</v>
      </c>
      <c r="D5008" s="1" t="str">
        <f t="shared" si="234"/>
        <v>35</v>
      </c>
      <c r="E5008" s="1" t="str">
        <f t="shared" si="235"/>
        <v>19402</v>
      </c>
      <c r="F5008" s="1" t="str">
        <f t="shared" si="236"/>
        <v>SP-Ibirá</v>
      </c>
    </row>
    <row r="5009" spans="1:6" x14ac:dyDescent="0.25">
      <c r="A5009" s="1" t="s">
        <v>1247</v>
      </c>
      <c r="B5009" s="1">
        <v>3519501</v>
      </c>
      <c r="C5009" s="1" t="s">
        <v>5293</v>
      </c>
      <c r="D5009" s="1" t="str">
        <f t="shared" si="234"/>
        <v>35</v>
      </c>
      <c r="E5009" s="1" t="str">
        <f t="shared" si="235"/>
        <v>19501</v>
      </c>
      <c r="F5009" s="1" t="str">
        <f t="shared" si="236"/>
        <v>SP-Ibirarema</v>
      </c>
    </row>
    <row r="5010" spans="1:6" x14ac:dyDescent="0.25">
      <c r="A5010" s="1" t="s">
        <v>1247</v>
      </c>
      <c r="B5010" s="1">
        <v>3519600</v>
      </c>
      <c r="C5010" s="1" t="s">
        <v>5294</v>
      </c>
      <c r="D5010" s="1" t="str">
        <f t="shared" si="234"/>
        <v>35</v>
      </c>
      <c r="E5010" s="1" t="str">
        <f t="shared" si="235"/>
        <v>19600</v>
      </c>
      <c r="F5010" s="1" t="str">
        <f t="shared" si="236"/>
        <v>SP-Ibitinga</v>
      </c>
    </row>
    <row r="5011" spans="1:6" x14ac:dyDescent="0.25">
      <c r="A5011" s="1" t="s">
        <v>1247</v>
      </c>
      <c r="B5011" s="1">
        <v>3519709</v>
      </c>
      <c r="C5011" s="1" t="s">
        <v>5295</v>
      </c>
      <c r="D5011" s="1" t="str">
        <f t="shared" si="234"/>
        <v>35</v>
      </c>
      <c r="E5011" s="1" t="str">
        <f t="shared" si="235"/>
        <v>19709</v>
      </c>
      <c r="F5011" s="1" t="str">
        <f t="shared" si="236"/>
        <v>SP-Ibiúna</v>
      </c>
    </row>
    <row r="5012" spans="1:6" x14ac:dyDescent="0.25">
      <c r="A5012" s="1" t="s">
        <v>1247</v>
      </c>
      <c r="B5012" s="1">
        <v>3519808</v>
      </c>
      <c r="C5012" s="1" t="s">
        <v>5296</v>
      </c>
      <c r="D5012" s="1" t="str">
        <f t="shared" si="234"/>
        <v>35</v>
      </c>
      <c r="E5012" s="1" t="str">
        <f t="shared" si="235"/>
        <v>19808</v>
      </c>
      <c r="F5012" s="1" t="str">
        <f t="shared" si="236"/>
        <v>SP-Icém</v>
      </c>
    </row>
    <row r="5013" spans="1:6" x14ac:dyDescent="0.25">
      <c r="A5013" s="1" t="s">
        <v>1247</v>
      </c>
      <c r="B5013" s="1">
        <v>3519907</v>
      </c>
      <c r="C5013" s="1" t="s">
        <v>5297</v>
      </c>
      <c r="D5013" s="1" t="str">
        <f t="shared" si="234"/>
        <v>35</v>
      </c>
      <c r="E5013" s="1" t="str">
        <f t="shared" si="235"/>
        <v>19907</v>
      </c>
      <c r="F5013" s="1" t="str">
        <f t="shared" si="236"/>
        <v>SP-Iepê</v>
      </c>
    </row>
    <row r="5014" spans="1:6" x14ac:dyDescent="0.25">
      <c r="A5014" s="1" t="s">
        <v>1247</v>
      </c>
      <c r="B5014" s="1">
        <v>3520004</v>
      </c>
      <c r="C5014" s="1" t="s">
        <v>5298</v>
      </c>
      <c r="D5014" s="1" t="str">
        <f t="shared" si="234"/>
        <v>35</v>
      </c>
      <c r="E5014" s="1" t="str">
        <f t="shared" si="235"/>
        <v>20004</v>
      </c>
      <c r="F5014" s="1" t="str">
        <f t="shared" si="236"/>
        <v>SP-Igaraçu do Tietê</v>
      </c>
    </row>
    <row r="5015" spans="1:6" x14ac:dyDescent="0.25">
      <c r="A5015" s="1" t="s">
        <v>1247</v>
      </c>
      <c r="B5015" s="1">
        <v>3520103</v>
      </c>
      <c r="C5015" s="1" t="s">
        <v>5299</v>
      </c>
      <c r="D5015" s="1" t="str">
        <f t="shared" si="234"/>
        <v>35</v>
      </c>
      <c r="E5015" s="1" t="str">
        <f t="shared" si="235"/>
        <v>20103</v>
      </c>
      <c r="F5015" s="1" t="str">
        <f t="shared" si="236"/>
        <v>SP-Igarapava</v>
      </c>
    </row>
    <row r="5016" spans="1:6" x14ac:dyDescent="0.25">
      <c r="A5016" s="1" t="s">
        <v>1247</v>
      </c>
      <c r="B5016" s="1">
        <v>3520202</v>
      </c>
      <c r="C5016" s="1" t="s">
        <v>5300</v>
      </c>
      <c r="D5016" s="1" t="str">
        <f t="shared" si="234"/>
        <v>35</v>
      </c>
      <c r="E5016" s="1" t="str">
        <f t="shared" si="235"/>
        <v>20202</v>
      </c>
      <c r="F5016" s="1" t="str">
        <f t="shared" si="236"/>
        <v>SP-Igaratá</v>
      </c>
    </row>
    <row r="5017" spans="1:6" x14ac:dyDescent="0.25">
      <c r="A5017" s="1" t="s">
        <v>1247</v>
      </c>
      <c r="B5017" s="1">
        <v>3520301</v>
      </c>
      <c r="C5017" s="1" t="s">
        <v>5301</v>
      </c>
      <c r="D5017" s="1" t="str">
        <f t="shared" si="234"/>
        <v>35</v>
      </c>
      <c r="E5017" s="1" t="str">
        <f t="shared" si="235"/>
        <v>20301</v>
      </c>
      <c r="F5017" s="1" t="str">
        <f t="shared" si="236"/>
        <v>SP-Iguape</v>
      </c>
    </row>
    <row r="5018" spans="1:6" x14ac:dyDescent="0.25">
      <c r="A5018" s="1" t="s">
        <v>1247</v>
      </c>
      <c r="B5018" s="1">
        <v>3520426</v>
      </c>
      <c r="C5018" s="1" t="s">
        <v>5302</v>
      </c>
      <c r="D5018" s="1" t="str">
        <f t="shared" si="234"/>
        <v>35</v>
      </c>
      <c r="E5018" s="1" t="str">
        <f t="shared" si="235"/>
        <v>20426</v>
      </c>
      <c r="F5018" s="1" t="str">
        <f t="shared" si="236"/>
        <v>SP-Ilha Comprida</v>
      </c>
    </row>
    <row r="5019" spans="1:6" x14ac:dyDescent="0.25">
      <c r="A5019" s="1" t="s">
        <v>1247</v>
      </c>
      <c r="B5019" s="1">
        <v>3520442</v>
      </c>
      <c r="C5019" s="1" t="s">
        <v>5303</v>
      </c>
      <c r="D5019" s="1" t="str">
        <f t="shared" si="234"/>
        <v>35</v>
      </c>
      <c r="E5019" s="1" t="str">
        <f t="shared" si="235"/>
        <v>20442</v>
      </c>
      <c r="F5019" s="1" t="str">
        <f t="shared" si="236"/>
        <v>SP-Ilha Solteira</v>
      </c>
    </row>
    <row r="5020" spans="1:6" x14ac:dyDescent="0.25">
      <c r="A5020" s="1" t="s">
        <v>1247</v>
      </c>
      <c r="B5020" s="1">
        <v>3520400</v>
      </c>
      <c r="C5020" s="1" t="s">
        <v>5304</v>
      </c>
      <c r="D5020" s="1" t="str">
        <f t="shared" si="234"/>
        <v>35</v>
      </c>
      <c r="E5020" s="1" t="str">
        <f t="shared" si="235"/>
        <v>20400</v>
      </c>
      <c r="F5020" s="1" t="str">
        <f t="shared" si="236"/>
        <v>SP-Ilhabela</v>
      </c>
    </row>
    <row r="5021" spans="1:6" x14ac:dyDescent="0.25">
      <c r="A5021" s="1" t="s">
        <v>1247</v>
      </c>
      <c r="B5021" s="1">
        <v>3520509</v>
      </c>
      <c r="C5021" s="1" t="s">
        <v>5305</v>
      </c>
      <c r="D5021" s="1" t="str">
        <f t="shared" si="234"/>
        <v>35</v>
      </c>
      <c r="E5021" s="1" t="str">
        <f t="shared" si="235"/>
        <v>20509</v>
      </c>
      <c r="F5021" s="1" t="str">
        <f t="shared" si="236"/>
        <v>SP-Indaiatuba</v>
      </c>
    </row>
    <row r="5022" spans="1:6" x14ac:dyDescent="0.25">
      <c r="A5022" s="1" t="s">
        <v>1247</v>
      </c>
      <c r="B5022" s="1">
        <v>3520608</v>
      </c>
      <c r="C5022" s="1" t="s">
        <v>5306</v>
      </c>
      <c r="D5022" s="1" t="str">
        <f t="shared" si="234"/>
        <v>35</v>
      </c>
      <c r="E5022" s="1" t="str">
        <f t="shared" si="235"/>
        <v>20608</v>
      </c>
      <c r="F5022" s="1" t="str">
        <f t="shared" si="236"/>
        <v>SP-Indiana</v>
      </c>
    </row>
    <row r="5023" spans="1:6" x14ac:dyDescent="0.25">
      <c r="A5023" s="1" t="s">
        <v>1247</v>
      </c>
      <c r="B5023" s="1">
        <v>3520707</v>
      </c>
      <c r="C5023" s="1" t="s">
        <v>5307</v>
      </c>
      <c r="D5023" s="1" t="str">
        <f t="shared" si="234"/>
        <v>35</v>
      </c>
      <c r="E5023" s="1" t="str">
        <f t="shared" si="235"/>
        <v>20707</v>
      </c>
      <c r="F5023" s="1" t="str">
        <f t="shared" si="236"/>
        <v>SP-Indiaporã</v>
      </c>
    </row>
    <row r="5024" spans="1:6" x14ac:dyDescent="0.25">
      <c r="A5024" s="1" t="s">
        <v>1247</v>
      </c>
      <c r="B5024" s="1">
        <v>3520806</v>
      </c>
      <c r="C5024" s="1" t="s">
        <v>5308</v>
      </c>
      <c r="D5024" s="1" t="str">
        <f t="shared" si="234"/>
        <v>35</v>
      </c>
      <c r="E5024" s="1" t="str">
        <f t="shared" si="235"/>
        <v>20806</v>
      </c>
      <c r="F5024" s="1" t="str">
        <f t="shared" si="236"/>
        <v>SP-Inúbia Paulista</v>
      </c>
    </row>
    <row r="5025" spans="1:6" x14ac:dyDescent="0.25">
      <c r="A5025" s="1" t="s">
        <v>1247</v>
      </c>
      <c r="B5025" s="1">
        <v>3520905</v>
      </c>
      <c r="C5025" s="1" t="s">
        <v>5309</v>
      </c>
      <c r="D5025" s="1" t="str">
        <f t="shared" si="234"/>
        <v>35</v>
      </c>
      <c r="E5025" s="1" t="str">
        <f t="shared" si="235"/>
        <v>20905</v>
      </c>
      <c r="F5025" s="1" t="str">
        <f t="shared" si="236"/>
        <v>SP-Ipaussu</v>
      </c>
    </row>
    <row r="5026" spans="1:6" x14ac:dyDescent="0.25">
      <c r="A5026" s="1" t="s">
        <v>1247</v>
      </c>
      <c r="B5026" s="1">
        <v>3521002</v>
      </c>
      <c r="C5026" s="1" t="s">
        <v>5310</v>
      </c>
      <c r="D5026" s="1" t="str">
        <f t="shared" si="234"/>
        <v>35</v>
      </c>
      <c r="E5026" s="1" t="str">
        <f t="shared" si="235"/>
        <v>21002</v>
      </c>
      <c r="F5026" s="1" t="str">
        <f t="shared" si="236"/>
        <v>SP-Iperó</v>
      </c>
    </row>
    <row r="5027" spans="1:6" x14ac:dyDescent="0.25">
      <c r="A5027" s="1" t="s">
        <v>1247</v>
      </c>
      <c r="B5027" s="1">
        <v>3521101</v>
      </c>
      <c r="C5027" s="1" t="s">
        <v>5311</v>
      </c>
      <c r="D5027" s="1" t="str">
        <f t="shared" si="234"/>
        <v>35</v>
      </c>
      <c r="E5027" s="1" t="str">
        <f t="shared" si="235"/>
        <v>21101</v>
      </c>
      <c r="F5027" s="1" t="str">
        <f t="shared" si="236"/>
        <v>SP-Ipeúna</v>
      </c>
    </row>
    <row r="5028" spans="1:6" x14ac:dyDescent="0.25">
      <c r="A5028" s="1" t="s">
        <v>1247</v>
      </c>
      <c r="B5028" s="1">
        <v>3521150</v>
      </c>
      <c r="C5028" s="1" t="s">
        <v>5312</v>
      </c>
      <c r="D5028" s="1" t="str">
        <f t="shared" si="234"/>
        <v>35</v>
      </c>
      <c r="E5028" s="1" t="str">
        <f t="shared" si="235"/>
        <v>21150</v>
      </c>
      <c r="F5028" s="1" t="str">
        <f t="shared" si="236"/>
        <v>SP-Ipiguá</v>
      </c>
    </row>
    <row r="5029" spans="1:6" x14ac:dyDescent="0.25">
      <c r="A5029" s="1" t="s">
        <v>1247</v>
      </c>
      <c r="B5029" s="1">
        <v>3521200</v>
      </c>
      <c r="C5029" s="1" t="s">
        <v>5313</v>
      </c>
      <c r="D5029" s="1" t="str">
        <f t="shared" si="234"/>
        <v>35</v>
      </c>
      <c r="E5029" s="1" t="str">
        <f t="shared" si="235"/>
        <v>21200</v>
      </c>
      <c r="F5029" s="1" t="str">
        <f t="shared" si="236"/>
        <v>SP-Iporanga</v>
      </c>
    </row>
    <row r="5030" spans="1:6" x14ac:dyDescent="0.25">
      <c r="A5030" s="1" t="s">
        <v>1247</v>
      </c>
      <c r="B5030" s="1">
        <v>3521309</v>
      </c>
      <c r="C5030" s="1" t="s">
        <v>5314</v>
      </c>
      <c r="D5030" s="1" t="str">
        <f t="shared" si="234"/>
        <v>35</v>
      </c>
      <c r="E5030" s="1" t="str">
        <f t="shared" si="235"/>
        <v>21309</v>
      </c>
      <c r="F5030" s="1" t="str">
        <f t="shared" si="236"/>
        <v>SP-Ipuã</v>
      </c>
    </row>
    <row r="5031" spans="1:6" x14ac:dyDescent="0.25">
      <c r="A5031" s="1" t="s">
        <v>1247</v>
      </c>
      <c r="B5031" s="1">
        <v>3521408</v>
      </c>
      <c r="C5031" s="1" t="s">
        <v>5315</v>
      </c>
      <c r="D5031" s="1" t="str">
        <f t="shared" si="234"/>
        <v>35</v>
      </c>
      <c r="E5031" s="1" t="str">
        <f t="shared" si="235"/>
        <v>21408</v>
      </c>
      <c r="F5031" s="1" t="str">
        <f t="shared" si="236"/>
        <v>SP-Iracemápolis</v>
      </c>
    </row>
    <row r="5032" spans="1:6" x14ac:dyDescent="0.25">
      <c r="A5032" s="1" t="s">
        <v>1247</v>
      </c>
      <c r="B5032" s="1">
        <v>3521507</v>
      </c>
      <c r="C5032" s="1" t="s">
        <v>5316</v>
      </c>
      <c r="D5032" s="1" t="str">
        <f t="shared" si="234"/>
        <v>35</v>
      </c>
      <c r="E5032" s="1" t="str">
        <f t="shared" si="235"/>
        <v>21507</v>
      </c>
      <c r="F5032" s="1" t="str">
        <f t="shared" si="236"/>
        <v>SP-Irapuã</v>
      </c>
    </row>
    <row r="5033" spans="1:6" x14ac:dyDescent="0.25">
      <c r="A5033" s="1" t="s">
        <v>1247</v>
      </c>
      <c r="B5033" s="1">
        <v>3521606</v>
      </c>
      <c r="C5033" s="1" t="s">
        <v>5317</v>
      </c>
      <c r="D5033" s="1" t="str">
        <f t="shared" si="234"/>
        <v>35</v>
      </c>
      <c r="E5033" s="1" t="str">
        <f t="shared" si="235"/>
        <v>21606</v>
      </c>
      <c r="F5033" s="1" t="str">
        <f t="shared" si="236"/>
        <v>SP-Irapuru</v>
      </c>
    </row>
    <row r="5034" spans="1:6" x14ac:dyDescent="0.25">
      <c r="A5034" s="1" t="s">
        <v>1247</v>
      </c>
      <c r="B5034" s="1">
        <v>3521705</v>
      </c>
      <c r="C5034" s="1" t="s">
        <v>5318</v>
      </c>
      <c r="D5034" s="1" t="str">
        <f t="shared" si="234"/>
        <v>35</v>
      </c>
      <c r="E5034" s="1" t="str">
        <f t="shared" si="235"/>
        <v>21705</v>
      </c>
      <c r="F5034" s="1" t="str">
        <f t="shared" si="236"/>
        <v>SP-Itaberá</v>
      </c>
    </row>
    <row r="5035" spans="1:6" x14ac:dyDescent="0.25">
      <c r="A5035" s="1" t="s">
        <v>1247</v>
      </c>
      <c r="B5035" s="1">
        <v>3521804</v>
      </c>
      <c r="C5035" s="1" t="s">
        <v>5319</v>
      </c>
      <c r="D5035" s="1" t="str">
        <f t="shared" si="234"/>
        <v>35</v>
      </c>
      <c r="E5035" s="1" t="str">
        <f t="shared" si="235"/>
        <v>21804</v>
      </c>
      <c r="F5035" s="1" t="str">
        <f t="shared" si="236"/>
        <v>SP-Itaí</v>
      </c>
    </row>
    <row r="5036" spans="1:6" x14ac:dyDescent="0.25">
      <c r="A5036" s="1" t="s">
        <v>1247</v>
      </c>
      <c r="B5036" s="1">
        <v>3521903</v>
      </c>
      <c r="C5036" s="1" t="s">
        <v>5320</v>
      </c>
      <c r="D5036" s="1" t="str">
        <f t="shared" si="234"/>
        <v>35</v>
      </c>
      <c r="E5036" s="1" t="str">
        <f t="shared" si="235"/>
        <v>21903</v>
      </c>
      <c r="F5036" s="1" t="str">
        <f t="shared" si="236"/>
        <v>SP-Itajobi</v>
      </c>
    </row>
    <row r="5037" spans="1:6" x14ac:dyDescent="0.25">
      <c r="A5037" s="1" t="s">
        <v>1247</v>
      </c>
      <c r="B5037" s="1">
        <v>3522000</v>
      </c>
      <c r="C5037" s="1" t="s">
        <v>5321</v>
      </c>
      <c r="D5037" s="1" t="str">
        <f t="shared" si="234"/>
        <v>35</v>
      </c>
      <c r="E5037" s="1" t="str">
        <f t="shared" si="235"/>
        <v>22000</v>
      </c>
      <c r="F5037" s="1" t="str">
        <f t="shared" si="236"/>
        <v>SP-Itaju</v>
      </c>
    </row>
    <row r="5038" spans="1:6" x14ac:dyDescent="0.25">
      <c r="A5038" s="1" t="s">
        <v>1247</v>
      </c>
      <c r="B5038" s="1">
        <v>3522109</v>
      </c>
      <c r="C5038" s="1" t="s">
        <v>5322</v>
      </c>
      <c r="D5038" s="1" t="str">
        <f t="shared" si="234"/>
        <v>35</v>
      </c>
      <c r="E5038" s="1" t="str">
        <f t="shared" si="235"/>
        <v>22109</v>
      </c>
      <c r="F5038" s="1" t="str">
        <f t="shared" si="236"/>
        <v>SP-Itanhaém</v>
      </c>
    </row>
    <row r="5039" spans="1:6" x14ac:dyDescent="0.25">
      <c r="A5039" s="1" t="s">
        <v>1247</v>
      </c>
      <c r="B5039" s="1">
        <v>3522158</v>
      </c>
      <c r="C5039" s="1" t="s">
        <v>5323</v>
      </c>
      <c r="D5039" s="1" t="str">
        <f t="shared" si="234"/>
        <v>35</v>
      </c>
      <c r="E5039" s="1" t="str">
        <f t="shared" si="235"/>
        <v>22158</v>
      </c>
      <c r="F5039" s="1" t="str">
        <f t="shared" si="236"/>
        <v>SP-Itaóca</v>
      </c>
    </row>
    <row r="5040" spans="1:6" x14ac:dyDescent="0.25">
      <c r="A5040" s="1" t="s">
        <v>1247</v>
      </c>
      <c r="B5040" s="1">
        <v>3522208</v>
      </c>
      <c r="C5040" s="1" t="s">
        <v>5324</v>
      </c>
      <c r="D5040" s="1" t="str">
        <f t="shared" si="234"/>
        <v>35</v>
      </c>
      <c r="E5040" s="1" t="str">
        <f t="shared" si="235"/>
        <v>22208</v>
      </c>
      <c r="F5040" s="1" t="str">
        <f t="shared" si="236"/>
        <v>SP-Itapecerica da Serra</v>
      </c>
    </row>
    <row r="5041" spans="1:6" x14ac:dyDescent="0.25">
      <c r="A5041" s="1" t="s">
        <v>1247</v>
      </c>
      <c r="B5041" s="1">
        <v>3522307</v>
      </c>
      <c r="C5041" s="1" t="s">
        <v>5325</v>
      </c>
      <c r="D5041" s="1" t="str">
        <f t="shared" si="234"/>
        <v>35</v>
      </c>
      <c r="E5041" s="1" t="str">
        <f t="shared" si="235"/>
        <v>22307</v>
      </c>
      <c r="F5041" s="1" t="str">
        <f t="shared" si="236"/>
        <v>SP-Itapetininga</v>
      </c>
    </row>
    <row r="5042" spans="1:6" x14ac:dyDescent="0.25">
      <c r="A5042" s="1" t="s">
        <v>1247</v>
      </c>
      <c r="B5042" s="1">
        <v>3522406</v>
      </c>
      <c r="C5042" s="1" t="s">
        <v>4449</v>
      </c>
      <c r="D5042" s="1" t="str">
        <f t="shared" si="234"/>
        <v>35</v>
      </c>
      <c r="E5042" s="1" t="str">
        <f t="shared" si="235"/>
        <v>22406</v>
      </c>
      <c r="F5042" s="1" t="str">
        <f t="shared" si="236"/>
        <v>SP-Itapeva</v>
      </c>
    </row>
    <row r="5043" spans="1:6" x14ac:dyDescent="0.25">
      <c r="A5043" s="1" t="s">
        <v>1247</v>
      </c>
      <c r="B5043" s="1">
        <v>3522505</v>
      </c>
      <c r="C5043" s="1" t="s">
        <v>5326</v>
      </c>
      <c r="D5043" s="1" t="str">
        <f t="shared" si="234"/>
        <v>35</v>
      </c>
      <c r="E5043" s="1" t="str">
        <f t="shared" si="235"/>
        <v>22505</v>
      </c>
      <c r="F5043" s="1" t="str">
        <f t="shared" si="236"/>
        <v>SP-Itapevi</v>
      </c>
    </row>
    <row r="5044" spans="1:6" x14ac:dyDescent="0.25">
      <c r="A5044" s="1" t="s">
        <v>1247</v>
      </c>
      <c r="B5044" s="1">
        <v>3522604</v>
      </c>
      <c r="C5044" s="1" t="s">
        <v>5327</v>
      </c>
      <c r="D5044" s="1" t="str">
        <f t="shared" si="234"/>
        <v>35</v>
      </c>
      <c r="E5044" s="1" t="str">
        <f t="shared" si="235"/>
        <v>22604</v>
      </c>
      <c r="F5044" s="1" t="str">
        <f t="shared" si="236"/>
        <v>SP-Itapira</v>
      </c>
    </row>
    <row r="5045" spans="1:6" x14ac:dyDescent="0.25">
      <c r="A5045" s="1" t="s">
        <v>1247</v>
      </c>
      <c r="B5045" s="1">
        <v>3522653</v>
      </c>
      <c r="C5045" s="1" t="s">
        <v>5328</v>
      </c>
      <c r="D5045" s="1" t="str">
        <f t="shared" si="234"/>
        <v>35</v>
      </c>
      <c r="E5045" s="1" t="str">
        <f t="shared" si="235"/>
        <v>22653</v>
      </c>
      <c r="F5045" s="1" t="str">
        <f t="shared" si="236"/>
        <v>SP-Itapirapuã Paulista</v>
      </c>
    </row>
    <row r="5046" spans="1:6" x14ac:dyDescent="0.25">
      <c r="A5046" s="1" t="s">
        <v>1247</v>
      </c>
      <c r="B5046" s="1">
        <v>3522703</v>
      </c>
      <c r="C5046" s="1" t="s">
        <v>5329</v>
      </c>
      <c r="D5046" s="1" t="str">
        <f t="shared" si="234"/>
        <v>35</v>
      </c>
      <c r="E5046" s="1" t="str">
        <f t="shared" si="235"/>
        <v>22703</v>
      </c>
      <c r="F5046" s="1" t="str">
        <f t="shared" si="236"/>
        <v>SP-Itápolis</v>
      </c>
    </row>
    <row r="5047" spans="1:6" x14ac:dyDescent="0.25">
      <c r="A5047" s="1" t="s">
        <v>1247</v>
      </c>
      <c r="B5047" s="1">
        <v>3522802</v>
      </c>
      <c r="C5047" s="1" t="s">
        <v>3227</v>
      </c>
      <c r="D5047" s="1" t="str">
        <f t="shared" si="234"/>
        <v>35</v>
      </c>
      <c r="E5047" s="1" t="str">
        <f t="shared" si="235"/>
        <v>22802</v>
      </c>
      <c r="F5047" s="1" t="str">
        <f t="shared" si="236"/>
        <v>SP-Itaporanga</v>
      </c>
    </row>
    <row r="5048" spans="1:6" x14ac:dyDescent="0.25">
      <c r="A5048" s="1" t="s">
        <v>1247</v>
      </c>
      <c r="B5048" s="1">
        <v>3522901</v>
      </c>
      <c r="C5048" s="1" t="s">
        <v>5330</v>
      </c>
      <c r="D5048" s="1" t="str">
        <f t="shared" si="234"/>
        <v>35</v>
      </c>
      <c r="E5048" s="1" t="str">
        <f t="shared" si="235"/>
        <v>22901</v>
      </c>
      <c r="F5048" s="1" t="str">
        <f t="shared" si="236"/>
        <v>SP-Itapuí</v>
      </c>
    </row>
    <row r="5049" spans="1:6" x14ac:dyDescent="0.25">
      <c r="A5049" s="1" t="s">
        <v>1247</v>
      </c>
      <c r="B5049" s="1">
        <v>3523008</v>
      </c>
      <c r="C5049" s="1" t="s">
        <v>5331</v>
      </c>
      <c r="D5049" s="1" t="str">
        <f t="shared" si="234"/>
        <v>35</v>
      </c>
      <c r="E5049" s="1" t="str">
        <f t="shared" si="235"/>
        <v>23008</v>
      </c>
      <c r="F5049" s="1" t="str">
        <f t="shared" si="236"/>
        <v>SP-Itapura</v>
      </c>
    </row>
    <row r="5050" spans="1:6" x14ac:dyDescent="0.25">
      <c r="A5050" s="1" t="s">
        <v>1247</v>
      </c>
      <c r="B5050" s="1">
        <v>3523107</v>
      </c>
      <c r="C5050" s="1" t="s">
        <v>5332</v>
      </c>
      <c r="D5050" s="1" t="str">
        <f t="shared" si="234"/>
        <v>35</v>
      </c>
      <c r="E5050" s="1" t="str">
        <f t="shared" si="235"/>
        <v>23107</v>
      </c>
      <c r="F5050" s="1" t="str">
        <f t="shared" si="236"/>
        <v>SP-Itaquaquecetuba</v>
      </c>
    </row>
    <row r="5051" spans="1:6" x14ac:dyDescent="0.25">
      <c r="A5051" s="1" t="s">
        <v>1247</v>
      </c>
      <c r="B5051" s="1">
        <v>3523206</v>
      </c>
      <c r="C5051" s="1" t="s">
        <v>5333</v>
      </c>
      <c r="D5051" s="1" t="str">
        <f t="shared" si="234"/>
        <v>35</v>
      </c>
      <c r="E5051" s="1" t="str">
        <f t="shared" si="235"/>
        <v>23206</v>
      </c>
      <c r="F5051" s="1" t="str">
        <f t="shared" si="236"/>
        <v>SP-Itararé</v>
      </c>
    </row>
    <row r="5052" spans="1:6" x14ac:dyDescent="0.25">
      <c r="A5052" s="1" t="s">
        <v>1247</v>
      </c>
      <c r="B5052" s="1">
        <v>3523305</v>
      </c>
      <c r="C5052" s="1" t="s">
        <v>5334</v>
      </c>
      <c r="D5052" s="1" t="str">
        <f t="shared" si="234"/>
        <v>35</v>
      </c>
      <c r="E5052" s="1" t="str">
        <f t="shared" si="235"/>
        <v>23305</v>
      </c>
      <c r="F5052" s="1" t="str">
        <f t="shared" si="236"/>
        <v>SP-Itariri</v>
      </c>
    </row>
    <row r="5053" spans="1:6" x14ac:dyDescent="0.25">
      <c r="A5053" s="1" t="s">
        <v>1247</v>
      </c>
      <c r="B5053" s="1">
        <v>3523404</v>
      </c>
      <c r="C5053" s="1" t="s">
        <v>5335</v>
      </c>
      <c r="D5053" s="1" t="str">
        <f t="shared" si="234"/>
        <v>35</v>
      </c>
      <c r="E5053" s="1" t="str">
        <f t="shared" si="235"/>
        <v>23404</v>
      </c>
      <c r="F5053" s="1" t="str">
        <f t="shared" si="236"/>
        <v>SP-Itatiba</v>
      </c>
    </row>
    <row r="5054" spans="1:6" x14ac:dyDescent="0.25">
      <c r="A5054" s="1" t="s">
        <v>1247</v>
      </c>
      <c r="B5054" s="1">
        <v>3523503</v>
      </c>
      <c r="C5054" s="1" t="s">
        <v>5336</v>
      </c>
      <c r="D5054" s="1" t="str">
        <f t="shared" si="234"/>
        <v>35</v>
      </c>
      <c r="E5054" s="1" t="str">
        <f t="shared" si="235"/>
        <v>23503</v>
      </c>
      <c r="F5054" s="1" t="str">
        <f t="shared" si="236"/>
        <v>SP-Itatinga</v>
      </c>
    </row>
    <row r="5055" spans="1:6" x14ac:dyDescent="0.25">
      <c r="A5055" s="1" t="s">
        <v>1247</v>
      </c>
      <c r="B5055" s="1">
        <v>3523602</v>
      </c>
      <c r="C5055" s="1" t="s">
        <v>5337</v>
      </c>
      <c r="D5055" s="1" t="str">
        <f t="shared" si="234"/>
        <v>35</v>
      </c>
      <c r="E5055" s="1" t="str">
        <f t="shared" si="235"/>
        <v>23602</v>
      </c>
      <c r="F5055" s="1" t="str">
        <f t="shared" si="236"/>
        <v>SP-Itirapina</v>
      </c>
    </row>
    <row r="5056" spans="1:6" x14ac:dyDescent="0.25">
      <c r="A5056" s="1" t="s">
        <v>1247</v>
      </c>
      <c r="B5056" s="1">
        <v>3523701</v>
      </c>
      <c r="C5056" s="1" t="s">
        <v>5338</v>
      </c>
      <c r="D5056" s="1" t="str">
        <f t="shared" si="234"/>
        <v>35</v>
      </c>
      <c r="E5056" s="1" t="str">
        <f t="shared" si="235"/>
        <v>23701</v>
      </c>
      <c r="F5056" s="1" t="str">
        <f t="shared" si="236"/>
        <v>SP-Itirapuã</v>
      </c>
    </row>
    <row r="5057" spans="1:6" x14ac:dyDescent="0.25">
      <c r="A5057" s="1" t="s">
        <v>1247</v>
      </c>
      <c r="B5057" s="1">
        <v>3523800</v>
      </c>
      <c r="C5057" s="1" t="s">
        <v>5339</v>
      </c>
      <c r="D5057" s="1" t="str">
        <f t="shared" si="234"/>
        <v>35</v>
      </c>
      <c r="E5057" s="1" t="str">
        <f t="shared" si="235"/>
        <v>23800</v>
      </c>
      <c r="F5057" s="1" t="str">
        <f t="shared" si="236"/>
        <v>SP-Itobi</v>
      </c>
    </row>
    <row r="5058" spans="1:6" x14ac:dyDescent="0.25">
      <c r="A5058" s="1" t="s">
        <v>1247</v>
      </c>
      <c r="B5058" s="1">
        <v>3523909</v>
      </c>
      <c r="C5058" s="1" t="s">
        <v>5340</v>
      </c>
      <c r="D5058" s="1" t="str">
        <f t="shared" si="234"/>
        <v>35</v>
      </c>
      <c r="E5058" s="1" t="str">
        <f t="shared" si="235"/>
        <v>23909</v>
      </c>
      <c r="F5058" s="1" t="str">
        <f t="shared" si="236"/>
        <v>SP-Itu</v>
      </c>
    </row>
    <row r="5059" spans="1:6" x14ac:dyDescent="0.25">
      <c r="A5059" s="1" t="s">
        <v>1247</v>
      </c>
      <c r="B5059" s="1">
        <v>3524006</v>
      </c>
      <c r="C5059" s="1" t="s">
        <v>5341</v>
      </c>
      <c r="D5059" s="1" t="str">
        <f t="shared" ref="D5059:D5122" si="237">LEFT($B5059,2)</f>
        <v>35</v>
      </c>
      <c r="E5059" s="1" t="str">
        <f t="shared" ref="E5059:E5122" si="238">RIGHT(B5059,5)</f>
        <v>24006</v>
      </c>
      <c r="F5059" s="1" t="str">
        <f t="shared" si="236"/>
        <v>SP-Itupeva</v>
      </c>
    </row>
    <row r="5060" spans="1:6" x14ac:dyDescent="0.25">
      <c r="A5060" s="1" t="s">
        <v>1247</v>
      </c>
      <c r="B5060" s="1">
        <v>3524105</v>
      </c>
      <c r="C5060" s="1" t="s">
        <v>5342</v>
      </c>
      <c r="D5060" s="1" t="str">
        <f t="shared" si="237"/>
        <v>35</v>
      </c>
      <c r="E5060" s="1" t="str">
        <f t="shared" si="238"/>
        <v>24105</v>
      </c>
      <c r="F5060" s="1" t="str">
        <f t="shared" ref="F5060:F5123" si="239">A5060&amp;"-"&amp;C5060</f>
        <v>SP-Ituverava</v>
      </c>
    </row>
    <row r="5061" spans="1:6" x14ac:dyDescent="0.25">
      <c r="A5061" s="1" t="s">
        <v>1247</v>
      </c>
      <c r="B5061" s="1">
        <v>3524204</v>
      </c>
      <c r="C5061" s="1" t="s">
        <v>3879</v>
      </c>
      <c r="D5061" s="1" t="str">
        <f t="shared" si="237"/>
        <v>35</v>
      </c>
      <c r="E5061" s="1" t="str">
        <f t="shared" si="238"/>
        <v>24204</v>
      </c>
      <c r="F5061" s="1" t="str">
        <f t="shared" si="239"/>
        <v>SP-Jaborandi</v>
      </c>
    </row>
    <row r="5062" spans="1:6" x14ac:dyDescent="0.25">
      <c r="A5062" s="1" t="s">
        <v>1247</v>
      </c>
      <c r="B5062" s="1">
        <v>3524303</v>
      </c>
      <c r="C5062" s="1" t="s">
        <v>5343</v>
      </c>
      <c r="D5062" s="1" t="str">
        <f t="shared" si="237"/>
        <v>35</v>
      </c>
      <c r="E5062" s="1" t="str">
        <f t="shared" si="238"/>
        <v>24303</v>
      </c>
      <c r="F5062" s="1" t="str">
        <f t="shared" si="239"/>
        <v>SP-Jaboticabal</v>
      </c>
    </row>
    <row r="5063" spans="1:6" x14ac:dyDescent="0.25">
      <c r="A5063" s="1" t="s">
        <v>1247</v>
      </c>
      <c r="B5063" s="1">
        <v>3524402</v>
      </c>
      <c r="C5063" s="1" t="s">
        <v>5344</v>
      </c>
      <c r="D5063" s="1" t="str">
        <f t="shared" si="237"/>
        <v>35</v>
      </c>
      <c r="E5063" s="1" t="str">
        <f t="shared" si="238"/>
        <v>24402</v>
      </c>
      <c r="F5063" s="1" t="str">
        <f t="shared" si="239"/>
        <v>SP-Jacareí</v>
      </c>
    </row>
    <row r="5064" spans="1:6" x14ac:dyDescent="0.25">
      <c r="A5064" s="1" t="s">
        <v>1247</v>
      </c>
      <c r="B5064" s="1">
        <v>3524501</v>
      </c>
      <c r="C5064" s="1" t="s">
        <v>5345</v>
      </c>
      <c r="D5064" s="1" t="str">
        <f t="shared" si="237"/>
        <v>35</v>
      </c>
      <c r="E5064" s="1" t="str">
        <f t="shared" si="238"/>
        <v>24501</v>
      </c>
      <c r="F5064" s="1" t="str">
        <f t="shared" si="239"/>
        <v>SP-Jaci</v>
      </c>
    </row>
    <row r="5065" spans="1:6" x14ac:dyDescent="0.25">
      <c r="A5065" s="1" t="s">
        <v>1247</v>
      </c>
      <c r="B5065" s="1">
        <v>3524600</v>
      </c>
      <c r="C5065" s="1" t="s">
        <v>5346</v>
      </c>
      <c r="D5065" s="1" t="str">
        <f t="shared" si="237"/>
        <v>35</v>
      </c>
      <c r="E5065" s="1" t="str">
        <f t="shared" si="238"/>
        <v>24600</v>
      </c>
      <c r="F5065" s="1" t="str">
        <f t="shared" si="239"/>
        <v>SP-Jacupiranga</v>
      </c>
    </row>
    <row r="5066" spans="1:6" x14ac:dyDescent="0.25">
      <c r="A5066" s="1" t="s">
        <v>1247</v>
      </c>
      <c r="B5066" s="1">
        <v>3524709</v>
      </c>
      <c r="C5066" s="1" t="s">
        <v>5347</v>
      </c>
      <c r="D5066" s="1" t="str">
        <f t="shared" si="237"/>
        <v>35</v>
      </c>
      <c r="E5066" s="1" t="str">
        <f t="shared" si="238"/>
        <v>24709</v>
      </c>
      <c r="F5066" s="1" t="str">
        <f t="shared" si="239"/>
        <v>SP-Jaguariúna</v>
      </c>
    </row>
    <row r="5067" spans="1:6" x14ac:dyDescent="0.25">
      <c r="A5067" s="1" t="s">
        <v>1247</v>
      </c>
      <c r="B5067" s="1">
        <v>3524808</v>
      </c>
      <c r="C5067" s="1" t="s">
        <v>5348</v>
      </c>
      <c r="D5067" s="1" t="str">
        <f t="shared" si="237"/>
        <v>35</v>
      </c>
      <c r="E5067" s="1" t="str">
        <f t="shared" si="238"/>
        <v>24808</v>
      </c>
      <c r="F5067" s="1" t="str">
        <f t="shared" si="239"/>
        <v>SP-Jales</v>
      </c>
    </row>
    <row r="5068" spans="1:6" x14ac:dyDescent="0.25">
      <c r="A5068" s="1" t="s">
        <v>1247</v>
      </c>
      <c r="B5068" s="1">
        <v>3524907</v>
      </c>
      <c r="C5068" s="1" t="s">
        <v>5349</v>
      </c>
      <c r="D5068" s="1" t="str">
        <f t="shared" si="237"/>
        <v>35</v>
      </c>
      <c r="E5068" s="1" t="str">
        <f t="shared" si="238"/>
        <v>24907</v>
      </c>
      <c r="F5068" s="1" t="str">
        <f t="shared" si="239"/>
        <v>SP-Jambeiro</v>
      </c>
    </row>
    <row r="5069" spans="1:6" x14ac:dyDescent="0.25">
      <c r="A5069" s="1" t="s">
        <v>1247</v>
      </c>
      <c r="B5069" s="1">
        <v>3525003</v>
      </c>
      <c r="C5069" s="1" t="s">
        <v>5350</v>
      </c>
      <c r="D5069" s="1" t="str">
        <f t="shared" si="237"/>
        <v>35</v>
      </c>
      <c r="E5069" s="1" t="str">
        <f t="shared" si="238"/>
        <v>25003</v>
      </c>
      <c r="F5069" s="1" t="str">
        <f t="shared" si="239"/>
        <v>SP-Jandira</v>
      </c>
    </row>
    <row r="5070" spans="1:6" x14ac:dyDescent="0.25">
      <c r="A5070" s="1" t="s">
        <v>1247</v>
      </c>
      <c r="B5070" s="1">
        <v>3525102</v>
      </c>
      <c r="C5070" s="1" t="s">
        <v>5351</v>
      </c>
      <c r="D5070" s="1" t="str">
        <f t="shared" si="237"/>
        <v>35</v>
      </c>
      <c r="E5070" s="1" t="str">
        <f t="shared" si="238"/>
        <v>25102</v>
      </c>
      <c r="F5070" s="1" t="str">
        <f t="shared" si="239"/>
        <v>SP-Jardinópolis</v>
      </c>
    </row>
    <row r="5071" spans="1:6" x14ac:dyDescent="0.25">
      <c r="A5071" s="1" t="s">
        <v>1247</v>
      </c>
      <c r="B5071" s="1">
        <v>3525201</v>
      </c>
      <c r="C5071" s="1" t="s">
        <v>5352</v>
      </c>
      <c r="D5071" s="1" t="str">
        <f t="shared" si="237"/>
        <v>35</v>
      </c>
      <c r="E5071" s="1" t="str">
        <f t="shared" si="238"/>
        <v>25201</v>
      </c>
      <c r="F5071" s="1" t="str">
        <f t="shared" si="239"/>
        <v>SP-Jarinu</v>
      </c>
    </row>
    <row r="5072" spans="1:6" x14ac:dyDescent="0.25">
      <c r="A5072" s="1" t="s">
        <v>1247</v>
      </c>
      <c r="B5072" s="1">
        <v>3525300</v>
      </c>
      <c r="C5072" s="1" t="s">
        <v>5353</v>
      </c>
      <c r="D5072" s="1" t="str">
        <f t="shared" si="237"/>
        <v>35</v>
      </c>
      <c r="E5072" s="1" t="str">
        <f t="shared" si="238"/>
        <v>25300</v>
      </c>
      <c r="F5072" s="1" t="str">
        <f t="shared" si="239"/>
        <v>SP-Jaú</v>
      </c>
    </row>
    <row r="5073" spans="1:6" x14ac:dyDescent="0.25">
      <c r="A5073" s="1" t="s">
        <v>1247</v>
      </c>
      <c r="B5073" s="1">
        <v>3525409</v>
      </c>
      <c r="C5073" s="1" t="s">
        <v>5354</v>
      </c>
      <c r="D5073" s="1" t="str">
        <f t="shared" si="237"/>
        <v>35</v>
      </c>
      <c r="E5073" s="1" t="str">
        <f t="shared" si="238"/>
        <v>25409</v>
      </c>
      <c r="F5073" s="1" t="str">
        <f t="shared" si="239"/>
        <v>SP-Jeriquara</v>
      </c>
    </row>
    <row r="5074" spans="1:6" x14ac:dyDescent="0.25">
      <c r="A5074" s="1" t="s">
        <v>1247</v>
      </c>
      <c r="B5074" s="1">
        <v>3525508</v>
      </c>
      <c r="C5074" s="1" t="s">
        <v>5355</v>
      </c>
      <c r="D5074" s="1" t="str">
        <f t="shared" si="237"/>
        <v>35</v>
      </c>
      <c r="E5074" s="1" t="str">
        <f t="shared" si="238"/>
        <v>25508</v>
      </c>
      <c r="F5074" s="1" t="str">
        <f t="shared" si="239"/>
        <v>SP-Joanópolis</v>
      </c>
    </row>
    <row r="5075" spans="1:6" x14ac:dyDescent="0.25">
      <c r="A5075" s="1" t="s">
        <v>1247</v>
      </c>
      <c r="B5075" s="1">
        <v>3525607</v>
      </c>
      <c r="C5075" s="1" t="s">
        <v>5356</v>
      </c>
      <c r="D5075" s="1" t="str">
        <f t="shared" si="237"/>
        <v>35</v>
      </c>
      <c r="E5075" s="1" t="str">
        <f t="shared" si="238"/>
        <v>25607</v>
      </c>
      <c r="F5075" s="1" t="str">
        <f t="shared" si="239"/>
        <v>SP-João Ramalho</v>
      </c>
    </row>
    <row r="5076" spans="1:6" x14ac:dyDescent="0.25">
      <c r="A5076" s="1" t="s">
        <v>1247</v>
      </c>
      <c r="B5076" s="1">
        <v>3525706</v>
      </c>
      <c r="C5076" s="1" t="s">
        <v>5357</v>
      </c>
      <c r="D5076" s="1" t="str">
        <f t="shared" si="237"/>
        <v>35</v>
      </c>
      <c r="E5076" s="1" t="str">
        <f t="shared" si="238"/>
        <v>25706</v>
      </c>
      <c r="F5076" s="1" t="str">
        <f t="shared" si="239"/>
        <v>SP-José Bonifácio</v>
      </c>
    </row>
    <row r="5077" spans="1:6" x14ac:dyDescent="0.25">
      <c r="A5077" s="1" t="s">
        <v>1247</v>
      </c>
      <c r="B5077" s="1">
        <v>3525805</v>
      </c>
      <c r="C5077" s="1" t="s">
        <v>5358</v>
      </c>
      <c r="D5077" s="1" t="str">
        <f t="shared" si="237"/>
        <v>35</v>
      </c>
      <c r="E5077" s="1" t="str">
        <f t="shared" si="238"/>
        <v>25805</v>
      </c>
      <c r="F5077" s="1" t="str">
        <f t="shared" si="239"/>
        <v>SP-Júlio Mesquita</v>
      </c>
    </row>
    <row r="5078" spans="1:6" x14ac:dyDescent="0.25">
      <c r="A5078" s="1" t="s">
        <v>1247</v>
      </c>
      <c r="B5078" s="1">
        <v>3525854</v>
      </c>
      <c r="C5078" s="1" t="s">
        <v>5359</v>
      </c>
      <c r="D5078" s="1" t="str">
        <f t="shared" si="237"/>
        <v>35</v>
      </c>
      <c r="E5078" s="1" t="str">
        <f t="shared" si="238"/>
        <v>25854</v>
      </c>
      <c r="F5078" s="1" t="str">
        <f t="shared" si="239"/>
        <v>SP-Jumirim</v>
      </c>
    </row>
    <row r="5079" spans="1:6" x14ac:dyDescent="0.25">
      <c r="A5079" s="1" t="s">
        <v>1247</v>
      </c>
      <c r="B5079" s="1">
        <v>3525904</v>
      </c>
      <c r="C5079" s="1" t="s">
        <v>5360</v>
      </c>
      <c r="D5079" s="1" t="str">
        <f t="shared" si="237"/>
        <v>35</v>
      </c>
      <c r="E5079" s="1" t="str">
        <f t="shared" si="238"/>
        <v>25904</v>
      </c>
      <c r="F5079" s="1" t="str">
        <f t="shared" si="239"/>
        <v>SP-Jundiaí</v>
      </c>
    </row>
    <row r="5080" spans="1:6" x14ac:dyDescent="0.25">
      <c r="A5080" s="1" t="s">
        <v>1247</v>
      </c>
      <c r="B5080" s="1">
        <v>3526001</v>
      </c>
      <c r="C5080" s="1" t="s">
        <v>5361</v>
      </c>
      <c r="D5080" s="1" t="str">
        <f t="shared" si="237"/>
        <v>35</v>
      </c>
      <c r="E5080" s="1" t="str">
        <f t="shared" si="238"/>
        <v>26001</v>
      </c>
      <c r="F5080" s="1" t="str">
        <f t="shared" si="239"/>
        <v>SP-Junqueirópolis</v>
      </c>
    </row>
    <row r="5081" spans="1:6" x14ac:dyDescent="0.25">
      <c r="A5081" s="1" t="s">
        <v>1247</v>
      </c>
      <c r="B5081" s="1">
        <v>3526100</v>
      </c>
      <c r="C5081" s="1" t="s">
        <v>5362</v>
      </c>
      <c r="D5081" s="1" t="str">
        <f t="shared" si="237"/>
        <v>35</v>
      </c>
      <c r="E5081" s="1" t="str">
        <f t="shared" si="238"/>
        <v>26100</v>
      </c>
      <c r="F5081" s="1" t="str">
        <f t="shared" si="239"/>
        <v>SP-Juquiá</v>
      </c>
    </row>
    <row r="5082" spans="1:6" x14ac:dyDescent="0.25">
      <c r="A5082" s="1" t="s">
        <v>1247</v>
      </c>
      <c r="B5082" s="1">
        <v>3526209</v>
      </c>
      <c r="C5082" s="1" t="s">
        <v>5363</v>
      </c>
      <c r="D5082" s="1" t="str">
        <f t="shared" si="237"/>
        <v>35</v>
      </c>
      <c r="E5082" s="1" t="str">
        <f t="shared" si="238"/>
        <v>26209</v>
      </c>
      <c r="F5082" s="1" t="str">
        <f t="shared" si="239"/>
        <v>SP-Juquitiba</v>
      </c>
    </row>
    <row r="5083" spans="1:6" x14ac:dyDescent="0.25">
      <c r="A5083" s="1" t="s">
        <v>1247</v>
      </c>
      <c r="B5083" s="1">
        <v>3526308</v>
      </c>
      <c r="C5083" s="1" t="s">
        <v>5364</v>
      </c>
      <c r="D5083" s="1" t="str">
        <f t="shared" si="237"/>
        <v>35</v>
      </c>
      <c r="E5083" s="1" t="str">
        <f t="shared" si="238"/>
        <v>26308</v>
      </c>
      <c r="F5083" s="1" t="str">
        <f t="shared" si="239"/>
        <v>SP-Lagoinha</v>
      </c>
    </row>
    <row r="5084" spans="1:6" x14ac:dyDescent="0.25">
      <c r="A5084" s="1" t="s">
        <v>1247</v>
      </c>
      <c r="B5084" s="1">
        <v>3526407</v>
      </c>
      <c r="C5084" s="1" t="s">
        <v>5365</v>
      </c>
      <c r="D5084" s="1" t="str">
        <f t="shared" si="237"/>
        <v>35</v>
      </c>
      <c r="E5084" s="1" t="str">
        <f t="shared" si="238"/>
        <v>26407</v>
      </c>
      <c r="F5084" s="1" t="str">
        <f t="shared" si="239"/>
        <v>SP-Laranjal Paulista</v>
      </c>
    </row>
    <row r="5085" spans="1:6" x14ac:dyDescent="0.25">
      <c r="A5085" s="1" t="s">
        <v>1247</v>
      </c>
      <c r="B5085" s="1">
        <v>3526506</v>
      </c>
      <c r="C5085" s="1" t="s">
        <v>5366</v>
      </c>
      <c r="D5085" s="1" t="str">
        <f t="shared" si="237"/>
        <v>35</v>
      </c>
      <c r="E5085" s="1" t="str">
        <f t="shared" si="238"/>
        <v>26506</v>
      </c>
      <c r="F5085" s="1" t="str">
        <f t="shared" si="239"/>
        <v>SP-Lavínia</v>
      </c>
    </row>
    <row r="5086" spans="1:6" x14ac:dyDescent="0.25">
      <c r="A5086" s="1" t="s">
        <v>1247</v>
      </c>
      <c r="B5086" s="1">
        <v>3526605</v>
      </c>
      <c r="C5086" s="1" t="s">
        <v>5367</v>
      </c>
      <c r="D5086" s="1" t="str">
        <f t="shared" si="237"/>
        <v>35</v>
      </c>
      <c r="E5086" s="1" t="str">
        <f t="shared" si="238"/>
        <v>26605</v>
      </c>
      <c r="F5086" s="1" t="str">
        <f t="shared" si="239"/>
        <v>SP-Lavrinhas</v>
      </c>
    </row>
    <row r="5087" spans="1:6" x14ac:dyDescent="0.25">
      <c r="A5087" s="1" t="s">
        <v>1247</v>
      </c>
      <c r="B5087" s="1">
        <v>3526704</v>
      </c>
      <c r="C5087" s="1" t="s">
        <v>5368</v>
      </c>
      <c r="D5087" s="1" t="str">
        <f t="shared" si="237"/>
        <v>35</v>
      </c>
      <c r="E5087" s="1" t="str">
        <f t="shared" si="238"/>
        <v>26704</v>
      </c>
      <c r="F5087" s="1" t="str">
        <f t="shared" si="239"/>
        <v>SP-Leme</v>
      </c>
    </row>
    <row r="5088" spans="1:6" x14ac:dyDescent="0.25">
      <c r="A5088" s="1" t="s">
        <v>1247</v>
      </c>
      <c r="B5088" s="1">
        <v>3526803</v>
      </c>
      <c r="C5088" s="1" t="s">
        <v>5369</v>
      </c>
      <c r="D5088" s="1" t="str">
        <f t="shared" si="237"/>
        <v>35</v>
      </c>
      <c r="E5088" s="1" t="str">
        <f t="shared" si="238"/>
        <v>26803</v>
      </c>
      <c r="F5088" s="1" t="str">
        <f t="shared" si="239"/>
        <v>SP-Lençóis Paulista</v>
      </c>
    </row>
    <row r="5089" spans="1:6" x14ac:dyDescent="0.25">
      <c r="A5089" s="1" t="s">
        <v>1247</v>
      </c>
      <c r="B5089" s="1">
        <v>3526902</v>
      </c>
      <c r="C5089" s="1" t="s">
        <v>5370</v>
      </c>
      <c r="D5089" s="1" t="str">
        <f t="shared" si="237"/>
        <v>35</v>
      </c>
      <c r="E5089" s="1" t="str">
        <f t="shared" si="238"/>
        <v>26902</v>
      </c>
      <c r="F5089" s="1" t="str">
        <f t="shared" si="239"/>
        <v>SP-Limeira</v>
      </c>
    </row>
    <row r="5090" spans="1:6" x14ac:dyDescent="0.25">
      <c r="A5090" s="1" t="s">
        <v>1247</v>
      </c>
      <c r="B5090" s="1">
        <v>3527009</v>
      </c>
      <c r="C5090" s="1" t="s">
        <v>5371</v>
      </c>
      <c r="D5090" s="1" t="str">
        <f t="shared" si="237"/>
        <v>35</v>
      </c>
      <c r="E5090" s="1" t="str">
        <f t="shared" si="238"/>
        <v>27009</v>
      </c>
      <c r="F5090" s="1" t="str">
        <f t="shared" si="239"/>
        <v>SP-Lindóia</v>
      </c>
    </row>
    <row r="5091" spans="1:6" x14ac:dyDescent="0.25">
      <c r="A5091" s="1" t="s">
        <v>1247</v>
      </c>
      <c r="B5091" s="1">
        <v>3527108</v>
      </c>
      <c r="C5091" s="1" t="s">
        <v>5372</v>
      </c>
      <c r="D5091" s="1" t="str">
        <f t="shared" si="237"/>
        <v>35</v>
      </c>
      <c r="E5091" s="1" t="str">
        <f t="shared" si="238"/>
        <v>27108</v>
      </c>
      <c r="F5091" s="1" t="str">
        <f t="shared" si="239"/>
        <v>SP-Lins</v>
      </c>
    </row>
    <row r="5092" spans="1:6" x14ac:dyDescent="0.25">
      <c r="A5092" s="1" t="s">
        <v>1247</v>
      </c>
      <c r="B5092" s="1">
        <v>3527207</v>
      </c>
      <c r="C5092" s="1" t="s">
        <v>5373</v>
      </c>
      <c r="D5092" s="1" t="str">
        <f t="shared" si="237"/>
        <v>35</v>
      </c>
      <c r="E5092" s="1" t="str">
        <f t="shared" si="238"/>
        <v>27207</v>
      </c>
      <c r="F5092" s="1" t="str">
        <f t="shared" si="239"/>
        <v>SP-Lorena</v>
      </c>
    </row>
    <row r="5093" spans="1:6" x14ac:dyDescent="0.25">
      <c r="A5093" s="1" t="s">
        <v>1247</v>
      </c>
      <c r="B5093" s="1">
        <v>3527256</v>
      </c>
      <c r="C5093" s="1" t="s">
        <v>5374</v>
      </c>
      <c r="D5093" s="1" t="str">
        <f t="shared" si="237"/>
        <v>35</v>
      </c>
      <c r="E5093" s="1" t="str">
        <f t="shared" si="238"/>
        <v>27256</v>
      </c>
      <c r="F5093" s="1" t="str">
        <f t="shared" si="239"/>
        <v>SP-Lourdes</v>
      </c>
    </row>
    <row r="5094" spans="1:6" x14ac:dyDescent="0.25">
      <c r="A5094" s="1" t="s">
        <v>1247</v>
      </c>
      <c r="B5094" s="1">
        <v>3527306</v>
      </c>
      <c r="C5094" s="1" t="s">
        <v>5375</v>
      </c>
      <c r="D5094" s="1" t="str">
        <f t="shared" si="237"/>
        <v>35</v>
      </c>
      <c r="E5094" s="1" t="str">
        <f t="shared" si="238"/>
        <v>27306</v>
      </c>
      <c r="F5094" s="1" t="str">
        <f t="shared" si="239"/>
        <v>SP-Louveira</v>
      </c>
    </row>
    <row r="5095" spans="1:6" x14ac:dyDescent="0.25">
      <c r="A5095" s="1" t="s">
        <v>1247</v>
      </c>
      <c r="B5095" s="1">
        <v>3527405</v>
      </c>
      <c r="C5095" s="1" t="s">
        <v>5376</v>
      </c>
      <c r="D5095" s="1" t="str">
        <f t="shared" si="237"/>
        <v>35</v>
      </c>
      <c r="E5095" s="1" t="str">
        <f t="shared" si="238"/>
        <v>27405</v>
      </c>
      <c r="F5095" s="1" t="str">
        <f t="shared" si="239"/>
        <v>SP-Lucélia</v>
      </c>
    </row>
    <row r="5096" spans="1:6" x14ac:dyDescent="0.25">
      <c r="A5096" s="1" t="s">
        <v>1247</v>
      </c>
      <c r="B5096" s="1">
        <v>3527504</v>
      </c>
      <c r="C5096" s="1" t="s">
        <v>5377</v>
      </c>
      <c r="D5096" s="1" t="str">
        <f t="shared" si="237"/>
        <v>35</v>
      </c>
      <c r="E5096" s="1" t="str">
        <f t="shared" si="238"/>
        <v>27504</v>
      </c>
      <c r="F5096" s="1" t="str">
        <f t="shared" si="239"/>
        <v>SP-Lucianópolis</v>
      </c>
    </row>
    <row r="5097" spans="1:6" x14ac:dyDescent="0.25">
      <c r="A5097" s="1" t="s">
        <v>1247</v>
      </c>
      <c r="B5097" s="1">
        <v>3527603</v>
      </c>
      <c r="C5097" s="1" t="s">
        <v>5378</v>
      </c>
      <c r="D5097" s="1" t="str">
        <f t="shared" si="237"/>
        <v>35</v>
      </c>
      <c r="E5097" s="1" t="str">
        <f t="shared" si="238"/>
        <v>27603</v>
      </c>
      <c r="F5097" s="1" t="str">
        <f t="shared" si="239"/>
        <v>SP-Luís Antônio</v>
      </c>
    </row>
    <row r="5098" spans="1:6" x14ac:dyDescent="0.25">
      <c r="A5098" s="1" t="s">
        <v>1247</v>
      </c>
      <c r="B5098" s="1">
        <v>3527702</v>
      </c>
      <c r="C5098" s="1" t="s">
        <v>5379</v>
      </c>
      <c r="D5098" s="1" t="str">
        <f t="shared" si="237"/>
        <v>35</v>
      </c>
      <c r="E5098" s="1" t="str">
        <f t="shared" si="238"/>
        <v>27702</v>
      </c>
      <c r="F5098" s="1" t="str">
        <f t="shared" si="239"/>
        <v>SP-Luiziânia</v>
      </c>
    </row>
    <row r="5099" spans="1:6" x14ac:dyDescent="0.25">
      <c r="A5099" s="1" t="s">
        <v>1247</v>
      </c>
      <c r="B5099" s="1">
        <v>3527801</v>
      </c>
      <c r="C5099" s="1" t="s">
        <v>5380</v>
      </c>
      <c r="D5099" s="1" t="str">
        <f t="shared" si="237"/>
        <v>35</v>
      </c>
      <c r="E5099" s="1" t="str">
        <f t="shared" si="238"/>
        <v>27801</v>
      </c>
      <c r="F5099" s="1" t="str">
        <f t="shared" si="239"/>
        <v>SP-Lupércio</v>
      </c>
    </row>
    <row r="5100" spans="1:6" x14ac:dyDescent="0.25">
      <c r="A5100" s="1" t="s">
        <v>1247</v>
      </c>
      <c r="B5100" s="1">
        <v>3527900</v>
      </c>
      <c r="C5100" s="1" t="s">
        <v>5381</v>
      </c>
      <c r="D5100" s="1" t="str">
        <f t="shared" si="237"/>
        <v>35</v>
      </c>
      <c r="E5100" s="1" t="str">
        <f t="shared" si="238"/>
        <v>27900</v>
      </c>
      <c r="F5100" s="1" t="str">
        <f t="shared" si="239"/>
        <v>SP-Lutécia</v>
      </c>
    </row>
    <row r="5101" spans="1:6" x14ac:dyDescent="0.25">
      <c r="A5101" s="1" t="s">
        <v>1247</v>
      </c>
      <c r="B5101" s="1">
        <v>3528007</v>
      </c>
      <c r="C5101" s="1" t="s">
        <v>5382</v>
      </c>
      <c r="D5101" s="1" t="str">
        <f t="shared" si="237"/>
        <v>35</v>
      </c>
      <c r="E5101" s="1" t="str">
        <f t="shared" si="238"/>
        <v>28007</v>
      </c>
      <c r="F5101" s="1" t="str">
        <f t="shared" si="239"/>
        <v>SP-Macatuba</v>
      </c>
    </row>
    <row r="5102" spans="1:6" x14ac:dyDescent="0.25">
      <c r="A5102" s="1" t="s">
        <v>1247</v>
      </c>
      <c r="B5102" s="1">
        <v>3528106</v>
      </c>
      <c r="C5102" s="1" t="s">
        <v>5383</v>
      </c>
      <c r="D5102" s="1" t="str">
        <f t="shared" si="237"/>
        <v>35</v>
      </c>
      <c r="E5102" s="1" t="str">
        <f t="shared" si="238"/>
        <v>28106</v>
      </c>
      <c r="F5102" s="1" t="str">
        <f t="shared" si="239"/>
        <v>SP-Macaubal</v>
      </c>
    </row>
    <row r="5103" spans="1:6" x14ac:dyDescent="0.25">
      <c r="A5103" s="1" t="s">
        <v>1247</v>
      </c>
      <c r="B5103" s="1">
        <v>3528205</v>
      </c>
      <c r="C5103" s="1" t="s">
        <v>5384</v>
      </c>
      <c r="D5103" s="1" t="str">
        <f t="shared" si="237"/>
        <v>35</v>
      </c>
      <c r="E5103" s="1" t="str">
        <f t="shared" si="238"/>
        <v>28205</v>
      </c>
      <c r="F5103" s="1" t="str">
        <f t="shared" si="239"/>
        <v>SP-Macedônia</v>
      </c>
    </row>
    <row r="5104" spans="1:6" x14ac:dyDescent="0.25">
      <c r="A5104" s="1" t="s">
        <v>1247</v>
      </c>
      <c r="B5104" s="1">
        <v>3528304</v>
      </c>
      <c r="C5104" s="1" t="s">
        <v>5385</v>
      </c>
      <c r="D5104" s="1" t="str">
        <f t="shared" si="237"/>
        <v>35</v>
      </c>
      <c r="E5104" s="1" t="str">
        <f t="shared" si="238"/>
        <v>28304</v>
      </c>
      <c r="F5104" s="1" t="str">
        <f t="shared" si="239"/>
        <v>SP-Magda</v>
      </c>
    </row>
    <row r="5105" spans="1:6" x14ac:dyDescent="0.25">
      <c r="A5105" s="1" t="s">
        <v>1247</v>
      </c>
      <c r="B5105" s="1">
        <v>3528403</v>
      </c>
      <c r="C5105" s="1" t="s">
        <v>5386</v>
      </c>
      <c r="D5105" s="1" t="str">
        <f t="shared" si="237"/>
        <v>35</v>
      </c>
      <c r="E5105" s="1" t="str">
        <f t="shared" si="238"/>
        <v>28403</v>
      </c>
      <c r="F5105" s="1" t="str">
        <f t="shared" si="239"/>
        <v>SP-Mairinque</v>
      </c>
    </row>
    <row r="5106" spans="1:6" x14ac:dyDescent="0.25">
      <c r="A5106" s="1" t="s">
        <v>1247</v>
      </c>
      <c r="B5106" s="1">
        <v>3528502</v>
      </c>
      <c r="C5106" s="1" t="s">
        <v>5387</v>
      </c>
      <c r="D5106" s="1" t="str">
        <f t="shared" si="237"/>
        <v>35</v>
      </c>
      <c r="E5106" s="1" t="str">
        <f t="shared" si="238"/>
        <v>28502</v>
      </c>
      <c r="F5106" s="1" t="str">
        <f t="shared" si="239"/>
        <v>SP-Mairiporã</v>
      </c>
    </row>
    <row r="5107" spans="1:6" x14ac:dyDescent="0.25">
      <c r="A5107" s="1" t="s">
        <v>1247</v>
      </c>
      <c r="B5107" s="1">
        <v>3528601</v>
      </c>
      <c r="C5107" s="1" t="s">
        <v>5388</v>
      </c>
      <c r="D5107" s="1" t="str">
        <f t="shared" si="237"/>
        <v>35</v>
      </c>
      <c r="E5107" s="1" t="str">
        <f t="shared" si="238"/>
        <v>28601</v>
      </c>
      <c r="F5107" s="1" t="str">
        <f t="shared" si="239"/>
        <v>SP-Manduri</v>
      </c>
    </row>
    <row r="5108" spans="1:6" x14ac:dyDescent="0.25">
      <c r="A5108" s="1" t="s">
        <v>1247</v>
      </c>
      <c r="B5108" s="1">
        <v>3528700</v>
      </c>
      <c r="C5108" s="1" t="s">
        <v>5389</v>
      </c>
      <c r="D5108" s="1" t="str">
        <f t="shared" si="237"/>
        <v>35</v>
      </c>
      <c r="E5108" s="1" t="str">
        <f t="shared" si="238"/>
        <v>28700</v>
      </c>
      <c r="F5108" s="1" t="str">
        <f t="shared" si="239"/>
        <v>SP-Marabá Paulista</v>
      </c>
    </row>
    <row r="5109" spans="1:6" x14ac:dyDescent="0.25">
      <c r="A5109" s="1" t="s">
        <v>1247</v>
      </c>
      <c r="B5109" s="1">
        <v>3528809</v>
      </c>
      <c r="C5109" s="1" t="s">
        <v>5390</v>
      </c>
      <c r="D5109" s="1" t="str">
        <f t="shared" si="237"/>
        <v>35</v>
      </c>
      <c r="E5109" s="1" t="str">
        <f t="shared" si="238"/>
        <v>28809</v>
      </c>
      <c r="F5109" s="1" t="str">
        <f t="shared" si="239"/>
        <v>SP-Maracaí</v>
      </c>
    </row>
    <row r="5110" spans="1:6" x14ac:dyDescent="0.25">
      <c r="A5110" s="1" t="s">
        <v>1247</v>
      </c>
      <c r="B5110" s="1">
        <v>3528858</v>
      </c>
      <c r="C5110" s="1" t="s">
        <v>5391</v>
      </c>
      <c r="D5110" s="1" t="str">
        <f t="shared" si="237"/>
        <v>35</v>
      </c>
      <c r="E5110" s="1" t="str">
        <f t="shared" si="238"/>
        <v>28858</v>
      </c>
      <c r="F5110" s="1" t="str">
        <f t="shared" si="239"/>
        <v>SP-Marapoama</v>
      </c>
    </row>
    <row r="5111" spans="1:6" x14ac:dyDescent="0.25">
      <c r="A5111" s="1" t="s">
        <v>1247</v>
      </c>
      <c r="B5111" s="1">
        <v>3528908</v>
      </c>
      <c r="C5111" s="1" t="s">
        <v>5392</v>
      </c>
      <c r="D5111" s="1" t="str">
        <f t="shared" si="237"/>
        <v>35</v>
      </c>
      <c r="E5111" s="1" t="str">
        <f t="shared" si="238"/>
        <v>28908</v>
      </c>
      <c r="F5111" s="1" t="str">
        <f t="shared" si="239"/>
        <v>SP-Mariápolis</v>
      </c>
    </row>
    <row r="5112" spans="1:6" x14ac:dyDescent="0.25">
      <c r="A5112" s="1" t="s">
        <v>1247</v>
      </c>
      <c r="B5112" s="1">
        <v>3529005</v>
      </c>
      <c r="C5112" s="1" t="s">
        <v>5393</v>
      </c>
      <c r="D5112" s="1" t="str">
        <f t="shared" si="237"/>
        <v>35</v>
      </c>
      <c r="E5112" s="1" t="str">
        <f t="shared" si="238"/>
        <v>29005</v>
      </c>
      <c r="F5112" s="1" t="str">
        <f t="shared" si="239"/>
        <v>SP-Marília</v>
      </c>
    </row>
    <row r="5113" spans="1:6" x14ac:dyDescent="0.25">
      <c r="A5113" s="1" t="s">
        <v>1247</v>
      </c>
      <c r="B5113" s="1">
        <v>3529104</v>
      </c>
      <c r="C5113" s="1" t="s">
        <v>5394</v>
      </c>
      <c r="D5113" s="1" t="str">
        <f t="shared" si="237"/>
        <v>35</v>
      </c>
      <c r="E5113" s="1" t="str">
        <f t="shared" si="238"/>
        <v>29104</v>
      </c>
      <c r="F5113" s="1" t="str">
        <f t="shared" si="239"/>
        <v>SP-Marinópolis</v>
      </c>
    </row>
    <row r="5114" spans="1:6" x14ac:dyDescent="0.25">
      <c r="A5114" s="1" t="s">
        <v>1247</v>
      </c>
      <c r="B5114" s="1">
        <v>3529203</v>
      </c>
      <c r="C5114" s="1" t="s">
        <v>5395</v>
      </c>
      <c r="D5114" s="1" t="str">
        <f t="shared" si="237"/>
        <v>35</v>
      </c>
      <c r="E5114" s="1" t="str">
        <f t="shared" si="238"/>
        <v>29203</v>
      </c>
      <c r="F5114" s="1" t="str">
        <f t="shared" si="239"/>
        <v>SP-Martinópolis</v>
      </c>
    </row>
    <row r="5115" spans="1:6" x14ac:dyDescent="0.25">
      <c r="A5115" s="1" t="s">
        <v>1247</v>
      </c>
      <c r="B5115" s="1">
        <v>3529302</v>
      </c>
      <c r="C5115" s="1" t="s">
        <v>5396</v>
      </c>
      <c r="D5115" s="1" t="str">
        <f t="shared" si="237"/>
        <v>35</v>
      </c>
      <c r="E5115" s="1" t="str">
        <f t="shared" si="238"/>
        <v>29302</v>
      </c>
      <c r="F5115" s="1" t="str">
        <f t="shared" si="239"/>
        <v>SP-Matão</v>
      </c>
    </row>
    <row r="5116" spans="1:6" x14ac:dyDescent="0.25">
      <c r="A5116" s="1" t="s">
        <v>1247</v>
      </c>
      <c r="B5116" s="1">
        <v>3529401</v>
      </c>
      <c r="C5116" s="1" t="s">
        <v>5397</v>
      </c>
      <c r="D5116" s="1" t="str">
        <f t="shared" si="237"/>
        <v>35</v>
      </c>
      <c r="E5116" s="1" t="str">
        <f t="shared" si="238"/>
        <v>29401</v>
      </c>
      <c r="F5116" s="1" t="str">
        <f t="shared" si="239"/>
        <v>SP-Mauá</v>
      </c>
    </row>
    <row r="5117" spans="1:6" x14ac:dyDescent="0.25">
      <c r="A5117" s="1" t="s">
        <v>1247</v>
      </c>
      <c r="B5117" s="1">
        <v>3529500</v>
      </c>
      <c r="C5117" s="1" t="s">
        <v>5398</v>
      </c>
      <c r="D5117" s="1" t="str">
        <f t="shared" si="237"/>
        <v>35</v>
      </c>
      <c r="E5117" s="1" t="str">
        <f t="shared" si="238"/>
        <v>29500</v>
      </c>
      <c r="F5117" s="1" t="str">
        <f t="shared" si="239"/>
        <v>SP-Mendonça</v>
      </c>
    </row>
    <row r="5118" spans="1:6" x14ac:dyDescent="0.25">
      <c r="A5118" s="1" t="s">
        <v>1247</v>
      </c>
      <c r="B5118" s="1">
        <v>3529609</v>
      </c>
      <c r="C5118" s="1" t="s">
        <v>5399</v>
      </c>
      <c r="D5118" s="1" t="str">
        <f t="shared" si="237"/>
        <v>35</v>
      </c>
      <c r="E5118" s="1" t="str">
        <f t="shared" si="238"/>
        <v>29609</v>
      </c>
      <c r="F5118" s="1" t="str">
        <f t="shared" si="239"/>
        <v>SP-Meridiano</v>
      </c>
    </row>
    <row r="5119" spans="1:6" x14ac:dyDescent="0.25">
      <c r="A5119" s="1" t="s">
        <v>1247</v>
      </c>
      <c r="B5119" s="1">
        <v>3529658</v>
      </c>
      <c r="C5119" s="1" t="s">
        <v>5400</v>
      </c>
      <c r="D5119" s="1" t="str">
        <f t="shared" si="237"/>
        <v>35</v>
      </c>
      <c r="E5119" s="1" t="str">
        <f t="shared" si="238"/>
        <v>29658</v>
      </c>
      <c r="F5119" s="1" t="str">
        <f t="shared" si="239"/>
        <v>SP-Mesópolis</v>
      </c>
    </row>
    <row r="5120" spans="1:6" x14ac:dyDescent="0.25">
      <c r="A5120" s="1" t="s">
        <v>1247</v>
      </c>
      <c r="B5120" s="1">
        <v>3529708</v>
      </c>
      <c r="C5120" s="1" t="s">
        <v>5401</v>
      </c>
      <c r="D5120" s="1" t="str">
        <f t="shared" si="237"/>
        <v>35</v>
      </c>
      <c r="E5120" s="1" t="str">
        <f t="shared" si="238"/>
        <v>29708</v>
      </c>
      <c r="F5120" s="1" t="str">
        <f t="shared" si="239"/>
        <v>SP-Miguelópolis</v>
      </c>
    </row>
    <row r="5121" spans="1:6" x14ac:dyDescent="0.25">
      <c r="A5121" s="1" t="s">
        <v>1247</v>
      </c>
      <c r="B5121" s="1">
        <v>3529807</v>
      </c>
      <c r="C5121" s="1" t="s">
        <v>5402</v>
      </c>
      <c r="D5121" s="1" t="str">
        <f t="shared" si="237"/>
        <v>35</v>
      </c>
      <c r="E5121" s="1" t="str">
        <f t="shared" si="238"/>
        <v>29807</v>
      </c>
      <c r="F5121" s="1" t="str">
        <f t="shared" si="239"/>
        <v>SP-Mineiros do Tietê</v>
      </c>
    </row>
    <row r="5122" spans="1:6" x14ac:dyDescent="0.25">
      <c r="A5122" s="1" t="s">
        <v>1247</v>
      </c>
      <c r="B5122" s="1">
        <v>3530003</v>
      </c>
      <c r="C5122" s="1" t="s">
        <v>5403</v>
      </c>
      <c r="D5122" s="1" t="str">
        <f t="shared" si="237"/>
        <v>35</v>
      </c>
      <c r="E5122" s="1" t="str">
        <f t="shared" si="238"/>
        <v>30003</v>
      </c>
      <c r="F5122" s="1" t="str">
        <f t="shared" si="239"/>
        <v>SP-Mira Estrela</v>
      </c>
    </row>
    <row r="5123" spans="1:6" x14ac:dyDescent="0.25">
      <c r="A5123" s="1" t="s">
        <v>1247</v>
      </c>
      <c r="B5123" s="1">
        <v>3529906</v>
      </c>
      <c r="C5123" s="1" t="s">
        <v>5404</v>
      </c>
      <c r="D5123" s="1" t="str">
        <f t="shared" ref="D5123:D5186" si="240">LEFT($B5123,2)</f>
        <v>35</v>
      </c>
      <c r="E5123" s="1" t="str">
        <f t="shared" ref="E5123:E5186" si="241">RIGHT(B5123,5)</f>
        <v>29906</v>
      </c>
      <c r="F5123" s="1" t="str">
        <f t="shared" si="239"/>
        <v>SP-Miracatu</v>
      </c>
    </row>
    <row r="5124" spans="1:6" x14ac:dyDescent="0.25">
      <c r="A5124" s="1" t="s">
        <v>1247</v>
      </c>
      <c r="B5124" s="1">
        <v>3530102</v>
      </c>
      <c r="C5124" s="1" t="s">
        <v>5405</v>
      </c>
      <c r="D5124" s="1" t="str">
        <f t="shared" si="240"/>
        <v>35</v>
      </c>
      <c r="E5124" s="1" t="str">
        <f t="shared" si="241"/>
        <v>30102</v>
      </c>
      <c r="F5124" s="1" t="str">
        <f t="shared" ref="F5124:F5187" si="242">A5124&amp;"-"&amp;C5124</f>
        <v>SP-Mirandópolis</v>
      </c>
    </row>
    <row r="5125" spans="1:6" x14ac:dyDescent="0.25">
      <c r="A5125" s="1" t="s">
        <v>1247</v>
      </c>
      <c r="B5125" s="1">
        <v>3530201</v>
      </c>
      <c r="C5125" s="1" t="s">
        <v>5406</v>
      </c>
      <c r="D5125" s="1" t="str">
        <f t="shared" si="240"/>
        <v>35</v>
      </c>
      <c r="E5125" s="1" t="str">
        <f t="shared" si="241"/>
        <v>30201</v>
      </c>
      <c r="F5125" s="1" t="str">
        <f t="shared" si="242"/>
        <v>SP-Mirante do Paranapanema</v>
      </c>
    </row>
    <row r="5126" spans="1:6" x14ac:dyDescent="0.25">
      <c r="A5126" s="1" t="s">
        <v>1247</v>
      </c>
      <c r="B5126" s="1">
        <v>3530300</v>
      </c>
      <c r="C5126" s="1" t="s">
        <v>5407</v>
      </c>
      <c r="D5126" s="1" t="str">
        <f t="shared" si="240"/>
        <v>35</v>
      </c>
      <c r="E5126" s="1" t="str">
        <f t="shared" si="241"/>
        <v>30300</v>
      </c>
      <c r="F5126" s="1" t="str">
        <f t="shared" si="242"/>
        <v>SP-Mirassol</v>
      </c>
    </row>
    <row r="5127" spans="1:6" x14ac:dyDescent="0.25">
      <c r="A5127" s="1" t="s">
        <v>1247</v>
      </c>
      <c r="B5127" s="1">
        <v>3530409</v>
      </c>
      <c r="C5127" s="1" t="s">
        <v>5408</v>
      </c>
      <c r="D5127" s="1" t="str">
        <f t="shared" si="240"/>
        <v>35</v>
      </c>
      <c r="E5127" s="1" t="str">
        <f t="shared" si="241"/>
        <v>30409</v>
      </c>
      <c r="F5127" s="1" t="str">
        <f t="shared" si="242"/>
        <v>SP-Mirassolândia</v>
      </c>
    </row>
    <row r="5128" spans="1:6" x14ac:dyDescent="0.25">
      <c r="A5128" s="1" t="s">
        <v>1247</v>
      </c>
      <c r="B5128" s="1">
        <v>3530508</v>
      </c>
      <c r="C5128" s="1" t="s">
        <v>5409</v>
      </c>
      <c r="D5128" s="1" t="str">
        <f t="shared" si="240"/>
        <v>35</v>
      </c>
      <c r="E5128" s="1" t="str">
        <f t="shared" si="241"/>
        <v>30508</v>
      </c>
      <c r="F5128" s="1" t="str">
        <f t="shared" si="242"/>
        <v>SP-Mococa</v>
      </c>
    </row>
    <row r="5129" spans="1:6" x14ac:dyDescent="0.25">
      <c r="A5129" s="1" t="s">
        <v>1247</v>
      </c>
      <c r="B5129" s="1">
        <v>3530607</v>
      </c>
      <c r="C5129" s="1" t="s">
        <v>5410</v>
      </c>
      <c r="D5129" s="1" t="str">
        <f t="shared" si="240"/>
        <v>35</v>
      </c>
      <c r="E5129" s="1" t="str">
        <f t="shared" si="241"/>
        <v>30607</v>
      </c>
      <c r="F5129" s="1" t="str">
        <f t="shared" si="242"/>
        <v>SP-Mogi das Cruzes</v>
      </c>
    </row>
    <row r="5130" spans="1:6" x14ac:dyDescent="0.25">
      <c r="A5130" s="1" t="s">
        <v>1247</v>
      </c>
      <c r="B5130" s="1">
        <v>3530706</v>
      </c>
      <c r="C5130" s="1" t="s">
        <v>5411</v>
      </c>
      <c r="D5130" s="1" t="str">
        <f t="shared" si="240"/>
        <v>35</v>
      </c>
      <c r="E5130" s="1" t="str">
        <f t="shared" si="241"/>
        <v>30706</v>
      </c>
      <c r="F5130" s="1" t="str">
        <f t="shared" si="242"/>
        <v>SP-Mogi Guaçu</v>
      </c>
    </row>
    <row r="5131" spans="1:6" x14ac:dyDescent="0.25">
      <c r="A5131" s="1" t="s">
        <v>1247</v>
      </c>
      <c r="B5131" s="1">
        <v>3530805</v>
      </c>
      <c r="C5131" s="1" t="s">
        <v>5412</v>
      </c>
      <c r="D5131" s="1" t="str">
        <f t="shared" si="240"/>
        <v>35</v>
      </c>
      <c r="E5131" s="1" t="str">
        <f t="shared" si="241"/>
        <v>30805</v>
      </c>
      <c r="F5131" s="1" t="str">
        <f t="shared" si="242"/>
        <v>SP-Moji Mirim</v>
      </c>
    </row>
    <row r="5132" spans="1:6" x14ac:dyDescent="0.25">
      <c r="A5132" s="1" t="s">
        <v>1247</v>
      </c>
      <c r="B5132" s="1">
        <v>3530904</v>
      </c>
      <c r="C5132" s="1" t="s">
        <v>5413</v>
      </c>
      <c r="D5132" s="1" t="str">
        <f t="shared" si="240"/>
        <v>35</v>
      </c>
      <c r="E5132" s="1" t="str">
        <f t="shared" si="241"/>
        <v>30904</v>
      </c>
      <c r="F5132" s="1" t="str">
        <f t="shared" si="242"/>
        <v>SP-Mombuca</v>
      </c>
    </row>
    <row r="5133" spans="1:6" x14ac:dyDescent="0.25">
      <c r="A5133" s="1" t="s">
        <v>1247</v>
      </c>
      <c r="B5133" s="1">
        <v>3531001</v>
      </c>
      <c r="C5133" s="1" t="s">
        <v>5414</v>
      </c>
      <c r="D5133" s="1" t="str">
        <f t="shared" si="240"/>
        <v>35</v>
      </c>
      <c r="E5133" s="1" t="str">
        <f t="shared" si="241"/>
        <v>31001</v>
      </c>
      <c r="F5133" s="1" t="str">
        <f t="shared" si="242"/>
        <v>SP-Monções</v>
      </c>
    </row>
    <row r="5134" spans="1:6" x14ac:dyDescent="0.25">
      <c r="A5134" s="1" t="s">
        <v>1247</v>
      </c>
      <c r="B5134" s="1">
        <v>3531100</v>
      </c>
      <c r="C5134" s="1" t="s">
        <v>5415</v>
      </c>
      <c r="D5134" s="1" t="str">
        <f t="shared" si="240"/>
        <v>35</v>
      </c>
      <c r="E5134" s="1" t="str">
        <f t="shared" si="241"/>
        <v>31100</v>
      </c>
      <c r="F5134" s="1" t="str">
        <f t="shared" si="242"/>
        <v>SP-Mongaguá</v>
      </c>
    </row>
    <row r="5135" spans="1:6" x14ac:dyDescent="0.25">
      <c r="A5135" s="1" t="s">
        <v>1247</v>
      </c>
      <c r="B5135" s="1">
        <v>3531209</v>
      </c>
      <c r="C5135" s="1" t="s">
        <v>5416</v>
      </c>
      <c r="D5135" s="1" t="str">
        <f t="shared" si="240"/>
        <v>35</v>
      </c>
      <c r="E5135" s="1" t="str">
        <f t="shared" si="241"/>
        <v>31209</v>
      </c>
      <c r="F5135" s="1" t="str">
        <f t="shared" si="242"/>
        <v>SP-Monte Alegre do Sul</v>
      </c>
    </row>
    <row r="5136" spans="1:6" x14ac:dyDescent="0.25">
      <c r="A5136" s="1" t="s">
        <v>1247</v>
      </c>
      <c r="B5136" s="1">
        <v>3531308</v>
      </c>
      <c r="C5136" s="1" t="s">
        <v>5417</v>
      </c>
      <c r="D5136" s="1" t="str">
        <f t="shared" si="240"/>
        <v>35</v>
      </c>
      <c r="E5136" s="1" t="str">
        <f t="shared" si="241"/>
        <v>31308</v>
      </c>
      <c r="F5136" s="1" t="str">
        <f t="shared" si="242"/>
        <v>SP-Monte Alto</v>
      </c>
    </row>
    <row r="5137" spans="1:6" x14ac:dyDescent="0.25">
      <c r="A5137" s="1" t="s">
        <v>1247</v>
      </c>
      <c r="B5137" s="1">
        <v>3531407</v>
      </c>
      <c r="C5137" s="1" t="s">
        <v>5418</v>
      </c>
      <c r="D5137" s="1" t="str">
        <f t="shared" si="240"/>
        <v>35</v>
      </c>
      <c r="E5137" s="1" t="str">
        <f t="shared" si="241"/>
        <v>31407</v>
      </c>
      <c r="F5137" s="1" t="str">
        <f t="shared" si="242"/>
        <v>SP-Monte Aprazível</v>
      </c>
    </row>
    <row r="5138" spans="1:6" x14ac:dyDescent="0.25">
      <c r="A5138" s="1" t="s">
        <v>1247</v>
      </c>
      <c r="B5138" s="1">
        <v>3531506</v>
      </c>
      <c r="C5138" s="1" t="s">
        <v>5419</v>
      </c>
      <c r="D5138" s="1" t="str">
        <f t="shared" si="240"/>
        <v>35</v>
      </c>
      <c r="E5138" s="1" t="str">
        <f t="shared" si="241"/>
        <v>31506</v>
      </c>
      <c r="F5138" s="1" t="str">
        <f t="shared" si="242"/>
        <v>SP-Monte Azul Paulista</v>
      </c>
    </row>
    <row r="5139" spans="1:6" x14ac:dyDescent="0.25">
      <c r="A5139" s="1" t="s">
        <v>1247</v>
      </c>
      <c r="B5139" s="1">
        <v>3531605</v>
      </c>
      <c r="C5139" s="1" t="s">
        <v>5420</v>
      </c>
      <c r="D5139" s="1" t="str">
        <f t="shared" si="240"/>
        <v>35</v>
      </c>
      <c r="E5139" s="1" t="str">
        <f t="shared" si="241"/>
        <v>31605</v>
      </c>
      <c r="F5139" s="1" t="str">
        <f t="shared" si="242"/>
        <v>SP-Monte Castelo</v>
      </c>
    </row>
    <row r="5140" spans="1:6" x14ac:dyDescent="0.25">
      <c r="A5140" s="1" t="s">
        <v>1247</v>
      </c>
      <c r="B5140" s="1">
        <v>3531803</v>
      </c>
      <c r="C5140" s="1" t="s">
        <v>5421</v>
      </c>
      <c r="D5140" s="1" t="str">
        <f t="shared" si="240"/>
        <v>35</v>
      </c>
      <c r="E5140" s="1" t="str">
        <f t="shared" si="241"/>
        <v>31803</v>
      </c>
      <c r="F5140" s="1" t="str">
        <f t="shared" si="242"/>
        <v>SP-Monte Mor</v>
      </c>
    </row>
    <row r="5141" spans="1:6" x14ac:dyDescent="0.25">
      <c r="A5141" s="1" t="s">
        <v>1247</v>
      </c>
      <c r="B5141" s="1">
        <v>3531704</v>
      </c>
      <c r="C5141" s="1" t="s">
        <v>5422</v>
      </c>
      <c r="D5141" s="1" t="str">
        <f t="shared" si="240"/>
        <v>35</v>
      </c>
      <c r="E5141" s="1" t="str">
        <f t="shared" si="241"/>
        <v>31704</v>
      </c>
      <c r="F5141" s="1" t="str">
        <f t="shared" si="242"/>
        <v>SP-Monteiro Lobato</v>
      </c>
    </row>
    <row r="5142" spans="1:6" x14ac:dyDescent="0.25">
      <c r="A5142" s="1" t="s">
        <v>1247</v>
      </c>
      <c r="B5142" s="1">
        <v>3531902</v>
      </c>
      <c r="C5142" s="1" t="s">
        <v>5423</v>
      </c>
      <c r="D5142" s="1" t="str">
        <f t="shared" si="240"/>
        <v>35</v>
      </c>
      <c r="E5142" s="1" t="str">
        <f t="shared" si="241"/>
        <v>31902</v>
      </c>
      <c r="F5142" s="1" t="str">
        <f t="shared" si="242"/>
        <v>SP-Morro Agudo</v>
      </c>
    </row>
    <row r="5143" spans="1:6" x14ac:dyDescent="0.25">
      <c r="A5143" s="1" t="s">
        <v>1247</v>
      </c>
      <c r="B5143" s="1">
        <v>3532009</v>
      </c>
      <c r="C5143" s="1" t="s">
        <v>5424</v>
      </c>
      <c r="D5143" s="1" t="str">
        <f t="shared" si="240"/>
        <v>35</v>
      </c>
      <c r="E5143" s="1" t="str">
        <f t="shared" si="241"/>
        <v>32009</v>
      </c>
      <c r="F5143" s="1" t="str">
        <f t="shared" si="242"/>
        <v>SP-Morungaba</v>
      </c>
    </row>
    <row r="5144" spans="1:6" x14ac:dyDescent="0.25">
      <c r="A5144" s="1" t="s">
        <v>1247</v>
      </c>
      <c r="B5144" s="1">
        <v>3532058</v>
      </c>
      <c r="C5144" s="1" t="s">
        <v>5425</v>
      </c>
      <c r="D5144" s="1" t="str">
        <f t="shared" si="240"/>
        <v>35</v>
      </c>
      <c r="E5144" s="1" t="str">
        <f t="shared" si="241"/>
        <v>32058</v>
      </c>
      <c r="F5144" s="1" t="str">
        <f t="shared" si="242"/>
        <v>SP-Motuca</v>
      </c>
    </row>
    <row r="5145" spans="1:6" x14ac:dyDescent="0.25">
      <c r="A5145" s="1" t="s">
        <v>1247</v>
      </c>
      <c r="B5145" s="1">
        <v>3532108</v>
      </c>
      <c r="C5145" s="1" t="s">
        <v>5426</v>
      </c>
      <c r="D5145" s="1" t="str">
        <f t="shared" si="240"/>
        <v>35</v>
      </c>
      <c r="E5145" s="1" t="str">
        <f t="shared" si="241"/>
        <v>32108</v>
      </c>
      <c r="F5145" s="1" t="str">
        <f t="shared" si="242"/>
        <v>SP-Murutinga do Sul</v>
      </c>
    </row>
    <row r="5146" spans="1:6" x14ac:dyDescent="0.25">
      <c r="A5146" s="1" t="s">
        <v>1247</v>
      </c>
      <c r="B5146" s="1">
        <v>3532157</v>
      </c>
      <c r="C5146" s="1" t="s">
        <v>5427</v>
      </c>
      <c r="D5146" s="1" t="str">
        <f t="shared" si="240"/>
        <v>35</v>
      </c>
      <c r="E5146" s="1" t="str">
        <f t="shared" si="241"/>
        <v>32157</v>
      </c>
      <c r="F5146" s="1" t="str">
        <f t="shared" si="242"/>
        <v>SP-Nantes</v>
      </c>
    </row>
    <row r="5147" spans="1:6" x14ac:dyDescent="0.25">
      <c r="A5147" s="1" t="s">
        <v>1247</v>
      </c>
      <c r="B5147" s="1">
        <v>3532207</v>
      </c>
      <c r="C5147" s="1" t="s">
        <v>5428</v>
      </c>
      <c r="D5147" s="1" t="str">
        <f t="shared" si="240"/>
        <v>35</v>
      </c>
      <c r="E5147" s="1" t="str">
        <f t="shared" si="241"/>
        <v>32207</v>
      </c>
      <c r="F5147" s="1" t="str">
        <f t="shared" si="242"/>
        <v>SP-Narandiba</v>
      </c>
    </row>
    <row r="5148" spans="1:6" x14ac:dyDescent="0.25">
      <c r="A5148" s="1" t="s">
        <v>1247</v>
      </c>
      <c r="B5148" s="1">
        <v>3532306</v>
      </c>
      <c r="C5148" s="1" t="s">
        <v>5429</v>
      </c>
      <c r="D5148" s="1" t="str">
        <f t="shared" si="240"/>
        <v>35</v>
      </c>
      <c r="E5148" s="1" t="str">
        <f t="shared" si="241"/>
        <v>32306</v>
      </c>
      <c r="F5148" s="1" t="str">
        <f t="shared" si="242"/>
        <v>SP-Natividade da Serra</v>
      </c>
    </row>
    <row r="5149" spans="1:6" x14ac:dyDescent="0.25">
      <c r="A5149" s="1" t="s">
        <v>1247</v>
      </c>
      <c r="B5149" s="1">
        <v>3532405</v>
      </c>
      <c r="C5149" s="1" t="s">
        <v>5430</v>
      </c>
      <c r="D5149" s="1" t="str">
        <f t="shared" si="240"/>
        <v>35</v>
      </c>
      <c r="E5149" s="1" t="str">
        <f t="shared" si="241"/>
        <v>32405</v>
      </c>
      <c r="F5149" s="1" t="str">
        <f t="shared" si="242"/>
        <v>SP-Nazaré Paulista</v>
      </c>
    </row>
    <row r="5150" spans="1:6" x14ac:dyDescent="0.25">
      <c r="A5150" s="1" t="s">
        <v>1247</v>
      </c>
      <c r="B5150" s="1">
        <v>3532504</v>
      </c>
      <c r="C5150" s="1" t="s">
        <v>5431</v>
      </c>
      <c r="D5150" s="1" t="str">
        <f t="shared" si="240"/>
        <v>35</v>
      </c>
      <c r="E5150" s="1" t="str">
        <f t="shared" si="241"/>
        <v>32504</v>
      </c>
      <c r="F5150" s="1" t="str">
        <f t="shared" si="242"/>
        <v>SP-Neves Paulista</v>
      </c>
    </row>
    <row r="5151" spans="1:6" x14ac:dyDescent="0.25">
      <c r="A5151" s="1" t="s">
        <v>1247</v>
      </c>
      <c r="B5151" s="1">
        <v>3532603</v>
      </c>
      <c r="C5151" s="1" t="s">
        <v>5432</v>
      </c>
      <c r="D5151" s="1" t="str">
        <f t="shared" si="240"/>
        <v>35</v>
      </c>
      <c r="E5151" s="1" t="str">
        <f t="shared" si="241"/>
        <v>32603</v>
      </c>
      <c r="F5151" s="1" t="str">
        <f t="shared" si="242"/>
        <v>SP-Nhandeara</v>
      </c>
    </row>
    <row r="5152" spans="1:6" x14ac:dyDescent="0.25">
      <c r="A5152" s="1" t="s">
        <v>1247</v>
      </c>
      <c r="B5152" s="1">
        <v>3532702</v>
      </c>
      <c r="C5152" s="1" t="s">
        <v>5433</v>
      </c>
      <c r="D5152" s="1" t="str">
        <f t="shared" si="240"/>
        <v>35</v>
      </c>
      <c r="E5152" s="1" t="str">
        <f t="shared" si="241"/>
        <v>32702</v>
      </c>
      <c r="F5152" s="1" t="str">
        <f t="shared" si="242"/>
        <v>SP-Nipoã</v>
      </c>
    </row>
    <row r="5153" spans="1:6" x14ac:dyDescent="0.25">
      <c r="A5153" s="1" t="s">
        <v>1247</v>
      </c>
      <c r="B5153" s="1">
        <v>3532801</v>
      </c>
      <c r="C5153" s="1" t="s">
        <v>5434</v>
      </c>
      <c r="D5153" s="1" t="str">
        <f t="shared" si="240"/>
        <v>35</v>
      </c>
      <c r="E5153" s="1" t="str">
        <f t="shared" si="241"/>
        <v>32801</v>
      </c>
      <c r="F5153" s="1" t="str">
        <f t="shared" si="242"/>
        <v>SP-Nova Aliança</v>
      </c>
    </row>
    <row r="5154" spans="1:6" x14ac:dyDescent="0.25">
      <c r="A5154" s="1" t="s">
        <v>1247</v>
      </c>
      <c r="B5154" s="1">
        <v>3532827</v>
      </c>
      <c r="C5154" s="1" t="s">
        <v>5435</v>
      </c>
      <c r="D5154" s="1" t="str">
        <f t="shared" si="240"/>
        <v>35</v>
      </c>
      <c r="E5154" s="1" t="str">
        <f t="shared" si="241"/>
        <v>32827</v>
      </c>
      <c r="F5154" s="1" t="str">
        <f t="shared" si="242"/>
        <v>SP-Nova Campina</v>
      </c>
    </row>
    <row r="5155" spans="1:6" x14ac:dyDescent="0.25">
      <c r="A5155" s="1" t="s">
        <v>1247</v>
      </c>
      <c r="B5155" s="1">
        <v>3532843</v>
      </c>
      <c r="C5155" s="1" t="s">
        <v>5436</v>
      </c>
      <c r="D5155" s="1" t="str">
        <f t="shared" si="240"/>
        <v>35</v>
      </c>
      <c r="E5155" s="1" t="str">
        <f t="shared" si="241"/>
        <v>32843</v>
      </c>
      <c r="F5155" s="1" t="str">
        <f t="shared" si="242"/>
        <v>SP-Nova Canaã Paulista</v>
      </c>
    </row>
    <row r="5156" spans="1:6" x14ac:dyDescent="0.25">
      <c r="A5156" s="1" t="s">
        <v>1247</v>
      </c>
      <c r="B5156" s="1">
        <v>3532868</v>
      </c>
      <c r="C5156" s="1" t="s">
        <v>5437</v>
      </c>
      <c r="D5156" s="1" t="str">
        <f t="shared" si="240"/>
        <v>35</v>
      </c>
      <c r="E5156" s="1" t="str">
        <f t="shared" si="241"/>
        <v>32868</v>
      </c>
      <c r="F5156" s="1" t="str">
        <f t="shared" si="242"/>
        <v>SP-Nova Castilho</v>
      </c>
    </row>
    <row r="5157" spans="1:6" x14ac:dyDescent="0.25">
      <c r="A5157" s="1" t="s">
        <v>1247</v>
      </c>
      <c r="B5157" s="1">
        <v>3532900</v>
      </c>
      <c r="C5157" s="1" t="s">
        <v>5438</v>
      </c>
      <c r="D5157" s="1" t="str">
        <f t="shared" si="240"/>
        <v>35</v>
      </c>
      <c r="E5157" s="1" t="str">
        <f t="shared" si="241"/>
        <v>32900</v>
      </c>
      <c r="F5157" s="1" t="str">
        <f t="shared" si="242"/>
        <v>SP-Nova Europa</v>
      </c>
    </row>
    <row r="5158" spans="1:6" x14ac:dyDescent="0.25">
      <c r="A5158" s="1" t="s">
        <v>1247</v>
      </c>
      <c r="B5158" s="1">
        <v>3533007</v>
      </c>
      <c r="C5158" s="1" t="s">
        <v>5439</v>
      </c>
      <c r="D5158" s="1" t="str">
        <f t="shared" si="240"/>
        <v>35</v>
      </c>
      <c r="E5158" s="1" t="str">
        <f t="shared" si="241"/>
        <v>33007</v>
      </c>
      <c r="F5158" s="1" t="str">
        <f t="shared" si="242"/>
        <v>SP-Nova Granada</v>
      </c>
    </row>
    <row r="5159" spans="1:6" x14ac:dyDescent="0.25">
      <c r="A5159" s="1" t="s">
        <v>1247</v>
      </c>
      <c r="B5159" s="1">
        <v>3533106</v>
      </c>
      <c r="C5159" s="1" t="s">
        <v>5440</v>
      </c>
      <c r="D5159" s="1" t="str">
        <f t="shared" si="240"/>
        <v>35</v>
      </c>
      <c r="E5159" s="1" t="str">
        <f t="shared" si="241"/>
        <v>33106</v>
      </c>
      <c r="F5159" s="1" t="str">
        <f t="shared" si="242"/>
        <v>SP-Nova Guataporanga</v>
      </c>
    </row>
    <row r="5160" spans="1:6" x14ac:dyDescent="0.25">
      <c r="A5160" s="1" t="s">
        <v>1247</v>
      </c>
      <c r="B5160" s="1">
        <v>3533205</v>
      </c>
      <c r="C5160" s="1" t="s">
        <v>5441</v>
      </c>
      <c r="D5160" s="1" t="str">
        <f t="shared" si="240"/>
        <v>35</v>
      </c>
      <c r="E5160" s="1" t="str">
        <f t="shared" si="241"/>
        <v>33205</v>
      </c>
      <c r="F5160" s="1" t="str">
        <f t="shared" si="242"/>
        <v>SP-Nova Independência</v>
      </c>
    </row>
    <row r="5161" spans="1:6" x14ac:dyDescent="0.25">
      <c r="A5161" s="1" t="s">
        <v>1247</v>
      </c>
      <c r="B5161" s="1">
        <v>3533304</v>
      </c>
      <c r="C5161" s="1" t="s">
        <v>5442</v>
      </c>
      <c r="D5161" s="1" t="str">
        <f t="shared" si="240"/>
        <v>35</v>
      </c>
      <c r="E5161" s="1" t="str">
        <f t="shared" si="241"/>
        <v>33304</v>
      </c>
      <c r="F5161" s="1" t="str">
        <f t="shared" si="242"/>
        <v>SP-Nova Luzitânia</v>
      </c>
    </row>
    <row r="5162" spans="1:6" x14ac:dyDescent="0.25">
      <c r="A5162" s="1" t="s">
        <v>1247</v>
      </c>
      <c r="B5162" s="1">
        <v>3533403</v>
      </c>
      <c r="C5162" s="1" t="s">
        <v>5443</v>
      </c>
      <c r="D5162" s="1" t="str">
        <f t="shared" si="240"/>
        <v>35</v>
      </c>
      <c r="E5162" s="1" t="str">
        <f t="shared" si="241"/>
        <v>33403</v>
      </c>
      <c r="F5162" s="1" t="str">
        <f t="shared" si="242"/>
        <v>SP-Nova Odessa</v>
      </c>
    </row>
    <row r="5163" spans="1:6" x14ac:dyDescent="0.25">
      <c r="A5163" s="1" t="s">
        <v>1247</v>
      </c>
      <c r="B5163" s="1">
        <v>3533254</v>
      </c>
      <c r="C5163" s="1" t="s">
        <v>5444</v>
      </c>
      <c r="D5163" s="1" t="str">
        <f t="shared" si="240"/>
        <v>35</v>
      </c>
      <c r="E5163" s="1" t="str">
        <f t="shared" si="241"/>
        <v>33254</v>
      </c>
      <c r="F5163" s="1" t="str">
        <f t="shared" si="242"/>
        <v>SP-Novais</v>
      </c>
    </row>
    <row r="5164" spans="1:6" x14ac:dyDescent="0.25">
      <c r="A5164" s="1" t="s">
        <v>1247</v>
      </c>
      <c r="B5164" s="1">
        <v>3533502</v>
      </c>
      <c r="C5164" s="1" t="s">
        <v>3952</v>
      </c>
      <c r="D5164" s="1" t="str">
        <f t="shared" si="240"/>
        <v>35</v>
      </c>
      <c r="E5164" s="1" t="str">
        <f t="shared" si="241"/>
        <v>33502</v>
      </c>
      <c r="F5164" s="1" t="str">
        <f t="shared" si="242"/>
        <v>SP-Novo Horizonte</v>
      </c>
    </row>
    <row r="5165" spans="1:6" x14ac:dyDescent="0.25">
      <c r="A5165" s="1" t="s">
        <v>1247</v>
      </c>
      <c r="B5165" s="1">
        <v>3533601</v>
      </c>
      <c r="C5165" s="1" t="s">
        <v>5445</v>
      </c>
      <c r="D5165" s="1" t="str">
        <f t="shared" si="240"/>
        <v>35</v>
      </c>
      <c r="E5165" s="1" t="str">
        <f t="shared" si="241"/>
        <v>33601</v>
      </c>
      <c r="F5165" s="1" t="str">
        <f t="shared" si="242"/>
        <v>SP-Nuporanga</v>
      </c>
    </row>
    <row r="5166" spans="1:6" x14ac:dyDescent="0.25">
      <c r="A5166" s="1" t="s">
        <v>1247</v>
      </c>
      <c r="B5166" s="1">
        <v>3533700</v>
      </c>
      <c r="C5166" s="1" t="s">
        <v>5446</v>
      </c>
      <c r="D5166" s="1" t="str">
        <f t="shared" si="240"/>
        <v>35</v>
      </c>
      <c r="E5166" s="1" t="str">
        <f t="shared" si="241"/>
        <v>33700</v>
      </c>
      <c r="F5166" s="1" t="str">
        <f t="shared" si="242"/>
        <v>SP-Ocauçu</v>
      </c>
    </row>
    <row r="5167" spans="1:6" x14ac:dyDescent="0.25">
      <c r="A5167" s="1" t="s">
        <v>1247</v>
      </c>
      <c r="B5167" s="1">
        <v>3533809</v>
      </c>
      <c r="C5167" s="1" t="s">
        <v>5447</v>
      </c>
      <c r="D5167" s="1" t="str">
        <f t="shared" si="240"/>
        <v>35</v>
      </c>
      <c r="E5167" s="1" t="str">
        <f t="shared" si="241"/>
        <v>33809</v>
      </c>
      <c r="F5167" s="1" t="str">
        <f t="shared" si="242"/>
        <v>SP-Óleo</v>
      </c>
    </row>
    <row r="5168" spans="1:6" x14ac:dyDescent="0.25">
      <c r="A5168" s="1" t="s">
        <v>1247</v>
      </c>
      <c r="B5168" s="1">
        <v>3533908</v>
      </c>
      <c r="C5168" s="1" t="s">
        <v>5448</v>
      </c>
      <c r="D5168" s="1" t="str">
        <f t="shared" si="240"/>
        <v>35</v>
      </c>
      <c r="E5168" s="1" t="str">
        <f t="shared" si="241"/>
        <v>33908</v>
      </c>
      <c r="F5168" s="1" t="str">
        <f t="shared" si="242"/>
        <v>SP-Olímpia</v>
      </c>
    </row>
    <row r="5169" spans="1:6" x14ac:dyDescent="0.25">
      <c r="A5169" s="1" t="s">
        <v>1247</v>
      </c>
      <c r="B5169" s="1">
        <v>3534005</v>
      </c>
      <c r="C5169" s="1" t="s">
        <v>5449</v>
      </c>
      <c r="D5169" s="1" t="str">
        <f t="shared" si="240"/>
        <v>35</v>
      </c>
      <c r="E5169" s="1" t="str">
        <f t="shared" si="241"/>
        <v>34005</v>
      </c>
      <c r="F5169" s="1" t="str">
        <f t="shared" si="242"/>
        <v>SP-Onda Verde</v>
      </c>
    </row>
    <row r="5170" spans="1:6" x14ac:dyDescent="0.25">
      <c r="A5170" s="1" t="s">
        <v>1247</v>
      </c>
      <c r="B5170" s="1">
        <v>3534104</v>
      </c>
      <c r="C5170" s="1" t="s">
        <v>5450</v>
      </c>
      <c r="D5170" s="1" t="str">
        <f t="shared" si="240"/>
        <v>35</v>
      </c>
      <c r="E5170" s="1" t="str">
        <f t="shared" si="241"/>
        <v>34104</v>
      </c>
      <c r="F5170" s="1" t="str">
        <f t="shared" si="242"/>
        <v>SP-Oriente</v>
      </c>
    </row>
    <row r="5171" spans="1:6" x14ac:dyDescent="0.25">
      <c r="A5171" s="1" t="s">
        <v>1247</v>
      </c>
      <c r="B5171" s="1">
        <v>3534203</v>
      </c>
      <c r="C5171" s="1" t="s">
        <v>5451</v>
      </c>
      <c r="D5171" s="1" t="str">
        <f t="shared" si="240"/>
        <v>35</v>
      </c>
      <c r="E5171" s="1" t="str">
        <f t="shared" si="241"/>
        <v>34203</v>
      </c>
      <c r="F5171" s="1" t="str">
        <f t="shared" si="242"/>
        <v>SP-Orindiúva</v>
      </c>
    </row>
    <row r="5172" spans="1:6" x14ac:dyDescent="0.25">
      <c r="A5172" s="1" t="s">
        <v>1247</v>
      </c>
      <c r="B5172" s="1">
        <v>3534302</v>
      </c>
      <c r="C5172" s="1" t="s">
        <v>5452</v>
      </c>
      <c r="D5172" s="1" t="str">
        <f t="shared" si="240"/>
        <v>35</v>
      </c>
      <c r="E5172" s="1" t="str">
        <f t="shared" si="241"/>
        <v>34302</v>
      </c>
      <c r="F5172" s="1" t="str">
        <f t="shared" si="242"/>
        <v>SP-Orlândia</v>
      </c>
    </row>
    <row r="5173" spans="1:6" x14ac:dyDescent="0.25">
      <c r="A5173" s="1" t="s">
        <v>1247</v>
      </c>
      <c r="B5173" s="1">
        <v>3534401</v>
      </c>
      <c r="C5173" s="1" t="s">
        <v>5453</v>
      </c>
      <c r="D5173" s="1" t="str">
        <f t="shared" si="240"/>
        <v>35</v>
      </c>
      <c r="E5173" s="1" t="str">
        <f t="shared" si="241"/>
        <v>34401</v>
      </c>
      <c r="F5173" s="1" t="str">
        <f t="shared" si="242"/>
        <v>SP-Osasco</v>
      </c>
    </row>
    <row r="5174" spans="1:6" x14ac:dyDescent="0.25">
      <c r="A5174" s="1" t="s">
        <v>1247</v>
      </c>
      <c r="B5174" s="1">
        <v>3534500</v>
      </c>
      <c r="C5174" s="1" t="s">
        <v>5454</v>
      </c>
      <c r="D5174" s="1" t="str">
        <f t="shared" si="240"/>
        <v>35</v>
      </c>
      <c r="E5174" s="1" t="str">
        <f t="shared" si="241"/>
        <v>34500</v>
      </c>
      <c r="F5174" s="1" t="str">
        <f t="shared" si="242"/>
        <v>SP-Oscar Bressane</v>
      </c>
    </row>
    <row r="5175" spans="1:6" x14ac:dyDescent="0.25">
      <c r="A5175" s="1" t="s">
        <v>1247</v>
      </c>
      <c r="B5175" s="1">
        <v>3534609</v>
      </c>
      <c r="C5175" s="1" t="s">
        <v>5455</v>
      </c>
      <c r="D5175" s="1" t="str">
        <f t="shared" si="240"/>
        <v>35</v>
      </c>
      <c r="E5175" s="1" t="str">
        <f t="shared" si="241"/>
        <v>34609</v>
      </c>
      <c r="F5175" s="1" t="str">
        <f t="shared" si="242"/>
        <v>SP-Osvaldo Cruz</v>
      </c>
    </row>
    <row r="5176" spans="1:6" x14ac:dyDescent="0.25">
      <c r="A5176" s="1" t="s">
        <v>1247</v>
      </c>
      <c r="B5176" s="1">
        <v>3534708</v>
      </c>
      <c r="C5176" s="1" t="s">
        <v>5456</v>
      </c>
      <c r="D5176" s="1" t="str">
        <f t="shared" si="240"/>
        <v>35</v>
      </c>
      <c r="E5176" s="1" t="str">
        <f t="shared" si="241"/>
        <v>34708</v>
      </c>
      <c r="F5176" s="1" t="str">
        <f t="shared" si="242"/>
        <v>SP-Ourinhos</v>
      </c>
    </row>
    <row r="5177" spans="1:6" x14ac:dyDescent="0.25">
      <c r="A5177" s="1" t="s">
        <v>1247</v>
      </c>
      <c r="B5177" s="1">
        <v>3534807</v>
      </c>
      <c r="C5177" s="1" t="s">
        <v>5457</v>
      </c>
      <c r="D5177" s="1" t="str">
        <f t="shared" si="240"/>
        <v>35</v>
      </c>
      <c r="E5177" s="1" t="str">
        <f t="shared" si="241"/>
        <v>34807</v>
      </c>
      <c r="F5177" s="1" t="str">
        <f t="shared" si="242"/>
        <v>SP-Ouro Verde</v>
      </c>
    </row>
    <row r="5178" spans="1:6" x14ac:dyDescent="0.25">
      <c r="A5178" s="1" t="s">
        <v>1247</v>
      </c>
      <c r="B5178" s="1">
        <v>3534757</v>
      </c>
      <c r="C5178" s="1" t="s">
        <v>5458</v>
      </c>
      <c r="D5178" s="1" t="str">
        <f t="shared" si="240"/>
        <v>35</v>
      </c>
      <c r="E5178" s="1" t="str">
        <f t="shared" si="241"/>
        <v>34757</v>
      </c>
      <c r="F5178" s="1" t="str">
        <f t="shared" si="242"/>
        <v>SP-Ouroeste</v>
      </c>
    </row>
    <row r="5179" spans="1:6" x14ac:dyDescent="0.25">
      <c r="A5179" s="1" t="s">
        <v>1247</v>
      </c>
      <c r="B5179" s="1">
        <v>3534906</v>
      </c>
      <c r="C5179" s="1" t="s">
        <v>5459</v>
      </c>
      <c r="D5179" s="1" t="str">
        <f t="shared" si="240"/>
        <v>35</v>
      </c>
      <c r="E5179" s="1" t="str">
        <f t="shared" si="241"/>
        <v>34906</v>
      </c>
      <c r="F5179" s="1" t="str">
        <f t="shared" si="242"/>
        <v>SP-Pacaembu</v>
      </c>
    </row>
    <row r="5180" spans="1:6" x14ac:dyDescent="0.25">
      <c r="A5180" s="1" t="s">
        <v>1247</v>
      </c>
      <c r="B5180" s="1">
        <v>3535002</v>
      </c>
      <c r="C5180" s="1" t="s">
        <v>3575</v>
      </c>
      <c r="D5180" s="1" t="str">
        <f t="shared" si="240"/>
        <v>35</v>
      </c>
      <c r="E5180" s="1" t="str">
        <f t="shared" si="241"/>
        <v>35002</v>
      </c>
      <c r="F5180" s="1" t="str">
        <f t="shared" si="242"/>
        <v>SP-Palestina</v>
      </c>
    </row>
    <row r="5181" spans="1:6" x14ac:dyDescent="0.25">
      <c r="A5181" s="1" t="s">
        <v>1247</v>
      </c>
      <c r="B5181" s="1">
        <v>3535101</v>
      </c>
      <c r="C5181" s="1" t="s">
        <v>5460</v>
      </c>
      <c r="D5181" s="1" t="str">
        <f t="shared" si="240"/>
        <v>35</v>
      </c>
      <c r="E5181" s="1" t="str">
        <f t="shared" si="241"/>
        <v>35101</v>
      </c>
      <c r="F5181" s="1" t="str">
        <f t="shared" si="242"/>
        <v>SP-Palmares Paulista</v>
      </c>
    </row>
    <row r="5182" spans="1:6" x14ac:dyDescent="0.25">
      <c r="A5182" s="1" t="s">
        <v>1247</v>
      </c>
      <c r="B5182" s="1">
        <v>3535200</v>
      </c>
      <c r="C5182" s="1" t="s">
        <v>5461</v>
      </c>
      <c r="D5182" s="1" t="str">
        <f t="shared" si="240"/>
        <v>35</v>
      </c>
      <c r="E5182" s="1" t="str">
        <f t="shared" si="241"/>
        <v>35200</v>
      </c>
      <c r="F5182" s="1" t="str">
        <f t="shared" si="242"/>
        <v>SP-Palmeira d'Oeste</v>
      </c>
    </row>
    <row r="5183" spans="1:6" x14ac:dyDescent="0.25">
      <c r="A5183" s="1" t="s">
        <v>1247</v>
      </c>
      <c r="B5183" s="1">
        <v>3535309</v>
      </c>
      <c r="C5183" s="1" t="s">
        <v>5462</v>
      </c>
      <c r="D5183" s="1" t="str">
        <f t="shared" si="240"/>
        <v>35</v>
      </c>
      <c r="E5183" s="1" t="str">
        <f t="shared" si="241"/>
        <v>35309</v>
      </c>
      <c r="F5183" s="1" t="str">
        <f t="shared" si="242"/>
        <v>SP-Palmital</v>
      </c>
    </row>
    <row r="5184" spans="1:6" x14ac:dyDescent="0.25">
      <c r="A5184" s="1" t="s">
        <v>1247</v>
      </c>
      <c r="B5184" s="1">
        <v>3535408</v>
      </c>
      <c r="C5184" s="1" t="s">
        <v>5463</v>
      </c>
      <c r="D5184" s="1" t="str">
        <f t="shared" si="240"/>
        <v>35</v>
      </c>
      <c r="E5184" s="1" t="str">
        <f t="shared" si="241"/>
        <v>35408</v>
      </c>
      <c r="F5184" s="1" t="str">
        <f t="shared" si="242"/>
        <v>SP-Panorama</v>
      </c>
    </row>
    <row r="5185" spans="1:6" x14ac:dyDescent="0.25">
      <c r="A5185" s="1" t="s">
        <v>1247</v>
      </c>
      <c r="B5185" s="1">
        <v>3535507</v>
      </c>
      <c r="C5185" s="1" t="s">
        <v>5464</v>
      </c>
      <c r="D5185" s="1" t="str">
        <f t="shared" si="240"/>
        <v>35</v>
      </c>
      <c r="E5185" s="1" t="str">
        <f t="shared" si="241"/>
        <v>35507</v>
      </c>
      <c r="F5185" s="1" t="str">
        <f t="shared" si="242"/>
        <v>SP-Paraguaçu Paulista</v>
      </c>
    </row>
    <row r="5186" spans="1:6" x14ac:dyDescent="0.25">
      <c r="A5186" s="1" t="s">
        <v>1247</v>
      </c>
      <c r="B5186" s="1">
        <v>3535606</v>
      </c>
      <c r="C5186" s="1" t="s">
        <v>5465</v>
      </c>
      <c r="D5186" s="1" t="str">
        <f t="shared" si="240"/>
        <v>35</v>
      </c>
      <c r="E5186" s="1" t="str">
        <f t="shared" si="241"/>
        <v>35606</v>
      </c>
      <c r="F5186" s="1" t="str">
        <f t="shared" si="242"/>
        <v>SP-Paraibuna</v>
      </c>
    </row>
    <row r="5187" spans="1:6" x14ac:dyDescent="0.25">
      <c r="A5187" s="1" t="s">
        <v>1247</v>
      </c>
      <c r="B5187" s="1">
        <v>3535705</v>
      </c>
      <c r="C5187" s="1" t="s">
        <v>5466</v>
      </c>
      <c r="D5187" s="1" t="str">
        <f t="shared" ref="D5187:D5250" si="243">LEFT($B5187,2)</f>
        <v>35</v>
      </c>
      <c r="E5187" s="1" t="str">
        <f t="shared" ref="E5187:E5250" si="244">RIGHT(B5187,5)</f>
        <v>35705</v>
      </c>
      <c r="F5187" s="1" t="str">
        <f t="shared" si="242"/>
        <v>SP-Paraíso</v>
      </c>
    </row>
    <row r="5188" spans="1:6" x14ac:dyDescent="0.25">
      <c r="A5188" s="1" t="s">
        <v>1247</v>
      </c>
      <c r="B5188" s="1">
        <v>3535804</v>
      </c>
      <c r="C5188" s="1" t="s">
        <v>5467</v>
      </c>
      <c r="D5188" s="1" t="str">
        <f t="shared" si="243"/>
        <v>35</v>
      </c>
      <c r="E5188" s="1" t="str">
        <f t="shared" si="244"/>
        <v>35804</v>
      </c>
      <c r="F5188" s="1" t="str">
        <f t="shared" ref="F5188:F5251" si="245">A5188&amp;"-"&amp;C5188</f>
        <v>SP-Paranapanema</v>
      </c>
    </row>
    <row r="5189" spans="1:6" x14ac:dyDescent="0.25">
      <c r="A5189" s="1" t="s">
        <v>1247</v>
      </c>
      <c r="B5189" s="1">
        <v>3535903</v>
      </c>
      <c r="C5189" s="1" t="s">
        <v>5468</v>
      </c>
      <c r="D5189" s="1" t="str">
        <f t="shared" si="243"/>
        <v>35</v>
      </c>
      <c r="E5189" s="1" t="str">
        <f t="shared" si="244"/>
        <v>35903</v>
      </c>
      <c r="F5189" s="1" t="str">
        <f t="shared" si="245"/>
        <v>SP-Paranapuã</v>
      </c>
    </row>
    <row r="5190" spans="1:6" x14ac:dyDescent="0.25">
      <c r="A5190" s="1" t="s">
        <v>1247</v>
      </c>
      <c r="B5190" s="1">
        <v>3536000</v>
      </c>
      <c r="C5190" s="1" t="s">
        <v>5469</v>
      </c>
      <c r="D5190" s="1" t="str">
        <f t="shared" si="243"/>
        <v>35</v>
      </c>
      <c r="E5190" s="1" t="str">
        <f t="shared" si="244"/>
        <v>36000</v>
      </c>
      <c r="F5190" s="1" t="str">
        <f t="shared" si="245"/>
        <v>SP-Parapuã</v>
      </c>
    </row>
    <row r="5191" spans="1:6" x14ac:dyDescent="0.25">
      <c r="A5191" s="1" t="s">
        <v>1247</v>
      </c>
      <c r="B5191" s="1">
        <v>3536109</v>
      </c>
      <c r="C5191" s="1" t="s">
        <v>5470</v>
      </c>
      <c r="D5191" s="1" t="str">
        <f t="shared" si="243"/>
        <v>35</v>
      </c>
      <c r="E5191" s="1" t="str">
        <f t="shared" si="244"/>
        <v>36109</v>
      </c>
      <c r="F5191" s="1" t="str">
        <f t="shared" si="245"/>
        <v>SP-Pardinho</v>
      </c>
    </row>
    <row r="5192" spans="1:6" x14ac:dyDescent="0.25">
      <c r="A5192" s="1" t="s">
        <v>1247</v>
      </c>
      <c r="B5192" s="1">
        <v>3536208</v>
      </c>
      <c r="C5192" s="1" t="s">
        <v>5471</v>
      </c>
      <c r="D5192" s="1" t="str">
        <f t="shared" si="243"/>
        <v>35</v>
      </c>
      <c r="E5192" s="1" t="str">
        <f t="shared" si="244"/>
        <v>36208</v>
      </c>
      <c r="F5192" s="1" t="str">
        <f t="shared" si="245"/>
        <v>SP-Pariquera-Açu</v>
      </c>
    </row>
    <row r="5193" spans="1:6" x14ac:dyDescent="0.25">
      <c r="A5193" s="1" t="s">
        <v>1247</v>
      </c>
      <c r="B5193" s="1">
        <v>3536257</v>
      </c>
      <c r="C5193" s="1" t="s">
        <v>5472</v>
      </c>
      <c r="D5193" s="1" t="str">
        <f t="shared" si="243"/>
        <v>35</v>
      </c>
      <c r="E5193" s="1" t="str">
        <f t="shared" si="244"/>
        <v>36257</v>
      </c>
      <c r="F5193" s="1" t="str">
        <f t="shared" si="245"/>
        <v>SP-Parisi</v>
      </c>
    </row>
    <row r="5194" spans="1:6" x14ac:dyDescent="0.25">
      <c r="A5194" s="1" t="s">
        <v>1247</v>
      </c>
      <c r="B5194" s="1">
        <v>3536307</v>
      </c>
      <c r="C5194" s="1" t="s">
        <v>5473</v>
      </c>
      <c r="D5194" s="1" t="str">
        <f t="shared" si="243"/>
        <v>35</v>
      </c>
      <c r="E5194" s="1" t="str">
        <f t="shared" si="244"/>
        <v>36307</v>
      </c>
      <c r="F5194" s="1" t="str">
        <f t="shared" si="245"/>
        <v>SP-Patrocínio Paulista</v>
      </c>
    </row>
    <row r="5195" spans="1:6" x14ac:dyDescent="0.25">
      <c r="A5195" s="1" t="s">
        <v>1247</v>
      </c>
      <c r="B5195" s="1">
        <v>3536406</v>
      </c>
      <c r="C5195" s="1" t="s">
        <v>5474</v>
      </c>
      <c r="D5195" s="1" t="str">
        <f t="shared" si="243"/>
        <v>35</v>
      </c>
      <c r="E5195" s="1" t="str">
        <f t="shared" si="244"/>
        <v>36406</v>
      </c>
      <c r="F5195" s="1" t="str">
        <f t="shared" si="245"/>
        <v>SP-Paulicéia</v>
      </c>
    </row>
    <row r="5196" spans="1:6" x14ac:dyDescent="0.25">
      <c r="A5196" s="1" t="s">
        <v>1247</v>
      </c>
      <c r="B5196" s="1">
        <v>3536505</v>
      </c>
      <c r="C5196" s="1" t="s">
        <v>5475</v>
      </c>
      <c r="D5196" s="1" t="str">
        <f t="shared" si="243"/>
        <v>35</v>
      </c>
      <c r="E5196" s="1" t="str">
        <f t="shared" si="244"/>
        <v>36505</v>
      </c>
      <c r="F5196" s="1" t="str">
        <f t="shared" si="245"/>
        <v>SP-Paulínia</v>
      </c>
    </row>
    <row r="5197" spans="1:6" x14ac:dyDescent="0.25">
      <c r="A5197" s="1" t="s">
        <v>1247</v>
      </c>
      <c r="B5197" s="1">
        <v>3536570</v>
      </c>
      <c r="C5197" s="1" t="s">
        <v>5476</v>
      </c>
      <c r="D5197" s="1" t="str">
        <f t="shared" si="243"/>
        <v>35</v>
      </c>
      <c r="E5197" s="1" t="str">
        <f t="shared" si="244"/>
        <v>36570</v>
      </c>
      <c r="F5197" s="1" t="str">
        <f t="shared" si="245"/>
        <v>SP-Paulistânia</v>
      </c>
    </row>
    <row r="5198" spans="1:6" x14ac:dyDescent="0.25">
      <c r="A5198" s="1" t="s">
        <v>1247</v>
      </c>
      <c r="B5198" s="1">
        <v>3536604</v>
      </c>
      <c r="C5198" s="1" t="s">
        <v>5477</v>
      </c>
      <c r="D5198" s="1" t="str">
        <f t="shared" si="243"/>
        <v>35</v>
      </c>
      <c r="E5198" s="1" t="str">
        <f t="shared" si="244"/>
        <v>36604</v>
      </c>
      <c r="F5198" s="1" t="str">
        <f t="shared" si="245"/>
        <v>SP-Paulo de Faria</v>
      </c>
    </row>
    <row r="5199" spans="1:6" x14ac:dyDescent="0.25">
      <c r="A5199" s="1" t="s">
        <v>1247</v>
      </c>
      <c r="B5199" s="1">
        <v>3536703</v>
      </c>
      <c r="C5199" s="1" t="s">
        <v>5478</v>
      </c>
      <c r="D5199" s="1" t="str">
        <f t="shared" si="243"/>
        <v>35</v>
      </c>
      <c r="E5199" s="1" t="str">
        <f t="shared" si="244"/>
        <v>36703</v>
      </c>
      <c r="F5199" s="1" t="str">
        <f t="shared" si="245"/>
        <v>SP-Pederneiras</v>
      </c>
    </row>
    <row r="5200" spans="1:6" x14ac:dyDescent="0.25">
      <c r="A5200" s="1" t="s">
        <v>1247</v>
      </c>
      <c r="B5200" s="1">
        <v>3536802</v>
      </c>
      <c r="C5200" s="1" t="s">
        <v>5479</v>
      </c>
      <c r="D5200" s="1" t="str">
        <f t="shared" si="243"/>
        <v>35</v>
      </c>
      <c r="E5200" s="1" t="str">
        <f t="shared" si="244"/>
        <v>36802</v>
      </c>
      <c r="F5200" s="1" t="str">
        <f t="shared" si="245"/>
        <v>SP-Pedra Bela</v>
      </c>
    </row>
    <row r="5201" spans="1:6" x14ac:dyDescent="0.25">
      <c r="A5201" s="1" t="s">
        <v>1247</v>
      </c>
      <c r="B5201" s="1">
        <v>3536901</v>
      </c>
      <c r="C5201" s="1" t="s">
        <v>5480</v>
      </c>
      <c r="D5201" s="1" t="str">
        <f t="shared" si="243"/>
        <v>35</v>
      </c>
      <c r="E5201" s="1" t="str">
        <f t="shared" si="244"/>
        <v>36901</v>
      </c>
      <c r="F5201" s="1" t="str">
        <f t="shared" si="245"/>
        <v>SP-Pedranópolis</v>
      </c>
    </row>
    <row r="5202" spans="1:6" x14ac:dyDescent="0.25">
      <c r="A5202" s="1" t="s">
        <v>1247</v>
      </c>
      <c r="B5202" s="1">
        <v>3537008</v>
      </c>
      <c r="C5202" s="1" t="s">
        <v>5481</v>
      </c>
      <c r="D5202" s="1" t="str">
        <f t="shared" si="243"/>
        <v>35</v>
      </c>
      <c r="E5202" s="1" t="str">
        <f t="shared" si="244"/>
        <v>37008</v>
      </c>
      <c r="F5202" s="1" t="str">
        <f t="shared" si="245"/>
        <v>SP-Pedregulho</v>
      </c>
    </row>
    <row r="5203" spans="1:6" x14ac:dyDescent="0.25">
      <c r="A5203" s="1" t="s">
        <v>1247</v>
      </c>
      <c r="B5203" s="1">
        <v>3537107</v>
      </c>
      <c r="C5203" s="1" t="s">
        <v>5482</v>
      </c>
      <c r="D5203" s="1" t="str">
        <f t="shared" si="243"/>
        <v>35</v>
      </c>
      <c r="E5203" s="1" t="str">
        <f t="shared" si="244"/>
        <v>37107</v>
      </c>
      <c r="F5203" s="1" t="str">
        <f t="shared" si="245"/>
        <v>SP-Pedreira</v>
      </c>
    </row>
    <row r="5204" spans="1:6" x14ac:dyDescent="0.25">
      <c r="A5204" s="1" t="s">
        <v>1247</v>
      </c>
      <c r="B5204" s="1">
        <v>3537156</v>
      </c>
      <c r="C5204" s="1" t="s">
        <v>5483</v>
      </c>
      <c r="D5204" s="1" t="str">
        <f t="shared" si="243"/>
        <v>35</v>
      </c>
      <c r="E5204" s="1" t="str">
        <f t="shared" si="244"/>
        <v>37156</v>
      </c>
      <c r="F5204" s="1" t="str">
        <f t="shared" si="245"/>
        <v>SP-Pedrinhas Paulista</v>
      </c>
    </row>
    <row r="5205" spans="1:6" x14ac:dyDescent="0.25">
      <c r="A5205" s="1" t="s">
        <v>1247</v>
      </c>
      <c r="B5205" s="1">
        <v>3537206</v>
      </c>
      <c r="C5205" s="1" t="s">
        <v>5484</v>
      </c>
      <c r="D5205" s="1" t="str">
        <f t="shared" si="243"/>
        <v>35</v>
      </c>
      <c r="E5205" s="1" t="str">
        <f t="shared" si="244"/>
        <v>37206</v>
      </c>
      <c r="F5205" s="1" t="str">
        <f t="shared" si="245"/>
        <v>SP-Pedro de Toledo</v>
      </c>
    </row>
    <row r="5206" spans="1:6" x14ac:dyDescent="0.25">
      <c r="A5206" s="1" t="s">
        <v>1247</v>
      </c>
      <c r="B5206" s="1">
        <v>3537305</v>
      </c>
      <c r="C5206" s="1" t="s">
        <v>5485</v>
      </c>
      <c r="D5206" s="1" t="str">
        <f t="shared" si="243"/>
        <v>35</v>
      </c>
      <c r="E5206" s="1" t="str">
        <f t="shared" si="244"/>
        <v>37305</v>
      </c>
      <c r="F5206" s="1" t="str">
        <f t="shared" si="245"/>
        <v>SP-Penápolis</v>
      </c>
    </row>
    <row r="5207" spans="1:6" x14ac:dyDescent="0.25">
      <c r="A5207" s="1" t="s">
        <v>1247</v>
      </c>
      <c r="B5207" s="1">
        <v>3537404</v>
      </c>
      <c r="C5207" s="1" t="s">
        <v>5486</v>
      </c>
      <c r="D5207" s="1" t="str">
        <f t="shared" si="243"/>
        <v>35</v>
      </c>
      <c r="E5207" s="1" t="str">
        <f t="shared" si="244"/>
        <v>37404</v>
      </c>
      <c r="F5207" s="1" t="str">
        <f t="shared" si="245"/>
        <v>SP-Pereira Barreto</v>
      </c>
    </row>
    <row r="5208" spans="1:6" x14ac:dyDescent="0.25">
      <c r="A5208" s="1" t="s">
        <v>1247</v>
      </c>
      <c r="B5208" s="1">
        <v>3537503</v>
      </c>
      <c r="C5208" s="1" t="s">
        <v>5487</v>
      </c>
      <c r="D5208" s="1" t="str">
        <f t="shared" si="243"/>
        <v>35</v>
      </c>
      <c r="E5208" s="1" t="str">
        <f t="shared" si="244"/>
        <v>37503</v>
      </c>
      <c r="F5208" s="1" t="str">
        <f t="shared" si="245"/>
        <v>SP-Pereiras</v>
      </c>
    </row>
    <row r="5209" spans="1:6" x14ac:dyDescent="0.25">
      <c r="A5209" s="1" t="s">
        <v>1247</v>
      </c>
      <c r="B5209" s="1">
        <v>3537602</v>
      </c>
      <c r="C5209" s="1" t="s">
        <v>5488</v>
      </c>
      <c r="D5209" s="1" t="str">
        <f t="shared" si="243"/>
        <v>35</v>
      </c>
      <c r="E5209" s="1" t="str">
        <f t="shared" si="244"/>
        <v>37602</v>
      </c>
      <c r="F5209" s="1" t="str">
        <f t="shared" si="245"/>
        <v>SP-Peruíbe</v>
      </c>
    </row>
    <row r="5210" spans="1:6" x14ac:dyDescent="0.25">
      <c r="A5210" s="1" t="s">
        <v>1247</v>
      </c>
      <c r="B5210" s="1">
        <v>3537701</v>
      </c>
      <c r="C5210" s="1" t="s">
        <v>5489</v>
      </c>
      <c r="D5210" s="1" t="str">
        <f t="shared" si="243"/>
        <v>35</v>
      </c>
      <c r="E5210" s="1" t="str">
        <f t="shared" si="244"/>
        <v>37701</v>
      </c>
      <c r="F5210" s="1" t="str">
        <f t="shared" si="245"/>
        <v>SP-Piacatu</v>
      </c>
    </row>
    <row r="5211" spans="1:6" x14ac:dyDescent="0.25">
      <c r="A5211" s="1" t="s">
        <v>1247</v>
      </c>
      <c r="B5211" s="1">
        <v>3537800</v>
      </c>
      <c r="C5211" s="1" t="s">
        <v>5490</v>
      </c>
      <c r="D5211" s="1" t="str">
        <f t="shared" si="243"/>
        <v>35</v>
      </c>
      <c r="E5211" s="1" t="str">
        <f t="shared" si="244"/>
        <v>37800</v>
      </c>
      <c r="F5211" s="1" t="str">
        <f t="shared" si="245"/>
        <v>SP-Piedade</v>
      </c>
    </row>
    <row r="5212" spans="1:6" x14ac:dyDescent="0.25">
      <c r="A5212" s="1" t="s">
        <v>1247</v>
      </c>
      <c r="B5212" s="1">
        <v>3537909</v>
      </c>
      <c r="C5212" s="1" t="s">
        <v>5491</v>
      </c>
      <c r="D5212" s="1" t="str">
        <f t="shared" si="243"/>
        <v>35</v>
      </c>
      <c r="E5212" s="1" t="str">
        <f t="shared" si="244"/>
        <v>37909</v>
      </c>
      <c r="F5212" s="1" t="str">
        <f t="shared" si="245"/>
        <v>SP-Pilar do Sul</v>
      </c>
    </row>
    <row r="5213" spans="1:6" x14ac:dyDescent="0.25">
      <c r="A5213" s="1" t="s">
        <v>1247</v>
      </c>
      <c r="B5213" s="1">
        <v>3538006</v>
      </c>
      <c r="C5213" s="1" t="s">
        <v>5492</v>
      </c>
      <c r="D5213" s="1" t="str">
        <f t="shared" si="243"/>
        <v>35</v>
      </c>
      <c r="E5213" s="1" t="str">
        <f t="shared" si="244"/>
        <v>38006</v>
      </c>
      <c r="F5213" s="1" t="str">
        <f t="shared" si="245"/>
        <v>SP-Pindamonhangaba</v>
      </c>
    </row>
    <row r="5214" spans="1:6" x14ac:dyDescent="0.25">
      <c r="A5214" s="1" t="s">
        <v>1247</v>
      </c>
      <c r="B5214" s="1">
        <v>3538105</v>
      </c>
      <c r="C5214" s="1" t="s">
        <v>5493</v>
      </c>
      <c r="D5214" s="1" t="str">
        <f t="shared" si="243"/>
        <v>35</v>
      </c>
      <c r="E5214" s="1" t="str">
        <f t="shared" si="244"/>
        <v>38105</v>
      </c>
      <c r="F5214" s="1" t="str">
        <f t="shared" si="245"/>
        <v>SP-Pindorama</v>
      </c>
    </row>
    <row r="5215" spans="1:6" x14ac:dyDescent="0.25">
      <c r="A5215" s="1" t="s">
        <v>1247</v>
      </c>
      <c r="B5215" s="1">
        <v>3538204</v>
      </c>
      <c r="C5215" s="1" t="s">
        <v>5494</v>
      </c>
      <c r="D5215" s="1" t="str">
        <f t="shared" si="243"/>
        <v>35</v>
      </c>
      <c r="E5215" s="1" t="str">
        <f t="shared" si="244"/>
        <v>38204</v>
      </c>
      <c r="F5215" s="1" t="str">
        <f t="shared" si="245"/>
        <v>SP-Pinhalzinho</v>
      </c>
    </row>
    <row r="5216" spans="1:6" x14ac:dyDescent="0.25">
      <c r="A5216" s="1" t="s">
        <v>1247</v>
      </c>
      <c r="B5216" s="1">
        <v>3538303</v>
      </c>
      <c r="C5216" s="1" t="s">
        <v>5495</v>
      </c>
      <c r="D5216" s="1" t="str">
        <f t="shared" si="243"/>
        <v>35</v>
      </c>
      <c r="E5216" s="1" t="str">
        <f t="shared" si="244"/>
        <v>38303</v>
      </c>
      <c r="F5216" s="1" t="str">
        <f t="shared" si="245"/>
        <v>SP-Piquerobi</v>
      </c>
    </row>
    <row r="5217" spans="1:6" x14ac:dyDescent="0.25">
      <c r="A5217" s="1" t="s">
        <v>1247</v>
      </c>
      <c r="B5217" s="1">
        <v>3538501</v>
      </c>
      <c r="C5217" s="1" t="s">
        <v>5496</v>
      </c>
      <c r="D5217" s="1" t="str">
        <f t="shared" si="243"/>
        <v>35</v>
      </c>
      <c r="E5217" s="1" t="str">
        <f t="shared" si="244"/>
        <v>38501</v>
      </c>
      <c r="F5217" s="1" t="str">
        <f t="shared" si="245"/>
        <v>SP-Piquete</v>
      </c>
    </row>
    <row r="5218" spans="1:6" x14ac:dyDescent="0.25">
      <c r="A5218" s="1" t="s">
        <v>1247</v>
      </c>
      <c r="B5218" s="1">
        <v>3538600</v>
      </c>
      <c r="C5218" s="1" t="s">
        <v>5497</v>
      </c>
      <c r="D5218" s="1" t="str">
        <f t="shared" si="243"/>
        <v>35</v>
      </c>
      <c r="E5218" s="1" t="str">
        <f t="shared" si="244"/>
        <v>38600</v>
      </c>
      <c r="F5218" s="1" t="str">
        <f t="shared" si="245"/>
        <v>SP-Piracaia</v>
      </c>
    </row>
    <row r="5219" spans="1:6" x14ac:dyDescent="0.25">
      <c r="A5219" s="1" t="s">
        <v>1247</v>
      </c>
      <c r="B5219" s="1">
        <v>3538709</v>
      </c>
      <c r="C5219" s="1" t="s">
        <v>5498</v>
      </c>
      <c r="D5219" s="1" t="str">
        <f t="shared" si="243"/>
        <v>35</v>
      </c>
      <c r="E5219" s="1" t="str">
        <f t="shared" si="244"/>
        <v>38709</v>
      </c>
      <c r="F5219" s="1" t="str">
        <f t="shared" si="245"/>
        <v>SP-Piracicaba</v>
      </c>
    </row>
    <row r="5220" spans="1:6" x14ac:dyDescent="0.25">
      <c r="A5220" s="1" t="s">
        <v>1247</v>
      </c>
      <c r="B5220" s="1">
        <v>3538808</v>
      </c>
      <c r="C5220" s="1" t="s">
        <v>5499</v>
      </c>
      <c r="D5220" s="1" t="str">
        <f t="shared" si="243"/>
        <v>35</v>
      </c>
      <c r="E5220" s="1" t="str">
        <f t="shared" si="244"/>
        <v>38808</v>
      </c>
      <c r="F5220" s="1" t="str">
        <f t="shared" si="245"/>
        <v>SP-Piraju</v>
      </c>
    </row>
    <row r="5221" spans="1:6" x14ac:dyDescent="0.25">
      <c r="A5221" s="1" t="s">
        <v>1247</v>
      </c>
      <c r="B5221" s="1">
        <v>3538907</v>
      </c>
      <c r="C5221" s="1" t="s">
        <v>5500</v>
      </c>
      <c r="D5221" s="1" t="str">
        <f t="shared" si="243"/>
        <v>35</v>
      </c>
      <c r="E5221" s="1" t="str">
        <f t="shared" si="244"/>
        <v>38907</v>
      </c>
      <c r="F5221" s="1" t="str">
        <f t="shared" si="245"/>
        <v>SP-Pirajuí</v>
      </c>
    </row>
    <row r="5222" spans="1:6" x14ac:dyDescent="0.25">
      <c r="A5222" s="1" t="s">
        <v>1247</v>
      </c>
      <c r="B5222" s="1">
        <v>3539004</v>
      </c>
      <c r="C5222" s="1" t="s">
        <v>5501</v>
      </c>
      <c r="D5222" s="1" t="str">
        <f t="shared" si="243"/>
        <v>35</v>
      </c>
      <c r="E5222" s="1" t="str">
        <f t="shared" si="244"/>
        <v>39004</v>
      </c>
      <c r="F5222" s="1" t="str">
        <f t="shared" si="245"/>
        <v>SP-Pirangi</v>
      </c>
    </row>
    <row r="5223" spans="1:6" x14ac:dyDescent="0.25">
      <c r="A5223" s="1" t="s">
        <v>1247</v>
      </c>
      <c r="B5223" s="1">
        <v>3539103</v>
      </c>
      <c r="C5223" s="1" t="s">
        <v>5502</v>
      </c>
      <c r="D5223" s="1" t="str">
        <f t="shared" si="243"/>
        <v>35</v>
      </c>
      <c r="E5223" s="1" t="str">
        <f t="shared" si="244"/>
        <v>39103</v>
      </c>
      <c r="F5223" s="1" t="str">
        <f t="shared" si="245"/>
        <v>SP-Pirapora do Bom Jesus</v>
      </c>
    </row>
    <row r="5224" spans="1:6" x14ac:dyDescent="0.25">
      <c r="A5224" s="1" t="s">
        <v>1247</v>
      </c>
      <c r="B5224" s="1">
        <v>3539202</v>
      </c>
      <c r="C5224" s="1" t="s">
        <v>5503</v>
      </c>
      <c r="D5224" s="1" t="str">
        <f t="shared" si="243"/>
        <v>35</v>
      </c>
      <c r="E5224" s="1" t="str">
        <f t="shared" si="244"/>
        <v>39202</v>
      </c>
      <c r="F5224" s="1" t="str">
        <f t="shared" si="245"/>
        <v>SP-Pirapozinho</v>
      </c>
    </row>
    <row r="5225" spans="1:6" x14ac:dyDescent="0.25">
      <c r="A5225" s="1" t="s">
        <v>1247</v>
      </c>
      <c r="B5225" s="1">
        <v>3539301</v>
      </c>
      <c r="C5225" s="1" t="s">
        <v>5504</v>
      </c>
      <c r="D5225" s="1" t="str">
        <f t="shared" si="243"/>
        <v>35</v>
      </c>
      <c r="E5225" s="1" t="str">
        <f t="shared" si="244"/>
        <v>39301</v>
      </c>
      <c r="F5225" s="1" t="str">
        <f t="shared" si="245"/>
        <v>SP-Pirassununga</v>
      </c>
    </row>
    <row r="5226" spans="1:6" x14ac:dyDescent="0.25">
      <c r="A5226" s="1" t="s">
        <v>1247</v>
      </c>
      <c r="B5226" s="1">
        <v>3539400</v>
      </c>
      <c r="C5226" s="1" t="s">
        <v>5505</v>
      </c>
      <c r="D5226" s="1" t="str">
        <f t="shared" si="243"/>
        <v>35</v>
      </c>
      <c r="E5226" s="1" t="str">
        <f t="shared" si="244"/>
        <v>39400</v>
      </c>
      <c r="F5226" s="1" t="str">
        <f t="shared" si="245"/>
        <v>SP-Piratininga</v>
      </c>
    </row>
    <row r="5227" spans="1:6" x14ac:dyDescent="0.25">
      <c r="A5227" s="1" t="s">
        <v>1247</v>
      </c>
      <c r="B5227" s="1">
        <v>3539509</v>
      </c>
      <c r="C5227" s="1" t="s">
        <v>5506</v>
      </c>
      <c r="D5227" s="1" t="str">
        <f t="shared" si="243"/>
        <v>35</v>
      </c>
      <c r="E5227" s="1" t="str">
        <f t="shared" si="244"/>
        <v>39509</v>
      </c>
      <c r="F5227" s="1" t="str">
        <f t="shared" si="245"/>
        <v>SP-Pitangueiras</v>
      </c>
    </row>
    <row r="5228" spans="1:6" x14ac:dyDescent="0.25">
      <c r="A5228" s="1" t="s">
        <v>1247</v>
      </c>
      <c r="B5228" s="1">
        <v>3539608</v>
      </c>
      <c r="C5228" s="1" t="s">
        <v>3977</v>
      </c>
      <c r="D5228" s="1" t="str">
        <f t="shared" si="243"/>
        <v>35</v>
      </c>
      <c r="E5228" s="1" t="str">
        <f t="shared" si="244"/>
        <v>39608</v>
      </c>
      <c r="F5228" s="1" t="str">
        <f t="shared" si="245"/>
        <v>SP-Planalto</v>
      </c>
    </row>
    <row r="5229" spans="1:6" x14ac:dyDescent="0.25">
      <c r="A5229" s="1" t="s">
        <v>1247</v>
      </c>
      <c r="B5229" s="1">
        <v>3539707</v>
      </c>
      <c r="C5229" s="1" t="s">
        <v>5507</v>
      </c>
      <c r="D5229" s="1" t="str">
        <f t="shared" si="243"/>
        <v>35</v>
      </c>
      <c r="E5229" s="1" t="str">
        <f t="shared" si="244"/>
        <v>39707</v>
      </c>
      <c r="F5229" s="1" t="str">
        <f t="shared" si="245"/>
        <v>SP-Platina</v>
      </c>
    </row>
    <row r="5230" spans="1:6" x14ac:dyDescent="0.25">
      <c r="A5230" s="1" t="s">
        <v>1247</v>
      </c>
      <c r="B5230" s="1">
        <v>3539806</v>
      </c>
      <c r="C5230" s="1" t="s">
        <v>5508</v>
      </c>
      <c r="D5230" s="1" t="str">
        <f t="shared" si="243"/>
        <v>35</v>
      </c>
      <c r="E5230" s="1" t="str">
        <f t="shared" si="244"/>
        <v>39806</v>
      </c>
      <c r="F5230" s="1" t="str">
        <f t="shared" si="245"/>
        <v>SP-Poá</v>
      </c>
    </row>
    <row r="5231" spans="1:6" x14ac:dyDescent="0.25">
      <c r="A5231" s="1" t="s">
        <v>1247</v>
      </c>
      <c r="B5231" s="1">
        <v>3539905</v>
      </c>
      <c r="C5231" s="1" t="s">
        <v>5509</v>
      </c>
      <c r="D5231" s="1" t="str">
        <f t="shared" si="243"/>
        <v>35</v>
      </c>
      <c r="E5231" s="1" t="str">
        <f t="shared" si="244"/>
        <v>39905</v>
      </c>
      <c r="F5231" s="1" t="str">
        <f t="shared" si="245"/>
        <v>SP-Poloni</v>
      </c>
    </row>
    <row r="5232" spans="1:6" x14ac:dyDescent="0.25">
      <c r="A5232" s="1" t="s">
        <v>1247</v>
      </c>
      <c r="B5232" s="1">
        <v>3540002</v>
      </c>
      <c r="C5232" s="1" t="s">
        <v>5510</v>
      </c>
      <c r="D5232" s="1" t="str">
        <f t="shared" si="243"/>
        <v>35</v>
      </c>
      <c r="E5232" s="1" t="str">
        <f t="shared" si="244"/>
        <v>40002</v>
      </c>
      <c r="F5232" s="1" t="str">
        <f t="shared" si="245"/>
        <v>SP-Pompéia</v>
      </c>
    </row>
    <row r="5233" spans="1:6" x14ac:dyDescent="0.25">
      <c r="A5233" s="1" t="s">
        <v>1247</v>
      </c>
      <c r="B5233" s="1">
        <v>3540101</v>
      </c>
      <c r="C5233" s="1" t="s">
        <v>5511</v>
      </c>
      <c r="D5233" s="1" t="str">
        <f t="shared" si="243"/>
        <v>35</v>
      </c>
      <c r="E5233" s="1" t="str">
        <f t="shared" si="244"/>
        <v>40101</v>
      </c>
      <c r="F5233" s="1" t="str">
        <f t="shared" si="245"/>
        <v>SP-Pongaí</v>
      </c>
    </row>
    <row r="5234" spans="1:6" x14ac:dyDescent="0.25">
      <c r="A5234" s="1" t="s">
        <v>1247</v>
      </c>
      <c r="B5234" s="1">
        <v>3540200</v>
      </c>
      <c r="C5234" s="1" t="s">
        <v>5512</v>
      </c>
      <c r="D5234" s="1" t="str">
        <f t="shared" si="243"/>
        <v>35</v>
      </c>
      <c r="E5234" s="1" t="str">
        <f t="shared" si="244"/>
        <v>40200</v>
      </c>
      <c r="F5234" s="1" t="str">
        <f t="shared" si="245"/>
        <v>SP-Pontal</v>
      </c>
    </row>
    <row r="5235" spans="1:6" x14ac:dyDescent="0.25">
      <c r="A5235" s="1" t="s">
        <v>1247</v>
      </c>
      <c r="B5235" s="1">
        <v>3540259</v>
      </c>
      <c r="C5235" s="1" t="s">
        <v>5513</v>
      </c>
      <c r="D5235" s="1" t="str">
        <f t="shared" si="243"/>
        <v>35</v>
      </c>
      <c r="E5235" s="1" t="str">
        <f t="shared" si="244"/>
        <v>40259</v>
      </c>
      <c r="F5235" s="1" t="str">
        <f t="shared" si="245"/>
        <v>SP-Pontalinda</v>
      </c>
    </row>
    <row r="5236" spans="1:6" x14ac:dyDescent="0.25">
      <c r="A5236" s="1" t="s">
        <v>1247</v>
      </c>
      <c r="B5236" s="1">
        <v>3540309</v>
      </c>
      <c r="C5236" s="1" t="s">
        <v>5514</v>
      </c>
      <c r="D5236" s="1" t="str">
        <f t="shared" si="243"/>
        <v>35</v>
      </c>
      <c r="E5236" s="1" t="str">
        <f t="shared" si="244"/>
        <v>40309</v>
      </c>
      <c r="F5236" s="1" t="str">
        <f t="shared" si="245"/>
        <v>SP-Pontes Gestal</v>
      </c>
    </row>
    <row r="5237" spans="1:6" x14ac:dyDescent="0.25">
      <c r="A5237" s="1" t="s">
        <v>1247</v>
      </c>
      <c r="B5237" s="1">
        <v>3540408</v>
      </c>
      <c r="C5237" s="1" t="s">
        <v>5515</v>
      </c>
      <c r="D5237" s="1" t="str">
        <f t="shared" si="243"/>
        <v>35</v>
      </c>
      <c r="E5237" s="1" t="str">
        <f t="shared" si="244"/>
        <v>40408</v>
      </c>
      <c r="F5237" s="1" t="str">
        <f t="shared" si="245"/>
        <v>SP-Populina</v>
      </c>
    </row>
    <row r="5238" spans="1:6" x14ac:dyDescent="0.25">
      <c r="A5238" s="1" t="s">
        <v>1247</v>
      </c>
      <c r="B5238" s="1">
        <v>3540507</v>
      </c>
      <c r="C5238" s="1" t="s">
        <v>5516</v>
      </c>
      <c r="D5238" s="1" t="str">
        <f t="shared" si="243"/>
        <v>35</v>
      </c>
      <c r="E5238" s="1" t="str">
        <f t="shared" si="244"/>
        <v>40507</v>
      </c>
      <c r="F5238" s="1" t="str">
        <f t="shared" si="245"/>
        <v>SP-Porangaba</v>
      </c>
    </row>
    <row r="5239" spans="1:6" x14ac:dyDescent="0.25">
      <c r="A5239" s="1" t="s">
        <v>1247</v>
      </c>
      <c r="B5239" s="1">
        <v>3540606</v>
      </c>
      <c r="C5239" s="1" t="s">
        <v>5517</v>
      </c>
      <c r="D5239" s="1" t="str">
        <f t="shared" si="243"/>
        <v>35</v>
      </c>
      <c r="E5239" s="1" t="str">
        <f t="shared" si="244"/>
        <v>40606</v>
      </c>
      <c r="F5239" s="1" t="str">
        <f t="shared" si="245"/>
        <v>SP-Porto Feliz</v>
      </c>
    </row>
    <row r="5240" spans="1:6" x14ac:dyDescent="0.25">
      <c r="A5240" s="1" t="s">
        <v>1247</v>
      </c>
      <c r="B5240" s="1">
        <v>3540705</v>
      </c>
      <c r="C5240" s="1" t="s">
        <v>5518</v>
      </c>
      <c r="D5240" s="1" t="str">
        <f t="shared" si="243"/>
        <v>35</v>
      </c>
      <c r="E5240" s="1" t="str">
        <f t="shared" si="244"/>
        <v>40705</v>
      </c>
      <c r="F5240" s="1" t="str">
        <f t="shared" si="245"/>
        <v>SP-Porto Ferreira</v>
      </c>
    </row>
    <row r="5241" spans="1:6" x14ac:dyDescent="0.25">
      <c r="A5241" s="1" t="s">
        <v>1247</v>
      </c>
      <c r="B5241" s="1">
        <v>3540754</v>
      </c>
      <c r="C5241" s="1" t="s">
        <v>5519</v>
      </c>
      <c r="D5241" s="1" t="str">
        <f t="shared" si="243"/>
        <v>35</v>
      </c>
      <c r="E5241" s="1" t="str">
        <f t="shared" si="244"/>
        <v>40754</v>
      </c>
      <c r="F5241" s="1" t="str">
        <f t="shared" si="245"/>
        <v>SP-Potim</v>
      </c>
    </row>
    <row r="5242" spans="1:6" x14ac:dyDescent="0.25">
      <c r="A5242" s="1" t="s">
        <v>1247</v>
      </c>
      <c r="B5242" s="1">
        <v>3540804</v>
      </c>
      <c r="C5242" s="1" t="s">
        <v>5520</v>
      </c>
      <c r="D5242" s="1" t="str">
        <f t="shared" si="243"/>
        <v>35</v>
      </c>
      <c r="E5242" s="1" t="str">
        <f t="shared" si="244"/>
        <v>40804</v>
      </c>
      <c r="F5242" s="1" t="str">
        <f t="shared" si="245"/>
        <v>SP-Potirendaba</v>
      </c>
    </row>
    <row r="5243" spans="1:6" x14ac:dyDescent="0.25">
      <c r="A5243" s="1" t="s">
        <v>1247</v>
      </c>
      <c r="B5243" s="1">
        <v>3540853</v>
      </c>
      <c r="C5243" s="1" t="s">
        <v>5521</v>
      </c>
      <c r="D5243" s="1" t="str">
        <f t="shared" si="243"/>
        <v>35</v>
      </c>
      <c r="E5243" s="1" t="str">
        <f t="shared" si="244"/>
        <v>40853</v>
      </c>
      <c r="F5243" s="1" t="str">
        <f t="shared" si="245"/>
        <v>SP-Pracinha</v>
      </c>
    </row>
    <row r="5244" spans="1:6" x14ac:dyDescent="0.25">
      <c r="A5244" s="1" t="s">
        <v>1247</v>
      </c>
      <c r="B5244" s="1">
        <v>3540903</v>
      </c>
      <c r="C5244" s="1" t="s">
        <v>5522</v>
      </c>
      <c r="D5244" s="1" t="str">
        <f t="shared" si="243"/>
        <v>35</v>
      </c>
      <c r="E5244" s="1" t="str">
        <f t="shared" si="244"/>
        <v>40903</v>
      </c>
      <c r="F5244" s="1" t="str">
        <f t="shared" si="245"/>
        <v>SP-Pradópolis</v>
      </c>
    </row>
    <row r="5245" spans="1:6" x14ac:dyDescent="0.25">
      <c r="A5245" s="1" t="s">
        <v>1247</v>
      </c>
      <c r="B5245" s="1">
        <v>3541000</v>
      </c>
      <c r="C5245" s="1" t="s">
        <v>5523</v>
      </c>
      <c r="D5245" s="1" t="str">
        <f t="shared" si="243"/>
        <v>35</v>
      </c>
      <c r="E5245" s="1" t="str">
        <f t="shared" si="244"/>
        <v>41000</v>
      </c>
      <c r="F5245" s="1" t="str">
        <f t="shared" si="245"/>
        <v>SP-Praia Grande</v>
      </c>
    </row>
    <row r="5246" spans="1:6" x14ac:dyDescent="0.25">
      <c r="A5246" s="1" t="s">
        <v>1247</v>
      </c>
      <c r="B5246" s="1">
        <v>3541059</v>
      </c>
      <c r="C5246" s="1" t="s">
        <v>5524</v>
      </c>
      <c r="D5246" s="1" t="str">
        <f t="shared" si="243"/>
        <v>35</v>
      </c>
      <c r="E5246" s="1" t="str">
        <f t="shared" si="244"/>
        <v>41059</v>
      </c>
      <c r="F5246" s="1" t="str">
        <f t="shared" si="245"/>
        <v>SP-Pratânia</v>
      </c>
    </row>
    <row r="5247" spans="1:6" x14ac:dyDescent="0.25">
      <c r="A5247" s="1" t="s">
        <v>1247</v>
      </c>
      <c r="B5247" s="1">
        <v>3541109</v>
      </c>
      <c r="C5247" s="1" t="s">
        <v>5525</v>
      </c>
      <c r="D5247" s="1" t="str">
        <f t="shared" si="243"/>
        <v>35</v>
      </c>
      <c r="E5247" s="1" t="str">
        <f t="shared" si="244"/>
        <v>41109</v>
      </c>
      <c r="F5247" s="1" t="str">
        <f t="shared" si="245"/>
        <v>SP-Presidente Alves</v>
      </c>
    </row>
    <row r="5248" spans="1:6" x14ac:dyDescent="0.25">
      <c r="A5248" s="1" t="s">
        <v>1247</v>
      </c>
      <c r="B5248" s="1">
        <v>3541208</v>
      </c>
      <c r="C5248" s="1" t="s">
        <v>4686</v>
      </c>
      <c r="D5248" s="1" t="str">
        <f t="shared" si="243"/>
        <v>35</v>
      </c>
      <c r="E5248" s="1" t="str">
        <f t="shared" si="244"/>
        <v>41208</v>
      </c>
      <c r="F5248" s="1" t="str">
        <f t="shared" si="245"/>
        <v>SP-Presidente Bernardes</v>
      </c>
    </row>
    <row r="5249" spans="1:6" x14ac:dyDescent="0.25">
      <c r="A5249" s="1" t="s">
        <v>1247</v>
      </c>
      <c r="B5249" s="1">
        <v>3541307</v>
      </c>
      <c r="C5249" s="1" t="s">
        <v>5526</v>
      </c>
      <c r="D5249" s="1" t="str">
        <f t="shared" si="243"/>
        <v>35</v>
      </c>
      <c r="E5249" s="1" t="str">
        <f t="shared" si="244"/>
        <v>41307</v>
      </c>
      <c r="F5249" s="1" t="str">
        <f t="shared" si="245"/>
        <v>SP-Presidente Epitácio</v>
      </c>
    </row>
    <row r="5250" spans="1:6" x14ac:dyDescent="0.25">
      <c r="A5250" s="1" t="s">
        <v>1247</v>
      </c>
      <c r="B5250" s="1">
        <v>3541406</v>
      </c>
      <c r="C5250" s="1" t="s">
        <v>5527</v>
      </c>
      <c r="D5250" s="1" t="str">
        <f t="shared" si="243"/>
        <v>35</v>
      </c>
      <c r="E5250" s="1" t="str">
        <f t="shared" si="244"/>
        <v>41406</v>
      </c>
      <c r="F5250" s="1" t="str">
        <f t="shared" si="245"/>
        <v>SP-Presidente Prudente</v>
      </c>
    </row>
    <row r="5251" spans="1:6" x14ac:dyDescent="0.25">
      <c r="A5251" s="1" t="s">
        <v>1247</v>
      </c>
      <c r="B5251" s="1">
        <v>3541505</v>
      </c>
      <c r="C5251" s="1" t="s">
        <v>5528</v>
      </c>
      <c r="D5251" s="1" t="str">
        <f t="shared" ref="D5251:D5314" si="246">LEFT($B5251,2)</f>
        <v>35</v>
      </c>
      <c r="E5251" s="1" t="str">
        <f t="shared" ref="E5251:E5314" si="247">RIGHT(B5251,5)</f>
        <v>41505</v>
      </c>
      <c r="F5251" s="1" t="str">
        <f t="shared" si="245"/>
        <v>SP-Presidente Venceslau</v>
      </c>
    </row>
    <row r="5252" spans="1:6" x14ac:dyDescent="0.25">
      <c r="A5252" s="1" t="s">
        <v>1247</v>
      </c>
      <c r="B5252" s="1">
        <v>3541604</v>
      </c>
      <c r="C5252" s="1" t="s">
        <v>5529</v>
      </c>
      <c r="D5252" s="1" t="str">
        <f t="shared" si="246"/>
        <v>35</v>
      </c>
      <c r="E5252" s="1" t="str">
        <f t="shared" si="247"/>
        <v>41604</v>
      </c>
      <c r="F5252" s="1" t="str">
        <f t="shared" ref="F5252:F5315" si="248">A5252&amp;"-"&amp;C5252</f>
        <v>SP-Promissão</v>
      </c>
    </row>
    <row r="5253" spans="1:6" x14ac:dyDescent="0.25">
      <c r="A5253" s="1" t="s">
        <v>1247</v>
      </c>
      <c r="B5253" s="1">
        <v>3541653</v>
      </c>
      <c r="C5253" s="1" t="s">
        <v>5530</v>
      </c>
      <c r="D5253" s="1" t="str">
        <f t="shared" si="246"/>
        <v>35</v>
      </c>
      <c r="E5253" s="1" t="str">
        <f t="shared" si="247"/>
        <v>41653</v>
      </c>
      <c r="F5253" s="1" t="str">
        <f t="shared" si="248"/>
        <v>SP-Quadra</v>
      </c>
    </row>
    <row r="5254" spans="1:6" x14ac:dyDescent="0.25">
      <c r="A5254" s="1" t="s">
        <v>1247</v>
      </c>
      <c r="B5254" s="1">
        <v>3541703</v>
      </c>
      <c r="C5254" s="1" t="s">
        <v>5531</v>
      </c>
      <c r="D5254" s="1" t="str">
        <f t="shared" si="246"/>
        <v>35</v>
      </c>
      <c r="E5254" s="1" t="str">
        <f t="shared" si="247"/>
        <v>41703</v>
      </c>
      <c r="F5254" s="1" t="str">
        <f t="shared" si="248"/>
        <v>SP-Quatá</v>
      </c>
    </row>
    <row r="5255" spans="1:6" x14ac:dyDescent="0.25">
      <c r="A5255" s="1" t="s">
        <v>1247</v>
      </c>
      <c r="B5255" s="1">
        <v>3541802</v>
      </c>
      <c r="C5255" s="1" t="s">
        <v>5532</v>
      </c>
      <c r="D5255" s="1" t="str">
        <f t="shared" si="246"/>
        <v>35</v>
      </c>
      <c r="E5255" s="1" t="str">
        <f t="shared" si="247"/>
        <v>41802</v>
      </c>
      <c r="F5255" s="1" t="str">
        <f t="shared" si="248"/>
        <v>SP-Queiroz</v>
      </c>
    </row>
    <row r="5256" spans="1:6" x14ac:dyDescent="0.25">
      <c r="A5256" s="1" t="s">
        <v>1247</v>
      </c>
      <c r="B5256" s="1">
        <v>3541901</v>
      </c>
      <c r="C5256" s="1" t="s">
        <v>5533</v>
      </c>
      <c r="D5256" s="1" t="str">
        <f t="shared" si="246"/>
        <v>35</v>
      </c>
      <c r="E5256" s="1" t="str">
        <f t="shared" si="247"/>
        <v>41901</v>
      </c>
      <c r="F5256" s="1" t="str">
        <f t="shared" si="248"/>
        <v>SP-Queluz</v>
      </c>
    </row>
    <row r="5257" spans="1:6" x14ac:dyDescent="0.25">
      <c r="A5257" s="1" t="s">
        <v>1247</v>
      </c>
      <c r="B5257" s="1">
        <v>3542008</v>
      </c>
      <c r="C5257" s="1" t="s">
        <v>5534</v>
      </c>
      <c r="D5257" s="1" t="str">
        <f t="shared" si="246"/>
        <v>35</v>
      </c>
      <c r="E5257" s="1" t="str">
        <f t="shared" si="247"/>
        <v>42008</v>
      </c>
      <c r="F5257" s="1" t="str">
        <f t="shared" si="248"/>
        <v>SP-Quintana</v>
      </c>
    </row>
    <row r="5258" spans="1:6" x14ac:dyDescent="0.25">
      <c r="A5258" s="1" t="s">
        <v>1247</v>
      </c>
      <c r="B5258" s="1">
        <v>3542107</v>
      </c>
      <c r="C5258" s="1" t="s">
        <v>5535</v>
      </c>
      <c r="D5258" s="1" t="str">
        <f t="shared" si="246"/>
        <v>35</v>
      </c>
      <c r="E5258" s="1" t="str">
        <f t="shared" si="247"/>
        <v>42107</v>
      </c>
      <c r="F5258" s="1" t="str">
        <f t="shared" si="248"/>
        <v>SP-Rafard</v>
      </c>
    </row>
    <row r="5259" spans="1:6" x14ac:dyDescent="0.25">
      <c r="A5259" s="1" t="s">
        <v>1247</v>
      </c>
      <c r="B5259" s="1">
        <v>3542206</v>
      </c>
      <c r="C5259" s="1" t="s">
        <v>5536</v>
      </c>
      <c r="D5259" s="1" t="str">
        <f t="shared" si="246"/>
        <v>35</v>
      </c>
      <c r="E5259" s="1" t="str">
        <f t="shared" si="247"/>
        <v>42206</v>
      </c>
      <c r="F5259" s="1" t="str">
        <f t="shared" si="248"/>
        <v>SP-Rancharia</v>
      </c>
    </row>
    <row r="5260" spans="1:6" x14ac:dyDescent="0.25">
      <c r="A5260" s="1" t="s">
        <v>1247</v>
      </c>
      <c r="B5260" s="1">
        <v>3542305</v>
      </c>
      <c r="C5260" s="1" t="s">
        <v>5537</v>
      </c>
      <c r="D5260" s="1" t="str">
        <f t="shared" si="246"/>
        <v>35</v>
      </c>
      <c r="E5260" s="1" t="str">
        <f t="shared" si="247"/>
        <v>42305</v>
      </c>
      <c r="F5260" s="1" t="str">
        <f t="shared" si="248"/>
        <v>SP-Redenção da Serra</v>
      </c>
    </row>
    <row r="5261" spans="1:6" x14ac:dyDescent="0.25">
      <c r="A5261" s="1" t="s">
        <v>1247</v>
      </c>
      <c r="B5261" s="1">
        <v>3542404</v>
      </c>
      <c r="C5261" s="1" t="s">
        <v>5538</v>
      </c>
      <c r="D5261" s="1" t="str">
        <f t="shared" si="246"/>
        <v>35</v>
      </c>
      <c r="E5261" s="1" t="str">
        <f t="shared" si="247"/>
        <v>42404</v>
      </c>
      <c r="F5261" s="1" t="str">
        <f t="shared" si="248"/>
        <v>SP-Regente Feijó</v>
      </c>
    </row>
    <row r="5262" spans="1:6" x14ac:dyDescent="0.25">
      <c r="A5262" s="1" t="s">
        <v>1247</v>
      </c>
      <c r="B5262" s="1">
        <v>3542503</v>
      </c>
      <c r="C5262" s="1" t="s">
        <v>5539</v>
      </c>
      <c r="D5262" s="1" t="str">
        <f t="shared" si="246"/>
        <v>35</v>
      </c>
      <c r="E5262" s="1" t="str">
        <f t="shared" si="247"/>
        <v>42503</v>
      </c>
      <c r="F5262" s="1" t="str">
        <f t="shared" si="248"/>
        <v>SP-Reginópolis</v>
      </c>
    </row>
    <row r="5263" spans="1:6" x14ac:dyDescent="0.25">
      <c r="A5263" s="1" t="s">
        <v>1247</v>
      </c>
      <c r="B5263" s="1">
        <v>3542602</v>
      </c>
      <c r="C5263" s="1" t="s">
        <v>5540</v>
      </c>
      <c r="D5263" s="1" t="str">
        <f t="shared" si="246"/>
        <v>35</v>
      </c>
      <c r="E5263" s="1" t="str">
        <f t="shared" si="247"/>
        <v>42602</v>
      </c>
      <c r="F5263" s="1" t="str">
        <f t="shared" si="248"/>
        <v>SP-Registro</v>
      </c>
    </row>
    <row r="5264" spans="1:6" x14ac:dyDescent="0.25">
      <c r="A5264" s="1" t="s">
        <v>1247</v>
      </c>
      <c r="B5264" s="1">
        <v>3542701</v>
      </c>
      <c r="C5264" s="1" t="s">
        <v>5541</v>
      </c>
      <c r="D5264" s="1" t="str">
        <f t="shared" si="246"/>
        <v>35</v>
      </c>
      <c r="E5264" s="1" t="str">
        <f t="shared" si="247"/>
        <v>42701</v>
      </c>
      <c r="F5264" s="1" t="str">
        <f t="shared" si="248"/>
        <v>SP-Restinga</v>
      </c>
    </row>
    <row r="5265" spans="1:6" x14ac:dyDescent="0.25">
      <c r="A5265" s="1" t="s">
        <v>1247</v>
      </c>
      <c r="B5265" s="1">
        <v>3542800</v>
      </c>
      <c r="C5265" s="1" t="s">
        <v>5542</v>
      </c>
      <c r="D5265" s="1" t="str">
        <f t="shared" si="246"/>
        <v>35</v>
      </c>
      <c r="E5265" s="1" t="str">
        <f t="shared" si="247"/>
        <v>42800</v>
      </c>
      <c r="F5265" s="1" t="str">
        <f t="shared" si="248"/>
        <v>SP-Ribeira</v>
      </c>
    </row>
    <row r="5266" spans="1:6" x14ac:dyDescent="0.25">
      <c r="A5266" s="1" t="s">
        <v>1247</v>
      </c>
      <c r="B5266" s="1">
        <v>3542909</v>
      </c>
      <c r="C5266" s="1" t="s">
        <v>5543</v>
      </c>
      <c r="D5266" s="1" t="str">
        <f t="shared" si="246"/>
        <v>35</v>
      </c>
      <c r="E5266" s="1" t="str">
        <f t="shared" si="247"/>
        <v>42909</v>
      </c>
      <c r="F5266" s="1" t="str">
        <f t="shared" si="248"/>
        <v>SP-Ribeirão Bonito</v>
      </c>
    </row>
    <row r="5267" spans="1:6" x14ac:dyDescent="0.25">
      <c r="A5267" s="1" t="s">
        <v>1247</v>
      </c>
      <c r="B5267" s="1">
        <v>3543006</v>
      </c>
      <c r="C5267" s="1" t="s">
        <v>5544</v>
      </c>
      <c r="D5267" s="1" t="str">
        <f t="shared" si="246"/>
        <v>35</v>
      </c>
      <c r="E5267" s="1" t="str">
        <f t="shared" si="247"/>
        <v>43006</v>
      </c>
      <c r="F5267" s="1" t="str">
        <f t="shared" si="248"/>
        <v>SP-Ribeirão Branco</v>
      </c>
    </row>
    <row r="5268" spans="1:6" x14ac:dyDescent="0.25">
      <c r="A5268" s="1" t="s">
        <v>1247</v>
      </c>
      <c r="B5268" s="1">
        <v>3543105</v>
      </c>
      <c r="C5268" s="1" t="s">
        <v>5545</v>
      </c>
      <c r="D5268" s="1" t="str">
        <f t="shared" si="246"/>
        <v>35</v>
      </c>
      <c r="E5268" s="1" t="str">
        <f t="shared" si="247"/>
        <v>43105</v>
      </c>
      <c r="F5268" s="1" t="str">
        <f t="shared" si="248"/>
        <v>SP-Ribeirão Corrente</v>
      </c>
    </row>
    <row r="5269" spans="1:6" x14ac:dyDescent="0.25">
      <c r="A5269" s="1" t="s">
        <v>1247</v>
      </c>
      <c r="B5269" s="1">
        <v>3543204</v>
      </c>
      <c r="C5269" s="1" t="s">
        <v>5546</v>
      </c>
      <c r="D5269" s="1" t="str">
        <f t="shared" si="246"/>
        <v>35</v>
      </c>
      <c r="E5269" s="1" t="str">
        <f t="shared" si="247"/>
        <v>43204</v>
      </c>
      <c r="F5269" s="1" t="str">
        <f t="shared" si="248"/>
        <v>SP-Ribeirão do Sul</v>
      </c>
    </row>
    <row r="5270" spans="1:6" x14ac:dyDescent="0.25">
      <c r="A5270" s="1" t="s">
        <v>1247</v>
      </c>
      <c r="B5270" s="1">
        <v>3543238</v>
      </c>
      <c r="C5270" s="1" t="s">
        <v>5547</v>
      </c>
      <c r="D5270" s="1" t="str">
        <f t="shared" si="246"/>
        <v>35</v>
      </c>
      <c r="E5270" s="1" t="str">
        <f t="shared" si="247"/>
        <v>43238</v>
      </c>
      <c r="F5270" s="1" t="str">
        <f t="shared" si="248"/>
        <v>SP-Ribeirão dos Índios</v>
      </c>
    </row>
    <row r="5271" spans="1:6" x14ac:dyDescent="0.25">
      <c r="A5271" s="1" t="s">
        <v>1247</v>
      </c>
      <c r="B5271" s="1">
        <v>3543253</v>
      </c>
      <c r="C5271" s="1" t="s">
        <v>5548</v>
      </c>
      <c r="D5271" s="1" t="str">
        <f t="shared" si="246"/>
        <v>35</v>
      </c>
      <c r="E5271" s="1" t="str">
        <f t="shared" si="247"/>
        <v>43253</v>
      </c>
      <c r="F5271" s="1" t="str">
        <f t="shared" si="248"/>
        <v>SP-Ribeirão Grande</v>
      </c>
    </row>
    <row r="5272" spans="1:6" x14ac:dyDescent="0.25">
      <c r="A5272" s="1" t="s">
        <v>1247</v>
      </c>
      <c r="B5272" s="1">
        <v>3543303</v>
      </c>
      <c r="C5272" s="1" t="s">
        <v>5549</v>
      </c>
      <c r="D5272" s="1" t="str">
        <f t="shared" si="246"/>
        <v>35</v>
      </c>
      <c r="E5272" s="1" t="str">
        <f t="shared" si="247"/>
        <v>43303</v>
      </c>
      <c r="F5272" s="1" t="str">
        <f t="shared" si="248"/>
        <v>SP-Ribeirão Pires</v>
      </c>
    </row>
    <row r="5273" spans="1:6" x14ac:dyDescent="0.25">
      <c r="A5273" s="1" t="s">
        <v>1247</v>
      </c>
      <c r="B5273" s="1">
        <v>3543402</v>
      </c>
      <c r="C5273" s="1" t="s">
        <v>5550</v>
      </c>
      <c r="D5273" s="1" t="str">
        <f t="shared" si="246"/>
        <v>35</v>
      </c>
      <c r="E5273" s="1" t="str">
        <f t="shared" si="247"/>
        <v>43402</v>
      </c>
      <c r="F5273" s="1" t="str">
        <f t="shared" si="248"/>
        <v>SP-Ribeirão Preto</v>
      </c>
    </row>
    <row r="5274" spans="1:6" x14ac:dyDescent="0.25">
      <c r="A5274" s="1" t="s">
        <v>1247</v>
      </c>
      <c r="B5274" s="1">
        <v>3543600</v>
      </c>
      <c r="C5274" s="1" t="s">
        <v>5551</v>
      </c>
      <c r="D5274" s="1" t="str">
        <f t="shared" si="246"/>
        <v>35</v>
      </c>
      <c r="E5274" s="1" t="str">
        <f t="shared" si="247"/>
        <v>43600</v>
      </c>
      <c r="F5274" s="1" t="str">
        <f t="shared" si="248"/>
        <v>SP-Rifaina</v>
      </c>
    </row>
    <row r="5275" spans="1:6" x14ac:dyDescent="0.25">
      <c r="A5275" s="1" t="s">
        <v>1247</v>
      </c>
      <c r="B5275" s="1">
        <v>3543709</v>
      </c>
      <c r="C5275" s="1" t="s">
        <v>5552</v>
      </c>
      <c r="D5275" s="1" t="str">
        <f t="shared" si="246"/>
        <v>35</v>
      </c>
      <c r="E5275" s="1" t="str">
        <f t="shared" si="247"/>
        <v>43709</v>
      </c>
      <c r="F5275" s="1" t="str">
        <f t="shared" si="248"/>
        <v>SP-Rincão</v>
      </c>
    </row>
    <row r="5276" spans="1:6" x14ac:dyDescent="0.25">
      <c r="A5276" s="1" t="s">
        <v>1247</v>
      </c>
      <c r="B5276" s="1">
        <v>3543808</v>
      </c>
      <c r="C5276" s="1" t="s">
        <v>5553</v>
      </c>
      <c r="D5276" s="1" t="str">
        <f t="shared" si="246"/>
        <v>35</v>
      </c>
      <c r="E5276" s="1" t="str">
        <f t="shared" si="247"/>
        <v>43808</v>
      </c>
      <c r="F5276" s="1" t="str">
        <f t="shared" si="248"/>
        <v>SP-Rinópolis</v>
      </c>
    </row>
    <row r="5277" spans="1:6" x14ac:dyDescent="0.25">
      <c r="A5277" s="1" t="s">
        <v>1247</v>
      </c>
      <c r="B5277" s="1">
        <v>3543907</v>
      </c>
      <c r="C5277" s="1" t="s">
        <v>5048</v>
      </c>
      <c r="D5277" s="1" t="str">
        <f t="shared" si="246"/>
        <v>35</v>
      </c>
      <c r="E5277" s="1" t="str">
        <f t="shared" si="247"/>
        <v>43907</v>
      </c>
      <c r="F5277" s="1" t="str">
        <f t="shared" si="248"/>
        <v>SP-Rio Claro</v>
      </c>
    </row>
    <row r="5278" spans="1:6" x14ac:dyDescent="0.25">
      <c r="A5278" s="1" t="s">
        <v>1247</v>
      </c>
      <c r="B5278" s="1">
        <v>3544004</v>
      </c>
      <c r="C5278" s="1" t="s">
        <v>5554</v>
      </c>
      <c r="D5278" s="1" t="str">
        <f t="shared" si="246"/>
        <v>35</v>
      </c>
      <c r="E5278" s="1" t="str">
        <f t="shared" si="247"/>
        <v>44004</v>
      </c>
      <c r="F5278" s="1" t="str">
        <f t="shared" si="248"/>
        <v>SP-Rio das Pedras</v>
      </c>
    </row>
    <row r="5279" spans="1:6" x14ac:dyDescent="0.25">
      <c r="A5279" s="1" t="s">
        <v>1247</v>
      </c>
      <c r="B5279" s="1">
        <v>3544103</v>
      </c>
      <c r="C5279" s="1" t="s">
        <v>5555</v>
      </c>
      <c r="D5279" s="1" t="str">
        <f t="shared" si="246"/>
        <v>35</v>
      </c>
      <c r="E5279" s="1" t="str">
        <f t="shared" si="247"/>
        <v>44103</v>
      </c>
      <c r="F5279" s="1" t="str">
        <f t="shared" si="248"/>
        <v>SP-Rio Grande da Serra</v>
      </c>
    </row>
    <row r="5280" spans="1:6" x14ac:dyDescent="0.25">
      <c r="A5280" s="1" t="s">
        <v>1247</v>
      </c>
      <c r="B5280" s="1">
        <v>3544202</v>
      </c>
      <c r="C5280" s="1" t="s">
        <v>5556</v>
      </c>
      <c r="D5280" s="1" t="str">
        <f t="shared" si="246"/>
        <v>35</v>
      </c>
      <c r="E5280" s="1" t="str">
        <f t="shared" si="247"/>
        <v>44202</v>
      </c>
      <c r="F5280" s="1" t="str">
        <f t="shared" si="248"/>
        <v>SP-Riolândia</v>
      </c>
    </row>
    <row r="5281" spans="1:6" x14ac:dyDescent="0.25">
      <c r="A5281" s="1" t="s">
        <v>1247</v>
      </c>
      <c r="B5281" s="1">
        <v>3543501</v>
      </c>
      <c r="C5281" s="1" t="s">
        <v>5557</v>
      </c>
      <c r="D5281" s="1" t="str">
        <f t="shared" si="246"/>
        <v>35</v>
      </c>
      <c r="E5281" s="1" t="str">
        <f t="shared" si="247"/>
        <v>43501</v>
      </c>
      <c r="F5281" s="1" t="str">
        <f t="shared" si="248"/>
        <v>SP-Riversul</v>
      </c>
    </row>
    <row r="5282" spans="1:6" x14ac:dyDescent="0.25">
      <c r="A5282" s="1" t="s">
        <v>1247</v>
      </c>
      <c r="B5282" s="1">
        <v>3544251</v>
      </c>
      <c r="C5282" s="1" t="s">
        <v>5558</v>
      </c>
      <c r="D5282" s="1" t="str">
        <f t="shared" si="246"/>
        <v>35</v>
      </c>
      <c r="E5282" s="1" t="str">
        <f t="shared" si="247"/>
        <v>44251</v>
      </c>
      <c r="F5282" s="1" t="str">
        <f t="shared" si="248"/>
        <v>SP-Rosana</v>
      </c>
    </row>
    <row r="5283" spans="1:6" x14ac:dyDescent="0.25">
      <c r="A5283" s="1" t="s">
        <v>1247</v>
      </c>
      <c r="B5283" s="1">
        <v>3544301</v>
      </c>
      <c r="C5283" s="1" t="s">
        <v>5559</v>
      </c>
      <c r="D5283" s="1" t="str">
        <f t="shared" si="246"/>
        <v>35</v>
      </c>
      <c r="E5283" s="1" t="str">
        <f t="shared" si="247"/>
        <v>44301</v>
      </c>
      <c r="F5283" s="1" t="str">
        <f t="shared" si="248"/>
        <v>SP-Roseira</v>
      </c>
    </row>
    <row r="5284" spans="1:6" x14ac:dyDescent="0.25">
      <c r="A5284" s="1" t="s">
        <v>1247</v>
      </c>
      <c r="B5284" s="1">
        <v>3544400</v>
      </c>
      <c r="C5284" s="1" t="s">
        <v>5560</v>
      </c>
      <c r="D5284" s="1" t="str">
        <f t="shared" si="246"/>
        <v>35</v>
      </c>
      <c r="E5284" s="1" t="str">
        <f t="shared" si="247"/>
        <v>44400</v>
      </c>
      <c r="F5284" s="1" t="str">
        <f t="shared" si="248"/>
        <v>SP-Rubiácea</v>
      </c>
    </row>
    <row r="5285" spans="1:6" x14ac:dyDescent="0.25">
      <c r="A5285" s="1" t="s">
        <v>1247</v>
      </c>
      <c r="B5285" s="1">
        <v>3544509</v>
      </c>
      <c r="C5285" s="1" t="s">
        <v>5561</v>
      </c>
      <c r="D5285" s="1" t="str">
        <f t="shared" si="246"/>
        <v>35</v>
      </c>
      <c r="E5285" s="1" t="str">
        <f t="shared" si="247"/>
        <v>44509</v>
      </c>
      <c r="F5285" s="1" t="str">
        <f t="shared" si="248"/>
        <v>SP-Rubinéia</v>
      </c>
    </row>
    <row r="5286" spans="1:6" x14ac:dyDescent="0.25">
      <c r="A5286" s="1" t="s">
        <v>1247</v>
      </c>
      <c r="B5286" s="1">
        <v>3544608</v>
      </c>
      <c r="C5286" s="1" t="s">
        <v>5562</v>
      </c>
      <c r="D5286" s="1" t="str">
        <f t="shared" si="246"/>
        <v>35</v>
      </c>
      <c r="E5286" s="1" t="str">
        <f t="shared" si="247"/>
        <v>44608</v>
      </c>
      <c r="F5286" s="1" t="str">
        <f t="shared" si="248"/>
        <v>SP-Sabino</v>
      </c>
    </row>
    <row r="5287" spans="1:6" x14ac:dyDescent="0.25">
      <c r="A5287" s="1" t="s">
        <v>1247</v>
      </c>
      <c r="B5287" s="1">
        <v>3544707</v>
      </c>
      <c r="C5287" s="1" t="s">
        <v>5563</v>
      </c>
      <c r="D5287" s="1" t="str">
        <f t="shared" si="246"/>
        <v>35</v>
      </c>
      <c r="E5287" s="1" t="str">
        <f t="shared" si="247"/>
        <v>44707</v>
      </c>
      <c r="F5287" s="1" t="str">
        <f t="shared" si="248"/>
        <v>SP-Sagres</v>
      </c>
    </row>
    <row r="5288" spans="1:6" x14ac:dyDescent="0.25">
      <c r="A5288" s="1" t="s">
        <v>1247</v>
      </c>
      <c r="B5288" s="1">
        <v>3544806</v>
      </c>
      <c r="C5288" s="1" t="s">
        <v>5564</v>
      </c>
      <c r="D5288" s="1" t="str">
        <f t="shared" si="246"/>
        <v>35</v>
      </c>
      <c r="E5288" s="1" t="str">
        <f t="shared" si="247"/>
        <v>44806</v>
      </c>
      <c r="F5288" s="1" t="str">
        <f t="shared" si="248"/>
        <v>SP-Sales</v>
      </c>
    </row>
    <row r="5289" spans="1:6" x14ac:dyDescent="0.25">
      <c r="A5289" s="1" t="s">
        <v>1247</v>
      </c>
      <c r="B5289" s="1">
        <v>3544905</v>
      </c>
      <c r="C5289" s="1" t="s">
        <v>5565</v>
      </c>
      <c r="D5289" s="1" t="str">
        <f t="shared" si="246"/>
        <v>35</v>
      </c>
      <c r="E5289" s="1" t="str">
        <f t="shared" si="247"/>
        <v>44905</v>
      </c>
      <c r="F5289" s="1" t="str">
        <f t="shared" si="248"/>
        <v>SP-Sales Oliveira</v>
      </c>
    </row>
    <row r="5290" spans="1:6" x14ac:dyDescent="0.25">
      <c r="A5290" s="1" t="s">
        <v>1247</v>
      </c>
      <c r="B5290" s="1">
        <v>3545001</v>
      </c>
      <c r="C5290" s="1" t="s">
        <v>5566</v>
      </c>
      <c r="D5290" s="1" t="str">
        <f t="shared" si="246"/>
        <v>35</v>
      </c>
      <c r="E5290" s="1" t="str">
        <f t="shared" si="247"/>
        <v>45001</v>
      </c>
      <c r="F5290" s="1" t="str">
        <f t="shared" si="248"/>
        <v>SP-Salesópolis</v>
      </c>
    </row>
    <row r="5291" spans="1:6" x14ac:dyDescent="0.25">
      <c r="A5291" s="1" t="s">
        <v>1247</v>
      </c>
      <c r="B5291" s="1">
        <v>3545100</v>
      </c>
      <c r="C5291" s="1" t="s">
        <v>5567</v>
      </c>
      <c r="D5291" s="1" t="str">
        <f t="shared" si="246"/>
        <v>35</v>
      </c>
      <c r="E5291" s="1" t="str">
        <f t="shared" si="247"/>
        <v>45100</v>
      </c>
      <c r="F5291" s="1" t="str">
        <f t="shared" si="248"/>
        <v>SP-Salmourão</v>
      </c>
    </row>
    <row r="5292" spans="1:6" x14ac:dyDescent="0.25">
      <c r="A5292" s="1" t="s">
        <v>1247</v>
      </c>
      <c r="B5292" s="1">
        <v>3545159</v>
      </c>
      <c r="C5292" s="1" t="s">
        <v>5568</v>
      </c>
      <c r="D5292" s="1" t="str">
        <f t="shared" si="246"/>
        <v>35</v>
      </c>
      <c r="E5292" s="1" t="str">
        <f t="shared" si="247"/>
        <v>45159</v>
      </c>
      <c r="F5292" s="1" t="str">
        <f t="shared" si="248"/>
        <v>SP-Saltinho</v>
      </c>
    </row>
    <row r="5293" spans="1:6" x14ac:dyDescent="0.25">
      <c r="A5293" s="1" t="s">
        <v>1247</v>
      </c>
      <c r="B5293" s="1">
        <v>3545209</v>
      </c>
      <c r="C5293" s="1" t="s">
        <v>5569</v>
      </c>
      <c r="D5293" s="1" t="str">
        <f t="shared" si="246"/>
        <v>35</v>
      </c>
      <c r="E5293" s="1" t="str">
        <f t="shared" si="247"/>
        <v>45209</v>
      </c>
      <c r="F5293" s="1" t="str">
        <f t="shared" si="248"/>
        <v>SP-Salto</v>
      </c>
    </row>
    <row r="5294" spans="1:6" x14ac:dyDescent="0.25">
      <c r="A5294" s="1" t="s">
        <v>1247</v>
      </c>
      <c r="B5294" s="1">
        <v>3545308</v>
      </c>
      <c r="C5294" s="1" t="s">
        <v>5570</v>
      </c>
      <c r="D5294" s="1" t="str">
        <f t="shared" si="246"/>
        <v>35</v>
      </c>
      <c r="E5294" s="1" t="str">
        <f t="shared" si="247"/>
        <v>45308</v>
      </c>
      <c r="F5294" s="1" t="str">
        <f t="shared" si="248"/>
        <v>SP-Salto de Pirapora</v>
      </c>
    </row>
    <row r="5295" spans="1:6" x14ac:dyDescent="0.25">
      <c r="A5295" s="1" t="s">
        <v>1247</v>
      </c>
      <c r="B5295" s="1">
        <v>3545407</v>
      </c>
      <c r="C5295" s="1" t="s">
        <v>5571</v>
      </c>
      <c r="D5295" s="1" t="str">
        <f t="shared" si="246"/>
        <v>35</v>
      </c>
      <c r="E5295" s="1" t="str">
        <f t="shared" si="247"/>
        <v>45407</v>
      </c>
      <c r="F5295" s="1" t="str">
        <f t="shared" si="248"/>
        <v>SP-Salto Grande</v>
      </c>
    </row>
    <row r="5296" spans="1:6" x14ac:dyDescent="0.25">
      <c r="A5296" s="1" t="s">
        <v>1247</v>
      </c>
      <c r="B5296" s="1">
        <v>3545506</v>
      </c>
      <c r="C5296" s="1" t="s">
        <v>5572</v>
      </c>
      <c r="D5296" s="1" t="str">
        <f t="shared" si="246"/>
        <v>35</v>
      </c>
      <c r="E5296" s="1" t="str">
        <f t="shared" si="247"/>
        <v>45506</v>
      </c>
      <c r="F5296" s="1" t="str">
        <f t="shared" si="248"/>
        <v>SP-Sandovalina</v>
      </c>
    </row>
    <row r="5297" spans="1:6" x14ac:dyDescent="0.25">
      <c r="A5297" s="1" t="s">
        <v>1247</v>
      </c>
      <c r="B5297" s="1">
        <v>3545605</v>
      </c>
      <c r="C5297" s="1" t="s">
        <v>5573</v>
      </c>
      <c r="D5297" s="1" t="str">
        <f t="shared" si="246"/>
        <v>35</v>
      </c>
      <c r="E5297" s="1" t="str">
        <f t="shared" si="247"/>
        <v>45605</v>
      </c>
      <c r="F5297" s="1" t="str">
        <f t="shared" si="248"/>
        <v>SP-Santa Adélia</v>
      </c>
    </row>
    <row r="5298" spans="1:6" x14ac:dyDescent="0.25">
      <c r="A5298" s="1" t="s">
        <v>1247</v>
      </c>
      <c r="B5298" s="1">
        <v>3545704</v>
      </c>
      <c r="C5298" s="1" t="s">
        <v>5574</v>
      </c>
      <c r="D5298" s="1" t="str">
        <f t="shared" si="246"/>
        <v>35</v>
      </c>
      <c r="E5298" s="1" t="str">
        <f t="shared" si="247"/>
        <v>45704</v>
      </c>
      <c r="F5298" s="1" t="str">
        <f t="shared" si="248"/>
        <v>SP-Santa Albertina</v>
      </c>
    </row>
    <row r="5299" spans="1:6" x14ac:dyDescent="0.25">
      <c r="A5299" s="1" t="s">
        <v>1247</v>
      </c>
      <c r="B5299" s="1">
        <v>3545803</v>
      </c>
      <c r="C5299" s="1" t="s">
        <v>5575</v>
      </c>
      <c r="D5299" s="1" t="str">
        <f t="shared" si="246"/>
        <v>35</v>
      </c>
      <c r="E5299" s="1" t="str">
        <f t="shared" si="247"/>
        <v>45803</v>
      </c>
      <c r="F5299" s="1" t="str">
        <f t="shared" si="248"/>
        <v>SP-Santa Bárbara d'Oeste</v>
      </c>
    </row>
    <row r="5300" spans="1:6" x14ac:dyDescent="0.25">
      <c r="A5300" s="1" t="s">
        <v>1247</v>
      </c>
      <c r="B5300" s="1">
        <v>3546009</v>
      </c>
      <c r="C5300" s="1" t="s">
        <v>5576</v>
      </c>
      <c r="D5300" s="1" t="str">
        <f t="shared" si="246"/>
        <v>35</v>
      </c>
      <c r="E5300" s="1" t="str">
        <f t="shared" si="247"/>
        <v>46009</v>
      </c>
      <c r="F5300" s="1" t="str">
        <f t="shared" si="248"/>
        <v>SP-Santa Branca</v>
      </c>
    </row>
    <row r="5301" spans="1:6" x14ac:dyDescent="0.25">
      <c r="A5301" s="1" t="s">
        <v>1247</v>
      </c>
      <c r="B5301" s="1">
        <v>3546108</v>
      </c>
      <c r="C5301" s="1" t="s">
        <v>5577</v>
      </c>
      <c r="D5301" s="1" t="str">
        <f t="shared" si="246"/>
        <v>35</v>
      </c>
      <c r="E5301" s="1" t="str">
        <f t="shared" si="247"/>
        <v>46108</v>
      </c>
      <c r="F5301" s="1" t="str">
        <f t="shared" si="248"/>
        <v>SP-Santa Clara d'Oeste</v>
      </c>
    </row>
    <row r="5302" spans="1:6" x14ac:dyDescent="0.25">
      <c r="A5302" s="1" t="s">
        <v>1247</v>
      </c>
      <c r="B5302" s="1">
        <v>3546207</v>
      </c>
      <c r="C5302" s="1" t="s">
        <v>5578</v>
      </c>
      <c r="D5302" s="1" t="str">
        <f t="shared" si="246"/>
        <v>35</v>
      </c>
      <c r="E5302" s="1" t="str">
        <f t="shared" si="247"/>
        <v>46207</v>
      </c>
      <c r="F5302" s="1" t="str">
        <f t="shared" si="248"/>
        <v>SP-Santa Cruz da Conceição</v>
      </c>
    </row>
    <row r="5303" spans="1:6" x14ac:dyDescent="0.25">
      <c r="A5303" s="1" t="s">
        <v>1247</v>
      </c>
      <c r="B5303" s="1">
        <v>3546256</v>
      </c>
      <c r="C5303" s="1" t="s">
        <v>5579</v>
      </c>
      <c r="D5303" s="1" t="str">
        <f t="shared" si="246"/>
        <v>35</v>
      </c>
      <c r="E5303" s="1" t="str">
        <f t="shared" si="247"/>
        <v>46256</v>
      </c>
      <c r="F5303" s="1" t="str">
        <f t="shared" si="248"/>
        <v>SP-Santa Cruz da Esperança</v>
      </c>
    </row>
    <row r="5304" spans="1:6" x14ac:dyDescent="0.25">
      <c r="A5304" s="1" t="s">
        <v>1247</v>
      </c>
      <c r="B5304" s="1">
        <v>3546306</v>
      </c>
      <c r="C5304" s="1" t="s">
        <v>5580</v>
      </c>
      <c r="D5304" s="1" t="str">
        <f t="shared" si="246"/>
        <v>35</v>
      </c>
      <c r="E5304" s="1" t="str">
        <f t="shared" si="247"/>
        <v>46306</v>
      </c>
      <c r="F5304" s="1" t="str">
        <f t="shared" si="248"/>
        <v>SP-Santa Cruz das Palmeiras</v>
      </c>
    </row>
    <row r="5305" spans="1:6" x14ac:dyDescent="0.25">
      <c r="A5305" s="1" t="s">
        <v>1247</v>
      </c>
      <c r="B5305" s="1">
        <v>3546405</v>
      </c>
      <c r="C5305" s="1" t="s">
        <v>5581</v>
      </c>
      <c r="D5305" s="1" t="str">
        <f t="shared" si="246"/>
        <v>35</v>
      </c>
      <c r="E5305" s="1" t="str">
        <f t="shared" si="247"/>
        <v>46405</v>
      </c>
      <c r="F5305" s="1" t="str">
        <f t="shared" si="248"/>
        <v>SP-Santa Cruz do Rio Pardo</v>
      </c>
    </row>
    <row r="5306" spans="1:6" x14ac:dyDescent="0.25">
      <c r="A5306" s="1" t="s">
        <v>1247</v>
      </c>
      <c r="B5306" s="1">
        <v>3546504</v>
      </c>
      <c r="C5306" s="1" t="s">
        <v>5582</v>
      </c>
      <c r="D5306" s="1" t="str">
        <f t="shared" si="246"/>
        <v>35</v>
      </c>
      <c r="E5306" s="1" t="str">
        <f t="shared" si="247"/>
        <v>46504</v>
      </c>
      <c r="F5306" s="1" t="str">
        <f t="shared" si="248"/>
        <v>SP-Santa Ernestina</v>
      </c>
    </row>
    <row r="5307" spans="1:6" x14ac:dyDescent="0.25">
      <c r="A5307" s="1" t="s">
        <v>1247</v>
      </c>
      <c r="B5307" s="1">
        <v>3546603</v>
      </c>
      <c r="C5307" s="1" t="s">
        <v>5583</v>
      </c>
      <c r="D5307" s="1" t="str">
        <f t="shared" si="246"/>
        <v>35</v>
      </c>
      <c r="E5307" s="1" t="str">
        <f t="shared" si="247"/>
        <v>46603</v>
      </c>
      <c r="F5307" s="1" t="str">
        <f t="shared" si="248"/>
        <v>SP-Santa Fé do Sul</v>
      </c>
    </row>
    <row r="5308" spans="1:6" x14ac:dyDescent="0.25">
      <c r="A5308" s="1" t="s">
        <v>1247</v>
      </c>
      <c r="B5308" s="1">
        <v>3546702</v>
      </c>
      <c r="C5308" s="1" t="s">
        <v>5584</v>
      </c>
      <c r="D5308" s="1" t="str">
        <f t="shared" si="246"/>
        <v>35</v>
      </c>
      <c r="E5308" s="1" t="str">
        <f t="shared" si="247"/>
        <v>46702</v>
      </c>
      <c r="F5308" s="1" t="str">
        <f t="shared" si="248"/>
        <v>SP-Santa Gertrudes</v>
      </c>
    </row>
    <row r="5309" spans="1:6" x14ac:dyDescent="0.25">
      <c r="A5309" s="1" t="s">
        <v>1247</v>
      </c>
      <c r="B5309" s="1">
        <v>3546801</v>
      </c>
      <c r="C5309" s="1" t="s">
        <v>5585</v>
      </c>
      <c r="D5309" s="1" t="str">
        <f t="shared" si="246"/>
        <v>35</v>
      </c>
      <c r="E5309" s="1" t="str">
        <f t="shared" si="247"/>
        <v>46801</v>
      </c>
      <c r="F5309" s="1" t="str">
        <f t="shared" si="248"/>
        <v>SP-Santa Isabel</v>
      </c>
    </row>
    <row r="5310" spans="1:6" x14ac:dyDescent="0.25">
      <c r="A5310" s="1" t="s">
        <v>1247</v>
      </c>
      <c r="B5310" s="1">
        <v>3546900</v>
      </c>
      <c r="C5310" s="1" t="s">
        <v>5586</v>
      </c>
      <c r="D5310" s="1" t="str">
        <f t="shared" si="246"/>
        <v>35</v>
      </c>
      <c r="E5310" s="1" t="str">
        <f t="shared" si="247"/>
        <v>46900</v>
      </c>
      <c r="F5310" s="1" t="str">
        <f t="shared" si="248"/>
        <v>SP-Santa Lúcia</v>
      </c>
    </row>
    <row r="5311" spans="1:6" x14ac:dyDescent="0.25">
      <c r="A5311" s="1" t="s">
        <v>1247</v>
      </c>
      <c r="B5311" s="1">
        <v>3547007</v>
      </c>
      <c r="C5311" s="1" t="s">
        <v>5587</v>
      </c>
      <c r="D5311" s="1" t="str">
        <f t="shared" si="246"/>
        <v>35</v>
      </c>
      <c r="E5311" s="1" t="str">
        <f t="shared" si="247"/>
        <v>47007</v>
      </c>
      <c r="F5311" s="1" t="str">
        <f t="shared" si="248"/>
        <v>SP-Santa Maria da Serra</v>
      </c>
    </row>
    <row r="5312" spans="1:6" x14ac:dyDescent="0.25">
      <c r="A5312" s="1" t="s">
        <v>1247</v>
      </c>
      <c r="B5312" s="1">
        <v>3547106</v>
      </c>
      <c r="C5312" s="1" t="s">
        <v>5588</v>
      </c>
      <c r="D5312" s="1" t="str">
        <f t="shared" si="246"/>
        <v>35</v>
      </c>
      <c r="E5312" s="1" t="str">
        <f t="shared" si="247"/>
        <v>47106</v>
      </c>
      <c r="F5312" s="1" t="str">
        <f t="shared" si="248"/>
        <v>SP-Santa Mercedes</v>
      </c>
    </row>
    <row r="5313" spans="1:6" x14ac:dyDescent="0.25">
      <c r="A5313" s="1" t="s">
        <v>1247</v>
      </c>
      <c r="B5313" s="1">
        <v>3547502</v>
      </c>
      <c r="C5313" s="1" t="s">
        <v>5589</v>
      </c>
      <c r="D5313" s="1" t="str">
        <f t="shared" si="246"/>
        <v>35</v>
      </c>
      <c r="E5313" s="1" t="str">
        <f t="shared" si="247"/>
        <v>47502</v>
      </c>
      <c r="F5313" s="1" t="str">
        <f t="shared" si="248"/>
        <v>SP-Santa Rita do Passa Quatro</v>
      </c>
    </row>
    <row r="5314" spans="1:6" x14ac:dyDescent="0.25">
      <c r="A5314" s="1" t="s">
        <v>1247</v>
      </c>
      <c r="B5314" s="1">
        <v>3547403</v>
      </c>
      <c r="C5314" s="1" t="s">
        <v>5590</v>
      </c>
      <c r="D5314" s="1" t="str">
        <f t="shared" si="246"/>
        <v>35</v>
      </c>
      <c r="E5314" s="1" t="str">
        <f t="shared" si="247"/>
        <v>47403</v>
      </c>
      <c r="F5314" s="1" t="str">
        <f t="shared" si="248"/>
        <v>SP-Santa Rita d'Oeste</v>
      </c>
    </row>
    <row r="5315" spans="1:6" x14ac:dyDescent="0.25">
      <c r="A5315" s="1" t="s">
        <v>1247</v>
      </c>
      <c r="B5315" s="1">
        <v>3547601</v>
      </c>
      <c r="C5315" s="1" t="s">
        <v>5591</v>
      </c>
      <c r="D5315" s="1" t="str">
        <f t="shared" ref="D5315:D5378" si="249">LEFT($B5315,2)</f>
        <v>35</v>
      </c>
      <c r="E5315" s="1" t="str">
        <f t="shared" ref="E5315:E5378" si="250">RIGHT(B5315,5)</f>
        <v>47601</v>
      </c>
      <c r="F5315" s="1" t="str">
        <f t="shared" si="248"/>
        <v>SP-Santa Rosa de Viterbo</v>
      </c>
    </row>
    <row r="5316" spans="1:6" x14ac:dyDescent="0.25">
      <c r="A5316" s="1" t="s">
        <v>1247</v>
      </c>
      <c r="B5316" s="1">
        <v>3547650</v>
      </c>
      <c r="C5316" s="1" t="s">
        <v>5592</v>
      </c>
      <c r="D5316" s="1" t="str">
        <f t="shared" si="249"/>
        <v>35</v>
      </c>
      <c r="E5316" s="1" t="str">
        <f t="shared" si="250"/>
        <v>47650</v>
      </c>
      <c r="F5316" s="1" t="str">
        <f t="shared" ref="F5316:F5379" si="251">A5316&amp;"-"&amp;C5316</f>
        <v>SP-Santa Salete</v>
      </c>
    </row>
    <row r="5317" spans="1:6" x14ac:dyDescent="0.25">
      <c r="A5317" s="1" t="s">
        <v>1247</v>
      </c>
      <c r="B5317" s="1">
        <v>3547205</v>
      </c>
      <c r="C5317" s="1" t="s">
        <v>5593</v>
      </c>
      <c r="D5317" s="1" t="str">
        <f t="shared" si="249"/>
        <v>35</v>
      </c>
      <c r="E5317" s="1" t="str">
        <f t="shared" si="250"/>
        <v>47205</v>
      </c>
      <c r="F5317" s="1" t="str">
        <f t="shared" si="251"/>
        <v>SP-Santana da Ponte Pensa</v>
      </c>
    </row>
    <row r="5318" spans="1:6" x14ac:dyDescent="0.25">
      <c r="A5318" s="1" t="s">
        <v>1247</v>
      </c>
      <c r="B5318" s="1">
        <v>3547304</v>
      </c>
      <c r="C5318" s="1" t="s">
        <v>5594</v>
      </c>
      <c r="D5318" s="1" t="str">
        <f t="shared" si="249"/>
        <v>35</v>
      </c>
      <c r="E5318" s="1" t="str">
        <f t="shared" si="250"/>
        <v>47304</v>
      </c>
      <c r="F5318" s="1" t="str">
        <f t="shared" si="251"/>
        <v>SP-Santana de Parnaíba</v>
      </c>
    </row>
    <row r="5319" spans="1:6" x14ac:dyDescent="0.25">
      <c r="A5319" s="1" t="s">
        <v>1247</v>
      </c>
      <c r="B5319" s="1">
        <v>3547700</v>
      </c>
      <c r="C5319" s="1" t="s">
        <v>5595</v>
      </c>
      <c r="D5319" s="1" t="str">
        <f t="shared" si="249"/>
        <v>35</v>
      </c>
      <c r="E5319" s="1" t="str">
        <f t="shared" si="250"/>
        <v>47700</v>
      </c>
      <c r="F5319" s="1" t="str">
        <f t="shared" si="251"/>
        <v>SP-Santo Anastácio</v>
      </c>
    </row>
    <row r="5320" spans="1:6" x14ac:dyDescent="0.25">
      <c r="A5320" s="1" t="s">
        <v>1247</v>
      </c>
      <c r="B5320" s="1">
        <v>3547809</v>
      </c>
      <c r="C5320" s="1" t="s">
        <v>3302</v>
      </c>
      <c r="D5320" s="1" t="str">
        <f t="shared" si="249"/>
        <v>35</v>
      </c>
      <c r="E5320" s="1" t="str">
        <f t="shared" si="250"/>
        <v>47809</v>
      </c>
      <c r="F5320" s="1" t="str">
        <f t="shared" si="251"/>
        <v>SP-Santo André</v>
      </c>
    </row>
    <row r="5321" spans="1:6" x14ac:dyDescent="0.25">
      <c r="A5321" s="1" t="s">
        <v>1247</v>
      </c>
      <c r="B5321" s="1">
        <v>3547908</v>
      </c>
      <c r="C5321" s="1" t="s">
        <v>5596</v>
      </c>
      <c r="D5321" s="1" t="str">
        <f t="shared" si="249"/>
        <v>35</v>
      </c>
      <c r="E5321" s="1" t="str">
        <f t="shared" si="250"/>
        <v>47908</v>
      </c>
      <c r="F5321" s="1" t="str">
        <f t="shared" si="251"/>
        <v>SP-Santo Antônio da Alegria</v>
      </c>
    </row>
    <row r="5322" spans="1:6" x14ac:dyDescent="0.25">
      <c r="A5322" s="1" t="s">
        <v>1247</v>
      </c>
      <c r="B5322" s="1">
        <v>3548005</v>
      </c>
      <c r="C5322" s="1" t="s">
        <v>5597</v>
      </c>
      <c r="D5322" s="1" t="str">
        <f t="shared" si="249"/>
        <v>35</v>
      </c>
      <c r="E5322" s="1" t="str">
        <f t="shared" si="250"/>
        <v>48005</v>
      </c>
      <c r="F5322" s="1" t="str">
        <f t="shared" si="251"/>
        <v>SP-Santo Antônio de Posse</v>
      </c>
    </row>
    <row r="5323" spans="1:6" x14ac:dyDescent="0.25">
      <c r="A5323" s="1" t="s">
        <v>1247</v>
      </c>
      <c r="B5323" s="1">
        <v>3548054</v>
      </c>
      <c r="C5323" s="1" t="s">
        <v>5598</v>
      </c>
      <c r="D5323" s="1" t="str">
        <f t="shared" si="249"/>
        <v>35</v>
      </c>
      <c r="E5323" s="1" t="str">
        <f t="shared" si="250"/>
        <v>48054</v>
      </c>
      <c r="F5323" s="1" t="str">
        <f t="shared" si="251"/>
        <v>SP-Santo Antônio do Aracanguá</v>
      </c>
    </row>
    <row r="5324" spans="1:6" x14ac:dyDescent="0.25">
      <c r="A5324" s="1" t="s">
        <v>1247</v>
      </c>
      <c r="B5324" s="1">
        <v>3548104</v>
      </c>
      <c r="C5324" s="1" t="s">
        <v>5599</v>
      </c>
      <c r="D5324" s="1" t="str">
        <f t="shared" si="249"/>
        <v>35</v>
      </c>
      <c r="E5324" s="1" t="str">
        <f t="shared" si="250"/>
        <v>48104</v>
      </c>
      <c r="F5324" s="1" t="str">
        <f t="shared" si="251"/>
        <v>SP-Santo Antônio do Jardim</v>
      </c>
    </row>
    <row r="5325" spans="1:6" x14ac:dyDescent="0.25">
      <c r="A5325" s="1" t="s">
        <v>1247</v>
      </c>
      <c r="B5325" s="1">
        <v>3548203</v>
      </c>
      <c r="C5325" s="1" t="s">
        <v>5600</v>
      </c>
      <c r="D5325" s="1" t="str">
        <f t="shared" si="249"/>
        <v>35</v>
      </c>
      <c r="E5325" s="1" t="str">
        <f t="shared" si="250"/>
        <v>48203</v>
      </c>
      <c r="F5325" s="1" t="str">
        <f t="shared" si="251"/>
        <v>SP-Santo Antônio do Pinhal</v>
      </c>
    </row>
    <row r="5326" spans="1:6" x14ac:dyDescent="0.25">
      <c r="A5326" s="1" t="s">
        <v>1247</v>
      </c>
      <c r="B5326" s="1">
        <v>3548302</v>
      </c>
      <c r="C5326" s="1" t="s">
        <v>5601</v>
      </c>
      <c r="D5326" s="1" t="str">
        <f t="shared" si="249"/>
        <v>35</v>
      </c>
      <c r="E5326" s="1" t="str">
        <f t="shared" si="250"/>
        <v>48302</v>
      </c>
      <c r="F5326" s="1" t="str">
        <f t="shared" si="251"/>
        <v>SP-Santo Expedito</v>
      </c>
    </row>
    <row r="5327" spans="1:6" x14ac:dyDescent="0.25">
      <c r="A5327" s="1" t="s">
        <v>1247</v>
      </c>
      <c r="B5327" s="1">
        <v>3548401</v>
      </c>
      <c r="C5327" s="1" t="s">
        <v>5602</v>
      </c>
      <c r="D5327" s="1" t="str">
        <f t="shared" si="249"/>
        <v>35</v>
      </c>
      <c r="E5327" s="1" t="str">
        <f t="shared" si="250"/>
        <v>48401</v>
      </c>
      <c r="F5327" s="1" t="str">
        <f t="shared" si="251"/>
        <v>SP-Santópolis do Aguapeí</v>
      </c>
    </row>
    <row r="5328" spans="1:6" x14ac:dyDescent="0.25">
      <c r="A5328" s="1" t="s">
        <v>1247</v>
      </c>
      <c r="B5328" s="1">
        <v>3548500</v>
      </c>
      <c r="C5328" s="1" t="s">
        <v>5603</v>
      </c>
      <c r="D5328" s="1" t="str">
        <f t="shared" si="249"/>
        <v>35</v>
      </c>
      <c r="E5328" s="1" t="str">
        <f t="shared" si="250"/>
        <v>48500</v>
      </c>
      <c r="F5328" s="1" t="str">
        <f t="shared" si="251"/>
        <v>SP-Santos</v>
      </c>
    </row>
    <row r="5329" spans="1:6" x14ac:dyDescent="0.25">
      <c r="A5329" s="1" t="s">
        <v>1247</v>
      </c>
      <c r="B5329" s="1">
        <v>3548609</v>
      </c>
      <c r="C5329" s="1" t="s">
        <v>5604</v>
      </c>
      <c r="D5329" s="1" t="str">
        <f t="shared" si="249"/>
        <v>35</v>
      </c>
      <c r="E5329" s="1" t="str">
        <f t="shared" si="250"/>
        <v>48609</v>
      </c>
      <c r="F5329" s="1" t="str">
        <f t="shared" si="251"/>
        <v>SP-São Bento do Sapucaí</v>
      </c>
    </row>
    <row r="5330" spans="1:6" x14ac:dyDescent="0.25">
      <c r="A5330" s="1" t="s">
        <v>1247</v>
      </c>
      <c r="B5330" s="1">
        <v>3548708</v>
      </c>
      <c r="C5330" s="1" t="s">
        <v>5605</v>
      </c>
      <c r="D5330" s="1" t="str">
        <f t="shared" si="249"/>
        <v>35</v>
      </c>
      <c r="E5330" s="1" t="str">
        <f t="shared" si="250"/>
        <v>48708</v>
      </c>
      <c r="F5330" s="1" t="str">
        <f t="shared" si="251"/>
        <v>SP-São Bernardo do Campo</v>
      </c>
    </row>
    <row r="5331" spans="1:6" x14ac:dyDescent="0.25">
      <c r="A5331" s="1" t="s">
        <v>1247</v>
      </c>
      <c r="B5331" s="1">
        <v>3548807</v>
      </c>
      <c r="C5331" s="1" t="s">
        <v>5606</v>
      </c>
      <c r="D5331" s="1" t="str">
        <f t="shared" si="249"/>
        <v>35</v>
      </c>
      <c r="E5331" s="1" t="str">
        <f t="shared" si="250"/>
        <v>48807</v>
      </c>
      <c r="F5331" s="1" t="str">
        <f t="shared" si="251"/>
        <v>SP-São Caetano do Sul</v>
      </c>
    </row>
    <row r="5332" spans="1:6" x14ac:dyDescent="0.25">
      <c r="A5332" s="1" t="s">
        <v>1247</v>
      </c>
      <c r="B5332" s="1">
        <v>3548906</v>
      </c>
      <c r="C5332" s="1" t="s">
        <v>5607</v>
      </c>
      <c r="D5332" s="1" t="str">
        <f t="shared" si="249"/>
        <v>35</v>
      </c>
      <c r="E5332" s="1" t="str">
        <f t="shared" si="250"/>
        <v>48906</v>
      </c>
      <c r="F5332" s="1" t="str">
        <f t="shared" si="251"/>
        <v>SP-São Carlos</v>
      </c>
    </row>
    <row r="5333" spans="1:6" x14ac:dyDescent="0.25">
      <c r="A5333" s="1" t="s">
        <v>1247</v>
      </c>
      <c r="B5333" s="1">
        <v>3549003</v>
      </c>
      <c r="C5333" s="1" t="s">
        <v>3306</v>
      </c>
      <c r="D5333" s="1" t="str">
        <f t="shared" si="249"/>
        <v>35</v>
      </c>
      <c r="E5333" s="1" t="str">
        <f t="shared" si="250"/>
        <v>49003</v>
      </c>
      <c r="F5333" s="1" t="str">
        <f t="shared" si="251"/>
        <v>SP-São Francisco</v>
      </c>
    </row>
    <row r="5334" spans="1:6" x14ac:dyDescent="0.25">
      <c r="A5334" s="1" t="s">
        <v>1247</v>
      </c>
      <c r="B5334" s="1">
        <v>3549102</v>
      </c>
      <c r="C5334" s="1" t="s">
        <v>5608</v>
      </c>
      <c r="D5334" s="1" t="str">
        <f t="shared" si="249"/>
        <v>35</v>
      </c>
      <c r="E5334" s="1" t="str">
        <f t="shared" si="250"/>
        <v>49102</v>
      </c>
      <c r="F5334" s="1" t="str">
        <f t="shared" si="251"/>
        <v>SP-São João da Boa Vista</v>
      </c>
    </row>
    <row r="5335" spans="1:6" x14ac:dyDescent="0.25">
      <c r="A5335" s="1" t="s">
        <v>1247</v>
      </c>
      <c r="B5335" s="1">
        <v>3549201</v>
      </c>
      <c r="C5335" s="1" t="s">
        <v>5609</v>
      </c>
      <c r="D5335" s="1" t="str">
        <f t="shared" si="249"/>
        <v>35</v>
      </c>
      <c r="E5335" s="1" t="str">
        <f t="shared" si="250"/>
        <v>49201</v>
      </c>
      <c r="F5335" s="1" t="str">
        <f t="shared" si="251"/>
        <v>SP-São João das Duas Pontes</v>
      </c>
    </row>
    <row r="5336" spans="1:6" x14ac:dyDescent="0.25">
      <c r="A5336" s="1" t="s">
        <v>1247</v>
      </c>
      <c r="B5336" s="1">
        <v>3549250</v>
      </c>
      <c r="C5336" s="1" t="s">
        <v>5610</v>
      </c>
      <c r="D5336" s="1" t="str">
        <f t="shared" si="249"/>
        <v>35</v>
      </c>
      <c r="E5336" s="1" t="str">
        <f t="shared" si="250"/>
        <v>49250</v>
      </c>
      <c r="F5336" s="1" t="str">
        <f t="shared" si="251"/>
        <v>SP-São João de Iracema</v>
      </c>
    </row>
    <row r="5337" spans="1:6" x14ac:dyDescent="0.25">
      <c r="A5337" s="1" t="s">
        <v>1247</v>
      </c>
      <c r="B5337" s="1">
        <v>3549300</v>
      </c>
      <c r="C5337" s="1" t="s">
        <v>5611</v>
      </c>
      <c r="D5337" s="1" t="str">
        <f t="shared" si="249"/>
        <v>35</v>
      </c>
      <c r="E5337" s="1" t="str">
        <f t="shared" si="250"/>
        <v>49300</v>
      </c>
      <c r="F5337" s="1" t="str">
        <f t="shared" si="251"/>
        <v>SP-São João do Pau d'Alho</v>
      </c>
    </row>
    <row r="5338" spans="1:6" x14ac:dyDescent="0.25">
      <c r="A5338" s="1" t="s">
        <v>1247</v>
      </c>
      <c r="B5338" s="1">
        <v>3549409</v>
      </c>
      <c r="C5338" s="1" t="s">
        <v>5612</v>
      </c>
      <c r="D5338" s="1" t="str">
        <f t="shared" si="249"/>
        <v>35</v>
      </c>
      <c r="E5338" s="1" t="str">
        <f t="shared" si="250"/>
        <v>49409</v>
      </c>
      <c r="F5338" s="1" t="str">
        <f t="shared" si="251"/>
        <v>SP-São Joaquim da Barra</v>
      </c>
    </row>
    <row r="5339" spans="1:6" x14ac:dyDescent="0.25">
      <c r="A5339" s="1" t="s">
        <v>1247</v>
      </c>
      <c r="B5339" s="1">
        <v>3549508</v>
      </c>
      <c r="C5339" s="1" t="s">
        <v>5613</v>
      </c>
      <c r="D5339" s="1" t="str">
        <f t="shared" si="249"/>
        <v>35</v>
      </c>
      <c r="E5339" s="1" t="str">
        <f t="shared" si="250"/>
        <v>49508</v>
      </c>
      <c r="F5339" s="1" t="str">
        <f t="shared" si="251"/>
        <v>SP-São José da Bela Vista</v>
      </c>
    </row>
    <row r="5340" spans="1:6" x14ac:dyDescent="0.25">
      <c r="A5340" s="1" t="s">
        <v>1247</v>
      </c>
      <c r="B5340" s="1">
        <v>3549607</v>
      </c>
      <c r="C5340" s="1" t="s">
        <v>5614</v>
      </c>
      <c r="D5340" s="1" t="str">
        <f t="shared" si="249"/>
        <v>35</v>
      </c>
      <c r="E5340" s="1" t="str">
        <f t="shared" si="250"/>
        <v>49607</v>
      </c>
      <c r="F5340" s="1" t="str">
        <f t="shared" si="251"/>
        <v>SP-São José do Barreiro</v>
      </c>
    </row>
    <row r="5341" spans="1:6" x14ac:dyDescent="0.25">
      <c r="A5341" s="1" t="s">
        <v>1247</v>
      </c>
      <c r="B5341" s="1">
        <v>3549706</v>
      </c>
      <c r="C5341" s="1" t="s">
        <v>5615</v>
      </c>
      <c r="D5341" s="1" t="str">
        <f t="shared" si="249"/>
        <v>35</v>
      </c>
      <c r="E5341" s="1" t="str">
        <f t="shared" si="250"/>
        <v>49706</v>
      </c>
      <c r="F5341" s="1" t="str">
        <f t="shared" si="251"/>
        <v>SP-São José do Rio Pardo</v>
      </c>
    </row>
    <row r="5342" spans="1:6" x14ac:dyDescent="0.25">
      <c r="A5342" s="1" t="s">
        <v>1247</v>
      </c>
      <c r="B5342" s="1">
        <v>3549805</v>
      </c>
      <c r="C5342" s="1" t="s">
        <v>5616</v>
      </c>
      <c r="D5342" s="1" t="str">
        <f t="shared" si="249"/>
        <v>35</v>
      </c>
      <c r="E5342" s="1" t="str">
        <f t="shared" si="250"/>
        <v>49805</v>
      </c>
      <c r="F5342" s="1" t="str">
        <f t="shared" si="251"/>
        <v>SP-São José do Rio Preto</v>
      </c>
    </row>
    <row r="5343" spans="1:6" x14ac:dyDescent="0.25">
      <c r="A5343" s="1" t="s">
        <v>1247</v>
      </c>
      <c r="B5343" s="1">
        <v>3549904</v>
      </c>
      <c r="C5343" s="1" t="s">
        <v>5617</v>
      </c>
      <c r="D5343" s="1" t="str">
        <f t="shared" si="249"/>
        <v>35</v>
      </c>
      <c r="E5343" s="1" t="str">
        <f t="shared" si="250"/>
        <v>49904</v>
      </c>
      <c r="F5343" s="1" t="str">
        <f t="shared" si="251"/>
        <v>SP-São José dos Campos</v>
      </c>
    </row>
    <row r="5344" spans="1:6" x14ac:dyDescent="0.25">
      <c r="A5344" s="1" t="s">
        <v>1247</v>
      </c>
      <c r="B5344" s="1">
        <v>3549953</v>
      </c>
      <c r="C5344" s="1" t="s">
        <v>5618</v>
      </c>
      <c r="D5344" s="1" t="str">
        <f t="shared" si="249"/>
        <v>35</v>
      </c>
      <c r="E5344" s="1" t="str">
        <f t="shared" si="250"/>
        <v>49953</v>
      </c>
      <c r="F5344" s="1" t="str">
        <f t="shared" si="251"/>
        <v>SP-São Lourenço da Serra</v>
      </c>
    </row>
    <row r="5345" spans="1:6" x14ac:dyDescent="0.25">
      <c r="A5345" s="1" t="s">
        <v>1247</v>
      </c>
      <c r="B5345" s="1">
        <v>3550001</v>
      </c>
      <c r="C5345" s="1" t="s">
        <v>5619</v>
      </c>
      <c r="D5345" s="1" t="str">
        <f t="shared" si="249"/>
        <v>35</v>
      </c>
      <c r="E5345" s="1" t="str">
        <f t="shared" si="250"/>
        <v>50001</v>
      </c>
      <c r="F5345" s="1" t="str">
        <f t="shared" si="251"/>
        <v>SP-São Luís do Paraitinga</v>
      </c>
    </row>
    <row r="5346" spans="1:6" x14ac:dyDescent="0.25">
      <c r="A5346" s="1" t="s">
        <v>1247</v>
      </c>
      <c r="B5346" s="1">
        <v>3550100</v>
      </c>
      <c r="C5346" s="1" t="s">
        <v>5620</v>
      </c>
      <c r="D5346" s="1" t="str">
        <f t="shared" si="249"/>
        <v>35</v>
      </c>
      <c r="E5346" s="1" t="str">
        <f t="shared" si="250"/>
        <v>50100</v>
      </c>
      <c r="F5346" s="1" t="str">
        <f t="shared" si="251"/>
        <v>SP-São Manuel</v>
      </c>
    </row>
    <row r="5347" spans="1:6" x14ac:dyDescent="0.25">
      <c r="A5347" s="1" t="s">
        <v>1247</v>
      </c>
      <c r="B5347" s="1">
        <v>3550209</v>
      </c>
      <c r="C5347" s="1" t="s">
        <v>5621</v>
      </c>
      <c r="D5347" s="1" t="str">
        <f t="shared" si="249"/>
        <v>35</v>
      </c>
      <c r="E5347" s="1" t="str">
        <f t="shared" si="250"/>
        <v>50209</v>
      </c>
      <c r="F5347" s="1" t="str">
        <f t="shared" si="251"/>
        <v>SP-São Miguel Arcanjo</v>
      </c>
    </row>
    <row r="5348" spans="1:6" x14ac:dyDescent="0.25">
      <c r="A5348" s="1" t="s">
        <v>1247</v>
      </c>
      <c r="B5348" s="1">
        <v>3550308</v>
      </c>
      <c r="C5348" s="1" t="s">
        <v>5622</v>
      </c>
      <c r="D5348" s="1" t="str">
        <f t="shared" si="249"/>
        <v>35</v>
      </c>
      <c r="E5348" s="1" t="str">
        <f t="shared" si="250"/>
        <v>50308</v>
      </c>
      <c r="F5348" s="1" t="str">
        <f t="shared" si="251"/>
        <v>SP-São Paulo</v>
      </c>
    </row>
    <row r="5349" spans="1:6" x14ac:dyDescent="0.25">
      <c r="A5349" s="1" t="s">
        <v>1247</v>
      </c>
      <c r="B5349" s="1">
        <v>3550407</v>
      </c>
      <c r="C5349" s="1" t="s">
        <v>3114</v>
      </c>
      <c r="D5349" s="1" t="str">
        <f t="shared" si="249"/>
        <v>35</v>
      </c>
      <c r="E5349" s="1" t="str">
        <f t="shared" si="250"/>
        <v>50407</v>
      </c>
      <c r="F5349" s="1" t="str">
        <f t="shared" si="251"/>
        <v>SP-São Pedro</v>
      </c>
    </row>
    <row r="5350" spans="1:6" x14ac:dyDescent="0.25">
      <c r="A5350" s="1" t="s">
        <v>1247</v>
      </c>
      <c r="B5350" s="1">
        <v>3550506</v>
      </c>
      <c r="C5350" s="1" t="s">
        <v>5623</v>
      </c>
      <c r="D5350" s="1" t="str">
        <f t="shared" si="249"/>
        <v>35</v>
      </c>
      <c r="E5350" s="1" t="str">
        <f t="shared" si="250"/>
        <v>50506</v>
      </c>
      <c r="F5350" s="1" t="str">
        <f t="shared" si="251"/>
        <v>SP-São Pedro do Turvo</v>
      </c>
    </row>
    <row r="5351" spans="1:6" x14ac:dyDescent="0.25">
      <c r="A5351" s="1" t="s">
        <v>1247</v>
      </c>
      <c r="B5351" s="1">
        <v>3550605</v>
      </c>
      <c r="C5351" s="1" t="s">
        <v>5624</v>
      </c>
      <c r="D5351" s="1" t="str">
        <f t="shared" si="249"/>
        <v>35</v>
      </c>
      <c r="E5351" s="1" t="str">
        <f t="shared" si="250"/>
        <v>50605</v>
      </c>
      <c r="F5351" s="1" t="str">
        <f t="shared" si="251"/>
        <v>SP-São Roque</v>
      </c>
    </row>
    <row r="5352" spans="1:6" x14ac:dyDescent="0.25">
      <c r="A5352" s="1" t="s">
        <v>1247</v>
      </c>
      <c r="B5352" s="1">
        <v>3550704</v>
      </c>
      <c r="C5352" s="1" t="s">
        <v>3602</v>
      </c>
      <c r="D5352" s="1" t="str">
        <f t="shared" si="249"/>
        <v>35</v>
      </c>
      <c r="E5352" s="1" t="str">
        <f t="shared" si="250"/>
        <v>50704</v>
      </c>
      <c r="F5352" s="1" t="str">
        <f t="shared" si="251"/>
        <v>SP-São Sebastião</v>
      </c>
    </row>
    <row r="5353" spans="1:6" x14ac:dyDescent="0.25">
      <c r="A5353" s="1" t="s">
        <v>1247</v>
      </c>
      <c r="B5353" s="1">
        <v>3550803</v>
      </c>
      <c r="C5353" s="1" t="s">
        <v>5625</v>
      </c>
      <c r="D5353" s="1" t="str">
        <f t="shared" si="249"/>
        <v>35</v>
      </c>
      <c r="E5353" s="1" t="str">
        <f t="shared" si="250"/>
        <v>50803</v>
      </c>
      <c r="F5353" s="1" t="str">
        <f t="shared" si="251"/>
        <v>SP-São Sebastião da Grama</v>
      </c>
    </row>
    <row r="5354" spans="1:6" x14ac:dyDescent="0.25">
      <c r="A5354" s="1" t="s">
        <v>1247</v>
      </c>
      <c r="B5354" s="1">
        <v>3550902</v>
      </c>
      <c r="C5354" s="1" t="s">
        <v>5626</v>
      </c>
      <c r="D5354" s="1" t="str">
        <f t="shared" si="249"/>
        <v>35</v>
      </c>
      <c r="E5354" s="1" t="str">
        <f t="shared" si="250"/>
        <v>50902</v>
      </c>
      <c r="F5354" s="1" t="str">
        <f t="shared" si="251"/>
        <v>SP-São Simão</v>
      </c>
    </row>
    <row r="5355" spans="1:6" x14ac:dyDescent="0.25">
      <c r="A5355" s="1" t="s">
        <v>1247</v>
      </c>
      <c r="B5355" s="1">
        <v>3551009</v>
      </c>
      <c r="C5355" s="1" t="s">
        <v>3117</v>
      </c>
      <c r="D5355" s="1" t="str">
        <f t="shared" si="249"/>
        <v>35</v>
      </c>
      <c r="E5355" s="1" t="str">
        <f t="shared" si="250"/>
        <v>51009</v>
      </c>
      <c r="F5355" s="1" t="str">
        <f t="shared" si="251"/>
        <v>SP-São Vicente</v>
      </c>
    </row>
    <row r="5356" spans="1:6" x14ac:dyDescent="0.25">
      <c r="A5356" s="1" t="s">
        <v>1247</v>
      </c>
      <c r="B5356" s="1">
        <v>3551108</v>
      </c>
      <c r="C5356" s="1" t="s">
        <v>5627</v>
      </c>
      <c r="D5356" s="1" t="str">
        <f t="shared" si="249"/>
        <v>35</v>
      </c>
      <c r="E5356" s="1" t="str">
        <f t="shared" si="250"/>
        <v>51108</v>
      </c>
      <c r="F5356" s="1" t="str">
        <f t="shared" si="251"/>
        <v>SP-Sarapuí</v>
      </c>
    </row>
    <row r="5357" spans="1:6" x14ac:dyDescent="0.25">
      <c r="A5357" s="1" t="s">
        <v>1247</v>
      </c>
      <c r="B5357" s="1">
        <v>3551207</v>
      </c>
      <c r="C5357" s="1" t="s">
        <v>5628</v>
      </c>
      <c r="D5357" s="1" t="str">
        <f t="shared" si="249"/>
        <v>35</v>
      </c>
      <c r="E5357" s="1" t="str">
        <f t="shared" si="250"/>
        <v>51207</v>
      </c>
      <c r="F5357" s="1" t="str">
        <f t="shared" si="251"/>
        <v>SP-Sarutaiá</v>
      </c>
    </row>
    <row r="5358" spans="1:6" x14ac:dyDescent="0.25">
      <c r="A5358" s="1" t="s">
        <v>1247</v>
      </c>
      <c r="B5358" s="1">
        <v>3551306</v>
      </c>
      <c r="C5358" s="1" t="s">
        <v>5629</v>
      </c>
      <c r="D5358" s="1" t="str">
        <f t="shared" si="249"/>
        <v>35</v>
      </c>
      <c r="E5358" s="1" t="str">
        <f t="shared" si="250"/>
        <v>51306</v>
      </c>
      <c r="F5358" s="1" t="str">
        <f t="shared" si="251"/>
        <v>SP-Sebastianópolis do Sul</v>
      </c>
    </row>
    <row r="5359" spans="1:6" x14ac:dyDescent="0.25">
      <c r="A5359" s="1" t="s">
        <v>1247</v>
      </c>
      <c r="B5359" s="1">
        <v>3551405</v>
      </c>
      <c r="C5359" s="1" t="s">
        <v>5630</v>
      </c>
      <c r="D5359" s="1" t="str">
        <f t="shared" si="249"/>
        <v>35</v>
      </c>
      <c r="E5359" s="1" t="str">
        <f t="shared" si="250"/>
        <v>51405</v>
      </c>
      <c r="F5359" s="1" t="str">
        <f t="shared" si="251"/>
        <v>SP-Serra Azul</v>
      </c>
    </row>
    <row r="5360" spans="1:6" x14ac:dyDescent="0.25">
      <c r="A5360" s="1" t="s">
        <v>1247</v>
      </c>
      <c r="B5360" s="1">
        <v>3551603</v>
      </c>
      <c r="C5360" s="1" t="s">
        <v>5631</v>
      </c>
      <c r="D5360" s="1" t="str">
        <f t="shared" si="249"/>
        <v>35</v>
      </c>
      <c r="E5360" s="1" t="str">
        <f t="shared" si="250"/>
        <v>51603</v>
      </c>
      <c r="F5360" s="1" t="str">
        <f t="shared" si="251"/>
        <v>SP-Serra Negra</v>
      </c>
    </row>
    <row r="5361" spans="1:6" x14ac:dyDescent="0.25">
      <c r="A5361" s="1" t="s">
        <v>1247</v>
      </c>
      <c r="B5361" s="1">
        <v>3551504</v>
      </c>
      <c r="C5361" s="1" t="s">
        <v>5632</v>
      </c>
      <c r="D5361" s="1" t="str">
        <f t="shared" si="249"/>
        <v>35</v>
      </c>
      <c r="E5361" s="1" t="str">
        <f t="shared" si="250"/>
        <v>51504</v>
      </c>
      <c r="F5361" s="1" t="str">
        <f t="shared" si="251"/>
        <v>SP-Serrana</v>
      </c>
    </row>
    <row r="5362" spans="1:6" x14ac:dyDescent="0.25">
      <c r="A5362" s="1" t="s">
        <v>1247</v>
      </c>
      <c r="B5362" s="1">
        <v>3551702</v>
      </c>
      <c r="C5362" s="1" t="s">
        <v>3331</v>
      </c>
      <c r="D5362" s="1" t="str">
        <f t="shared" si="249"/>
        <v>35</v>
      </c>
      <c r="E5362" s="1" t="str">
        <f t="shared" si="250"/>
        <v>51702</v>
      </c>
      <c r="F5362" s="1" t="str">
        <f t="shared" si="251"/>
        <v>SP-Sertãozinho</v>
      </c>
    </row>
    <row r="5363" spans="1:6" x14ac:dyDescent="0.25">
      <c r="A5363" s="1" t="s">
        <v>1247</v>
      </c>
      <c r="B5363" s="1">
        <v>3551801</v>
      </c>
      <c r="C5363" s="1" t="s">
        <v>5633</v>
      </c>
      <c r="D5363" s="1" t="str">
        <f t="shared" si="249"/>
        <v>35</v>
      </c>
      <c r="E5363" s="1" t="str">
        <f t="shared" si="250"/>
        <v>51801</v>
      </c>
      <c r="F5363" s="1" t="str">
        <f t="shared" si="251"/>
        <v>SP-Sete Barras</v>
      </c>
    </row>
    <row r="5364" spans="1:6" x14ac:dyDescent="0.25">
      <c r="A5364" s="1" t="s">
        <v>1247</v>
      </c>
      <c r="B5364" s="1">
        <v>3551900</v>
      </c>
      <c r="C5364" s="1" t="s">
        <v>5634</v>
      </c>
      <c r="D5364" s="1" t="str">
        <f t="shared" si="249"/>
        <v>35</v>
      </c>
      <c r="E5364" s="1" t="str">
        <f t="shared" si="250"/>
        <v>51900</v>
      </c>
      <c r="F5364" s="1" t="str">
        <f t="shared" si="251"/>
        <v>SP-Severínia</v>
      </c>
    </row>
    <row r="5365" spans="1:6" x14ac:dyDescent="0.25">
      <c r="A5365" s="1" t="s">
        <v>1247</v>
      </c>
      <c r="B5365" s="1">
        <v>3552007</v>
      </c>
      <c r="C5365" s="1" t="s">
        <v>5635</v>
      </c>
      <c r="D5365" s="1" t="str">
        <f t="shared" si="249"/>
        <v>35</v>
      </c>
      <c r="E5365" s="1" t="str">
        <f t="shared" si="250"/>
        <v>52007</v>
      </c>
      <c r="F5365" s="1" t="str">
        <f t="shared" si="251"/>
        <v>SP-Silveiras</v>
      </c>
    </row>
    <row r="5366" spans="1:6" x14ac:dyDescent="0.25">
      <c r="A5366" s="1" t="s">
        <v>1247</v>
      </c>
      <c r="B5366" s="1">
        <v>3552106</v>
      </c>
      <c r="C5366" s="1" t="s">
        <v>5636</v>
      </c>
      <c r="D5366" s="1" t="str">
        <f t="shared" si="249"/>
        <v>35</v>
      </c>
      <c r="E5366" s="1" t="str">
        <f t="shared" si="250"/>
        <v>52106</v>
      </c>
      <c r="F5366" s="1" t="str">
        <f t="shared" si="251"/>
        <v>SP-Socorro</v>
      </c>
    </row>
    <row r="5367" spans="1:6" x14ac:dyDescent="0.25">
      <c r="A5367" s="1" t="s">
        <v>1247</v>
      </c>
      <c r="B5367" s="1">
        <v>3552205</v>
      </c>
      <c r="C5367" s="1" t="s">
        <v>5637</v>
      </c>
      <c r="D5367" s="1" t="str">
        <f t="shared" si="249"/>
        <v>35</v>
      </c>
      <c r="E5367" s="1" t="str">
        <f t="shared" si="250"/>
        <v>52205</v>
      </c>
      <c r="F5367" s="1" t="str">
        <f t="shared" si="251"/>
        <v>SP-Sorocaba</v>
      </c>
    </row>
    <row r="5368" spans="1:6" x14ac:dyDescent="0.25">
      <c r="A5368" s="1" t="s">
        <v>1247</v>
      </c>
      <c r="B5368" s="1">
        <v>3552304</v>
      </c>
      <c r="C5368" s="1" t="s">
        <v>5638</v>
      </c>
      <c r="D5368" s="1" t="str">
        <f t="shared" si="249"/>
        <v>35</v>
      </c>
      <c r="E5368" s="1" t="str">
        <f t="shared" si="250"/>
        <v>52304</v>
      </c>
      <c r="F5368" s="1" t="str">
        <f t="shared" si="251"/>
        <v>SP-Sud Mennucci</v>
      </c>
    </row>
    <row r="5369" spans="1:6" x14ac:dyDescent="0.25">
      <c r="A5369" s="1" t="s">
        <v>1247</v>
      </c>
      <c r="B5369" s="1">
        <v>3552403</v>
      </c>
      <c r="C5369" s="1" t="s">
        <v>5639</v>
      </c>
      <c r="D5369" s="1" t="str">
        <f t="shared" si="249"/>
        <v>35</v>
      </c>
      <c r="E5369" s="1" t="str">
        <f t="shared" si="250"/>
        <v>52403</v>
      </c>
      <c r="F5369" s="1" t="str">
        <f t="shared" si="251"/>
        <v>SP-Sumaré</v>
      </c>
    </row>
    <row r="5370" spans="1:6" x14ac:dyDescent="0.25">
      <c r="A5370" s="1" t="s">
        <v>1247</v>
      </c>
      <c r="B5370" s="1">
        <v>3552551</v>
      </c>
      <c r="C5370" s="1" t="s">
        <v>5640</v>
      </c>
      <c r="D5370" s="1" t="str">
        <f t="shared" si="249"/>
        <v>35</v>
      </c>
      <c r="E5370" s="1" t="str">
        <f t="shared" si="250"/>
        <v>52551</v>
      </c>
      <c r="F5370" s="1" t="str">
        <f t="shared" si="251"/>
        <v>SP-Suzanápolis</v>
      </c>
    </row>
    <row r="5371" spans="1:6" x14ac:dyDescent="0.25">
      <c r="A5371" s="1" t="s">
        <v>1247</v>
      </c>
      <c r="B5371" s="1">
        <v>3552502</v>
      </c>
      <c r="C5371" s="1" t="s">
        <v>5641</v>
      </c>
      <c r="D5371" s="1" t="str">
        <f t="shared" si="249"/>
        <v>35</v>
      </c>
      <c r="E5371" s="1" t="str">
        <f t="shared" si="250"/>
        <v>52502</v>
      </c>
      <c r="F5371" s="1" t="str">
        <f t="shared" si="251"/>
        <v>SP-Suzano</v>
      </c>
    </row>
    <row r="5372" spans="1:6" x14ac:dyDescent="0.25">
      <c r="A5372" s="1" t="s">
        <v>1247</v>
      </c>
      <c r="B5372" s="1">
        <v>3552601</v>
      </c>
      <c r="C5372" s="1" t="s">
        <v>5642</v>
      </c>
      <c r="D5372" s="1" t="str">
        <f t="shared" si="249"/>
        <v>35</v>
      </c>
      <c r="E5372" s="1" t="str">
        <f t="shared" si="250"/>
        <v>52601</v>
      </c>
      <c r="F5372" s="1" t="str">
        <f t="shared" si="251"/>
        <v>SP-Tabapuã</v>
      </c>
    </row>
    <row r="5373" spans="1:6" x14ac:dyDescent="0.25">
      <c r="A5373" s="1" t="s">
        <v>1247</v>
      </c>
      <c r="B5373" s="1">
        <v>3552700</v>
      </c>
      <c r="C5373" s="1" t="s">
        <v>2038</v>
      </c>
      <c r="D5373" s="1" t="str">
        <f t="shared" si="249"/>
        <v>35</v>
      </c>
      <c r="E5373" s="1" t="str">
        <f t="shared" si="250"/>
        <v>52700</v>
      </c>
      <c r="F5373" s="1" t="str">
        <f t="shared" si="251"/>
        <v>SP-Tabatinga</v>
      </c>
    </row>
    <row r="5374" spans="1:6" x14ac:dyDescent="0.25">
      <c r="A5374" s="1" t="s">
        <v>1247</v>
      </c>
      <c r="B5374" s="1">
        <v>3552809</v>
      </c>
      <c r="C5374" s="1" t="s">
        <v>5643</v>
      </c>
      <c r="D5374" s="1" t="str">
        <f t="shared" si="249"/>
        <v>35</v>
      </c>
      <c r="E5374" s="1" t="str">
        <f t="shared" si="250"/>
        <v>52809</v>
      </c>
      <c r="F5374" s="1" t="str">
        <f t="shared" si="251"/>
        <v>SP-Taboão da Serra</v>
      </c>
    </row>
    <row r="5375" spans="1:6" x14ac:dyDescent="0.25">
      <c r="A5375" s="1" t="s">
        <v>1247</v>
      </c>
      <c r="B5375" s="1">
        <v>3552908</v>
      </c>
      <c r="C5375" s="1" t="s">
        <v>5644</v>
      </c>
      <c r="D5375" s="1" t="str">
        <f t="shared" si="249"/>
        <v>35</v>
      </c>
      <c r="E5375" s="1" t="str">
        <f t="shared" si="250"/>
        <v>52908</v>
      </c>
      <c r="F5375" s="1" t="str">
        <f t="shared" si="251"/>
        <v>SP-Taciba</v>
      </c>
    </row>
    <row r="5376" spans="1:6" x14ac:dyDescent="0.25">
      <c r="A5376" s="1" t="s">
        <v>1247</v>
      </c>
      <c r="B5376" s="1">
        <v>3553005</v>
      </c>
      <c r="C5376" s="1" t="s">
        <v>5645</v>
      </c>
      <c r="D5376" s="1" t="str">
        <f t="shared" si="249"/>
        <v>35</v>
      </c>
      <c r="E5376" s="1" t="str">
        <f t="shared" si="250"/>
        <v>53005</v>
      </c>
      <c r="F5376" s="1" t="str">
        <f t="shared" si="251"/>
        <v>SP-Taguaí</v>
      </c>
    </row>
    <row r="5377" spans="1:6" x14ac:dyDescent="0.25">
      <c r="A5377" s="1" t="s">
        <v>1247</v>
      </c>
      <c r="B5377" s="1">
        <v>3553104</v>
      </c>
      <c r="C5377" s="1" t="s">
        <v>5646</v>
      </c>
      <c r="D5377" s="1" t="str">
        <f t="shared" si="249"/>
        <v>35</v>
      </c>
      <c r="E5377" s="1" t="str">
        <f t="shared" si="250"/>
        <v>53104</v>
      </c>
      <c r="F5377" s="1" t="str">
        <f t="shared" si="251"/>
        <v>SP-Taiaçu</v>
      </c>
    </row>
    <row r="5378" spans="1:6" x14ac:dyDescent="0.25">
      <c r="A5378" s="1" t="s">
        <v>1247</v>
      </c>
      <c r="B5378" s="1">
        <v>3553203</v>
      </c>
      <c r="C5378" s="1" t="s">
        <v>5647</v>
      </c>
      <c r="D5378" s="1" t="str">
        <f t="shared" si="249"/>
        <v>35</v>
      </c>
      <c r="E5378" s="1" t="str">
        <f t="shared" si="250"/>
        <v>53203</v>
      </c>
      <c r="F5378" s="1" t="str">
        <f t="shared" si="251"/>
        <v>SP-Taiúva</v>
      </c>
    </row>
    <row r="5379" spans="1:6" x14ac:dyDescent="0.25">
      <c r="A5379" s="1" t="s">
        <v>1247</v>
      </c>
      <c r="B5379" s="1">
        <v>3553302</v>
      </c>
      <c r="C5379" s="1" t="s">
        <v>5648</v>
      </c>
      <c r="D5379" s="1" t="str">
        <f t="shared" ref="D5379:D5442" si="252">LEFT($B5379,2)</f>
        <v>35</v>
      </c>
      <c r="E5379" s="1" t="str">
        <f t="shared" ref="E5379:E5442" si="253">RIGHT(B5379,5)</f>
        <v>53302</v>
      </c>
      <c r="F5379" s="1" t="str">
        <f t="shared" si="251"/>
        <v>SP-Tambaú</v>
      </c>
    </row>
    <row r="5380" spans="1:6" x14ac:dyDescent="0.25">
      <c r="A5380" s="1" t="s">
        <v>1247</v>
      </c>
      <c r="B5380" s="1">
        <v>3553401</v>
      </c>
      <c r="C5380" s="1" t="s">
        <v>5649</v>
      </c>
      <c r="D5380" s="1" t="str">
        <f t="shared" si="252"/>
        <v>35</v>
      </c>
      <c r="E5380" s="1" t="str">
        <f t="shared" si="253"/>
        <v>53401</v>
      </c>
      <c r="F5380" s="1" t="str">
        <f t="shared" ref="F5380:F5443" si="254">A5380&amp;"-"&amp;C5380</f>
        <v>SP-Tanabi</v>
      </c>
    </row>
    <row r="5381" spans="1:6" x14ac:dyDescent="0.25">
      <c r="A5381" s="1" t="s">
        <v>1247</v>
      </c>
      <c r="B5381" s="1">
        <v>3553500</v>
      </c>
      <c r="C5381" s="1" t="s">
        <v>4860</v>
      </c>
      <c r="D5381" s="1" t="str">
        <f t="shared" si="252"/>
        <v>35</v>
      </c>
      <c r="E5381" s="1" t="str">
        <f t="shared" si="253"/>
        <v>53500</v>
      </c>
      <c r="F5381" s="1" t="str">
        <f t="shared" si="254"/>
        <v>SP-Tapiraí</v>
      </c>
    </row>
    <row r="5382" spans="1:6" x14ac:dyDescent="0.25">
      <c r="A5382" s="1" t="s">
        <v>1247</v>
      </c>
      <c r="B5382" s="1">
        <v>3553609</v>
      </c>
      <c r="C5382" s="1" t="s">
        <v>5650</v>
      </c>
      <c r="D5382" s="1" t="str">
        <f t="shared" si="252"/>
        <v>35</v>
      </c>
      <c r="E5382" s="1" t="str">
        <f t="shared" si="253"/>
        <v>53609</v>
      </c>
      <c r="F5382" s="1" t="str">
        <f t="shared" si="254"/>
        <v>SP-Tapiratiba</v>
      </c>
    </row>
    <row r="5383" spans="1:6" x14ac:dyDescent="0.25">
      <c r="A5383" s="1" t="s">
        <v>1247</v>
      </c>
      <c r="B5383" s="1">
        <v>3553658</v>
      </c>
      <c r="C5383" s="1" t="s">
        <v>5651</v>
      </c>
      <c r="D5383" s="1" t="str">
        <f t="shared" si="252"/>
        <v>35</v>
      </c>
      <c r="E5383" s="1" t="str">
        <f t="shared" si="253"/>
        <v>53658</v>
      </c>
      <c r="F5383" s="1" t="str">
        <f t="shared" si="254"/>
        <v>SP-Taquaral</v>
      </c>
    </row>
    <row r="5384" spans="1:6" x14ac:dyDescent="0.25">
      <c r="A5384" s="1" t="s">
        <v>1247</v>
      </c>
      <c r="B5384" s="1">
        <v>3553708</v>
      </c>
      <c r="C5384" s="1" t="s">
        <v>5652</v>
      </c>
      <c r="D5384" s="1" t="str">
        <f t="shared" si="252"/>
        <v>35</v>
      </c>
      <c r="E5384" s="1" t="str">
        <f t="shared" si="253"/>
        <v>53708</v>
      </c>
      <c r="F5384" s="1" t="str">
        <f t="shared" si="254"/>
        <v>SP-Taquaritinga</v>
      </c>
    </row>
    <row r="5385" spans="1:6" x14ac:dyDescent="0.25">
      <c r="A5385" s="1" t="s">
        <v>1247</v>
      </c>
      <c r="B5385" s="1">
        <v>3553807</v>
      </c>
      <c r="C5385" s="1" t="s">
        <v>5653</v>
      </c>
      <c r="D5385" s="1" t="str">
        <f t="shared" si="252"/>
        <v>35</v>
      </c>
      <c r="E5385" s="1" t="str">
        <f t="shared" si="253"/>
        <v>53807</v>
      </c>
      <c r="F5385" s="1" t="str">
        <f t="shared" si="254"/>
        <v>SP-Taquarituba</v>
      </c>
    </row>
    <row r="5386" spans="1:6" x14ac:dyDescent="0.25">
      <c r="A5386" s="1" t="s">
        <v>1247</v>
      </c>
      <c r="B5386" s="1">
        <v>3553856</v>
      </c>
      <c r="C5386" s="1" t="s">
        <v>5654</v>
      </c>
      <c r="D5386" s="1" t="str">
        <f t="shared" si="252"/>
        <v>35</v>
      </c>
      <c r="E5386" s="1" t="str">
        <f t="shared" si="253"/>
        <v>53856</v>
      </c>
      <c r="F5386" s="1" t="str">
        <f t="shared" si="254"/>
        <v>SP-Taquarivaí</v>
      </c>
    </row>
    <row r="5387" spans="1:6" x14ac:dyDescent="0.25">
      <c r="A5387" s="1" t="s">
        <v>1247</v>
      </c>
      <c r="B5387" s="1">
        <v>3553906</v>
      </c>
      <c r="C5387" s="1" t="s">
        <v>5655</v>
      </c>
      <c r="D5387" s="1" t="str">
        <f t="shared" si="252"/>
        <v>35</v>
      </c>
      <c r="E5387" s="1" t="str">
        <f t="shared" si="253"/>
        <v>53906</v>
      </c>
      <c r="F5387" s="1" t="str">
        <f t="shared" si="254"/>
        <v>SP-Tarabai</v>
      </c>
    </row>
    <row r="5388" spans="1:6" x14ac:dyDescent="0.25">
      <c r="A5388" s="1" t="s">
        <v>1247</v>
      </c>
      <c r="B5388" s="1">
        <v>3553955</v>
      </c>
      <c r="C5388" s="1" t="s">
        <v>5656</v>
      </c>
      <c r="D5388" s="1" t="str">
        <f t="shared" si="252"/>
        <v>35</v>
      </c>
      <c r="E5388" s="1" t="str">
        <f t="shared" si="253"/>
        <v>53955</v>
      </c>
      <c r="F5388" s="1" t="str">
        <f t="shared" si="254"/>
        <v>SP-Tarumã</v>
      </c>
    </row>
    <row r="5389" spans="1:6" x14ac:dyDescent="0.25">
      <c r="A5389" s="1" t="s">
        <v>1247</v>
      </c>
      <c r="B5389" s="1">
        <v>3554003</v>
      </c>
      <c r="C5389" s="1" t="s">
        <v>5657</v>
      </c>
      <c r="D5389" s="1" t="str">
        <f t="shared" si="252"/>
        <v>35</v>
      </c>
      <c r="E5389" s="1" t="str">
        <f t="shared" si="253"/>
        <v>54003</v>
      </c>
      <c r="F5389" s="1" t="str">
        <f t="shared" si="254"/>
        <v>SP-Tatuí</v>
      </c>
    </row>
    <row r="5390" spans="1:6" x14ac:dyDescent="0.25">
      <c r="A5390" s="1" t="s">
        <v>1247</v>
      </c>
      <c r="B5390" s="1">
        <v>3554102</v>
      </c>
      <c r="C5390" s="1" t="s">
        <v>5658</v>
      </c>
      <c r="D5390" s="1" t="str">
        <f t="shared" si="252"/>
        <v>35</v>
      </c>
      <c r="E5390" s="1" t="str">
        <f t="shared" si="253"/>
        <v>54102</v>
      </c>
      <c r="F5390" s="1" t="str">
        <f t="shared" si="254"/>
        <v>SP-Taubaté</v>
      </c>
    </row>
    <row r="5391" spans="1:6" x14ac:dyDescent="0.25">
      <c r="A5391" s="1" t="s">
        <v>1247</v>
      </c>
      <c r="B5391" s="1">
        <v>3554201</v>
      </c>
      <c r="C5391" s="1" t="s">
        <v>5659</v>
      </c>
      <c r="D5391" s="1" t="str">
        <f t="shared" si="252"/>
        <v>35</v>
      </c>
      <c r="E5391" s="1" t="str">
        <f t="shared" si="253"/>
        <v>54201</v>
      </c>
      <c r="F5391" s="1" t="str">
        <f t="shared" si="254"/>
        <v>SP-Tejupá</v>
      </c>
    </row>
    <row r="5392" spans="1:6" x14ac:dyDescent="0.25">
      <c r="A5392" s="1" t="s">
        <v>1247</v>
      </c>
      <c r="B5392" s="1">
        <v>3554300</v>
      </c>
      <c r="C5392" s="1" t="s">
        <v>4048</v>
      </c>
      <c r="D5392" s="1" t="str">
        <f t="shared" si="252"/>
        <v>35</v>
      </c>
      <c r="E5392" s="1" t="str">
        <f t="shared" si="253"/>
        <v>54300</v>
      </c>
      <c r="F5392" s="1" t="str">
        <f t="shared" si="254"/>
        <v>SP-Teodoro Sampaio</v>
      </c>
    </row>
    <row r="5393" spans="1:6" x14ac:dyDescent="0.25">
      <c r="A5393" s="1" t="s">
        <v>1247</v>
      </c>
      <c r="B5393" s="1">
        <v>3554409</v>
      </c>
      <c r="C5393" s="1" t="s">
        <v>5660</v>
      </c>
      <c r="D5393" s="1" t="str">
        <f t="shared" si="252"/>
        <v>35</v>
      </c>
      <c r="E5393" s="1" t="str">
        <f t="shared" si="253"/>
        <v>54409</v>
      </c>
      <c r="F5393" s="1" t="str">
        <f t="shared" si="254"/>
        <v>SP-Terra Roxa</v>
      </c>
    </row>
    <row r="5394" spans="1:6" x14ac:dyDescent="0.25">
      <c r="A5394" s="1" t="s">
        <v>1247</v>
      </c>
      <c r="B5394" s="1">
        <v>3554508</v>
      </c>
      <c r="C5394" s="1" t="s">
        <v>5661</v>
      </c>
      <c r="D5394" s="1" t="str">
        <f t="shared" si="252"/>
        <v>35</v>
      </c>
      <c r="E5394" s="1" t="str">
        <f t="shared" si="253"/>
        <v>54508</v>
      </c>
      <c r="F5394" s="1" t="str">
        <f t="shared" si="254"/>
        <v>SP-Tietê</v>
      </c>
    </row>
    <row r="5395" spans="1:6" x14ac:dyDescent="0.25">
      <c r="A5395" s="1" t="s">
        <v>1247</v>
      </c>
      <c r="B5395" s="1">
        <v>3554607</v>
      </c>
      <c r="C5395" s="1" t="s">
        <v>5662</v>
      </c>
      <c r="D5395" s="1" t="str">
        <f t="shared" si="252"/>
        <v>35</v>
      </c>
      <c r="E5395" s="1" t="str">
        <f t="shared" si="253"/>
        <v>54607</v>
      </c>
      <c r="F5395" s="1" t="str">
        <f t="shared" si="254"/>
        <v>SP-Timburi</v>
      </c>
    </row>
    <row r="5396" spans="1:6" x14ac:dyDescent="0.25">
      <c r="A5396" s="1" t="s">
        <v>1247</v>
      </c>
      <c r="B5396" s="1">
        <v>3554656</v>
      </c>
      <c r="C5396" s="1" t="s">
        <v>5663</v>
      </c>
      <c r="D5396" s="1" t="str">
        <f t="shared" si="252"/>
        <v>35</v>
      </c>
      <c r="E5396" s="1" t="str">
        <f t="shared" si="253"/>
        <v>54656</v>
      </c>
      <c r="F5396" s="1" t="str">
        <f t="shared" si="254"/>
        <v>SP-Torre de Pedra</v>
      </c>
    </row>
    <row r="5397" spans="1:6" x14ac:dyDescent="0.25">
      <c r="A5397" s="1" t="s">
        <v>1247</v>
      </c>
      <c r="B5397" s="1">
        <v>3554706</v>
      </c>
      <c r="C5397" s="1" t="s">
        <v>5664</v>
      </c>
      <c r="D5397" s="1" t="str">
        <f t="shared" si="252"/>
        <v>35</v>
      </c>
      <c r="E5397" s="1" t="str">
        <f t="shared" si="253"/>
        <v>54706</v>
      </c>
      <c r="F5397" s="1" t="str">
        <f t="shared" si="254"/>
        <v>SP-Torrinha</v>
      </c>
    </row>
    <row r="5398" spans="1:6" x14ac:dyDescent="0.25">
      <c r="A5398" s="1" t="s">
        <v>1247</v>
      </c>
      <c r="B5398" s="1">
        <v>3554755</v>
      </c>
      <c r="C5398" s="1" t="s">
        <v>5665</v>
      </c>
      <c r="D5398" s="1" t="str">
        <f t="shared" si="252"/>
        <v>35</v>
      </c>
      <c r="E5398" s="1" t="str">
        <f t="shared" si="253"/>
        <v>54755</v>
      </c>
      <c r="F5398" s="1" t="str">
        <f t="shared" si="254"/>
        <v>SP-Trabiju</v>
      </c>
    </row>
    <row r="5399" spans="1:6" x14ac:dyDescent="0.25">
      <c r="A5399" s="1" t="s">
        <v>1247</v>
      </c>
      <c r="B5399" s="1">
        <v>3554805</v>
      </c>
      <c r="C5399" s="1" t="s">
        <v>5666</v>
      </c>
      <c r="D5399" s="1" t="str">
        <f t="shared" si="252"/>
        <v>35</v>
      </c>
      <c r="E5399" s="1" t="str">
        <f t="shared" si="253"/>
        <v>54805</v>
      </c>
      <c r="F5399" s="1" t="str">
        <f t="shared" si="254"/>
        <v>SP-Tremembé</v>
      </c>
    </row>
    <row r="5400" spans="1:6" x14ac:dyDescent="0.25">
      <c r="A5400" s="1" t="s">
        <v>1247</v>
      </c>
      <c r="B5400" s="1">
        <v>3554904</v>
      </c>
      <c r="C5400" s="1" t="s">
        <v>5667</v>
      </c>
      <c r="D5400" s="1" t="str">
        <f t="shared" si="252"/>
        <v>35</v>
      </c>
      <c r="E5400" s="1" t="str">
        <f t="shared" si="253"/>
        <v>54904</v>
      </c>
      <c r="F5400" s="1" t="str">
        <f t="shared" si="254"/>
        <v>SP-Três Fronteiras</v>
      </c>
    </row>
    <row r="5401" spans="1:6" x14ac:dyDescent="0.25">
      <c r="A5401" s="1" t="s">
        <v>1247</v>
      </c>
      <c r="B5401" s="1">
        <v>3554953</v>
      </c>
      <c r="C5401" s="1" t="s">
        <v>5668</v>
      </c>
      <c r="D5401" s="1" t="str">
        <f t="shared" si="252"/>
        <v>35</v>
      </c>
      <c r="E5401" s="1" t="str">
        <f t="shared" si="253"/>
        <v>54953</v>
      </c>
      <c r="F5401" s="1" t="str">
        <f t="shared" si="254"/>
        <v>SP-Tuiuti</v>
      </c>
    </row>
    <row r="5402" spans="1:6" x14ac:dyDescent="0.25">
      <c r="A5402" s="1" t="s">
        <v>1247</v>
      </c>
      <c r="B5402" s="1">
        <v>3555000</v>
      </c>
      <c r="C5402" s="1" t="s">
        <v>5669</v>
      </c>
      <c r="D5402" s="1" t="str">
        <f t="shared" si="252"/>
        <v>35</v>
      </c>
      <c r="E5402" s="1" t="str">
        <f t="shared" si="253"/>
        <v>55000</v>
      </c>
      <c r="F5402" s="1" t="str">
        <f t="shared" si="254"/>
        <v>SP-Tupã</v>
      </c>
    </row>
    <row r="5403" spans="1:6" x14ac:dyDescent="0.25">
      <c r="A5403" s="1" t="s">
        <v>1247</v>
      </c>
      <c r="B5403" s="1">
        <v>3555109</v>
      </c>
      <c r="C5403" s="1" t="s">
        <v>5670</v>
      </c>
      <c r="D5403" s="1" t="str">
        <f t="shared" si="252"/>
        <v>35</v>
      </c>
      <c r="E5403" s="1" t="str">
        <f t="shared" si="253"/>
        <v>55109</v>
      </c>
      <c r="F5403" s="1" t="str">
        <f t="shared" si="254"/>
        <v>SP-Tupi Paulista</v>
      </c>
    </row>
    <row r="5404" spans="1:6" x14ac:dyDescent="0.25">
      <c r="A5404" s="1" t="s">
        <v>1247</v>
      </c>
      <c r="B5404" s="1">
        <v>3555208</v>
      </c>
      <c r="C5404" s="1" t="s">
        <v>5671</v>
      </c>
      <c r="D5404" s="1" t="str">
        <f t="shared" si="252"/>
        <v>35</v>
      </c>
      <c r="E5404" s="1" t="str">
        <f t="shared" si="253"/>
        <v>55208</v>
      </c>
      <c r="F5404" s="1" t="str">
        <f t="shared" si="254"/>
        <v>SP-Turiúba</v>
      </c>
    </row>
    <row r="5405" spans="1:6" x14ac:dyDescent="0.25">
      <c r="A5405" s="1" t="s">
        <v>1247</v>
      </c>
      <c r="B5405" s="1">
        <v>3555307</v>
      </c>
      <c r="C5405" s="1" t="s">
        <v>4877</v>
      </c>
      <c r="D5405" s="1" t="str">
        <f t="shared" si="252"/>
        <v>35</v>
      </c>
      <c r="E5405" s="1" t="str">
        <f t="shared" si="253"/>
        <v>55307</v>
      </c>
      <c r="F5405" s="1" t="str">
        <f t="shared" si="254"/>
        <v>SP-Turmalina</v>
      </c>
    </row>
    <row r="5406" spans="1:6" x14ac:dyDescent="0.25">
      <c r="A5406" s="1" t="s">
        <v>1247</v>
      </c>
      <c r="B5406" s="1">
        <v>3555356</v>
      </c>
      <c r="C5406" s="1" t="s">
        <v>5672</v>
      </c>
      <c r="D5406" s="1" t="str">
        <f t="shared" si="252"/>
        <v>35</v>
      </c>
      <c r="E5406" s="1" t="str">
        <f t="shared" si="253"/>
        <v>55356</v>
      </c>
      <c r="F5406" s="1" t="str">
        <f t="shared" si="254"/>
        <v>SP-Ubarana</v>
      </c>
    </row>
    <row r="5407" spans="1:6" x14ac:dyDescent="0.25">
      <c r="A5407" s="1" t="s">
        <v>1247</v>
      </c>
      <c r="B5407" s="1">
        <v>3555406</v>
      </c>
      <c r="C5407" s="1" t="s">
        <v>5673</v>
      </c>
      <c r="D5407" s="1" t="str">
        <f t="shared" si="252"/>
        <v>35</v>
      </c>
      <c r="E5407" s="1" t="str">
        <f t="shared" si="253"/>
        <v>55406</v>
      </c>
      <c r="F5407" s="1" t="str">
        <f t="shared" si="254"/>
        <v>SP-Ubatuba</v>
      </c>
    </row>
    <row r="5408" spans="1:6" x14ac:dyDescent="0.25">
      <c r="A5408" s="1" t="s">
        <v>1247</v>
      </c>
      <c r="B5408" s="1">
        <v>3555505</v>
      </c>
      <c r="C5408" s="1" t="s">
        <v>5674</v>
      </c>
      <c r="D5408" s="1" t="str">
        <f t="shared" si="252"/>
        <v>35</v>
      </c>
      <c r="E5408" s="1" t="str">
        <f t="shared" si="253"/>
        <v>55505</v>
      </c>
      <c r="F5408" s="1" t="str">
        <f t="shared" si="254"/>
        <v>SP-Ubirajara</v>
      </c>
    </row>
    <row r="5409" spans="1:6" x14ac:dyDescent="0.25">
      <c r="A5409" s="1" t="s">
        <v>1247</v>
      </c>
      <c r="B5409" s="1">
        <v>3555604</v>
      </c>
      <c r="C5409" s="1" t="s">
        <v>5675</v>
      </c>
      <c r="D5409" s="1" t="str">
        <f t="shared" si="252"/>
        <v>35</v>
      </c>
      <c r="E5409" s="1" t="str">
        <f t="shared" si="253"/>
        <v>55604</v>
      </c>
      <c r="F5409" s="1" t="str">
        <f t="shared" si="254"/>
        <v>SP-Uchoa</v>
      </c>
    </row>
    <row r="5410" spans="1:6" x14ac:dyDescent="0.25">
      <c r="A5410" s="1" t="s">
        <v>1247</v>
      </c>
      <c r="B5410" s="1">
        <v>3555703</v>
      </c>
      <c r="C5410" s="1" t="s">
        <v>5676</v>
      </c>
      <c r="D5410" s="1" t="str">
        <f t="shared" si="252"/>
        <v>35</v>
      </c>
      <c r="E5410" s="1" t="str">
        <f t="shared" si="253"/>
        <v>55703</v>
      </c>
      <c r="F5410" s="1" t="str">
        <f t="shared" si="254"/>
        <v>SP-União Paulista</v>
      </c>
    </row>
    <row r="5411" spans="1:6" x14ac:dyDescent="0.25">
      <c r="A5411" s="1" t="s">
        <v>1247</v>
      </c>
      <c r="B5411" s="1">
        <v>3555802</v>
      </c>
      <c r="C5411" s="1" t="s">
        <v>5677</v>
      </c>
      <c r="D5411" s="1" t="str">
        <f t="shared" si="252"/>
        <v>35</v>
      </c>
      <c r="E5411" s="1" t="str">
        <f t="shared" si="253"/>
        <v>55802</v>
      </c>
      <c r="F5411" s="1" t="str">
        <f t="shared" si="254"/>
        <v>SP-Urânia</v>
      </c>
    </row>
    <row r="5412" spans="1:6" x14ac:dyDescent="0.25">
      <c r="A5412" s="1" t="s">
        <v>1247</v>
      </c>
      <c r="B5412" s="1">
        <v>3555901</v>
      </c>
      <c r="C5412" s="1" t="s">
        <v>5678</v>
      </c>
      <c r="D5412" s="1" t="str">
        <f t="shared" si="252"/>
        <v>35</v>
      </c>
      <c r="E5412" s="1" t="str">
        <f t="shared" si="253"/>
        <v>55901</v>
      </c>
      <c r="F5412" s="1" t="str">
        <f t="shared" si="254"/>
        <v>SP-Uru</v>
      </c>
    </row>
    <row r="5413" spans="1:6" x14ac:dyDescent="0.25">
      <c r="A5413" s="1" t="s">
        <v>1247</v>
      </c>
      <c r="B5413" s="1">
        <v>3556008</v>
      </c>
      <c r="C5413" s="1" t="s">
        <v>5679</v>
      </c>
      <c r="D5413" s="1" t="str">
        <f t="shared" si="252"/>
        <v>35</v>
      </c>
      <c r="E5413" s="1" t="str">
        <f t="shared" si="253"/>
        <v>56008</v>
      </c>
      <c r="F5413" s="1" t="str">
        <f t="shared" si="254"/>
        <v>SP-Urupês</v>
      </c>
    </row>
    <row r="5414" spans="1:6" x14ac:dyDescent="0.25">
      <c r="A5414" s="1" t="s">
        <v>1247</v>
      </c>
      <c r="B5414" s="1">
        <v>3556107</v>
      </c>
      <c r="C5414" s="1" t="s">
        <v>5680</v>
      </c>
      <c r="D5414" s="1" t="str">
        <f t="shared" si="252"/>
        <v>35</v>
      </c>
      <c r="E5414" s="1" t="str">
        <f t="shared" si="253"/>
        <v>56107</v>
      </c>
      <c r="F5414" s="1" t="str">
        <f t="shared" si="254"/>
        <v>SP-Valentim Gentil</v>
      </c>
    </row>
    <row r="5415" spans="1:6" x14ac:dyDescent="0.25">
      <c r="A5415" s="1" t="s">
        <v>1247</v>
      </c>
      <c r="B5415" s="1">
        <v>3556206</v>
      </c>
      <c r="C5415" s="1" t="s">
        <v>5681</v>
      </c>
      <c r="D5415" s="1" t="str">
        <f t="shared" si="252"/>
        <v>35</v>
      </c>
      <c r="E5415" s="1" t="str">
        <f t="shared" si="253"/>
        <v>56206</v>
      </c>
      <c r="F5415" s="1" t="str">
        <f t="shared" si="254"/>
        <v>SP-Valinhos</v>
      </c>
    </row>
    <row r="5416" spans="1:6" x14ac:dyDescent="0.25">
      <c r="A5416" s="1" t="s">
        <v>1247</v>
      </c>
      <c r="B5416" s="1">
        <v>3556305</v>
      </c>
      <c r="C5416" s="1" t="s">
        <v>5682</v>
      </c>
      <c r="D5416" s="1" t="str">
        <f t="shared" si="252"/>
        <v>35</v>
      </c>
      <c r="E5416" s="1" t="str">
        <f t="shared" si="253"/>
        <v>56305</v>
      </c>
      <c r="F5416" s="1" t="str">
        <f t="shared" si="254"/>
        <v>SP-Valparaíso</v>
      </c>
    </row>
    <row r="5417" spans="1:6" x14ac:dyDescent="0.25">
      <c r="A5417" s="1" t="s">
        <v>1247</v>
      </c>
      <c r="B5417" s="1">
        <v>3556354</v>
      </c>
      <c r="C5417" s="1" t="s">
        <v>5683</v>
      </c>
      <c r="D5417" s="1" t="str">
        <f t="shared" si="252"/>
        <v>35</v>
      </c>
      <c r="E5417" s="1" t="str">
        <f t="shared" si="253"/>
        <v>56354</v>
      </c>
      <c r="F5417" s="1" t="str">
        <f t="shared" si="254"/>
        <v>SP-Vargem</v>
      </c>
    </row>
    <row r="5418" spans="1:6" x14ac:dyDescent="0.25">
      <c r="A5418" s="1" t="s">
        <v>1247</v>
      </c>
      <c r="B5418" s="1">
        <v>3556404</v>
      </c>
      <c r="C5418" s="1" t="s">
        <v>5684</v>
      </c>
      <c r="D5418" s="1" t="str">
        <f t="shared" si="252"/>
        <v>35</v>
      </c>
      <c r="E5418" s="1" t="str">
        <f t="shared" si="253"/>
        <v>56404</v>
      </c>
      <c r="F5418" s="1" t="str">
        <f t="shared" si="254"/>
        <v>SP-Vargem Grande do Sul</v>
      </c>
    </row>
    <row r="5419" spans="1:6" x14ac:dyDescent="0.25">
      <c r="A5419" s="1" t="s">
        <v>1247</v>
      </c>
      <c r="B5419" s="1">
        <v>3556453</v>
      </c>
      <c r="C5419" s="1" t="s">
        <v>5685</v>
      </c>
      <c r="D5419" s="1" t="str">
        <f t="shared" si="252"/>
        <v>35</v>
      </c>
      <c r="E5419" s="1" t="str">
        <f t="shared" si="253"/>
        <v>56453</v>
      </c>
      <c r="F5419" s="1" t="str">
        <f t="shared" si="254"/>
        <v>SP-Vargem Grande Paulista</v>
      </c>
    </row>
    <row r="5420" spans="1:6" x14ac:dyDescent="0.25">
      <c r="A5420" s="1" t="s">
        <v>1247</v>
      </c>
      <c r="B5420" s="1">
        <v>3556503</v>
      </c>
      <c r="C5420" s="1" t="s">
        <v>5686</v>
      </c>
      <c r="D5420" s="1" t="str">
        <f t="shared" si="252"/>
        <v>35</v>
      </c>
      <c r="E5420" s="1" t="str">
        <f t="shared" si="253"/>
        <v>56503</v>
      </c>
      <c r="F5420" s="1" t="str">
        <f t="shared" si="254"/>
        <v>SP-Várzea Paulista</v>
      </c>
    </row>
    <row r="5421" spans="1:6" x14ac:dyDescent="0.25">
      <c r="A5421" s="1" t="s">
        <v>1247</v>
      </c>
      <c r="B5421" s="1">
        <v>3556602</v>
      </c>
      <c r="C5421" s="1" t="s">
        <v>3140</v>
      </c>
      <c r="D5421" s="1" t="str">
        <f t="shared" si="252"/>
        <v>35</v>
      </c>
      <c r="E5421" s="1" t="str">
        <f t="shared" si="253"/>
        <v>56602</v>
      </c>
      <c r="F5421" s="1" t="str">
        <f t="shared" si="254"/>
        <v>SP-Vera Cruz</v>
      </c>
    </row>
    <row r="5422" spans="1:6" x14ac:dyDescent="0.25">
      <c r="A5422" s="1" t="s">
        <v>1247</v>
      </c>
      <c r="B5422" s="1">
        <v>3556701</v>
      </c>
      <c r="C5422" s="1" t="s">
        <v>5687</v>
      </c>
      <c r="D5422" s="1" t="str">
        <f t="shared" si="252"/>
        <v>35</v>
      </c>
      <c r="E5422" s="1" t="str">
        <f t="shared" si="253"/>
        <v>56701</v>
      </c>
      <c r="F5422" s="1" t="str">
        <f t="shared" si="254"/>
        <v>SP-Vinhedo</v>
      </c>
    </row>
    <row r="5423" spans="1:6" x14ac:dyDescent="0.25">
      <c r="A5423" s="1" t="s">
        <v>1247</v>
      </c>
      <c r="B5423" s="1">
        <v>3556800</v>
      </c>
      <c r="C5423" s="1" t="s">
        <v>5688</v>
      </c>
      <c r="D5423" s="1" t="str">
        <f t="shared" si="252"/>
        <v>35</v>
      </c>
      <c r="E5423" s="1" t="str">
        <f t="shared" si="253"/>
        <v>56800</v>
      </c>
      <c r="F5423" s="1" t="str">
        <f t="shared" si="254"/>
        <v>SP-Viradouro</v>
      </c>
    </row>
    <row r="5424" spans="1:6" x14ac:dyDescent="0.25">
      <c r="A5424" s="1" t="s">
        <v>1247</v>
      </c>
      <c r="B5424" s="1">
        <v>3556909</v>
      </c>
      <c r="C5424" s="1" t="s">
        <v>5689</v>
      </c>
      <c r="D5424" s="1" t="str">
        <f t="shared" si="252"/>
        <v>35</v>
      </c>
      <c r="E5424" s="1" t="str">
        <f t="shared" si="253"/>
        <v>56909</v>
      </c>
      <c r="F5424" s="1" t="str">
        <f t="shared" si="254"/>
        <v>SP-Vista Alegre do Alto</v>
      </c>
    </row>
    <row r="5425" spans="1:6" x14ac:dyDescent="0.25">
      <c r="A5425" s="1" t="s">
        <v>1247</v>
      </c>
      <c r="B5425" s="1">
        <v>3556958</v>
      </c>
      <c r="C5425" s="1" t="s">
        <v>5690</v>
      </c>
      <c r="D5425" s="1" t="str">
        <f t="shared" si="252"/>
        <v>35</v>
      </c>
      <c r="E5425" s="1" t="str">
        <f t="shared" si="253"/>
        <v>56958</v>
      </c>
      <c r="F5425" s="1" t="str">
        <f t="shared" si="254"/>
        <v>SP-Vitória Brasil</v>
      </c>
    </row>
    <row r="5426" spans="1:6" x14ac:dyDescent="0.25">
      <c r="A5426" s="1" t="s">
        <v>1247</v>
      </c>
      <c r="B5426" s="1">
        <v>3557006</v>
      </c>
      <c r="C5426" s="1" t="s">
        <v>5691</v>
      </c>
      <c r="D5426" s="1" t="str">
        <f t="shared" si="252"/>
        <v>35</v>
      </c>
      <c r="E5426" s="1" t="str">
        <f t="shared" si="253"/>
        <v>57006</v>
      </c>
      <c r="F5426" s="1" t="str">
        <f t="shared" si="254"/>
        <v>SP-Votorantim</v>
      </c>
    </row>
    <row r="5427" spans="1:6" x14ac:dyDescent="0.25">
      <c r="A5427" s="1" t="s">
        <v>1247</v>
      </c>
      <c r="B5427" s="1">
        <v>3557105</v>
      </c>
      <c r="C5427" s="1" t="s">
        <v>5692</v>
      </c>
      <c r="D5427" s="1" t="str">
        <f t="shared" si="252"/>
        <v>35</v>
      </c>
      <c r="E5427" s="1" t="str">
        <f t="shared" si="253"/>
        <v>57105</v>
      </c>
      <c r="F5427" s="1" t="str">
        <f t="shared" si="254"/>
        <v>SP-Votuporanga</v>
      </c>
    </row>
    <row r="5428" spans="1:6" x14ac:dyDescent="0.25">
      <c r="A5428" s="1" t="s">
        <v>1247</v>
      </c>
      <c r="B5428" s="1">
        <v>3557154</v>
      </c>
      <c r="C5428" s="1" t="s">
        <v>5693</v>
      </c>
      <c r="D5428" s="1" t="str">
        <f t="shared" si="252"/>
        <v>35</v>
      </c>
      <c r="E5428" s="1" t="str">
        <f t="shared" si="253"/>
        <v>57154</v>
      </c>
      <c r="F5428" s="1" t="str">
        <f t="shared" si="254"/>
        <v>SP-Zacarias</v>
      </c>
    </row>
    <row r="5429" spans="1:6" x14ac:dyDescent="0.25">
      <c r="A5429" s="1" t="s">
        <v>2222</v>
      </c>
      <c r="B5429" s="1">
        <v>1700251</v>
      </c>
      <c r="C5429" s="1" t="s">
        <v>2223</v>
      </c>
      <c r="D5429" s="1" t="str">
        <f t="shared" si="252"/>
        <v>17</v>
      </c>
      <c r="E5429" s="1" t="str">
        <f t="shared" si="253"/>
        <v>00251</v>
      </c>
      <c r="F5429" s="1" t="str">
        <f t="shared" si="254"/>
        <v>TO-Abreulândia</v>
      </c>
    </row>
    <row r="5430" spans="1:6" x14ac:dyDescent="0.25">
      <c r="A5430" s="1" t="s">
        <v>2222</v>
      </c>
      <c r="B5430" s="1">
        <v>1700301</v>
      </c>
      <c r="C5430" s="1" t="s">
        <v>2224</v>
      </c>
      <c r="D5430" s="1" t="str">
        <f t="shared" si="252"/>
        <v>17</v>
      </c>
      <c r="E5430" s="1" t="str">
        <f t="shared" si="253"/>
        <v>00301</v>
      </c>
      <c r="F5430" s="1" t="str">
        <f t="shared" si="254"/>
        <v>TO-Aguiarnópolis</v>
      </c>
    </row>
    <row r="5431" spans="1:6" x14ac:dyDescent="0.25">
      <c r="A5431" s="1" t="s">
        <v>2222</v>
      </c>
      <c r="B5431" s="1">
        <v>1700350</v>
      </c>
      <c r="C5431" s="1" t="s">
        <v>2225</v>
      </c>
      <c r="D5431" s="1" t="str">
        <f t="shared" si="252"/>
        <v>17</v>
      </c>
      <c r="E5431" s="1" t="str">
        <f t="shared" si="253"/>
        <v>00350</v>
      </c>
      <c r="F5431" s="1" t="str">
        <f t="shared" si="254"/>
        <v>TO-Aliança do Tocantins</v>
      </c>
    </row>
    <row r="5432" spans="1:6" x14ac:dyDescent="0.25">
      <c r="A5432" s="1" t="s">
        <v>2222</v>
      </c>
      <c r="B5432" s="1">
        <v>1700400</v>
      </c>
      <c r="C5432" s="1" t="s">
        <v>2226</v>
      </c>
      <c r="D5432" s="1" t="str">
        <f t="shared" si="252"/>
        <v>17</v>
      </c>
      <c r="E5432" s="1" t="str">
        <f t="shared" si="253"/>
        <v>00400</v>
      </c>
      <c r="F5432" s="1" t="str">
        <f t="shared" si="254"/>
        <v>TO-Almas</v>
      </c>
    </row>
    <row r="5433" spans="1:6" x14ac:dyDescent="0.25">
      <c r="A5433" s="1" t="s">
        <v>2222</v>
      </c>
      <c r="B5433" s="1">
        <v>1700707</v>
      </c>
      <c r="C5433" s="1" t="s">
        <v>2227</v>
      </c>
      <c r="D5433" s="1" t="str">
        <f t="shared" si="252"/>
        <v>17</v>
      </c>
      <c r="E5433" s="1" t="str">
        <f t="shared" si="253"/>
        <v>00707</v>
      </c>
      <c r="F5433" s="1" t="str">
        <f t="shared" si="254"/>
        <v>TO-Alvorada</v>
      </c>
    </row>
    <row r="5434" spans="1:6" x14ac:dyDescent="0.25">
      <c r="A5434" s="1" t="s">
        <v>2222</v>
      </c>
      <c r="B5434" s="1">
        <v>1701002</v>
      </c>
      <c r="C5434" s="1" t="s">
        <v>2228</v>
      </c>
      <c r="D5434" s="1" t="str">
        <f t="shared" si="252"/>
        <v>17</v>
      </c>
      <c r="E5434" s="1" t="str">
        <f t="shared" si="253"/>
        <v>01002</v>
      </c>
      <c r="F5434" s="1" t="str">
        <f t="shared" si="254"/>
        <v>TO-Ananás</v>
      </c>
    </row>
    <row r="5435" spans="1:6" x14ac:dyDescent="0.25">
      <c r="A5435" s="1" t="s">
        <v>2222</v>
      </c>
      <c r="B5435" s="1">
        <v>1701051</v>
      </c>
      <c r="C5435" s="1" t="s">
        <v>2229</v>
      </c>
      <c r="D5435" s="1" t="str">
        <f t="shared" si="252"/>
        <v>17</v>
      </c>
      <c r="E5435" s="1" t="str">
        <f t="shared" si="253"/>
        <v>01051</v>
      </c>
      <c r="F5435" s="1" t="str">
        <f t="shared" si="254"/>
        <v>TO-Angico</v>
      </c>
    </row>
    <row r="5436" spans="1:6" x14ac:dyDescent="0.25">
      <c r="A5436" s="1" t="s">
        <v>2222</v>
      </c>
      <c r="B5436" s="1">
        <v>1701101</v>
      </c>
      <c r="C5436" s="1" t="s">
        <v>2230</v>
      </c>
      <c r="D5436" s="1" t="str">
        <f t="shared" si="252"/>
        <v>17</v>
      </c>
      <c r="E5436" s="1" t="str">
        <f t="shared" si="253"/>
        <v>01101</v>
      </c>
      <c r="F5436" s="1" t="str">
        <f t="shared" si="254"/>
        <v>TO-Aparecida do Rio Negro</v>
      </c>
    </row>
    <row r="5437" spans="1:6" x14ac:dyDescent="0.25">
      <c r="A5437" s="1" t="s">
        <v>2222</v>
      </c>
      <c r="B5437" s="1">
        <v>1701309</v>
      </c>
      <c r="C5437" s="1" t="s">
        <v>2231</v>
      </c>
      <c r="D5437" s="1" t="str">
        <f t="shared" si="252"/>
        <v>17</v>
      </c>
      <c r="E5437" s="1" t="str">
        <f t="shared" si="253"/>
        <v>01309</v>
      </c>
      <c r="F5437" s="1" t="str">
        <f t="shared" si="254"/>
        <v>TO-Aragominas</v>
      </c>
    </row>
    <row r="5438" spans="1:6" x14ac:dyDescent="0.25">
      <c r="A5438" s="1" t="s">
        <v>2222</v>
      </c>
      <c r="B5438" s="1">
        <v>1701903</v>
      </c>
      <c r="C5438" s="1" t="s">
        <v>2232</v>
      </c>
      <c r="D5438" s="1" t="str">
        <f t="shared" si="252"/>
        <v>17</v>
      </c>
      <c r="E5438" s="1" t="str">
        <f t="shared" si="253"/>
        <v>01903</v>
      </c>
      <c r="F5438" s="1" t="str">
        <f t="shared" si="254"/>
        <v>TO-Araguacema</v>
      </c>
    </row>
    <row r="5439" spans="1:6" x14ac:dyDescent="0.25">
      <c r="A5439" s="1" t="s">
        <v>2222</v>
      </c>
      <c r="B5439" s="1">
        <v>1702000</v>
      </c>
      <c r="C5439" s="1" t="s">
        <v>2233</v>
      </c>
      <c r="D5439" s="1" t="str">
        <f t="shared" si="252"/>
        <v>17</v>
      </c>
      <c r="E5439" s="1" t="str">
        <f t="shared" si="253"/>
        <v>02000</v>
      </c>
      <c r="F5439" s="1" t="str">
        <f t="shared" si="254"/>
        <v>TO-Araguaçu</v>
      </c>
    </row>
    <row r="5440" spans="1:6" x14ac:dyDescent="0.25">
      <c r="A5440" s="1" t="s">
        <v>2222</v>
      </c>
      <c r="B5440" s="1">
        <v>1702109</v>
      </c>
      <c r="C5440" s="1" t="s">
        <v>2234</v>
      </c>
      <c r="D5440" s="1" t="str">
        <f t="shared" si="252"/>
        <v>17</v>
      </c>
      <c r="E5440" s="1" t="str">
        <f t="shared" si="253"/>
        <v>02109</v>
      </c>
      <c r="F5440" s="1" t="str">
        <f t="shared" si="254"/>
        <v>TO-Araguaína</v>
      </c>
    </row>
    <row r="5441" spans="1:6" x14ac:dyDescent="0.25">
      <c r="A5441" s="1" t="s">
        <v>2222</v>
      </c>
      <c r="B5441" s="1">
        <v>1702158</v>
      </c>
      <c r="C5441" s="1" t="s">
        <v>2235</v>
      </c>
      <c r="D5441" s="1" t="str">
        <f t="shared" si="252"/>
        <v>17</v>
      </c>
      <c r="E5441" s="1" t="str">
        <f t="shared" si="253"/>
        <v>02158</v>
      </c>
      <c r="F5441" s="1" t="str">
        <f t="shared" si="254"/>
        <v>TO-Araguanã</v>
      </c>
    </row>
    <row r="5442" spans="1:6" x14ac:dyDescent="0.25">
      <c r="A5442" s="1" t="s">
        <v>2222</v>
      </c>
      <c r="B5442" s="1">
        <v>1702208</v>
      </c>
      <c r="C5442" s="1" t="s">
        <v>2236</v>
      </c>
      <c r="D5442" s="1" t="str">
        <f t="shared" si="252"/>
        <v>17</v>
      </c>
      <c r="E5442" s="1" t="str">
        <f t="shared" si="253"/>
        <v>02208</v>
      </c>
      <c r="F5442" s="1" t="str">
        <f t="shared" si="254"/>
        <v>TO-Araguatins</v>
      </c>
    </row>
    <row r="5443" spans="1:6" x14ac:dyDescent="0.25">
      <c r="A5443" s="1" t="s">
        <v>2222</v>
      </c>
      <c r="B5443" s="1">
        <v>1702307</v>
      </c>
      <c r="C5443" s="1" t="s">
        <v>2237</v>
      </c>
      <c r="D5443" s="1" t="str">
        <f t="shared" ref="D5443:D5506" si="255">LEFT($B5443,2)</f>
        <v>17</v>
      </c>
      <c r="E5443" s="1" t="str">
        <f t="shared" ref="E5443:E5506" si="256">RIGHT(B5443,5)</f>
        <v>02307</v>
      </c>
      <c r="F5443" s="1" t="str">
        <f t="shared" si="254"/>
        <v>TO-Arapoema</v>
      </c>
    </row>
    <row r="5444" spans="1:6" x14ac:dyDescent="0.25">
      <c r="A5444" s="1" t="s">
        <v>2222</v>
      </c>
      <c r="B5444" s="1">
        <v>1702406</v>
      </c>
      <c r="C5444" s="1" t="s">
        <v>2238</v>
      </c>
      <c r="D5444" s="1" t="str">
        <f t="shared" si="255"/>
        <v>17</v>
      </c>
      <c r="E5444" s="1" t="str">
        <f t="shared" si="256"/>
        <v>02406</v>
      </c>
      <c r="F5444" s="1" t="str">
        <f t="shared" ref="F5444:F5507" si="257">A5444&amp;"-"&amp;C5444</f>
        <v>TO-Arraias</v>
      </c>
    </row>
    <row r="5445" spans="1:6" x14ac:dyDescent="0.25">
      <c r="A5445" s="1" t="s">
        <v>2222</v>
      </c>
      <c r="B5445" s="1">
        <v>1702554</v>
      </c>
      <c r="C5445" s="1" t="s">
        <v>2239</v>
      </c>
      <c r="D5445" s="1" t="str">
        <f t="shared" si="255"/>
        <v>17</v>
      </c>
      <c r="E5445" s="1" t="str">
        <f t="shared" si="256"/>
        <v>02554</v>
      </c>
      <c r="F5445" s="1" t="str">
        <f t="shared" si="257"/>
        <v>TO-Augustinópolis</v>
      </c>
    </row>
    <row r="5446" spans="1:6" x14ac:dyDescent="0.25">
      <c r="A5446" s="1" t="s">
        <v>2222</v>
      </c>
      <c r="B5446" s="1">
        <v>1702703</v>
      </c>
      <c r="C5446" s="1" t="s">
        <v>2240</v>
      </c>
      <c r="D5446" s="1" t="str">
        <f t="shared" si="255"/>
        <v>17</v>
      </c>
      <c r="E5446" s="1" t="str">
        <f t="shared" si="256"/>
        <v>02703</v>
      </c>
      <c r="F5446" s="1" t="str">
        <f t="shared" si="257"/>
        <v>TO-Aurora do Tocantins</v>
      </c>
    </row>
    <row r="5447" spans="1:6" x14ac:dyDescent="0.25">
      <c r="A5447" s="1" t="s">
        <v>2222</v>
      </c>
      <c r="B5447" s="1">
        <v>1702901</v>
      </c>
      <c r="C5447" s="1" t="s">
        <v>2241</v>
      </c>
      <c r="D5447" s="1" t="str">
        <f t="shared" si="255"/>
        <v>17</v>
      </c>
      <c r="E5447" s="1" t="str">
        <f t="shared" si="256"/>
        <v>02901</v>
      </c>
      <c r="F5447" s="1" t="str">
        <f t="shared" si="257"/>
        <v>TO-Axixá do Tocantins</v>
      </c>
    </row>
    <row r="5448" spans="1:6" x14ac:dyDescent="0.25">
      <c r="A5448" s="1" t="s">
        <v>2222</v>
      </c>
      <c r="B5448" s="1">
        <v>1703008</v>
      </c>
      <c r="C5448" s="1" t="s">
        <v>2242</v>
      </c>
      <c r="D5448" s="1" t="str">
        <f t="shared" si="255"/>
        <v>17</v>
      </c>
      <c r="E5448" s="1" t="str">
        <f t="shared" si="256"/>
        <v>03008</v>
      </c>
      <c r="F5448" s="1" t="str">
        <f t="shared" si="257"/>
        <v>TO-Babaçulândia</v>
      </c>
    </row>
    <row r="5449" spans="1:6" x14ac:dyDescent="0.25">
      <c r="A5449" s="1" t="s">
        <v>2222</v>
      </c>
      <c r="B5449" s="1">
        <v>1703057</v>
      </c>
      <c r="C5449" s="1" t="s">
        <v>2243</v>
      </c>
      <c r="D5449" s="1" t="str">
        <f t="shared" si="255"/>
        <v>17</v>
      </c>
      <c r="E5449" s="1" t="str">
        <f t="shared" si="256"/>
        <v>03057</v>
      </c>
      <c r="F5449" s="1" t="str">
        <f t="shared" si="257"/>
        <v>TO-Bandeirantes do Tocantins</v>
      </c>
    </row>
    <row r="5450" spans="1:6" x14ac:dyDescent="0.25">
      <c r="A5450" s="1" t="s">
        <v>2222</v>
      </c>
      <c r="B5450" s="1">
        <v>1703073</v>
      </c>
      <c r="C5450" s="1" t="s">
        <v>2244</v>
      </c>
      <c r="D5450" s="1" t="str">
        <f t="shared" si="255"/>
        <v>17</v>
      </c>
      <c r="E5450" s="1" t="str">
        <f t="shared" si="256"/>
        <v>03073</v>
      </c>
      <c r="F5450" s="1" t="str">
        <f t="shared" si="257"/>
        <v>TO-Barra do Ouro</v>
      </c>
    </row>
    <row r="5451" spans="1:6" x14ac:dyDescent="0.25">
      <c r="A5451" s="1" t="s">
        <v>2222</v>
      </c>
      <c r="B5451" s="1">
        <v>1703107</v>
      </c>
      <c r="C5451" s="1" t="s">
        <v>2245</v>
      </c>
      <c r="D5451" s="1" t="str">
        <f t="shared" si="255"/>
        <v>17</v>
      </c>
      <c r="E5451" s="1" t="str">
        <f t="shared" si="256"/>
        <v>03107</v>
      </c>
      <c r="F5451" s="1" t="str">
        <f t="shared" si="257"/>
        <v>TO-Barrolândia</v>
      </c>
    </row>
    <row r="5452" spans="1:6" x14ac:dyDescent="0.25">
      <c r="A5452" s="1" t="s">
        <v>2222</v>
      </c>
      <c r="B5452" s="1">
        <v>1703206</v>
      </c>
      <c r="C5452" s="1" t="s">
        <v>2246</v>
      </c>
      <c r="D5452" s="1" t="str">
        <f t="shared" si="255"/>
        <v>17</v>
      </c>
      <c r="E5452" s="1" t="str">
        <f t="shared" si="256"/>
        <v>03206</v>
      </c>
      <c r="F5452" s="1" t="str">
        <f t="shared" si="257"/>
        <v>TO-Bernardo Sayão</v>
      </c>
    </row>
    <row r="5453" spans="1:6" x14ac:dyDescent="0.25">
      <c r="A5453" s="1" t="s">
        <v>2222</v>
      </c>
      <c r="B5453" s="1">
        <v>1703305</v>
      </c>
      <c r="C5453" s="1" t="s">
        <v>2083</v>
      </c>
      <c r="D5453" s="1" t="str">
        <f t="shared" si="255"/>
        <v>17</v>
      </c>
      <c r="E5453" s="1" t="str">
        <f t="shared" si="256"/>
        <v>03305</v>
      </c>
      <c r="F5453" s="1" t="str">
        <f t="shared" si="257"/>
        <v>TO-Bom Jesus do Tocantins</v>
      </c>
    </row>
    <row r="5454" spans="1:6" x14ac:dyDescent="0.25">
      <c r="A5454" s="1" t="s">
        <v>2222</v>
      </c>
      <c r="B5454" s="1">
        <v>1703602</v>
      </c>
      <c r="C5454" s="1" t="s">
        <v>2247</v>
      </c>
      <c r="D5454" s="1" t="str">
        <f t="shared" si="255"/>
        <v>17</v>
      </c>
      <c r="E5454" s="1" t="str">
        <f t="shared" si="256"/>
        <v>03602</v>
      </c>
      <c r="F5454" s="1" t="str">
        <f t="shared" si="257"/>
        <v>TO-Brasilândia do Tocantins</v>
      </c>
    </row>
    <row r="5455" spans="1:6" x14ac:dyDescent="0.25">
      <c r="A5455" s="1" t="s">
        <v>2222</v>
      </c>
      <c r="B5455" s="1">
        <v>1703701</v>
      </c>
      <c r="C5455" s="1" t="s">
        <v>2248</v>
      </c>
      <c r="D5455" s="1" t="str">
        <f t="shared" si="255"/>
        <v>17</v>
      </c>
      <c r="E5455" s="1" t="str">
        <f t="shared" si="256"/>
        <v>03701</v>
      </c>
      <c r="F5455" s="1" t="str">
        <f t="shared" si="257"/>
        <v>TO-Brejinho de Nazaré</v>
      </c>
    </row>
    <row r="5456" spans="1:6" x14ac:dyDescent="0.25">
      <c r="A5456" s="1" t="s">
        <v>2222</v>
      </c>
      <c r="B5456" s="1">
        <v>1703800</v>
      </c>
      <c r="C5456" s="1" t="s">
        <v>2249</v>
      </c>
      <c r="D5456" s="1" t="str">
        <f t="shared" si="255"/>
        <v>17</v>
      </c>
      <c r="E5456" s="1" t="str">
        <f t="shared" si="256"/>
        <v>03800</v>
      </c>
      <c r="F5456" s="1" t="str">
        <f t="shared" si="257"/>
        <v>TO-Buriti do Tocantins</v>
      </c>
    </row>
    <row r="5457" spans="1:6" x14ac:dyDescent="0.25">
      <c r="A5457" s="1" t="s">
        <v>2222</v>
      </c>
      <c r="B5457" s="1">
        <v>1703826</v>
      </c>
      <c r="C5457" s="1" t="s">
        <v>2250</v>
      </c>
      <c r="D5457" s="1" t="str">
        <f t="shared" si="255"/>
        <v>17</v>
      </c>
      <c r="E5457" s="1" t="str">
        <f t="shared" si="256"/>
        <v>03826</v>
      </c>
      <c r="F5457" s="1" t="str">
        <f t="shared" si="257"/>
        <v>TO-Cachoeirinha</v>
      </c>
    </row>
    <row r="5458" spans="1:6" x14ac:dyDescent="0.25">
      <c r="A5458" s="1" t="s">
        <v>2222</v>
      </c>
      <c r="B5458" s="1">
        <v>1703842</v>
      </c>
      <c r="C5458" s="1" t="s">
        <v>2251</v>
      </c>
      <c r="D5458" s="1" t="str">
        <f t="shared" si="255"/>
        <v>17</v>
      </c>
      <c r="E5458" s="1" t="str">
        <f t="shared" si="256"/>
        <v>03842</v>
      </c>
      <c r="F5458" s="1" t="str">
        <f t="shared" si="257"/>
        <v>TO-Campos Lindos</v>
      </c>
    </row>
    <row r="5459" spans="1:6" x14ac:dyDescent="0.25">
      <c r="A5459" s="1" t="s">
        <v>2222</v>
      </c>
      <c r="B5459" s="1">
        <v>1703867</v>
      </c>
      <c r="C5459" s="1" t="s">
        <v>2252</v>
      </c>
      <c r="D5459" s="1" t="str">
        <f t="shared" si="255"/>
        <v>17</v>
      </c>
      <c r="E5459" s="1" t="str">
        <f t="shared" si="256"/>
        <v>03867</v>
      </c>
      <c r="F5459" s="1" t="str">
        <f t="shared" si="257"/>
        <v>TO-Cariri do Tocantins</v>
      </c>
    </row>
    <row r="5460" spans="1:6" x14ac:dyDescent="0.25">
      <c r="A5460" s="1" t="s">
        <v>2222</v>
      </c>
      <c r="B5460" s="1">
        <v>1703883</v>
      </c>
      <c r="C5460" s="1" t="s">
        <v>2253</v>
      </c>
      <c r="D5460" s="1" t="str">
        <f t="shared" si="255"/>
        <v>17</v>
      </c>
      <c r="E5460" s="1" t="str">
        <f t="shared" si="256"/>
        <v>03883</v>
      </c>
      <c r="F5460" s="1" t="str">
        <f t="shared" si="257"/>
        <v>TO-Carmolândia</v>
      </c>
    </row>
    <row r="5461" spans="1:6" x14ac:dyDescent="0.25">
      <c r="A5461" s="1" t="s">
        <v>2222</v>
      </c>
      <c r="B5461" s="1">
        <v>1703891</v>
      </c>
      <c r="C5461" s="1" t="s">
        <v>2254</v>
      </c>
      <c r="D5461" s="1" t="str">
        <f t="shared" si="255"/>
        <v>17</v>
      </c>
      <c r="E5461" s="1" t="str">
        <f t="shared" si="256"/>
        <v>03891</v>
      </c>
      <c r="F5461" s="1" t="str">
        <f t="shared" si="257"/>
        <v>TO-Carrasco Bonito</v>
      </c>
    </row>
    <row r="5462" spans="1:6" x14ac:dyDescent="0.25">
      <c r="A5462" s="1" t="s">
        <v>2222</v>
      </c>
      <c r="B5462" s="1">
        <v>1703909</v>
      </c>
      <c r="C5462" s="1" t="s">
        <v>2255</v>
      </c>
      <c r="D5462" s="1" t="str">
        <f t="shared" si="255"/>
        <v>17</v>
      </c>
      <c r="E5462" s="1" t="str">
        <f t="shared" si="256"/>
        <v>03909</v>
      </c>
      <c r="F5462" s="1" t="str">
        <f t="shared" si="257"/>
        <v>TO-Caseara</v>
      </c>
    </row>
    <row r="5463" spans="1:6" x14ac:dyDescent="0.25">
      <c r="A5463" s="1" t="s">
        <v>2222</v>
      </c>
      <c r="B5463" s="1">
        <v>1704105</v>
      </c>
      <c r="C5463" s="1" t="s">
        <v>2256</v>
      </c>
      <c r="D5463" s="1" t="str">
        <f t="shared" si="255"/>
        <v>17</v>
      </c>
      <c r="E5463" s="1" t="str">
        <f t="shared" si="256"/>
        <v>04105</v>
      </c>
      <c r="F5463" s="1" t="str">
        <f t="shared" si="257"/>
        <v>TO-Centenário</v>
      </c>
    </row>
    <row r="5464" spans="1:6" x14ac:dyDescent="0.25">
      <c r="A5464" s="1" t="s">
        <v>2222</v>
      </c>
      <c r="B5464" s="1">
        <v>1705102</v>
      </c>
      <c r="C5464" s="1" t="s">
        <v>2257</v>
      </c>
      <c r="D5464" s="1" t="str">
        <f t="shared" si="255"/>
        <v>17</v>
      </c>
      <c r="E5464" s="1" t="str">
        <f t="shared" si="256"/>
        <v>05102</v>
      </c>
      <c r="F5464" s="1" t="str">
        <f t="shared" si="257"/>
        <v>TO-Chapada da Natividade</v>
      </c>
    </row>
    <row r="5465" spans="1:6" x14ac:dyDescent="0.25">
      <c r="A5465" s="1" t="s">
        <v>2222</v>
      </c>
      <c r="B5465" s="1">
        <v>1704600</v>
      </c>
      <c r="C5465" s="1" t="s">
        <v>2258</v>
      </c>
      <c r="D5465" s="1" t="str">
        <f t="shared" si="255"/>
        <v>17</v>
      </c>
      <c r="E5465" s="1" t="str">
        <f t="shared" si="256"/>
        <v>04600</v>
      </c>
      <c r="F5465" s="1" t="str">
        <f t="shared" si="257"/>
        <v>TO-Chapada de Areia</v>
      </c>
    </row>
    <row r="5466" spans="1:6" x14ac:dyDescent="0.25">
      <c r="A5466" s="1" t="s">
        <v>2222</v>
      </c>
      <c r="B5466" s="1">
        <v>1705508</v>
      </c>
      <c r="C5466" s="1" t="s">
        <v>2259</v>
      </c>
      <c r="D5466" s="1" t="str">
        <f t="shared" si="255"/>
        <v>17</v>
      </c>
      <c r="E5466" s="1" t="str">
        <f t="shared" si="256"/>
        <v>05508</v>
      </c>
      <c r="F5466" s="1" t="str">
        <f t="shared" si="257"/>
        <v>TO-Colinas do Tocantins</v>
      </c>
    </row>
    <row r="5467" spans="1:6" x14ac:dyDescent="0.25">
      <c r="A5467" s="1" t="s">
        <v>2222</v>
      </c>
      <c r="B5467" s="1">
        <v>1716703</v>
      </c>
      <c r="C5467" s="1" t="s">
        <v>2260</v>
      </c>
      <c r="D5467" s="1" t="str">
        <f t="shared" si="255"/>
        <v>17</v>
      </c>
      <c r="E5467" s="1" t="str">
        <f t="shared" si="256"/>
        <v>16703</v>
      </c>
      <c r="F5467" s="1" t="str">
        <f t="shared" si="257"/>
        <v>TO-Colméia</v>
      </c>
    </row>
    <row r="5468" spans="1:6" x14ac:dyDescent="0.25">
      <c r="A5468" s="1" t="s">
        <v>2222</v>
      </c>
      <c r="B5468" s="1">
        <v>1705557</v>
      </c>
      <c r="C5468" s="1" t="s">
        <v>2261</v>
      </c>
      <c r="D5468" s="1" t="str">
        <f t="shared" si="255"/>
        <v>17</v>
      </c>
      <c r="E5468" s="1" t="str">
        <f t="shared" si="256"/>
        <v>05557</v>
      </c>
      <c r="F5468" s="1" t="str">
        <f t="shared" si="257"/>
        <v>TO-Combinado</v>
      </c>
    </row>
    <row r="5469" spans="1:6" x14ac:dyDescent="0.25">
      <c r="A5469" s="1" t="s">
        <v>2222</v>
      </c>
      <c r="B5469" s="1">
        <v>1705607</v>
      </c>
      <c r="C5469" s="1" t="s">
        <v>2262</v>
      </c>
      <c r="D5469" s="1" t="str">
        <f t="shared" si="255"/>
        <v>17</v>
      </c>
      <c r="E5469" s="1" t="str">
        <f t="shared" si="256"/>
        <v>05607</v>
      </c>
      <c r="F5469" s="1" t="str">
        <f t="shared" si="257"/>
        <v>TO-Conceição do Tocantins</v>
      </c>
    </row>
    <row r="5470" spans="1:6" x14ac:dyDescent="0.25">
      <c r="A5470" s="1" t="s">
        <v>2222</v>
      </c>
      <c r="B5470" s="1">
        <v>1706001</v>
      </c>
      <c r="C5470" s="1" t="s">
        <v>2263</v>
      </c>
      <c r="D5470" s="1" t="str">
        <f t="shared" si="255"/>
        <v>17</v>
      </c>
      <c r="E5470" s="1" t="str">
        <f t="shared" si="256"/>
        <v>06001</v>
      </c>
      <c r="F5470" s="1" t="str">
        <f t="shared" si="257"/>
        <v>TO-Couto Magalhães</v>
      </c>
    </row>
    <row r="5471" spans="1:6" x14ac:dyDescent="0.25">
      <c r="A5471" s="1" t="s">
        <v>2222</v>
      </c>
      <c r="B5471" s="1">
        <v>1706100</v>
      </c>
      <c r="C5471" s="1" t="s">
        <v>2264</v>
      </c>
      <c r="D5471" s="1" t="str">
        <f t="shared" si="255"/>
        <v>17</v>
      </c>
      <c r="E5471" s="1" t="str">
        <f t="shared" si="256"/>
        <v>06100</v>
      </c>
      <c r="F5471" s="1" t="str">
        <f t="shared" si="257"/>
        <v>TO-Cristalândia</v>
      </c>
    </row>
    <row r="5472" spans="1:6" x14ac:dyDescent="0.25">
      <c r="A5472" s="1" t="s">
        <v>2222</v>
      </c>
      <c r="B5472" s="1">
        <v>1706258</v>
      </c>
      <c r="C5472" s="1" t="s">
        <v>2265</v>
      </c>
      <c r="D5472" s="1" t="str">
        <f t="shared" si="255"/>
        <v>17</v>
      </c>
      <c r="E5472" s="1" t="str">
        <f t="shared" si="256"/>
        <v>06258</v>
      </c>
      <c r="F5472" s="1" t="str">
        <f t="shared" si="257"/>
        <v>TO-Crixás do Tocantins</v>
      </c>
    </row>
    <row r="5473" spans="1:6" x14ac:dyDescent="0.25">
      <c r="A5473" s="1" t="s">
        <v>2222</v>
      </c>
      <c r="B5473" s="1">
        <v>1706506</v>
      </c>
      <c r="C5473" s="1" t="s">
        <v>2266</v>
      </c>
      <c r="D5473" s="1" t="str">
        <f t="shared" si="255"/>
        <v>17</v>
      </c>
      <c r="E5473" s="1" t="str">
        <f t="shared" si="256"/>
        <v>06506</v>
      </c>
      <c r="F5473" s="1" t="str">
        <f t="shared" si="257"/>
        <v>TO-Darcinópolis</v>
      </c>
    </row>
    <row r="5474" spans="1:6" x14ac:dyDescent="0.25">
      <c r="A5474" s="1" t="s">
        <v>2222</v>
      </c>
      <c r="B5474" s="1">
        <v>1707009</v>
      </c>
      <c r="C5474" s="1" t="s">
        <v>2267</v>
      </c>
      <c r="D5474" s="1" t="str">
        <f t="shared" si="255"/>
        <v>17</v>
      </c>
      <c r="E5474" s="1" t="str">
        <f t="shared" si="256"/>
        <v>07009</v>
      </c>
      <c r="F5474" s="1" t="str">
        <f t="shared" si="257"/>
        <v>TO-Dianópolis</v>
      </c>
    </row>
    <row r="5475" spans="1:6" x14ac:dyDescent="0.25">
      <c r="A5475" s="1" t="s">
        <v>2222</v>
      </c>
      <c r="B5475" s="1">
        <v>1707108</v>
      </c>
      <c r="C5475" s="1" t="s">
        <v>2268</v>
      </c>
      <c r="D5475" s="1" t="str">
        <f t="shared" si="255"/>
        <v>17</v>
      </c>
      <c r="E5475" s="1" t="str">
        <f t="shared" si="256"/>
        <v>07108</v>
      </c>
      <c r="F5475" s="1" t="str">
        <f t="shared" si="257"/>
        <v>TO-Divinópolis do Tocantins</v>
      </c>
    </row>
    <row r="5476" spans="1:6" x14ac:dyDescent="0.25">
      <c r="A5476" s="1" t="s">
        <v>2222</v>
      </c>
      <c r="B5476" s="1">
        <v>1707207</v>
      </c>
      <c r="C5476" s="1" t="s">
        <v>2269</v>
      </c>
      <c r="D5476" s="1" t="str">
        <f t="shared" si="255"/>
        <v>17</v>
      </c>
      <c r="E5476" s="1" t="str">
        <f t="shared" si="256"/>
        <v>07207</v>
      </c>
      <c r="F5476" s="1" t="str">
        <f t="shared" si="257"/>
        <v>TO-Dois Irmãos do Tocantins</v>
      </c>
    </row>
    <row r="5477" spans="1:6" x14ac:dyDescent="0.25">
      <c r="A5477" s="1" t="s">
        <v>2222</v>
      </c>
      <c r="B5477" s="1">
        <v>1707306</v>
      </c>
      <c r="C5477" s="1" t="s">
        <v>2270</v>
      </c>
      <c r="D5477" s="1" t="str">
        <f t="shared" si="255"/>
        <v>17</v>
      </c>
      <c r="E5477" s="1" t="str">
        <f t="shared" si="256"/>
        <v>07306</v>
      </c>
      <c r="F5477" s="1" t="str">
        <f t="shared" si="257"/>
        <v>TO-Dueré</v>
      </c>
    </row>
    <row r="5478" spans="1:6" x14ac:dyDescent="0.25">
      <c r="A5478" s="1" t="s">
        <v>2222</v>
      </c>
      <c r="B5478" s="1">
        <v>1707405</v>
      </c>
      <c r="C5478" s="1" t="s">
        <v>2271</v>
      </c>
      <c r="D5478" s="1" t="str">
        <f t="shared" si="255"/>
        <v>17</v>
      </c>
      <c r="E5478" s="1" t="str">
        <f t="shared" si="256"/>
        <v>07405</v>
      </c>
      <c r="F5478" s="1" t="str">
        <f t="shared" si="257"/>
        <v>TO-Esperantina</v>
      </c>
    </row>
    <row r="5479" spans="1:6" x14ac:dyDescent="0.25">
      <c r="A5479" s="1" t="s">
        <v>2222</v>
      </c>
      <c r="B5479" s="1">
        <v>1707553</v>
      </c>
      <c r="C5479" s="1" t="s">
        <v>2272</v>
      </c>
      <c r="D5479" s="1" t="str">
        <f t="shared" si="255"/>
        <v>17</v>
      </c>
      <c r="E5479" s="1" t="str">
        <f t="shared" si="256"/>
        <v>07553</v>
      </c>
      <c r="F5479" s="1" t="str">
        <f t="shared" si="257"/>
        <v>TO-Fátima</v>
      </c>
    </row>
    <row r="5480" spans="1:6" x14ac:dyDescent="0.25">
      <c r="A5480" s="1" t="s">
        <v>2222</v>
      </c>
      <c r="B5480" s="1">
        <v>1707652</v>
      </c>
      <c r="C5480" s="1" t="s">
        <v>2273</v>
      </c>
      <c r="D5480" s="1" t="str">
        <f t="shared" si="255"/>
        <v>17</v>
      </c>
      <c r="E5480" s="1" t="str">
        <f t="shared" si="256"/>
        <v>07652</v>
      </c>
      <c r="F5480" s="1" t="str">
        <f t="shared" si="257"/>
        <v>TO-Figueirópolis</v>
      </c>
    </row>
    <row r="5481" spans="1:6" x14ac:dyDescent="0.25">
      <c r="A5481" s="1" t="s">
        <v>2222</v>
      </c>
      <c r="B5481" s="1">
        <v>1707702</v>
      </c>
      <c r="C5481" s="1" t="s">
        <v>2274</v>
      </c>
      <c r="D5481" s="1" t="str">
        <f t="shared" si="255"/>
        <v>17</v>
      </c>
      <c r="E5481" s="1" t="str">
        <f t="shared" si="256"/>
        <v>07702</v>
      </c>
      <c r="F5481" s="1" t="str">
        <f t="shared" si="257"/>
        <v>TO-Filadélfia</v>
      </c>
    </row>
    <row r="5482" spans="1:6" x14ac:dyDescent="0.25">
      <c r="A5482" s="1" t="s">
        <v>2222</v>
      </c>
      <c r="B5482" s="1">
        <v>1708205</v>
      </c>
      <c r="C5482" s="1" t="s">
        <v>2275</v>
      </c>
      <c r="D5482" s="1" t="str">
        <f t="shared" si="255"/>
        <v>17</v>
      </c>
      <c r="E5482" s="1" t="str">
        <f t="shared" si="256"/>
        <v>08205</v>
      </c>
      <c r="F5482" s="1" t="str">
        <f t="shared" si="257"/>
        <v>TO-Formoso do Araguaia</v>
      </c>
    </row>
    <row r="5483" spans="1:6" x14ac:dyDescent="0.25">
      <c r="A5483" s="1" t="s">
        <v>2222</v>
      </c>
      <c r="B5483" s="1">
        <v>1708254</v>
      </c>
      <c r="C5483" s="1" t="s">
        <v>2276</v>
      </c>
      <c r="D5483" s="1" t="str">
        <f t="shared" si="255"/>
        <v>17</v>
      </c>
      <c r="E5483" s="1" t="str">
        <f t="shared" si="256"/>
        <v>08254</v>
      </c>
      <c r="F5483" s="1" t="str">
        <f t="shared" si="257"/>
        <v>TO-Fortaleza do Tabocão</v>
      </c>
    </row>
    <row r="5484" spans="1:6" x14ac:dyDescent="0.25">
      <c r="A5484" s="1" t="s">
        <v>2222</v>
      </c>
      <c r="B5484" s="1">
        <v>1708304</v>
      </c>
      <c r="C5484" s="1" t="s">
        <v>2277</v>
      </c>
      <c r="D5484" s="1" t="str">
        <f t="shared" si="255"/>
        <v>17</v>
      </c>
      <c r="E5484" s="1" t="str">
        <f t="shared" si="256"/>
        <v>08304</v>
      </c>
      <c r="F5484" s="1" t="str">
        <f t="shared" si="257"/>
        <v>TO-Goianorte</v>
      </c>
    </row>
    <row r="5485" spans="1:6" x14ac:dyDescent="0.25">
      <c r="A5485" s="1" t="s">
        <v>2222</v>
      </c>
      <c r="B5485" s="1">
        <v>1709005</v>
      </c>
      <c r="C5485" s="1" t="s">
        <v>2278</v>
      </c>
      <c r="D5485" s="1" t="str">
        <f t="shared" si="255"/>
        <v>17</v>
      </c>
      <c r="E5485" s="1" t="str">
        <f t="shared" si="256"/>
        <v>09005</v>
      </c>
      <c r="F5485" s="1" t="str">
        <f t="shared" si="257"/>
        <v>TO-Goiatins</v>
      </c>
    </row>
    <row r="5486" spans="1:6" x14ac:dyDescent="0.25">
      <c r="A5486" s="1" t="s">
        <v>2222</v>
      </c>
      <c r="B5486" s="1">
        <v>1709302</v>
      </c>
      <c r="C5486" s="1" t="s">
        <v>2279</v>
      </c>
      <c r="D5486" s="1" t="str">
        <f t="shared" si="255"/>
        <v>17</v>
      </c>
      <c r="E5486" s="1" t="str">
        <f t="shared" si="256"/>
        <v>09302</v>
      </c>
      <c r="F5486" s="1" t="str">
        <f t="shared" si="257"/>
        <v>TO-Guaraí</v>
      </c>
    </row>
    <row r="5487" spans="1:6" x14ac:dyDescent="0.25">
      <c r="A5487" s="1" t="s">
        <v>2222</v>
      </c>
      <c r="B5487" s="1">
        <v>1709500</v>
      </c>
      <c r="C5487" s="1" t="s">
        <v>2280</v>
      </c>
      <c r="D5487" s="1" t="str">
        <f t="shared" si="255"/>
        <v>17</v>
      </c>
      <c r="E5487" s="1" t="str">
        <f t="shared" si="256"/>
        <v>09500</v>
      </c>
      <c r="F5487" s="1" t="str">
        <f t="shared" si="257"/>
        <v>TO-Gurupi</v>
      </c>
    </row>
    <row r="5488" spans="1:6" x14ac:dyDescent="0.25">
      <c r="A5488" s="1" t="s">
        <v>2222</v>
      </c>
      <c r="B5488" s="1">
        <v>1709807</v>
      </c>
      <c r="C5488" s="1" t="s">
        <v>2281</v>
      </c>
      <c r="D5488" s="1" t="str">
        <f t="shared" si="255"/>
        <v>17</v>
      </c>
      <c r="E5488" s="1" t="str">
        <f t="shared" si="256"/>
        <v>09807</v>
      </c>
      <c r="F5488" s="1" t="str">
        <f t="shared" si="257"/>
        <v>TO-Ipueiras</v>
      </c>
    </row>
    <row r="5489" spans="1:6" x14ac:dyDescent="0.25">
      <c r="A5489" s="1" t="s">
        <v>2222</v>
      </c>
      <c r="B5489" s="1">
        <v>1710508</v>
      </c>
      <c r="C5489" s="1" t="s">
        <v>2282</v>
      </c>
      <c r="D5489" s="1" t="str">
        <f t="shared" si="255"/>
        <v>17</v>
      </c>
      <c r="E5489" s="1" t="str">
        <f t="shared" si="256"/>
        <v>10508</v>
      </c>
      <c r="F5489" s="1" t="str">
        <f t="shared" si="257"/>
        <v>TO-Itacajá</v>
      </c>
    </row>
    <row r="5490" spans="1:6" x14ac:dyDescent="0.25">
      <c r="A5490" s="1" t="s">
        <v>2222</v>
      </c>
      <c r="B5490" s="1">
        <v>1710706</v>
      </c>
      <c r="C5490" s="1" t="s">
        <v>2283</v>
      </c>
      <c r="D5490" s="1" t="str">
        <f t="shared" si="255"/>
        <v>17</v>
      </c>
      <c r="E5490" s="1" t="str">
        <f t="shared" si="256"/>
        <v>10706</v>
      </c>
      <c r="F5490" s="1" t="str">
        <f t="shared" si="257"/>
        <v>TO-Itaguatins</v>
      </c>
    </row>
    <row r="5491" spans="1:6" x14ac:dyDescent="0.25">
      <c r="A5491" s="1" t="s">
        <v>2222</v>
      </c>
      <c r="B5491" s="1">
        <v>1710904</v>
      </c>
      <c r="C5491" s="1" t="s">
        <v>2284</v>
      </c>
      <c r="D5491" s="1" t="str">
        <f t="shared" si="255"/>
        <v>17</v>
      </c>
      <c r="E5491" s="1" t="str">
        <f t="shared" si="256"/>
        <v>10904</v>
      </c>
      <c r="F5491" s="1" t="str">
        <f t="shared" si="257"/>
        <v>TO-Itapiratins</v>
      </c>
    </row>
    <row r="5492" spans="1:6" x14ac:dyDescent="0.25">
      <c r="A5492" s="1" t="s">
        <v>2222</v>
      </c>
      <c r="B5492" s="1">
        <v>1711100</v>
      </c>
      <c r="C5492" s="1" t="s">
        <v>2285</v>
      </c>
      <c r="D5492" s="1" t="str">
        <f t="shared" si="255"/>
        <v>17</v>
      </c>
      <c r="E5492" s="1" t="str">
        <f t="shared" si="256"/>
        <v>11100</v>
      </c>
      <c r="F5492" s="1" t="str">
        <f t="shared" si="257"/>
        <v>TO-Itaporã do Tocantins</v>
      </c>
    </row>
    <row r="5493" spans="1:6" x14ac:dyDescent="0.25">
      <c r="A5493" s="1" t="s">
        <v>2222</v>
      </c>
      <c r="B5493" s="1">
        <v>1711506</v>
      </c>
      <c r="C5493" s="1" t="s">
        <v>2286</v>
      </c>
      <c r="D5493" s="1" t="str">
        <f t="shared" si="255"/>
        <v>17</v>
      </c>
      <c r="E5493" s="1" t="str">
        <f t="shared" si="256"/>
        <v>11506</v>
      </c>
      <c r="F5493" s="1" t="str">
        <f t="shared" si="257"/>
        <v>TO-Jaú do Tocantins</v>
      </c>
    </row>
    <row r="5494" spans="1:6" x14ac:dyDescent="0.25">
      <c r="A5494" s="1" t="s">
        <v>2222</v>
      </c>
      <c r="B5494" s="1">
        <v>1711803</v>
      </c>
      <c r="C5494" s="1" t="s">
        <v>2287</v>
      </c>
      <c r="D5494" s="1" t="str">
        <f t="shared" si="255"/>
        <v>17</v>
      </c>
      <c r="E5494" s="1" t="str">
        <f t="shared" si="256"/>
        <v>11803</v>
      </c>
      <c r="F5494" s="1" t="str">
        <f t="shared" si="257"/>
        <v>TO-Juarina</v>
      </c>
    </row>
    <row r="5495" spans="1:6" x14ac:dyDescent="0.25">
      <c r="A5495" s="1" t="s">
        <v>2222</v>
      </c>
      <c r="B5495" s="1">
        <v>1711902</v>
      </c>
      <c r="C5495" s="1" t="s">
        <v>2288</v>
      </c>
      <c r="D5495" s="1" t="str">
        <f t="shared" si="255"/>
        <v>17</v>
      </c>
      <c r="E5495" s="1" t="str">
        <f t="shared" si="256"/>
        <v>11902</v>
      </c>
      <c r="F5495" s="1" t="str">
        <f t="shared" si="257"/>
        <v>TO-Lagoa da Confusão</v>
      </c>
    </row>
    <row r="5496" spans="1:6" x14ac:dyDescent="0.25">
      <c r="A5496" s="1" t="s">
        <v>2222</v>
      </c>
      <c r="B5496" s="1">
        <v>1711951</v>
      </c>
      <c r="C5496" s="1" t="s">
        <v>2289</v>
      </c>
      <c r="D5496" s="1" t="str">
        <f t="shared" si="255"/>
        <v>17</v>
      </c>
      <c r="E5496" s="1" t="str">
        <f t="shared" si="256"/>
        <v>11951</v>
      </c>
      <c r="F5496" s="1" t="str">
        <f t="shared" si="257"/>
        <v>TO-Lagoa do Tocantins</v>
      </c>
    </row>
    <row r="5497" spans="1:6" x14ac:dyDescent="0.25">
      <c r="A5497" s="1" t="s">
        <v>2222</v>
      </c>
      <c r="B5497" s="1">
        <v>1712009</v>
      </c>
      <c r="C5497" s="1" t="s">
        <v>2290</v>
      </c>
      <c r="D5497" s="1" t="str">
        <f t="shared" si="255"/>
        <v>17</v>
      </c>
      <c r="E5497" s="1" t="str">
        <f t="shared" si="256"/>
        <v>12009</v>
      </c>
      <c r="F5497" s="1" t="str">
        <f t="shared" si="257"/>
        <v>TO-Lajeado</v>
      </c>
    </row>
    <row r="5498" spans="1:6" x14ac:dyDescent="0.25">
      <c r="A5498" s="1" t="s">
        <v>2222</v>
      </c>
      <c r="B5498" s="1">
        <v>1712157</v>
      </c>
      <c r="C5498" s="1" t="s">
        <v>2291</v>
      </c>
      <c r="D5498" s="1" t="str">
        <f t="shared" si="255"/>
        <v>17</v>
      </c>
      <c r="E5498" s="1" t="str">
        <f t="shared" si="256"/>
        <v>12157</v>
      </c>
      <c r="F5498" s="1" t="str">
        <f t="shared" si="257"/>
        <v>TO-Lavandeira</v>
      </c>
    </row>
    <row r="5499" spans="1:6" x14ac:dyDescent="0.25">
      <c r="A5499" s="1" t="s">
        <v>2222</v>
      </c>
      <c r="B5499" s="1">
        <v>1712405</v>
      </c>
      <c r="C5499" s="1" t="s">
        <v>2292</v>
      </c>
      <c r="D5499" s="1" t="str">
        <f t="shared" si="255"/>
        <v>17</v>
      </c>
      <c r="E5499" s="1" t="str">
        <f t="shared" si="256"/>
        <v>12405</v>
      </c>
      <c r="F5499" s="1" t="str">
        <f t="shared" si="257"/>
        <v>TO-Lizarda</v>
      </c>
    </row>
    <row r="5500" spans="1:6" x14ac:dyDescent="0.25">
      <c r="A5500" s="1" t="s">
        <v>2222</v>
      </c>
      <c r="B5500" s="1">
        <v>1712454</v>
      </c>
      <c r="C5500" s="1" t="s">
        <v>2293</v>
      </c>
      <c r="D5500" s="1" t="str">
        <f t="shared" si="255"/>
        <v>17</v>
      </c>
      <c r="E5500" s="1" t="str">
        <f t="shared" si="256"/>
        <v>12454</v>
      </c>
      <c r="F5500" s="1" t="str">
        <f t="shared" si="257"/>
        <v>TO-Luzinópolis</v>
      </c>
    </row>
    <row r="5501" spans="1:6" x14ac:dyDescent="0.25">
      <c r="A5501" s="1" t="s">
        <v>2222</v>
      </c>
      <c r="B5501" s="1">
        <v>1712504</v>
      </c>
      <c r="C5501" s="1" t="s">
        <v>2294</v>
      </c>
      <c r="D5501" s="1" t="str">
        <f t="shared" si="255"/>
        <v>17</v>
      </c>
      <c r="E5501" s="1" t="str">
        <f t="shared" si="256"/>
        <v>12504</v>
      </c>
      <c r="F5501" s="1" t="str">
        <f t="shared" si="257"/>
        <v>TO-Marianópolis do Tocantins</v>
      </c>
    </row>
    <row r="5502" spans="1:6" x14ac:dyDescent="0.25">
      <c r="A5502" s="1" t="s">
        <v>2222</v>
      </c>
      <c r="B5502" s="1">
        <v>1712702</v>
      </c>
      <c r="C5502" s="1" t="s">
        <v>2295</v>
      </c>
      <c r="D5502" s="1" t="str">
        <f t="shared" si="255"/>
        <v>17</v>
      </c>
      <c r="E5502" s="1" t="str">
        <f t="shared" si="256"/>
        <v>12702</v>
      </c>
      <c r="F5502" s="1" t="str">
        <f t="shared" si="257"/>
        <v>TO-Mateiros</v>
      </c>
    </row>
    <row r="5503" spans="1:6" x14ac:dyDescent="0.25">
      <c r="A5503" s="1" t="s">
        <v>2222</v>
      </c>
      <c r="B5503" s="1">
        <v>1712801</v>
      </c>
      <c r="C5503" s="1" t="s">
        <v>2296</v>
      </c>
      <c r="D5503" s="1" t="str">
        <f t="shared" si="255"/>
        <v>17</v>
      </c>
      <c r="E5503" s="1" t="str">
        <f t="shared" si="256"/>
        <v>12801</v>
      </c>
      <c r="F5503" s="1" t="str">
        <f t="shared" si="257"/>
        <v>TO-Maurilândia do Tocantins</v>
      </c>
    </row>
    <row r="5504" spans="1:6" x14ac:dyDescent="0.25">
      <c r="A5504" s="1" t="s">
        <v>2222</v>
      </c>
      <c r="B5504" s="1">
        <v>1713205</v>
      </c>
      <c r="C5504" s="1" t="s">
        <v>2297</v>
      </c>
      <c r="D5504" s="1" t="str">
        <f t="shared" si="255"/>
        <v>17</v>
      </c>
      <c r="E5504" s="1" t="str">
        <f t="shared" si="256"/>
        <v>13205</v>
      </c>
      <c r="F5504" s="1" t="str">
        <f t="shared" si="257"/>
        <v>TO-Miracema do Tocantins</v>
      </c>
    </row>
    <row r="5505" spans="1:6" x14ac:dyDescent="0.25">
      <c r="A5505" s="1" t="s">
        <v>2222</v>
      </c>
      <c r="B5505" s="1">
        <v>1713304</v>
      </c>
      <c r="C5505" s="1" t="s">
        <v>2298</v>
      </c>
      <c r="D5505" s="1" t="str">
        <f t="shared" si="255"/>
        <v>17</v>
      </c>
      <c r="E5505" s="1" t="str">
        <f t="shared" si="256"/>
        <v>13304</v>
      </c>
      <c r="F5505" s="1" t="str">
        <f t="shared" si="257"/>
        <v>TO-Miranorte</v>
      </c>
    </row>
    <row r="5506" spans="1:6" x14ac:dyDescent="0.25">
      <c r="A5506" s="1" t="s">
        <v>2222</v>
      </c>
      <c r="B5506" s="1">
        <v>1713601</v>
      </c>
      <c r="C5506" s="1" t="s">
        <v>2299</v>
      </c>
      <c r="D5506" s="1" t="str">
        <f t="shared" si="255"/>
        <v>17</v>
      </c>
      <c r="E5506" s="1" t="str">
        <f t="shared" si="256"/>
        <v>13601</v>
      </c>
      <c r="F5506" s="1" t="str">
        <f t="shared" si="257"/>
        <v>TO-Monte do Carmo</v>
      </c>
    </row>
    <row r="5507" spans="1:6" x14ac:dyDescent="0.25">
      <c r="A5507" s="1" t="s">
        <v>2222</v>
      </c>
      <c r="B5507" s="1">
        <v>1713700</v>
      </c>
      <c r="C5507" s="1" t="s">
        <v>2300</v>
      </c>
      <c r="D5507" s="1" t="str">
        <f t="shared" ref="D5507:D5567" si="258">LEFT($B5507,2)</f>
        <v>17</v>
      </c>
      <c r="E5507" s="1" t="str">
        <f t="shared" ref="E5507:E5567" si="259">RIGHT(B5507,5)</f>
        <v>13700</v>
      </c>
      <c r="F5507" s="1" t="str">
        <f t="shared" si="257"/>
        <v>TO-Monte Santo do Tocantins</v>
      </c>
    </row>
    <row r="5508" spans="1:6" x14ac:dyDescent="0.25">
      <c r="A5508" s="1" t="s">
        <v>2222</v>
      </c>
      <c r="B5508" s="1">
        <v>1713957</v>
      </c>
      <c r="C5508" s="1" t="s">
        <v>2301</v>
      </c>
      <c r="D5508" s="1" t="str">
        <f t="shared" si="258"/>
        <v>17</v>
      </c>
      <c r="E5508" s="1" t="str">
        <f t="shared" si="259"/>
        <v>13957</v>
      </c>
      <c r="F5508" s="1" t="str">
        <f t="shared" ref="F5508:F5567" si="260">A5508&amp;"-"&amp;C5508</f>
        <v>TO-Muricilândia</v>
      </c>
    </row>
    <row r="5509" spans="1:6" x14ac:dyDescent="0.25">
      <c r="A5509" s="1" t="s">
        <v>2222</v>
      </c>
      <c r="B5509" s="1">
        <v>1714203</v>
      </c>
      <c r="C5509" s="1" t="s">
        <v>2302</v>
      </c>
      <c r="D5509" s="1" t="str">
        <f t="shared" si="258"/>
        <v>17</v>
      </c>
      <c r="E5509" s="1" t="str">
        <f t="shared" si="259"/>
        <v>14203</v>
      </c>
      <c r="F5509" s="1" t="str">
        <f t="shared" si="260"/>
        <v>TO-Natividade</v>
      </c>
    </row>
    <row r="5510" spans="1:6" x14ac:dyDescent="0.25">
      <c r="A5510" s="1" t="s">
        <v>2222</v>
      </c>
      <c r="B5510" s="1">
        <v>1714302</v>
      </c>
      <c r="C5510" s="1" t="s">
        <v>2303</v>
      </c>
      <c r="D5510" s="1" t="str">
        <f t="shared" si="258"/>
        <v>17</v>
      </c>
      <c r="E5510" s="1" t="str">
        <f t="shared" si="259"/>
        <v>14302</v>
      </c>
      <c r="F5510" s="1" t="str">
        <f t="shared" si="260"/>
        <v>TO-Nazaré</v>
      </c>
    </row>
    <row r="5511" spans="1:6" x14ac:dyDescent="0.25">
      <c r="A5511" s="1" t="s">
        <v>2222</v>
      </c>
      <c r="B5511" s="1">
        <v>1714880</v>
      </c>
      <c r="C5511" s="1" t="s">
        <v>2304</v>
      </c>
      <c r="D5511" s="1" t="str">
        <f t="shared" si="258"/>
        <v>17</v>
      </c>
      <c r="E5511" s="1" t="str">
        <f t="shared" si="259"/>
        <v>14880</v>
      </c>
      <c r="F5511" s="1" t="str">
        <f t="shared" si="260"/>
        <v>TO-Nova Olinda</v>
      </c>
    </row>
    <row r="5512" spans="1:6" x14ac:dyDescent="0.25">
      <c r="A5512" s="1" t="s">
        <v>2222</v>
      </c>
      <c r="B5512" s="1">
        <v>1715002</v>
      </c>
      <c r="C5512" s="1" t="s">
        <v>2305</v>
      </c>
      <c r="D5512" s="1" t="str">
        <f t="shared" si="258"/>
        <v>17</v>
      </c>
      <c r="E5512" s="1" t="str">
        <f t="shared" si="259"/>
        <v>15002</v>
      </c>
      <c r="F5512" s="1" t="str">
        <f t="shared" si="260"/>
        <v>TO-Nova Rosalândia</v>
      </c>
    </row>
    <row r="5513" spans="1:6" x14ac:dyDescent="0.25">
      <c r="A5513" s="1" t="s">
        <v>2222</v>
      </c>
      <c r="B5513" s="1">
        <v>1715101</v>
      </c>
      <c r="C5513" s="1" t="s">
        <v>2306</v>
      </c>
      <c r="D5513" s="1" t="str">
        <f t="shared" si="258"/>
        <v>17</v>
      </c>
      <c r="E5513" s="1" t="str">
        <f t="shared" si="259"/>
        <v>15101</v>
      </c>
      <c r="F5513" s="1" t="str">
        <f t="shared" si="260"/>
        <v>TO-Novo Acordo</v>
      </c>
    </row>
    <row r="5514" spans="1:6" x14ac:dyDescent="0.25">
      <c r="A5514" s="1" t="s">
        <v>2222</v>
      </c>
      <c r="B5514" s="1">
        <v>1715150</v>
      </c>
      <c r="C5514" s="1" t="s">
        <v>2307</v>
      </c>
      <c r="D5514" s="1" t="str">
        <f t="shared" si="258"/>
        <v>17</v>
      </c>
      <c r="E5514" s="1" t="str">
        <f t="shared" si="259"/>
        <v>15150</v>
      </c>
      <c r="F5514" s="1" t="str">
        <f t="shared" si="260"/>
        <v>TO-Novo Alegre</v>
      </c>
    </row>
    <row r="5515" spans="1:6" x14ac:dyDescent="0.25">
      <c r="A5515" s="1" t="s">
        <v>2222</v>
      </c>
      <c r="B5515" s="1">
        <v>1715259</v>
      </c>
      <c r="C5515" s="1" t="s">
        <v>2308</v>
      </c>
      <c r="D5515" s="1" t="str">
        <f t="shared" si="258"/>
        <v>17</v>
      </c>
      <c r="E5515" s="1" t="str">
        <f t="shared" si="259"/>
        <v>15259</v>
      </c>
      <c r="F5515" s="1" t="str">
        <f t="shared" si="260"/>
        <v>TO-Novo Jardim</v>
      </c>
    </row>
    <row r="5516" spans="1:6" x14ac:dyDescent="0.25">
      <c r="A5516" s="1" t="s">
        <v>2222</v>
      </c>
      <c r="B5516" s="1">
        <v>1715507</v>
      </c>
      <c r="C5516" s="1" t="s">
        <v>2309</v>
      </c>
      <c r="D5516" s="1" t="str">
        <f t="shared" si="258"/>
        <v>17</v>
      </c>
      <c r="E5516" s="1" t="str">
        <f t="shared" si="259"/>
        <v>15507</v>
      </c>
      <c r="F5516" s="1" t="str">
        <f t="shared" si="260"/>
        <v>TO-Oliveira de Fátima</v>
      </c>
    </row>
    <row r="5517" spans="1:6" x14ac:dyDescent="0.25">
      <c r="A5517" s="1" t="s">
        <v>2222</v>
      </c>
      <c r="B5517" s="1">
        <v>1721000</v>
      </c>
      <c r="C5517" s="1" t="s">
        <v>2310</v>
      </c>
      <c r="D5517" s="1" t="str">
        <f t="shared" si="258"/>
        <v>17</v>
      </c>
      <c r="E5517" s="1" t="str">
        <f t="shared" si="259"/>
        <v>21000</v>
      </c>
      <c r="F5517" s="1" t="str">
        <f t="shared" si="260"/>
        <v>TO-Palmas</v>
      </c>
    </row>
    <row r="5518" spans="1:6" x14ac:dyDescent="0.25">
      <c r="A5518" s="1" t="s">
        <v>2222</v>
      </c>
      <c r="B5518" s="1">
        <v>1715705</v>
      </c>
      <c r="C5518" s="1" t="s">
        <v>2311</v>
      </c>
      <c r="D5518" s="1" t="str">
        <f t="shared" si="258"/>
        <v>17</v>
      </c>
      <c r="E5518" s="1" t="str">
        <f t="shared" si="259"/>
        <v>15705</v>
      </c>
      <c r="F5518" s="1" t="str">
        <f t="shared" si="260"/>
        <v>TO-Palmeirante</v>
      </c>
    </row>
    <row r="5519" spans="1:6" x14ac:dyDescent="0.25">
      <c r="A5519" s="1" t="s">
        <v>2222</v>
      </c>
      <c r="B5519" s="1">
        <v>1713809</v>
      </c>
      <c r="C5519" s="1" t="s">
        <v>2312</v>
      </c>
      <c r="D5519" s="1" t="str">
        <f t="shared" si="258"/>
        <v>17</v>
      </c>
      <c r="E5519" s="1" t="str">
        <f t="shared" si="259"/>
        <v>13809</v>
      </c>
      <c r="F5519" s="1" t="str">
        <f t="shared" si="260"/>
        <v>TO-Palmeiras do Tocantins</v>
      </c>
    </row>
    <row r="5520" spans="1:6" x14ac:dyDescent="0.25">
      <c r="A5520" s="1" t="s">
        <v>2222</v>
      </c>
      <c r="B5520" s="1">
        <v>1715754</v>
      </c>
      <c r="C5520" s="1" t="s">
        <v>2313</v>
      </c>
      <c r="D5520" s="1" t="str">
        <f t="shared" si="258"/>
        <v>17</v>
      </c>
      <c r="E5520" s="1" t="str">
        <f t="shared" si="259"/>
        <v>15754</v>
      </c>
      <c r="F5520" s="1" t="str">
        <f t="shared" si="260"/>
        <v>TO-Palmeirópolis</v>
      </c>
    </row>
    <row r="5521" spans="1:6" x14ac:dyDescent="0.25">
      <c r="A5521" s="1" t="s">
        <v>2222</v>
      </c>
      <c r="B5521" s="1">
        <v>1716109</v>
      </c>
      <c r="C5521" s="1" t="s">
        <v>2314</v>
      </c>
      <c r="D5521" s="1" t="str">
        <f t="shared" si="258"/>
        <v>17</v>
      </c>
      <c r="E5521" s="1" t="str">
        <f t="shared" si="259"/>
        <v>16109</v>
      </c>
      <c r="F5521" s="1" t="str">
        <f t="shared" si="260"/>
        <v>TO-Paraíso do Tocantins</v>
      </c>
    </row>
    <row r="5522" spans="1:6" x14ac:dyDescent="0.25">
      <c r="A5522" s="1" t="s">
        <v>2222</v>
      </c>
      <c r="B5522" s="1">
        <v>1716208</v>
      </c>
      <c r="C5522" s="1" t="s">
        <v>2315</v>
      </c>
      <c r="D5522" s="1" t="str">
        <f t="shared" si="258"/>
        <v>17</v>
      </c>
      <c r="E5522" s="1" t="str">
        <f t="shared" si="259"/>
        <v>16208</v>
      </c>
      <c r="F5522" s="1" t="str">
        <f t="shared" si="260"/>
        <v>TO-Paranã</v>
      </c>
    </row>
    <row r="5523" spans="1:6" x14ac:dyDescent="0.25">
      <c r="A5523" s="1" t="s">
        <v>2222</v>
      </c>
      <c r="B5523" s="1">
        <v>1716307</v>
      </c>
      <c r="C5523" s="1" t="s">
        <v>2151</v>
      </c>
      <c r="D5523" s="1" t="str">
        <f t="shared" si="258"/>
        <v>17</v>
      </c>
      <c r="E5523" s="1" t="str">
        <f t="shared" si="259"/>
        <v>16307</v>
      </c>
      <c r="F5523" s="1" t="str">
        <f t="shared" si="260"/>
        <v>TO-Pau D'Arco</v>
      </c>
    </row>
    <row r="5524" spans="1:6" x14ac:dyDescent="0.25">
      <c r="A5524" s="1" t="s">
        <v>2222</v>
      </c>
      <c r="B5524" s="1">
        <v>1716505</v>
      </c>
      <c r="C5524" s="1" t="s">
        <v>2316</v>
      </c>
      <c r="D5524" s="1" t="str">
        <f t="shared" si="258"/>
        <v>17</v>
      </c>
      <c r="E5524" s="1" t="str">
        <f t="shared" si="259"/>
        <v>16505</v>
      </c>
      <c r="F5524" s="1" t="str">
        <f t="shared" si="260"/>
        <v>TO-Pedro Afonso</v>
      </c>
    </row>
    <row r="5525" spans="1:6" x14ac:dyDescent="0.25">
      <c r="A5525" s="1" t="s">
        <v>2222</v>
      </c>
      <c r="B5525" s="1">
        <v>1716604</v>
      </c>
      <c r="C5525" s="1" t="s">
        <v>2317</v>
      </c>
      <c r="D5525" s="1" t="str">
        <f t="shared" si="258"/>
        <v>17</v>
      </c>
      <c r="E5525" s="1" t="str">
        <f t="shared" si="259"/>
        <v>16604</v>
      </c>
      <c r="F5525" s="1" t="str">
        <f t="shared" si="260"/>
        <v>TO-Peixe</v>
      </c>
    </row>
    <row r="5526" spans="1:6" x14ac:dyDescent="0.25">
      <c r="A5526" s="1" t="s">
        <v>2222</v>
      </c>
      <c r="B5526" s="1">
        <v>1716653</v>
      </c>
      <c r="C5526" s="1" t="s">
        <v>2318</v>
      </c>
      <c r="D5526" s="1" t="str">
        <f t="shared" si="258"/>
        <v>17</v>
      </c>
      <c r="E5526" s="1" t="str">
        <f t="shared" si="259"/>
        <v>16653</v>
      </c>
      <c r="F5526" s="1" t="str">
        <f t="shared" si="260"/>
        <v>TO-Pequizeiro</v>
      </c>
    </row>
    <row r="5527" spans="1:6" x14ac:dyDescent="0.25">
      <c r="A5527" s="1" t="s">
        <v>2222</v>
      </c>
      <c r="B5527" s="1">
        <v>1717008</v>
      </c>
      <c r="C5527" s="1" t="s">
        <v>2319</v>
      </c>
      <c r="D5527" s="1" t="str">
        <f t="shared" si="258"/>
        <v>17</v>
      </c>
      <c r="E5527" s="1" t="str">
        <f t="shared" si="259"/>
        <v>17008</v>
      </c>
      <c r="F5527" s="1" t="str">
        <f t="shared" si="260"/>
        <v>TO-Pindorama do Tocantins</v>
      </c>
    </row>
    <row r="5528" spans="1:6" x14ac:dyDescent="0.25">
      <c r="A5528" s="1" t="s">
        <v>2222</v>
      </c>
      <c r="B5528" s="1">
        <v>1717206</v>
      </c>
      <c r="C5528" s="1" t="s">
        <v>2320</v>
      </c>
      <c r="D5528" s="1" t="str">
        <f t="shared" si="258"/>
        <v>17</v>
      </c>
      <c r="E5528" s="1" t="str">
        <f t="shared" si="259"/>
        <v>17206</v>
      </c>
      <c r="F5528" s="1" t="str">
        <f t="shared" si="260"/>
        <v>TO-Piraquê</v>
      </c>
    </row>
    <row r="5529" spans="1:6" x14ac:dyDescent="0.25">
      <c r="A5529" s="1" t="s">
        <v>2222</v>
      </c>
      <c r="B5529" s="1">
        <v>1717503</v>
      </c>
      <c r="C5529" s="1" t="s">
        <v>2321</v>
      </c>
      <c r="D5529" s="1" t="str">
        <f t="shared" si="258"/>
        <v>17</v>
      </c>
      <c r="E5529" s="1" t="str">
        <f t="shared" si="259"/>
        <v>17503</v>
      </c>
      <c r="F5529" s="1" t="str">
        <f t="shared" si="260"/>
        <v>TO-Pium</v>
      </c>
    </row>
    <row r="5530" spans="1:6" x14ac:dyDescent="0.25">
      <c r="A5530" s="1" t="s">
        <v>2222</v>
      </c>
      <c r="B5530" s="1">
        <v>1717800</v>
      </c>
      <c r="C5530" s="1" t="s">
        <v>2322</v>
      </c>
      <c r="D5530" s="1" t="str">
        <f t="shared" si="258"/>
        <v>17</v>
      </c>
      <c r="E5530" s="1" t="str">
        <f t="shared" si="259"/>
        <v>17800</v>
      </c>
      <c r="F5530" s="1" t="str">
        <f t="shared" si="260"/>
        <v>TO-Ponte Alta do Bom Jesus</v>
      </c>
    </row>
    <row r="5531" spans="1:6" x14ac:dyDescent="0.25">
      <c r="A5531" s="1" t="s">
        <v>2222</v>
      </c>
      <c r="B5531" s="1">
        <v>1717909</v>
      </c>
      <c r="C5531" s="1" t="s">
        <v>2323</v>
      </c>
      <c r="D5531" s="1" t="str">
        <f t="shared" si="258"/>
        <v>17</v>
      </c>
      <c r="E5531" s="1" t="str">
        <f t="shared" si="259"/>
        <v>17909</v>
      </c>
      <c r="F5531" s="1" t="str">
        <f t="shared" si="260"/>
        <v>TO-Ponte Alta do Tocantins</v>
      </c>
    </row>
    <row r="5532" spans="1:6" x14ac:dyDescent="0.25">
      <c r="A5532" s="1" t="s">
        <v>2222</v>
      </c>
      <c r="B5532" s="1">
        <v>1718006</v>
      </c>
      <c r="C5532" s="1" t="s">
        <v>2324</v>
      </c>
      <c r="D5532" s="1" t="str">
        <f t="shared" si="258"/>
        <v>17</v>
      </c>
      <c r="E5532" s="1" t="str">
        <f t="shared" si="259"/>
        <v>18006</v>
      </c>
      <c r="F5532" s="1" t="str">
        <f t="shared" si="260"/>
        <v>TO-Porto Alegre do Tocantins</v>
      </c>
    </row>
    <row r="5533" spans="1:6" x14ac:dyDescent="0.25">
      <c r="A5533" s="1" t="s">
        <v>2222</v>
      </c>
      <c r="B5533" s="1">
        <v>1718204</v>
      </c>
      <c r="C5533" s="1" t="s">
        <v>2325</v>
      </c>
      <c r="D5533" s="1" t="str">
        <f t="shared" si="258"/>
        <v>17</v>
      </c>
      <c r="E5533" s="1" t="str">
        <f t="shared" si="259"/>
        <v>18204</v>
      </c>
      <c r="F5533" s="1" t="str">
        <f t="shared" si="260"/>
        <v>TO-Porto Nacional</v>
      </c>
    </row>
    <row r="5534" spans="1:6" x14ac:dyDescent="0.25">
      <c r="A5534" s="1" t="s">
        <v>2222</v>
      </c>
      <c r="B5534" s="1">
        <v>1718303</v>
      </c>
      <c r="C5534" s="1" t="s">
        <v>2326</v>
      </c>
      <c r="D5534" s="1" t="str">
        <f t="shared" si="258"/>
        <v>17</v>
      </c>
      <c r="E5534" s="1" t="str">
        <f t="shared" si="259"/>
        <v>18303</v>
      </c>
      <c r="F5534" s="1" t="str">
        <f t="shared" si="260"/>
        <v>TO-Praia Norte</v>
      </c>
    </row>
    <row r="5535" spans="1:6" x14ac:dyDescent="0.25">
      <c r="A5535" s="1" t="s">
        <v>2222</v>
      </c>
      <c r="B5535" s="1">
        <v>1718402</v>
      </c>
      <c r="C5535" s="1" t="s">
        <v>2327</v>
      </c>
      <c r="D5535" s="1" t="str">
        <f t="shared" si="258"/>
        <v>17</v>
      </c>
      <c r="E5535" s="1" t="str">
        <f t="shared" si="259"/>
        <v>18402</v>
      </c>
      <c r="F5535" s="1" t="str">
        <f t="shared" si="260"/>
        <v>TO-Presidente Kennedy</v>
      </c>
    </row>
    <row r="5536" spans="1:6" x14ac:dyDescent="0.25">
      <c r="A5536" s="1" t="s">
        <v>2222</v>
      </c>
      <c r="B5536" s="1">
        <v>1718451</v>
      </c>
      <c r="C5536" s="1" t="s">
        <v>2328</v>
      </c>
      <c r="D5536" s="1" t="str">
        <f t="shared" si="258"/>
        <v>17</v>
      </c>
      <c r="E5536" s="1" t="str">
        <f t="shared" si="259"/>
        <v>18451</v>
      </c>
      <c r="F5536" s="1" t="str">
        <f t="shared" si="260"/>
        <v>TO-Pugmil</v>
      </c>
    </row>
    <row r="5537" spans="1:6" x14ac:dyDescent="0.25">
      <c r="A5537" s="1" t="s">
        <v>2222</v>
      </c>
      <c r="B5537" s="1">
        <v>1718501</v>
      </c>
      <c r="C5537" s="1" t="s">
        <v>2329</v>
      </c>
      <c r="D5537" s="1" t="str">
        <f t="shared" si="258"/>
        <v>17</v>
      </c>
      <c r="E5537" s="1" t="str">
        <f t="shared" si="259"/>
        <v>18501</v>
      </c>
      <c r="F5537" s="1" t="str">
        <f t="shared" si="260"/>
        <v>TO-Recursolândia</v>
      </c>
    </row>
    <row r="5538" spans="1:6" x14ac:dyDescent="0.25">
      <c r="A5538" s="1" t="s">
        <v>2222</v>
      </c>
      <c r="B5538" s="1">
        <v>1718550</v>
      </c>
      <c r="C5538" s="1" t="s">
        <v>2330</v>
      </c>
      <c r="D5538" s="1" t="str">
        <f t="shared" si="258"/>
        <v>17</v>
      </c>
      <c r="E5538" s="1" t="str">
        <f t="shared" si="259"/>
        <v>18550</v>
      </c>
      <c r="F5538" s="1" t="str">
        <f t="shared" si="260"/>
        <v>TO-Riachinho</v>
      </c>
    </row>
    <row r="5539" spans="1:6" x14ac:dyDescent="0.25">
      <c r="A5539" s="1" t="s">
        <v>2222</v>
      </c>
      <c r="B5539" s="1">
        <v>1718659</v>
      </c>
      <c r="C5539" s="1" t="s">
        <v>2331</v>
      </c>
      <c r="D5539" s="1" t="str">
        <f t="shared" si="258"/>
        <v>17</v>
      </c>
      <c r="E5539" s="1" t="str">
        <f t="shared" si="259"/>
        <v>18659</v>
      </c>
      <c r="F5539" s="1" t="str">
        <f t="shared" si="260"/>
        <v>TO-Rio da Conceição</v>
      </c>
    </row>
    <row r="5540" spans="1:6" x14ac:dyDescent="0.25">
      <c r="A5540" s="1" t="s">
        <v>2222</v>
      </c>
      <c r="B5540" s="1">
        <v>1718709</v>
      </c>
      <c r="C5540" s="1" t="s">
        <v>2332</v>
      </c>
      <c r="D5540" s="1" t="str">
        <f t="shared" si="258"/>
        <v>17</v>
      </c>
      <c r="E5540" s="1" t="str">
        <f t="shared" si="259"/>
        <v>18709</v>
      </c>
      <c r="F5540" s="1" t="str">
        <f t="shared" si="260"/>
        <v>TO-Rio dos Bois</v>
      </c>
    </row>
    <row r="5541" spans="1:6" x14ac:dyDescent="0.25">
      <c r="A5541" s="1" t="s">
        <v>2222</v>
      </c>
      <c r="B5541" s="1">
        <v>1718758</v>
      </c>
      <c r="C5541" s="1" t="s">
        <v>2333</v>
      </c>
      <c r="D5541" s="1" t="str">
        <f t="shared" si="258"/>
        <v>17</v>
      </c>
      <c r="E5541" s="1" t="str">
        <f t="shared" si="259"/>
        <v>18758</v>
      </c>
      <c r="F5541" s="1" t="str">
        <f t="shared" si="260"/>
        <v>TO-Rio Sono</v>
      </c>
    </row>
    <row r="5542" spans="1:6" x14ac:dyDescent="0.25">
      <c r="A5542" s="1" t="s">
        <v>2222</v>
      </c>
      <c r="B5542" s="1">
        <v>1718808</v>
      </c>
      <c r="C5542" s="1" t="s">
        <v>2334</v>
      </c>
      <c r="D5542" s="1" t="str">
        <f t="shared" si="258"/>
        <v>17</v>
      </c>
      <c r="E5542" s="1" t="str">
        <f t="shared" si="259"/>
        <v>18808</v>
      </c>
      <c r="F5542" s="1" t="str">
        <f t="shared" si="260"/>
        <v>TO-Sampaio</v>
      </c>
    </row>
    <row r="5543" spans="1:6" x14ac:dyDescent="0.25">
      <c r="A5543" s="1" t="s">
        <v>2222</v>
      </c>
      <c r="B5543" s="1">
        <v>1718840</v>
      </c>
      <c r="C5543" s="1" t="s">
        <v>2335</v>
      </c>
      <c r="D5543" s="1" t="str">
        <f t="shared" si="258"/>
        <v>17</v>
      </c>
      <c r="E5543" s="1" t="str">
        <f t="shared" si="259"/>
        <v>18840</v>
      </c>
      <c r="F5543" s="1" t="str">
        <f t="shared" si="260"/>
        <v>TO-Sandolândia</v>
      </c>
    </row>
    <row r="5544" spans="1:6" x14ac:dyDescent="0.25">
      <c r="A5544" s="1" t="s">
        <v>2222</v>
      </c>
      <c r="B5544" s="1">
        <v>1718865</v>
      </c>
      <c r="C5544" s="1" t="s">
        <v>2336</v>
      </c>
      <c r="D5544" s="1" t="str">
        <f t="shared" si="258"/>
        <v>17</v>
      </c>
      <c r="E5544" s="1" t="str">
        <f t="shared" si="259"/>
        <v>18865</v>
      </c>
      <c r="F5544" s="1" t="str">
        <f t="shared" si="260"/>
        <v>TO-Santa Fé do Araguaia</v>
      </c>
    </row>
    <row r="5545" spans="1:6" x14ac:dyDescent="0.25">
      <c r="A5545" s="1" t="s">
        <v>2222</v>
      </c>
      <c r="B5545" s="1">
        <v>1718881</v>
      </c>
      <c r="C5545" s="1" t="s">
        <v>2337</v>
      </c>
      <c r="D5545" s="1" t="str">
        <f t="shared" si="258"/>
        <v>17</v>
      </c>
      <c r="E5545" s="1" t="str">
        <f t="shared" si="259"/>
        <v>18881</v>
      </c>
      <c r="F5545" s="1" t="str">
        <f t="shared" si="260"/>
        <v>TO-Santa Maria do Tocantins</v>
      </c>
    </row>
    <row r="5546" spans="1:6" x14ac:dyDescent="0.25">
      <c r="A5546" s="1" t="s">
        <v>2222</v>
      </c>
      <c r="B5546" s="1">
        <v>1718899</v>
      </c>
      <c r="C5546" s="1" t="s">
        <v>2338</v>
      </c>
      <c r="D5546" s="1" t="str">
        <f t="shared" si="258"/>
        <v>17</v>
      </c>
      <c r="E5546" s="1" t="str">
        <f t="shared" si="259"/>
        <v>18899</v>
      </c>
      <c r="F5546" s="1" t="str">
        <f t="shared" si="260"/>
        <v>TO-Santa Rita do Tocantins</v>
      </c>
    </row>
    <row r="5547" spans="1:6" x14ac:dyDescent="0.25">
      <c r="A5547" s="1" t="s">
        <v>2222</v>
      </c>
      <c r="B5547" s="1">
        <v>1718907</v>
      </c>
      <c r="C5547" s="1" t="s">
        <v>2339</v>
      </c>
      <c r="D5547" s="1" t="str">
        <f t="shared" si="258"/>
        <v>17</v>
      </c>
      <c r="E5547" s="1" t="str">
        <f t="shared" si="259"/>
        <v>18907</v>
      </c>
      <c r="F5547" s="1" t="str">
        <f t="shared" si="260"/>
        <v>TO-Santa Rosa do Tocantins</v>
      </c>
    </row>
    <row r="5548" spans="1:6" x14ac:dyDescent="0.25">
      <c r="A5548" s="1" t="s">
        <v>2222</v>
      </c>
      <c r="B5548" s="1">
        <v>1719004</v>
      </c>
      <c r="C5548" s="1" t="s">
        <v>2340</v>
      </c>
      <c r="D5548" s="1" t="str">
        <f t="shared" si="258"/>
        <v>17</v>
      </c>
      <c r="E5548" s="1" t="str">
        <f t="shared" si="259"/>
        <v>19004</v>
      </c>
      <c r="F5548" s="1" t="str">
        <f t="shared" si="260"/>
        <v>TO-Santa Tereza do Tocantins</v>
      </c>
    </row>
    <row r="5549" spans="1:6" x14ac:dyDescent="0.25">
      <c r="A5549" s="1" t="s">
        <v>2222</v>
      </c>
      <c r="B5549" s="1">
        <v>1720002</v>
      </c>
      <c r="C5549" s="1" t="s">
        <v>2341</v>
      </c>
      <c r="D5549" s="1" t="str">
        <f t="shared" si="258"/>
        <v>17</v>
      </c>
      <c r="E5549" s="1" t="str">
        <f t="shared" si="259"/>
        <v>20002</v>
      </c>
      <c r="F5549" s="1" t="str">
        <f t="shared" si="260"/>
        <v>TO-Santa Terezinha do Tocantins</v>
      </c>
    </row>
    <row r="5550" spans="1:6" x14ac:dyDescent="0.25">
      <c r="A5550" s="1" t="s">
        <v>2222</v>
      </c>
      <c r="B5550" s="1">
        <v>1720101</v>
      </c>
      <c r="C5550" s="1" t="s">
        <v>2342</v>
      </c>
      <c r="D5550" s="1" t="str">
        <f t="shared" si="258"/>
        <v>17</v>
      </c>
      <c r="E5550" s="1" t="str">
        <f t="shared" si="259"/>
        <v>20101</v>
      </c>
      <c r="F5550" s="1" t="str">
        <f t="shared" si="260"/>
        <v>TO-São Bento do Tocantins</v>
      </c>
    </row>
    <row r="5551" spans="1:6" x14ac:dyDescent="0.25">
      <c r="A5551" s="1" t="s">
        <v>2222</v>
      </c>
      <c r="B5551" s="1">
        <v>1720150</v>
      </c>
      <c r="C5551" s="1" t="s">
        <v>2343</v>
      </c>
      <c r="D5551" s="1" t="str">
        <f t="shared" si="258"/>
        <v>17</v>
      </c>
      <c r="E5551" s="1" t="str">
        <f t="shared" si="259"/>
        <v>20150</v>
      </c>
      <c r="F5551" s="1" t="str">
        <f t="shared" si="260"/>
        <v>TO-São Félix do Tocantins</v>
      </c>
    </row>
    <row r="5552" spans="1:6" x14ac:dyDescent="0.25">
      <c r="A5552" s="1" t="s">
        <v>2222</v>
      </c>
      <c r="B5552" s="1">
        <v>1720200</v>
      </c>
      <c r="C5552" s="1" t="s">
        <v>2344</v>
      </c>
      <c r="D5552" s="1" t="str">
        <f t="shared" si="258"/>
        <v>17</v>
      </c>
      <c r="E5552" s="1" t="str">
        <f t="shared" si="259"/>
        <v>20200</v>
      </c>
      <c r="F5552" s="1" t="str">
        <f t="shared" si="260"/>
        <v>TO-São Miguel do Tocantins</v>
      </c>
    </row>
    <row r="5553" spans="1:6" x14ac:dyDescent="0.25">
      <c r="A5553" s="1" t="s">
        <v>2222</v>
      </c>
      <c r="B5553" s="1">
        <v>1720259</v>
      </c>
      <c r="C5553" s="1" t="s">
        <v>2345</v>
      </c>
      <c r="D5553" s="1" t="str">
        <f t="shared" si="258"/>
        <v>17</v>
      </c>
      <c r="E5553" s="1" t="str">
        <f t="shared" si="259"/>
        <v>20259</v>
      </c>
      <c r="F5553" s="1" t="str">
        <f t="shared" si="260"/>
        <v>TO-São Salvador do Tocantins</v>
      </c>
    </row>
    <row r="5554" spans="1:6" x14ac:dyDescent="0.25">
      <c r="A5554" s="1" t="s">
        <v>2222</v>
      </c>
      <c r="B5554" s="1">
        <v>1720309</v>
      </c>
      <c r="C5554" s="1" t="s">
        <v>2346</v>
      </c>
      <c r="D5554" s="1" t="str">
        <f t="shared" si="258"/>
        <v>17</v>
      </c>
      <c r="E5554" s="1" t="str">
        <f t="shared" si="259"/>
        <v>20309</v>
      </c>
      <c r="F5554" s="1" t="str">
        <f t="shared" si="260"/>
        <v>TO-São Sebastião do Tocantins</v>
      </c>
    </row>
    <row r="5555" spans="1:6" x14ac:dyDescent="0.25">
      <c r="A5555" s="1" t="s">
        <v>2222</v>
      </c>
      <c r="B5555" s="1">
        <v>1720499</v>
      </c>
      <c r="C5555" s="1" t="s">
        <v>2347</v>
      </c>
      <c r="D5555" s="1" t="str">
        <f t="shared" si="258"/>
        <v>17</v>
      </c>
      <c r="E5555" s="1" t="str">
        <f t="shared" si="259"/>
        <v>20499</v>
      </c>
      <c r="F5555" s="1" t="str">
        <f t="shared" si="260"/>
        <v>TO-São Valério</v>
      </c>
    </row>
    <row r="5556" spans="1:6" x14ac:dyDescent="0.25">
      <c r="A5556" s="1" t="s">
        <v>2222</v>
      </c>
      <c r="B5556" s="1">
        <v>1720655</v>
      </c>
      <c r="C5556" s="1" t="s">
        <v>2348</v>
      </c>
      <c r="D5556" s="1" t="str">
        <f t="shared" si="258"/>
        <v>17</v>
      </c>
      <c r="E5556" s="1" t="str">
        <f t="shared" si="259"/>
        <v>20655</v>
      </c>
      <c r="F5556" s="1" t="str">
        <f t="shared" si="260"/>
        <v>TO-Silvanópolis</v>
      </c>
    </row>
    <row r="5557" spans="1:6" x14ac:dyDescent="0.25">
      <c r="A5557" s="1" t="s">
        <v>2222</v>
      </c>
      <c r="B5557" s="1">
        <v>1720804</v>
      </c>
      <c r="C5557" s="1" t="s">
        <v>2349</v>
      </c>
      <c r="D5557" s="1" t="str">
        <f t="shared" si="258"/>
        <v>17</v>
      </c>
      <c r="E5557" s="1" t="str">
        <f t="shared" si="259"/>
        <v>20804</v>
      </c>
      <c r="F5557" s="1" t="str">
        <f t="shared" si="260"/>
        <v>TO-Sítio Novo do Tocantins</v>
      </c>
    </row>
    <row r="5558" spans="1:6" x14ac:dyDescent="0.25">
      <c r="A5558" s="1" t="s">
        <v>2222</v>
      </c>
      <c r="B5558" s="1">
        <v>1720853</v>
      </c>
      <c r="C5558" s="1" t="s">
        <v>2350</v>
      </c>
      <c r="D5558" s="1" t="str">
        <f t="shared" si="258"/>
        <v>17</v>
      </c>
      <c r="E5558" s="1" t="str">
        <f t="shared" si="259"/>
        <v>20853</v>
      </c>
      <c r="F5558" s="1" t="str">
        <f t="shared" si="260"/>
        <v>TO-Sucupira</v>
      </c>
    </row>
    <row r="5559" spans="1:6" x14ac:dyDescent="0.25">
      <c r="A5559" s="1" t="s">
        <v>2222</v>
      </c>
      <c r="B5559" s="1">
        <v>1720903</v>
      </c>
      <c r="C5559" s="1" t="s">
        <v>2351</v>
      </c>
      <c r="D5559" s="1" t="str">
        <f t="shared" si="258"/>
        <v>17</v>
      </c>
      <c r="E5559" s="1" t="str">
        <f t="shared" si="259"/>
        <v>20903</v>
      </c>
      <c r="F5559" s="1" t="str">
        <f t="shared" si="260"/>
        <v>TO-Taguatinga</v>
      </c>
    </row>
    <row r="5560" spans="1:6" x14ac:dyDescent="0.25">
      <c r="A5560" s="1" t="s">
        <v>2222</v>
      </c>
      <c r="B5560" s="1">
        <v>1720937</v>
      </c>
      <c r="C5560" s="1" t="s">
        <v>2352</v>
      </c>
      <c r="D5560" s="1" t="str">
        <f t="shared" si="258"/>
        <v>17</v>
      </c>
      <c r="E5560" s="1" t="str">
        <f t="shared" si="259"/>
        <v>20937</v>
      </c>
      <c r="F5560" s="1" t="str">
        <f t="shared" si="260"/>
        <v>TO-Taipas do Tocantins</v>
      </c>
    </row>
    <row r="5561" spans="1:6" x14ac:dyDescent="0.25">
      <c r="A5561" s="1" t="s">
        <v>2222</v>
      </c>
      <c r="B5561" s="1">
        <v>1720978</v>
      </c>
      <c r="C5561" s="1" t="s">
        <v>2353</v>
      </c>
      <c r="D5561" s="1" t="str">
        <f t="shared" si="258"/>
        <v>17</v>
      </c>
      <c r="E5561" s="1" t="str">
        <f t="shared" si="259"/>
        <v>20978</v>
      </c>
      <c r="F5561" s="1" t="str">
        <f t="shared" si="260"/>
        <v>TO-Talismã</v>
      </c>
    </row>
    <row r="5562" spans="1:6" x14ac:dyDescent="0.25">
      <c r="A5562" s="1" t="s">
        <v>2222</v>
      </c>
      <c r="B5562" s="1">
        <v>1721109</v>
      </c>
      <c r="C5562" s="1" t="s">
        <v>2354</v>
      </c>
      <c r="D5562" s="1" t="str">
        <f t="shared" si="258"/>
        <v>17</v>
      </c>
      <c r="E5562" s="1" t="str">
        <f t="shared" si="259"/>
        <v>21109</v>
      </c>
      <c r="F5562" s="1" t="str">
        <f t="shared" si="260"/>
        <v>TO-Tocantínia</v>
      </c>
    </row>
    <row r="5563" spans="1:6" x14ac:dyDescent="0.25">
      <c r="A5563" s="1" t="s">
        <v>2222</v>
      </c>
      <c r="B5563" s="1">
        <v>1721208</v>
      </c>
      <c r="C5563" s="1" t="s">
        <v>2355</v>
      </c>
      <c r="D5563" s="1" t="str">
        <f t="shared" si="258"/>
        <v>17</v>
      </c>
      <c r="E5563" s="1" t="str">
        <f t="shared" si="259"/>
        <v>21208</v>
      </c>
      <c r="F5563" s="1" t="str">
        <f t="shared" si="260"/>
        <v>TO-Tocantinópolis</v>
      </c>
    </row>
    <row r="5564" spans="1:6" x14ac:dyDescent="0.25">
      <c r="A5564" s="1" t="s">
        <v>2222</v>
      </c>
      <c r="B5564" s="1">
        <v>1721257</v>
      </c>
      <c r="C5564" s="1" t="s">
        <v>2356</v>
      </c>
      <c r="D5564" s="1" t="str">
        <f t="shared" si="258"/>
        <v>17</v>
      </c>
      <c r="E5564" s="1" t="str">
        <f t="shared" si="259"/>
        <v>21257</v>
      </c>
      <c r="F5564" s="1" t="str">
        <f t="shared" si="260"/>
        <v>TO-Tupirama</v>
      </c>
    </row>
    <row r="5565" spans="1:6" x14ac:dyDescent="0.25">
      <c r="A5565" s="1" t="s">
        <v>2222</v>
      </c>
      <c r="B5565" s="1">
        <v>1721307</v>
      </c>
      <c r="C5565" s="1" t="s">
        <v>2357</v>
      </c>
      <c r="D5565" s="1" t="str">
        <f t="shared" si="258"/>
        <v>17</v>
      </c>
      <c r="E5565" s="1" t="str">
        <f t="shared" si="259"/>
        <v>21307</v>
      </c>
      <c r="F5565" s="1" t="str">
        <f t="shared" si="260"/>
        <v>TO-Tupiratins</v>
      </c>
    </row>
    <row r="5566" spans="1:6" x14ac:dyDescent="0.25">
      <c r="A5566" s="1" t="s">
        <v>2222</v>
      </c>
      <c r="B5566" s="1">
        <v>1722081</v>
      </c>
      <c r="C5566" s="1" t="s">
        <v>2358</v>
      </c>
      <c r="D5566" s="1" t="str">
        <f t="shared" si="258"/>
        <v>17</v>
      </c>
      <c r="E5566" s="1" t="str">
        <f t="shared" si="259"/>
        <v>22081</v>
      </c>
      <c r="F5566" s="1" t="str">
        <f t="shared" si="260"/>
        <v>TO-Wanderlândia</v>
      </c>
    </row>
    <row r="5567" spans="1:6" x14ac:dyDescent="0.25">
      <c r="A5567" s="1" t="s">
        <v>2222</v>
      </c>
      <c r="B5567" s="1">
        <v>1722107</v>
      </c>
      <c r="C5567" s="1" t="s">
        <v>2359</v>
      </c>
      <c r="D5567" s="1" t="str">
        <f t="shared" si="258"/>
        <v>17</v>
      </c>
      <c r="E5567" s="1" t="str">
        <f t="shared" si="259"/>
        <v>22107</v>
      </c>
      <c r="F5567" s="1" t="str">
        <f t="shared" si="260"/>
        <v>TO-Xambioá</v>
      </c>
    </row>
  </sheetData>
  <autoFilter ref="A2:F2"/>
  <mergeCells count="1">
    <mergeCell ref="A1:E1"/>
  </mergeCells>
  <conditionalFormatting sqref="F3:F5567">
    <cfRule type="duplicateValues" dxfId="5" priority="1"/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01"/>
  <sheetViews>
    <sheetView topLeftCell="AS121" workbookViewId="0">
      <selection activeCell="BH142" sqref="BH142"/>
    </sheetView>
  </sheetViews>
  <sheetFormatPr defaultColWidth="8.140625" defaultRowHeight="15" x14ac:dyDescent="0.25"/>
  <cols>
    <col min="1" max="1" width="5" style="1" bestFit="1" customWidth="1"/>
    <col min="5" max="7" width="8.140625" style="1"/>
    <col min="58" max="58" width="27.42578125" bestFit="1" customWidth="1"/>
  </cols>
  <sheetData>
    <row r="1" spans="1:82" s="1" customFormat="1" x14ac:dyDescent="0.25">
      <c r="A1" s="1">
        <v>0</v>
      </c>
      <c r="B1" s="1" t="s">
        <v>7220</v>
      </c>
      <c r="C1" s="1" t="s">
        <v>7221</v>
      </c>
      <c r="D1" s="1" t="s">
        <v>1959</v>
      </c>
      <c r="E1" s="1" t="s">
        <v>7222</v>
      </c>
      <c r="F1" s="1" t="s">
        <v>7223</v>
      </c>
      <c r="G1" s="1" t="s">
        <v>1071</v>
      </c>
      <c r="H1" s="1" t="s">
        <v>7224</v>
      </c>
      <c r="I1" s="1" t="s">
        <v>7225</v>
      </c>
      <c r="J1" s="1" t="s">
        <v>1982</v>
      </c>
      <c r="K1" s="1" t="s">
        <v>7226</v>
      </c>
      <c r="L1" s="1" t="s">
        <v>7227</v>
      </c>
      <c r="M1" s="1" t="s">
        <v>2205</v>
      </c>
      <c r="N1" s="1" t="s">
        <v>7228</v>
      </c>
      <c r="O1" s="1" t="s">
        <v>7229</v>
      </c>
      <c r="P1" s="1" t="s">
        <v>3678</v>
      </c>
      <c r="Q1" s="1" t="s">
        <v>7230</v>
      </c>
      <c r="R1" s="1" t="s">
        <v>7231</v>
      </c>
      <c r="S1" s="1" t="s">
        <v>1245</v>
      </c>
      <c r="T1" s="1" t="s">
        <v>7232</v>
      </c>
      <c r="U1" s="1" t="s">
        <v>7233</v>
      </c>
      <c r="V1" s="1" t="s">
        <v>7215</v>
      </c>
      <c r="W1" s="1" t="s">
        <v>7234</v>
      </c>
      <c r="X1" s="1" t="s">
        <v>7235</v>
      </c>
      <c r="Y1" s="1" t="s">
        <v>4911</v>
      </c>
      <c r="Z1" s="1" t="s">
        <v>7236</v>
      </c>
      <c r="AA1" s="1" t="s">
        <v>7237</v>
      </c>
      <c r="AB1" s="1" t="s">
        <v>1246</v>
      </c>
      <c r="AC1" s="1" t="s">
        <v>7238</v>
      </c>
      <c r="AD1" s="1" t="s">
        <v>7239</v>
      </c>
      <c r="AE1" s="1" t="s">
        <v>2360</v>
      </c>
      <c r="AF1" s="1" t="s">
        <v>7240</v>
      </c>
      <c r="AG1" s="1" t="s">
        <v>7241</v>
      </c>
      <c r="AH1" s="1" t="s">
        <v>4075</v>
      </c>
      <c r="AI1" s="1" t="s">
        <v>7242</v>
      </c>
      <c r="AJ1" s="1" t="s">
        <v>7243</v>
      </c>
      <c r="AK1" s="1" t="s">
        <v>38</v>
      </c>
      <c r="AL1" s="1" t="s">
        <v>7244</v>
      </c>
      <c r="AM1" s="1" t="s">
        <v>7245</v>
      </c>
      <c r="AN1" s="1" t="s">
        <v>6854</v>
      </c>
      <c r="AO1" s="1" t="s">
        <v>7246</v>
      </c>
      <c r="AP1" s="1" t="s">
        <v>7247</v>
      </c>
      <c r="AQ1" s="1" t="s">
        <v>2061</v>
      </c>
      <c r="AR1" s="1" t="s">
        <v>7248</v>
      </c>
      <c r="AS1" s="1" t="s">
        <v>7249</v>
      </c>
      <c r="AT1" s="1" t="s">
        <v>3143</v>
      </c>
      <c r="AU1" s="1" t="s">
        <v>7250</v>
      </c>
      <c r="AV1" s="1" t="s">
        <v>7251</v>
      </c>
      <c r="AW1" s="1" t="s">
        <v>1244</v>
      </c>
      <c r="AX1" s="1" t="s">
        <v>7252</v>
      </c>
      <c r="AY1" s="1" t="s">
        <v>7253</v>
      </c>
      <c r="AZ1" s="1" t="s">
        <v>2576</v>
      </c>
      <c r="BA1" s="1" t="s">
        <v>7254</v>
      </c>
      <c r="BB1" s="1" t="s">
        <v>7255</v>
      </c>
      <c r="BC1" s="1" t="s">
        <v>1073</v>
      </c>
      <c r="BD1" s="1" t="s">
        <v>7256</v>
      </c>
      <c r="BE1" s="1" t="s">
        <v>7257</v>
      </c>
      <c r="BF1" s="1" t="s">
        <v>4987</v>
      </c>
      <c r="BG1" s="1" t="s">
        <v>7258</v>
      </c>
      <c r="BH1" s="1" t="s">
        <v>7259</v>
      </c>
      <c r="BI1" s="1" t="s">
        <v>2980</v>
      </c>
      <c r="BJ1" s="1" t="s">
        <v>7260</v>
      </c>
      <c r="BK1" s="1" t="s">
        <v>7261</v>
      </c>
      <c r="BL1" s="1" t="s">
        <v>1906</v>
      </c>
      <c r="BM1" s="1" t="s">
        <v>7262</v>
      </c>
      <c r="BN1" s="1" t="s">
        <v>7263</v>
      </c>
      <c r="BO1" s="1" t="s">
        <v>2045</v>
      </c>
      <c r="BP1" s="1" t="s">
        <v>7264</v>
      </c>
      <c r="BQ1" s="1" t="s">
        <v>7265</v>
      </c>
      <c r="BR1" s="1" t="s">
        <v>6315</v>
      </c>
      <c r="BS1" s="1" t="s">
        <v>7266</v>
      </c>
      <c r="BT1" s="1" t="s">
        <v>7267</v>
      </c>
      <c r="BU1" s="1" t="s">
        <v>6057</v>
      </c>
      <c r="BV1" s="1" t="s">
        <v>7268</v>
      </c>
      <c r="BW1" s="1" t="s">
        <v>7269</v>
      </c>
      <c r="BX1" s="1" t="s">
        <v>3610</v>
      </c>
      <c r="BY1" s="1" t="s">
        <v>7270</v>
      </c>
      <c r="BZ1" s="1" t="s">
        <v>7271</v>
      </c>
      <c r="CA1" s="1" t="s">
        <v>1247</v>
      </c>
      <c r="CB1" s="1" t="s">
        <v>7272</v>
      </c>
      <c r="CC1" s="1" t="s">
        <v>7273</v>
      </c>
      <c r="CD1" s="1" t="s">
        <v>2222</v>
      </c>
    </row>
    <row r="2" spans="1:82" x14ac:dyDescent="0.25">
      <c r="A2" s="1">
        <v>1</v>
      </c>
      <c r="B2" s="1"/>
      <c r="C2" s="1"/>
      <c r="D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2" x14ac:dyDescent="0.25">
      <c r="A3" s="1">
        <v>2</v>
      </c>
      <c r="B3" s="1" t="s">
        <v>1959</v>
      </c>
      <c r="C3" s="1">
        <v>1200013</v>
      </c>
      <c r="D3" s="1" t="s">
        <v>1960</v>
      </c>
      <c r="E3" s="1" t="s">
        <v>1071</v>
      </c>
      <c r="F3" s="1">
        <v>2700102</v>
      </c>
      <c r="G3" s="1" t="s">
        <v>2579</v>
      </c>
      <c r="H3" s="1" t="s">
        <v>1982</v>
      </c>
      <c r="I3" s="1">
        <v>1300029</v>
      </c>
      <c r="J3" s="1" t="s">
        <v>1983</v>
      </c>
      <c r="K3" s="1" t="s">
        <v>2205</v>
      </c>
      <c r="L3" s="1">
        <v>1600105</v>
      </c>
      <c r="M3" s="1" t="s">
        <v>2206</v>
      </c>
      <c r="N3" s="1" t="s">
        <v>3678</v>
      </c>
      <c r="O3" s="1">
        <v>2900108</v>
      </c>
      <c r="P3" s="1" t="s">
        <v>3679</v>
      </c>
      <c r="Q3" s="1" t="s">
        <v>1245</v>
      </c>
      <c r="R3" s="1">
        <v>2300101</v>
      </c>
      <c r="S3" s="1" t="s">
        <v>2800</v>
      </c>
      <c r="T3" s="1" t="s">
        <v>7215</v>
      </c>
      <c r="U3" s="1">
        <v>5300108</v>
      </c>
      <c r="V3" s="1" t="s">
        <v>7216</v>
      </c>
      <c r="W3" s="1" t="s">
        <v>4911</v>
      </c>
      <c r="X3" s="1">
        <v>3200102</v>
      </c>
      <c r="Y3" s="1" t="s">
        <v>4912</v>
      </c>
      <c r="Z3" s="1" t="s">
        <v>1246</v>
      </c>
      <c r="AA3" s="1">
        <v>5200050</v>
      </c>
      <c r="AB3" s="1" t="s">
        <v>6987</v>
      </c>
      <c r="AC3" s="1" t="s">
        <v>2360</v>
      </c>
      <c r="AD3" s="1">
        <v>2100055</v>
      </c>
      <c r="AE3" s="1" t="s">
        <v>2361</v>
      </c>
      <c r="AF3" s="1" t="s">
        <v>4075</v>
      </c>
      <c r="AG3" s="1">
        <v>3100104</v>
      </c>
      <c r="AH3" s="1" t="s">
        <v>4076</v>
      </c>
      <c r="AI3" s="1" t="s">
        <v>38</v>
      </c>
      <c r="AJ3" s="1">
        <v>5000203</v>
      </c>
      <c r="AK3" s="1" t="s">
        <v>6785</v>
      </c>
      <c r="AL3" s="1" t="s">
        <v>6854</v>
      </c>
      <c r="AM3" s="1">
        <v>5100102</v>
      </c>
      <c r="AN3" s="1" t="s">
        <v>6855</v>
      </c>
      <c r="AO3" s="1" t="s">
        <v>2061</v>
      </c>
      <c r="AP3" s="1">
        <v>1500107</v>
      </c>
      <c r="AQ3" s="1" t="s">
        <v>2062</v>
      </c>
      <c r="AR3" s="1" t="s">
        <v>3143</v>
      </c>
      <c r="AS3" s="1">
        <v>2500106</v>
      </c>
      <c r="AT3" s="1" t="s">
        <v>2579</v>
      </c>
      <c r="AU3" s="1" t="s">
        <v>1244</v>
      </c>
      <c r="AV3" s="1">
        <v>2600054</v>
      </c>
      <c r="AW3" s="1" t="s">
        <v>3348</v>
      </c>
      <c r="AX3" s="1" t="s">
        <v>2576</v>
      </c>
      <c r="AY3" s="1">
        <v>2200053</v>
      </c>
      <c r="AZ3" s="1" t="s">
        <v>2577</v>
      </c>
      <c r="BA3" s="1" t="s">
        <v>1073</v>
      </c>
      <c r="BB3" s="1">
        <v>4100103</v>
      </c>
      <c r="BC3" s="1" t="s">
        <v>5694</v>
      </c>
      <c r="BD3" s="1" t="s">
        <v>4987</v>
      </c>
      <c r="BE3" s="1">
        <v>3300100</v>
      </c>
      <c r="BF3" s="1" t="s">
        <v>4988</v>
      </c>
      <c r="BG3" s="1" t="s">
        <v>2980</v>
      </c>
      <c r="BH3" s="1">
        <v>2400109</v>
      </c>
      <c r="BI3" s="1" t="s">
        <v>2981</v>
      </c>
      <c r="BJ3" s="1" t="s">
        <v>1906</v>
      </c>
      <c r="BK3" s="1">
        <v>1100015</v>
      </c>
      <c r="BL3" s="1" t="s">
        <v>1907</v>
      </c>
      <c r="BM3" s="1" t="s">
        <v>2045</v>
      </c>
      <c r="BN3" s="1">
        <v>1400050</v>
      </c>
      <c r="BO3" s="1" t="s">
        <v>2046</v>
      </c>
      <c r="BP3" s="1" t="s">
        <v>6315</v>
      </c>
      <c r="BQ3" s="1">
        <v>4300034</v>
      </c>
      <c r="BR3" s="1" t="s">
        <v>6316</v>
      </c>
      <c r="BS3" s="1" t="s">
        <v>6057</v>
      </c>
      <c r="BT3" s="1">
        <v>4200051</v>
      </c>
      <c r="BU3" s="1" t="s">
        <v>6058</v>
      </c>
      <c r="BV3" s="1" t="s">
        <v>3610</v>
      </c>
      <c r="BW3" s="1">
        <v>2800100</v>
      </c>
      <c r="BX3" s="1" t="s">
        <v>3611</v>
      </c>
      <c r="BY3" s="1" t="s">
        <v>1247</v>
      </c>
      <c r="BZ3" s="1">
        <v>3500105</v>
      </c>
      <c r="CA3" s="1" t="s">
        <v>5074</v>
      </c>
      <c r="CB3" s="1" t="s">
        <v>2222</v>
      </c>
      <c r="CC3" s="1">
        <v>1700251</v>
      </c>
      <c r="CD3" s="1" t="s">
        <v>2223</v>
      </c>
    </row>
    <row r="4" spans="1:82" x14ac:dyDescent="0.25">
      <c r="A4" s="1">
        <v>3</v>
      </c>
      <c r="B4" s="1" t="s">
        <v>1959</v>
      </c>
      <c r="C4" s="1">
        <v>1200054</v>
      </c>
      <c r="D4" s="1" t="s">
        <v>1961</v>
      </c>
      <c r="E4" s="1" t="s">
        <v>1071</v>
      </c>
      <c r="F4" s="1">
        <v>2700201</v>
      </c>
      <c r="G4" s="1" t="s">
        <v>3516</v>
      </c>
      <c r="H4" s="1" t="s">
        <v>1982</v>
      </c>
      <c r="I4" s="1">
        <v>1300060</v>
      </c>
      <c r="J4" s="1" t="s">
        <v>1984</v>
      </c>
      <c r="K4" s="1" t="s">
        <v>2205</v>
      </c>
      <c r="L4" s="1">
        <v>1600204</v>
      </c>
      <c r="M4" s="1" t="s">
        <v>2207</v>
      </c>
      <c r="N4" s="1" t="s">
        <v>3678</v>
      </c>
      <c r="O4" s="1">
        <v>2900207</v>
      </c>
      <c r="P4" s="1" t="s">
        <v>3680</v>
      </c>
      <c r="Q4" s="1" t="s">
        <v>1245</v>
      </c>
      <c r="R4" s="1">
        <v>2300150</v>
      </c>
      <c r="S4" s="1" t="s">
        <v>2801</v>
      </c>
      <c r="W4" s="1" t="s">
        <v>4911</v>
      </c>
      <c r="X4" s="1">
        <v>3200169</v>
      </c>
      <c r="Y4" s="1" t="s">
        <v>4913</v>
      </c>
      <c r="Z4" s="1" t="s">
        <v>1246</v>
      </c>
      <c r="AA4" s="1">
        <v>5200100</v>
      </c>
      <c r="AB4" s="1" t="s">
        <v>6988</v>
      </c>
      <c r="AC4" s="1" t="s">
        <v>2360</v>
      </c>
      <c r="AD4" s="1">
        <v>2100105</v>
      </c>
      <c r="AE4" s="1" t="s">
        <v>2362</v>
      </c>
      <c r="AF4" s="1" t="s">
        <v>4075</v>
      </c>
      <c r="AG4" s="1">
        <v>3100203</v>
      </c>
      <c r="AH4" s="1" t="s">
        <v>4077</v>
      </c>
      <c r="AI4" s="1" t="s">
        <v>38</v>
      </c>
      <c r="AJ4" s="1">
        <v>5000252</v>
      </c>
      <c r="AK4" s="1" t="s">
        <v>6786</v>
      </c>
      <c r="AL4" s="1" t="s">
        <v>6854</v>
      </c>
      <c r="AM4" s="1">
        <v>5100201</v>
      </c>
      <c r="AN4" s="1" t="s">
        <v>4081</v>
      </c>
      <c r="AO4" s="1" t="s">
        <v>2061</v>
      </c>
      <c r="AP4" s="1">
        <v>1500131</v>
      </c>
      <c r="AQ4" s="1" t="s">
        <v>2063</v>
      </c>
      <c r="AR4" s="1" t="s">
        <v>3143</v>
      </c>
      <c r="AS4" s="1">
        <v>2500205</v>
      </c>
      <c r="AT4" s="1" t="s">
        <v>3144</v>
      </c>
      <c r="AU4" s="1" t="s">
        <v>1244</v>
      </c>
      <c r="AV4" s="1">
        <v>2600104</v>
      </c>
      <c r="AW4" s="1" t="s">
        <v>3349</v>
      </c>
      <c r="AX4" s="1" t="s">
        <v>2576</v>
      </c>
      <c r="AY4" s="1">
        <v>2200103</v>
      </c>
      <c r="AZ4" s="1" t="s">
        <v>2578</v>
      </c>
      <c r="BA4" s="1" t="s">
        <v>1073</v>
      </c>
      <c r="BB4" s="1">
        <v>4100202</v>
      </c>
      <c r="BC4" s="1" t="s">
        <v>5695</v>
      </c>
      <c r="BD4" s="1" t="s">
        <v>4987</v>
      </c>
      <c r="BE4" s="1">
        <v>3300159</v>
      </c>
      <c r="BF4" s="1" t="s">
        <v>4989</v>
      </c>
      <c r="BG4" s="1" t="s">
        <v>2980</v>
      </c>
      <c r="BH4" s="1">
        <v>2400208</v>
      </c>
      <c r="BI4" s="1" t="s">
        <v>2982</v>
      </c>
      <c r="BJ4" s="1" t="s">
        <v>1906</v>
      </c>
      <c r="BK4" s="1">
        <v>1100379</v>
      </c>
      <c r="BL4" s="1" t="s">
        <v>1908</v>
      </c>
      <c r="BM4" s="1" t="s">
        <v>2045</v>
      </c>
      <c r="BN4" s="1">
        <v>1400027</v>
      </c>
      <c r="BO4" s="1" t="s">
        <v>2047</v>
      </c>
      <c r="BP4" s="1" t="s">
        <v>6315</v>
      </c>
      <c r="BQ4" s="1">
        <v>4300059</v>
      </c>
      <c r="BR4" s="1" t="s">
        <v>6317</v>
      </c>
      <c r="BS4" s="1" t="s">
        <v>6057</v>
      </c>
      <c r="BT4" s="1">
        <v>4200101</v>
      </c>
      <c r="BU4" s="1" t="s">
        <v>6059</v>
      </c>
      <c r="BV4" s="1" t="s">
        <v>3610</v>
      </c>
      <c r="BW4" s="1">
        <v>2800209</v>
      </c>
      <c r="BX4" s="1" t="s">
        <v>3612</v>
      </c>
      <c r="BY4" s="1" t="s">
        <v>1247</v>
      </c>
      <c r="BZ4" s="1">
        <v>3500204</v>
      </c>
      <c r="CA4" s="1" t="s">
        <v>5075</v>
      </c>
      <c r="CB4" s="1" t="s">
        <v>2222</v>
      </c>
      <c r="CC4" s="1">
        <v>1700301</v>
      </c>
      <c r="CD4" s="1" t="s">
        <v>2224</v>
      </c>
    </row>
    <row r="5" spans="1:82" x14ac:dyDescent="0.25">
      <c r="A5" s="1">
        <v>4</v>
      </c>
      <c r="B5" s="1" t="s">
        <v>1959</v>
      </c>
      <c r="C5" s="1">
        <v>1200104</v>
      </c>
      <c r="D5" s="1" t="s">
        <v>1962</v>
      </c>
      <c r="E5" s="1" t="s">
        <v>1071</v>
      </c>
      <c r="F5" s="1">
        <v>2700300</v>
      </c>
      <c r="G5" s="1" t="s">
        <v>3517</v>
      </c>
      <c r="H5" s="1" t="s">
        <v>1982</v>
      </c>
      <c r="I5" s="1">
        <v>1300086</v>
      </c>
      <c r="J5" s="1" t="s">
        <v>1985</v>
      </c>
      <c r="K5" s="1" t="s">
        <v>2205</v>
      </c>
      <c r="L5" s="1">
        <v>1600212</v>
      </c>
      <c r="M5" s="1" t="s">
        <v>2208</v>
      </c>
      <c r="N5" s="1" t="s">
        <v>3678</v>
      </c>
      <c r="O5" s="1">
        <v>2900306</v>
      </c>
      <c r="P5" s="1" t="s">
        <v>3681</v>
      </c>
      <c r="Q5" s="1" t="s">
        <v>1245</v>
      </c>
      <c r="R5" s="1">
        <v>2300200</v>
      </c>
      <c r="S5" s="1" t="s">
        <v>2802</v>
      </c>
      <c r="W5" s="1" t="s">
        <v>4911</v>
      </c>
      <c r="X5" s="1">
        <v>3200136</v>
      </c>
      <c r="Y5" s="1" t="s">
        <v>4914</v>
      </c>
      <c r="Z5" s="1" t="s">
        <v>1246</v>
      </c>
      <c r="AA5" s="1">
        <v>5200134</v>
      </c>
      <c r="AB5" s="1" t="s">
        <v>6989</v>
      </c>
      <c r="AC5" s="1" t="s">
        <v>2360</v>
      </c>
      <c r="AD5" s="1">
        <v>2100154</v>
      </c>
      <c r="AE5" s="1" t="s">
        <v>2363</v>
      </c>
      <c r="AF5" s="1" t="s">
        <v>4075</v>
      </c>
      <c r="AG5" s="1">
        <v>3100302</v>
      </c>
      <c r="AH5" s="1" t="s">
        <v>4078</v>
      </c>
      <c r="AI5" s="1" t="s">
        <v>38</v>
      </c>
      <c r="AJ5" s="1">
        <v>5000609</v>
      </c>
      <c r="AK5" s="1" t="s">
        <v>6787</v>
      </c>
      <c r="AL5" s="1" t="s">
        <v>6854</v>
      </c>
      <c r="AM5" s="1">
        <v>5100250</v>
      </c>
      <c r="AN5" s="1" t="s">
        <v>6856</v>
      </c>
      <c r="AO5" s="1" t="s">
        <v>2061</v>
      </c>
      <c r="AP5" s="1">
        <v>1500206</v>
      </c>
      <c r="AQ5" s="1" t="s">
        <v>2064</v>
      </c>
      <c r="AR5" s="1" t="s">
        <v>3143</v>
      </c>
      <c r="AS5" s="1">
        <v>2500304</v>
      </c>
      <c r="AT5" s="1" t="s">
        <v>3145</v>
      </c>
      <c r="AU5" s="1" t="s">
        <v>1244</v>
      </c>
      <c r="AV5" s="1">
        <v>2600203</v>
      </c>
      <c r="AW5" s="1" t="s">
        <v>3350</v>
      </c>
      <c r="AX5" s="1" t="s">
        <v>2576</v>
      </c>
      <c r="AY5" s="1">
        <v>2200202</v>
      </c>
      <c r="AZ5" s="1" t="s">
        <v>2579</v>
      </c>
      <c r="BA5" s="1" t="s">
        <v>1073</v>
      </c>
      <c r="BB5" s="1">
        <v>4100301</v>
      </c>
      <c r="BC5" s="1" t="s">
        <v>5696</v>
      </c>
      <c r="BD5" s="1" t="s">
        <v>4987</v>
      </c>
      <c r="BE5" s="1">
        <v>3300209</v>
      </c>
      <c r="BF5" s="1" t="s">
        <v>4990</v>
      </c>
      <c r="BG5" s="1" t="s">
        <v>2980</v>
      </c>
      <c r="BH5" s="1">
        <v>2400307</v>
      </c>
      <c r="BI5" s="1" t="s">
        <v>2983</v>
      </c>
      <c r="BJ5" s="1" t="s">
        <v>1906</v>
      </c>
      <c r="BK5" s="1">
        <v>1100403</v>
      </c>
      <c r="BL5" s="1" t="s">
        <v>1909</v>
      </c>
      <c r="BM5" s="1" t="s">
        <v>2045</v>
      </c>
      <c r="BN5" s="1">
        <v>1400100</v>
      </c>
      <c r="BO5" s="1" t="s">
        <v>2048</v>
      </c>
      <c r="BP5" s="1" t="s">
        <v>6315</v>
      </c>
      <c r="BQ5" s="1">
        <v>4300109</v>
      </c>
      <c r="BR5" s="1" t="s">
        <v>6318</v>
      </c>
      <c r="BS5" s="1" t="s">
        <v>6057</v>
      </c>
      <c r="BT5" s="1">
        <v>4200200</v>
      </c>
      <c r="BU5" s="1" t="s">
        <v>6060</v>
      </c>
      <c r="BV5" s="1" t="s">
        <v>3610</v>
      </c>
      <c r="BW5" s="1">
        <v>2800308</v>
      </c>
      <c r="BX5" s="1" t="s">
        <v>3613</v>
      </c>
      <c r="BY5" s="1" t="s">
        <v>1247</v>
      </c>
      <c r="BZ5" s="1">
        <v>3500303</v>
      </c>
      <c r="CA5" s="1" t="s">
        <v>5076</v>
      </c>
      <c r="CB5" s="1" t="s">
        <v>2222</v>
      </c>
      <c r="CC5" s="1">
        <v>1700350</v>
      </c>
      <c r="CD5" s="1" t="s">
        <v>2225</v>
      </c>
    </row>
    <row r="6" spans="1:82" x14ac:dyDescent="0.25">
      <c r="A6" s="1">
        <v>5</v>
      </c>
      <c r="B6" s="1" t="s">
        <v>1959</v>
      </c>
      <c r="C6" s="1">
        <v>1200138</v>
      </c>
      <c r="D6" s="1" t="s">
        <v>1963</v>
      </c>
      <c r="E6" s="1" t="s">
        <v>1071</v>
      </c>
      <c r="F6" s="1">
        <v>2700409</v>
      </c>
      <c r="G6" s="1" t="s">
        <v>3518</v>
      </c>
      <c r="H6" s="1" t="s">
        <v>1982</v>
      </c>
      <c r="I6" s="1">
        <v>1300102</v>
      </c>
      <c r="J6" s="1" t="s">
        <v>1986</v>
      </c>
      <c r="K6" s="1" t="s">
        <v>2205</v>
      </c>
      <c r="L6" s="1">
        <v>1600238</v>
      </c>
      <c r="M6" s="1" t="s">
        <v>2209</v>
      </c>
      <c r="N6" s="1" t="s">
        <v>3678</v>
      </c>
      <c r="O6" s="1">
        <v>2900355</v>
      </c>
      <c r="P6" s="1" t="s">
        <v>3682</v>
      </c>
      <c r="Q6" s="1" t="s">
        <v>1245</v>
      </c>
      <c r="R6" s="1">
        <v>2300309</v>
      </c>
      <c r="S6" s="1" t="s">
        <v>2803</v>
      </c>
      <c r="W6" s="1" t="s">
        <v>4911</v>
      </c>
      <c r="X6" s="1">
        <v>3200201</v>
      </c>
      <c r="Y6" s="1" t="s">
        <v>4915</v>
      </c>
      <c r="Z6" s="1" t="s">
        <v>1246</v>
      </c>
      <c r="AA6" s="1">
        <v>5200159</v>
      </c>
      <c r="AB6" s="1" t="s">
        <v>6990</v>
      </c>
      <c r="AC6" s="1" t="s">
        <v>2360</v>
      </c>
      <c r="AD6" s="1">
        <v>2100204</v>
      </c>
      <c r="AE6" s="1" t="s">
        <v>2364</v>
      </c>
      <c r="AF6" s="1" t="s">
        <v>4075</v>
      </c>
      <c r="AG6" s="1">
        <v>3100401</v>
      </c>
      <c r="AH6" s="1" t="s">
        <v>4079</v>
      </c>
      <c r="AI6" s="1" t="s">
        <v>38</v>
      </c>
      <c r="AJ6" s="1">
        <v>5000708</v>
      </c>
      <c r="AK6" s="1" t="s">
        <v>6788</v>
      </c>
      <c r="AL6" s="1" t="s">
        <v>6854</v>
      </c>
      <c r="AM6" s="1">
        <v>5100300</v>
      </c>
      <c r="AN6" s="1" t="s">
        <v>6857</v>
      </c>
      <c r="AO6" s="1" t="s">
        <v>2061</v>
      </c>
      <c r="AP6" s="1">
        <v>1500305</v>
      </c>
      <c r="AQ6" s="1" t="s">
        <v>2065</v>
      </c>
      <c r="AR6" s="1" t="s">
        <v>3143</v>
      </c>
      <c r="AS6" s="1">
        <v>2500403</v>
      </c>
      <c r="AT6" s="1" t="s">
        <v>3146</v>
      </c>
      <c r="AU6" s="1" t="s">
        <v>1244</v>
      </c>
      <c r="AV6" s="1">
        <v>2600302</v>
      </c>
      <c r="AW6" s="1" t="s">
        <v>3351</v>
      </c>
      <c r="AX6" s="1" t="s">
        <v>2576</v>
      </c>
      <c r="AY6" s="1">
        <v>2200251</v>
      </c>
      <c r="AZ6" s="1" t="s">
        <v>2580</v>
      </c>
      <c r="BA6" s="1" t="s">
        <v>1073</v>
      </c>
      <c r="BB6" s="1">
        <v>4100400</v>
      </c>
      <c r="BC6" s="1" t="s">
        <v>5697</v>
      </c>
      <c r="BD6" s="1" t="s">
        <v>4987</v>
      </c>
      <c r="BE6" s="1">
        <v>3300225</v>
      </c>
      <c r="BF6" s="1" t="s">
        <v>4991</v>
      </c>
      <c r="BG6" s="1" t="s">
        <v>2980</v>
      </c>
      <c r="BH6" s="1">
        <v>2400406</v>
      </c>
      <c r="BI6" s="1" t="s">
        <v>2984</v>
      </c>
      <c r="BJ6" s="1" t="s">
        <v>1906</v>
      </c>
      <c r="BK6" s="1">
        <v>1100346</v>
      </c>
      <c r="BL6" s="1" t="s">
        <v>1910</v>
      </c>
      <c r="BM6" s="1" t="s">
        <v>2045</v>
      </c>
      <c r="BN6" s="1">
        <v>1400159</v>
      </c>
      <c r="BO6" s="1" t="s">
        <v>2049</v>
      </c>
      <c r="BP6" s="1" t="s">
        <v>6315</v>
      </c>
      <c r="BQ6" s="1">
        <v>4300208</v>
      </c>
      <c r="BR6" s="1" t="s">
        <v>6319</v>
      </c>
      <c r="BS6" s="1" t="s">
        <v>6057</v>
      </c>
      <c r="BT6" s="1">
        <v>4200309</v>
      </c>
      <c r="BU6" s="1" t="s">
        <v>6061</v>
      </c>
      <c r="BV6" s="1" t="s">
        <v>3610</v>
      </c>
      <c r="BW6" s="1">
        <v>2800407</v>
      </c>
      <c r="BX6" s="1" t="s">
        <v>3614</v>
      </c>
      <c r="BY6" s="1" t="s">
        <v>1247</v>
      </c>
      <c r="BZ6" s="1">
        <v>3500402</v>
      </c>
      <c r="CA6" s="1" t="s">
        <v>5077</v>
      </c>
      <c r="CB6" s="1" t="s">
        <v>2222</v>
      </c>
      <c r="CC6" s="1">
        <v>1700400</v>
      </c>
      <c r="CD6" s="1" t="s">
        <v>2226</v>
      </c>
    </row>
    <row r="7" spans="1:82" x14ac:dyDescent="0.25">
      <c r="A7" s="1">
        <v>6</v>
      </c>
      <c r="B7" s="1" t="s">
        <v>1959</v>
      </c>
      <c r="C7" s="1">
        <v>1200179</v>
      </c>
      <c r="D7" s="1" t="s">
        <v>1964</v>
      </c>
      <c r="E7" s="1" t="s">
        <v>1071</v>
      </c>
      <c r="F7" s="1">
        <v>2700508</v>
      </c>
      <c r="G7" s="1" t="s">
        <v>3519</v>
      </c>
      <c r="H7" s="1" t="s">
        <v>1982</v>
      </c>
      <c r="I7" s="1">
        <v>1300144</v>
      </c>
      <c r="J7" s="1" t="s">
        <v>1987</v>
      </c>
      <c r="K7" s="1" t="s">
        <v>2205</v>
      </c>
      <c r="L7" s="1">
        <v>1600253</v>
      </c>
      <c r="M7" s="1" t="s">
        <v>2210</v>
      </c>
      <c r="N7" s="1" t="s">
        <v>3678</v>
      </c>
      <c r="O7" s="1">
        <v>2900405</v>
      </c>
      <c r="P7" s="1" t="s">
        <v>3683</v>
      </c>
      <c r="Q7" s="1" t="s">
        <v>1245</v>
      </c>
      <c r="R7" s="1">
        <v>2300408</v>
      </c>
      <c r="S7" s="1" t="s">
        <v>2804</v>
      </c>
      <c r="W7" s="1" t="s">
        <v>4911</v>
      </c>
      <c r="X7" s="1">
        <v>3200300</v>
      </c>
      <c r="Y7" s="1" t="s">
        <v>4916</v>
      </c>
      <c r="Z7" s="1" t="s">
        <v>1246</v>
      </c>
      <c r="AA7" s="1">
        <v>5200175</v>
      </c>
      <c r="AB7" s="1" t="s">
        <v>6991</v>
      </c>
      <c r="AC7" s="1" t="s">
        <v>2360</v>
      </c>
      <c r="AD7" s="1">
        <v>2100303</v>
      </c>
      <c r="AE7" s="1" t="s">
        <v>2365</v>
      </c>
      <c r="AF7" s="1" t="s">
        <v>4075</v>
      </c>
      <c r="AG7" s="1">
        <v>3100500</v>
      </c>
      <c r="AH7" s="1" t="s">
        <v>4080</v>
      </c>
      <c r="AI7" s="1" t="s">
        <v>38</v>
      </c>
      <c r="AJ7" s="1">
        <v>5000807</v>
      </c>
      <c r="AK7" s="1" t="s">
        <v>6789</v>
      </c>
      <c r="AL7" s="1" t="s">
        <v>6854</v>
      </c>
      <c r="AM7" s="1">
        <v>5100359</v>
      </c>
      <c r="AN7" s="1" t="s">
        <v>6858</v>
      </c>
      <c r="AO7" s="1" t="s">
        <v>2061</v>
      </c>
      <c r="AP7" s="1">
        <v>1500347</v>
      </c>
      <c r="AQ7" s="1" t="s">
        <v>2066</v>
      </c>
      <c r="AR7" s="1" t="s">
        <v>3143</v>
      </c>
      <c r="AS7" s="1">
        <v>2500502</v>
      </c>
      <c r="AT7" s="1" t="s">
        <v>3147</v>
      </c>
      <c r="AU7" s="1" t="s">
        <v>1244</v>
      </c>
      <c r="AV7" s="1">
        <v>2600401</v>
      </c>
      <c r="AW7" s="1" t="s">
        <v>3352</v>
      </c>
      <c r="AX7" s="1" t="s">
        <v>2576</v>
      </c>
      <c r="AY7" s="1">
        <v>2200277</v>
      </c>
      <c r="AZ7" s="1" t="s">
        <v>2581</v>
      </c>
      <c r="BA7" s="1" t="s">
        <v>1073</v>
      </c>
      <c r="BB7" s="1">
        <v>4100459</v>
      </c>
      <c r="BC7" s="1" t="s">
        <v>5698</v>
      </c>
      <c r="BD7" s="1" t="s">
        <v>4987</v>
      </c>
      <c r="BE7" s="1">
        <v>3300233</v>
      </c>
      <c r="BF7" s="1" t="s">
        <v>4992</v>
      </c>
      <c r="BG7" s="1" t="s">
        <v>2980</v>
      </c>
      <c r="BH7" s="1">
        <v>2400505</v>
      </c>
      <c r="BI7" s="1" t="s">
        <v>2985</v>
      </c>
      <c r="BJ7" s="1" t="s">
        <v>1906</v>
      </c>
      <c r="BK7" s="1">
        <v>1100023</v>
      </c>
      <c r="BL7" s="1" t="s">
        <v>1911</v>
      </c>
      <c r="BM7" s="1" t="s">
        <v>2045</v>
      </c>
      <c r="BN7" s="1">
        <v>1400175</v>
      </c>
      <c r="BO7" s="1" t="s">
        <v>2050</v>
      </c>
      <c r="BP7" s="1" t="s">
        <v>6315</v>
      </c>
      <c r="BQ7" s="1">
        <v>4300307</v>
      </c>
      <c r="BR7" s="1" t="s">
        <v>6320</v>
      </c>
      <c r="BS7" s="1" t="s">
        <v>6057</v>
      </c>
      <c r="BT7" s="1">
        <v>4200408</v>
      </c>
      <c r="BU7" s="1" t="s">
        <v>6062</v>
      </c>
      <c r="BV7" s="1" t="s">
        <v>3610</v>
      </c>
      <c r="BW7" s="1">
        <v>2800506</v>
      </c>
      <c r="BX7" s="1" t="s">
        <v>2991</v>
      </c>
      <c r="BY7" s="1" t="s">
        <v>1247</v>
      </c>
      <c r="BZ7" s="1">
        <v>3500501</v>
      </c>
      <c r="CA7" s="1" t="s">
        <v>5078</v>
      </c>
      <c r="CB7" s="1" t="s">
        <v>2222</v>
      </c>
      <c r="CC7" s="1">
        <v>1700707</v>
      </c>
      <c r="CD7" s="1" t="s">
        <v>2227</v>
      </c>
    </row>
    <row r="8" spans="1:82" x14ac:dyDescent="0.25">
      <c r="A8" s="1">
        <v>7</v>
      </c>
      <c r="B8" s="1" t="s">
        <v>1959</v>
      </c>
      <c r="C8" s="1">
        <v>1200203</v>
      </c>
      <c r="D8" s="1" t="s">
        <v>1965</v>
      </c>
      <c r="E8" s="1" t="s">
        <v>1071</v>
      </c>
      <c r="F8" s="1">
        <v>2700607</v>
      </c>
      <c r="G8" s="1" t="s">
        <v>3165</v>
      </c>
      <c r="H8" s="1" t="s">
        <v>1982</v>
      </c>
      <c r="I8" s="1">
        <v>1300201</v>
      </c>
      <c r="J8" s="1" t="s">
        <v>1988</v>
      </c>
      <c r="K8" s="1" t="s">
        <v>2205</v>
      </c>
      <c r="L8" s="1">
        <v>1600279</v>
      </c>
      <c r="M8" s="1" t="s">
        <v>2211</v>
      </c>
      <c r="N8" s="1" t="s">
        <v>3678</v>
      </c>
      <c r="O8" s="1">
        <v>2900603</v>
      </c>
      <c r="P8" s="1" t="s">
        <v>3684</v>
      </c>
      <c r="Q8" s="1" t="s">
        <v>1245</v>
      </c>
      <c r="R8" s="1">
        <v>2300507</v>
      </c>
      <c r="S8" s="1" t="s">
        <v>2805</v>
      </c>
      <c r="W8" s="1" t="s">
        <v>4911</v>
      </c>
      <c r="X8" s="1">
        <v>3200359</v>
      </c>
      <c r="Y8" s="1" t="s">
        <v>4917</v>
      </c>
      <c r="Z8" s="1" t="s">
        <v>1246</v>
      </c>
      <c r="AA8" s="1">
        <v>5200209</v>
      </c>
      <c r="AB8" s="1" t="s">
        <v>6992</v>
      </c>
      <c r="AC8" s="1" t="s">
        <v>2360</v>
      </c>
      <c r="AD8" s="1">
        <v>2100402</v>
      </c>
      <c r="AE8" s="1" t="s">
        <v>2366</v>
      </c>
      <c r="AF8" s="1" t="s">
        <v>4075</v>
      </c>
      <c r="AG8" s="1">
        <v>3100609</v>
      </c>
      <c r="AH8" s="1" t="s">
        <v>4081</v>
      </c>
      <c r="AI8" s="1" t="s">
        <v>38</v>
      </c>
      <c r="AJ8" s="1">
        <v>5000856</v>
      </c>
      <c r="AK8" s="1" t="s">
        <v>6790</v>
      </c>
      <c r="AL8" s="1" t="s">
        <v>6854</v>
      </c>
      <c r="AM8" s="1">
        <v>5100409</v>
      </c>
      <c r="AN8" s="1" t="s">
        <v>6859</v>
      </c>
      <c r="AO8" s="1" t="s">
        <v>2061</v>
      </c>
      <c r="AP8" s="1">
        <v>1500404</v>
      </c>
      <c r="AQ8" s="1" t="s">
        <v>2067</v>
      </c>
      <c r="AR8" s="1" t="s">
        <v>3143</v>
      </c>
      <c r="AS8" s="1">
        <v>2500536</v>
      </c>
      <c r="AT8" s="1" t="s">
        <v>3148</v>
      </c>
      <c r="AU8" s="1" t="s">
        <v>1244</v>
      </c>
      <c r="AV8" s="1">
        <v>2600500</v>
      </c>
      <c r="AW8" s="1" t="s">
        <v>3353</v>
      </c>
      <c r="AX8" s="1" t="s">
        <v>2576</v>
      </c>
      <c r="AY8" s="1">
        <v>2200301</v>
      </c>
      <c r="AZ8" s="1" t="s">
        <v>2582</v>
      </c>
      <c r="BA8" s="1" t="s">
        <v>1073</v>
      </c>
      <c r="BB8" s="1">
        <v>4128625</v>
      </c>
      <c r="BC8" s="1" t="s">
        <v>1909</v>
      </c>
      <c r="BD8" s="1" t="s">
        <v>4987</v>
      </c>
      <c r="BE8" s="1">
        <v>3300258</v>
      </c>
      <c r="BF8" s="1" t="s">
        <v>4993</v>
      </c>
      <c r="BG8" s="1" t="s">
        <v>2980</v>
      </c>
      <c r="BH8" s="1">
        <v>2400604</v>
      </c>
      <c r="BI8" s="1" t="s">
        <v>2986</v>
      </c>
      <c r="BJ8" s="1" t="s">
        <v>1906</v>
      </c>
      <c r="BK8" s="1">
        <v>1100452</v>
      </c>
      <c r="BL8" s="1" t="s">
        <v>1912</v>
      </c>
      <c r="BM8" s="1" t="s">
        <v>2045</v>
      </c>
      <c r="BN8" s="1">
        <v>1400209</v>
      </c>
      <c r="BO8" s="1" t="s">
        <v>2051</v>
      </c>
      <c r="BP8" s="1" t="s">
        <v>6315</v>
      </c>
      <c r="BQ8" s="1">
        <v>4300406</v>
      </c>
      <c r="BR8" s="1" t="s">
        <v>6321</v>
      </c>
      <c r="BS8" s="1" t="s">
        <v>6057</v>
      </c>
      <c r="BT8" s="1">
        <v>4200507</v>
      </c>
      <c r="BU8" s="1" t="s">
        <v>6063</v>
      </c>
      <c r="BV8" s="1" t="s">
        <v>3610</v>
      </c>
      <c r="BW8" s="1">
        <v>2800605</v>
      </c>
      <c r="BX8" s="1" t="s">
        <v>3615</v>
      </c>
      <c r="BY8" s="1" t="s">
        <v>1247</v>
      </c>
      <c r="BZ8" s="1">
        <v>3500550</v>
      </c>
      <c r="CA8" s="1" t="s">
        <v>5079</v>
      </c>
      <c r="CB8" s="1" t="s">
        <v>2222</v>
      </c>
      <c r="CC8" s="1">
        <v>1701002</v>
      </c>
      <c r="CD8" s="1" t="s">
        <v>2228</v>
      </c>
    </row>
    <row r="9" spans="1:82" x14ac:dyDescent="0.25">
      <c r="A9" s="1">
        <v>8</v>
      </c>
      <c r="B9" s="1" t="s">
        <v>1959</v>
      </c>
      <c r="C9" s="1">
        <v>1200252</v>
      </c>
      <c r="D9" s="1" t="s">
        <v>1966</v>
      </c>
      <c r="E9" s="1" t="s">
        <v>1071</v>
      </c>
      <c r="F9" s="1">
        <v>2700706</v>
      </c>
      <c r="G9" s="1" t="s">
        <v>2599</v>
      </c>
      <c r="H9" s="1" t="s">
        <v>1982</v>
      </c>
      <c r="I9" s="1">
        <v>1300300</v>
      </c>
      <c r="J9" s="1" t="s">
        <v>1989</v>
      </c>
      <c r="K9" s="1" t="s">
        <v>2205</v>
      </c>
      <c r="L9" s="1">
        <v>1600303</v>
      </c>
      <c r="M9" s="1" t="s">
        <v>2212</v>
      </c>
      <c r="N9" s="1" t="s">
        <v>3678</v>
      </c>
      <c r="O9" s="1">
        <v>2900702</v>
      </c>
      <c r="P9" s="1" t="s">
        <v>3685</v>
      </c>
      <c r="Q9" s="1" t="s">
        <v>1245</v>
      </c>
      <c r="R9" s="1">
        <v>2300606</v>
      </c>
      <c r="S9" s="1" t="s">
        <v>2806</v>
      </c>
      <c r="W9" s="1" t="s">
        <v>4911</v>
      </c>
      <c r="X9" s="1">
        <v>3200409</v>
      </c>
      <c r="Y9" s="1" t="s">
        <v>4918</v>
      </c>
      <c r="Z9" s="1" t="s">
        <v>1246</v>
      </c>
      <c r="AA9" s="1">
        <v>5200258</v>
      </c>
      <c r="AB9" s="1" t="s">
        <v>6993</v>
      </c>
      <c r="AC9" s="1" t="s">
        <v>2360</v>
      </c>
      <c r="AD9" s="1">
        <v>2100436</v>
      </c>
      <c r="AE9" s="1" t="s">
        <v>2367</v>
      </c>
      <c r="AF9" s="1" t="s">
        <v>4075</v>
      </c>
      <c r="AG9" s="1">
        <v>3100708</v>
      </c>
      <c r="AH9" s="1" t="s">
        <v>4082</v>
      </c>
      <c r="AI9" s="1" t="s">
        <v>38</v>
      </c>
      <c r="AJ9" s="1">
        <v>5000906</v>
      </c>
      <c r="AK9" s="1" t="s">
        <v>6791</v>
      </c>
      <c r="AL9" s="1" t="s">
        <v>6854</v>
      </c>
      <c r="AM9" s="1">
        <v>5100508</v>
      </c>
      <c r="AN9" s="1" t="s">
        <v>6860</v>
      </c>
      <c r="AO9" s="1" t="s">
        <v>2061</v>
      </c>
      <c r="AP9" s="1">
        <v>1500503</v>
      </c>
      <c r="AQ9" s="1" t="s">
        <v>2068</v>
      </c>
      <c r="AR9" s="1" t="s">
        <v>3143</v>
      </c>
      <c r="AS9" s="1">
        <v>2500577</v>
      </c>
      <c r="AT9" s="1" t="s">
        <v>3149</v>
      </c>
      <c r="AU9" s="1" t="s">
        <v>1244</v>
      </c>
      <c r="AV9" s="1">
        <v>2600609</v>
      </c>
      <c r="AW9" s="1" t="s">
        <v>3147</v>
      </c>
      <c r="AX9" s="1" t="s">
        <v>2576</v>
      </c>
      <c r="AY9" s="1">
        <v>2200400</v>
      </c>
      <c r="AZ9" s="1" t="s">
        <v>2583</v>
      </c>
      <c r="BA9" s="1" t="s">
        <v>1073</v>
      </c>
      <c r="BB9" s="1">
        <v>4100608</v>
      </c>
      <c r="BC9" s="1" t="s">
        <v>5699</v>
      </c>
      <c r="BD9" s="1" t="s">
        <v>4987</v>
      </c>
      <c r="BE9" s="1">
        <v>3300308</v>
      </c>
      <c r="BF9" s="1" t="s">
        <v>4994</v>
      </c>
      <c r="BG9" s="1" t="s">
        <v>2980</v>
      </c>
      <c r="BH9" s="1">
        <v>2400703</v>
      </c>
      <c r="BI9" s="1" t="s">
        <v>2987</v>
      </c>
      <c r="BJ9" s="1" t="s">
        <v>1906</v>
      </c>
      <c r="BK9" s="1">
        <v>1100031</v>
      </c>
      <c r="BL9" s="1" t="s">
        <v>1913</v>
      </c>
      <c r="BM9" s="1" t="s">
        <v>2045</v>
      </c>
      <c r="BN9" s="1">
        <v>1400233</v>
      </c>
      <c r="BO9" s="1" t="s">
        <v>2052</v>
      </c>
      <c r="BP9" s="1" t="s">
        <v>6315</v>
      </c>
      <c r="BQ9" s="1">
        <v>4300455</v>
      </c>
      <c r="BR9" s="1" t="s">
        <v>6322</v>
      </c>
      <c r="BS9" s="1" t="s">
        <v>6057</v>
      </c>
      <c r="BT9" s="1">
        <v>4200556</v>
      </c>
      <c r="BU9" s="1" t="s">
        <v>6064</v>
      </c>
      <c r="BV9" s="1" t="s">
        <v>3610</v>
      </c>
      <c r="BW9" s="1">
        <v>2800670</v>
      </c>
      <c r="BX9" s="1" t="s">
        <v>3616</v>
      </c>
      <c r="BY9" s="1" t="s">
        <v>1247</v>
      </c>
      <c r="BZ9" s="1">
        <v>3500600</v>
      </c>
      <c r="CA9" s="1" t="s">
        <v>5080</v>
      </c>
      <c r="CB9" s="1" t="s">
        <v>2222</v>
      </c>
      <c r="CC9" s="1">
        <v>1701051</v>
      </c>
      <c r="CD9" s="1" t="s">
        <v>2229</v>
      </c>
    </row>
    <row r="10" spans="1:82" x14ac:dyDescent="0.25">
      <c r="A10" s="1">
        <v>9</v>
      </c>
      <c r="B10" s="1" t="s">
        <v>1959</v>
      </c>
      <c r="C10" s="1">
        <v>1200302</v>
      </c>
      <c r="D10" s="1" t="s">
        <v>1967</v>
      </c>
      <c r="E10" s="1" t="s">
        <v>1071</v>
      </c>
      <c r="F10" s="1">
        <v>2700805</v>
      </c>
      <c r="G10" s="1" t="s">
        <v>2080</v>
      </c>
      <c r="H10" s="1" t="s">
        <v>1982</v>
      </c>
      <c r="I10" s="1">
        <v>1300409</v>
      </c>
      <c r="J10" s="1" t="s">
        <v>1990</v>
      </c>
      <c r="K10" s="1" t="s">
        <v>2205</v>
      </c>
      <c r="L10" s="1">
        <v>1600402</v>
      </c>
      <c r="M10" s="1" t="s">
        <v>2213</v>
      </c>
      <c r="N10" s="1" t="s">
        <v>3678</v>
      </c>
      <c r="O10" s="1">
        <v>2900801</v>
      </c>
      <c r="P10" s="1" t="s">
        <v>3686</v>
      </c>
      <c r="Q10" s="1" t="s">
        <v>1245</v>
      </c>
      <c r="R10" s="1">
        <v>2300705</v>
      </c>
      <c r="S10" s="1" t="s">
        <v>2807</v>
      </c>
      <c r="W10" s="1" t="s">
        <v>4911</v>
      </c>
      <c r="X10" s="1">
        <v>3200508</v>
      </c>
      <c r="Y10" s="1" t="s">
        <v>4919</v>
      </c>
      <c r="Z10" s="1" t="s">
        <v>1246</v>
      </c>
      <c r="AA10" s="1">
        <v>5200308</v>
      </c>
      <c r="AB10" s="1" t="s">
        <v>6994</v>
      </c>
      <c r="AC10" s="1" t="s">
        <v>2360</v>
      </c>
      <c r="AD10" s="1">
        <v>2100477</v>
      </c>
      <c r="AE10" s="1" t="s">
        <v>2368</v>
      </c>
      <c r="AF10" s="1" t="s">
        <v>4075</v>
      </c>
      <c r="AG10" s="1">
        <v>3100807</v>
      </c>
      <c r="AH10" s="1" t="s">
        <v>4083</v>
      </c>
      <c r="AI10" s="1" t="s">
        <v>38</v>
      </c>
      <c r="AJ10" s="1">
        <v>5001003</v>
      </c>
      <c r="AK10" s="1" t="s">
        <v>6792</v>
      </c>
      <c r="AL10" s="1" t="s">
        <v>6854</v>
      </c>
      <c r="AM10" s="1">
        <v>5100607</v>
      </c>
      <c r="AN10" s="1" t="s">
        <v>6861</v>
      </c>
      <c r="AO10" s="1" t="s">
        <v>2061</v>
      </c>
      <c r="AP10" s="1">
        <v>1500602</v>
      </c>
      <c r="AQ10" s="1" t="s">
        <v>2069</v>
      </c>
      <c r="AR10" s="1" t="s">
        <v>3143</v>
      </c>
      <c r="AS10" s="1">
        <v>2500601</v>
      </c>
      <c r="AT10" s="1" t="s">
        <v>3150</v>
      </c>
      <c r="AU10" s="1" t="s">
        <v>1244</v>
      </c>
      <c r="AV10" s="1">
        <v>2600708</v>
      </c>
      <c r="AW10" s="1" t="s">
        <v>3354</v>
      </c>
      <c r="AX10" s="1" t="s">
        <v>2576</v>
      </c>
      <c r="AY10" s="1">
        <v>2200459</v>
      </c>
      <c r="AZ10" s="1" t="s">
        <v>2584</v>
      </c>
      <c r="BA10" s="1" t="s">
        <v>1073</v>
      </c>
      <c r="BB10" s="1">
        <v>4100707</v>
      </c>
      <c r="BC10" s="1" t="s">
        <v>5700</v>
      </c>
      <c r="BD10" s="1" t="s">
        <v>4987</v>
      </c>
      <c r="BE10" s="1">
        <v>3300407</v>
      </c>
      <c r="BF10" s="1" t="s">
        <v>4995</v>
      </c>
      <c r="BG10" s="1" t="s">
        <v>2980</v>
      </c>
      <c r="BH10" s="1">
        <v>2400802</v>
      </c>
      <c r="BI10" s="1" t="s">
        <v>2988</v>
      </c>
      <c r="BJ10" s="1" t="s">
        <v>1906</v>
      </c>
      <c r="BK10" s="1">
        <v>1100601</v>
      </c>
      <c r="BL10" s="1" t="s">
        <v>1914</v>
      </c>
      <c r="BM10" s="1" t="s">
        <v>2045</v>
      </c>
      <c r="BN10" s="1">
        <v>1400282</v>
      </c>
      <c r="BO10" s="1" t="s">
        <v>2053</v>
      </c>
      <c r="BP10" s="1" t="s">
        <v>6315</v>
      </c>
      <c r="BQ10" s="1">
        <v>4300471</v>
      </c>
      <c r="BR10" s="1" t="s">
        <v>6323</v>
      </c>
      <c r="BS10" s="1" t="s">
        <v>6057</v>
      </c>
      <c r="BT10" s="1">
        <v>4200606</v>
      </c>
      <c r="BU10" s="1" t="s">
        <v>6065</v>
      </c>
      <c r="BV10" s="1" t="s">
        <v>3610</v>
      </c>
      <c r="BW10" s="1">
        <v>2800704</v>
      </c>
      <c r="BX10" s="1" t="s">
        <v>3617</v>
      </c>
      <c r="BY10" s="1" t="s">
        <v>1247</v>
      </c>
      <c r="BZ10" s="1">
        <v>3500709</v>
      </c>
      <c r="CA10" s="1" t="s">
        <v>5081</v>
      </c>
      <c r="CB10" s="1" t="s">
        <v>2222</v>
      </c>
      <c r="CC10" s="1">
        <v>1701101</v>
      </c>
      <c r="CD10" s="1" t="s">
        <v>2230</v>
      </c>
    </row>
    <row r="11" spans="1:82" x14ac:dyDescent="0.25">
      <c r="A11" s="1">
        <v>10</v>
      </c>
      <c r="B11" s="1" t="s">
        <v>1959</v>
      </c>
      <c r="C11" s="1">
        <v>1200328</v>
      </c>
      <c r="D11" s="1" t="s">
        <v>1968</v>
      </c>
      <c r="E11" s="1" t="s">
        <v>1071</v>
      </c>
      <c r="F11" s="1">
        <v>2700904</v>
      </c>
      <c r="G11" s="1" t="s">
        <v>3520</v>
      </c>
      <c r="H11" s="1" t="s">
        <v>1982</v>
      </c>
      <c r="I11" s="1">
        <v>1300508</v>
      </c>
      <c r="J11" s="1" t="s">
        <v>1991</v>
      </c>
      <c r="K11" s="1" t="s">
        <v>2205</v>
      </c>
      <c r="L11" s="1">
        <v>1600501</v>
      </c>
      <c r="M11" s="1" t="s">
        <v>2214</v>
      </c>
      <c r="N11" s="1" t="s">
        <v>3678</v>
      </c>
      <c r="O11" s="1">
        <v>2900900</v>
      </c>
      <c r="P11" s="1" t="s">
        <v>3687</v>
      </c>
      <c r="Q11" s="1" t="s">
        <v>1245</v>
      </c>
      <c r="R11" s="1">
        <v>2300754</v>
      </c>
      <c r="S11" s="1" t="s">
        <v>2808</v>
      </c>
      <c r="W11" s="1" t="s">
        <v>4911</v>
      </c>
      <c r="X11" s="1">
        <v>3200607</v>
      </c>
      <c r="Y11" s="1" t="s">
        <v>4920</v>
      </c>
      <c r="Z11" s="1" t="s">
        <v>1246</v>
      </c>
      <c r="AA11" s="1">
        <v>5200506</v>
      </c>
      <c r="AB11" s="1" t="s">
        <v>6995</v>
      </c>
      <c r="AC11" s="1" t="s">
        <v>2360</v>
      </c>
      <c r="AD11" s="1">
        <v>2100501</v>
      </c>
      <c r="AE11" s="1" t="s">
        <v>2369</v>
      </c>
      <c r="AF11" s="1" t="s">
        <v>4075</v>
      </c>
      <c r="AG11" s="1">
        <v>3100906</v>
      </c>
      <c r="AH11" s="1" t="s">
        <v>4084</v>
      </c>
      <c r="AI11" s="1" t="s">
        <v>38</v>
      </c>
      <c r="AJ11" s="1">
        <v>5001102</v>
      </c>
      <c r="AK11" s="1" t="s">
        <v>6793</v>
      </c>
      <c r="AL11" s="1" t="s">
        <v>6854</v>
      </c>
      <c r="AM11" s="1">
        <v>5100805</v>
      </c>
      <c r="AN11" s="1" t="s">
        <v>6862</v>
      </c>
      <c r="AO11" s="1" t="s">
        <v>2061</v>
      </c>
      <c r="AP11" s="1">
        <v>1500701</v>
      </c>
      <c r="AQ11" s="1" t="s">
        <v>2070</v>
      </c>
      <c r="AR11" s="1" t="s">
        <v>3143</v>
      </c>
      <c r="AS11" s="1">
        <v>2500734</v>
      </c>
      <c r="AT11" s="1" t="s">
        <v>3151</v>
      </c>
      <c r="AU11" s="1" t="s">
        <v>1244</v>
      </c>
      <c r="AV11" s="1">
        <v>2600807</v>
      </c>
      <c r="AW11" s="1" t="s">
        <v>3355</v>
      </c>
      <c r="AX11" s="1" t="s">
        <v>2576</v>
      </c>
      <c r="AY11" s="1">
        <v>2200509</v>
      </c>
      <c r="AZ11" s="1" t="s">
        <v>2585</v>
      </c>
      <c r="BA11" s="1" t="s">
        <v>1073</v>
      </c>
      <c r="BB11" s="1">
        <v>4100509</v>
      </c>
      <c r="BC11" s="1" t="s">
        <v>5701</v>
      </c>
      <c r="BD11" s="1" t="s">
        <v>4987</v>
      </c>
      <c r="BE11" s="1">
        <v>3300456</v>
      </c>
      <c r="BF11" s="1" t="s">
        <v>4996</v>
      </c>
      <c r="BG11" s="1" t="s">
        <v>2980</v>
      </c>
      <c r="BH11" s="1">
        <v>2400901</v>
      </c>
      <c r="BI11" s="1" t="s">
        <v>2989</v>
      </c>
      <c r="BJ11" s="1" t="s">
        <v>1906</v>
      </c>
      <c r="BK11" s="1">
        <v>1100049</v>
      </c>
      <c r="BL11" s="1" t="s">
        <v>1915</v>
      </c>
      <c r="BM11" s="1" t="s">
        <v>2045</v>
      </c>
      <c r="BN11" s="1">
        <v>1400308</v>
      </c>
      <c r="BO11" s="1" t="s">
        <v>2054</v>
      </c>
      <c r="BP11" s="1" t="s">
        <v>6315</v>
      </c>
      <c r="BQ11" s="1">
        <v>4300505</v>
      </c>
      <c r="BR11" s="1" t="s">
        <v>6324</v>
      </c>
      <c r="BS11" s="1" t="s">
        <v>6057</v>
      </c>
      <c r="BT11" s="1">
        <v>4200705</v>
      </c>
      <c r="BU11" s="1" t="s">
        <v>6066</v>
      </c>
      <c r="BV11" s="1" t="s">
        <v>3610</v>
      </c>
      <c r="BW11" s="1">
        <v>2801009</v>
      </c>
      <c r="BX11" s="1" t="s">
        <v>3618</v>
      </c>
      <c r="BY11" s="1" t="s">
        <v>1247</v>
      </c>
      <c r="BZ11" s="1">
        <v>3500758</v>
      </c>
      <c r="CA11" s="1" t="s">
        <v>5082</v>
      </c>
      <c r="CB11" s="1" t="s">
        <v>2222</v>
      </c>
      <c r="CC11" s="1">
        <v>1701309</v>
      </c>
      <c r="CD11" s="1" t="s">
        <v>2231</v>
      </c>
    </row>
    <row r="12" spans="1:82" x14ac:dyDescent="0.25">
      <c r="A12" s="1">
        <v>11</v>
      </c>
      <c r="B12" s="1" t="s">
        <v>1959</v>
      </c>
      <c r="C12" s="1">
        <v>1200336</v>
      </c>
      <c r="D12" s="1" t="s">
        <v>1969</v>
      </c>
      <c r="E12" s="1" t="s">
        <v>1071</v>
      </c>
      <c r="F12" s="1">
        <v>2701001</v>
      </c>
      <c r="G12" s="1" t="s">
        <v>3521</v>
      </c>
      <c r="H12" s="1" t="s">
        <v>1982</v>
      </c>
      <c r="I12" s="1">
        <v>1300607</v>
      </c>
      <c r="J12" s="1" t="s">
        <v>1992</v>
      </c>
      <c r="K12" s="1" t="s">
        <v>2205</v>
      </c>
      <c r="L12" s="1">
        <v>1600154</v>
      </c>
      <c r="M12" s="1" t="s">
        <v>2215</v>
      </c>
      <c r="N12" s="1" t="s">
        <v>3678</v>
      </c>
      <c r="O12" s="1">
        <v>2901007</v>
      </c>
      <c r="P12" s="1" t="s">
        <v>3688</v>
      </c>
      <c r="Q12" s="1" t="s">
        <v>1245</v>
      </c>
      <c r="R12" s="1">
        <v>2300804</v>
      </c>
      <c r="S12" s="1" t="s">
        <v>2809</v>
      </c>
      <c r="W12" s="1" t="s">
        <v>4911</v>
      </c>
      <c r="X12" s="1">
        <v>3200706</v>
      </c>
      <c r="Y12" s="1" t="s">
        <v>4921</v>
      </c>
      <c r="Z12" s="1" t="s">
        <v>1246</v>
      </c>
      <c r="AA12" s="1">
        <v>5200555</v>
      </c>
      <c r="AB12" s="1" t="s">
        <v>6996</v>
      </c>
      <c r="AC12" s="1" t="s">
        <v>2360</v>
      </c>
      <c r="AD12" s="1">
        <v>2100550</v>
      </c>
      <c r="AE12" s="1" t="s">
        <v>2370</v>
      </c>
      <c r="AF12" s="1" t="s">
        <v>4075</v>
      </c>
      <c r="AG12" s="1">
        <v>3101003</v>
      </c>
      <c r="AH12" s="1" t="s">
        <v>4085</v>
      </c>
      <c r="AI12" s="1" t="s">
        <v>38</v>
      </c>
      <c r="AJ12" s="1">
        <v>5001243</v>
      </c>
      <c r="AK12" s="1" t="s">
        <v>6794</v>
      </c>
      <c r="AL12" s="1" t="s">
        <v>6854</v>
      </c>
      <c r="AM12" s="1">
        <v>5101001</v>
      </c>
      <c r="AN12" s="1" t="s">
        <v>6863</v>
      </c>
      <c r="AO12" s="1" t="s">
        <v>2061</v>
      </c>
      <c r="AP12" s="1">
        <v>1500800</v>
      </c>
      <c r="AQ12" s="1" t="s">
        <v>2071</v>
      </c>
      <c r="AR12" s="1" t="s">
        <v>3143</v>
      </c>
      <c r="AS12" s="1">
        <v>2500775</v>
      </c>
      <c r="AT12" s="1" t="s">
        <v>3152</v>
      </c>
      <c r="AU12" s="1" t="s">
        <v>1244</v>
      </c>
      <c r="AV12" s="1">
        <v>2600906</v>
      </c>
      <c r="AW12" s="1" t="s">
        <v>3356</v>
      </c>
      <c r="AX12" s="1" t="s">
        <v>2576</v>
      </c>
      <c r="AY12" s="1">
        <v>2200608</v>
      </c>
      <c r="AZ12" s="1" t="s">
        <v>2586</v>
      </c>
      <c r="BA12" s="1" t="s">
        <v>1073</v>
      </c>
      <c r="BB12" s="1">
        <v>4100806</v>
      </c>
      <c r="BC12" s="1" t="s">
        <v>5702</v>
      </c>
      <c r="BD12" s="1" t="s">
        <v>4987</v>
      </c>
      <c r="BE12" s="1">
        <v>3300506</v>
      </c>
      <c r="BF12" s="1" t="s">
        <v>2393</v>
      </c>
      <c r="BG12" s="1" t="s">
        <v>2980</v>
      </c>
      <c r="BH12" s="1">
        <v>2401008</v>
      </c>
      <c r="BI12" s="1" t="s">
        <v>2990</v>
      </c>
      <c r="BJ12" s="1" t="s">
        <v>1906</v>
      </c>
      <c r="BK12" s="1">
        <v>1100700</v>
      </c>
      <c r="BL12" s="1" t="s">
        <v>1916</v>
      </c>
      <c r="BM12" s="1" t="s">
        <v>2045</v>
      </c>
      <c r="BN12" s="1">
        <v>1400407</v>
      </c>
      <c r="BO12" s="1" t="s">
        <v>2055</v>
      </c>
      <c r="BP12" s="1" t="s">
        <v>6315</v>
      </c>
      <c r="BQ12" s="1">
        <v>4300554</v>
      </c>
      <c r="BR12" s="1" t="s">
        <v>2046</v>
      </c>
      <c r="BS12" s="1" t="s">
        <v>6057</v>
      </c>
      <c r="BT12" s="1">
        <v>4200754</v>
      </c>
      <c r="BU12" s="1" t="s">
        <v>6067</v>
      </c>
      <c r="BV12" s="1" t="s">
        <v>3610</v>
      </c>
      <c r="BW12" s="1">
        <v>2801108</v>
      </c>
      <c r="BX12" s="1" t="s">
        <v>3619</v>
      </c>
      <c r="BY12" s="1" t="s">
        <v>1247</v>
      </c>
      <c r="BZ12" s="1">
        <v>3500808</v>
      </c>
      <c r="CA12" s="1" t="s">
        <v>5083</v>
      </c>
      <c r="CB12" s="1" t="s">
        <v>2222</v>
      </c>
      <c r="CC12" s="1">
        <v>1701903</v>
      </c>
      <c r="CD12" s="1" t="s">
        <v>2232</v>
      </c>
    </row>
    <row r="13" spans="1:82" x14ac:dyDescent="0.25">
      <c r="A13" s="1">
        <v>12</v>
      </c>
      <c r="B13" s="1" t="s">
        <v>1959</v>
      </c>
      <c r="C13" s="1">
        <v>1200344</v>
      </c>
      <c r="D13" s="1" t="s">
        <v>1970</v>
      </c>
      <c r="E13" s="1" t="s">
        <v>1071</v>
      </c>
      <c r="F13" s="1">
        <v>2701100</v>
      </c>
      <c r="G13" s="1" t="s">
        <v>3522</v>
      </c>
      <c r="H13" s="1" t="s">
        <v>1982</v>
      </c>
      <c r="I13" s="1">
        <v>1300631</v>
      </c>
      <c r="J13" s="1" t="s">
        <v>1993</v>
      </c>
      <c r="K13" s="1" t="s">
        <v>2205</v>
      </c>
      <c r="L13" s="1">
        <v>1600535</v>
      </c>
      <c r="M13" s="1" t="s">
        <v>2216</v>
      </c>
      <c r="N13" s="1" t="s">
        <v>3678</v>
      </c>
      <c r="O13" s="1">
        <v>2901106</v>
      </c>
      <c r="P13" s="1" t="s">
        <v>3689</v>
      </c>
      <c r="Q13" s="1" t="s">
        <v>1245</v>
      </c>
      <c r="R13" s="1">
        <v>2300903</v>
      </c>
      <c r="S13" s="1" t="s">
        <v>2810</v>
      </c>
      <c r="W13" s="1" t="s">
        <v>4911</v>
      </c>
      <c r="X13" s="1">
        <v>3200805</v>
      </c>
      <c r="Y13" s="1" t="s">
        <v>4922</v>
      </c>
      <c r="Z13" s="1" t="s">
        <v>1246</v>
      </c>
      <c r="AA13" s="1">
        <v>5200605</v>
      </c>
      <c r="AB13" s="1" t="s">
        <v>6997</v>
      </c>
      <c r="AC13" s="1" t="s">
        <v>2360</v>
      </c>
      <c r="AD13" s="1">
        <v>2100600</v>
      </c>
      <c r="AE13" s="1" t="s">
        <v>2371</v>
      </c>
      <c r="AF13" s="1" t="s">
        <v>4075</v>
      </c>
      <c r="AG13" s="1">
        <v>3101102</v>
      </c>
      <c r="AH13" s="1" t="s">
        <v>4086</v>
      </c>
      <c r="AI13" s="1" t="s">
        <v>38</v>
      </c>
      <c r="AJ13" s="1">
        <v>5001508</v>
      </c>
      <c r="AK13" s="1" t="s">
        <v>5720</v>
      </c>
      <c r="AL13" s="1" t="s">
        <v>6854</v>
      </c>
      <c r="AM13" s="1">
        <v>5101209</v>
      </c>
      <c r="AN13" s="1" t="s">
        <v>6864</v>
      </c>
      <c r="AO13" s="1" t="s">
        <v>2061</v>
      </c>
      <c r="AP13" s="1">
        <v>1500859</v>
      </c>
      <c r="AQ13" s="1" t="s">
        <v>2072</v>
      </c>
      <c r="AR13" s="1" t="s">
        <v>3143</v>
      </c>
      <c r="AS13" s="1">
        <v>2500809</v>
      </c>
      <c r="AT13" s="1" t="s">
        <v>3153</v>
      </c>
      <c r="AU13" s="1" t="s">
        <v>1244</v>
      </c>
      <c r="AV13" s="1">
        <v>2601003</v>
      </c>
      <c r="AW13" s="1" t="s">
        <v>3357</v>
      </c>
      <c r="AX13" s="1" t="s">
        <v>2576</v>
      </c>
      <c r="AY13" s="1">
        <v>2200707</v>
      </c>
      <c r="AZ13" s="1" t="s">
        <v>2587</v>
      </c>
      <c r="BA13" s="1" t="s">
        <v>1073</v>
      </c>
      <c r="BB13" s="1">
        <v>4100905</v>
      </c>
      <c r="BC13" s="1" t="s">
        <v>5703</v>
      </c>
      <c r="BD13" s="1" t="s">
        <v>4987</v>
      </c>
      <c r="BE13" s="1">
        <v>3300605</v>
      </c>
      <c r="BF13" s="1" t="s">
        <v>4997</v>
      </c>
      <c r="BG13" s="1" t="s">
        <v>2980</v>
      </c>
      <c r="BH13" s="1">
        <v>2401107</v>
      </c>
      <c r="BI13" s="1" t="s">
        <v>2991</v>
      </c>
      <c r="BJ13" s="1" t="s">
        <v>1906</v>
      </c>
      <c r="BK13" s="1">
        <v>1100809</v>
      </c>
      <c r="BL13" s="1" t="s">
        <v>1917</v>
      </c>
      <c r="BM13" s="1" t="s">
        <v>2045</v>
      </c>
      <c r="BN13" s="1">
        <v>1400456</v>
      </c>
      <c r="BO13" s="1" t="s">
        <v>2056</v>
      </c>
      <c r="BP13" s="1" t="s">
        <v>6315</v>
      </c>
      <c r="BQ13" s="1">
        <v>4300570</v>
      </c>
      <c r="BR13" s="1" t="s">
        <v>6325</v>
      </c>
      <c r="BS13" s="1" t="s">
        <v>6057</v>
      </c>
      <c r="BT13" s="1">
        <v>4200804</v>
      </c>
      <c r="BU13" s="1" t="s">
        <v>4918</v>
      </c>
      <c r="BV13" s="1" t="s">
        <v>3610</v>
      </c>
      <c r="BW13" s="1">
        <v>2801207</v>
      </c>
      <c r="BX13" s="1" t="s">
        <v>3620</v>
      </c>
      <c r="BY13" s="1" t="s">
        <v>1247</v>
      </c>
      <c r="BZ13" s="1">
        <v>3500907</v>
      </c>
      <c r="CA13" s="1" t="s">
        <v>5084</v>
      </c>
      <c r="CB13" s="1" t="s">
        <v>2222</v>
      </c>
      <c r="CC13" s="1">
        <v>1702000</v>
      </c>
      <c r="CD13" s="1" t="s">
        <v>2233</v>
      </c>
    </row>
    <row r="14" spans="1:82" x14ac:dyDescent="0.25">
      <c r="A14" s="1">
        <v>13</v>
      </c>
      <c r="B14" s="1" t="s">
        <v>1959</v>
      </c>
      <c r="C14" s="1">
        <v>1200351</v>
      </c>
      <c r="D14" s="1" t="s">
        <v>1971</v>
      </c>
      <c r="E14" s="1" t="s">
        <v>1071</v>
      </c>
      <c r="F14" s="1">
        <v>2701209</v>
      </c>
      <c r="G14" s="1" t="s">
        <v>3523</v>
      </c>
      <c r="H14" s="1" t="s">
        <v>1982</v>
      </c>
      <c r="I14" s="1">
        <v>1300680</v>
      </c>
      <c r="J14" s="1" t="s">
        <v>1994</v>
      </c>
      <c r="K14" s="1" t="s">
        <v>2205</v>
      </c>
      <c r="L14" s="1">
        <v>1600550</v>
      </c>
      <c r="M14" s="1" t="s">
        <v>2217</v>
      </c>
      <c r="N14" s="1" t="s">
        <v>3678</v>
      </c>
      <c r="O14" s="1">
        <v>2901155</v>
      </c>
      <c r="P14" s="1" t="s">
        <v>3690</v>
      </c>
      <c r="Q14" s="1" t="s">
        <v>1245</v>
      </c>
      <c r="R14" s="1">
        <v>2301000</v>
      </c>
      <c r="S14" s="1" t="s">
        <v>2811</v>
      </c>
      <c r="W14" s="1" t="s">
        <v>4911</v>
      </c>
      <c r="X14" s="1">
        <v>3200904</v>
      </c>
      <c r="Y14" s="1" t="s">
        <v>4923</v>
      </c>
      <c r="Z14" s="1" t="s">
        <v>1246</v>
      </c>
      <c r="AA14" s="1">
        <v>5200803</v>
      </c>
      <c r="AB14" s="1" t="s">
        <v>6998</v>
      </c>
      <c r="AC14" s="1" t="s">
        <v>2360</v>
      </c>
      <c r="AD14" s="1">
        <v>2100709</v>
      </c>
      <c r="AE14" s="1" t="s">
        <v>2372</v>
      </c>
      <c r="AF14" s="1" t="s">
        <v>4075</v>
      </c>
      <c r="AG14" s="1">
        <v>3101201</v>
      </c>
      <c r="AH14" s="1" t="s">
        <v>4087</v>
      </c>
      <c r="AI14" s="1" t="s">
        <v>38</v>
      </c>
      <c r="AJ14" s="1">
        <v>5001904</v>
      </c>
      <c r="AK14" s="1" t="s">
        <v>6795</v>
      </c>
      <c r="AL14" s="1" t="s">
        <v>6854</v>
      </c>
      <c r="AM14" s="1">
        <v>5101258</v>
      </c>
      <c r="AN14" s="1" t="s">
        <v>6865</v>
      </c>
      <c r="AO14" s="1" t="s">
        <v>2061</v>
      </c>
      <c r="AP14" s="1">
        <v>1500909</v>
      </c>
      <c r="AQ14" s="1" t="s">
        <v>2073</v>
      </c>
      <c r="AR14" s="1" t="s">
        <v>3143</v>
      </c>
      <c r="AS14" s="1">
        <v>2500908</v>
      </c>
      <c r="AT14" s="1" t="s">
        <v>3154</v>
      </c>
      <c r="AU14" s="1" t="s">
        <v>1244</v>
      </c>
      <c r="AV14" s="1">
        <v>2601052</v>
      </c>
      <c r="AW14" s="1" t="s">
        <v>3358</v>
      </c>
      <c r="AX14" s="1" t="s">
        <v>2576</v>
      </c>
      <c r="AY14" s="1">
        <v>2200806</v>
      </c>
      <c r="AZ14" s="1" t="s">
        <v>2588</v>
      </c>
      <c r="BA14" s="1" t="s">
        <v>1073</v>
      </c>
      <c r="BB14" s="1">
        <v>4101002</v>
      </c>
      <c r="BC14" s="1" t="s">
        <v>5704</v>
      </c>
      <c r="BD14" s="1" t="s">
        <v>4987</v>
      </c>
      <c r="BE14" s="1">
        <v>3300704</v>
      </c>
      <c r="BF14" s="1" t="s">
        <v>4998</v>
      </c>
      <c r="BG14" s="1" t="s">
        <v>2980</v>
      </c>
      <c r="BH14" s="1">
        <v>2401206</v>
      </c>
      <c r="BI14" s="1" t="s">
        <v>2992</v>
      </c>
      <c r="BJ14" s="1" t="s">
        <v>1906</v>
      </c>
      <c r="BK14" s="1">
        <v>1100908</v>
      </c>
      <c r="BL14" s="1" t="s">
        <v>1918</v>
      </c>
      <c r="BM14" s="1" t="s">
        <v>2045</v>
      </c>
      <c r="BN14" s="1">
        <v>1400472</v>
      </c>
      <c r="BO14" s="1" t="s">
        <v>2057</v>
      </c>
      <c r="BP14" s="1" t="s">
        <v>6315</v>
      </c>
      <c r="BQ14" s="1">
        <v>4300604</v>
      </c>
      <c r="BR14" s="1" t="s">
        <v>2227</v>
      </c>
      <c r="BS14" s="1" t="s">
        <v>6057</v>
      </c>
      <c r="BT14" s="1">
        <v>4200903</v>
      </c>
      <c r="BU14" s="1" t="s">
        <v>6068</v>
      </c>
      <c r="BV14" s="1" t="s">
        <v>3610</v>
      </c>
      <c r="BW14" s="1">
        <v>2801306</v>
      </c>
      <c r="BX14" s="1" t="s">
        <v>3529</v>
      </c>
      <c r="BY14" s="1" t="s">
        <v>1247</v>
      </c>
      <c r="BZ14" s="1">
        <v>3501004</v>
      </c>
      <c r="CA14" s="1" t="s">
        <v>5085</v>
      </c>
      <c r="CB14" s="1" t="s">
        <v>2222</v>
      </c>
      <c r="CC14" s="1">
        <v>1702109</v>
      </c>
      <c r="CD14" s="1" t="s">
        <v>2234</v>
      </c>
    </row>
    <row r="15" spans="1:82" x14ac:dyDescent="0.25">
      <c r="A15" s="1">
        <v>14</v>
      </c>
      <c r="B15" s="1" t="s">
        <v>1959</v>
      </c>
      <c r="C15" s="1">
        <v>1200385</v>
      </c>
      <c r="D15" s="1" t="s">
        <v>1972</v>
      </c>
      <c r="E15" s="1" t="s">
        <v>1071</v>
      </c>
      <c r="F15" s="1">
        <v>2701308</v>
      </c>
      <c r="G15" s="1" t="s">
        <v>3524</v>
      </c>
      <c r="H15" s="1" t="s">
        <v>1982</v>
      </c>
      <c r="I15" s="1">
        <v>1300706</v>
      </c>
      <c r="J15" s="1" t="s">
        <v>1995</v>
      </c>
      <c r="K15" s="1" t="s">
        <v>2205</v>
      </c>
      <c r="L15" s="1">
        <v>1600600</v>
      </c>
      <c r="M15" s="1" t="s">
        <v>2218</v>
      </c>
      <c r="N15" s="1" t="s">
        <v>3678</v>
      </c>
      <c r="O15" s="1">
        <v>2901205</v>
      </c>
      <c r="P15" s="1" t="s">
        <v>3691</v>
      </c>
      <c r="Q15" s="1" t="s">
        <v>1245</v>
      </c>
      <c r="R15" s="1">
        <v>2301109</v>
      </c>
      <c r="S15" s="1" t="s">
        <v>2812</v>
      </c>
      <c r="W15" s="1" t="s">
        <v>4911</v>
      </c>
      <c r="X15" s="1">
        <v>3201001</v>
      </c>
      <c r="Y15" s="1" t="s">
        <v>4151</v>
      </c>
      <c r="Z15" s="1" t="s">
        <v>1246</v>
      </c>
      <c r="AA15" s="1">
        <v>5200829</v>
      </c>
      <c r="AB15" s="1" t="s">
        <v>6999</v>
      </c>
      <c r="AC15" s="1" t="s">
        <v>2360</v>
      </c>
      <c r="AD15" s="1">
        <v>2100808</v>
      </c>
      <c r="AE15" s="1" t="s">
        <v>2373</v>
      </c>
      <c r="AF15" s="1" t="s">
        <v>4075</v>
      </c>
      <c r="AG15" s="1">
        <v>3101300</v>
      </c>
      <c r="AH15" s="1" t="s">
        <v>4088</v>
      </c>
      <c r="AI15" s="1" t="s">
        <v>38</v>
      </c>
      <c r="AJ15" s="1">
        <v>5002001</v>
      </c>
      <c r="AK15" s="1" t="s">
        <v>6796</v>
      </c>
      <c r="AL15" s="1" t="s">
        <v>6854</v>
      </c>
      <c r="AM15" s="1">
        <v>5101308</v>
      </c>
      <c r="AN15" s="1" t="s">
        <v>6866</v>
      </c>
      <c r="AO15" s="1" t="s">
        <v>2061</v>
      </c>
      <c r="AP15" s="1">
        <v>1500958</v>
      </c>
      <c r="AQ15" s="1" t="s">
        <v>2074</v>
      </c>
      <c r="AR15" s="1" t="s">
        <v>3143</v>
      </c>
      <c r="AS15" s="1">
        <v>2501005</v>
      </c>
      <c r="AT15" s="1" t="s">
        <v>3155</v>
      </c>
      <c r="AU15" s="1" t="s">
        <v>1244</v>
      </c>
      <c r="AV15" s="1">
        <v>2601102</v>
      </c>
      <c r="AW15" s="1" t="s">
        <v>3359</v>
      </c>
      <c r="AX15" s="1" t="s">
        <v>2576</v>
      </c>
      <c r="AY15" s="1">
        <v>2200905</v>
      </c>
      <c r="AZ15" s="1" t="s">
        <v>2589</v>
      </c>
      <c r="BA15" s="1" t="s">
        <v>1073</v>
      </c>
      <c r="BB15" s="1">
        <v>4101051</v>
      </c>
      <c r="BC15" s="1" t="s">
        <v>5705</v>
      </c>
      <c r="BD15" s="1" t="s">
        <v>4987</v>
      </c>
      <c r="BE15" s="1">
        <v>3300803</v>
      </c>
      <c r="BF15" s="1" t="s">
        <v>4999</v>
      </c>
      <c r="BG15" s="1" t="s">
        <v>2980</v>
      </c>
      <c r="BH15" s="1">
        <v>2401305</v>
      </c>
      <c r="BI15" s="1" t="s">
        <v>2993</v>
      </c>
      <c r="BJ15" s="1" t="s">
        <v>1906</v>
      </c>
      <c r="BK15" s="1">
        <v>1100056</v>
      </c>
      <c r="BL15" s="1" t="s">
        <v>1919</v>
      </c>
      <c r="BM15" s="1" t="s">
        <v>2045</v>
      </c>
      <c r="BN15" s="1">
        <v>1400506</v>
      </c>
      <c r="BO15" s="1" t="s">
        <v>2058</v>
      </c>
      <c r="BP15" s="1" t="s">
        <v>6315</v>
      </c>
      <c r="BQ15" s="1">
        <v>4300638</v>
      </c>
      <c r="BR15" s="1" t="s">
        <v>6326</v>
      </c>
      <c r="BS15" s="1" t="s">
        <v>6057</v>
      </c>
      <c r="BT15" s="1">
        <v>4201000</v>
      </c>
      <c r="BU15" s="1" t="s">
        <v>6069</v>
      </c>
      <c r="BV15" s="1" t="s">
        <v>3610</v>
      </c>
      <c r="BW15" s="1">
        <v>2801405</v>
      </c>
      <c r="BX15" s="1" t="s">
        <v>3621</v>
      </c>
      <c r="BY15" s="1" t="s">
        <v>1247</v>
      </c>
      <c r="BZ15" s="1">
        <v>3501103</v>
      </c>
      <c r="CA15" s="1" t="s">
        <v>2046</v>
      </c>
      <c r="CB15" s="1" t="s">
        <v>2222</v>
      </c>
      <c r="CC15" s="1">
        <v>1702158</v>
      </c>
      <c r="CD15" s="1" t="s">
        <v>2235</v>
      </c>
    </row>
    <row r="16" spans="1:82" x14ac:dyDescent="0.25">
      <c r="A16" s="1">
        <v>15</v>
      </c>
      <c r="B16" s="1" t="s">
        <v>1959</v>
      </c>
      <c r="C16" s="1">
        <v>1200807</v>
      </c>
      <c r="D16" s="1" t="s">
        <v>1973</v>
      </c>
      <c r="E16" s="1" t="s">
        <v>1071</v>
      </c>
      <c r="F16" s="1">
        <v>2701357</v>
      </c>
      <c r="G16" s="1" t="s">
        <v>3525</v>
      </c>
      <c r="H16" s="1" t="s">
        <v>1982</v>
      </c>
      <c r="I16" s="1">
        <v>1300805</v>
      </c>
      <c r="J16" s="1" t="s">
        <v>1996</v>
      </c>
      <c r="K16" s="1" t="s">
        <v>2205</v>
      </c>
      <c r="L16" s="1">
        <v>1600055</v>
      </c>
      <c r="M16" s="1" t="s">
        <v>2219</v>
      </c>
      <c r="N16" s="1" t="s">
        <v>3678</v>
      </c>
      <c r="O16" s="1">
        <v>2901304</v>
      </c>
      <c r="P16" s="1" t="s">
        <v>3692</v>
      </c>
      <c r="Q16" s="1" t="s">
        <v>1245</v>
      </c>
      <c r="R16" s="1">
        <v>2301208</v>
      </c>
      <c r="S16" s="1" t="s">
        <v>2813</v>
      </c>
      <c r="W16" s="1" t="s">
        <v>4911</v>
      </c>
      <c r="X16" s="1">
        <v>3201100</v>
      </c>
      <c r="Y16" s="1" t="s">
        <v>4924</v>
      </c>
      <c r="Z16" s="1" t="s">
        <v>1246</v>
      </c>
      <c r="AA16" s="1">
        <v>5200852</v>
      </c>
      <c r="AB16" s="1" t="s">
        <v>7000</v>
      </c>
      <c r="AC16" s="1" t="s">
        <v>2360</v>
      </c>
      <c r="AD16" s="1">
        <v>2100832</v>
      </c>
      <c r="AE16" s="1" t="s">
        <v>2374</v>
      </c>
      <c r="AF16" s="1" t="s">
        <v>4075</v>
      </c>
      <c r="AG16" s="1">
        <v>3101409</v>
      </c>
      <c r="AH16" s="1" t="s">
        <v>4089</v>
      </c>
      <c r="AI16" s="1" t="s">
        <v>38</v>
      </c>
      <c r="AJ16" s="1">
        <v>5002100</v>
      </c>
      <c r="AK16" s="1" t="s">
        <v>6797</v>
      </c>
      <c r="AL16" s="1" t="s">
        <v>6854</v>
      </c>
      <c r="AM16" s="1">
        <v>5101407</v>
      </c>
      <c r="AN16" s="1" t="s">
        <v>6867</v>
      </c>
      <c r="AO16" s="1" t="s">
        <v>2061</v>
      </c>
      <c r="AP16" s="1">
        <v>1501006</v>
      </c>
      <c r="AQ16" s="1" t="s">
        <v>2075</v>
      </c>
      <c r="AR16" s="1" t="s">
        <v>3143</v>
      </c>
      <c r="AS16" s="1">
        <v>2501104</v>
      </c>
      <c r="AT16" s="1" t="s">
        <v>3156</v>
      </c>
      <c r="AU16" s="1" t="s">
        <v>1244</v>
      </c>
      <c r="AV16" s="1">
        <v>2601201</v>
      </c>
      <c r="AW16" s="1" t="s">
        <v>3360</v>
      </c>
      <c r="AX16" s="1" t="s">
        <v>2576</v>
      </c>
      <c r="AY16" s="1">
        <v>2200954</v>
      </c>
      <c r="AZ16" s="1" t="s">
        <v>2590</v>
      </c>
      <c r="BA16" s="1" t="s">
        <v>1073</v>
      </c>
      <c r="BB16" s="1">
        <v>4101101</v>
      </c>
      <c r="BC16" s="1" t="s">
        <v>5706</v>
      </c>
      <c r="BD16" s="1" t="s">
        <v>4987</v>
      </c>
      <c r="BE16" s="1">
        <v>3300902</v>
      </c>
      <c r="BF16" s="1" t="s">
        <v>5000</v>
      </c>
      <c r="BG16" s="1" t="s">
        <v>2980</v>
      </c>
      <c r="BH16" s="1">
        <v>2401404</v>
      </c>
      <c r="BI16" s="1" t="s">
        <v>2994</v>
      </c>
      <c r="BJ16" s="1" t="s">
        <v>1906</v>
      </c>
      <c r="BK16" s="1">
        <v>1100924</v>
      </c>
      <c r="BL16" s="1" t="s">
        <v>1920</v>
      </c>
      <c r="BM16" s="1" t="s">
        <v>2045</v>
      </c>
      <c r="BN16" s="1">
        <v>1400605</v>
      </c>
      <c r="BO16" s="1" t="s">
        <v>2059</v>
      </c>
      <c r="BP16" s="1" t="s">
        <v>6315</v>
      </c>
      <c r="BQ16" s="1">
        <v>4300646</v>
      </c>
      <c r="BR16" s="1" t="s">
        <v>6327</v>
      </c>
      <c r="BS16" s="1" t="s">
        <v>6057</v>
      </c>
      <c r="BT16" s="1">
        <v>4201109</v>
      </c>
      <c r="BU16" s="1" t="s">
        <v>6070</v>
      </c>
      <c r="BV16" s="1" t="s">
        <v>3610</v>
      </c>
      <c r="BW16" s="1">
        <v>2801504</v>
      </c>
      <c r="BX16" s="1" t="s">
        <v>3622</v>
      </c>
      <c r="BY16" s="1" t="s">
        <v>1247</v>
      </c>
      <c r="BZ16" s="1">
        <v>3501152</v>
      </c>
      <c r="CA16" s="1" t="s">
        <v>5086</v>
      </c>
      <c r="CB16" s="1" t="s">
        <v>2222</v>
      </c>
      <c r="CC16" s="1">
        <v>1702208</v>
      </c>
      <c r="CD16" s="1" t="s">
        <v>2236</v>
      </c>
    </row>
    <row r="17" spans="1:82" x14ac:dyDescent="0.25">
      <c r="A17" s="1">
        <v>16</v>
      </c>
      <c r="B17" s="1" t="s">
        <v>1959</v>
      </c>
      <c r="C17" s="1">
        <v>1200393</v>
      </c>
      <c r="D17" s="1" t="s">
        <v>1974</v>
      </c>
      <c r="E17" s="1" t="s">
        <v>1071</v>
      </c>
      <c r="F17" s="1">
        <v>2701407</v>
      </c>
      <c r="G17" s="1" t="s">
        <v>3526</v>
      </c>
      <c r="H17" s="1" t="s">
        <v>1982</v>
      </c>
      <c r="I17" s="1">
        <v>1300839</v>
      </c>
      <c r="J17" s="1" t="s">
        <v>1997</v>
      </c>
      <c r="K17" s="1" t="s">
        <v>2205</v>
      </c>
      <c r="L17" s="1">
        <v>1600709</v>
      </c>
      <c r="M17" s="1" t="s">
        <v>2220</v>
      </c>
      <c r="N17" s="1" t="s">
        <v>3678</v>
      </c>
      <c r="O17" s="1">
        <v>2901353</v>
      </c>
      <c r="P17" s="1" t="s">
        <v>3693</v>
      </c>
      <c r="Q17" s="1" t="s">
        <v>1245</v>
      </c>
      <c r="R17" s="1">
        <v>2301257</v>
      </c>
      <c r="S17" s="1" t="s">
        <v>2814</v>
      </c>
      <c r="W17" s="1" t="s">
        <v>4911</v>
      </c>
      <c r="X17" s="1">
        <v>3201159</v>
      </c>
      <c r="Y17" s="1" t="s">
        <v>4925</v>
      </c>
      <c r="Z17" s="1" t="s">
        <v>1246</v>
      </c>
      <c r="AA17" s="1">
        <v>5200902</v>
      </c>
      <c r="AB17" s="1" t="s">
        <v>7001</v>
      </c>
      <c r="AC17" s="1" t="s">
        <v>2360</v>
      </c>
      <c r="AD17" s="1">
        <v>2100873</v>
      </c>
      <c r="AE17" s="1" t="s">
        <v>2235</v>
      </c>
      <c r="AF17" s="1" t="s">
        <v>4075</v>
      </c>
      <c r="AG17" s="1">
        <v>3101508</v>
      </c>
      <c r="AH17" s="1" t="s">
        <v>4090</v>
      </c>
      <c r="AI17" s="1" t="s">
        <v>38</v>
      </c>
      <c r="AJ17" s="1">
        <v>5002159</v>
      </c>
      <c r="AK17" s="1" t="s">
        <v>6798</v>
      </c>
      <c r="AL17" s="1" t="s">
        <v>6854</v>
      </c>
      <c r="AM17" s="1">
        <v>5101605</v>
      </c>
      <c r="AN17" s="1" t="s">
        <v>6868</v>
      </c>
      <c r="AO17" s="1" t="s">
        <v>2061</v>
      </c>
      <c r="AP17" s="1">
        <v>1501105</v>
      </c>
      <c r="AQ17" s="1" t="s">
        <v>2076</v>
      </c>
      <c r="AR17" s="1" t="s">
        <v>3143</v>
      </c>
      <c r="AS17" s="1">
        <v>2501153</v>
      </c>
      <c r="AT17" s="1" t="s">
        <v>3157</v>
      </c>
      <c r="AU17" s="1" t="s">
        <v>1244</v>
      </c>
      <c r="AV17" s="1">
        <v>2601300</v>
      </c>
      <c r="AW17" s="1" t="s">
        <v>3361</v>
      </c>
      <c r="AX17" s="1" t="s">
        <v>2576</v>
      </c>
      <c r="AY17" s="1">
        <v>2201002</v>
      </c>
      <c r="AZ17" s="1" t="s">
        <v>2591</v>
      </c>
      <c r="BA17" s="1" t="s">
        <v>1073</v>
      </c>
      <c r="BB17" s="1">
        <v>4101150</v>
      </c>
      <c r="BC17" s="1" t="s">
        <v>5707</v>
      </c>
      <c r="BD17" s="1" t="s">
        <v>4987</v>
      </c>
      <c r="BE17" s="1">
        <v>3301009</v>
      </c>
      <c r="BF17" s="1" t="s">
        <v>5001</v>
      </c>
      <c r="BG17" s="1" t="s">
        <v>2980</v>
      </c>
      <c r="BH17" s="1">
        <v>2401453</v>
      </c>
      <c r="BI17" s="1" t="s">
        <v>2995</v>
      </c>
      <c r="BJ17" s="1" t="s">
        <v>1906</v>
      </c>
      <c r="BK17" s="1">
        <v>1100064</v>
      </c>
      <c r="BL17" s="1" t="s">
        <v>1921</v>
      </c>
      <c r="BM17" s="1" t="s">
        <v>2045</v>
      </c>
      <c r="BN17" s="1">
        <v>1400704</v>
      </c>
      <c r="BO17" s="1" t="s">
        <v>2060</v>
      </c>
      <c r="BP17" s="1" t="s">
        <v>6315</v>
      </c>
      <c r="BQ17" s="1">
        <v>4300661</v>
      </c>
      <c r="BR17" s="1" t="s">
        <v>6328</v>
      </c>
      <c r="BS17" s="1" t="s">
        <v>6057</v>
      </c>
      <c r="BT17" s="1">
        <v>4201208</v>
      </c>
      <c r="BU17" s="1" t="s">
        <v>4107</v>
      </c>
      <c r="BV17" s="1" t="s">
        <v>3610</v>
      </c>
      <c r="BW17" s="1">
        <v>2801603</v>
      </c>
      <c r="BX17" s="1" t="s">
        <v>3623</v>
      </c>
      <c r="BY17" s="1" t="s">
        <v>1247</v>
      </c>
      <c r="BZ17" s="1">
        <v>3501202</v>
      </c>
      <c r="CA17" s="1" t="s">
        <v>5087</v>
      </c>
      <c r="CB17" s="1" t="s">
        <v>2222</v>
      </c>
      <c r="CC17" s="1">
        <v>1702307</v>
      </c>
      <c r="CD17" s="1" t="s">
        <v>2237</v>
      </c>
    </row>
    <row r="18" spans="1:82" x14ac:dyDescent="0.25">
      <c r="A18" s="1">
        <v>17</v>
      </c>
      <c r="B18" s="1" t="s">
        <v>1959</v>
      </c>
      <c r="C18" s="1">
        <v>1200401</v>
      </c>
      <c r="D18" s="1" t="s">
        <v>1975</v>
      </c>
      <c r="E18" s="1" t="s">
        <v>1071</v>
      </c>
      <c r="F18" s="1">
        <v>2701506</v>
      </c>
      <c r="G18" s="1" t="s">
        <v>3527</v>
      </c>
      <c r="H18" s="1" t="s">
        <v>1982</v>
      </c>
      <c r="I18" s="1">
        <v>1300904</v>
      </c>
      <c r="J18" s="1" t="s">
        <v>1998</v>
      </c>
      <c r="K18" s="1" t="s">
        <v>2205</v>
      </c>
      <c r="L18" s="1">
        <v>1600808</v>
      </c>
      <c r="M18" s="1" t="s">
        <v>2221</v>
      </c>
      <c r="N18" s="1" t="s">
        <v>3678</v>
      </c>
      <c r="O18" s="1">
        <v>2901403</v>
      </c>
      <c r="P18" s="1" t="s">
        <v>3694</v>
      </c>
      <c r="Q18" s="1" t="s">
        <v>1245</v>
      </c>
      <c r="R18" s="1">
        <v>2301307</v>
      </c>
      <c r="S18" s="1" t="s">
        <v>2815</v>
      </c>
      <c r="W18" s="1" t="s">
        <v>4911</v>
      </c>
      <c r="X18" s="1">
        <v>3201209</v>
      </c>
      <c r="Y18" s="1" t="s">
        <v>4926</v>
      </c>
      <c r="Z18" s="1" t="s">
        <v>1246</v>
      </c>
      <c r="AA18" s="1">
        <v>5201108</v>
      </c>
      <c r="AB18" s="1" t="s">
        <v>7002</v>
      </c>
      <c r="AC18" s="1" t="s">
        <v>2360</v>
      </c>
      <c r="AD18" s="1">
        <v>2100907</v>
      </c>
      <c r="AE18" s="1" t="s">
        <v>2375</v>
      </c>
      <c r="AF18" s="1" t="s">
        <v>4075</v>
      </c>
      <c r="AG18" s="1">
        <v>3101607</v>
      </c>
      <c r="AH18" s="1" t="s">
        <v>4091</v>
      </c>
      <c r="AI18" s="1" t="s">
        <v>38</v>
      </c>
      <c r="AJ18" s="1">
        <v>5002209</v>
      </c>
      <c r="AK18" s="1" t="s">
        <v>2084</v>
      </c>
      <c r="AL18" s="1" t="s">
        <v>6854</v>
      </c>
      <c r="AM18" s="1">
        <v>5101704</v>
      </c>
      <c r="AN18" s="1" t="s">
        <v>6869</v>
      </c>
      <c r="AO18" s="1" t="s">
        <v>2061</v>
      </c>
      <c r="AP18" s="1">
        <v>1501204</v>
      </c>
      <c r="AQ18" s="1" t="s">
        <v>2077</v>
      </c>
      <c r="AR18" s="1" t="s">
        <v>3143</v>
      </c>
      <c r="AS18" s="1">
        <v>2501203</v>
      </c>
      <c r="AT18" s="1" t="s">
        <v>3158</v>
      </c>
      <c r="AU18" s="1" t="s">
        <v>1244</v>
      </c>
      <c r="AV18" s="1">
        <v>2601409</v>
      </c>
      <c r="AW18" s="1" t="s">
        <v>3362</v>
      </c>
      <c r="AX18" s="1" t="s">
        <v>2576</v>
      </c>
      <c r="AY18" s="1">
        <v>2201051</v>
      </c>
      <c r="AZ18" s="1" t="s">
        <v>2592</v>
      </c>
      <c r="BA18" s="1" t="s">
        <v>1073</v>
      </c>
      <c r="BB18" s="1">
        <v>4101200</v>
      </c>
      <c r="BC18" s="1" t="s">
        <v>5708</v>
      </c>
      <c r="BD18" s="1" t="s">
        <v>4987</v>
      </c>
      <c r="BE18" s="1">
        <v>3301108</v>
      </c>
      <c r="BF18" s="1" t="s">
        <v>4201</v>
      </c>
      <c r="BG18" s="1" t="s">
        <v>2980</v>
      </c>
      <c r="BH18" s="1">
        <v>2401503</v>
      </c>
      <c r="BI18" s="1" t="s">
        <v>2996</v>
      </c>
      <c r="BJ18" s="1" t="s">
        <v>1906</v>
      </c>
      <c r="BK18" s="1">
        <v>1100072</v>
      </c>
      <c r="BL18" s="1" t="s">
        <v>1922</v>
      </c>
      <c r="BP18" s="1" t="s">
        <v>6315</v>
      </c>
      <c r="BQ18" s="1">
        <v>4300703</v>
      </c>
      <c r="BR18" s="1" t="s">
        <v>6329</v>
      </c>
      <c r="BS18" s="1" t="s">
        <v>6057</v>
      </c>
      <c r="BT18" s="1">
        <v>4201257</v>
      </c>
      <c r="BU18" s="1" t="s">
        <v>6071</v>
      </c>
      <c r="BV18" s="1" t="s">
        <v>3610</v>
      </c>
      <c r="BW18" s="1">
        <v>2801702</v>
      </c>
      <c r="BX18" s="1" t="s">
        <v>3624</v>
      </c>
      <c r="BY18" s="1" t="s">
        <v>1247</v>
      </c>
      <c r="BZ18" s="1">
        <v>3501301</v>
      </c>
      <c r="CA18" s="1" t="s">
        <v>5088</v>
      </c>
      <c r="CB18" s="1" t="s">
        <v>2222</v>
      </c>
      <c r="CC18" s="1">
        <v>1702406</v>
      </c>
      <c r="CD18" s="1" t="s">
        <v>2238</v>
      </c>
    </row>
    <row r="19" spans="1:82" x14ac:dyDescent="0.25">
      <c r="A19" s="1">
        <v>18</v>
      </c>
      <c r="B19" s="1" t="s">
        <v>1959</v>
      </c>
      <c r="C19" s="1">
        <v>1200427</v>
      </c>
      <c r="D19" s="1" t="s">
        <v>1976</v>
      </c>
      <c r="E19" s="1" t="s">
        <v>1071</v>
      </c>
      <c r="F19" s="1">
        <v>2701605</v>
      </c>
      <c r="G19" s="1" t="s">
        <v>3528</v>
      </c>
      <c r="H19" s="1" t="s">
        <v>1982</v>
      </c>
      <c r="I19" s="1">
        <v>1301001</v>
      </c>
      <c r="J19" s="1" t="s">
        <v>1999</v>
      </c>
      <c r="N19" s="1" t="s">
        <v>3678</v>
      </c>
      <c r="O19" s="1">
        <v>2901502</v>
      </c>
      <c r="P19" s="1" t="s">
        <v>3695</v>
      </c>
      <c r="Q19" s="1" t="s">
        <v>1245</v>
      </c>
      <c r="R19" s="1">
        <v>2301406</v>
      </c>
      <c r="S19" s="1" t="s">
        <v>2816</v>
      </c>
      <c r="W19" s="1" t="s">
        <v>4911</v>
      </c>
      <c r="X19" s="1">
        <v>3201308</v>
      </c>
      <c r="Y19" s="1" t="s">
        <v>4927</v>
      </c>
      <c r="Z19" s="1" t="s">
        <v>1246</v>
      </c>
      <c r="AA19" s="1">
        <v>5201207</v>
      </c>
      <c r="AB19" s="1" t="s">
        <v>7003</v>
      </c>
      <c r="AC19" s="1" t="s">
        <v>2360</v>
      </c>
      <c r="AD19" s="1">
        <v>2100956</v>
      </c>
      <c r="AE19" s="1" t="s">
        <v>2376</v>
      </c>
      <c r="AF19" s="1" t="s">
        <v>4075</v>
      </c>
      <c r="AG19" s="1">
        <v>3101631</v>
      </c>
      <c r="AH19" s="1" t="s">
        <v>4092</v>
      </c>
      <c r="AI19" s="1" t="s">
        <v>38</v>
      </c>
      <c r="AJ19" s="1">
        <v>5002308</v>
      </c>
      <c r="AK19" s="1" t="s">
        <v>6799</v>
      </c>
      <c r="AL19" s="1" t="s">
        <v>6854</v>
      </c>
      <c r="AM19" s="1">
        <v>5101803</v>
      </c>
      <c r="AN19" s="1" t="s">
        <v>6870</v>
      </c>
      <c r="AO19" s="1" t="s">
        <v>2061</v>
      </c>
      <c r="AP19" s="1">
        <v>1501253</v>
      </c>
      <c r="AQ19" s="1" t="s">
        <v>2078</v>
      </c>
      <c r="AR19" s="1" t="s">
        <v>3143</v>
      </c>
      <c r="AS19" s="1">
        <v>2501302</v>
      </c>
      <c r="AT19" s="1" t="s">
        <v>3159</v>
      </c>
      <c r="AU19" s="1" t="s">
        <v>1244</v>
      </c>
      <c r="AV19" s="1">
        <v>2601508</v>
      </c>
      <c r="AW19" s="1" t="s">
        <v>3363</v>
      </c>
      <c r="AX19" s="1" t="s">
        <v>2576</v>
      </c>
      <c r="AY19" s="1">
        <v>2201101</v>
      </c>
      <c r="AZ19" s="1" t="s">
        <v>2593</v>
      </c>
      <c r="BA19" s="1" t="s">
        <v>1073</v>
      </c>
      <c r="BB19" s="1">
        <v>4101309</v>
      </c>
      <c r="BC19" s="1" t="s">
        <v>5709</v>
      </c>
      <c r="BD19" s="1" t="s">
        <v>4987</v>
      </c>
      <c r="BE19" s="1">
        <v>3300936</v>
      </c>
      <c r="BF19" s="1" t="s">
        <v>5002</v>
      </c>
      <c r="BG19" s="1" t="s">
        <v>2980</v>
      </c>
      <c r="BH19" s="1">
        <v>2401602</v>
      </c>
      <c r="BI19" s="1" t="s">
        <v>2997</v>
      </c>
      <c r="BJ19" s="1" t="s">
        <v>1906</v>
      </c>
      <c r="BK19" s="1">
        <v>1100080</v>
      </c>
      <c r="BL19" s="1" t="s">
        <v>1923</v>
      </c>
      <c r="BP19" s="1" t="s">
        <v>6315</v>
      </c>
      <c r="BQ19" s="1">
        <v>4300802</v>
      </c>
      <c r="BR19" s="1" t="s">
        <v>6330</v>
      </c>
      <c r="BS19" s="1" t="s">
        <v>6057</v>
      </c>
      <c r="BT19" s="1">
        <v>4201273</v>
      </c>
      <c r="BU19" s="1" t="s">
        <v>6072</v>
      </c>
      <c r="BV19" s="1" t="s">
        <v>3610</v>
      </c>
      <c r="BW19" s="1">
        <v>2801900</v>
      </c>
      <c r="BX19" s="1" t="s">
        <v>3625</v>
      </c>
      <c r="BY19" s="1" t="s">
        <v>1247</v>
      </c>
      <c r="BZ19" s="1">
        <v>3501400</v>
      </c>
      <c r="CA19" s="1" t="s">
        <v>5089</v>
      </c>
      <c r="CB19" s="1" t="s">
        <v>2222</v>
      </c>
      <c r="CC19" s="1">
        <v>1702554</v>
      </c>
      <c r="CD19" s="1" t="s">
        <v>2239</v>
      </c>
    </row>
    <row r="20" spans="1:82" x14ac:dyDescent="0.25">
      <c r="A20" s="1">
        <v>19</v>
      </c>
      <c r="B20" s="1" t="s">
        <v>1959</v>
      </c>
      <c r="C20" s="1">
        <v>1200435</v>
      </c>
      <c r="D20" s="1" t="s">
        <v>1977</v>
      </c>
      <c r="E20" s="1" t="s">
        <v>1071</v>
      </c>
      <c r="F20" s="1">
        <v>2701704</v>
      </c>
      <c r="G20" s="1" t="s">
        <v>3529</v>
      </c>
      <c r="H20" s="1" t="s">
        <v>1982</v>
      </c>
      <c r="I20" s="1">
        <v>1301100</v>
      </c>
      <c r="J20" s="1" t="s">
        <v>2000</v>
      </c>
      <c r="N20" s="1" t="s">
        <v>3678</v>
      </c>
      <c r="O20" s="1">
        <v>2901601</v>
      </c>
      <c r="P20" s="1" t="s">
        <v>3696</v>
      </c>
      <c r="Q20" s="1" t="s">
        <v>1245</v>
      </c>
      <c r="R20" s="1">
        <v>2301505</v>
      </c>
      <c r="S20" s="1" t="s">
        <v>2817</v>
      </c>
      <c r="W20" s="1" t="s">
        <v>4911</v>
      </c>
      <c r="X20" s="1">
        <v>3201407</v>
      </c>
      <c r="Y20" s="1" t="s">
        <v>4928</v>
      </c>
      <c r="Z20" s="1" t="s">
        <v>1246</v>
      </c>
      <c r="AA20" s="1">
        <v>5201306</v>
      </c>
      <c r="AB20" s="1" t="s">
        <v>7004</v>
      </c>
      <c r="AC20" s="1" t="s">
        <v>2360</v>
      </c>
      <c r="AD20" s="1">
        <v>2101004</v>
      </c>
      <c r="AE20" s="1" t="s">
        <v>2377</v>
      </c>
      <c r="AF20" s="1" t="s">
        <v>4075</v>
      </c>
      <c r="AG20" s="1">
        <v>3101706</v>
      </c>
      <c r="AH20" s="1" t="s">
        <v>4093</v>
      </c>
      <c r="AI20" s="1" t="s">
        <v>38</v>
      </c>
      <c r="AJ20" s="1">
        <v>5002407</v>
      </c>
      <c r="AK20" s="1" t="s">
        <v>6800</v>
      </c>
      <c r="AL20" s="1" t="s">
        <v>6854</v>
      </c>
      <c r="AM20" s="1">
        <v>5101852</v>
      </c>
      <c r="AN20" s="1" t="s">
        <v>6871</v>
      </c>
      <c r="AO20" s="1" t="s">
        <v>2061</v>
      </c>
      <c r="AP20" s="1">
        <v>1501303</v>
      </c>
      <c r="AQ20" s="1" t="s">
        <v>2079</v>
      </c>
      <c r="AR20" s="1" t="s">
        <v>3143</v>
      </c>
      <c r="AS20" s="1">
        <v>2501351</v>
      </c>
      <c r="AT20" s="1" t="s">
        <v>3160</v>
      </c>
      <c r="AU20" s="1" t="s">
        <v>1244</v>
      </c>
      <c r="AV20" s="1">
        <v>2601607</v>
      </c>
      <c r="AW20" s="1" t="s">
        <v>3364</v>
      </c>
      <c r="AX20" s="1" t="s">
        <v>2576</v>
      </c>
      <c r="AY20" s="1">
        <v>2201150</v>
      </c>
      <c r="AZ20" s="1" t="s">
        <v>2594</v>
      </c>
      <c r="BA20" s="1" t="s">
        <v>1073</v>
      </c>
      <c r="BB20" s="1">
        <v>4101408</v>
      </c>
      <c r="BC20" s="1" t="s">
        <v>5710</v>
      </c>
      <c r="BD20" s="1" t="s">
        <v>4987</v>
      </c>
      <c r="BE20" s="1">
        <v>3301157</v>
      </c>
      <c r="BF20" s="1" t="s">
        <v>5003</v>
      </c>
      <c r="BG20" s="1" t="s">
        <v>2980</v>
      </c>
      <c r="BH20" s="1">
        <v>2401651</v>
      </c>
      <c r="BI20" s="1" t="s">
        <v>2998</v>
      </c>
      <c r="BJ20" s="1" t="s">
        <v>1906</v>
      </c>
      <c r="BK20" s="1">
        <v>1100940</v>
      </c>
      <c r="BL20" s="1" t="s">
        <v>1924</v>
      </c>
      <c r="BP20" s="1" t="s">
        <v>6315</v>
      </c>
      <c r="BQ20" s="1">
        <v>4300851</v>
      </c>
      <c r="BR20" s="1" t="s">
        <v>6331</v>
      </c>
      <c r="BS20" s="1" t="s">
        <v>6057</v>
      </c>
      <c r="BT20" s="1">
        <v>4201307</v>
      </c>
      <c r="BU20" s="1" t="s">
        <v>6073</v>
      </c>
      <c r="BV20" s="1" t="s">
        <v>3610</v>
      </c>
      <c r="BW20" s="1">
        <v>2802007</v>
      </c>
      <c r="BX20" s="1" t="s">
        <v>3626</v>
      </c>
      <c r="BY20" s="1" t="s">
        <v>1247</v>
      </c>
      <c r="BZ20" s="1">
        <v>3501509</v>
      </c>
      <c r="CA20" s="1" t="s">
        <v>5090</v>
      </c>
      <c r="CB20" s="1" t="s">
        <v>2222</v>
      </c>
      <c r="CC20" s="1">
        <v>1702703</v>
      </c>
      <c r="CD20" s="1" t="s">
        <v>2240</v>
      </c>
    </row>
    <row r="21" spans="1:82" x14ac:dyDescent="0.25">
      <c r="A21" s="1">
        <v>20</v>
      </c>
      <c r="B21" s="1" t="s">
        <v>1959</v>
      </c>
      <c r="C21" s="1">
        <v>1200500</v>
      </c>
      <c r="D21" s="1" t="s">
        <v>1978</v>
      </c>
      <c r="E21" s="1" t="s">
        <v>1071</v>
      </c>
      <c r="F21" s="1">
        <v>2701803</v>
      </c>
      <c r="G21" s="1" t="s">
        <v>3530</v>
      </c>
      <c r="H21" s="1" t="s">
        <v>1982</v>
      </c>
      <c r="I21" s="1">
        <v>1301159</v>
      </c>
      <c r="J21" s="1" t="s">
        <v>2001</v>
      </c>
      <c r="N21" s="1" t="s">
        <v>3678</v>
      </c>
      <c r="O21" s="1">
        <v>2901700</v>
      </c>
      <c r="P21" s="1" t="s">
        <v>3697</v>
      </c>
      <c r="Q21" s="1" t="s">
        <v>1245</v>
      </c>
      <c r="R21" s="1">
        <v>2301604</v>
      </c>
      <c r="S21" s="1" t="s">
        <v>2818</v>
      </c>
      <c r="W21" s="1" t="s">
        <v>4911</v>
      </c>
      <c r="X21" s="1">
        <v>3201506</v>
      </c>
      <c r="Y21" s="1" t="s">
        <v>4929</v>
      </c>
      <c r="Z21" s="1" t="s">
        <v>1246</v>
      </c>
      <c r="AA21" s="1">
        <v>5201405</v>
      </c>
      <c r="AB21" s="1" t="s">
        <v>7005</v>
      </c>
      <c r="AC21" s="1" t="s">
        <v>2360</v>
      </c>
      <c r="AD21" s="1">
        <v>2101103</v>
      </c>
      <c r="AE21" s="1" t="s">
        <v>2378</v>
      </c>
      <c r="AF21" s="1" t="s">
        <v>4075</v>
      </c>
      <c r="AG21" s="1">
        <v>3101805</v>
      </c>
      <c r="AH21" s="1" t="s">
        <v>4094</v>
      </c>
      <c r="AI21" s="1" t="s">
        <v>38</v>
      </c>
      <c r="AJ21" s="1">
        <v>5002605</v>
      </c>
      <c r="AK21" s="1" t="s">
        <v>6801</v>
      </c>
      <c r="AL21" s="1" t="s">
        <v>6854</v>
      </c>
      <c r="AM21" s="1">
        <v>5101902</v>
      </c>
      <c r="AN21" s="1" t="s">
        <v>6872</v>
      </c>
      <c r="AO21" s="1" t="s">
        <v>2061</v>
      </c>
      <c r="AP21" s="1">
        <v>1501402</v>
      </c>
      <c r="AQ21" s="1" t="s">
        <v>2080</v>
      </c>
      <c r="AR21" s="1" t="s">
        <v>3143</v>
      </c>
      <c r="AS21" s="1">
        <v>2501401</v>
      </c>
      <c r="AT21" s="1" t="s">
        <v>3161</v>
      </c>
      <c r="AU21" s="1" t="s">
        <v>1244</v>
      </c>
      <c r="AV21" s="1">
        <v>2601706</v>
      </c>
      <c r="AW21" s="1" t="s">
        <v>3365</v>
      </c>
      <c r="AX21" s="1" t="s">
        <v>2576</v>
      </c>
      <c r="AY21" s="1">
        <v>2201176</v>
      </c>
      <c r="AZ21" s="1" t="s">
        <v>2595</v>
      </c>
      <c r="BA21" s="1" t="s">
        <v>1073</v>
      </c>
      <c r="BB21" s="1">
        <v>4101507</v>
      </c>
      <c r="BC21" s="1" t="s">
        <v>5711</v>
      </c>
      <c r="BD21" s="1" t="s">
        <v>4987</v>
      </c>
      <c r="BE21" s="1">
        <v>3301207</v>
      </c>
      <c r="BF21" s="1" t="s">
        <v>5004</v>
      </c>
      <c r="BG21" s="1" t="s">
        <v>2980</v>
      </c>
      <c r="BH21" s="1">
        <v>2401701</v>
      </c>
      <c r="BI21" s="1" t="s">
        <v>2607</v>
      </c>
      <c r="BJ21" s="1" t="s">
        <v>1906</v>
      </c>
      <c r="BK21" s="1">
        <v>1100098</v>
      </c>
      <c r="BL21" s="1" t="s">
        <v>1925</v>
      </c>
      <c r="BP21" s="1" t="s">
        <v>6315</v>
      </c>
      <c r="BQ21" s="1">
        <v>4300877</v>
      </c>
      <c r="BR21" s="1" t="s">
        <v>6332</v>
      </c>
      <c r="BS21" s="1" t="s">
        <v>6057</v>
      </c>
      <c r="BT21" s="1">
        <v>4201406</v>
      </c>
      <c r="BU21" s="1" t="s">
        <v>6074</v>
      </c>
      <c r="BV21" s="1" t="s">
        <v>3610</v>
      </c>
      <c r="BW21" s="1">
        <v>2802106</v>
      </c>
      <c r="BX21" s="1" t="s">
        <v>3627</v>
      </c>
      <c r="BY21" s="1" t="s">
        <v>1247</v>
      </c>
      <c r="BZ21" s="1">
        <v>3501608</v>
      </c>
      <c r="CA21" s="1" t="s">
        <v>5091</v>
      </c>
      <c r="CB21" s="1" t="s">
        <v>2222</v>
      </c>
      <c r="CC21" s="1">
        <v>1702901</v>
      </c>
      <c r="CD21" s="1" t="s">
        <v>2241</v>
      </c>
    </row>
    <row r="22" spans="1:82" x14ac:dyDescent="0.25">
      <c r="A22" s="1">
        <v>21</v>
      </c>
      <c r="B22" s="1" t="s">
        <v>1959</v>
      </c>
      <c r="C22" s="1">
        <v>1200450</v>
      </c>
      <c r="D22" s="1" t="s">
        <v>1979</v>
      </c>
      <c r="E22" s="1" t="s">
        <v>1071</v>
      </c>
      <c r="F22" s="1">
        <v>2701902</v>
      </c>
      <c r="G22" s="1" t="s">
        <v>3531</v>
      </c>
      <c r="H22" s="1" t="s">
        <v>1982</v>
      </c>
      <c r="I22" s="1">
        <v>1301209</v>
      </c>
      <c r="J22" s="1" t="s">
        <v>2002</v>
      </c>
      <c r="N22" s="1" t="s">
        <v>3678</v>
      </c>
      <c r="O22" s="1">
        <v>2901809</v>
      </c>
      <c r="P22" s="1" t="s">
        <v>3698</v>
      </c>
      <c r="Q22" s="1" t="s">
        <v>1245</v>
      </c>
      <c r="R22" s="1">
        <v>2301703</v>
      </c>
      <c r="S22" s="1" t="s">
        <v>2819</v>
      </c>
      <c r="W22" s="1" t="s">
        <v>4911</v>
      </c>
      <c r="X22" s="1">
        <v>3201605</v>
      </c>
      <c r="Y22" s="1" t="s">
        <v>4930</v>
      </c>
      <c r="Z22" s="1" t="s">
        <v>1246</v>
      </c>
      <c r="AA22" s="1">
        <v>5201454</v>
      </c>
      <c r="AB22" s="1" t="s">
        <v>7006</v>
      </c>
      <c r="AC22" s="1" t="s">
        <v>2360</v>
      </c>
      <c r="AD22" s="1">
        <v>2101202</v>
      </c>
      <c r="AE22" s="1" t="s">
        <v>2379</v>
      </c>
      <c r="AF22" s="1" t="s">
        <v>4075</v>
      </c>
      <c r="AG22" s="1">
        <v>3101904</v>
      </c>
      <c r="AH22" s="1" t="s">
        <v>4095</v>
      </c>
      <c r="AI22" s="1" t="s">
        <v>38</v>
      </c>
      <c r="AJ22" s="1">
        <v>5002704</v>
      </c>
      <c r="AK22" s="1" t="s">
        <v>3527</v>
      </c>
      <c r="AL22" s="1" t="s">
        <v>6854</v>
      </c>
      <c r="AM22" s="1">
        <v>5102504</v>
      </c>
      <c r="AN22" s="1" t="s">
        <v>6873</v>
      </c>
      <c r="AO22" s="1" t="s">
        <v>2061</v>
      </c>
      <c r="AP22" s="1">
        <v>1501451</v>
      </c>
      <c r="AQ22" s="1" t="s">
        <v>2081</v>
      </c>
      <c r="AR22" s="1" t="s">
        <v>3143</v>
      </c>
      <c r="AS22" s="1">
        <v>2501500</v>
      </c>
      <c r="AT22" s="1" t="s">
        <v>3162</v>
      </c>
      <c r="AU22" s="1" t="s">
        <v>1244</v>
      </c>
      <c r="AV22" s="1">
        <v>2601805</v>
      </c>
      <c r="AW22" s="1" t="s">
        <v>3366</v>
      </c>
      <c r="AX22" s="1" t="s">
        <v>2576</v>
      </c>
      <c r="AY22" s="1">
        <v>2201200</v>
      </c>
      <c r="AZ22" s="1" t="s">
        <v>2596</v>
      </c>
      <c r="BA22" s="1" t="s">
        <v>1073</v>
      </c>
      <c r="BB22" s="1">
        <v>4101606</v>
      </c>
      <c r="BC22" s="1" t="s">
        <v>5712</v>
      </c>
      <c r="BD22" s="1" t="s">
        <v>4987</v>
      </c>
      <c r="BE22" s="1">
        <v>3301306</v>
      </c>
      <c r="BF22" s="1" t="s">
        <v>5005</v>
      </c>
      <c r="BG22" s="1" t="s">
        <v>2980</v>
      </c>
      <c r="BH22" s="1">
        <v>2401800</v>
      </c>
      <c r="BI22" s="1" t="s">
        <v>2999</v>
      </c>
      <c r="BJ22" s="1" t="s">
        <v>1906</v>
      </c>
      <c r="BK22" s="1">
        <v>1101005</v>
      </c>
      <c r="BL22" s="1" t="s">
        <v>1926</v>
      </c>
      <c r="BP22" s="1" t="s">
        <v>6315</v>
      </c>
      <c r="BQ22" s="1">
        <v>4300901</v>
      </c>
      <c r="BR22" s="1" t="s">
        <v>6333</v>
      </c>
      <c r="BS22" s="1" t="s">
        <v>6057</v>
      </c>
      <c r="BT22" s="1">
        <v>4201505</v>
      </c>
      <c r="BU22" s="1" t="s">
        <v>6075</v>
      </c>
      <c r="BV22" s="1" t="s">
        <v>3610</v>
      </c>
      <c r="BW22" s="1">
        <v>2802205</v>
      </c>
      <c r="BX22" s="1" t="s">
        <v>3400</v>
      </c>
      <c r="BY22" s="1" t="s">
        <v>1247</v>
      </c>
      <c r="BZ22" s="1">
        <v>3501707</v>
      </c>
      <c r="CA22" s="1" t="s">
        <v>5092</v>
      </c>
      <c r="CB22" s="1" t="s">
        <v>2222</v>
      </c>
      <c r="CC22" s="1">
        <v>1703008</v>
      </c>
      <c r="CD22" s="1" t="s">
        <v>2242</v>
      </c>
    </row>
    <row r="23" spans="1:82" x14ac:dyDescent="0.25">
      <c r="A23" s="1">
        <v>22</v>
      </c>
      <c r="B23" s="1" t="s">
        <v>1959</v>
      </c>
      <c r="C23" s="1">
        <v>1200609</v>
      </c>
      <c r="D23" s="1" t="s">
        <v>1980</v>
      </c>
      <c r="E23" s="1" t="s">
        <v>1071</v>
      </c>
      <c r="F23" s="1">
        <v>2702009</v>
      </c>
      <c r="G23" s="1" t="s">
        <v>3532</v>
      </c>
      <c r="H23" s="1" t="s">
        <v>1982</v>
      </c>
      <c r="I23" s="1">
        <v>1301308</v>
      </c>
      <c r="J23" s="1" t="s">
        <v>2003</v>
      </c>
      <c r="N23" s="1" t="s">
        <v>3678</v>
      </c>
      <c r="O23" s="1">
        <v>2901908</v>
      </c>
      <c r="P23" s="1" t="s">
        <v>3699</v>
      </c>
      <c r="Q23" s="1" t="s">
        <v>1245</v>
      </c>
      <c r="R23" s="1">
        <v>2301802</v>
      </c>
      <c r="S23" s="1" t="s">
        <v>2820</v>
      </c>
      <c r="W23" s="1" t="s">
        <v>4911</v>
      </c>
      <c r="X23" s="1">
        <v>3201704</v>
      </c>
      <c r="Y23" s="1" t="s">
        <v>4931</v>
      </c>
      <c r="Z23" s="1" t="s">
        <v>1246</v>
      </c>
      <c r="AA23" s="1">
        <v>5201504</v>
      </c>
      <c r="AB23" s="1" t="s">
        <v>7007</v>
      </c>
      <c r="AC23" s="1" t="s">
        <v>2360</v>
      </c>
      <c r="AD23" s="1">
        <v>2101251</v>
      </c>
      <c r="AE23" s="1" t="s">
        <v>2380</v>
      </c>
      <c r="AF23" s="1" t="s">
        <v>4075</v>
      </c>
      <c r="AG23" s="1">
        <v>3102001</v>
      </c>
      <c r="AH23" s="1" t="s">
        <v>4096</v>
      </c>
      <c r="AI23" s="1" t="s">
        <v>38</v>
      </c>
      <c r="AJ23" s="1">
        <v>5002803</v>
      </c>
      <c r="AK23" s="1" t="s">
        <v>2628</v>
      </c>
      <c r="AL23" s="1" t="s">
        <v>6854</v>
      </c>
      <c r="AM23" s="1">
        <v>5102603</v>
      </c>
      <c r="AN23" s="1" t="s">
        <v>6874</v>
      </c>
      <c r="AO23" s="1" t="s">
        <v>2061</v>
      </c>
      <c r="AP23" s="1">
        <v>1501501</v>
      </c>
      <c r="AQ23" s="1" t="s">
        <v>2082</v>
      </c>
      <c r="AR23" s="1" t="s">
        <v>3143</v>
      </c>
      <c r="AS23" s="1">
        <v>2501534</v>
      </c>
      <c r="AT23" s="1" t="s">
        <v>2995</v>
      </c>
      <c r="AU23" s="1" t="s">
        <v>1244</v>
      </c>
      <c r="AV23" s="1">
        <v>2601904</v>
      </c>
      <c r="AW23" s="1" t="s">
        <v>3367</v>
      </c>
      <c r="AX23" s="1" t="s">
        <v>2576</v>
      </c>
      <c r="AY23" s="1">
        <v>2201309</v>
      </c>
      <c r="AZ23" s="1" t="s">
        <v>2597</v>
      </c>
      <c r="BA23" s="1" t="s">
        <v>1073</v>
      </c>
      <c r="BB23" s="1">
        <v>4101655</v>
      </c>
      <c r="BC23" s="1" t="s">
        <v>5713</v>
      </c>
      <c r="BD23" s="1" t="s">
        <v>4987</v>
      </c>
      <c r="BE23" s="1">
        <v>3300951</v>
      </c>
      <c r="BF23" s="1" t="s">
        <v>5006</v>
      </c>
      <c r="BG23" s="1" t="s">
        <v>2980</v>
      </c>
      <c r="BH23" s="1">
        <v>2401859</v>
      </c>
      <c r="BI23" s="1" t="s">
        <v>3000</v>
      </c>
      <c r="BJ23" s="1" t="s">
        <v>1906</v>
      </c>
      <c r="BK23" s="1">
        <v>1100106</v>
      </c>
      <c r="BL23" s="1" t="s">
        <v>1927</v>
      </c>
      <c r="BP23" s="1" t="s">
        <v>6315</v>
      </c>
      <c r="BQ23" s="1">
        <v>4301008</v>
      </c>
      <c r="BR23" s="1" t="s">
        <v>6334</v>
      </c>
      <c r="BS23" s="1" t="s">
        <v>6057</v>
      </c>
      <c r="BT23" s="1">
        <v>4201604</v>
      </c>
      <c r="BU23" s="1" t="s">
        <v>6076</v>
      </c>
      <c r="BV23" s="1" t="s">
        <v>3610</v>
      </c>
      <c r="BW23" s="1">
        <v>2802304</v>
      </c>
      <c r="BX23" s="1" t="s">
        <v>3628</v>
      </c>
      <c r="BY23" s="1" t="s">
        <v>1247</v>
      </c>
      <c r="BZ23" s="1">
        <v>3501806</v>
      </c>
      <c r="CA23" s="1" t="s">
        <v>5093</v>
      </c>
      <c r="CB23" s="1" t="s">
        <v>2222</v>
      </c>
      <c r="CC23" s="1">
        <v>1703057</v>
      </c>
      <c r="CD23" s="1" t="s">
        <v>2243</v>
      </c>
    </row>
    <row r="24" spans="1:82" x14ac:dyDescent="0.25">
      <c r="A24" s="1">
        <v>23</v>
      </c>
      <c r="B24" s="1" t="s">
        <v>1959</v>
      </c>
      <c r="C24" s="1">
        <v>1200708</v>
      </c>
      <c r="D24" s="1" t="s">
        <v>1981</v>
      </c>
      <c r="E24" s="1" t="s">
        <v>1071</v>
      </c>
      <c r="F24" s="1">
        <v>2702108</v>
      </c>
      <c r="G24" s="1" t="s">
        <v>3533</v>
      </c>
      <c r="H24" s="1" t="s">
        <v>1982</v>
      </c>
      <c r="I24" s="1">
        <v>1301407</v>
      </c>
      <c r="J24" s="1" t="s">
        <v>2004</v>
      </c>
      <c r="N24" s="1" t="s">
        <v>3678</v>
      </c>
      <c r="O24" s="1">
        <v>2901957</v>
      </c>
      <c r="P24" s="1" t="s">
        <v>3700</v>
      </c>
      <c r="Q24" s="1" t="s">
        <v>1245</v>
      </c>
      <c r="R24" s="1">
        <v>2301851</v>
      </c>
      <c r="S24" s="1" t="s">
        <v>2821</v>
      </c>
      <c r="W24" s="1" t="s">
        <v>4911</v>
      </c>
      <c r="X24" s="1">
        <v>3201803</v>
      </c>
      <c r="Y24" s="1" t="s">
        <v>4932</v>
      </c>
      <c r="Z24" s="1" t="s">
        <v>1246</v>
      </c>
      <c r="AA24" s="1">
        <v>5201603</v>
      </c>
      <c r="AB24" s="1" t="s">
        <v>7008</v>
      </c>
      <c r="AC24" s="1" t="s">
        <v>2360</v>
      </c>
      <c r="AD24" s="1">
        <v>2101301</v>
      </c>
      <c r="AE24" s="1" t="s">
        <v>2381</v>
      </c>
      <c r="AF24" s="1" t="s">
        <v>4075</v>
      </c>
      <c r="AG24" s="1">
        <v>3102050</v>
      </c>
      <c r="AH24" s="1" t="s">
        <v>4097</v>
      </c>
      <c r="AI24" s="1" t="s">
        <v>38</v>
      </c>
      <c r="AJ24" s="1">
        <v>5002902</v>
      </c>
      <c r="AK24" s="1" t="s">
        <v>6802</v>
      </c>
      <c r="AL24" s="1" t="s">
        <v>6854</v>
      </c>
      <c r="AM24" s="1">
        <v>5102637</v>
      </c>
      <c r="AN24" s="1" t="s">
        <v>6875</v>
      </c>
      <c r="AO24" s="1" t="s">
        <v>2061</v>
      </c>
      <c r="AP24" s="1">
        <v>1501576</v>
      </c>
      <c r="AQ24" s="1" t="s">
        <v>2083</v>
      </c>
      <c r="AR24" s="1" t="s">
        <v>3143</v>
      </c>
      <c r="AS24" s="1">
        <v>2501609</v>
      </c>
      <c r="AT24" s="1" t="s">
        <v>3163</v>
      </c>
      <c r="AU24" s="1" t="s">
        <v>1244</v>
      </c>
      <c r="AV24" s="1">
        <v>2602001</v>
      </c>
      <c r="AW24" s="1" t="s">
        <v>3368</v>
      </c>
      <c r="AX24" s="1" t="s">
        <v>2576</v>
      </c>
      <c r="AY24" s="1">
        <v>2201408</v>
      </c>
      <c r="AZ24" s="1" t="s">
        <v>2598</v>
      </c>
      <c r="BA24" s="1" t="s">
        <v>1073</v>
      </c>
      <c r="BB24" s="1">
        <v>4101705</v>
      </c>
      <c r="BC24" s="1" t="s">
        <v>3155</v>
      </c>
      <c r="BD24" s="1" t="s">
        <v>4987</v>
      </c>
      <c r="BE24" s="1">
        <v>3301405</v>
      </c>
      <c r="BF24" s="1" t="s">
        <v>5007</v>
      </c>
      <c r="BG24" s="1" t="s">
        <v>2980</v>
      </c>
      <c r="BH24" s="1">
        <v>2401909</v>
      </c>
      <c r="BI24" s="1" t="s">
        <v>3001</v>
      </c>
      <c r="BJ24" s="1" t="s">
        <v>1906</v>
      </c>
      <c r="BK24" s="1">
        <v>1101104</v>
      </c>
      <c r="BL24" s="1" t="s">
        <v>1928</v>
      </c>
      <c r="BP24" s="1" t="s">
        <v>6315</v>
      </c>
      <c r="BQ24" s="1">
        <v>4301073</v>
      </c>
      <c r="BR24" s="1" t="s">
        <v>6335</v>
      </c>
      <c r="BS24" s="1" t="s">
        <v>6057</v>
      </c>
      <c r="BT24" s="1">
        <v>4201653</v>
      </c>
      <c r="BU24" s="1" t="s">
        <v>6077</v>
      </c>
      <c r="BV24" s="1" t="s">
        <v>3610</v>
      </c>
      <c r="BW24" s="1">
        <v>2802403</v>
      </c>
      <c r="BX24" s="1" t="s">
        <v>3629</v>
      </c>
      <c r="BY24" s="1" t="s">
        <v>1247</v>
      </c>
      <c r="BZ24" s="1">
        <v>3501905</v>
      </c>
      <c r="CA24" s="1" t="s">
        <v>3151</v>
      </c>
      <c r="CB24" s="1" t="s">
        <v>2222</v>
      </c>
      <c r="CC24" s="1">
        <v>1703073</v>
      </c>
      <c r="CD24" s="1" t="s">
        <v>2244</v>
      </c>
    </row>
    <row r="25" spans="1:82" x14ac:dyDescent="0.25">
      <c r="A25" s="1">
        <v>24</v>
      </c>
      <c r="E25" s="1" t="s">
        <v>1071</v>
      </c>
      <c r="F25" s="1">
        <v>2702207</v>
      </c>
      <c r="G25" s="1" t="s">
        <v>3534</v>
      </c>
      <c r="H25" s="1" t="s">
        <v>1982</v>
      </c>
      <c r="I25" s="1">
        <v>1301506</v>
      </c>
      <c r="J25" s="1" t="s">
        <v>2005</v>
      </c>
      <c r="N25" s="1" t="s">
        <v>3678</v>
      </c>
      <c r="O25" s="1">
        <v>2902054</v>
      </c>
      <c r="P25" s="1" t="s">
        <v>3701</v>
      </c>
      <c r="Q25" s="1" t="s">
        <v>1245</v>
      </c>
      <c r="R25" s="1">
        <v>2301901</v>
      </c>
      <c r="S25" s="1" t="s">
        <v>2822</v>
      </c>
      <c r="W25" s="1" t="s">
        <v>4911</v>
      </c>
      <c r="X25" s="1">
        <v>3201902</v>
      </c>
      <c r="Y25" s="1" t="s">
        <v>4933</v>
      </c>
      <c r="Z25" s="1" t="s">
        <v>1246</v>
      </c>
      <c r="AA25" s="1">
        <v>5201702</v>
      </c>
      <c r="AB25" s="1" t="s">
        <v>7009</v>
      </c>
      <c r="AC25" s="1" t="s">
        <v>2360</v>
      </c>
      <c r="AD25" s="1">
        <v>2101350</v>
      </c>
      <c r="AE25" s="1" t="s">
        <v>2382</v>
      </c>
      <c r="AF25" s="1" t="s">
        <v>4075</v>
      </c>
      <c r="AG25" s="1">
        <v>3153509</v>
      </c>
      <c r="AH25" s="1" t="s">
        <v>4098</v>
      </c>
      <c r="AI25" s="1" t="s">
        <v>38</v>
      </c>
      <c r="AJ25" s="1">
        <v>5002951</v>
      </c>
      <c r="AK25" s="1" t="s">
        <v>6803</v>
      </c>
      <c r="AL25" s="1" t="s">
        <v>6854</v>
      </c>
      <c r="AM25" s="1">
        <v>5102678</v>
      </c>
      <c r="AN25" s="1" t="s">
        <v>6876</v>
      </c>
      <c r="AO25" s="1" t="s">
        <v>2061</v>
      </c>
      <c r="AP25" s="1">
        <v>1501600</v>
      </c>
      <c r="AQ25" s="1" t="s">
        <v>2084</v>
      </c>
      <c r="AR25" s="1" t="s">
        <v>3143</v>
      </c>
      <c r="AS25" s="1">
        <v>2501575</v>
      </c>
      <c r="AT25" s="1" t="s">
        <v>3164</v>
      </c>
      <c r="AU25" s="1" t="s">
        <v>1244</v>
      </c>
      <c r="AV25" s="1">
        <v>2602100</v>
      </c>
      <c r="AW25" s="1" t="s">
        <v>3369</v>
      </c>
      <c r="AX25" s="1" t="s">
        <v>2576</v>
      </c>
      <c r="AY25" s="1">
        <v>2201507</v>
      </c>
      <c r="AZ25" s="1" t="s">
        <v>2599</v>
      </c>
      <c r="BA25" s="1" t="s">
        <v>1073</v>
      </c>
      <c r="BB25" s="1">
        <v>4101804</v>
      </c>
      <c r="BC25" s="1" t="s">
        <v>5714</v>
      </c>
      <c r="BD25" s="1" t="s">
        <v>4987</v>
      </c>
      <c r="BE25" s="1">
        <v>3301504</v>
      </c>
      <c r="BF25" s="1" t="s">
        <v>5008</v>
      </c>
      <c r="BG25" s="1" t="s">
        <v>2980</v>
      </c>
      <c r="BH25" s="1">
        <v>2402006</v>
      </c>
      <c r="BI25" s="1" t="s">
        <v>3002</v>
      </c>
      <c r="BJ25" s="1" t="s">
        <v>1906</v>
      </c>
      <c r="BK25" s="1">
        <v>1100114</v>
      </c>
      <c r="BL25" s="1" t="s">
        <v>1929</v>
      </c>
      <c r="BP25" s="1" t="s">
        <v>6315</v>
      </c>
      <c r="BQ25" s="1">
        <v>4301057</v>
      </c>
      <c r="BR25" s="1" t="s">
        <v>6336</v>
      </c>
      <c r="BS25" s="1" t="s">
        <v>6057</v>
      </c>
      <c r="BT25" s="1">
        <v>4201703</v>
      </c>
      <c r="BU25" s="1" t="s">
        <v>6078</v>
      </c>
      <c r="BV25" s="1" t="s">
        <v>3610</v>
      </c>
      <c r="BW25" s="1">
        <v>2802502</v>
      </c>
      <c r="BX25" s="1" t="s">
        <v>3630</v>
      </c>
      <c r="BY25" s="1" t="s">
        <v>1247</v>
      </c>
      <c r="BZ25" s="1">
        <v>3502002</v>
      </c>
      <c r="CA25" s="1" t="s">
        <v>5094</v>
      </c>
      <c r="CB25" s="1" t="s">
        <v>2222</v>
      </c>
      <c r="CC25" s="1">
        <v>1703107</v>
      </c>
      <c r="CD25" s="1" t="s">
        <v>2245</v>
      </c>
    </row>
    <row r="26" spans="1:82" x14ac:dyDescent="0.25">
      <c r="A26" s="1">
        <v>25</v>
      </c>
      <c r="E26" s="1" t="s">
        <v>1071</v>
      </c>
      <c r="F26" s="1">
        <v>2702306</v>
      </c>
      <c r="G26" s="1" t="s">
        <v>3535</v>
      </c>
      <c r="H26" s="1" t="s">
        <v>1982</v>
      </c>
      <c r="I26" s="1">
        <v>1301605</v>
      </c>
      <c r="J26" s="1" t="s">
        <v>2006</v>
      </c>
      <c r="N26" s="1" t="s">
        <v>3678</v>
      </c>
      <c r="O26" s="1">
        <v>2902005</v>
      </c>
      <c r="P26" s="1" t="s">
        <v>3702</v>
      </c>
      <c r="Q26" s="1" t="s">
        <v>1245</v>
      </c>
      <c r="R26" s="1">
        <v>2301950</v>
      </c>
      <c r="S26" s="1" t="s">
        <v>2823</v>
      </c>
      <c r="W26" s="1" t="s">
        <v>4911</v>
      </c>
      <c r="X26" s="1">
        <v>3202009</v>
      </c>
      <c r="Y26" s="1" t="s">
        <v>4934</v>
      </c>
      <c r="Z26" s="1" t="s">
        <v>1246</v>
      </c>
      <c r="AA26" s="1">
        <v>5201801</v>
      </c>
      <c r="AB26" s="1" t="s">
        <v>7010</v>
      </c>
      <c r="AC26" s="1" t="s">
        <v>2360</v>
      </c>
      <c r="AD26" s="1">
        <v>2101400</v>
      </c>
      <c r="AE26" s="1" t="s">
        <v>2383</v>
      </c>
      <c r="AF26" s="1" t="s">
        <v>4075</v>
      </c>
      <c r="AG26" s="1">
        <v>3102100</v>
      </c>
      <c r="AH26" s="1" t="s">
        <v>4099</v>
      </c>
      <c r="AI26" s="1" t="s">
        <v>38</v>
      </c>
      <c r="AJ26" s="1">
        <v>5003108</v>
      </c>
      <c r="AK26" s="1" t="s">
        <v>6804</v>
      </c>
      <c r="AL26" s="1" t="s">
        <v>6854</v>
      </c>
      <c r="AM26" s="1">
        <v>5102686</v>
      </c>
      <c r="AN26" s="1" t="s">
        <v>6877</v>
      </c>
      <c r="AO26" s="1" t="s">
        <v>2061</v>
      </c>
      <c r="AP26" s="1">
        <v>1501709</v>
      </c>
      <c r="AQ26" s="1" t="s">
        <v>2085</v>
      </c>
      <c r="AR26" s="1" t="s">
        <v>3143</v>
      </c>
      <c r="AS26" s="1">
        <v>2501708</v>
      </c>
      <c r="AT26" s="1" t="s">
        <v>3165</v>
      </c>
      <c r="AU26" s="1" t="s">
        <v>1244</v>
      </c>
      <c r="AV26" s="1">
        <v>2602209</v>
      </c>
      <c r="AW26" s="1" t="s">
        <v>2393</v>
      </c>
      <c r="AX26" s="1" t="s">
        <v>2576</v>
      </c>
      <c r="AY26" s="1">
        <v>2201556</v>
      </c>
      <c r="AZ26" s="1" t="s">
        <v>2600</v>
      </c>
      <c r="BA26" s="1" t="s">
        <v>1073</v>
      </c>
      <c r="BB26" s="1">
        <v>4101853</v>
      </c>
      <c r="BC26" s="1" t="s">
        <v>5715</v>
      </c>
      <c r="BD26" s="1" t="s">
        <v>4987</v>
      </c>
      <c r="BE26" s="1">
        <v>3301603</v>
      </c>
      <c r="BF26" s="1" t="s">
        <v>5009</v>
      </c>
      <c r="BG26" s="1" t="s">
        <v>2980</v>
      </c>
      <c r="BH26" s="1">
        <v>2402105</v>
      </c>
      <c r="BI26" s="1" t="s">
        <v>3003</v>
      </c>
      <c r="BJ26" s="1" t="s">
        <v>1906</v>
      </c>
      <c r="BK26" s="1">
        <v>1100122</v>
      </c>
      <c r="BL26" s="1" t="s">
        <v>1930</v>
      </c>
      <c r="BP26" s="1" t="s">
        <v>6315</v>
      </c>
      <c r="BQ26" s="1">
        <v>4301206</v>
      </c>
      <c r="BR26" s="1" t="s">
        <v>6337</v>
      </c>
      <c r="BS26" s="1" t="s">
        <v>6057</v>
      </c>
      <c r="BT26" s="1">
        <v>4201802</v>
      </c>
      <c r="BU26" s="1" t="s">
        <v>6079</v>
      </c>
      <c r="BV26" s="1" t="s">
        <v>3610</v>
      </c>
      <c r="BW26" s="1">
        <v>2802601</v>
      </c>
      <c r="BX26" s="1" t="s">
        <v>3631</v>
      </c>
      <c r="BY26" s="1" t="s">
        <v>1247</v>
      </c>
      <c r="BZ26" s="1">
        <v>3502101</v>
      </c>
      <c r="CA26" s="1" t="s">
        <v>5095</v>
      </c>
      <c r="CB26" s="1" t="s">
        <v>2222</v>
      </c>
      <c r="CC26" s="1">
        <v>1703206</v>
      </c>
      <c r="CD26" s="1" t="s">
        <v>2246</v>
      </c>
    </row>
    <row r="27" spans="1:82" x14ac:dyDescent="0.25">
      <c r="A27" s="1">
        <v>26</v>
      </c>
      <c r="E27" s="1" t="s">
        <v>1071</v>
      </c>
      <c r="F27" s="1">
        <v>2702355</v>
      </c>
      <c r="G27" s="1" t="s">
        <v>3536</v>
      </c>
      <c r="H27" s="1" t="s">
        <v>1982</v>
      </c>
      <c r="I27" s="1">
        <v>1301654</v>
      </c>
      <c r="J27" s="1" t="s">
        <v>2007</v>
      </c>
      <c r="N27" s="1" t="s">
        <v>3678</v>
      </c>
      <c r="O27" s="1">
        <v>2902104</v>
      </c>
      <c r="P27" s="1" t="s">
        <v>3703</v>
      </c>
      <c r="Q27" s="1" t="s">
        <v>1245</v>
      </c>
      <c r="R27" s="1">
        <v>2302008</v>
      </c>
      <c r="S27" s="1" t="s">
        <v>2824</v>
      </c>
      <c r="W27" s="1" t="s">
        <v>4911</v>
      </c>
      <c r="X27" s="1">
        <v>3202108</v>
      </c>
      <c r="Y27" s="1" t="s">
        <v>4935</v>
      </c>
      <c r="Z27" s="1" t="s">
        <v>1246</v>
      </c>
      <c r="AA27" s="1">
        <v>5202155</v>
      </c>
      <c r="AB27" s="1" t="s">
        <v>7011</v>
      </c>
      <c r="AC27" s="1" t="s">
        <v>2360</v>
      </c>
      <c r="AD27" s="1">
        <v>2101509</v>
      </c>
      <c r="AE27" s="1" t="s">
        <v>2384</v>
      </c>
      <c r="AF27" s="1" t="s">
        <v>4075</v>
      </c>
      <c r="AG27" s="1">
        <v>3102209</v>
      </c>
      <c r="AH27" s="1" t="s">
        <v>4100</v>
      </c>
      <c r="AI27" s="1" t="s">
        <v>38</v>
      </c>
      <c r="AJ27" s="1">
        <v>5003157</v>
      </c>
      <c r="AK27" s="1" t="s">
        <v>6805</v>
      </c>
      <c r="AL27" s="1" t="s">
        <v>6854</v>
      </c>
      <c r="AM27" s="1">
        <v>5102694</v>
      </c>
      <c r="AN27" s="1" t="s">
        <v>6878</v>
      </c>
      <c r="AO27" s="1" t="s">
        <v>2061</v>
      </c>
      <c r="AP27" s="1">
        <v>1501725</v>
      </c>
      <c r="AQ27" s="1" t="s">
        <v>2086</v>
      </c>
      <c r="AR27" s="1" t="s">
        <v>3143</v>
      </c>
      <c r="AS27" s="1">
        <v>2501807</v>
      </c>
      <c r="AT27" s="1" t="s">
        <v>3166</v>
      </c>
      <c r="AU27" s="1" t="s">
        <v>1244</v>
      </c>
      <c r="AV27" s="1">
        <v>2602308</v>
      </c>
      <c r="AW27" s="1" t="s">
        <v>2084</v>
      </c>
      <c r="AX27" s="1" t="s">
        <v>2576</v>
      </c>
      <c r="AY27" s="1">
        <v>2201572</v>
      </c>
      <c r="AZ27" s="1" t="s">
        <v>2601</v>
      </c>
      <c r="BA27" s="1" t="s">
        <v>1073</v>
      </c>
      <c r="BB27" s="1">
        <v>4101903</v>
      </c>
      <c r="BC27" s="1" t="s">
        <v>5716</v>
      </c>
      <c r="BD27" s="1" t="s">
        <v>4987</v>
      </c>
      <c r="BE27" s="1">
        <v>3301702</v>
      </c>
      <c r="BF27" s="1" t="s">
        <v>5010</v>
      </c>
      <c r="BG27" s="1" t="s">
        <v>2980</v>
      </c>
      <c r="BH27" s="1">
        <v>2402204</v>
      </c>
      <c r="BI27" s="1" t="s">
        <v>3004</v>
      </c>
      <c r="BJ27" s="1" t="s">
        <v>1906</v>
      </c>
      <c r="BK27" s="1">
        <v>1100130</v>
      </c>
      <c r="BL27" s="1" t="s">
        <v>1931</v>
      </c>
      <c r="BP27" s="1" t="s">
        <v>6315</v>
      </c>
      <c r="BQ27" s="1">
        <v>4301107</v>
      </c>
      <c r="BR27" s="1" t="s">
        <v>6338</v>
      </c>
      <c r="BS27" s="1" t="s">
        <v>6057</v>
      </c>
      <c r="BT27" s="1">
        <v>4201901</v>
      </c>
      <c r="BU27" s="1" t="s">
        <v>2819</v>
      </c>
      <c r="BV27" s="1" t="s">
        <v>3610</v>
      </c>
      <c r="BW27" s="1">
        <v>2802700</v>
      </c>
      <c r="BX27" s="1" t="s">
        <v>3632</v>
      </c>
      <c r="BY27" s="1" t="s">
        <v>1247</v>
      </c>
      <c r="BZ27" s="1">
        <v>3502200</v>
      </c>
      <c r="CA27" s="1" t="s">
        <v>5096</v>
      </c>
      <c r="CB27" s="1" t="s">
        <v>2222</v>
      </c>
      <c r="CC27" s="1">
        <v>1703305</v>
      </c>
      <c r="CD27" s="1" t="s">
        <v>2083</v>
      </c>
    </row>
    <row r="28" spans="1:82" x14ac:dyDescent="0.25">
      <c r="A28" s="1">
        <v>27</v>
      </c>
      <c r="E28" s="1" t="s">
        <v>1071</v>
      </c>
      <c r="F28" s="1">
        <v>2702405</v>
      </c>
      <c r="G28" s="1" t="s">
        <v>3537</v>
      </c>
      <c r="H28" s="1" t="s">
        <v>1982</v>
      </c>
      <c r="I28" s="1">
        <v>1301704</v>
      </c>
      <c r="J28" s="1" t="s">
        <v>2008</v>
      </c>
      <c r="N28" s="1" t="s">
        <v>3678</v>
      </c>
      <c r="O28" s="1">
        <v>2902203</v>
      </c>
      <c r="P28" s="1" t="s">
        <v>3704</v>
      </c>
      <c r="Q28" s="1" t="s">
        <v>1245</v>
      </c>
      <c r="R28" s="1">
        <v>2302057</v>
      </c>
      <c r="S28" s="1" t="s">
        <v>2825</v>
      </c>
      <c r="W28" s="1" t="s">
        <v>4911</v>
      </c>
      <c r="X28" s="1">
        <v>3202207</v>
      </c>
      <c r="Y28" s="1" t="s">
        <v>4936</v>
      </c>
      <c r="Z28" s="1" t="s">
        <v>1246</v>
      </c>
      <c r="AA28" s="1">
        <v>5202353</v>
      </c>
      <c r="AB28" s="1" t="s">
        <v>7012</v>
      </c>
      <c r="AC28" s="1" t="s">
        <v>2360</v>
      </c>
      <c r="AD28" s="1">
        <v>2101608</v>
      </c>
      <c r="AE28" s="1" t="s">
        <v>2385</v>
      </c>
      <c r="AF28" s="1" t="s">
        <v>4075</v>
      </c>
      <c r="AG28" s="1">
        <v>3102308</v>
      </c>
      <c r="AH28" s="1" t="s">
        <v>4101</v>
      </c>
      <c r="AI28" s="1" t="s">
        <v>38</v>
      </c>
      <c r="AJ28" s="1">
        <v>5003207</v>
      </c>
      <c r="AK28" s="1" t="s">
        <v>6806</v>
      </c>
      <c r="AL28" s="1" t="s">
        <v>6854</v>
      </c>
      <c r="AM28" s="1">
        <v>5102702</v>
      </c>
      <c r="AN28" s="1" t="s">
        <v>3752</v>
      </c>
      <c r="AO28" s="1" t="s">
        <v>2061</v>
      </c>
      <c r="AP28" s="1">
        <v>1501758</v>
      </c>
      <c r="AQ28" s="1" t="s">
        <v>2087</v>
      </c>
      <c r="AR28" s="1" t="s">
        <v>3143</v>
      </c>
      <c r="AS28" s="1">
        <v>2501906</v>
      </c>
      <c r="AT28" s="1" t="s">
        <v>2080</v>
      </c>
      <c r="AU28" s="1" t="s">
        <v>1244</v>
      </c>
      <c r="AV28" s="1">
        <v>2602407</v>
      </c>
      <c r="AW28" s="1" t="s">
        <v>3370</v>
      </c>
      <c r="AX28" s="1" t="s">
        <v>2576</v>
      </c>
      <c r="AY28" s="1">
        <v>2201606</v>
      </c>
      <c r="AZ28" s="1" t="s">
        <v>2602</v>
      </c>
      <c r="BA28" s="1" t="s">
        <v>1073</v>
      </c>
      <c r="BB28" s="1">
        <v>4102000</v>
      </c>
      <c r="BC28" s="1" t="s">
        <v>5717</v>
      </c>
      <c r="BD28" s="1" t="s">
        <v>4987</v>
      </c>
      <c r="BE28" s="1">
        <v>3301801</v>
      </c>
      <c r="BF28" s="1" t="s">
        <v>5011</v>
      </c>
      <c r="BG28" s="1" t="s">
        <v>2980</v>
      </c>
      <c r="BH28" s="1">
        <v>2402303</v>
      </c>
      <c r="BI28" s="1" t="s">
        <v>3005</v>
      </c>
      <c r="BJ28" s="1" t="s">
        <v>1906</v>
      </c>
      <c r="BK28" s="1">
        <v>1101203</v>
      </c>
      <c r="BL28" s="1" t="s">
        <v>1932</v>
      </c>
      <c r="BP28" s="1" t="s">
        <v>6315</v>
      </c>
      <c r="BQ28" s="1">
        <v>4301305</v>
      </c>
      <c r="BR28" s="1" t="s">
        <v>6339</v>
      </c>
      <c r="BS28" s="1" t="s">
        <v>6057</v>
      </c>
      <c r="BT28" s="1">
        <v>4201950</v>
      </c>
      <c r="BU28" s="1" t="s">
        <v>6080</v>
      </c>
      <c r="BV28" s="1" t="s">
        <v>3610</v>
      </c>
      <c r="BW28" s="1">
        <v>2802809</v>
      </c>
      <c r="BX28" s="1" t="s">
        <v>3633</v>
      </c>
      <c r="BY28" s="1" t="s">
        <v>1247</v>
      </c>
      <c r="BZ28" s="1">
        <v>3502309</v>
      </c>
      <c r="CA28" s="1" t="s">
        <v>5097</v>
      </c>
      <c r="CB28" s="1" t="s">
        <v>2222</v>
      </c>
      <c r="CC28" s="1">
        <v>1703602</v>
      </c>
      <c r="CD28" s="1" t="s">
        <v>2247</v>
      </c>
    </row>
    <row r="29" spans="1:82" x14ac:dyDescent="0.25">
      <c r="A29" s="1">
        <v>28</v>
      </c>
      <c r="E29" s="1" t="s">
        <v>1071</v>
      </c>
      <c r="F29" s="1">
        <v>2702504</v>
      </c>
      <c r="G29" s="1" t="s">
        <v>3538</v>
      </c>
      <c r="H29" s="1" t="s">
        <v>1982</v>
      </c>
      <c r="I29" s="1">
        <v>1301803</v>
      </c>
      <c r="J29" s="1" t="s">
        <v>2009</v>
      </c>
      <c r="N29" s="1" t="s">
        <v>3678</v>
      </c>
      <c r="O29" s="1">
        <v>2902252</v>
      </c>
      <c r="P29" s="1" t="s">
        <v>3705</v>
      </c>
      <c r="Q29" s="1" t="s">
        <v>1245</v>
      </c>
      <c r="R29" s="1">
        <v>2302107</v>
      </c>
      <c r="S29" s="1" t="s">
        <v>2826</v>
      </c>
      <c r="W29" s="1" t="s">
        <v>4911</v>
      </c>
      <c r="X29" s="1">
        <v>3202256</v>
      </c>
      <c r="Y29" s="1" t="s">
        <v>4937</v>
      </c>
      <c r="Z29" s="1" t="s">
        <v>1246</v>
      </c>
      <c r="AA29" s="1">
        <v>5202502</v>
      </c>
      <c r="AB29" s="1" t="s">
        <v>7013</v>
      </c>
      <c r="AC29" s="1" t="s">
        <v>2360</v>
      </c>
      <c r="AD29" s="1">
        <v>2101707</v>
      </c>
      <c r="AE29" s="1" t="s">
        <v>2386</v>
      </c>
      <c r="AF29" s="1" t="s">
        <v>4075</v>
      </c>
      <c r="AG29" s="1">
        <v>3102407</v>
      </c>
      <c r="AH29" s="1" t="s">
        <v>4102</v>
      </c>
      <c r="AI29" s="1" t="s">
        <v>38</v>
      </c>
      <c r="AJ29" s="1">
        <v>5003256</v>
      </c>
      <c r="AK29" s="1" t="s">
        <v>6807</v>
      </c>
      <c r="AL29" s="1" t="s">
        <v>6854</v>
      </c>
      <c r="AM29" s="1">
        <v>5102793</v>
      </c>
      <c r="AN29" s="1" t="s">
        <v>6879</v>
      </c>
      <c r="AO29" s="1" t="s">
        <v>2061</v>
      </c>
      <c r="AP29" s="1">
        <v>1501782</v>
      </c>
      <c r="AQ29" s="1" t="s">
        <v>2088</v>
      </c>
      <c r="AR29" s="1" t="s">
        <v>3143</v>
      </c>
      <c r="AS29" s="1">
        <v>2502003</v>
      </c>
      <c r="AT29" s="1" t="s">
        <v>3167</v>
      </c>
      <c r="AU29" s="1" t="s">
        <v>1244</v>
      </c>
      <c r="AV29" s="1">
        <v>2602506</v>
      </c>
      <c r="AW29" s="1" t="s">
        <v>2999</v>
      </c>
      <c r="AX29" s="1" t="s">
        <v>2576</v>
      </c>
      <c r="AY29" s="1">
        <v>2201705</v>
      </c>
      <c r="AZ29" s="1" t="s">
        <v>2603</v>
      </c>
      <c r="BA29" s="1" t="s">
        <v>1073</v>
      </c>
      <c r="BB29" s="1">
        <v>4102109</v>
      </c>
      <c r="BC29" s="1" t="s">
        <v>5718</v>
      </c>
      <c r="BD29" s="1" t="s">
        <v>4987</v>
      </c>
      <c r="BE29" s="1">
        <v>3301850</v>
      </c>
      <c r="BF29" s="1" t="s">
        <v>5012</v>
      </c>
      <c r="BG29" s="1" t="s">
        <v>2980</v>
      </c>
      <c r="BH29" s="1">
        <v>2402402</v>
      </c>
      <c r="BI29" s="1" t="s">
        <v>3006</v>
      </c>
      <c r="BJ29" s="1" t="s">
        <v>1906</v>
      </c>
      <c r="BK29" s="1">
        <v>1101302</v>
      </c>
      <c r="BL29" s="1" t="s">
        <v>1933</v>
      </c>
      <c r="BP29" s="1" t="s">
        <v>6315</v>
      </c>
      <c r="BQ29" s="1">
        <v>4301404</v>
      </c>
      <c r="BR29" s="1" t="s">
        <v>6340</v>
      </c>
      <c r="BS29" s="1" t="s">
        <v>6057</v>
      </c>
      <c r="BT29" s="1">
        <v>4202057</v>
      </c>
      <c r="BU29" s="1" t="s">
        <v>6081</v>
      </c>
      <c r="BV29" s="1" t="s">
        <v>3610</v>
      </c>
      <c r="BW29" s="1">
        <v>2802908</v>
      </c>
      <c r="BX29" s="1" t="s">
        <v>3226</v>
      </c>
      <c r="BY29" s="1" t="s">
        <v>1247</v>
      </c>
      <c r="BZ29" s="1">
        <v>3502408</v>
      </c>
      <c r="CA29" s="1" t="s">
        <v>5098</v>
      </c>
      <c r="CB29" s="1" t="s">
        <v>2222</v>
      </c>
      <c r="CC29" s="1">
        <v>1703701</v>
      </c>
      <c r="CD29" s="1" t="s">
        <v>2248</v>
      </c>
    </row>
    <row r="30" spans="1:82" x14ac:dyDescent="0.25">
      <c r="A30" s="1">
        <v>29</v>
      </c>
      <c r="E30" s="1" t="s">
        <v>1071</v>
      </c>
      <c r="F30" s="1">
        <v>2702553</v>
      </c>
      <c r="G30" s="1" t="s">
        <v>3539</v>
      </c>
      <c r="H30" s="1" t="s">
        <v>1982</v>
      </c>
      <c r="I30" s="1">
        <v>1301852</v>
      </c>
      <c r="J30" s="1" t="s">
        <v>2010</v>
      </c>
      <c r="N30" s="1" t="s">
        <v>3678</v>
      </c>
      <c r="O30" s="1">
        <v>2902302</v>
      </c>
      <c r="P30" s="1" t="s">
        <v>3706</v>
      </c>
      <c r="Q30" s="1" t="s">
        <v>1245</v>
      </c>
      <c r="R30" s="1">
        <v>2302206</v>
      </c>
      <c r="S30" s="1" t="s">
        <v>2827</v>
      </c>
      <c r="W30" s="1" t="s">
        <v>4911</v>
      </c>
      <c r="X30" s="1">
        <v>3202306</v>
      </c>
      <c r="Y30" s="1" t="s">
        <v>4938</v>
      </c>
      <c r="Z30" s="1" t="s">
        <v>1246</v>
      </c>
      <c r="AA30" s="1">
        <v>5202601</v>
      </c>
      <c r="AB30" s="1" t="s">
        <v>7014</v>
      </c>
      <c r="AC30" s="1" t="s">
        <v>2360</v>
      </c>
      <c r="AD30" s="1">
        <v>2101772</v>
      </c>
      <c r="AE30" s="1" t="s">
        <v>2387</v>
      </c>
      <c r="AF30" s="1" t="s">
        <v>4075</v>
      </c>
      <c r="AG30" s="1">
        <v>3102506</v>
      </c>
      <c r="AH30" s="1" t="s">
        <v>4103</v>
      </c>
      <c r="AI30" s="1" t="s">
        <v>38</v>
      </c>
      <c r="AJ30" s="1">
        <v>5003306</v>
      </c>
      <c r="AK30" s="1" t="s">
        <v>6808</v>
      </c>
      <c r="AL30" s="1" t="s">
        <v>6854</v>
      </c>
      <c r="AM30" s="1">
        <v>5102850</v>
      </c>
      <c r="AN30" s="1" t="s">
        <v>6880</v>
      </c>
      <c r="AO30" s="1" t="s">
        <v>2061</v>
      </c>
      <c r="AP30" s="1">
        <v>1501808</v>
      </c>
      <c r="AQ30" s="1" t="s">
        <v>2089</v>
      </c>
      <c r="AR30" s="1" t="s">
        <v>3143</v>
      </c>
      <c r="AS30" s="1">
        <v>2502052</v>
      </c>
      <c r="AT30" s="1" t="s">
        <v>3168</v>
      </c>
      <c r="AU30" s="1" t="s">
        <v>1244</v>
      </c>
      <c r="AV30" s="1">
        <v>2602605</v>
      </c>
      <c r="AW30" s="1" t="s">
        <v>3371</v>
      </c>
      <c r="AX30" s="1" t="s">
        <v>2576</v>
      </c>
      <c r="AY30" s="1">
        <v>2201739</v>
      </c>
      <c r="AZ30" s="1" t="s">
        <v>2604</v>
      </c>
      <c r="BA30" s="1" t="s">
        <v>1073</v>
      </c>
      <c r="BB30" s="1">
        <v>4102208</v>
      </c>
      <c r="BC30" s="1" t="s">
        <v>3518</v>
      </c>
      <c r="BD30" s="1" t="s">
        <v>4987</v>
      </c>
      <c r="BE30" s="1">
        <v>3301876</v>
      </c>
      <c r="BF30" s="1" t="s">
        <v>5013</v>
      </c>
      <c r="BG30" s="1" t="s">
        <v>2980</v>
      </c>
      <c r="BH30" s="1">
        <v>2402501</v>
      </c>
      <c r="BI30" s="1" t="s">
        <v>3007</v>
      </c>
      <c r="BJ30" s="1" t="s">
        <v>1906</v>
      </c>
      <c r="BK30" s="1">
        <v>1101401</v>
      </c>
      <c r="BL30" s="1" t="s">
        <v>1934</v>
      </c>
      <c r="BP30" s="1" t="s">
        <v>6315</v>
      </c>
      <c r="BQ30" s="1">
        <v>4301503</v>
      </c>
      <c r="BR30" s="1" t="s">
        <v>6341</v>
      </c>
      <c r="BS30" s="1" t="s">
        <v>6057</v>
      </c>
      <c r="BT30" s="1">
        <v>4202008</v>
      </c>
      <c r="BU30" s="1" t="s">
        <v>6082</v>
      </c>
      <c r="BV30" s="1" t="s">
        <v>3610</v>
      </c>
      <c r="BW30" s="1">
        <v>2803005</v>
      </c>
      <c r="BX30" s="1" t="s">
        <v>3634</v>
      </c>
      <c r="BY30" s="1" t="s">
        <v>1247</v>
      </c>
      <c r="BZ30" s="1">
        <v>3502507</v>
      </c>
      <c r="CA30" s="1" t="s">
        <v>3152</v>
      </c>
      <c r="CB30" s="1" t="s">
        <v>2222</v>
      </c>
      <c r="CC30" s="1">
        <v>1703800</v>
      </c>
      <c r="CD30" s="1" t="s">
        <v>2249</v>
      </c>
    </row>
    <row r="31" spans="1:82" x14ac:dyDescent="0.25">
      <c r="A31" s="1">
        <v>30</v>
      </c>
      <c r="E31" s="1" t="s">
        <v>1071</v>
      </c>
      <c r="F31" s="1">
        <v>2702603</v>
      </c>
      <c r="G31" s="1" t="s">
        <v>3540</v>
      </c>
      <c r="H31" s="1" t="s">
        <v>1982</v>
      </c>
      <c r="I31" s="1">
        <v>1301902</v>
      </c>
      <c r="J31" s="1" t="s">
        <v>2011</v>
      </c>
      <c r="N31" s="1" t="s">
        <v>3678</v>
      </c>
      <c r="O31" s="1">
        <v>2902401</v>
      </c>
      <c r="P31" s="1" t="s">
        <v>3707</v>
      </c>
      <c r="Q31" s="1" t="s">
        <v>1245</v>
      </c>
      <c r="R31" s="1">
        <v>2302305</v>
      </c>
      <c r="S31" s="1" t="s">
        <v>2828</v>
      </c>
      <c r="W31" s="1" t="s">
        <v>4911</v>
      </c>
      <c r="X31" s="1">
        <v>3202405</v>
      </c>
      <c r="Y31" s="1" t="s">
        <v>4939</v>
      </c>
      <c r="Z31" s="1" t="s">
        <v>1246</v>
      </c>
      <c r="AA31" s="1">
        <v>5202809</v>
      </c>
      <c r="AB31" s="1" t="s">
        <v>7015</v>
      </c>
      <c r="AC31" s="1" t="s">
        <v>2360</v>
      </c>
      <c r="AD31" s="1">
        <v>2101731</v>
      </c>
      <c r="AE31" s="1" t="s">
        <v>2388</v>
      </c>
      <c r="AF31" s="1" t="s">
        <v>4075</v>
      </c>
      <c r="AG31" s="1">
        <v>3102605</v>
      </c>
      <c r="AH31" s="1" t="s">
        <v>4104</v>
      </c>
      <c r="AI31" s="1" t="s">
        <v>38</v>
      </c>
      <c r="AJ31" s="1">
        <v>5003454</v>
      </c>
      <c r="AK31" s="1" t="s">
        <v>6809</v>
      </c>
      <c r="AL31" s="1" t="s">
        <v>6854</v>
      </c>
      <c r="AM31" s="1">
        <v>5103007</v>
      </c>
      <c r="AN31" s="1" t="s">
        <v>6881</v>
      </c>
      <c r="AO31" s="1" t="s">
        <v>2061</v>
      </c>
      <c r="AP31" s="1">
        <v>1501907</v>
      </c>
      <c r="AQ31" s="1" t="s">
        <v>2090</v>
      </c>
      <c r="AR31" s="1" t="s">
        <v>3143</v>
      </c>
      <c r="AS31" s="1">
        <v>2502102</v>
      </c>
      <c r="AT31" s="1" t="s">
        <v>3169</v>
      </c>
      <c r="AU31" s="1" t="s">
        <v>1244</v>
      </c>
      <c r="AV31" s="1">
        <v>2602704</v>
      </c>
      <c r="AW31" s="1" t="s">
        <v>3372</v>
      </c>
      <c r="AX31" s="1" t="s">
        <v>2576</v>
      </c>
      <c r="AY31" s="1">
        <v>2201770</v>
      </c>
      <c r="AZ31" s="1" t="s">
        <v>2605</v>
      </c>
      <c r="BA31" s="1" t="s">
        <v>1073</v>
      </c>
      <c r="BB31" s="1">
        <v>4102307</v>
      </c>
      <c r="BC31" s="1" t="s">
        <v>5719</v>
      </c>
      <c r="BD31" s="1" t="s">
        <v>4987</v>
      </c>
      <c r="BE31" s="1">
        <v>3301900</v>
      </c>
      <c r="BF31" s="1" t="s">
        <v>5014</v>
      </c>
      <c r="BG31" s="1" t="s">
        <v>2980</v>
      </c>
      <c r="BH31" s="1">
        <v>2402600</v>
      </c>
      <c r="BI31" s="1" t="s">
        <v>3008</v>
      </c>
      <c r="BJ31" s="1" t="s">
        <v>1906</v>
      </c>
      <c r="BK31" s="1">
        <v>1100148</v>
      </c>
      <c r="BL31" s="1" t="s">
        <v>1935</v>
      </c>
      <c r="BP31" s="1" t="s">
        <v>6315</v>
      </c>
      <c r="BQ31" s="1">
        <v>4301552</v>
      </c>
      <c r="BR31" s="1" t="s">
        <v>6342</v>
      </c>
      <c r="BS31" s="1" t="s">
        <v>6057</v>
      </c>
      <c r="BT31" s="1">
        <v>4202073</v>
      </c>
      <c r="BU31" s="1" t="s">
        <v>6083</v>
      </c>
      <c r="BV31" s="1" t="s">
        <v>3610</v>
      </c>
      <c r="BW31" s="1">
        <v>2803104</v>
      </c>
      <c r="BX31" s="1" t="s">
        <v>3635</v>
      </c>
      <c r="BY31" s="1" t="s">
        <v>1247</v>
      </c>
      <c r="BZ31" s="1">
        <v>3502606</v>
      </c>
      <c r="CA31" s="1" t="s">
        <v>5099</v>
      </c>
      <c r="CB31" s="1" t="s">
        <v>2222</v>
      </c>
      <c r="CC31" s="1">
        <v>1703826</v>
      </c>
      <c r="CD31" s="1" t="s">
        <v>2250</v>
      </c>
    </row>
    <row r="32" spans="1:82" x14ac:dyDescent="0.25">
      <c r="A32" s="1">
        <v>31</v>
      </c>
      <c r="E32" s="1" t="s">
        <v>1071</v>
      </c>
      <c r="F32" s="1">
        <v>2702702</v>
      </c>
      <c r="G32" s="1" t="s">
        <v>3541</v>
      </c>
      <c r="H32" s="1" t="s">
        <v>1982</v>
      </c>
      <c r="I32" s="1">
        <v>1301951</v>
      </c>
      <c r="J32" s="1" t="s">
        <v>2012</v>
      </c>
      <c r="N32" s="1" t="s">
        <v>3678</v>
      </c>
      <c r="O32" s="1">
        <v>2902500</v>
      </c>
      <c r="P32" s="1" t="s">
        <v>3708</v>
      </c>
      <c r="Q32" s="1" t="s">
        <v>1245</v>
      </c>
      <c r="R32" s="1">
        <v>2302404</v>
      </c>
      <c r="S32" s="1" t="s">
        <v>2829</v>
      </c>
      <c r="W32" s="1" t="s">
        <v>4911</v>
      </c>
      <c r="X32" s="1">
        <v>3202454</v>
      </c>
      <c r="Y32" s="1" t="s">
        <v>4940</v>
      </c>
      <c r="Z32" s="1" t="s">
        <v>1246</v>
      </c>
      <c r="AA32" s="1">
        <v>5203104</v>
      </c>
      <c r="AB32" s="1" t="s">
        <v>7016</v>
      </c>
      <c r="AC32" s="1" t="s">
        <v>2360</v>
      </c>
      <c r="AD32" s="1">
        <v>2101806</v>
      </c>
      <c r="AE32" s="1" t="s">
        <v>2389</v>
      </c>
      <c r="AF32" s="1" t="s">
        <v>4075</v>
      </c>
      <c r="AG32" s="1">
        <v>3102803</v>
      </c>
      <c r="AH32" s="1" t="s">
        <v>4105</v>
      </c>
      <c r="AI32" s="1" t="s">
        <v>38</v>
      </c>
      <c r="AJ32" s="1">
        <v>5003488</v>
      </c>
      <c r="AK32" s="1" t="s">
        <v>6810</v>
      </c>
      <c r="AL32" s="1" t="s">
        <v>6854</v>
      </c>
      <c r="AM32" s="1">
        <v>5103056</v>
      </c>
      <c r="AN32" s="1" t="s">
        <v>6882</v>
      </c>
      <c r="AO32" s="1" t="s">
        <v>2061</v>
      </c>
      <c r="AP32" s="1">
        <v>1502004</v>
      </c>
      <c r="AQ32" s="1" t="s">
        <v>2091</v>
      </c>
      <c r="AR32" s="1" t="s">
        <v>3143</v>
      </c>
      <c r="AS32" s="1">
        <v>2502151</v>
      </c>
      <c r="AT32" s="1" t="s">
        <v>2048</v>
      </c>
      <c r="AU32" s="1" t="s">
        <v>1244</v>
      </c>
      <c r="AV32" s="1">
        <v>2602803</v>
      </c>
      <c r="AW32" s="1" t="s">
        <v>3373</v>
      </c>
      <c r="AX32" s="1" t="s">
        <v>2576</v>
      </c>
      <c r="AY32" s="1">
        <v>2201804</v>
      </c>
      <c r="AZ32" s="1" t="s">
        <v>2606</v>
      </c>
      <c r="BA32" s="1" t="s">
        <v>1073</v>
      </c>
      <c r="BB32" s="1">
        <v>4102406</v>
      </c>
      <c r="BC32" s="1" t="s">
        <v>5720</v>
      </c>
      <c r="BD32" s="1" t="s">
        <v>4987</v>
      </c>
      <c r="BE32" s="1">
        <v>3302007</v>
      </c>
      <c r="BF32" s="1" t="s">
        <v>5015</v>
      </c>
      <c r="BG32" s="1" t="s">
        <v>2980</v>
      </c>
      <c r="BH32" s="1">
        <v>2402709</v>
      </c>
      <c r="BI32" s="1" t="s">
        <v>3009</v>
      </c>
      <c r="BJ32" s="1" t="s">
        <v>1906</v>
      </c>
      <c r="BK32" s="1">
        <v>1100338</v>
      </c>
      <c r="BL32" s="1" t="s">
        <v>1936</v>
      </c>
      <c r="BP32" s="1" t="s">
        <v>6315</v>
      </c>
      <c r="BQ32" s="1">
        <v>4301602</v>
      </c>
      <c r="BR32" s="1" t="s">
        <v>6343</v>
      </c>
      <c r="BS32" s="1" t="s">
        <v>6057</v>
      </c>
      <c r="BT32" s="1">
        <v>4212809</v>
      </c>
      <c r="BU32" s="1" t="s">
        <v>6084</v>
      </c>
      <c r="BV32" s="1" t="s">
        <v>3610</v>
      </c>
      <c r="BW32" s="1">
        <v>2803203</v>
      </c>
      <c r="BX32" s="1" t="s">
        <v>3636</v>
      </c>
      <c r="BY32" s="1" t="s">
        <v>1247</v>
      </c>
      <c r="BZ32" s="1">
        <v>3502705</v>
      </c>
      <c r="CA32" s="1" t="s">
        <v>5100</v>
      </c>
      <c r="CB32" s="1" t="s">
        <v>2222</v>
      </c>
      <c r="CC32" s="1">
        <v>1703842</v>
      </c>
      <c r="CD32" s="1" t="s">
        <v>2251</v>
      </c>
    </row>
    <row r="33" spans="1:82" x14ac:dyDescent="0.25">
      <c r="A33" s="1">
        <v>32</v>
      </c>
      <c r="E33" s="1" t="s">
        <v>1071</v>
      </c>
      <c r="F33" s="1">
        <v>2702801</v>
      </c>
      <c r="G33" s="1" t="s">
        <v>3542</v>
      </c>
      <c r="H33" s="1" t="s">
        <v>1982</v>
      </c>
      <c r="I33" s="1">
        <v>1302009</v>
      </c>
      <c r="J33" s="1" t="s">
        <v>2013</v>
      </c>
      <c r="N33" s="1" t="s">
        <v>3678</v>
      </c>
      <c r="O33" s="1">
        <v>2902609</v>
      </c>
      <c r="P33" s="1" t="s">
        <v>3709</v>
      </c>
      <c r="Q33" s="1" t="s">
        <v>1245</v>
      </c>
      <c r="R33" s="1">
        <v>2302503</v>
      </c>
      <c r="S33" s="1" t="s">
        <v>2830</v>
      </c>
      <c r="W33" s="1" t="s">
        <v>4911</v>
      </c>
      <c r="X33" s="1">
        <v>3202504</v>
      </c>
      <c r="Y33" s="1" t="s">
        <v>4941</v>
      </c>
      <c r="Z33" s="1" t="s">
        <v>1246</v>
      </c>
      <c r="AA33" s="1">
        <v>5203203</v>
      </c>
      <c r="AB33" s="1" t="s">
        <v>3717</v>
      </c>
      <c r="AC33" s="1" t="s">
        <v>2360</v>
      </c>
      <c r="AD33" s="1">
        <v>2101905</v>
      </c>
      <c r="AE33" s="1" t="s">
        <v>2390</v>
      </c>
      <c r="AF33" s="1" t="s">
        <v>4075</v>
      </c>
      <c r="AG33" s="1">
        <v>3102852</v>
      </c>
      <c r="AH33" s="1" t="s">
        <v>4106</v>
      </c>
      <c r="AI33" s="1" t="s">
        <v>38</v>
      </c>
      <c r="AJ33" s="1">
        <v>5003504</v>
      </c>
      <c r="AK33" s="1" t="s">
        <v>5784</v>
      </c>
      <c r="AL33" s="1" t="s">
        <v>6854</v>
      </c>
      <c r="AM33" s="1">
        <v>5103106</v>
      </c>
      <c r="AN33" s="1" t="s">
        <v>6883</v>
      </c>
      <c r="AO33" s="1" t="s">
        <v>2061</v>
      </c>
      <c r="AP33" s="1">
        <v>1501956</v>
      </c>
      <c r="AQ33" s="1" t="s">
        <v>2092</v>
      </c>
      <c r="AR33" s="1" t="s">
        <v>3143</v>
      </c>
      <c r="AS33" s="1">
        <v>2502201</v>
      </c>
      <c r="AT33" s="1" t="s">
        <v>2607</v>
      </c>
      <c r="AU33" s="1" t="s">
        <v>1244</v>
      </c>
      <c r="AV33" s="1">
        <v>2602902</v>
      </c>
      <c r="AW33" s="1" t="s">
        <v>3374</v>
      </c>
      <c r="AX33" s="1" t="s">
        <v>2576</v>
      </c>
      <c r="AY33" s="1">
        <v>2201903</v>
      </c>
      <c r="AZ33" s="1" t="s">
        <v>2607</v>
      </c>
      <c r="BA33" s="1" t="s">
        <v>1073</v>
      </c>
      <c r="BB33" s="1">
        <v>4102505</v>
      </c>
      <c r="BC33" s="1" t="s">
        <v>5721</v>
      </c>
      <c r="BD33" s="1" t="s">
        <v>4987</v>
      </c>
      <c r="BE33" s="1">
        <v>3302056</v>
      </c>
      <c r="BF33" s="1" t="s">
        <v>5016</v>
      </c>
      <c r="BG33" s="1" t="s">
        <v>2980</v>
      </c>
      <c r="BH33" s="1">
        <v>2402808</v>
      </c>
      <c r="BI33" s="1" t="s">
        <v>3010</v>
      </c>
      <c r="BJ33" s="1" t="s">
        <v>1906</v>
      </c>
      <c r="BK33" s="1">
        <v>1101435</v>
      </c>
      <c r="BL33" s="1" t="s">
        <v>1937</v>
      </c>
      <c r="BP33" s="1" t="s">
        <v>6315</v>
      </c>
      <c r="BQ33" s="1">
        <v>4301636</v>
      </c>
      <c r="BR33" s="1" t="s">
        <v>6344</v>
      </c>
      <c r="BS33" s="1" t="s">
        <v>6057</v>
      </c>
      <c r="BT33" s="1">
        <v>4202081</v>
      </c>
      <c r="BU33" s="1" t="s">
        <v>6085</v>
      </c>
      <c r="BV33" s="1" t="s">
        <v>3610</v>
      </c>
      <c r="BW33" s="1">
        <v>2803302</v>
      </c>
      <c r="BX33" s="1" t="s">
        <v>3637</v>
      </c>
      <c r="BY33" s="1" t="s">
        <v>1247</v>
      </c>
      <c r="BZ33" s="1">
        <v>3502754</v>
      </c>
      <c r="CA33" s="1" t="s">
        <v>5101</v>
      </c>
      <c r="CB33" s="1" t="s">
        <v>2222</v>
      </c>
      <c r="CC33" s="1">
        <v>1703867</v>
      </c>
      <c r="CD33" s="1" t="s">
        <v>2252</v>
      </c>
    </row>
    <row r="34" spans="1:82" x14ac:dyDescent="0.25">
      <c r="A34" s="1">
        <v>33</v>
      </c>
      <c r="E34" s="1" t="s">
        <v>1071</v>
      </c>
      <c r="F34" s="1">
        <v>2702900</v>
      </c>
      <c r="G34" s="1" t="s">
        <v>3543</v>
      </c>
      <c r="H34" s="1" t="s">
        <v>1982</v>
      </c>
      <c r="I34" s="1">
        <v>1302108</v>
      </c>
      <c r="J34" s="1" t="s">
        <v>2014</v>
      </c>
      <c r="N34" s="1" t="s">
        <v>3678</v>
      </c>
      <c r="O34" s="1">
        <v>2902658</v>
      </c>
      <c r="P34" s="1" t="s">
        <v>3710</v>
      </c>
      <c r="Q34" s="1" t="s">
        <v>1245</v>
      </c>
      <c r="R34" s="1">
        <v>2302602</v>
      </c>
      <c r="S34" s="1" t="s">
        <v>2831</v>
      </c>
      <c r="W34" s="1" t="s">
        <v>4911</v>
      </c>
      <c r="X34" s="1">
        <v>3202553</v>
      </c>
      <c r="Y34" s="1" t="s">
        <v>4942</v>
      </c>
      <c r="Z34" s="1" t="s">
        <v>1246</v>
      </c>
      <c r="AA34" s="1">
        <v>5203302</v>
      </c>
      <c r="AB34" s="1" t="s">
        <v>7017</v>
      </c>
      <c r="AC34" s="1" t="s">
        <v>2360</v>
      </c>
      <c r="AD34" s="1">
        <v>2101939</v>
      </c>
      <c r="AE34" s="1" t="s">
        <v>2391</v>
      </c>
      <c r="AF34" s="1" t="s">
        <v>4075</v>
      </c>
      <c r="AG34" s="1">
        <v>3102902</v>
      </c>
      <c r="AH34" s="1" t="s">
        <v>4107</v>
      </c>
      <c r="AI34" s="1" t="s">
        <v>38</v>
      </c>
      <c r="AJ34" s="1">
        <v>5003702</v>
      </c>
      <c r="AK34" s="1" t="s">
        <v>6811</v>
      </c>
      <c r="AL34" s="1" t="s">
        <v>6854</v>
      </c>
      <c r="AM34" s="1">
        <v>5103205</v>
      </c>
      <c r="AN34" s="1" t="s">
        <v>6884</v>
      </c>
      <c r="AO34" s="1" t="s">
        <v>2061</v>
      </c>
      <c r="AP34" s="1">
        <v>1502103</v>
      </c>
      <c r="AQ34" s="1" t="s">
        <v>2093</v>
      </c>
      <c r="AR34" s="1" t="s">
        <v>3143</v>
      </c>
      <c r="AS34" s="1">
        <v>2502300</v>
      </c>
      <c r="AT34" s="1" t="s">
        <v>3170</v>
      </c>
      <c r="AU34" s="1" t="s">
        <v>1244</v>
      </c>
      <c r="AV34" s="1">
        <v>2603009</v>
      </c>
      <c r="AW34" s="1" t="s">
        <v>3375</v>
      </c>
      <c r="AX34" s="1" t="s">
        <v>2576</v>
      </c>
      <c r="AY34" s="1">
        <v>2201919</v>
      </c>
      <c r="AZ34" s="1" t="s">
        <v>2608</v>
      </c>
      <c r="BA34" s="1" t="s">
        <v>1073</v>
      </c>
      <c r="BB34" s="1">
        <v>4102703</v>
      </c>
      <c r="BC34" s="1" t="s">
        <v>5722</v>
      </c>
      <c r="BD34" s="1" t="s">
        <v>4987</v>
      </c>
      <c r="BE34" s="1">
        <v>3302106</v>
      </c>
      <c r="BF34" s="1" t="s">
        <v>5017</v>
      </c>
      <c r="BG34" s="1" t="s">
        <v>2980</v>
      </c>
      <c r="BH34" s="1">
        <v>2402907</v>
      </c>
      <c r="BI34" s="1" t="s">
        <v>3011</v>
      </c>
      <c r="BJ34" s="1" t="s">
        <v>1906</v>
      </c>
      <c r="BK34" s="1">
        <v>1100502</v>
      </c>
      <c r="BL34" s="1" t="s">
        <v>1938</v>
      </c>
      <c r="BP34" s="1" t="s">
        <v>6315</v>
      </c>
      <c r="BQ34" s="1">
        <v>4301651</v>
      </c>
      <c r="BR34" s="1" t="s">
        <v>6345</v>
      </c>
      <c r="BS34" s="1" t="s">
        <v>6057</v>
      </c>
      <c r="BT34" s="1">
        <v>4202099</v>
      </c>
      <c r="BU34" s="1" t="s">
        <v>5130</v>
      </c>
      <c r="BV34" s="1" t="s">
        <v>3610</v>
      </c>
      <c r="BW34" s="1">
        <v>2803401</v>
      </c>
      <c r="BX34" s="1" t="s">
        <v>3638</v>
      </c>
      <c r="BY34" s="1" t="s">
        <v>1247</v>
      </c>
      <c r="BZ34" s="1">
        <v>3502804</v>
      </c>
      <c r="CA34" s="1" t="s">
        <v>5102</v>
      </c>
      <c r="CB34" s="1" t="s">
        <v>2222</v>
      </c>
      <c r="CC34" s="1">
        <v>1703883</v>
      </c>
      <c r="CD34" s="1" t="s">
        <v>2253</v>
      </c>
    </row>
    <row r="35" spans="1:82" x14ac:dyDescent="0.25">
      <c r="A35" s="1">
        <v>34</v>
      </c>
      <c r="E35" s="1" t="s">
        <v>1071</v>
      </c>
      <c r="F35" s="1">
        <v>2703007</v>
      </c>
      <c r="G35" s="1" t="s">
        <v>3544</v>
      </c>
      <c r="H35" s="1" t="s">
        <v>1982</v>
      </c>
      <c r="I35" s="1">
        <v>1302207</v>
      </c>
      <c r="J35" s="1" t="s">
        <v>2015</v>
      </c>
      <c r="N35" s="1" t="s">
        <v>3678</v>
      </c>
      <c r="O35" s="1">
        <v>2902708</v>
      </c>
      <c r="P35" s="1" t="s">
        <v>3711</v>
      </c>
      <c r="Q35" s="1" t="s">
        <v>1245</v>
      </c>
      <c r="R35" s="1">
        <v>2302701</v>
      </c>
      <c r="S35" s="1" t="s">
        <v>2832</v>
      </c>
      <c r="W35" s="1" t="s">
        <v>4911</v>
      </c>
      <c r="X35" s="1">
        <v>3202603</v>
      </c>
      <c r="Y35" s="1" t="s">
        <v>4943</v>
      </c>
      <c r="Z35" s="1" t="s">
        <v>1246</v>
      </c>
      <c r="AA35" s="1">
        <v>5203401</v>
      </c>
      <c r="AB35" s="1" t="s">
        <v>7018</v>
      </c>
      <c r="AC35" s="1" t="s">
        <v>2360</v>
      </c>
      <c r="AD35" s="1">
        <v>2101970</v>
      </c>
      <c r="AE35" s="1" t="s">
        <v>2392</v>
      </c>
      <c r="AF35" s="1" t="s">
        <v>4075</v>
      </c>
      <c r="AG35" s="1">
        <v>3103009</v>
      </c>
      <c r="AH35" s="1" t="s">
        <v>4108</v>
      </c>
      <c r="AI35" s="1" t="s">
        <v>38</v>
      </c>
      <c r="AJ35" s="1">
        <v>5003751</v>
      </c>
      <c r="AK35" s="1" t="s">
        <v>5232</v>
      </c>
      <c r="AL35" s="1" t="s">
        <v>6854</v>
      </c>
      <c r="AM35" s="1">
        <v>5103254</v>
      </c>
      <c r="AN35" s="1" t="s">
        <v>6885</v>
      </c>
      <c r="AO35" s="1" t="s">
        <v>2061</v>
      </c>
      <c r="AP35" s="1">
        <v>1502152</v>
      </c>
      <c r="AQ35" s="1" t="s">
        <v>2094</v>
      </c>
      <c r="AR35" s="1" t="s">
        <v>3143</v>
      </c>
      <c r="AS35" s="1">
        <v>2502409</v>
      </c>
      <c r="AT35" s="1" t="s">
        <v>3171</v>
      </c>
      <c r="AU35" s="1" t="s">
        <v>1244</v>
      </c>
      <c r="AV35" s="1">
        <v>2603108</v>
      </c>
      <c r="AW35" s="1" t="s">
        <v>2250</v>
      </c>
      <c r="AX35" s="1" t="s">
        <v>2576</v>
      </c>
      <c r="AY35" s="1">
        <v>2201929</v>
      </c>
      <c r="AZ35" s="1" t="s">
        <v>2609</v>
      </c>
      <c r="BA35" s="1" t="s">
        <v>1073</v>
      </c>
      <c r="BB35" s="1">
        <v>4102604</v>
      </c>
      <c r="BC35" s="1" t="s">
        <v>5723</v>
      </c>
      <c r="BD35" s="1" t="s">
        <v>4987</v>
      </c>
      <c r="BE35" s="1">
        <v>3302205</v>
      </c>
      <c r="BF35" s="1" t="s">
        <v>5018</v>
      </c>
      <c r="BG35" s="1" t="s">
        <v>2980</v>
      </c>
      <c r="BH35" s="1">
        <v>2403004</v>
      </c>
      <c r="BI35" s="1" t="s">
        <v>3012</v>
      </c>
      <c r="BJ35" s="1" t="s">
        <v>1906</v>
      </c>
      <c r="BK35" s="1">
        <v>1100155</v>
      </c>
      <c r="BL35" s="1" t="s">
        <v>1939</v>
      </c>
      <c r="BP35" s="1" t="s">
        <v>6315</v>
      </c>
      <c r="BQ35" s="1">
        <v>4301701</v>
      </c>
      <c r="BR35" s="1" t="s">
        <v>6346</v>
      </c>
      <c r="BS35" s="1" t="s">
        <v>6057</v>
      </c>
      <c r="BT35" s="1">
        <v>4202107</v>
      </c>
      <c r="BU35" s="1" t="s">
        <v>6086</v>
      </c>
      <c r="BV35" s="1" t="s">
        <v>3610</v>
      </c>
      <c r="BW35" s="1">
        <v>2803500</v>
      </c>
      <c r="BX35" s="1" t="s">
        <v>3639</v>
      </c>
      <c r="BY35" s="1" t="s">
        <v>1247</v>
      </c>
      <c r="BZ35" s="1">
        <v>3502903</v>
      </c>
      <c r="CA35" s="1" t="s">
        <v>5103</v>
      </c>
      <c r="CB35" s="1" t="s">
        <v>2222</v>
      </c>
      <c r="CC35" s="1">
        <v>1703891</v>
      </c>
      <c r="CD35" s="1" t="s">
        <v>2254</v>
      </c>
    </row>
    <row r="36" spans="1:82" x14ac:dyDescent="0.25">
      <c r="A36" s="1">
        <v>35</v>
      </c>
      <c r="E36" s="1" t="s">
        <v>1071</v>
      </c>
      <c r="F36" s="1">
        <v>2703106</v>
      </c>
      <c r="G36" s="1" t="s">
        <v>3545</v>
      </c>
      <c r="H36" s="1" t="s">
        <v>1982</v>
      </c>
      <c r="I36" s="1">
        <v>1302306</v>
      </c>
      <c r="J36" s="1" t="s">
        <v>2016</v>
      </c>
      <c r="N36" s="1" t="s">
        <v>3678</v>
      </c>
      <c r="O36" s="1">
        <v>2902807</v>
      </c>
      <c r="P36" s="1" t="s">
        <v>3712</v>
      </c>
      <c r="Q36" s="1" t="s">
        <v>1245</v>
      </c>
      <c r="R36" s="1">
        <v>2302800</v>
      </c>
      <c r="S36" s="1" t="s">
        <v>2833</v>
      </c>
      <c r="W36" s="1" t="s">
        <v>4911</v>
      </c>
      <c r="X36" s="1">
        <v>3202652</v>
      </c>
      <c r="Y36" s="1" t="s">
        <v>4944</v>
      </c>
      <c r="Z36" s="1" t="s">
        <v>1246</v>
      </c>
      <c r="AA36" s="1">
        <v>5203500</v>
      </c>
      <c r="AB36" s="1" t="s">
        <v>7019</v>
      </c>
      <c r="AC36" s="1" t="s">
        <v>2360</v>
      </c>
      <c r="AD36" s="1">
        <v>2102002</v>
      </c>
      <c r="AE36" s="1" t="s">
        <v>2393</v>
      </c>
      <c r="AF36" s="1" t="s">
        <v>4075</v>
      </c>
      <c r="AG36" s="1">
        <v>3103108</v>
      </c>
      <c r="AH36" s="1" t="s">
        <v>4109</v>
      </c>
      <c r="AI36" s="1" t="s">
        <v>38</v>
      </c>
      <c r="AJ36" s="1">
        <v>5003801</v>
      </c>
      <c r="AK36" s="1" t="s">
        <v>6812</v>
      </c>
      <c r="AL36" s="1" t="s">
        <v>6854</v>
      </c>
      <c r="AM36" s="1">
        <v>5103304</v>
      </c>
      <c r="AN36" s="1" t="s">
        <v>6886</v>
      </c>
      <c r="AO36" s="1" t="s">
        <v>2061</v>
      </c>
      <c r="AP36" s="1">
        <v>1502202</v>
      </c>
      <c r="AQ36" s="1" t="s">
        <v>2095</v>
      </c>
      <c r="AR36" s="1" t="s">
        <v>3143</v>
      </c>
      <c r="AS36" s="1">
        <v>2502508</v>
      </c>
      <c r="AT36" s="1" t="s">
        <v>3172</v>
      </c>
      <c r="AU36" s="1" t="s">
        <v>1244</v>
      </c>
      <c r="AV36" s="1">
        <v>2603207</v>
      </c>
      <c r="AW36" s="1" t="s">
        <v>3376</v>
      </c>
      <c r="AX36" s="1" t="s">
        <v>2576</v>
      </c>
      <c r="AY36" s="1">
        <v>2201945</v>
      </c>
      <c r="AZ36" s="1" t="s">
        <v>2610</v>
      </c>
      <c r="BA36" s="1" t="s">
        <v>1073</v>
      </c>
      <c r="BB36" s="1">
        <v>4102752</v>
      </c>
      <c r="BC36" s="1" t="s">
        <v>5724</v>
      </c>
      <c r="BD36" s="1" t="s">
        <v>4987</v>
      </c>
      <c r="BE36" s="1">
        <v>3302254</v>
      </c>
      <c r="BF36" s="1" t="s">
        <v>5019</v>
      </c>
      <c r="BG36" s="1" t="s">
        <v>2980</v>
      </c>
      <c r="BH36" s="1">
        <v>2403103</v>
      </c>
      <c r="BI36" s="1" t="s">
        <v>3013</v>
      </c>
      <c r="BJ36" s="1" t="s">
        <v>1906</v>
      </c>
      <c r="BK36" s="1">
        <v>1101450</v>
      </c>
      <c r="BL36" s="1" t="s">
        <v>1940</v>
      </c>
      <c r="BP36" s="1" t="s">
        <v>6315</v>
      </c>
      <c r="BQ36" s="1">
        <v>4301750</v>
      </c>
      <c r="BR36" s="1" t="s">
        <v>6347</v>
      </c>
      <c r="BS36" s="1" t="s">
        <v>6057</v>
      </c>
      <c r="BT36" s="1">
        <v>4202131</v>
      </c>
      <c r="BU36" s="1" t="s">
        <v>6087</v>
      </c>
      <c r="BV36" s="1" t="s">
        <v>3610</v>
      </c>
      <c r="BW36" s="1">
        <v>2803609</v>
      </c>
      <c r="BX36" s="1" t="s">
        <v>3640</v>
      </c>
      <c r="BY36" s="1" t="s">
        <v>1247</v>
      </c>
      <c r="BZ36" s="1">
        <v>3503000</v>
      </c>
      <c r="CA36" s="1" t="s">
        <v>5104</v>
      </c>
      <c r="CB36" s="1" t="s">
        <v>2222</v>
      </c>
      <c r="CC36" s="1">
        <v>1703909</v>
      </c>
      <c r="CD36" s="1" t="s">
        <v>2255</v>
      </c>
    </row>
    <row r="37" spans="1:82" x14ac:dyDescent="0.25">
      <c r="A37" s="1">
        <v>36</v>
      </c>
      <c r="E37" s="1" t="s">
        <v>1071</v>
      </c>
      <c r="F37" s="1">
        <v>2703205</v>
      </c>
      <c r="G37" s="1" t="s">
        <v>3546</v>
      </c>
      <c r="H37" s="1" t="s">
        <v>1982</v>
      </c>
      <c r="I37" s="1">
        <v>1302405</v>
      </c>
      <c r="J37" s="1" t="s">
        <v>2017</v>
      </c>
      <c r="N37" s="1" t="s">
        <v>3678</v>
      </c>
      <c r="O37" s="1">
        <v>2902906</v>
      </c>
      <c r="P37" s="1" t="s">
        <v>3713</v>
      </c>
      <c r="Q37" s="1" t="s">
        <v>1245</v>
      </c>
      <c r="R37" s="1">
        <v>2302909</v>
      </c>
      <c r="S37" s="1" t="s">
        <v>2834</v>
      </c>
      <c r="W37" s="1" t="s">
        <v>4911</v>
      </c>
      <c r="X37" s="1">
        <v>3202702</v>
      </c>
      <c r="Y37" s="1" t="s">
        <v>4945</v>
      </c>
      <c r="Z37" s="1" t="s">
        <v>1246</v>
      </c>
      <c r="AA37" s="1">
        <v>5203559</v>
      </c>
      <c r="AB37" s="1" t="s">
        <v>7020</v>
      </c>
      <c r="AC37" s="1" t="s">
        <v>2360</v>
      </c>
      <c r="AD37" s="1">
        <v>2102036</v>
      </c>
      <c r="AE37" s="1" t="s">
        <v>2394</v>
      </c>
      <c r="AF37" s="1" t="s">
        <v>4075</v>
      </c>
      <c r="AG37" s="1">
        <v>3103207</v>
      </c>
      <c r="AH37" s="1" t="s">
        <v>4110</v>
      </c>
      <c r="AI37" s="1" t="s">
        <v>38</v>
      </c>
      <c r="AJ37" s="1">
        <v>5003900</v>
      </c>
      <c r="AK37" s="1" t="s">
        <v>6813</v>
      </c>
      <c r="AL37" s="1" t="s">
        <v>6854</v>
      </c>
      <c r="AM37" s="1">
        <v>5103353</v>
      </c>
      <c r="AN37" s="1" t="s">
        <v>6887</v>
      </c>
      <c r="AO37" s="1" t="s">
        <v>2061</v>
      </c>
      <c r="AP37" s="1">
        <v>1502301</v>
      </c>
      <c r="AQ37" s="1" t="s">
        <v>2096</v>
      </c>
      <c r="AR37" s="1" t="s">
        <v>3143</v>
      </c>
      <c r="AS37" s="1">
        <v>2502706</v>
      </c>
      <c r="AT37" s="1" t="s">
        <v>3173</v>
      </c>
      <c r="AU37" s="1" t="s">
        <v>1244</v>
      </c>
      <c r="AV37" s="1">
        <v>2603306</v>
      </c>
      <c r="AW37" s="1" t="s">
        <v>3377</v>
      </c>
      <c r="AX37" s="1" t="s">
        <v>2576</v>
      </c>
      <c r="AY37" s="1">
        <v>2201960</v>
      </c>
      <c r="AZ37" s="1" t="s">
        <v>2611</v>
      </c>
      <c r="BA37" s="1" t="s">
        <v>1073</v>
      </c>
      <c r="BB37" s="1">
        <v>4102802</v>
      </c>
      <c r="BC37" s="1" t="s">
        <v>5725</v>
      </c>
      <c r="BD37" s="1" t="s">
        <v>4987</v>
      </c>
      <c r="BE37" s="1">
        <v>3302270</v>
      </c>
      <c r="BF37" s="1" t="s">
        <v>5020</v>
      </c>
      <c r="BG37" s="1" t="s">
        <v>2980</v>
      </c>
      <c r="BH37" s="1">
        <v>2403202</v>
      </c>
      <c r="BI37" s="1" t="s">
        <v>3014</v>
      </c>
      <c r="BJ37" s="1" t="s">
        <v>1906</v>
      </c>
      <c r="BK37" s="1">
        <v>1100189</v>
      </c>
      <c r="BL37" s="1" t="s">
        <v>1941</v>
      </c>
      <c r="BP37" s="1" t="s">
        <v>6315</v>
      </c>
      <c r="BQ37" s="1">
        <v>4301859</v>
      </c>
      <c r="BR37" s="1" t="s">
        <v>6348</v>
      </c>
      <c r="BS37" s="1" t="s">
        <v>6057</v>
      </c>
      <c r="BT37" s="1">
        <v>4202156</v>
      </c>
      <c r="BU37" s="1" t="s">
        <v>3720</v>
      </c>
      <c r="BV37" s="1" t="s">
        <v>3610</v>
      </c>
      <c r="BW37" s="1">
        <v>2803708</v>
      </c>
      <c r="BX37" s="1" t="s">
        <v>3641</v>
      </c>
      <c r="BY37" s="1" t="s">
        <v>1247</v>
      </c>
      <c r="BZ37" s="1">
        <v>3503109</v>
      </c>
      <c r="CA37" s="1" t="s">
        <v>5105</v>
      </c>
      <c r="CB37" s="1" t="s">
        <v>2222</v>
      </c>
      <c r="CC37" s="1">
        <v>1704105</v>
      </c>
      <c r="CD37" s="1" t="s">
        <v>2256</v>
      </c>
    </row>
    <row r="38" spans="1:82" x14ac:dyDescent="0.25">
      <c r="A38" s="1">
        <v>37</v>
      </c>
      <c r="E38" s="1" t="s">
        <v>1071</v>
      </c>
      <c r="F38" s="1">
        <v>2703304</v>
      </c>
      <c r="G38" s="1" t="s">
        <v>3547</v>
      </c>
      <c r="H38" s="1" t="s">
        <v>1982</v>
      </c>
      <c r="I38" s="1">
        <v>1302504</v>
      </c>
      <c r="J38" s="1" t="s">
        <v>2018</v>
      </c>
      <c r="N38" s="1" t="s">
        <v>3678</v>
      </c>
      <c r="O38" s="1">
        <v>2903003</v>
      </c>
      <c r="P38" s="1" t="s">
        <v>3714</v>
      </c>
      <c r="Q38" s="1" t="s">
        <v>1245</v>
      </c>
      <c r="R38" s="1">
        <v>2303006</v>
      </c>
      <c r="S38" s="1" t="s">
        <v>2835</v>
      </c>
      <c r="W38" s="1" t="s">
        <v>4911</v>
      </c>
      <c r="X38" s="1">
        <v>3202801</v>
      </c>
      <c r="Y38" s="1" t="s">
        <v>4946</v>
      </c>
      <c r="Z38" s="1" t="s">
        <v>1246</v>
      </c>
      <c r="AA38" s="1">
        <v>5203575</v>
      </c>
      <c r="AB38" s="1" t="s">
        <v>7021</v>
      </c>
      <c r="AC38" s="1" t="s">
        <v>2360</v>
      </c>
      <c r="AD38" s="1">
        <v>2102077</v>
      </c>
      <c r="AE38" s="1" t="s">
        <v>2395</v>
      </c>
      <c r="AF38" s="1" t="s">
        <v>4075</v>
      </c>
      <c r="AG38" s="1">
        <v>3103306</v>
      </c>
      <c r="AH38" s="1" t="s">
        <v>4111</v>
      </c>
      <c r="AI38" s="1" t="s">
        <v>38</v>
      </c>
      <c r="AJ38" s="1">
        <v>5004007</v>
      </c>
      <c r="AK38" s="1" t="s">
        <v>6814</v>
      </c>
      <c r="AL38" s="1" t="s">
        <v>6854</v>
      </c>
      <c r="AM38" s="1">
        <v>5103361</v>
      </c>
      <c r="AN38" s="1" t="s">
        <v>6888</v>
      </c>
      <c r="AO38" s="1" t="s">
        <v>2061</v>
      </c>
      <c r="AP38" s="1">
        <v>1502400</v>
      </c>
      <c r="AQ38" s="1" t="s">
        <v>2097</v>
      </c>
      <c r="AR38" s="1" t="s">
        <v>3143</v>
      </c>
      <c r="AS38" s="1">
        <v>2502805</v>
      </c>
      <c r="AT38" s="1" t="s">
        <v>3174</v>
      </c>
      <c r="AU38" s="1" t="s">
        <v>1244</v>
      </c>
      <c r="AV38" s="1">
        <v>2603405</v>
      </c>
      <c r="AW38" s="1" t="s">
        <v>3378</v>
      </c>
      <c r="AX38" s="1" t="s">
        <v>2576</v>
      </c>
      <c r="AY38" s="1">
        <v>2201988</v>
      </c>
      <c r="AZ38" s="1" t="s">
        <v>2612</v>
      </c>
      <c r="BA38" s="1" t="s">
        <v>1073</v>
      </c>
      <c r="BB38" s="1">
        <v>4102901</v>
      </c>
      <c r="BC38" s="1" t="s">
        <v>5726</v>
      </c>
      <c r="BD38" s="1" t="s">
        <v>4987</v>
      </c>
      <c r="BE38" s="1">
        <v>3302304</v>
      </c>
      <c r="BF38" s="1" t="s">
        <v>5021</v>
      </c>
      <c r="BG38" s="1" t="s">
        <v>2980</v>
      </c>
      <c r="BH38" s="1">
        <v>2403301</v>
      </c>
      <c r="BI38" s="1" t="s">
        <v>3015</v>
      </c>
      <c r="BJ38" s="1" t="s">
        <v>1906</v>
      </c>
      <c r="BK38" s="1">
        <v>1101468</v>
      </c>
      <c r="BL38" s="1" t="s">
        <v>1942</v>
      </c>
      <c r="BP38" s="1" t="s">
        <v>6315</v>
      </c>
      <c r="BQ38" s="1">
        <v>4301875</v>
      </c>
      <c r="BR38" s="1" t="s">
        <v>6349</v>
      </c>
      <c r="BS38" s="1" t="s">
        <v>6057</v>
      </c>
      <c r="BT38" s="1">
        <v>4202206</v>
      </c>
      <c r="BU38" s="1" t="s">
        <v>6088</v>
      </c>
      <c r="BV38" s="1" t="s">
        <v>3610</v>
      </c>
      <c r="BW38" s="1">
        <v>2803807</v>
      </c>
      <c r="BX38" s="1" t="s">
        <v>3642</v>
      </c>
      <c r="BY38" s="1" t="s">
        <v>1247</v>
      </c>
      <c r="BZ38" s="1">
        <v>3503158</v>
      </c>
      <c r="CA38" s="1" t="s">
        <v>5106</v>
      </c>
      <c r="CB38" s="1" t="s">
        <v>2222</v>
      </c>
      <c r="CC38" s="1">
        <v>1705102</v>
      </c>
      <c r="CD38" s="1" t="s">
        <v>2257</v>
      </c>
    </row>
    <row r="39" spans="1:82" x14ac:dyDescent="0.25">
      <c r="A39" s="1">
        <v>38</v>
      </c>
      <c r="E39" s="1" t="s">
        <v>1071</v>
      </c>
      <c r="F39" s="1">
        <v>2703403</v>
      </c>
      <c r="G39" s="1" t="s">
        <v>3548</v>
      </c>
      <c r="H39" s="1" t="s">
        <v>1982</v>
      </c>
      <c r="I39" s="1">
        <v>1302553</v>
      </c>
      <c r="J39" s="1" t="s">
        <v>2019</v>
      </c>
      <c r="N39" s="1" t="s">
        <v>3678</v>
      </c>
      <c r="O39" s="1">
        <v>2903102</v>
      </c>
      <c r="P39" s="1" t="s">
        <v>3715</v>
      </c>
      <c r="Q39" s="1" t="s">
        <v>1245</v>
      </c>
      <c r="R39" s="1">
        <v>2303105</v>
      </c>
      <c r="S39" s="1" t="s">
        <v>2836</v>
      </c>
      <c r="W39" s="1" t="s">
        <v>4911</v>
      </c>
      <c r="X39" s="1">
        <v>3202900</v>
      </c>
      <c r="Y39" s="1" t="s">
        <v>4947</v>
      </c>
      <c r="Z39" s="1" t="s">
        <v>1246</v>
      </c>
      <c r="AA39" s="1">
        <v>5203609</v>
      </c>
      <c r="AB39" s="1" t="s">
        <v>7022</v>
      </c>
      <c r="AC39" s="1" t="s">
        <v>2360</v>
      </c>
      <c r="AD39" s="1">
        <v>2102101</v>
      </c>
      <c r="AE39" s="1" t="s">
        <v>2396</v>
      </c>
      <c r="AF39" s="1" t="s">
        <v>4075</v>
      </c>
      <c r="AG39" s="1">
        <v>3103405</v>
      </c>
      <c r="AH39" s="1" t="s">
        <v>4112</v>
      </c>
      <c r="AI39" s="1" t="s">
        <v>38</v>
      </c>
      <c r="AJ39" s="1">
        <v>5004106</v>
      </c>
      <c r="AK39" s="1" t="s">
        <v>6815</v>
      </c>
      <c r="AL39" s="1" t="s">
        <v>6854</v>
      </c>
      <c r="AM39" s="1">
        <v>5103379</v>
      </c>
      <c r="AN39" s="1" t="s">
        <v>6889</v>
      </c>
      <c r="AO39" s="1" t="s">
        <v>2061</v>
      </c>
      <c r="AP39" s="1">
        <v>1502509</v>
      </c>
      <c r="AQ39" s="1" t="s">
        <v>2098</v>
      </c>
      <c r="AR39" s="1" t="s">
        <v>3143</v>
      </c>
      <c r="AS39" s="1">
        <v>2502904</v>
      </c>
      <c r="AT39" s="1" t="s">
        <v>3175</v>
      </c>
      <c r="AU39" s="1" t="s">
        <v>1244</v>
      </c>
      <c r="AV39" s="1">
        <v>2603454</v>
      </c>
      <c r="AW39" s="1" t="s">
        <v>3379</v>
      </c>
      <c r="AX39" s="1" t="s">
        <v>2576</v>
      </c>
      <c r="AY39" s="1">
        <v>2202000</v>
      </c>
      <c r="AZ39" s="1" t="s">
        <v>2613</v>
      </c>
      <c r="BA39" s="1" t="s">
        <v>1073</v>
      </c>
      <c r="BB39" s="1">
        <v>4103008</v>
      </c>
      <c r="BC39" s="1" t="s">
        <v>4151</v>
      </c>
      <c r="BD39" s="1" t="s">
        <v>4987</v>
      </c>
      <c r="BE39" s="1">
        <v>3302403</v>
      </c>
      <c r="BF39" s="1" t="s">
        <v>5022</v>
      </c>
      <c r="BG39" s="1" t="s">
        <v>2980</v>
      </c>
      <c r="BH39" s="1">
        <v>2403400</v>
      </c>
      <c r="BI39" s="1" t="s">
        <v>3016</v>
      </c>
      <c r="BJ39" s="1" t="s">
        <v>1906</v>
      </c>
      <c r="BK39" s="1">
        <v>1100205</v>
      </c>
      <c r="BL39" s="1" t="s">
        <v>1943</v>
      </c>
      <c r="BP39" s="1" t="s">
        <v>6315</v>
      </c>
      <c r="BQ39" s="1">
        <v>4301909</v>
      </c>
      <c r="BR39" s="1" t="s">
        <v>6350</v>
      </c>
      <c r="BS39" s="1" t="s">
        <v>6057</v>
      </c>
      <c r="BT39" s="1">
        <v>4202305</v>
      </c>
      <c r="BU39" s="1" t="s">
        <v>6089</v>
      </c>
      <c r="BV39" s="1" t="s">
        <v>3610</v>
      </c>
      <c r="BW39" s="1">
        <v>2803906</v>
      </c>
      <c r="BX39" s="1" t="s">
        <v>3643</v>
      </c>
      <c r="BY39" s="1" t="s">
        <v>1247</v>
      </c>
      <c r="BZ39" s="1">
        <v>3503208</v>
      </c>
      <c r="CA39" s="1" t="s">
        <v>5107</v>
      </c>
      <c r="CB39" s="1" t="s">
        <v>2222</v>
      </c>
      <c r="CC39" s="1">
        <v>1704600</v>
      </c>
      <c r="CD39" s="1" t="s">
        <v>2258</v>
      </c>
    </row>
    <row r="40" spans="1:82" x14ac:dyDescent="0.25">
      <c r="A40" s="1">
        <v>39</v>
      </c>
      <c r="E40" s="1" t="s">
        <v>1071</v>
      </c>
      <c r="F40" s="1">
        <v>2703502</v>
      </c>
      <c r="G40" s="1" t="s">
        <v>3549</v>
      </c>
      <c r="H40" s="1" t="s">
        <v>1982</v>
      </c>
      <c r="I40" s="1">
        <v>1302603</v>
      </c>
      <c r="J40" s="1" t="s">
        <v>2020</v>
      </c>
      <c r="N40" s="1" t="s">
        <v>3678</v>
      </c>
      <c r="O40" s="1">
        <v>2903201</v>
      </c>
      <c r="P40" s="1" t="s">
        <v>3716</v>
      </c>
      <c r="Q40" s="1" t="s">
        <v>1245</v>
      </c>
      <c r="R40" s="1">
        <v>2303204</v>
      </c>
      <c r="S40" s="1" t="s">
        <v>2837</v>
      </c>
      <c r="W40" s="1" t="s">
        <v>4911</v>
      </c>
      <c r="X40" s="1">
        <v>3203007</v>
      </c>
      <c r="Y40" s="1" t="s">
        <v>4948</v>
      </c>
      <c r="Z40" s="1" t="s">
        <v>1246</v>
      </c>
      <c r="AA40" s="1">
        <v>5203807</v>
      </c>
      <c r="AB40" s="1" t="s">
        <v>7023</v>
      </c>
      <c r="AC40" s="1" t="s">
        <v>2360</v>
      </c>
      <c r="AD40" s="1">
        <v>2102150</v>
      </c>
      <c r="AE40" s="1" t="s">
        <v>2397</v>
      </c>
      <c r="AF40" s="1" t="s">
        <v>4075</v>
      </c>
      <c r="AG40" s="1">
        <v>3103504</v>
      </c>
      <c r="AH40" s="1" t="s">
        <v>4113</v>
      </c>
      <c r="AI40" s="1" t="s">
        <v>38</v>
      </c>
      <c r="AJ40" s="1">
        <v>5004304</v>
      </c>
      <c r="AK40" s="1" t="s">
        <v>6816</v>
      </c>
      <c r="AL40" s="1" t="s">
        <v>6854</v>
      </c>
      <c r="AM40" s="1">
        <v>5103403</v>
      </c>
      <c r="AN40" s="1" t="s">
        <v>6890</v>
      </c>
      <c r="AO40" s="1" t="s">
        <v>2061</v>
      </c>
      <c r="AP40" s="1">
        <v>1502608</v>
      </c>
      <c r="AQ40" s="1" t="s">
        <v>2099</v>
      </c>
      <c r="AR40" s="1" t="s">
        <v>3143</v>
      </c>
      <c r="AS40" s="1">
        <v>2503001</v>
      </c>
      <c r="AT40" s="1" t="s">
        <v>3176</v>
      </c>
      <c r="AU40" s="1" t="s">
        <v>1244</v>
      </c>
      <c r="AV40" s="1">
        <v>2603504</v>
      </c>
      <c r="AW40" s="1" t="s">
        <v>3380</v>
      </c>
      <c r="AX40" s="1" t="s">
        <v>2576</v>
      </c>
      <c r="AY40" s="1">
        <v>2202026</v>
      </c>
      <c r="AZ40" s="1" t="s">
        <v>2614</v>
      </c>
      <c r="BA40" s="1" t="s">
        <v>1073</v>
      </c>
      <c r="BB40" s="1">
        <v>4103024</v>
      </c>
      <c r="BC40" s="1" t="s">
        <v>5727</v>
      </c>
      <c r="BD40" s="1" t="s">
        <v>4987</v>
      </c>
      <c r="BE40" s="1">
        <v>3302452</v>
      </c>
      <c r="BF40" s="1" t="s">
        <v>5023</v>
      </c>
      <c r="BG40" s="1" t="s">
        <v>2980</v>
      </c>
      <c r="BH40" s="1">
        <v>2403509</v>
      </c>
      <c r="BI40" s="1" t="s">
        <v>3017</v>
      </c>
      <c r="BJ40" s="1" t="s">
        <v>1906</v>
      </c>
      <c r="BK40" s="1">
        <v>1100254</v>
      </c>
      <c r="BL40" s="1" t="s">
        <v>1944</v>
      </c>
      <c r="BP40" s="1" t="s">
        <v>6315</v>
      </c>
      <c r="BQ40" s="1">
        <v>4301925</v>
      </c>
      <c r="BR40" s="1" t="s">
        <v>6351</v>
      </c>
      <c r="BS40" s="1" t="s">
        <v>6057</v>
      </c>
      <c r="BT40" s="1">
        <v>4202404</v>
      </c>
      <c r="BU40" s="1" t="s">
        <v>6090</v>
      </c>
      <c r="BV40" s="1" t="s">
        <v>3610</v>
      </c>
      <c r="BW40" s="1">
        <v>2804003</v>
      </c>
      <c r="BX40" s="1" t="s">
        <v>3644</v>
      </c>
      <c r="BY40" s="1" t="s">
        <v>1247</v>
      </c>
      <c r="BZ40" s="1">
        <v>3503307</v>
      </c>
      <c r="CA40" s="1" t="s">
        <v>5108</v>
      </c>
      <c r="CB40" s="1" t="s">
        <v>2222</v>
      </c>
      <c r="CC40" s="1">
        <v>1705508</v>
      </c>
      <c r="CD40" s="1" t="s">
        <v>2259</v>
      </c>
    </row>
    <row r="41" spans="1:82" x14ac:dyDescent="0.25">
      <c r="A41" s="1">
        <v>40</v>
      </c>
      <c r="E41" s="1" t="s">
        <v>1071</v>
      </c>
      <c r="F41" s="1">
        <v>2703601</v>
      </c>
      <c r="G41" s="1" t="s">
        <v>3550</v>
      </c>
      <c r="H41" s="1" t="s">
        <v>1982</v>
      </c>
      <c r="I41" s="1">
        <v>1302702</v>
      </c>
      <c r="J41" s="1" t="s">
        <v>2021</v>
      </c>
      <c r="N41" s="1" t="s">
        <v>3678</v>
      </c>
      <c r="O41" s="1">
        <v>2903235</v>
      </c>
      <c r="P41" s="1" t="s">
        <v>3717</v>
      </c>
      <c r="Q41" s="1" t="s">
        <v>1245</v>
      </c>
      <c r="R41" s="1">
        <v>2303303</v>
      </c>
      <c r="S41" s="1" t="s">
        <v>2838</v>
      </c>
      <c r="W41" s="1" t="s">
        <v>4911</v>
      </c>
      <c r="X41" s="1">
        <v>3203056</v>
      </c>
      <c r="Y41" s="1" t="s">
        <v>4949</v>
      </c>
      <c r="Z41" s="1" t="s">
        <v>1246</v>
      </c>
      <c r="AA41" s="1">
        <v>5203906</v>
      </c>
      <c r="AB41" s="1" t="s">
        <v>7024</v>
      </c>
      <c r="AC41" s="1" t="s">
        <v>2360</v>
      </c>
      <c r="AD41" s="1">
        <v>2102200</v>
      </c>
      <c r="AE41" s="1" t="s">
        <v>2398</v>
      </c>
      <c r="AF41" s="1" t="s">
        <v>4075</v>
      </c>
      <c r="AG41" s="1">
        <v>3103603</v>
      </c>
      <c r="AH41" s="1" t="s">
        <v>4114</v>
      </c>
      <c r="AI41" s="1" t="s">
        <v>38</v>
      </c>
      <c r="AJ41" s="1">
        <v>5004403</v>
      </c>
      <c r="AK41" s="1" t="s">
        <v>6817</v>
      </c>
      <c r="AL41" s="1" t="s">
        <v>6854</v>
      </c>
      <c r="AM41" s="1">
        <v>5103437</v>
      </c>
      <c r="AN41" s="1" t="s">
        <v>6891</v>
      </c>
      <c r="AO41" s="1" t="s">
        <v>2061</v>
      </c>
      <c r="AP41" s="1">
        <v>1502707</v>
      </c>
      <c r="AQ41" s="1" t="s">
        <v>2100</v>
      </c>
      <c r="AR41" s="1" t="s">
        <v>3143</v>
      </c>
      <c r="AS41" s="1">
        <v>2503100</v>
      </c>
      <c r="AT41" s="1" t="s">
        <v>3177</v>
      </c>
      <c r="AU41" s="1" t="s">
        <v>1244</v>
      </c>
      <c r="AV41" s="1">
        <v>2603603</v>
      </c>
      <c r="AW41" s="1" t="s">
        <v>3381</v>
      </c>
      <c r="AX41" s="1" t="s">
        <v>2576</v>
      </c>
      <c r="AY41" s="1">
        <v>2202059</v>
      </c>
      <c r="AZ41" s="1" t="s">
        <v>2615</v>
      </c>
      <c r="BA41" s="1" t="s">
        <v>1073</v>
      </c>
      <c r="BB41" s="1">
        <v>4103040</v>
      </c>
      <c r="BC41" s="1" t="s">
        <v>5728</v>
      </c>
      <c r="BD41" s="1" t="s">
        <v>4987</v>
      </c>
      <c r="BE41" s="1">
        <v>3302502</v>
      </c>
      <c r="BF41" s="1" t="s">
        <v>5024</v>
      </c>
      <c r="BG41" s="1" t="s">
        <v>2980</v>
      </c>
      <c r="BH41" s="1">
        <v>2403608</v>
      </c>
      <c r="BI41" s="1" t="s">
        <v>3018</v>
      </c>
      <c r="BJ41" s="1" t="s">
        <v>1906</v>
      </c>
      <c r="BK41" s="1">
        <v>1101476</v>
      </c>
      <c r="BL41" s="1" t="s">
        <v>1945</v>
      </c>
      <c r="BP41" s="1" t="s">
        <v>6315</v>
      </c>
      <c r="BQ41" s="1">
        <v>4301958</v>
      </c>
      <c r="BR41" s="1" t="s">
        <v>6352</v>
      </c>
      <c r="BS41" s="1" t="s">
        <v>6057</v>
      </c>
      <c r="BT41" s="1">
        <v>4202438</v>
      </c>
      <c r="BU41" s="1" t="s">
        <v>6091</v>
      </c>
      <c r="BV41" s="1" t="s">
        <v>3610</v>
      </c>
      <c r="BW41" s="1">
        <v>2804102</v>
      </c>
      <c r="BX41" s="1" t="s">
        <v>3645</v>
      </c>
      <c r="BY41" s="1" t="s">
        <v>1247</v>
      </c>
      <c r="BZ41" s="1">
        <v>3503356</v>
      </c>
      <c r="CA41" s="1" t="s">
        <v>5109</v>
      </c>
      <c r="CB41" s="1" t="s">
        <v>2222</v>
      </c>
      <c r="CC41" s="1">
        <v>1716703</v>
      </c>
      <c r="CD41" s="1" t="s">
        <v>2260</v>
      </c>
    </row>
    <row r="42" spans="1:82" x14ac:dyDescent="0.25">
      <c r="A42" s="1">
        <v>41</v>
      </c>
      <c r="E42" s="1" t="s">
        <v>1071</v>
      </c>
      <c r="F42" s="1">
        <v>2703700</v>
      </c>
      <c r="G42" s="1" t="s">
        <v>3551</v>
      </c>
      <c r="H42" s="1" t="s">
        <v>1982</v>
      </c>
      <c r="I42" s="1">
        <v>1302801</v>
      </c>
      <c r="J42" s="1" t="s">
        <v>2022</v>
      </c>
      <c r="N42" s="1" t="s">
        <v>3678</v>
      </c>
      <c r="O42" s="1">
        <v>2903300</v>
      </c>
      <c r="P42" s="1" t="s">
        <v>3718</v>
      </c>
      <c r="Q42" s="1" t="s">
        <v>1245</v>
      </c>
      <c r="R42" s="1">
        <v>2303402</v>
      </c>
      <c r="S42" s="1" t="s">
        <v>2839</v>
      </c>
      <c r="W42" s="1" t="s">
        <v>4911</v>
      </c>
      <c r="X42" s="1">
        <v>3203106</v>
      </c>
      <c r="Y42" s="1" t="s">
        <v>4950</v>
      </c>
      <c r="Z42" s="1" t="s">
        <v>1246</v>
      </c>
      <c r="AA42" s="1">
        <v>5203939</v>
      </c>
      <c r="AB42" s="1" t="s">
        <v>7025</v>
      </c>
      <c r="AC42" s="1" t="s">
        <v>2360</v>
      </c>
      <c r="AD42" s="1">
        <v>2102309</v>
      </c>
      <c r="AE42" s="1" t="s">
        <v>2399</v>
      </c>
      <c r="AF42" s="1" t="s">
        <v>4075</v>
      </c>
      <c r="AG42" s="1">
        <v>3103702</v>
      </c>
      <c r="AH42" s="1" t="s">
        <v>4115</v>
      </c>
      <c r="AI42" s="1" t="s">
        <v>38</v>
      </c>
      <c r="AJ42" s="1">
        <v>5004502</v>
      </c>
      <c r="AK42" s="1" t="s">
        <v>6818</v>
      </c>
      <c r="AL42" s="1" t="s">
        <v>6854</v>
      </c>
      <c r="AM42" s="1">
        <v>5103452</v>
      </c>
      <c r="AN42" s="1" t="s">
        <v>6892</v>
      </c>
      <c r="AO42" s="1" t="s">
        <v>2061</v>
      </c>
      <c r="AP42" s="1">
        <v>1502756</v>
      </c>
      <c r="AQ42" s="1" t="s">
        <v>2101</v>
      </c>
      <c r="AR42" s="1" t="s">
        <v>3143</v>
      </c>
      <c r="AS42" s="1">
        <v>2503209</v>
      </c>
      <c r="AT42" s="1" t="s">
        <v>3178</v>
      </c>
      <c r="AU42" s="1" t="s">
        <v>1244</v>
      </c>
      <c r="AV42" s="1">
        <v>2603702</v>
      </c>
      <c r="AW42" s="1" t="s">
        <v>3382</v>
      </c>
      <c r="AX42" s="1" t="s">
        <v>2576</v>
      </c>
      <c r="AY42" s="1">
        <v>2202075</v>
      </c>
      <c r="AZ42" s="1" t="s">
        <v>2616</v>
      </c>
      <c r="BA42" s="1" t="s">
        <v>1073</v>
      </c>
      <c r="BB42" s="1">
        <v>4103057</v>
      </c>
      <c r="BC42" s="1" t="s">
        <v>5729</v>
      </c>
      <c r="BD42" s="1" t="s">
        <v>4987</v>
      </c>
      <c r="BE42" s="1">
        <v>3302601</v>
      </c>
      <c r="BF42" s="1" t="s">
        <v>5025</v>
      </c>
      <c r="BG42" s="1" t="s">
        <v>2980</v>
      </c>
      <c r="BH42" s="1">
        <v>2403707</v>
      </c>
      <c r="BI42" s="1" t="s">
        <v>3019</v>
      </c>
      <c r="BJ42" s="1" t="s">
        <v>1906</v>
      </c>
      <c r="BK42" s="1">
        <v>1100262</v>
      </c>
      <c r="BL42" s="1" t="s">
        <v>1946</v>
      </c>
      <c r="BP42" s="1" t="s">
        <v>6315</v>
      </c>
      <c r="BQ42" s="1">
        <v>4301800</v>
      </c>
      <c r="BR42" s="1" t="s">
        <v>5723</v>
      </c>
      <c r="BS42" s="1" t="s">
        <v>6057</v>
      </c>
      <c r="BT42" s="1">
        <v>4202503</v>
      </c>
      <c r="BU42" s="1" t="s">
        <v>6092</v>
      </c>
      <c r="BV42" s="1" t="s">
        <v>3610</v>
      </c>
      <c r="BW42" s="1">
        <v>2804201</v>
      </c>
      <c r="BX42" s="1" t="s">
        <v>3646</v>
      </c>
      <c r="BY42" s="1" t="s">
        <v>1247</v>
      </c>
      <c r="BZ42" s="1">
        <v>3503406</v>
      </c>
      <c r="CA42" s="1" t="s">
        <v>5110</v>
      </c>
      <c r="CB42" s="1" t="s">
        <v>2222</v>
      </c>
      <c r="CC42" s="1">
        <v>1705557</v>
      </c>
      <c r="CD42" s="1" t="s">
        <v>2261</v>
      </c>
    </row>
    <row r="43" spans="1:82" x14ac:dyDescent="0.25">
      <c r="A43" s="1">
        <v>42</v>
      </c>
      <c r="E43" s="1" t="s">
        <v>1071</v>
      </c>
      <c r="F43" s="1">
        <v>2703759</v>
      </c>
      <c r="G43" s="1" t="s">
        <v>3552</v>
      </c>
      <c r="H43" s="1" t="s">
        <v>1982</v>
      </c>
      <c r="I43" s="1">
        <v>1302900</v>
      </c>
      <c r="J43" s="1" t="s">
        <v>2023</v>
      </c>
      <c r="N43" s="1" t="s">
        <v>3678</v>
      </c>
      <c r="O43" s="1">
        <v>2903276</v>
      </c>
      <c r="P43" s="1" t="s">
        <v>3719</v>
      </c>
      <c r="Q43" s="1" t="s">
        <v>1245</v>
      </c>
      <c r="R43" s="1">
        <v>2303501</v>
      </c>
      <c r="S43" s="1" t="s">
        <v>2840</v>
      </c>
      <c r="W43" s="1" t="s">
        <v>4911</v>
      </c>
      <c r="X43" s="1">
        <v>3203130</v>
      </c>
      <c r="Y43" s="1" t="s">
        <v>4951</v>
      </c>
      <c r="Z43" s="1" t="s">
        <v>1246</v>
      </c>
      <c r="AA43" s="1">
        <v>5203962</v>
      </c>
      <c r="AB43" s="1" t="s">
        <v>7026</v>
      </c>
      <c r="AC43" s="1" t="s">
        <v>2360</v>
      </c>
      <c r="AD43" s="1">
        <v>2102325</v>
      </c>
      <c r="AE43" s="1" t="s">
        <v>2400</v>
      </c>
      <c r="AF43" s="1" t="s">
        <v>4075</v>
      </c>
      <c r="AG43" s="1">
        <v>3103751</v>
      </c>
      <c r="AH43" s="1" t="s">
        <v>4116</v>
      </c>
      <c r="AI43" s="1" t="s">
        <v>38</v>
      </c>
      <c r="AJ43" s="1">
        <v>5004601</v>
      </c>
      <c r="AK43" s="1" t="s">
        <v>6819</v>
      </c>
      <c r="AL43" s="1" t="s">
        <v>6854</v>
      </c>
      <c r="AM43" s="1">
        <v>5103502</v>
      </c>
      <c r="AN43" s="1" t="s">
        <v>6893</v>
      </c>
      <c r="AO43" s="1" t="s">
        <v>2061</v>
      </c>
      <c r="AP43" s="1">
        <v>1502764</v>
      </c>
      <c r="AQ43" s="1" t="s">
        <v>2102</v>
      </c>
      <c r="AR43" s="1" t="s">
        <v>3143</v>
      </c>
      <c r="AS43" s="1">
        <v>2503308</v>
      </c>
      <c r="AT43" s="1" t="s">
        <v>3179</v>
      </c>
      <c r="AU43" s="1" t="s">
        <v>1244</v>
      </c>
      <c r="AV43" s="1">
        <v>2603801</v>
      </c>
      <c r="AW43" s="1" t="s">
        <v>3383</v>
      </c>
      <c r="AX43" s="1" t="s">
        <v>2576</v>
      </c>
      <c r="AY43" s="1">
        <v>2202083</v>
      </c>
      <c r="AZ43" s="1" t="s">
        <v>2617</v>
      </c>
      <c r="BA43" s="1" t="s">
        <v>1073</v>
      </c>
      <c r="BB43" s="1">
        <v>4103107</v>
      </c>
      <c r="BC43" s="1" t="s">
        <v>5730</v>
      </c>
      <c r="BD43" s="1" t="s">
        <v>4987</v>
      </c>
      <c r="BE43" s="1">
        <v>3302700</v>
      </c>
      <c r="BF43" s="1" t="s">
        <v>5026</v>
      </c>
      <c r="BG43" s="1" t="s">
        <v>2980</v>
      </c>
      <c r="BH43" s="1">
        <v>2403756</v>
      </c>
      <c r="BI43" s="1" t="s">
        <v>3020</v>
      </c>
      <c r="BJ43" s="1" t="s">
        <v>1906</v>
      </c>
      <c r="BK43" s="1">
        <v>1100288</v>
      </c>
      <c r="BL43" s="1" t="s">
        <v>1947</v>
      </c>
      <c r="BP43" s="1" t="s">
        <v>6315</v>
      </c>
      <c r="BQ43" s="1">
        <v>4302006</v>
      </c>
      <c r="BR43" s="1" t="s">
        <v>6353</v>
      </c>
      <c r="BS43" s="1" t="s">
        <v>6057</v>
      </c>
      <c r="BT43" s="1">
        <v>4202537</v>
      </c>
      <c r="BU43" s="1" t="s">
        <v>2607</v>
      </c>
      <c r="BV43" s="1" t="s">
        <v>3610</v>
      </c>
      <c r="BW43" s="1">
        <v>2804300</v>
      </c>
      <c r="BX43" s="1" t="s">
        <v>3647</v>
      </c>
      <c r="BY43" s="1" t="s">
        <v>1247</v>
      </c>
      <c r="BZ43" s="1">
        <v>3503505</v>
      </c>
      <c r="CA43" s="1" t="s">
        <v>5111</v>
      </c>
      <c r="CB43" s="1" t="s">
        <v>2222</v>
      </c>
      <c r="CC43" s="1">
        <v>1705607</v>
      </c>
      <c r="CD43" s="1" t="s">
        <v>2262</v>
      </c>
    </row>
    <row r="44" spans="1:82" x14ac:dyDescent="0.25">
      <c r="A44" s="1">
        <v>43</v>
      </c>
      <c r="E44" s="1" t="s">
        <v>1071</v>
      </c>
      <c r="F44" s="1">
        <v>2703809</v>
      </c>
      <c r="G44" s="1" t="s">
        <v>3553</v>
      </c>
      <c r="H44" s="1" t="s">
        <v>1982</v>
      </c>
      <c r="I44" s="1">
        <v>1303007</v>
      </c>
      <c r="J44" s="1" t="s">
        <v>2024</v>
      </c>
      <c r="N44" s="1" t="s">
        <v>3678</v>
      </c>
      <c r="O44" s="1">
        <v>2903409</v>
      </c>
      <c r="P44" s="1" t="s">
        <v>3720</v>
      </c>
      <c r="Q44" s="1" t="s">
        <v>1245</v>
      </c>
      <c r="R44" s="1">
        <v>2303600</v>
      </c>
      <c r="S44" s="1" t="s">
        <v>2841</v>
      </c>
      <c r="W44" s="1" t="s">
        <v>4911</v>
      </c>
      <c r="X44" s="1">
        <v>3203163</v>
      </c>
      <c r="Y44" s="1" t="s">
        <v>4952</v>
      </c>
      <c r="Z44" s="1" t="s">
        <v>1246</v>
      </c>
      <c r="AA44" s="1">
        <v>5204003</v>
      </c>
      <c r="AB44" s="1" t="s">
        <v>7027</v>
      </c>
      <c r="AC44" s="1" t="s">
        <v>2360</v>
      </c>
      <c r="AD44" s="1">
        <v>2102358</v>
      </c>
      <c r="AE44" s="1" t="s">
        <v>2401</v>
      </c>
      <c r="AF44" s="1" t="s">
        <v>4075</v>
      </c>
      <c r="AG44" s="1">
        <v>3103801</v>
      </c>
      <c r="AH44" s="1" t="s">
        <v>4117</v>
      </c>
      <c r="AI44" s="1" t="s">
        <v>38</v>
      </c>
      <c r="AJ44" s="1">
        <v>5004700</v>
      </c>
      <c r="AK44" s="1" t="s">
        <v>6820</v>
      </c>
      <c r="AL44" s="1" t="s">
        <v>6854</v>
      </c>
      <c r="AM44" s="1">
        <v>5103601</v>
      </c>
      <c r="AN44" s="1" t="s">
        <v>6894</v>
      </c>
      <c r="AO44" s="1" t="s">
        <v>2061</v>
      </c>
      <c r="AP44" s="1">
        <v>1502772</v>
      </c>
      <c r="AQ44" s="1" t="s">
        <v>2103</v>
      </c>
      <c r="AR44" s="1" t="s">
        <v>3143</v>
      </c>
      <c r="AS44" s="1">
        <v>2503407</v>
      </c>
      <c r="AT44" s="1" t="s">
        <v>3180</v>
      </c>
      <c r="AU44" s="1" t="s">
        <v>1244</v>
      </c>
      <c r="AV44" s="1">
        <v>2603900</v>
      </c>
      <c r="AW44" s="1" t="s">
        <v>3384</v>
      </c>
      <c r="AX44" s="1" t="s">
        <v>2576</v>
      </c>
      <c r="AY44" s="1">
        <v>2202091</v>
      </c>
      <c r="AZ44" s="1" t="s">
        <v>2618</v>
      </c>
      <c r="BA44" s="1" t="s">
        <v>1073</v>
      </c>
      <c r="BB44" s="1">
        <v>4103156</v>
      </c>
      <c r="BC44" s="1" t="s">
        <v>5731</v>
      </c>
      <c r="BD44" s="1" t="s">
        <v>4987</v>
      </c>
      <c r="BE44" s="1">
        <v>3302809</v>
      </c>
      <c r="BF44" s="1" t="s">
        <v>5027</v>
      </c>
      <c r="BG44" s="1" t="s">
        <v>2980</v>
      </c>
      <c r="BH44" s="1">
        <v>2403806</v>
      </c>
      <c r="BI44" s="1" t="s">
        <v>3021</v>
      </c>
      <c r="BJ44" s="1" t="s">
        <v>1906</v>
      </c>
      <c r="BK44" s="1">
        <v>1100296</v>
      </c>
      <c r="BL44" s="1" t="s">
        <v>1948</v>
      </c>
      <c r="BP44" s="1" t="s">
        <v>6315</v>
      </c>
      <c r="BQ44" s="1">
        <v>4302055</v>
      </c>
      <c r="BR44" s="1" t="s">
        <v>6354</v>
      </c>
      <c r="BS44" s="1" t="s">
        <v>6057</v>
      </c>
      <c r="BT44" s="1">
        <v>4202578</v>
      </c>
      <c r="BU44" s="1" t="s">
        <v>6093</v>
      </c>
      <c r="BV44" s="1" t="s">
        <v>3610</v>
      </c>
      <c r="BW44" s="1">
        <v>2804409</v>
      </c>
      <c r="BX44" s="1" t="s">
        <v>3648</v>
      </c>
      <c r="BY44" s="1" t="s">
        <v>1247</v>
      </c>
      <c r="BZ44" s="1">
        <v>3503604</v>
      </c>
      <c r="CA44" s="1" t="s">
        <v>5112</v>
      </c>
      <c r="CB44" s="1" t="s">
        <v>2222</v>
      </c>
      <c r="CC44" s="1">
        <v>1706001</v>
      </c>
      <c r="CD44" s="1" t="s">
        <v>2263</v>
      </c>
    </row>
    <row r="45" spans="1:82" x14ac:dyDescent="0.25">
      <c r="A45" s="1">
        <v>44</v>
      </c>
      <c r="E45" s="1" t="s">
        <v>1071</v>
      </c>
      <c r="F45" s="1">
        <v>2703908</v>
      </c>
      <c r="G45" s="1" t="s">
        <v>3046</v>
      </c>
      <c r="H45" s="1" t="s">
        <v>1982</v>
      </c>
      <c r="I45" s="1">
        <v>1303106</v>
      </c>
      <c r="J45" s="1" t="s">
        <v>2025</v>
      </c>
      <c r="N45" s="1" t="s">
        <v>3678</v>
      </c>
      <c r="O45" s="1">
        <v>2903508</v>
      </c>
      <c r="P45" s="1" t="s">
        <v>3721</v>
      </c>
      <c r="Q45" s="1" t="s">
        <v>1245</v>
      </c>
      <c r="R45" s="1">
        <v>2303659</v>
      </c>
      <c r="S45" s="1" t="s">
        <v>2842</v>
      </c>
      <c r="W45" s="1" t="s">
        <v>4911</v>
      </c>
      <c r="X45" s="1">
        <v>3203205</v>
      </c>
      <c r="Y45" s="1" t="s">
        <v>4953</v>
      </c>
      <c r="Z45" s="1" t="s">
        <v>1246</v>
      </c>
      <c r="AA45" s="1">
        <v>5204102</v>
      </c>
      <c r="AB45" s="1" t="s">
        <v>7028</v>
      </c>
      <c r="AC45" s="1" t="s">
        <v>2360</v>
      </c>
      <c r="AD45" s="1">
        <v>2102374</v>
      </c>
      <c r="AE45" s="1" t="s">
        <v>2402</v>
      </c>
      <c r="AF45" s="1" t="s">
        <v>4075</v>
      </c>
      <c r="AG45" s="1">
        <v>3103900</v>
      </c>
      <c r="AH45" s="1" t="s">
        <v>4118</v>
      </c>
      <c r="AI45" s="1" t="s">
        <v>38</v>
      </c>
      <c r="AJ45" s="1">
        <v>5004809</v>
      </c>
      <c r="AK45" s="1" t="s">
        <v>6821</v>
      </c>
      <c r="AL45" s="1" t="s">
        <v>6854</v>
      </c>
      <c r="AM45" s="1">
        <v>5103700</v>
      </c>
      <c r="AN45" s="1" t="s">
        <v>6895</v>
      </c>
      <c r="AO45" s="1" t="s">
        <v>2061</v>
      </c>
      <c r="AP45" s="1">
        <v>1502806</v>
      </c>
      <c r="AQ45" s="1" t="s">
        <v>2104</v>
      </c>
      <c r="AR45" s="1" t="s">
        <v>3143</v>
      </c>
      <c r="AS45" s="1">
        <v>2503506</v>
      </c>
      <c r="AT45" s="1" t="s">
        <v>3181</v>
      </c>
      <c r="AU45" s="1" t="s">
        <v>1244</v>
      </c>
      <c r="AV45" s="1">
        <v>2603926</v>
      </c>
      <c r="AW45" s="1" t="s">
        <v>3385</v>
      </c>
      <c r="AX45" s="1" t="s">
        <v>2576</v>
      </c>
      <c r="AY45" s="1">
        <v>2202109</v>
      </c>
      <c r="AZ45" s="1" t="s">
        <v>2619</v>
      </c>
      <c r="BA45" s="1" t="s">
        <v>1073</v>
      </c>
      <c r="BB45" s="1">
        <v>4103206</v>
      </c>
      <c r="BC45" s="1" t="s">
        <v>3170</v>
      </c>
      <c r="BD45" s="1" t="s">
        <v>4987</v>
      </c>
      <c r="BE45" s="1">
        <v>3302858</v>
      </c>
      <c r="BF45" s="1" t="s">
        <v>4550</v>
      </c>
      <c r="BG45" s="1" t="s">
        <v>2980</v>
      </c>
      <c r="BH45" s="1">
        <v>2403905</v>
      </c>
      <c r="BI45" s="1" t="s">
        <v>3022</v>
      </c>
      <c r="BJ45" s="1" t="s">
        <v>1906</v>
      </c>
      <c r="BK45" s="1">
        <v>1101484</v>
      </c>
      <c r="BL45" s="1" t="s">
        <v>1949</v>
      </c>
      <c r="BP45" s="1" t="s">
        <v>6315</v>
      </c>
      <c r="BQ45" s="1">
        <v>4302105</v>
      </c>
      <c r="BR45" s="1" t="s">
        <v>6355</v>
      </c>
      <c r="BS45" s="1" t="s">
        <v>6057</v>
      </c>
      <c r="BT45" s="1">
        <v>4202602</v>
      </c>
      <c r="BU45" s="1" t="s">
        <v>6094</v>
      </c>
      <c r="BV45" s="1" t="s">
        <v>3610</v>
      </c>
      <c r="BW45" s="1">
        <v>2804458</v>
      </c>
      <c r="BX45" s="1" t="s">
        <v>3649</v>
      </c>
      <c r="BY45" s="1" t="s">
        <v>1247</v>
      </c>
      <c r="BZ45" s="1">
        <v>3503703</v>
      </c>
      <c r="CA45" s="1" t="s">
        <v>5113</v>
      </c>
      <c r="CB45" s="1" t="s">
        <v>2222</v>
      </c>
      <c r="CC45" s="1">
        <v>1706100</v>
      </c>
      <c r="CD45" s="1" t="s">
        <v>2264</v>
      </c>
    </row>
    <row r="46" spans="1:82" x14ac:dyDescent="0.25">
      <c r="A46" s="1">
        <v>45</v>
      </c>
      <c r="E46" s="1" t="s">
        <v>1071</v>
      </c>
      <c r="F46" s="1">
        <v>2704005</v>
      </c>
      <c r="G46" s="1" t="s">
        <v>3554</v>
      </c>
      <c r="H46" s="1" t="s">
        <v>1982</v>
      </c>
      <c r="I46" s="1">
        <v>1303205</v>
      </c>
      <c r="J46" s="1" t="s">
        <v>2026</v>
      </c>
      <c r="N46" s="1" t="s">
        <v>3678</v>
      </c>
      <c r="O46" s="1">
        <v>2903607</v>
      </c>
      <c r="P46" s="1" t="s">
        <v>3722</v>
      </c>
      <c r="Q46" s="1" t="s">
        <v>1245</v>
      </c>
      <c r="R46" s="1">
        <v>2303709</v>
      </c>
      <c r="S46" s="1" t="s">
        <v>2843</v>
      </c>
      <c r="W46" s="1" t="s">
        <v>4911</v>
      </c>
      <c r="X46" s="1">
        <v>3203304</v>
      </c>
      <c r="Y46" s="1" t="s">
        <v>4954</v>
      </c>
      <c r="Z46" s="1" t="s">
        <v>1246</v>
      </c>
      <c r="AA46" s="1">
        <v>5204201</v>
      </c>
      <c r="AB46" s="1" t="s">
        <v>7029</v>
      </c>
      <c r="AC46" s="1" t="s">
        <v>2360</v>
      </c>
      <c r="AD46" s="1">
        <v>2102408</v>
      </c>
      <c r="AE46" s="1" t="s">
        <v>2403</v>
      </c>
      <c r="AF46" s="1" t="s">
        <v>4075</v>
      </c>
      <c r="AG46" s="1">
        <v>3104007</v>
      </c>
      <c r="AH46" s="1" t="s">
        <v>4119</v>
      </c>
      <c r="AI46" s="1" t="s">
        <v>38</v>
      </c>
      <c r="AJ46" s="1">
        <v>5004908</v>
      </c>
      <c r="AK46" s="1" t="s">
        <v>6822</v>
      </c>
      <c r="AL46" s="1" t="s">
        <v>6854</v>
      </c>
      <c r="AM46" s="1">
        <v>5103809</v>
      </c>
      <c r="AN46" s="1" t="s">
        <v>6896</v>
      </c>
      <c r="AO46" s="1" t="s">
        <v>2061</v>
      </c>
      <c r="AP46" s="1">
        <v>1502855</v>
      </c>
      <c r="AQ46" s="1" t="s">
        <v>2105</v>
      </c>
      <c r="AR46" s="1" t="s">
        <v>3143</v>
      </c>
      <c r="AS46" s="1">
        <v>2503555</v>
      </c>
      <c r="AT46" s="1" t="s">
        <v>3182</v>
      </c>
      <c r="AU46" s="1" t="s">
        <v>1244</v>
      </c>
      <c r="AV46" s="1">
        <v>2604007</v>
      </c>
      <c r="AW46" s="1" t="s">
        <v>3386</v>
      </c>
      <c r="AX46" s="1" t="s">
        <v>2576</v>
      </c>
      <c r="AY46" s="1">
        <v>2202117</v>
      </c>
      <c r="AZ46" s="1" t="s">
        <v>2620</v>
      </c>
      <c r="BA46" s="1" t="s">
        <v>1073</v>
      </c>
      <c r="BB46" s="1">
        <v>4103222</v>
      </c>
      <c r="BC46" s="1" t="s">
        <v>5732</v>
      </c>
      <c r="BD46" s="1" t="s">
        <v>4987</v>
      </c>
      <c r="BE46" s="1">
        <v>3302908</v>
      </c>
      <c r="BF46" s="1" t="s">
        <v>5028</v>
      </c>
      <c r="BG46" s="1" t="s">
        <v>2980</v>
      </c>
      <c r="BH46" s="1">
        <v>2404002</v>
      </c>
      <c r="BI46" s="1" t="s">
        <v>3023</v>
      </c>
      <c r="BJ46" s="1" t="s">
        <v>1906</v>
      </c>
      <c r="BK46" s="1">
        <v>1101492</v>
      </c>
      <c r="BL46" s="1" t="s">
        <v>1950</v>
      </c>
      <c r="BP46" s="1" t="s">
        <v>6315</v>
      </c>
      <c r="BQ46" s="1">
        <v>4302154</v>
      </c>
      <c r="BR46" s="1" t="s">
        <v>6356</v>
      </c>
      <c r="BS46" s="1" t="s">
        <v>6057</v>
      </c>
      <c r="BT46" s="1">
        <v>4202453</v>
      </c>
      <c r="BU46" s="1" t="s">
        <v>6095</v>
      </c>
      <c r="BV46" s="1" t="s">
        <v>3610</v>
      </c>
      <c r="BW46" s="1">
        <v>2804508</v>
      </c>
      <c r="BX46" s="1" t="s">
        <v>3650</v>
      </c>
      <c r="BY46" s="1" t="s">
        <v>1247</v>
      </c>
      <c r="BZ46" s="1">
        <v>3503802</v>
      </c>
      <c r="CA46" s="1" t="s">
        <v>5114</v>
      </c>
      <c r="CB46" s="1" t="s">
        <v>2222</v>
      </c>
      <c r="CC46" s="1">
        <v>1706258</v>
      </c>
      <c r="CD46" s="1" t="s">
        <v>2265</v>
      </c>
    </row>
    <row r="47" spans="1:82" x14ac:dyDescent="0.25">
      <c r="A47" s="1">
        <v>46</v>
      </c>
      <c r="E47" s="1" t="s">
        <v>1071</v>
      </c>
      <c r="F47" s="1">
        <v>2704104</v>
      </c>
      <c r="G47" s="1" t="s">
        <v>3555</v>
      </c>
      <c r="H47" s="1" t="s">
        <v>1982</v>
      </c>
      <c r="I47" s="1">
        <v>1303304</v>
      </c>
      <c r="J47" s="1" t="s">
        <v>2027</v>
      </c>
      <c r="N47" s="1" t="s">
        <v>3678</v>
      </c>
      <c r="O47" s="1">
        <v>2903706</v>
      </c>
      <c r="P47" s="1" t="s">
        <v>3723</v>
      </c>
      <c r="Q47" s="1" t="s">
        <v>1245</v>
      </c>
      <c r="R47" s="1">
        <v>2303808</v>
      </c>
      <c r="S47" s="1" t="s">
        <v>2844</v>
      </c>
      <c r="W47" s="1" t="s">
        <v>4911</v>
      </c>
      <c r="X47" s="1">
        <v>3203320</v>
      </c>
      <c r="Y47" s="1" t="s">
        <v>4955</v>
      </c>
      <c r="Z47" s="1" t="s">
        <v>1246</v>
      </c>
      <c r="AA47" s="1">
        <v>5204250</v>
      </c>
      <c r="AB47" s="1" t="s">
        <v>4180</v>
      </c>
      <c r="AC47" s="1" t="s">
        <v>2360</v>
      </c>
      <c r="AD47" s="1">
        <v>2102507</v>
      </c>
      <c r="AE47" s="1" t="s">
        <v>2404</v>
      </c>
      <c r="AF47" s="1" t="s">
        <v>4075</v>
      </c>
      <c r="AG47" s="1">
        <v>3104106</v>
      </c>
      <c r="AH47" s="1" t="s">
        <v>4120</v>
      </c>
      <c r="AI47" s="1" t="s">
        <v>38</v>
      </c>
      <c r="AJ47" s="1">
        <v>5005004</v>
      </c>
      <c r="AK47" s="1" t="s">
        <v>2893</v>
      </c>
      <c r="AL47" s="1" t="s">
        <v>6854</v>
      </c>
      <c r="AM47" s="1">
        <v>5103858</v>
      </c>
      <c r="AN47" s="1" t="s">
        <v>6897</v>
      </c>
      <c r="AO47" s="1" t="s">
        <v>2061</v>
      </c>
      <c r="AP47" s="1">
        <v>1502905</v>
      </c>
      <c r="AQ47" s="1" t="s">
        <v>2106</v>
      </c>
      <c r="AR47" s="1" t="s">
        <v>3143</v>
      </c>
      <c r="AS47" s="1">
        <v>2503605</v>
      </c>
      <c r="AT47" s="1" t="s">
        <v>3183</v>
      </c>
      <c r="AU47" s="1" t="s">
        <v>1244</v>
      </c>
      <c r="AV47" s="1">
        <v>2604106</v>
      </c>
      <c r="AW47" s="1" t="s">
        <v>3387</v>
      </c>
      <c r="AX47" s="1" t="s">
        <v>2576</v>
      </c>
      <c r="AY47" s="1">
        <v>2202133</v>
      </c>
      <c r="AZ47" s="1" t="s">
        <v>2621</v>
      </c>
      <c r="BA47" s="1" t="s">
        <v>1073</v>
      </c>
      <c r="BB47" s="1">
        <v>4103305</v>
      </c>
      <c r="BC47" s="1" t="s">
        <v>5733</v>
      </c>
      <c r="BD47" s="1" t="s">
        <v>4987</v>
      </c>
      <c r="BE47" s="1">
        <v>3303005</v>
      </c>
      <c r="BF47" s="1" t="s">
        <v>5029</v>
      </c>
      <c r="BG47" s="1" t="s">
        <v>2980</v>
      </c>
      <c r="BH47" s="1">
        <v>2404101</v>
      </c>
      <c r="BI47" s="1" t="s">
        <v>3024</v>
      </c>
      <c r="BJ47" s="1" t="s">
        <v>1906</v>
      </c>
      <c r="BK47" s="1">
        <v>1100320</v>
      </c>
      <c r="BL47" s="1" t="s">
        <v>1951</v>
      </c>
      <c r="BP47" s="1" t="s">
        <v>6315</v>
      </c>
      <c r="BQ47" s="1">
        <v>4302204</v>
      </c>
      <c r="BR47" s="1" t="s">
        <v>6357</v>
      </c>
      <c r="BS47" s="1" t="s">
        <v>6057</v>
      </c>
      <c r="BT47" s="1">
        <v>4202701</v>
      </c>
      <c r="BU47" s="1" t="s">
        <v>6096</v>
      </c>
      <c r="BV47" s="1" t="s">
        <v>3610</v>
      </c>
      <c r="BW47" s="1">
        <v>2804607</v>
      </c>
      <c r="BX47" s="1" t="s">
        <v>3651</v>
      </c>
      <c r="BY47" s="1" t="s">
        <v>1247</v>
      </c>
      <c r="BZ47" s="1">
        <v>3503901</v>
      </c>
      <c r="CA47" s="1" t="s">
        <v>5115</v>
      </c>
      <c r="CB47" s="1" t="s">
        <v>2222</v>
      </c>
      <c r="CC47" s="1">
        <v>1706506</v>
      </c>
      <c r="CD47" s="1" t="s">
        <v>2266</v>
      </c>
    </row>
    <row r="48" spans="1:82" x14ac:dyDescent="0.25">
      <c r="A48" s="1">
        <v>47</v>
      </c>
      <c r="E48" s="1" t="s">
        <v>1071</v>
      </c>
      <c r="F48" s="1">
        <v>2704203</v>
      </c>
      <c r="G48" s="1" t="s">
        <v>3556</v>
      </c>
      <c r="H48" s="1" t="s">
        <v>1982</v>
      </c>
      <c r="I48" s="1">
        <v>1303403</v>
      </c>
      <c r="J48" s="1" t="s">
        <v>2028</v>
      </c>
      <c r="N48" s="1" t="s">
        <v>3678</v>
      </c>
      <c r="O48" s="1">
        <v>2903805</v>
      </c>
      <c r="P48" s="1" t="s">
        <v>3724</v>
      </c>
      <c r="Q48" s="1" t="s">
        <v>1245</v>
      </c>
      <c r="R48" s="1">
        <v>2303907</v>
      </c>
      <c r="S48" s="1" t="s">
        <v>2845</v>
      </c>
      <c r="W48" s="1" t="s">
        <v>4911</v>
      </c>
      <c r="X48" s="1">
        <v>3203346</v>
      </c>
      <c r="Y48" s="1" t="s">
        <v>4956</v>
      </c>
      <c r="Z48" s="1" t="s">
        <v>1246</v>
      </c>
      <c r="AA48" s="1">
        <v>5204300</v>
      </c>
      <c r="AB48" s="1" t="s">
        <v>7030</v>
      </c>
      <c r="AC48" s="1" t="s">
        <v>2360</v>
      </c>
      <c r="AD48" s="1">
        <v>2102556</v>
      </c>
      <c r="AE48" s="1" t="s">
        <v>2405</v>
      </c>
      <c r="AF48" s="1" t="s">
        <v>4075</v>
      </c>
      <c r="AG48" s="1">
        <v>3104205</v>
      </c>
      <c r="AH48" s="1" t="s">
        <v>4121</v>
      </c>
      <c r="AI48" s="1" t="s">
        <v>38</v>
      </c>
      <c r="AJ48" s="1">
        <v>5005103</v>
      </c>
      <c r="AK48" s="1" t="s">
        <v>6823</v>
      </c>
      <c r="AL48" s="1" t="s">
        <v>6854</v>
      </c>
      <c r="AM48" s="1">
        <v>5103908</v>
      </c>
      <c r="AN48" s="1" t="s">
        <v>5807</v>
      </c>
      <c r="AO48" s="1" t="s">
        <v>2061</v>
      </c>
      <c r="AP48" s="1">
        <v>1502939</v>
      </c>
      <c r="AQ48" s="1" t="s">
        <v>2107</v>
      </c>
      <c r="AR48" s="1" t="s">
        <v>3143</v>
      </c>
      <c r="AS48" s="1">
        <v>2503704</v>
      </c>
      <c r="AT48" s="1" t="s">
        <v>3184</v>
      </c>
      <c r="AU48" s="1" t="s">
        <v>1244</v>
      </c>
      <c r="AV48" s="1">
        <v>2604155</v>
      </c>
      <c r="AW48" s="1" t="s">
        <v>3388</v>
      </c>
      <c r="AX48" s="1" t="s">
        <v>2576</v>
      </c>
      <c r="AY48" s="1">
        <v>2202174</v>
      </c>
      <c r="AZ48" s="1" t="s">
        <v>2622</v>
      </c>
      <c r="BA48" s="1" t="s">
        <v>1073</v>
      </c>
      <c r="BB48" s="1">
        <v>4103354</v>
      </c>
      <c r="BC48" s="1" t="s">
        <v>5734</v>
      </c>
      <c r="BD48" s="1" t="s">
        <v>4987</v>
      </c>
      <c r="BE48" s="1">
        <v>3303104</v>
      </c>
      <c r="BF48" s="1" t="s">
        <v>2302</v>
      </c>
      <c r="BG48" s="1" t="s">
        <v>2980</v>
      </c>
      <c r="BH48" s="1">
        <v>2404200</v>
      </c>
      <c r="BI48" s="1" t="s">
        <v>3025</v>
      </c>
      <c r="BJ48" s="1" t="s">
        <v>1906</v>
      </c>
      <c r="BK48" s="1">
        <v>1101500</v>
      </c>
      <c r="BL48" s="1" t="s">
        <v>1952</v>
      </c>
      <c r="BP48" s="1" t="s">
        <v>6315</v>
      </c>
      <c r="BQ48" s="1">
        <v>4302220</v>
      </c>
      <c r="BR48" s="1" t="s">
        <v>6358</v>
      </c>
      <c r="BS48" s="1" t="s">
        <v>6057</v>
      </c>
      <c r="BT48" s="1">
        <v>4202800</v>
      </c>
      <c r="BU48" s="1" t="s">
        <v>6097</v>
      </c>
      <c r="BV48" s="1" t="s">
        <v>3610</v>
      </c>
      <c r="BW48" s="1">
        <v>2804706</v>
      </c>
      <c r="BX48" s="1" t="s">
        <v>3652</v>
      </c>
      <c r="BY48" s="1" t="s">
        <v>1247</v>
      </c>
      <c r="BZ48" s="1">
        <v>3503950</v>
      </c>
      <c r="CA48" s="1" t="s">
        <v>5116</v>
      </c>
      <c r="CB48" s="1" t="s">
        <v>2222</v>
      </c>
      <c r="CC48" s="1">
        <v>1707009</v>
      </c>
      <c r="CD48" s="1" t="s">
        <v>2267</v>
      </c>
    </row>
    <row r="49" spans="1:82" x14ac:dyDescent="0.25">
      <c r="A49" s="1">
        <v>48</v>
      </c>
      <c r="E49" s="1" t="s">
        <v>1071</v>
      </c>
      <c r="F49" s="1">
        <v>2704302</v>
      </c>
      <c r="G49" s="1" t="s">
        <v>3557</v>
      </c>
      <c r="H49" s="1" t="s">
        <v>1982</v>
      </c>
      <c r="I49" s="1">
        <v>1303502</v>
      </c>
      <c r="J49" s="1" t="s">
        <v>2029</v>
      </c>
      <c r="N49" s="1" t="s">
        <v>3678</v>
      </c>
      <c r="O49" s="1">
        <v>2903904</v>
      </c>
      <c r="P49" s="1" t="s">
        <v>3725</v>
      </c>
      <c r="Q49" s="1" t="s">
        <v>1245</v>
      </c>
      <c r="R49" s="1">
        <v>2303931</v>
      </c>
      <c r="S49" s="1" t="s">
        <v>2846</v>
      </c>
      <c r="W49" s="1" t="s">
        <v>4911</v>
      </c>
      <c r="X49" s="1">
        <v>3203353</v>
      </c>
      <c r="Y49" s="1" t="s">
        <v>4957</v>
      </c>
      <c r="Z49" s="1" t="s">
        <v>1246</v>
      </c>
      <c r="AA49" s="1">
        <v>5204409</v>
      </c>
      <c r="AB49" s="1" t="s">
        <v>7031</v>
      </c>
      <c r="AC49" s="1" t="s">
        <v>2360</v>
      </c>
      <c r="AD49" s="1">
        <v>2102606</v>
      </c>
      <c r="AE49" s="1" t="s">
        <v>2406</v>
      </c>
      <c r="AF49" s="1" t="s">
        <v>4075</v>
      </c>
      <c r="AG49" s="1">
        <v>3104304</v>
      </c>
      <c r="AH49" s="1" t="s">
        <v>4122</v>
      </c>
      <c r="AI49" s="1" t="s">
        <v>38</v>
      </c>
      <c r="AJ49" s="1">
        <v>5005152</v>
      </c>
      <c r="AK49" s="1" t="s">
        <v>6824</v>
      </c>
      <c r="AL49" s="1" t="s">
        <v>6854</v>
      </c>
      <c r="AM49" s="1">
        <v>5103957</v>
      </c>
      <c r="AN49" s="1" t="s">
        <v>6898</v>
      </c>
      <c r="AO49" s="1" t="s">
        <v>2061</v>
      </c>
      <c r="AP49" s="1">
        <v>1502954</v>
      </c>
      <c r="AQ49" s="1" t="s">
        <v>2108</v>
      </c>
      <c r="AR49" s="1" t="s">
        <v>3143</v>
      </c>
      <c r="AS49" s="1">
        <v>2503753</v>
      </c>
      <c r="AT49" s="1" t="s">
        <v>3185</v>
      </c>
      <c r="AU49" s="1" t="s">
        <v>1244</v>
      </c>
      <c r="AV49" s="1">
        <v>2604205</v>
      </c>
      <c r="AW49" s="1" t="s">
        <v>3389</v>
      </c>
      <c r="AX49" s="1" t="s">
        <v>2576</v>
      </c>
      <c r="AY49" s="1">
        <v>2202208</v>
      </c>
      <c r="AZ49" s="1" t="s">
        <v>2623</v>
      </c>
      <c r="BA49" s="1" t="s">
        <v>1073</v>
      </c>
      <c r="BB49" s="1">
        <v>4103370</v>
      </c>
      <c r="BC49" s="1" t="s">
        <v>5735</v>
      </c>
      <c r="BD49" s="1" t="s">
        <v>4987</v>
      </c>
      <c r="BE49" s="1">
        <v>3303203</v>
      </c>
      <c r="BF49" s="1" t="s">
        <v>5030</v>
      </c>
      <c r="BG49" s="1" t="s">
        <v>2980</v>
      </c>
      <c r="BH49" s="1">
        <v>2404309</v>
      </c>
      <c r="BI49" s="1" t="s">
        <v>3026</v>
      </c>
      <c r="BJ49" s="1" t="s">
        <v>1906</v>
      </c>
      <c r="BK49" s="1">
        <v>1101559</v>
      </c>
      <c r="BL49" s="1" t="s">
        <v>1953</v>
      </c>
      <c r="BP49" s="1" t="s">
        <v>6315</v>
      </c>
      <c r="BQ49" s="1">
        <v>4302238</v>
      </c>
      <c r="BR49" s="1" t="s">
        <v>6359</v>
      </c>
      <c r="BS49" s="1" t="s">
        <v>6057</v>
      </c>
      <c r="BT49" s="1">
        <v>4202859</v>
      </c>
      <c r="BU49" s="1" t="s">
        <v>6098</v>
      </c>
      <c r="BV49" s="1" t="s">
        <v>3610</v>
      </c>
      <c r="BW49" s="1">
        <v>2804805</v>
      </c>
      <c r="BX49" s="1" t="s">
        <v>3653</v>
      </c>
      <c r="BY49" s="1" t="s">
        <v>1247</v>
      </c>
      <c r="BZ49" s="1">
        <v>3504008</v>
      </c>
      <c r="CA49" s="1" t="s">
        <v>5117</v>
      </c>
      <c r="CB49" s="1" t="s">
        <v>2222</v>
      </c>
      <c r="CC49" s="1">
        <v>1707108</v>
      </c>
      <c r="CD49" s="1" t="s">
        <v>2268</v>
      </c>
    </row>
    <row r="50" spans="1:82" x14ac:dyDescent="0.25">
      <c r="A50" s="1">
        <v>49</v>
      </c>
      <c r="E50" s="1" t="s">
        <v>1071</v>
      </c>
      <c r="F50" s="1">
        <v>2704401</v>
      </c>
      <c r="G50" s="1" t="s">
        <v>3558</v>
      </c>
      <c r="H50" s="1" t="s">
        <v>1982</v>
      </c>
      <c r="I50" s="1">
        <v>1303536</v>
      </c>
      <c r="J50" s="1" t="s">
        <v>2030</v>
      </c>
      <c r="N50" s="1" t="s">
        <v>3678</v>
      </c>
      <c r="O50" s="1">
        <v>2903953</v>
      </c>
      <c r="P50" s="1" t="s">
        <v>3726</v>
      </c>
      <c r="Q50" s="1" t="s">
        <v>1245</v>
      </c>
      <c r="R50" s="1">
        <v>2303956</v>
      </c>
      <c r="S50" s="1" t="s">
        <v>2847</v>
      </c>
      <c r="W50" s="1" t="s">
        <v>4911</v>
      </c>
      <c r="X50" s="1">
        <v>3203403</v>
      </c>
      <c r="Y50" s="1" t="s">
        <v>4958</v>
      </c>
      <c r="Z50" s="1" t="s">
        <v>1246</v>
      </c>
      <c r="AA50" s="1">
        <v>5204508</v>
      </c>
      <c r="AB50" s="1" t="s">
        <v>7032</v>
      </c>
      <c r="AC50" s="1" t="s">
        <v>2360</v>
      </c>
      <c r="AD50" s="1">
        <v>2102705</v>
      </c>
      <c r="AE50" s="1" t="s">
        <v>2407</v>
      </c>
      <c r="AF50" s="1" t="s">
        <v>4075</v>
      </c>
      <c r="AG50" s="1">
        <v>3104403</v>
      </c>
      <c r="AH50" s="1" t="s">
        <v>4123</v>
      </c>
      <c r="AI50" s="1" t="s">
        <v>38</v>
      </c>
      <c r="AJ50" s="1">
        <v>5005202</v>
      </c>
      <c r="AK50" s="1" t="s">
        <v>6825</v>
      </c>
      <c r="AL50" s="1" t="s">
        <v>6854</v>
      </c>
      <c r="AM50" s="1">
        <v>5104104</v>
      </c>
      <c r="AN50" s="1" t="s">
        <v>6899</v>
      </c>
      <c r="AO50" s="1" t="s">
        <v>2061</v>
      </c>
      <c r="AP50" s="1">
        <v>1503002</v>
      </c>
      <c r="AQ50" s="1" t="s">
        <v>2109</v>
      </c>
      <c r="AR50" s="1" t="s">
        <v>3143</v>
      </c>
      <c r="AS50" s="1">
        <v>2503803</v>
      </c>
      <c r="AT50" s="1" t="s">
        <v>3186</v>
      </c>
      <c r="AU50" s="1" t="s">
        <v>1244</v>
      </c>
      <c r="AV50" s="1">
        <v>2604304</v>
      </c>
      <c r="AW50" s="1" t="s">
        <v>2844</v>
      </c>
      <c r="AX50" s="1" t="s">
        <v>2576</v>
      </c>
      <c r="AY50" s="1">
        <v>2202251</v>
      </c>
      <c r="AZ50" s="1" t="s">
        <v>2624</v>
      </c>
      <c r="BA50" s="1" t="s">
        <v>1073</v>
      </c>
      <c r="BB50" s="1">
        <v>4103404</v>
      </c>
      <c r="BC50" s="1" t="s">
        <v>5736</v>
      </c>
      <c r="BD50" s="1" t="s">
        <v>4987</v>
      </c>
      <c r="BE50" s="1">
        <v>3303302</v>
      </c>
      <c r="BF50" s="1" t="s">
        <v>5031</v>
      </c>
      <c r="BG50" s="1" t="s">
        <v>2980</v>
      </c>
      <c r="BH50" s="1">
        <v>2404408</v>
      </c>
      <c r="BI50" s="1" t="s">
        <v>3027</v>
      </c>
      <c r="BJ50" s="1" t="s">
        <v>1906</v>
      </c>
      <c r="BK50" s="1">
        <v>1101609</v>
      </c>
      <c r="BL50" s="1" t="s">
        <v>1954</v>
      </c>
      <c r="BP50" s="1" t="s">
        <v>6315</v>
      </c>
      <c r="BQ50" s="1">
        <v>4302253</v>
      </c>
      <c r="BR50" s="1" t="s">
        <v>6360</v>
      </c>
      <c r="BS50" s="1" t="s">
        <v>6057</v>
      </c>
      <c r="BT50" s="1">
        <v>4202875</v>
      </c>
      <c r="BU50" s="1" t="s">
        <v>6099</v>
      </c>
      <c r="BV50" s="1" t="s">
        <v>3610</v>
      </c>
      <c r="BW50" s="1">
        <v>2804904</v>
      </c>
      <c r="BX50" s="1" t="s">
        <v>2924</v>
      </c>
      <c r="BY50" s="1" t="s">
        <v>1247</v>
      </c>
      <c r="BZ50" s="1">
        <v>3504107</v>
      </c>
      <c r="CA50" s="1" t="s">
        <v>5118</v>
      </c>
      <c r="CB50" s="1" t="s">
        <v>2222</v>
      </c>
      <c r="CC50" s="1">
        <v>1707207</v>
      </c>
      <c r="CD50" s="1" t="s">
        <v>2269</v>
      </c>
    </row>
    <row r="51" spans="1:82" x14ac:dyDescent="0.25">
      <c r="A51" s="1">
        <v>50</v>
      </c>
      <c r="E51" s="1" t="s">
        <v>1071</v>
      </c>
      <c r="F51" s="1">
        <v>2704906</v>
      </c>
      <c r="G51" s="1" t="s">
        <v>3559</v>
      </c>
      <c r="H51" s="1" t="s">
        <v>1982</v>
      </c>
      <c r="I51" s="1">
        <v>1303569</v>
      </c>
      <c r="J51" s="1" t="s">
        <v>2031</v>
      </c>
      <c r="N51" s="1" t="s">
        <v>3678</v>
      </c>
      <c r="O51" s="1">
        <v>2904001</v>
      </c>
      <c r="P51" s="1" t="s">
        <v>3727</v>
      </c>
      <c r="Q51" s="1" t="s">
        <v>1245</v>
      </c>
      <c r="R51" s="1">
        <v>2304004</v>
      </c>
      <c r="S51" s="1" t="s">
        <v>2848</v>
      </c>
      <c r="W51" s="1" t="s">
        <v>4911</v>
      </c>
      <c r="X51" s="1">
        <v>3203502</v>
      </c>
      <c r="Y51" s="1" t="s">
        <v>4959</v>
      </c>
      <c r="Z51" s="1" t="s">
        <v>1246</v>
      </c>
      <c r="AA51" s="1">
        <v>5204557</v>
      </c>
      <c r="AB51" s="1" t="s">
        <v>7033</v>
      </c>
      <c r="AC51" s="1" t="s">
        <v>2360</v>
      </c>
      <c r="AD51" s="1">
        <v>2102754</v>
      </c>
      <c r="AE51" s="1" t="s">
        <v>2408</v>
      </c>
      <c r="AF51" s="1" t="s">
        <v>4075</v>
      </c>
      <c r="AG51" s="1">
        <v>3104452</v>
      </c>
      <c r="AH51" s="1" t="s">
        <v>4124</v>
      </c>
      <c r="AI51" s="1" t="s">
        <v>38</v>
      </c>
      <c r="AJ51" s="1">
        <v>5005251</v>
      </c>
      <c r="AK51" s="1" t="s">
        <v>6826</v>
      </c>
      <c r="AL51" s="1" t="s">
        <v>6854</v>
      </c>
      <c r="AM51" s="1">
        <v>5104203</v>
      </c>
      <c r="AN51" s="1" t="s">
        <v>6900</v>
      </c>
      <c r="AO51" s="1" t="s">
        <v>2061</v>
      </c>
      <c r="AP51" s="1">
        <v>1503044</v>
      </c>
      <c r="AQ51" s="1" t="s">
        <v>2110</v>
      </c>
      <c r="AR51" s="1" t="s">
        <v>3143</v>
      </c>
      <c r="AS51" s="1">
        <v>2503902</v>
      </c>
      <c r="AT51" s="1" t="s">
        <v>3187</v>
      </c>
      <c r="AU51" s="1" t="s">
        <v>1244</v>
      </c>
      <c r="AV51" s="1">
        <v>2604403</v>
      </c>
      <c r="AW51" s="1" t="s">
        <v>3390</v>
      </c>
      <c r="AX51" s="1" t="s">
        <v>2576</v>
      </c>
      <c r="AY51" s="1">
        <v>2202307</v>
      </c>
      <c r="AZ51" s="1" t="s">
        <v>2625</v>
      </c>
      <c r="BA51" s="1" t="s">
        <v>1073</v>
      </c>
      <c r="BB51" s="1">
        <v>4103453</v>
      </c>
      <c r="BC51" s="1" t="s">
        <v>5168</v>
      </c>
      <c r="BD51" s="1" t="s">
        <v>4987</v>
      </c>
      <c r="BE51" s="1">
        <v>3303401</v>
      </c>
      <c r="BF51" s="1" t="s">
        <v>5032</v>
      </c>
      <c r="BG51" s="1" t="s">
        <v>2980</v>
      </c>
      <c r="BH51" s="1">
        <v>2404507</v>
      </c>
      <c r="BI51" s="1" t="s">
        <v>3028</v>
      </c>
      <c r="BJ51" s="1" t="s">
        <v>1906</v>
      </c>
      <c r="BK51" s="1">
        <v>1101708</v>
      </c>
      <c r="BL51" s="1" t="s">
        <v>1955</v>
      </c>
      <c r="BP51" s="1" t="s">
        <v>6315</v>
      </c>
      <c r="BQ51" s="1">
        <v>4302303</v>
      </c>
      <c r="BR51" s="1" t="s">
        <v>2607</v>
      </c>
      <c r="BS51" s="1" t="s">
        <v>6057</v>
      </c>
      <c r="BT51" s="1">
        <v>4202909</v>
      </c>
      <c r="BU51" s="1" t="s">
        <v>6100</v>
      </c>
      <c r="BV51" s="1" t="s">
        <v>3610</v>
      </c>
      <c r="BW51" s="1">
        <v>2805000</v>
      </c>
      <c r="BX51" s="1" t="s">
        <v>3654</v>
      </c>
      <c r="BY51" s="1" t="s">
        <v>1247</v>
      </c>
      <c r="BZ51" s="1">
        <v>3504206</v>
      </c>
      <c r="CA51" s="1" t="s">
        <v>5119</v>
      </c>
      <c r="CB51" s="1" t="s">
        <v>2222</v>
      </c>
      <c r="CC51" s="1">
        <v>1707306</v>
      </c>
      <c r="CD51" s="1" t="s">
        <v>2270</v>
      </c>
    </row>
    <row r="52" spans="1:82" x14ac:dyDescent="0.25">
      <c r="A52" s="1">
        <v>51</v>
      </c>
      <c r="E52" s="1" t="s">
        <v>1071</v>
      </c>
      <c r="F52" s="1">
        <v>2704500</v>
      </c>
      <c r="G52" s="1" t="s">
        <v>3560</v>
      </c>
      <c r="H52" s="1" t="s">
        <v>1982</v>
      </c>
      <c r="I52" s="1">
        <v>1303601</v>
      </c>
      <c r="J52" s="1" t="s">
        <v>2032</v>
      </c>
      <c r="N52" s="1" t="s">
        <v>3678</v>
      </c>
      <c r="O52" s="1">
        <v>2904050</v>
      </c>
      <c r="P52" s="1" t="s">
        <v>2084</v>
      </c>
      <c r="Q52" s="1" t="s">
        <v>1245</v>
      </c>
      <c r="R52" s="1">
        <v>2304103</v>
      </c>
      <c r="S52" s="1" t="s">
        <v>2849</v>
      </c>
      <c r="W52" s="1" t="s">
        <v>4911</v>
      </c>
      <c r="X52" s="1">
        <v>3203601</v>
      </c>
      <c r="Y52" s="1" t="s">
        <v>4960</v>
      </c>
      <c r="Z52" s="1" t="s">
        <v>1246</v>
      </c>
      <c r="AA52" s="1">
        <v>5204607</v>
      </c>
      <c r="AB52" s="1" t="s">
        <v>7034</v>
      </c>
      <c r="AC52" s="1" t="s">
        <v>2360</v>
      </c>
      <c r="AD52" s="1">
        <v>2102804</v>
      </c>
      <c r="AE52" s="1" t="s">
        <v>2409</v>
      </c>
      <c r="AF52" s="1" t="s">
        <v>4075</v>
      </c>
      <c r="AG52" s="1">
        <v>3104502</v>
      </c>
      <c r="AH52" s="1" t="s">
        <v>4125</v>
      </c>
      <c r="AI52" s="1" t="s">
        <v>38</v>
      </c>
      <c r="AJ52" s="1">
        <v>5005400</v>
      </c>
      <c r="AK52" s="1" t="s">
        <v>6827</v>
      </c>
      <c r="AL52" s="1" t="s">
        <v>6854</v>
      </c>
      <c r="AM52" s="1">
        <v>5104500</v>
      </c>
      <c r="AN52" s="1" t="s">
        <v>6901</v>
      </c>
      <c r="AO52" s="1" t="s">
        <v>2061</v>
      </c>
      <c r="AP52" s="1">
        <v>1503077</v>
      </c>
      <c r="AQ52" s="1" t="s">
        <v>2111</v>
      </c>
      <c r="AR52" s="1" t="s">
        <v>3143</v>
      </c>
      <c r="AS52" s="1">
        <v>2504009</v>
      </c>
      <c r="AT52" s="1" t="s">
        <v>3188</v>
      </c>
      <c r="AU52" s="1" t="s">
        <v>1244</v>
      </c>
      <c r="AV52" s="1">
        <v>2604502</v>
      </c>
      <c r="AW52" s="1" t="s">
        <v>3391</v>
      </c>
      <c r="AX52" s="1" t="s">
        <v>2576</v>
      </c>
      <c r="AY52" s="1">
        <v>2202406</v>
      </c>
      <c r="AZ52" s="1" t="s">
        <v>2626</v>
      </c>
      <c r="BA52" s="1" t="s">
        <v>1073</v>
      </c>
      <c r="BB52" s="1">
        <v>4103479</v>
      </c>
      <c r="BC52" s="1" t="s">
        <v>5737</v>
      </c>
      <c r="BD52" s="1" t="s">
        <v>4987</v>
      </c>
      <c r="BE52" s="1">
        <v>3303500</v>
      </c>
      <c r="BF52" s="1" t="s">
        <v>5033</v>
      </c>
      <c r="BG52" s="1" t="s">
        <v>2980</v>
      </c>
      <c r="BH52" s="1">
        <v>2404606</v>
      </c>
      <c r="BI52" s="1" t="s">
        <v>3029</v>
      </c>
      <c r="BJ52" s="1" t="s">
        <v>1906</v>
      </c>
      <c r="BK52" s="1">
        <v>1101757</v>
      </c>
      <c r="BL52" s="1" t="s">
        <v>1956</v>
      </c>
      <c r="BP52" s="1" t="s">
        <v>6315</v>
      </c>
      <c r="BQ52" s="1">
        <v>4302352</v>
      </c>
      <c r="BR52" s="1" t="s">
        <v>6361</v>
      </c>
      <c r="BS52" s="1" t="s">
        <v>6057</v>
      </c>
      <c r="BT52" s="1">
        <v>4203006</v>
      </c>
      <c r="BU52" s="1" t="s">
        <v>6101</v>
      </c>
      <c r="BV52" s="1" t="s">
        <v>3610</v>
      </c>
      <c r="BW52" s="1">
        <v>2805109</v>
      </c>
      <c r="BX52" s="1" t="s">
        <v>3655</v>
      </c>
      <c r="BY52" s="1" t="s">
        <v>1247</v>
      </c>
      <c r="BZ52" s="1">
        <v>3504305</v>
      </c>
      <c r="CA52" s="1" t="s">
        <v>5120</v>
      </c>
      <c r="CB52" s="1" t="s">
        <v>2222</v>
      </c>
      <c r="CC52" s="1">
        <v>1707405</v>
      </c>
      <c r="CD52" s="1" t="s">
        <v>2271</v>
      </c>
    </row>
    <row r="53" spans="1:82" x14ac:dyDescent="0.25">
      <c r="A53" s="1">
        <v>52</v>
      </c>
      <c r="E53" s="1" t="s">
        <v>1071</v>
      </c>
      <c r="F53" s="1">
        <v>2704609</v>
      </c>
      <c r="G53" s="1" t="s">
        <v>3561</v>
      </c>
      <c r="H53" s="1" t="s">
        <v>1982</v>
      </c>
      <c r="I53" s="1">
        <v>1303700</v>
      </c>
      <c r="J53" s="1" t="s">
        <v>2033</v>
      </c>
      <c r="N53" s="1" t="s">
        <v>3678</v>
      </c>
      <c r="O53" s="1">
        <v>2904100</v>
      </c>
      <c r="P53" s="1" t="s">
        <v>3728</v>
      </c>
      <c r="Q53" s="1" t="s">
        <v>1245</v>
      </c>
      <c r="R53" s="1">
        <v>2304202</v>
      </c>
      <c r="S53" s="1" t="s">
        <v>2850</v>
      </c>
      <c r="W53" s="1" t="s">
        <v>4911</v>
      </c>
      <c r="X53" s="1">
        <v>3203700</v>
      </c>
      <c r="Y53" s="1" t="s">
        <v>4961</v>
      </c>
      <c r="Z53" s="1" t="s">
        <v>1246</v>
      </c>
      <c r="AA53" s="1">
        <v>5204656</v>
      </c>
      <c r="AB53" s="1" t="s">
        <v>7035</v>
      </c>
      <c r="AC53" s="1" t="s">
        <v>2360</v>
      </c>
      <c r="AD53" s="1">
        <v>2102903</v>
      </c>
      <c r="AE53" s="1" t="s">
        <v>2410</v>
      </c>
      <c r="AF53" s="1" t="s">
        <v>4075</v>
      </c>
      <c r="AG53" s="1">
        <v>3104601</v>
      </c>
      <c r="AH53" s="1" t="s">
        <v>4126</v>
      </c>
      <c r="AI53" s="1" t="s">
        <v>38</v>
      </c>
      <c r="AJ53" s="1">
        <v>5005608</v>
      </c>
      <c r="AK53" s="1" t="s">
        <v>6828</v>
      </c>
      <c r="AL53" s="1" t="s">
        <v>6854</v>
      </c>
      <c r="AM53" s="1">
        <v>5104526</v>
      </c>
      <c r="AN53" s="1" t="s">
        <v>6902</v>
      </c>
      <c r="AO53" s="1" t="s">
        <v>2061</v>
      </c>
      <c r="AP53" s="1">
        <v>1503093</v>
      </c>
      <c r="AQ53" s="1" t="s">
        <v>2112</v>
      </c>
      <c r="AR53" s="1" t="s">
        <v>3143</v>
      </c>
      <c r="AS53" s="1">
        <v>2516409</v>
      </c>
      <c r="AT53" s="1" t="s">
        <v>3189</v>
      </c>
      <c r="AU53" s="1" t="s">
        <v>1244</v>
      </c>
      <c r="AV53" s="1">
        <v>2604601</v>
      </c>
      <c r="AW53" s="1" t="s">
        <v>3197</v>
      </c>
      <c r="AX53" s="1" t="s">
        <v>2576</v>
      </c>
      <c r="AY53" s="1">
        <v>2202455</v>
      </c>
      <c r="AZ53" s="1" t="s">
        <v>2627</v>
      </c>
      <c r="BA53" s="1" t="s">
        <v>1073</v>
      </c>
      <c r="BB53" s="1">
        <v>4103503</v>
      </c>
      <c r="BC53" s="1" t="s">
        <v>5738</v>
      </c>
      <c r="BD53" s="1" t="s">
        <v>4987</v>
      </c>
      <c r="BE53" s="1">
        <v>3303609</v>
      </c>
      <c r="BF53" s="1" t="s">
        <v>5034</v>
      </c>
      <c r="BG53" s="1" t="s">
        <v>2980</v>
      </c>
      <c r="BH53" s="1">
        <v>2404705</v>
      </c>
      <c r="BI53" s="1" t="s">
        <v>3030</v>
      </c>
      <c r="BJ53" s="1" t="s">
        <v>1906</v>
      </c>
      <c r="BK53" s="1">
        <v>1101807</v>
      </c>
      <c r="BL53" s="1" t="s">
        <v>1957</v>
      </c>
      <c r="BP53" s="1" t="s">
        <v>6315</v>
      </c>
      <c r="BQ53" s="1">
        <v>4302378</v>
      </c>
      <c r="BR53" s="1" t="s">
        <v>6362</v>
      </c>
      <c r="BS53" s="1" t="s">
        <v>6057</v>
      </c>
      <c r="BT53" s="1">
        <v>4203105</v>
      </c>
      <c r="BU53" s="1" t="s">
        <v>6102</v>
      </c>
      <c r="BV53" s="1" t="s">
        <v>3610</v>
      </c>
      <c r="BW53" s="1">
        <v>2805208</v>
      </c>
      <c r="BX53" s="1" t="s">
        <v>3656</v>
      </c>
      <c r="BY53" s="1" t="s">
        <v>1247</v>
      </c>
      <c r="BZ53" s="1">
        <v>3504404</v>
      </c>
      <c r="CA53" s="1" t="s">
        <v>5121</v>
      </c>
      <c r="CB53" s="1" t="s">
        <v>2222</v>
      </c>
      <c r="CC53" s="1">
        <v>1707553</v>
      </c>
      <c r="CD53" s="1" t="s">
        <v>2272</v>
      </c>
    </row>
    <row r="54" spans="1:82" x14ac:dyDescent="0.25">
      <c r="A54" s="1">
        <v>53</v>
      </c>
      <c r="E54" s="1" t="s">
        <v>1071</v>
      </c>
      <c r="F54" s="1">
        <v>2704708</v>
      </c>
      <c r="G54" s="1" t="s">
        <v>3562</v>
      </c>
      <c r="H54" s="1" t="s">
        <v>1982</v>
      </c>
      <c r="I54" s="1">
        <v>1303809</v>
      </c>
      <c r="J54" s="1" t="s">
        <v>2034</v>
      </c>
      <c r="N54" s="1" t="s">
        <v>3678</v>
      </c>
      <c r="O54" s="1">
        <v>2904209</v>
      </c>
      <c r="P54" s="1" t="s">
        <v>3729</v>
      </c>
      <c r="Q54" s="1" t="s">
        <v>1245</v>
      </c>
      <c r="R54" s="1">
        <v>2304236</v>
      </c>
      <c r="S54" s="1" t="s">
        <v>2851</v>
      </c>
      <c r="W54" s="1" t="s">
        <v>4911</v>
      </c>
      <c r="X54" s="1">
        <v>3203809</v>
      </c>
      <c r="Y54" s="1" t="s">
        <v>4962</v>
      </c>
      <c r="Z54" s="1" t="s">
        <v>1246</v>
      </c>
      <c r="AA54" s="1">
        <v>5204706</v>
      </c>
      <c r="AB54" s="1" t="s">
        <v>7036</v>
      </c>
      <c r="AC54" s="1" t="s">
        <v>2360</v>
      </c>
      <c r="AD54" s="1">
        <v>2103000</v>
      </c>
      <c r="AE54" s="1" t="s">
        <v>2411</v>
      </c>
      <c r="AF54" s="1" t="s">
        <v>4075</v>
      </c>
      <c r="AG54" s="1">
        <v>3104700</v>
      </c>
      <c r="AH54" s="1" t="s">
        <v>4127</v>
      </c>
      <c r="AI54" s="1" t="s">
        <v>38</v>
      </c>
      <c r="AJ54" s="1">
        <v>5005681</v>
      </c>
      <c r="AK54" s="1" t="s">
        <v>3938</v>
      </c>
      <c r="AL54" s="1" t="s">
        <v>6854</v>
      </c>
      <c r="AM54" s="1">
        <v>5104542</v>
      </c>
      <c r="AN54" s="1" t="s">
        <v>6903</v>
      </c>
      <c r="AO54" s="1" t="s">
        <v>2061</v>
      </c>
      <c r="AP54" s="1">
        <v>1503101</v>
      </c>
      <c r="AQ54" s="1" t="s">
        <v>2113</v>
      </c>
      <c r="AR54" s="1" t="s">
        <v>3143</v>
      </c>
      <c r="AS54" s="1">
        <v>2504033</v>
      </c>
      <c r="AT54" s="1" t="s">
        <v>3190</v>
      </c>
      <c r="AU54" s="1" t="s">
        <v>1244</v>
      </c>
      <c r="AV54" s="1">
        <v>2604700</v>
      </c>
      <c r="AW54" s="1" t="s">
        <v>3392</v>
      </c>
      <c r="AX54" s="1" t="s">
        <v>2576</v>
      </c>
      <c r="AY54" s="1">
        <v>2202505</v>
      </c>
      <c r="AZ54" s="1" t="s">
        <v>2628</v>
      </c>
      <c r="BA54" s="1" t="s">
        <v>1073</v>
      </c>
      <c r="BB54" s="1">
        <v>4103602</v>
      </c>
      <c r="BC54" s="1" t="s">
        <v>5739</v>
      </c>
      <c r="BD54" s="1" t="s">
        <v>4987</v>
      </c>
      <c r="BE54" s="1">
        <v>3303708</v>
      </c>
      <c r="BF54" s="1" t="s">
        <v>5035</v>
      </c>
      <c r="BG54" s="1" t="s">
        <v>2980</v>
      </c>
      <c r="BH54" s="1">
        <v>2404804</v>
      </c>
      <c r="BI54" s="1" t="s">
        <v>3031</v>
      </c>
      <c r="BJ54" s="1" t="s">
        <v>1906</v>
      </c>
      <c r="BK54" s="1">
        <v>1100304</v>
      </c>
      <c r="BL54" s="1" t="s">
        <v>1958</v>
      </c>
      <c r="BP54" s="1" t="s">
        <v>6315</v>
      </c>
      <c r="BQ54" s="1">
        <v>4302402</v>
      </c>
      <c r="BR54" s="1" t="s">
        <v>6363</v>
      </c>
      <c r="BS54" s="1" t="s">
        <v>6057</v>
      </c>
      <c r="BT54" s="1">
        <v>4203154</v>
      </c>
      <c r="BU54" s="1" t="s">
        <v>6103</v>
      </c>
      <c r="BV54" s="1" t="s">
        <v>3610</v>
      </c>
      <c r="BW54" s="1">
        <v>2805307</v>
      </c>
      <c r="BX54" s="1" t="s">
        <v>3657</v>
      </c>
      <c r="BY54" s="1" t="s">
        <v>1247</v>
      </c>
      <c r="BZ54" s="1">
        <v>3504503</v>
      </c>
      <c r="CA54" s="1" t="s">
        <v>5122</v>
      </c>
      <c r="CB54" s="1" t="s">
        <v>2222</v>
      </c>
      <c r="CC54" s="1">
        <v>1707652</v>
      </c>
      <c r="CD54" s="1" t="s">
        <v>2273</v>
      </c>
    </row>
    <row r="55" spans="1:82" x14ac:dyDescent="0.25">
      <c r="A55" s="1">
        <v>54</v>
      </c>
      <c r="E55" s="1" t="s">
        <v>1071</v>
      </c>
      <c r="F55" s="1">
        <v>2704807</v>
      </c>
      <c r="G55" s="1" t="s">
        <v>3563</v>
      </c>
      <c r="H55" s="1" t="s">
        <v>1982</v>
      </c>
      <c r="I55" s="1">
        <v>1303908</v>
      </c>
      <c r="J55" s="1" t="s">
        <v>2035</v>
      </c>
      <c r="N55" s="1" t="s">
        <v>3678</v>
      </c>
      <c r="O55" s="1">
        <v>2904308</v>
      </c>
      <c r="P55" s="1" t="s">
        <v>3730</v>
      </c>
      <c r="Q55" s="1" t="s">
        <v>1245</v>
      </c>
      <c r="R55" s="1">
        <v>2304251</v>
      </c>
      <c r="S55" s="1" t="s">
        <v>2852</v>
      </c>
      <c r="W55" s="1" t="s">
        <v>4911</v>
      </c>
      <c r="X55" s="1">
        <v>3203908</v>
      </c>
      <c r="Y55" s="1" t="s">
        <v>4963</v>
      </c>
      <c r="Z55" s="1" t="s">
        <v>1246</v>
      </c>
      <c r="AA55" s="1">
        <v>5204805</v>
      </c>
      <c r="AB55" s="1" t="s">
        <v>7037</v>
      </c>
      <c r="AC55" s="1" t="s">
        <v>2360</v>
      </c>
      <c r="AD55" s="1">
        <v>2103109</v>
      </c>
      <c r="AE55" s="1" t="s">
        <v>2412</v>
      </c>
      <c r="AF55" s="1" t="s">
        <v>4075</v>
      </c>
      <c r="AG55" s="1">
        <v>3104809</v>
      </c>
      <c r="AH55" s="1" t="s">
        <v>4128</v>
      </c>
      <c r="AI55" s="1" t="s">
        <v>38</v>
      </c>
      <c r="AJ55" s="1">
        <v>5005707</v>
      </c>
      <c r="AK55" s="1" t="s">
        <v>6829</v>
      </c>
      <c r="AL55" s="1" t="s">
        <v>6854</v>
      </c>
      <c r="AM55" s="1">
        <v>5104559</v>
      </c>
      <c r="AN55" s="1" t="s">
        <v>6904</v>
      </c>
      <c r="AO55" s="1" t="s">
        <v>2061</v>
      </c>
      <c r="AP55" s="1">
        <v>1503200</v>
      </c>
      <c r="AQ55" s="1" t="s">
        <v>2114</v>
      </c>
      <c r="AR55" s="1" t="s">
        <v>3143</v>
      </c>
      <c r="AS55" s="1">
        <v>2504074</v>
      </c>
      <c r="AT55" s="1" t="s">
        <v>3005</v>
      </c>
      <c r="AU55" s="1" t="s">
        <v>1244</v>
      </c>
      <c r="AV55" s="1">
        <v>2604809</v>
      </c>
      <c r="AW55" s="1" t="s">
        <v>3393</v>
      </c>
      <c r="AX55" s="1" t="s">
        <v>2576</v>
      </c>
      <c r="AY55" s="1">
        <v>2202539</v>
      </c>
      <c r="AZ55" s="1" t="s">
        <v>2629</v>
      </c>
      <c r="BA55" s="1" t="s">
        <v>1073</v>
      </c>
      <c r="BB55" s="1">
        <v>4103701</v>
      </c>
      <c r="BC55" s="1" t="s">
        <v>5740</v>
      </c>
      <c r="BD55" s="1" t="s">
        <v>4987</v>
      </c>
      <c r="BE55" s="1">
        <v>3303807</v>
      </c>
      <c r="BF55" s="1" t="s">
        <v>5036</v>
      </c>
      <c r="BG55" s="1" t="s">
        <v>2980</v>
      </c>
      <c r="BH55" s="1">
        <v>2404853</v>
      </c>
      <c r="BI55" s="1" t="s">
        <v>3032</v>
      </c>
      <c r="BP55" s="1" t="s">
        <v>6315</v>
      </c>
      <c r="BQ55" s="1">
        <v>4302451</v>
      </c>
      <c r="BR55" s="1" t="s">
        <v>6364</v>
      </c>
      <c r="BS55" s="1" t="s">
        <v>6057</v>
      </c>
      <c r="BT55" s="1">
        <v>4203204</v>
      </c>
      <c r="BU55" s="1" t="s">
        <v>6104</v>
      </c>
      <c r="BV55" s="1" t="s">
        <v>3610</v>
      </c>
      <c r="BW55" s="1">
        <v>2805406</v>
      </c>
      <c r="BX55" s="1" t="s">
        <v>3658</v>
      </c>
      <c r="BY55" s="1" t="s">
        <v>1247</v>
      </c>
      <c r="BZ55" s="1">
        <v>3504602</v>
      </c>
      <c r="CA55" s="1" t="s">
        <v>5123</v>
      </c>
      <c r="CB55" s="1" t="s">
        <v>2222</v>
      </c>
      <c r="CC55" s="1">
        <v>1707702</v>
      </c>
      <c r="CD55" s="1" t="s">
        <v>2274</v>
      </c>
    </row>
    <row r="56" spans="1:82" x14ac:dyDescent="0.25">
      <c r="A56" s="1">
        <v>55</v>
      </c>
      <c r="E56" s="1" t="s">
        <v>1071</v>
      </c>
      <c r="F56" s="1">
        <v>2705002</v>
      </c>
      <c r="G56" s="1" t="s">
        <v>3564</v>
      </c>
      <c r="H56" s="1" t="s">
        <v>1982</v>
      </c>
      <c r="I56" s="1">
        <v>1303957</v>
      </c>
      <c r="J56" s="1" t="s">
        <v>2036</v>
      </c>
      <c r="N56" s="1" t="s">
        <v>3678</v>
      </c>
      <c r="O56" s="1">
        <v>2904407</v>
      </c>
      <c r="P56" s="1" t="s">
        <v>3731</v>
      </c>
      <c r="Q56" s="1" t="s">
        <v>1245</v>
      </c>
      <c r="R56" s="1">
        <v>2304269</v>
      </c>
      <c r="S56" s="1" t="s">
        <v>2853</v>
      </c>
      <c r="W56" s="1" t="s">
        <v>4911</v>
      </c>
      <c r="X56" s="1">
        <v>3204005</v>
      </c>
      <c r="Y56" s="1" t="s">
        <v>4964</v>
      </c>
      <c r="Z56" s="1" t="s">
        <v>1246</v>
      </c>
      <c r="AA56" s="1">
        <v>5204854</v>
      </c>
      <c r="AB56" s="1" t="s">
        <v>7038</v>
      </c>
      <c r="AC56" s="1" t="s">
        <v>2360</v>
      </c>
      <c r="AD56" s="1">
        <v>2103125</v>
      </c>
      <c r="AE56" s="1" t="s">
        <v>2413</v>
      </c>
      <c r="AF56" s="1" t="s">
        <v>4075</v>
      </c>
      <c r="AG56" s="1">
        <v>3104908</v>
      </c>
      <c r="AH56" s="1" t="s">
        <v>4129</v>
      </c>
      <c r="AI56" s="1" t="s">
        <v>38</v>
      </c>
      <c r="AJ56" s="1">
        <v>5005806</v>
      </c>
      <c r="AK56" s="1" t="s">
        <v>6830</v>
      </c>
      <c r="AL56" s="1" t="s">
        <v>6854</v>
      </c>
      <c r="AM56" s="1">
        <v>5104609</v>
      </c>
      <c r="AN56" s="1" t="s">
        <v>6905</v>
      </c>
      <c r="AO56" s="1" t="s">
        <v>2061</v>
      </c>
      <c r="AP56" s="1">
        <v>1503309</v>
      </c>
      <c r="AQ56" s="1" t="s">
        <v>2115</v>
      </c>
      <c r="AR56" s="1" t="s">
        <v>3143</v>
      </c>
      <c r="AS56" s="1">
        <v>2504108</v>
      </c>
      <c r="AT56" s="1" t="s">
        <v>3191</v>
      </c>
      <c r="AU56" s="1" t="s">
        <v>1244</v>
      </c>
      <c r="AV56" s="1">
        <v>2604908</v>
      </c>
      <c r="AW56" s="1" t="s">
        <v>3394</v>
      </c>
      <c r="AX56" s="1" t="s">
        <v>2576</v>
      </c>
      <c r="AY56" s="1">
        <v>2202554</v>
      </c>
      <c r="AZ56" s="1" t="s">
        <v>2630</v>
      </c>
      <c r="BA56" s="1" t="s">
        <v>1073</v>
      </c>
      <c r="BB56" s="1">
        <v>4103800</v>
      </c>
      <c r="BC56" s="1" t="s">
        <v>5741</v>
      </c>
      <c r="BD56" s="1" t="s">
        <v>4987</v>
      </c>
      <c r="BE56" s="1">
        <v>3303856</v>
      </c>
      <c r="BF56" s="1" t="s">
        <v>5037</v>
      </c>
      <c r="BG56" s="1" t="s">
        <v>2980</v>
      </c>
      <c r="BH56" s="1">
        <v>2404903</v>
      </c>
      <c r="BI56" s="1" t="s">
        <v>3033</v>
      </c>
      <c r="BP56" s="1" t="s">
        <v>6315</v>
      </c>
      <c r="BQ56" s="1">
        <v>4302501</v>
      </c>
      <c r="BR56" s="1" t="s">
        <v>6365</v>
      </c>
      <c r="BS56" s="1" t="s">
        <v>6057</v>
      </c>
      <c r="BT56" s="1">
        <v>4203303</v>
      </c>
      <c r="BU56" s="1" t="s">
        <v>3526</v>
      </c>
      <c r="BV56" s="1" t="s">
        <v>3610</v>
      </c>
      <c r="BW56" s="1">
        <v>2805505</v>
      </c>
      <c r="BX56" s="1" t="s">
        <v>3659</v>
      </c>
      <c r="BY56" s="1" t="s">
        <v>1247</v>
      </c>
      <c r="BZ56" s="1">
        <v>3504701</v>
      </c>
      <c r="CA56" s="1" t="s">
        <v>5124</v>
      </c>
      <c r="CB56" s="1" t="s">
        <v>2222</v>
      </c>
      <c r="CC56" s="1">
        <v>1708205</v>
      </c>
      <c r="CD56" s="1" t="s">
        <v>2275</v>
      </c>
    </row>
    <row r="57" spans="1:82" x14ac:dyDescent="0.25">
      <c r="A57" s="1">
        <v>56</v>
      </c>
      <c r="E57" s="1" t="s">
        <v>1071</v>
      </c>
      <c r="F57" s="1">
        <v>2705101</v>
      </c>
      <c r="G57" s="1" t="s">
        <v>3565</v>
      </c>
      <c r="H57" s="1" t="s">
        <v>1982</v>
      </c>
      <c r="I57" s="1">
        <v>1304005</v>
      </c>
      <c r="J57" s="1" t="s">
        <v>2037</v>
      </c>
      <c r="N57" s="1" t="s">
        <v>3678</v>
      </c>
      <c r="O57" s="1">
        <v>2904506</v>
      </c>
      <c r="P57" s="1" t="s">
        <v>3732</v>
      </c>
      <c r="Q57" s="1" t="s">
        <v>1245</v>
      </c>
      <c r="R57" s="1">
        <v>2304277</v>
      </c>
      <c r="S57" s="1" t="s">
        <v>2854</v>
      </c>
      <c r="W57" s="1" t="s">
        <v>4911</v>
      </c>
      <c r="X57" s="1">
        <v>3204054</v>
      </c>
      <c r="Y57" s="1" t="s">
        <v>4965</v>
      </c>
      <c r="Z57" s="1" t="s">
        <v>1246</v>
      </c>
      <c r="AA57" s="1">
        <v>5204904</v>
      </c>
      <c r="AB57" s="1" t="s">
        <v>7039</v>
      </c>
      <c r="AC57" s="1" t="s">
        <v>2360</v>
      </c>
      <c r="AD57" s="1">
        <v>2103158</v>
      </c>
      <c r="AE57" s="1" t="s">
        <v>2414</v>
      </c>
      <c r="AF57" s="1" t="s">
        <v>4075</v>
      </c>
      <c r="AG57" s="1">
        <v>3105004</v>
      </c>
      <c r="AH57" s="1" t="s">
        <v>4130</v>
      </c>
      <c r="AI57" s="1" t="s">
        <v>38</v>
      </c>
      <c r="AJ57" s="1">
        <v>5006002</v>
      </c>
      <c r="AK57" s="1" t="s">
        <v>6831</v>
      </c>
      <c r="AL57" s="1" t="s">
        <v>6854</v>
      </c>
      <c r="AM57" s="1">
        <v>5104807</v>
      </c>
      <c r="AN57" s="1" t="s">
        <v>6906</v>
      </c>
      <c r="AO57" s="1" t="s">
        <v>2061</v>
      </c>
      <c r="AP57" s="1">
        <v>1503408</v>
      </c>
      <c r="AQ57" s="1" t="s">
        <v>2116</v>
      </c>
      <c r="AR57" s="1" t="s">
        <v>3143</v>
      </c>
      <c r="AS57" s="1">
        <v>2504157</v>
      </c>
      <c r="AT57" s="1" t="s">
        <v>3192</v>
      </c>
      <c r="AU57" s="1" t="s">
        <v>1244</v>
      </c>
      <c r="AV57" s="1">
        <v>2605004</v>
      </c>
      <c r="AW57" s="1" t="s">
        <v>3395</v>
      </c>
      <c r="AX57" s="1" t="s">
        <v>2576</v>
      </c>
      <c r="AY57" s="1">
        <v>2202604</v>
      </c>
      <c r="AZ57" s="1" t="s">
        <v>2631</v>
      </c>
      <c r="BA57" s="1" t="s">
        <v>1073</v>
      </c>
      <c r="BB57" s="1">
        <v>4103909</v>
      </c>
      <c r="BC57" s="1" t="s">
        <v>5742</v>
      </c>
      <c r="BD57" s="1" t="s">
        <v>4987</v>
      </c>
      <c r="BE57" s="1">
        <v>3303906</v>
      </c>
      <c r="BF57" s="1" t="s">
        <v>5038</v>
      </c>
      <c r="BG57" s="1" t="s">
        <v>2980</v>
      </c>
      <c r="BH57" s="1">
        <v>2405009</v>
      </c>
      <c r="BI57" s="1" t="s">
        <v>3034</v>
      </c>
      <c r="BP57" s="1" t="s">
        <v>6315</v>
      </c>
      <c r="BQ57" s="1">
        <v>4302584</v>
      </c>
      <c r="BR57" s="1" t="s">
        <v>6366</v>
      </c>
      <c r="BS57" s="1" t="s">
        <v>6057</v>
      </c>
      <c r="BT57" s="1">
        <v>4203402</v>
      </c>
      <c r="BU57" s="1" t="s">
        <v>6105</v>
      </c>
      <c r="BV57" s="1" t="s">
        <v>3610</v>
      </c>
      <c r="BW57" s="1">
        <v>2805604</v>
      </c>
      <c r="BX57" s="1" t="s">
        <v>3660</v>
      </c>
      <c r="BY57" s="1" t="s">
        <v>1247</v>
      </c>
      <c r="BZ57" s="1">
        <v>3504800</v>
      </c>
      <c r="CA57" s="1" t="s">
        <v>5125</v>
      </c>
      <c r="CB57" s="1" t="s">
        <v>2222</v>
      </c>
      <c r="CC57" s="1">
        <v>1708254</v>
      </c>
      <c r="CD57" s="1" t="s">
        <v>2276</v>
      </c>
    </row>
    <row r="58" spans="1:82" x14ac:dyDescent="0.25">
      <c r="A58" s="1">
        <v>57</v>
      </c>
      <c r="E58" s="1" t="s">
        <v>1071</v>
      </c>
      <c r="F58" s="1">
        <v>2705200</v>
      </c>
      <c r="G58" s="1" t="s">
        <v>3566</v>
      </c>
      <c r="H58" s="1" t="s">
        <v>1982</v>
      </c>
      <c r="I58" s="1">
        <v>1304062</v>
      </c>
      <c r="J58" s="1" t="s">
        <v>2038</v>
      </c>
      <c r="N58" s="1" t="s">
        <v>3678</v>
      </c>
      <c r="O58" s="1">
        <v>2904605</v>
      </c>
      <c r="P58" s="1" t="s">
        <v>3733</v>
      </c>
      <c r="Q58" s="1" t="s">
        <v>1245</v>
      </c>
      <c r="R58" s="1">
        <v>2304285</v>
      </c>
      <c r="S58" s="1" t="s">
        <v>2855</v>
      </c>
      <c r="W58" s="1" t="s">
        <v>4911</v>
      </c>
      <c r="X58" s="1">
        <v>3204104</v>
      </c>
      <c r="Y58" s="1" t="s">
        <v>4966</v>
      </c>
      <c r="Z58" s="1" t="s">
        <v>1246</v>
      </c>
      <c r="AA58" s="1">
        <v>5204953</v>
      </c>
      <c r="AB58" s="1" t="s">
        <v>7040</v>
      </c>
      <c r="AC58" s="1" t="s">
        <v>2360</v>
      </c>
      <c r="AD58" s="1">
        <v>2103174</v>
      </c>
      <c r="AE58" s="1" t="s">
        <v>2415</v>
      </c>
      <c r="AF58" s="1" t="s">
        <v>4075</v>
      </c>
      <c r="AG58" s="1">
        <v>3105103</v>
      </c>
      <c r="AH58" s="1" t="s">
        <v>4131</v>
      </c>
      <c r="AI58" s="1" t="s">
        <v>38</v>
      </c>
      <c r="AJ58" s="1">
        <v>5006200</v>
      </c>
      <c r="AK58" s="1" t="s">
        <v>6832</v>
      </c>
      <c r="AL58" s="1" t="s">
        <v>6854</v>
      </c>
      <c r="AM58" s="1">
        <v>5104906</v>
      </c>
      <c r="AN58" s="1" t="s">
        <v>6907</v>
      </c>
      <c r="AO58" s="1" t="s">
        <v>2061</v>
      </c>
      <c r="AP58" s="1">
        <v>1503457</v>
      </c>
      <c r="AQ58" s="1" t="s">
        <v>2117</v>
      </c>
      <c r="AR58" s="1" t="s">
        <v>3143</v>
      </c>
      <c r="AS58" s="1">
        <v>2504207</v>
      </c>
      <c r="AT58" s="1" t="s">
        <v>3193</v>
      </c>
      <c r="AU58" s="1" t="s">
        <v>1244</v>
      </c>
      <c r="AV58" s="1">
        <v>2605103</v>
      </c>
      <c r="AW58" s="1" t="s">
        <v>3396</v>
      </c>
      <c r="AX58" s="1" t="s">
        <v>2576</v>
      </c>
      <c r="AY58" s="1">
        <v>2202653</v>
      </c>
      <c r="AZ58" s="1" t="s">
        <v>2632</v>
      </c>
      <c r="BA58" s="1" t="s">
        <v>1073</v>
      </c>
      <c r="BB58" s="1">
        <v>4103958</v>
      </c>
      <c r="BC58" s="1" t="s">
        <v>5743</v>
      </c>
      <c r="BD58" s="1" t="s">
        <v>4987</v>
      </c>
      <c r="BE58" s="1">
        <v>3303955</v>
      </c>
      <c r="BF58" s="1" t="s">
        <v>5039</v>
      </c>
      <c r="BG58" s="1" t="s">
        <v>2980</v>
      </c>
      <c r="BH58" s="1">
        <v>2405108</v>
      </c>
      <c r="BI58" s="1" t="s">
        <v>3035</v>
      </c>
      <c r="BP58" s="1" t="s">
        <v>6315</v>
      </c>
      <c r="BQ58" s="1">
        <v>4302600</v>
      </c>
      <c r="BR58" s="1" t="s">
        <v>6367</v>
      </c>
      <c r="BS58" s="1" t="s">
        <v>6057</v>
      </c>
      <c r="BT58" s="1">
        <v>4203501</v>
      </c>
      <c r="BU58" s="1" t="s">
        <v>6106</v>
      </c>
      <c r="BV58" s="1" t="s">
        <v>3610</v>
      </c>
      <c r="BW58" s="1">
        <v>2805703</v>
      </c>
      <c r="BX58" s="1" t="s">
        <v>3661</v>
      </c>
      <c r="BY58" s="1" t="s">
        <v>1247</v>
      </c>
      <c r="BZ58" s="1">
        <v>3504909</v>
      </c>
      <c r="CA58" s="1" t="s">
        <v>5126</v>
      </c>
      <c r="CB58" s="1" t="s">
        <v>2222</v>
      </c>
      <c r="CC58" s="1">
        <v>1708304</v>
      </c>
      <c r="CD58" s="1" t="s">
        <v>2277</v>
      </c>
    </row>
    <row r="59" spans="1:82" x14ac:dyDescent="0.25">
      <c r="A59" s="1">
        <v>58</v>
      </c>
      <c r="E59" s="1" t="s">
        <v>1071</v>
      </c>
      <c r="F59" s="1">
        <v>2705309</v>
      </c>
      <c r="G59" s="1" t="s">
        <v>3567</v>
      </c>
      <c r="H59" s="1" t="s">
        <v>1982</v>
      </c>
      <c r="I59" s="1">
        <v>1304104</v>
      </c>
      <c r="J59" s="1" t="s">
        <v>2039</v>
      </c>
      <c r="N59" s="1" t="s">
        <v>3678</v>
      </c>
      <c r="O59" s="1">
        <v>2904704</v>
      </c>
      <c r="P59" s="1" t="s">
        <v>3734</v>
      </c>
      <c r="Q59" s="1" t="s">
        <v>1245</v>
      </c>
      <c r="R59" s="1">
        <v>2304301</v>
      </c>
      <c r="S59" s="1" t="s">
        <v>2856</v>
      </c>
      <c r="W59" s="1" t="s">
        <v>4911</v>
      </c>
      <c r="X59" s="1">
        <v>3204203</v>
      </c>
      <c r="Y59" s="1" t="s">
        <v>4967</v>
      </c>
      <c r="Z59" s="1" t="s">
        <v>1246</v>
      </c>
      <c r="AA59" s="1">
        <v>5205000</v>
      </c>
      <c r="AB59" s="1" t="s">
        <v>7041</v>
      </c>
      <c r="AC59" s="1" t="s">
        <v>2360</v>
      </c>
      <c r="AD59" s="1">
        <v>2103208</v>
      </c>
      <c r="AE59" s="1" t="s">
        <v>2416</v>
      </c>
      <c r="AF59" s="1" t="s">
        <v>4075</v>
      </c>
      <c r="AG59" s="1">
        <v>3105202</v>
      </c>
      <c r="AH59" s="1" t="s">
        <v>4132</v>
      </c>
      <c r="AI59" s="1" t="s">
        <v>38</v>
      </c>
      <c r="AJ59" s="1">
        <v>5006259</v>
      </c>
      <c r="AK59" s="1" t="s">
        <v>6833</v>
      </c>
      <c r="AL59" s="1" t="s">
        <v>6854</v>
      </c>
      <c r="AM59" s="1">
        <v>5105002</v>
      </c>
      <c r="AN59" s="1" t="s">
        <v>6908</v>
      </c>
      <c r="AO59" s="1" t="s">
        <v>2061</v>
      </c>
      <c r="AP59" s="1">
        <v>1503507</v>
      </c>
      <c r="AQ59" s="1" t="s">
        <v>2118</v>
      </c>
      <c r="AR59" s="1" t="s">
        <v>3143</v>
      </c>
      <c r="AS59" s="1">
        <v>2504306</v>
      </c>
      <c r="AT59" s="1" t="s">
        <v>3194</v>
      </c>
      <c r="AU59" s="1" t="s">
        <v>1244</v>
      </c>
      <c r="AV59" s="1">
        <v>2605152</v>
      </c>
      <c r="AW59" s="1" t="s">
        <v>3397</v>
      </c>
      <c r="AX59" s="1" t="s">
        <v>2576</v>
      </c>
      <c r="AY59" s="1">
        <v>2202703</v>
      </c>
      <c r="AZ59" s="1" t="s">
        <v>2633</v>
      </c>
      <c r="BA59" s="1" t="s">
        <v>1073</v>
      </c>
      <c r="BB59" s="1">
        <v>4104006</v>
      </c>
      <c r="BC59" s="1" t="s">
        <v>5744</v>
      </c>
      <c r="BD59" s="1" t="s">
        <v>4987</v>
      </c>
      <c r="BE59" s="1">
        <v>3304003</v>
      </c>
      <c r="BF59" s="1" t="s">
        <v>5040</v>
      </c>
      <c r="BG59" s="1" t="s">
        <v>2980</v>
      </c>
      <c r="BH59" s="1">
        <v>2405207</v>
      </c>
      <c r="BI59" s="1" t="s">
        <v>3036</v>
      </c>
      <c r="BP59" s="1" t="s">
        <v>6315</v>
      </c>
      <c r="BQ59" s="1">
        <v>4302659</v>
      </c>
      <c r="BR59" s="1" t="s">
        <v>6368</v>
      </c>
      <c r="BS59" s="1" t="s">
        <v>6057</v>
      </c>
      <c r="BT59" s="1">
        <v>4203600</v>
      </c>
      <c r="BU59" s="1" t="s">
        <v>6107</v>
      </c>
      <c r="BV59" s="1" t="s">
        <v>3610</v>
      </c>
      <c r="BW59" s="1">
        <v>2805802</v>
      </c>
      <c r="BX59" s="1" t="s">
        <v>3662</v>
      </c>
      <c r="BY59" s="1" t="s">
        <v>1247</v>
      </c>
      <c r="BZ59" s="1">
        <v>3505005</v>
      </c>
      <c r="CA59" s="1" t="s">
        <v>5127</v>
      </c>
      <c r="CB59" s="1" t="s">
        <v>2222</v>
      </c>
      <c r="CC59" s="1">
        <v>1709005</v>
      </c>
      <c r="CD59" s="1" t="s">
        <v>2278</v>
      </c>
    </row>
    <row r="60" spans="1:82" x14ac:dyDescent="0.25">
      <c r="A60" s="1">
        <v>59</v>
      </c>
      <c r="E60" s="1" t="s">
        <v>1071</v>
      </c>
      <c r="F60" s="1">
        <v>2705408</v>
      </c>
      <c r="G60" s="1" t="s">
        <v>3568</v>
      </c>
      <c r="H60" s="1" t="s">
        <v>1982</v>
      </c>
      <c r="I60" s="1">
        <v>1304203</v>
      </c>
      <c r="J60" s="1" t="s">
        <v>2040</v>
      </c>
      <c r="N60" s="1" t="s">
        <v>3678</v>
      </c>
      <c r="O60" s="1">
        <v>2904753</v>
      </c>
      <c r="P60" s="1" t="s">
        <v>3735</v>
      </c>
      <c r="Q60" s="1" t="s">
        <v>1245</v>
      </c>
      <c r="R60" s="1">
        <v>2304350</v>
      </c>
      <c r="S60" s="1" t="s">
        <v>2857</v>
      </c>
      <c r="W60" s="1" t="s">
        <v>4911</v>
      </c>
      <c r="X60" s="1">
        <v>3204252</v>
      </c>
      <c r="Y60" s="1" t="s">
        <v>4968</v>
      </c>
      <c r="Z60" s="1" t="s">
        <v>1246</v>
      </c>
      <c r="AA60" s="1">
        <v>5205059</v>
      </c>
      <c r="AB60" s="1" t="s">
        <v>7042</v>
      </c>
      <c r="AC60" s="1" t="s">
        <v>2360</v>
      </c>
      <c r="AD60" s="1">
        <v>2103257</v>
      </c>
      <c r="AE60" s="1" t="s">
        <v>2417</v>
      </c>
      <c r="AF60" s="1" t="s">
        <v>4075</v>
      </c>
      <c r="AG60" s="1">
        <v>3105301</v>
      </c>
      <c r="AH60" s="1" t="s">
        <v>4133</v>
      </c>
      <c r="AI60" s="1" t="s">
        <v>38</v>
      </c>
      <c r="AJ60" s="1">
        <v>5006309</v>
      </c>
      <c r="AK60" s="1" t="s">
        <v>6834</v>
      </c>
      <c r="AL60" s="1" t="s">
        <v>6854</v>
      </c>
      <c r="AM60" s="1">
        <v>5105101</v>
      </c>
      <c r="AN60" s="1" t="s">
        <v>6909</v>
      </c>
      <c r="AO60" s="1" t="s">
        <v>2061</v>
      </c>
      <c r="AP60" s="1">
        <v>1503606</v>
      </c>
      <c r="AQ60" s="1" t="s">
        <v>2119</v>
      </c>
      <c r="AR60" s="1" t="s">
        <v>3143</v>
      </c>
      <c r="AS60" s="1">
        <v>2504355</v>
      </c>
      <c r="AT60" s="1" t="s">
        <v>3195</v>
      </c>
      <c r="AU60" s="1" t="s">
        <v>1244</v>
      </c>
      <c r="AV60" s="1">
        <v>2605202</v>
      </c>
      <c r="AW60" s="1" t="s">
        <v>3398</v>
      </c>
      <c r="AX60" s="1" t="s">
        <v>2576</v>
      </c>
      <c r="AY60" s="1">
        <v>2202711</v>
      </c>
      <c r="AZ60" s="1" t="s">
        <v>2634</v>
      </c>
      <c r="BA60" s="1" t="s">
        <v>1073</v>
      </c>
      <c r="BB60" s="1">
        <v>4104055</v>
      </c>
      <c r="BC60" s="1" t="s">
        <v>5745</v>
      </c>
      <c r="BD60" s="1" t="s">
        <v>4987</v>
      </c>
      <c r="BE60" s="1">
        <v>3304102</v>
      </c>
      <c r="BF60" s="1" t="s">
        <v>5041</v>
      </c>
      <c r="BG60" s="1" t="s">
        <v>2980</v>
      </c>
      <c r="BH60" s="1">
        <v>2405306</v>
      </c>
      <c r="BI60" s="1" t="s">
        <v>3037</v>
      </c>
      <c r="BP60" s="1" t="s">
        <v>6315</v>
      </c>
      <c r="BQ60" s="1">
        <v>4302709</v>
      </c>
      <c r="BR60" s="1" t="s">
        <v>6369</v>
      </c>
      <c r="BS60" s="1" t="s">
        <v>6057</v>
      </c>
      <c r="BT60" s="1">
        <v>4203709</v>
      </c>
      <c r="BU60" s="1" t="s">
        <v>6108</v>
      </c>
      <c r="BV60" s="1" t="s">
        <v>3610</v>
      </c>
      <c r="BW60" s="1">
        <v>2805901</v>
      </c>
      <c r="BX60" s="1" t="s">
        <v>3094</v>
      </c>
      <c r="BY60" s="1" t="s">
        <v>1247</v>
      </c>
      <c r="BZ60" s="1">
        <v>3505104</v>
      </c>
      <c r="CA60" s="1" t="s">
        <v>5128</v>
      </c>
      <c r="CB60" s="1" t="s">
        <v>2222</v>
      </c>
      <c r="CC60" s="1">
        <v>1709302</v>
      </c>
      <c r="CD60" s="1" t="s">
        <v>2279</v>
      </c>
    </row>
    <row r="61" spans="1:82" x14ac:dyDescent="0.25">
      <c r="A61" s="1">
        <v>60</v>
      </c>
      <c r="E61" s="1" t="s">
        <v>1071</v>
      </c>
      <c r="F61" s="1">
        <v>2705507</v>
      </c>
      <c r="G61" s="1" t="s">
        <v>3569</v>
      </c>
      <c r="H61" s="1" t="s">
        <v>1982</v>
      </c>
      <c r="I61" s="1">
        <v>1304237</v>
      </c>
      <c r="J61" s="1" t="s">
        <v>2041</v>
      </c>
      <c r="N61" s="1" t="s">
        <v>3678</v>
      </c>
      <c r="O61" s="1">
        <v>2904803</v>
      </c>
      <c r="P61" s="1" t="s">
        <v>3736</v>
      </c>
      <c r="Q61" s="1" t="s">
        <v>1245</v>
      </c>
      <c r="R61" s="1">
        <v>2304400</v>
      </c>
      <c r="S61" s="1" t="s">
        <v>2858</v>
      </c>
      <c r="W61" s="1" t="s">
        <v>4911</v>
      </c>
      <c r="X61" s="1">
        <v>3204302</v>
      </c>
      <c r="Y61" s="1" t="s">
        <v>2327</v>
      </c>
      <c r="Z61" s="1" t="s">
        <v>1246</v>
      </c>
      <c r="AA61" s="1">
        <v>5205109</v>
      </c>
      <c r="AB61" s="1" t="s">
        <v>7043</v>
      </c>
      <c r="AC61" s="1" t="s">
        <v>2360</v>
      </c>
      <c r="AD61" s="1">
        <v>2103307</v>
      </c>
      <c r="AE61" s="1" t="s">
        <v>2418</v>
      </c>
      <c r="AF61" s="1" t="s">
        <v>4075</v>
      </c>
      <c r="AG61" s="1">
        <v>3105400</v>
      </c>
      <c r="AH61" s="1" t="s">
        <v>4134</v>
      </c>
      <c r="AI61" s="1" t="s">
        <v>38</v>
      </c>
      <c r="AJ61" s="1">
        <v>5006358</v>
      </c>
      <c r="AK61" s="1" t="s">
        <v>6835</v>
      </c>
      <c r="AL61" s="1" t="s">
        <v>6854</v>
      </c>
      <c r="AM61" s="1">
        <v>5105150</v>
      </c>
      <c r="AN61" s="1" t="s">
        <v>6910</v>
      </c>
      <c r="AO61" s="1" t="s">
        <v>2061</v>
      </c>
      <c r="AP61" s="1">
        <v>1503705</v>
      </c>
      <c r="AQ61" s="1" t="s">
        <v>2120</v>
      </c>
      <c r="AR61" s="1" t="s">
        <v>3143</v>
      </c>
      <c r="AS61" s="1">
        <v>2504405</v>
      </c>
      <c r="AT61" s="1" t="s">
        <v>3196</v>
      </c>
      <c r="AU61" s="1" t="s">
        <v>1244</v>
      </c>
      <c r="AV61" s="1">
        <v>2605301</v>
      </c>
      <c r="AW61" s="1" t="s">
        <v>3399</v>
      </c>
      <c r="AX61" s="1" t="s">
        <v>2576</v>
      </c>
      <c r="AY61" s="1">
        <v>2202729</v>
      </c>
      <c r="AZ61" s="1" t="s">
        <v>2635</v>
      </c>
      <c r="BA61" s="1" t="s">
        <v>1073</v>
      </c>
      <c r="BB61" s="1">
        <v>4104105</v>
      </c>
      <c r="BC61" s="1" t="s">
        <v>5746</v>
      </c>
      <c r="BD61" s="1" t="s">
        <v>4987</v>
      </c>
      <c r="BE61" s="1">
        <v>3304110</v>
      </c>
      <c r="BF61" s="1" t="s">
        <v>5042</v>
      </c>
      <c r="BG61" s="1" t="s">
        <v>2980</v>
      </c>
      <c r="BH61" s="1">
        <v>2405405</v>
      </c>
      <c r="BI61" s="1" t="s">
        <v>3038</v>
      </c>
      <c r="BP61" s="1" t="s">
        <v>6315</v>
      </c>
      <c r="BQ61" s="1">
        <v>4302808</v>
      </c>
      <c r="BR61" s="1" t="s">
        <v>6370</v>
      </c>
      <c r="BS61" s="1" t="s">
        <v>6057</v>
      </c>
      <c r="BT61" s="1">
        <v>4203808</v>
      </c>
      <c r="BU61" s="1" t="s">
        <v>6109</v>
      </c>
      <c r="BV61" s="1" t="s">
        <v>3610</v>
      </c>
      <c r="BW61" s="1">
        <v>2806008</v>
      </c>
      <c r="BX61" s="1" t="s">
        <v>3663</v>
      </c>
      <c r="BY61" s="1" t="s">
        <v>1247</v>
      </c>
      <c r="BZ61" s="1">
        <v>3505203</v>
      </c>
      <c r="CA61" s="1" t="s">
        <v>5129</v>
      </c>
      <c r="CB61" s="1" t="s">
        <v>2222</v>
      </c>
      <c r="CC61" s="1">
        <v>1709500</v>
      </c>
      <c r="CD61" s="1" t="s">
        <v>2280</v>
      </c>
    </row>
    <row r="62" spans="1:82" x14ac:dyDescent="0.25">
      <c r="A62" s="1">
        <v>61</v>
      </c>
      <c r="E62" s="1" t="s">
        <v>1071</v>
      </c>
      <c r="F62" s="1">
        <v>2705606</v>
      </c>
      <c r="G62" s="1" t="s">
        <v>3570</v>
      </c>
      <c r="H62" s="1" t="s">
        <v>1982</v>
      </c>
      <c r="I62" s="1">
        <v>1304260</v>
      </c>
      <c r="J62" s="1" t="s">
        <v>2042</v>
      </c>
      <c r="N62" s="1" t="s">
        <v>3678</v>
      </c>
      <c r="O62" s="1">
        <v>2904852</v>
      </c>
      <c r="P62" s="1" t="s">
        <v>3737</v>
      </c>
      <c r="Q62" s="1" t="s">
        <v>1245</v>
      </c>
      <c r="R62" s="1">
        <v>2304459</v>
      </c>
      <c r="S62" s="1" t="s">
        <v>2859</v>
      </c>
      <c r="W62" s="1" t="s">
        <v>4911</v>
      </c>
      <c r="X62" s="1">
        <v>3204351</v>
      </c>
      <c r="Y62" s="1" t="s">
        <v>4969</v>
      </c>
      <c r="Z62" s="1" t="s">
        <v>1246</v>
      </c>
      <c r="AA62" s="1">
        <v>5205208</v>
      </c>
      <c r="AB62" s="1" t="s">
        <v>7044</v>
      </c>
      <c r="AC62" s="1" t="s">
        <v>2360</v>
      </c>
      <c r="AD62" s="1">
        <v>2103406</v>
      </c>
      <c r="AE62" s="1" t="s">
        <v>2419</v>
      </c>
      <c r="AF62" s="1" t="s">
        <v>4075</v>
      </c>
      <c r="AG62" s="1">
        <v>3105509</v>
      </c>
      <c r="AH62" s="1" t="s">
        <v>4135</v>
      </c>
      <c r="AI62" s="1" t="s">
        <v>38</v>
      </c>
      <c r="AJ62" s="1">
        <v>5006408</v>
      </c>
      <c r="AK62" s="1" t="s">
        <v>6836</v>
      </c>
      <c r="AL62" s="1" t="s">
        <v>6854</v>
      </c>
      <c r="AM62" s="1">
        <v>5105176</v>
      </c>
      <c r="AN62" s="1" t="s">
        <v>6911</v>
      </c>
      <c r="AO62" s="1" t="s">
        <v>2061</v>
      </c>
      <c r="AP62" s="1">
        <v>1503754</v>
      </c>
      <c r="AQ62" s="1" t="s">
        <v>2121</v>
      </c>
      <c r="AR62" s="1" t="s">
        <v>3143</v>
      </c>
      <c r="AS62" s="1">
        <v>2504504</v>
      </c>
      <c r="AT62" s="1" t="s">
        <v>3197</v>
      </c>
      <c r="AU62" s="1" t="s">
        <v>1244</v>
      </c>
      <c r="AV62" s="1">
        <v>2605400</v>
      </c>
      <c r="AW62" s="1" t="s">
        <v>3400</v>
      </c>
      <c r="AX62" s="1" t="s">
        <v>2576</v>
      </c>
      <c r="AY62" s="1">
        <v>2202737</v>
      </c>
      <c r="AZ62" s="1" t="s">
        <v>2636</v>
      </c>
      <c r="BA62" s="1" t="s">
        <v>1073</v>
      </c>
      <c r="BB62" s="1">
        <v>4104204</v>
      </c>
      <c r="BC62" s="1" t="s">
        <v>5747</v>
      </c>
      <c r="BD62" s="1" t="s">
        <v>4987</v>
      </c>
      <c r="BE62" s="1">
        <v>3304128</v>
      </c>
      <c r="BF62" s="1" t="s">
        <v>5043</v>
      </c>
      <c r="BG62" s="1" t="s">
        <v>2980</v>
      </c>
      <c r="BH62" s="1">
        <v>2405504</v>
      </c>
      <c r="BI62" s="1" t="s">
        <v>3039</v>
      </c>
      <c r="BP62" s="1" t="s">
        <v>6315</v>
      </c>
      <c r="BQ62" s="1">
        <v>4302907</v>
      </c>
      <c r="BR62" s="1" t="s">
        <v>6371</v>
      </c>
      <c r="BS62" s="1" t="s">
        <v>6057</v>
      </c>
      <c r="BT62" s="1">
        <v>4203253</v>
      </c>
      <c r="BU62" s="1" t="s">
        <v>6110</v>
      </c>
      <c r="BV62" s="1" t="s">
        <v>3610</v>
      </c>
      <c r="BW62" s="1">
        <v>2806107</v>
      </c>
      <c r="BX62" s="1" t="s">
        <v>3664</v>
      </c>
      <c r="BY62" s="1" t="s">
        <v>1247</v>
      </c>
      <c r="BZ62" s="1">
        <v>3505302</v>
      </c>
      <c r="CA62" s="1" t="s">
        <v>5130</v>
      </c>
      <c r="CB62" s="1" t="s">
        <v>2222</v>
      </c>
      <c r="CC62" s="1">
        <v>1709807</v>
      </c>
      <c r="CD62" s="1" t="s">
        <v>2281</v>
      </c>
    </row>
    <row r="63" spans="1:82" x14ac:dyDescent="0.25">
      <c r="A63" s="1">
        <v>62</v>
      </c>
      <c r="E63" s="1" t="s">
        <v>1071</v>
      </c>
      <c r="F63" s="1">
        <v>2705705</v>
      </c>
      <c r="G63" s="1" t="s">
        <v>3571</v>
      </c>
      <c r="H63" s="1" t="s">
        <v>1982</v>
      </c>
      <c r="I63" s="1">
        <v>1304302</v>
      </c>
      <c r="J63" s="1" t="s">
        <v>2043</v>
      </c>
      <c r="N63" s="1" t="s">
        <v>3678</v>
      </c>
      <c r="O63" s="1">
        <v>2904902</v>
      </c>
      <c r="P63" s="1" t="s">
        <v>3738</v>
      </c>
      <c r="Q63" s="1" t="s">
        <v>1245</v>
      </c>
      <c r="R63" s="1">
        <v>2304509</v>
      </c>
      <c r="S63" s="1" t="s">
        <v>2860</v>
      </c>
      <c r="W63" s="1" t="s">
        <v>4911</v>
      </c>
      <c r="X63" s="1">
        <v>3204401</v>
      </c>
      <c r="Y63" s="1" t="s">
        <v>4970</v>
      </c>
      <c r="Z63" s="1" t="s">
        <v>1246</v>
      </c>
      <c r="AA63" s="1">
        <v>5205307</v>
      </c>
      <c r="AB63" s="1" t="s">
        <v>7045</v>
      </c>
      <c r="AC63" s="1" t="s">
        <v>2360</v>
      </c>
      <c r="AD63" s="1">
        <v>2103505</v>
      </c>
      <c r="AE63" s="1" t="s">
        <v>2420</v>
      </c>
      <c r="AF63" s="1" t="s">
        <v>4075</v>
      </c>
      <c r="AG63" s="1">
        <v>3105608</v>
      </c>
      <c r="AH63" s="1" t="s">
        <v>4136</v>
      </c>
      <c r="AI63" s="1" t="s">
        <v>38</v>
      </c>
      <c r="AJ63" s="1">
        <v>5006606</v>
      </c>
      <c r="AK63" s="1" t="s">
        <v>6837</v>
      </c>
      <c r="AL63" s="1" t="s">
        <v>6854</v>
      </c>
      <c r="AM63" s="1">
        <v>5105200</v>
      </c>
      <c r="AN63" s="1" t="s">
        <v>6912</v>
      </c>
      <c r="AO63" s="1" t="s">
        <v>2061</v>
      </c>
      <c r="AP63" s="1">
        <v>1503804</v>
      </c>
      <c r="AQ63" s="1" t="s">
        <v>2122</v>
      </c>
      <c r="AR63" s="1" t="s">
        <v>3143</v>
      </c>
      <c r="AS63" s="1">
        <v>2504603</v>
      </c>
      <c r="AT63" s="1" t="s">
        <v>3198</v>
      </c>
      <c r="AU63" s="1" t="s">
        <v>1244</v>
      </c>
      <c r="AV63" s="1">
        <v>2605459</v>
      </c>
      <c r="AW63" s="1" t="s">
        <v>3401</v>
      </c>
      <c r="AX63" s="1" t="s">
        <v>2576</v>
      </c>
      <c r="AY63" s="1">
        <v>2202752</v>
      </c>
      <c r="AZ63" s="1" t="s">
        <v>2637</v>
      </c>
      <c r="BA63" s="1" t="s">
        <v>1073</v>
      </c>
      <c r="BB63" s="1">
        <v>4104253</v>
      </c>
      <c r="BC63" s="1" t="s">
        <v>5748</v>
      </c>
      <c r="BD63" s="1" t="s">
        <v>4987</v>
      </c>
      <c r="BE63" s="1">
        <v>3304144</v>
      </c>
      <c r="BF63" s="1" t="s">
        <v>5044</v>
      </c>
      <c r="BG63" s="1" t="s">
        <v>2980</v>
      </c>
      <c r="BH63" s="1">
        <v>2405603</v>
      </c>
      <c r="BI63" s="1" t="s">
        <v>3040</v>
      </c>
      <c r="BP63" s="1" t="s">
        <v>6315</v>
      </c>
      <c r="BQ63" s="1">
        <v>4303004</v>
      </c>
      <c r="BR63" s="1" t="s">
        <v>6372</v>
      </c>
      <c r="BS63" s="1" t="s">
        <v>6057</v>
      </c>
      <c r="BT63" s="1">
        <v>4203907</v>
      </c>
      <c r="BU63" s="1" t="s">
        <v>6111</v>
      </c>
      <c r="BV63" s="1" t="s">
        <v>3610</v>
      </c>
      <c r="BW63" s="1">
        <v>2806206</v>
      </c>
      <c r="BX63" s="1" t="s">
        <v>3665</v>
      </c>
      <c r="BY63" s="1" t="s">
        <v>1247</v>
      </c>
      <c r="BZ63" s="1">
        <v>3505351</v>
      </c>
      <c r="CA63" s="1" t="s">
        <v>5131</v>
      </c>
      <c r="CB63" s="1" t="s">
        <v>2222</v>
      </c>
      <c r="CC63" s="1">
        <v>1710508</v>
      </c>
      <c r="CD63" s="1" t="s">
        <v>2282</v>
      </c>
    </row>
    <row r="64" spans="1:82" x14ac:dyDescent="0.25">
      <c r="A64" s="1">
        <v>63</v>
      </c>
      <c r="E64" s="1" t="s">
        <v>1071</v>
      </c>
      <c r="F64" s="1">
        <v>2705804</v>
      </c>
      <c r="G64" s="1" t="s">
        <v>3572</v>
      </c>
      <c r="H64" s="1" t="s">
        <v>1982</v>
      </c>
      <c r="I64" s="1">
        <v>1304401</v>
      </c>
      <c r="J64" s="1" t="s">
        <v>2044</v>
      </c>
      <c r="N64" s="1" t="s">
        <v>3678</v>
      </c>
      <c r="O64" s="1">
        <v>2905008</v>
      </c>
      <c r="P64" s="1" t="s">
        <v>3739</v>
      </c>
      <c r="Q64" s="1" t="s">
        <v>1245</v>
      </c>
      <c r="R64" s="1">
        <v>2304608</v>
      </c>
      <c r="S64" s="1" t="s">
        <v>2861</v>
      </c>
      <c r="W64" s="1" t="s">
        <v>4911</v>
      </c>
      <c r="X64" s="1">
        <v>3204500</v>
      </c>
      <c r="Y64" s="1" t="s">
        <v>4971</v>
      </c>
      <c r="Z64" s="1" t="s">
        <v>1246</v>
      </c>
      <c r="AA64" s="1">
        <v>5205406</v>
      </c>
      <c r="AB64" s="1" t="s">
        <v>7046</v>
      </c>
      <c r="AC64" s="1" t="s">
        <v>2360</v>
      </c>
      <c r="AD64" s="1">
        <v>2103554</v>
      </c>
      <c r="AE64" s="1" t="s">
        <v>2421</v>
      </c>
      <c r="AF64" s="1" t="s">
        <v>4075</v>
      </c>
      <c r="AG64" s="1">
        <v>3105707</v>
      </c>
      <c r="AH64" s="1" t="s">
        <v>4137</v>
      </c>
      <c r="AI64" s="1" t="s">
        <v>38</v>
      </c>
      <c r="AJ64" s="1">
        <v>5006903</v>
      </c>
      <c r="AK64" s="1" t="s">
        <v>6838</v>
      </c>
      <c r="AL64" s="1" t="s">
        <v>6854</v>
      </c>
      <c r="AM64" s="1">
        <v>5105234</v>
      </c>
      <c r="AN64" s="1" t="s">
        <v>6913</v>
      </c>
      <c r="AO64" s="1" t="s">
        <v>2061</v>
      </c>
      <c r="AP64" s="1">
        <v>1503903</v>
      </c>
      <c r="AQ64" s="1" t="s">
        <v>2123</v>
      </c>
      <c r="AR64" s="1" t="s">
        <v>3143</v>
      </c>
      <c r="AS64" s="1">
        <v>2504702</v>
      </c>
      <c r="AT64" s="1" t="s">
        <v>3199</v>
      </c>
      <c r="AU64" s="1" t="s">
        <v>1244</v>
      </c>
      <c r="AV64" s="1">
        <v>2605509</v>
      </c>
      <c r="AW64" s="1" t="s">
        <v>3402</v>
      </c>
      <c r="AX64" s="1" t="s">
        <v>2576</v>
      </c>
      <c r="AY64" s="1">
        <v>2202778</v>
      </c>
      <c r="AZ64" s="1" t="s">
        <v>2638</v>
      </c>
      <c r="BA64" s="1" t="s">
        <v>1073</v>
      </c>
      <c r="BB64" s="1">
        <v>4104303</v>
      </c>
      <c r="BC64" s="1" t="s">
        <v>5749</v>
      </c>
      <c r="BD64" s="1" t="s">
        <v>4987</v>
      </c>
      <c r="BE64" s="1">
        <v>3304151</v>
      </c>
      <c r="BF64" s="1" t="s">
        <v>5045</v>
      </c>
      <c r="BG64" s="1" t="s">
        <v>2980</v>
      </c>
      <c r="BH64" s="1">
        <v>2405702</v>
      </c>
      <c r="BI64" s="1" t="s">
        <v>3041</v>
      </c>
      <c r="BP64" s="1" t="s">
        <v>6315</v>
      </c>
      <c r="BQ64" s="1">
        <v>4303103</v>
      </c>
      <c r="BR64" s="1" t="s">
        <v>2250</v>
      </c>
      <c r="BS64" s="1" t="s">
        <v>6057</v>
      </c>
      <c r="BT64" s="1">
        <v>4203956</v>
      </c>
      <c r="BU64" s="1" t="s">
        <v>6112</v>
      </c>
      <c r="BV64" s="1" t="s">
        <v>3610</v>
      </c>
      <c r="BW64" s="1">
        <v>2806305</v>
      </c>
      <c r="BX64" s="1" t="s">
        <v>3666</v>
      </c>
      <c r="BY64" s="1" t="s">
        <v>1247</v>
      </c>
      <c r="BZ64" s="1">
        <v>3505401</v>
      </c>
      <c r="CA64" s="1" t="s">
        <v>5132</v>
      </c>
      <c r="CB64" s="1" t="s">
        <v>2222</v>
      </c>
      <c r="CC64" s="1">
        <v>1710706</v>
      </c>
      <c r="CD64" s="1" t="s">
        <v>2283</v>
      </c>
    </row>
    <row r="65" spans="1:82" x14ac:dyDescent="0.25">
      <c r="A65" s="1">
        <v>64</v>
      </c>
      <c r="E65" s="1" t="s">
        <v>1071</v>
      </c>
      <c r="F65" s="1">
        <v>2705903</v>
      </c>
      <c r="G65" s="1" t="s">
        <v>3573</v>
      </c>
      <c r="N65" s="1" t="s">
        <v>3678</v>
      </c>
      <c r="O65" s="1">
        <v>2905107</v>
      </c>
      <c r="P65" s="1" t="s">
        <v>3740</v>
      </c>
      <c r="Q65" s="1" t="s">
        <v>1245</v>
      </c>
      <c r="R65" s="1">
        <v>2304657</v>
      </c>
      <c r="S65" s="1" t="s">
        <v>2862</v>
      </c>
      <c r="W65" s="1" t="s">
        <v>4911</v>
      </c>
      <c r="X65" s="1">
        <v>3204559</v>
      </c>
      <c r="Y65" s="1" t="s">
        <v>4972</v>
      </c>
      <c r="Z65" s="1" t="s">
        <v>1246</v>
      </c>
      <c r="AA65" s="1">
        <v>5205455</v>
      </c>
      <c r="AB65" s="1" t="s">
        <v>7047</v>
      </c>
      <c r="AC65" s="1" t="s">
        <v>2360</v>
      </c>
      <c r="AD65" s="1">
        <v>2103604</v>
      </c>
      <c r="AE65" s="1" t="s">
        <v>2422</v>
      </c>
      <c r="AF65" s="1" t="s">
        <v>4075</v>
      </c>
      <c r="AG65" s="1">
        <v>3105905</v>
      </c>
      <c r="AH65" s="1" t="s">
        <v>4138</v>
      </c>
      <c r="AI65" s="1" t="s">
        <v>38</v>
      </c>
      <c r="AJ65" s="1">
        <v>5007109</v>
      </c>
      <c r="AK65" s="1" t="s">
        <v>6839</v>
      </c>
      <c r="AL65" s="1" t="s">
        <v>6854</v>
      </c>
      <c r="AM65" s="1">
        <v>5105259</v>
      </c>
      <c r="AN65" s="1" t="s">
        <v>6914</v>
      </c>
      <c r="AO65" s="1" t="s">
        <v>2061</v>
      </c>
      <c r="AP65" s="1">
        <v>1504000</v>
      </c>
      <c r="AQ65" s="1" t="s">
        <v>2124</v>
      </c>
      <c r="AR65" s="1" t="s">
        <v>3143</v>
      </c>
      <c r="AS65" s="1">
        <v>2504801</v>
      </c>
      <c r="AT65" s="1" t="s">
        <v>3200</v>
      </c>
      <c r="AU65" s="1" t="s">
        <v>1244</v>
      </c>
      <c r="AV65" s="1">
        <v>2605608</v>
      </c>
      <c r="AW65" s="1" t="s">
        <v>3403</v>
      </c>
      <c r="AX65" s="1" t="s">
        <v>2576</v>
      </c>
      <c r="AY65" s="1">
        <v>2202802</v>
      </c>
      <c r="AZ65" s="1" t="s">
        <v>2639</v>
      </c>
      <c r="BA65" s="1" t="s">
        <v>1073</v>
      </c>
      <c r="BB65" s="1">
        <v>4104402</v>
      </c>
      <c r="BC65" s="1" t="s">
        <v>5750</v>
      </c>
      <c r="BD65" s="1" t="s">
        <v>4987</v>
      </c>
      <c r="BE65" s="1">
        <v>3304201</v>
      </c>
      <c r="BF65" s="1" t="s">
        <v>5046</v>
      </c>
      <c r="BG65" s="1" t="s">
        <v>2980</v>
      </c>
      <c r="BH65" s="1">
        <v>2405801</v>
      </c>
      <c r="BI65" s="1" t="s">
        <v>3042</v>
      </c>
      <c r="BP65" s="1" t="s">
        <v>6315</v>
      </c>
      <c r="BQ65" s="1">
        <v>4303202</v>
      </c>
      <c r="BR65" s="1" t="s">
        <v>6373</v>
      </c>
      <c r="BS65" s="1" t="s">
        <v>6057</v>
      </c>
      <c r="BT65" s="1">
        <v>4204004</v>
      </c>
      <c r="BU65" s="1" t="s">
        <v>5756</v>
      </c>
      <c r="BV65" s="1" t="s">
        <v>3610</v>
      </c>
      <c r="BW65" s="1">
        <v>2806503</v>
      </c>
      <c r="BX65" s="1" t="s">
        <v>3667</v>
      </c>
      <c r="BY65" s="1" t="s">
        <v>1247</v>
      </c>
      <c r="BZ65" s="1">
        <v>3505500</v>
      </c>
      <c r="CA65" s="1" t="s">
        <v>5133</v>
      </c>
      <c r="CB65" s="1" t="s">
        <v>2222</v>
      </c>
      <c r="CC65" s="1">
        <v>1710904</v>
      </c>
      <c r="CD65" s="1" t="s">
        <v>2284</v>
      </c>
    </row>
    <row r="66" spans="1:82" x14ac:dyDescent="0.25">
      <c r="A66" s="1">
        <v>65</v>
      </c>
      <c r="E66" s="1" t="s">
        <v>1071</v>
      </c>
      <c r="F66" s="1">
        <v>2706000</v>
      </c>
      <c r="G66" s="1" t="s">
        <v>3574</v>
      </c>
      <c r="N66" s="1" t="s">
        <v>3678</v>
      </c>
      <c r="O66" s="1">
        <v>2905156</v>
      </c>
      <c r="P66" s="1" t="s">
        <v>3741</v>
      </c>
      <c r="Q66" s="1" t="s">
        <v>1245</v>
      </c>
      <c r="R66" s="1">
        <v>2304707</v>
      </c>
      <c r="S66" s="1" t="s">
        <v>2863</v>
      </c>
      <c r="W66" s="1" t="s">
        <v>4911</v>
      </c>
      <c r="X66" s="1">
        <v>3204609</v>
      </c>
      <c r="Y66" s="1" t="s">
        <v>4973</v>
      </c>
      <c r="Z66" s="1" t="s">
        <v>1246</v>
      </c>
      <c r="AA66" s="1">
        <v>5205471</v>
      </c>
      <c r="AB66" s="1" t="s">
        <v>7048</v>
      </c>
      <c r="AC66" s="1" t="s">
        <v>2360</v>
      </c>
      <c r="AD66" s="1">
        <v>2103703</v>
      </c>
      <c r="AE66" s="1" t="s">
        <v>2423</v>
      </c>
      <c r="AF66" s="1" t="s">
        <v>4075</v>
      </c>
      <c r="AG66" s="1">
        <v>3106002</v>
      </c>
      <c r="AH66" s="1" t="s">
        <v>4139</v>
      </c>
      <c r="AI66" s="1" t="s">
        <v>38</v>
      </c>
      <c r="AJ66" s="1">
        <v>5007208</v>
      </c>
      <c r="AK66" s="1" t="s">
        <v>6840</v>
      </c>
      <c r="AL66" s="1" t="s">
        <v>6854</v>
      </c>
      <c r="AM66" s="1">
        <v>5105309</v>
      </c>
      <c r="AN66" s="1" t="s">
        <v>6915</v>
      </c>
      <c r="AO66" s="1" t="s">
        <v>2061</v>
      </c>
      <c r="AP66" s="1">
        <v>1504059</v>
      </c>
      <c r="AQ66" s="1" t="s">
        <v>2125</v>
      </c>
      <c r="AR66" s="1" t="s">
        <v>3143</v>
      </c>
      <c r="AS66" s="1">
        <v>2504850</v>
      </c>
      <c r="AT66" s="1" t="s">
        <v>3201</v>
      </c>
      <c r="AU66" s="1" t="s">
        <v>1244</v>
      </c>
      <c r="AV66" s="1">
        <v>2605707</v>
      </c>
      <c r="AW66" s="1" t="s">
        <v>3404</v>
      </c>
      <c r="AX66" s="1" t="s">
        <v>2576</v>
      </c>
      <c r="AY66" s="1">
        <v>2202851</v>
      </c>
      <c r="AZ66" s="1" t="s">
        <v>2640</v>
      </c>
      <c r="BA66" s="1" t="s">
        <v>1073</v>
      </c>
      <c r="BB66" s="1">
        <v>4104428</v>
      </c>
      <c r="BC66" s="1" t="s">
        <v>5751</v>
      </c>
      <c r="BD66" s="1" t="s">
        <v>4987</v>
      </c>
      <c r="BE66" s="1">
        <v>3304300</v>
      </c>
      <c r="BF66" s="1" t="s">
        <v>5047</v>
      </c>
      <c r="BG66" s="1" t="s">
        <v>2980</v>
      </c>
      <c r="BH66" s="1">
        <v>2405900</v>
      </c>
      <c r="BI66" s="1" t="s">
        <v>3043</v>
      </c>
      <c r="BP66" s="1" t="s">
        <v>6315</v>
      </c>
      <c r="BQ66" s="1">
        <v>4303301</v>
      </c>
      <c r="BR66" s="1" t="s">
        <v>6374</v>
      </c>
      <c r="BS66" s="1" t="s">
        <v>6057</v>
      </c>
      <c r="BT66" s="1">
        <v>4204103</v>
      </c>
      <c r="BU66" s="1" t="s">
        <v>6113</v>
      </c>
      <c r="BV66" s="1" t="s">
        <v>3610</v>
      </c>
      <c r="BW66" s="1">
        <v>2806404</v>
      </c>
      <c r="BX66" s="1" t="s">
        <v>3668</v>
      </c>
      <c r="BY66" s="1" t="s">
        <v>1247</v>
      </c>
      <c r="BZ66" s="1">
        <v>3505609</v>
      </c>
      <c r="CA66" s="1" t="s">
        <v>5134</v>
      </c>
      <c r="CB66" s="1" t="s">
        <v>2222</v>
      </c>
      <c r="CC66" s="1">
        <v>1711100</v>
      </c>
      <c r="CD66" s="1" t="s">
        <v>2285</v>
      </c>
    </row>
    <row r="67" spans="1:82" x14ac:dyDescent="0.25">
      <c r="A67" s="1">
        <v>66</v>
      </c>
      <c r="E67" s="1" t="s">
        <v>1071</v>
      </c>
      <c r="F67" s="1">
        <v>2706109</v>
      </c>
      <c r="G67" s="1" t="s">
        <v>3070</v>
      </c>
      <c r="N67" s="1" t="s">
        <v>3678</v>
      </c>
      <c r="O67" s="1">
        <v>2905206</v>
      </c>
      <c r="P67" s="1" t="s">
        <v>3742</v>
      </c>
      <c r="Q67" s="1" t="s">
        <v>1245</v>
      </c>
      <c r="R67" s="1">
        <v>2304806</v>
      </c>
      <c r="S67" s="1" t="s">
        <v>2864</v>
      </c>
      <c r="W67" s="1" t="s">
        <v>4911</v>
      </c>
      <c r="X67" s="1">
        <v>3204658</v>
      </c>
      <c r="Y67" s="1" t="s">
        <v>4974</v>
      </c>
      <c r="Z67" s="1" t="s">
        <v>1246</v>
      </c>
      <c r="AA67" s="1">
        <v>5205497</v>
      </c>
      <c r="AB67" s="1" t="s">
        <v>7049</v>
      </c>
      <c r="AC67" s="1" t="s">
        <v>2360</v>
      </c>
      <c r="AD67" s="1">
        <v>2103752</v>
      </c>
      <c r="AE67" s="1" t="s">
        <v>2424</v>
      </c>
      <c r="AF67" s="1" t="s">
        <v>4075</v>
      </c>
      <c r="AG67" s="1">
        <v>3106101</v>
      </c>
      <c r="AH67" s="1" t="s">
        <v>4140</v>
      </c>
      <c r="AI67" s="1" t="s">
        <v>38</v>
      </c>
      <c r="AJ67" s="1">
        <v>5007307</v>
      </c>
      <c r="AK67" s="1" t="s">
        <v>5978</v>
      </c>
      <c r="AL67" s="1" t="s">
        <v>6854</v>
      </c>
      <c r="AM67" s="1">
        <v>5105580</v>
      </c>
      <c r="AN67" s="1" t="s">
        <v>6916</v>
      </c>
      <c r="AO67" s="1" t="s">
        <v>2061</v>
      </c>
      <c r="AP67" s="1">
        <v>1504109</v>
      </c>
      <c r="AQ67" s="1" t="s">
        <v>2126</v>
      </c>
      <c r="AR67" s="1" t="s">
        <v>3143</v>
      </c>
      <c r="AS67" s="1">
        <v>2504900</v>
      </c>
      <c r="AT67" s="1" t="s">
        <v>3202</v>
      </c>
      <c r="AU67" s="1" t="s">
        <v>1244</v>
      </c>
      <c r="AV67" s="1">
        <v>2605806</v>
      </c>
      <c r="AW67" s="1" t="s">
        <v>3405</v>
      </c>
      <c r="AX67" s="1" t="s">
        <v>2576</v>
      </c>
      <c r="AY67" s="1">
        <v>2202901</v>
      </c>
      <c r="AZ67" s="1" t="s">
        <v>2641</v>
      </c>
      <c r="BA67" s="1" t="s">
        <v>1073</v>
      </c>
      <c r="BB67" s="1">
        <v>4104451</v>
      </c>
      <c r="BC67" s="1" t="s">
        <v>4201</v>
      </c>
      <c r="BD67" s="1" t="s">
        <v>4987</v>
      </c>
      <c r="BE67" s="1">
        <v>3304409</v>
      </c>
      <c r="BF67" s="1" t="s">
        <v>5048</v>
      </c>
      <c r="BG67" s="1" t="s">
        <v>2980</v>
      </c>
      <c r="BH67" s="1">
        <v>2406007</v>
      </c>
      <c r="BI67" s="1" t="s">
        <v>3044</v>
      </c>
      <c r="BP67" s="1" t="s">
        <v>6315</v>
      </c>
      <c r="BQ67" s="1">
        <v>4303400</v>
      </c>
      <c r="BR67" s="1" t="s">
        <v>3183</v>
      </c>
      <c r="BS67" s="1" t="s">
        <v>6057</v>
      </c>
      <c r="BT67" s="1">
        <v>4204152</v>
      </c>
      <c r="BU67" s="1" t="s">
        <v>6114</v>
      </c>
      <c r="BV67" s="1" t="s">
        <v>3610</v>
      </c>
      <c r="BW67" s="1">
        <v>2806602</v>
      </c>
      <c r="BX67" s="1" t="s">
        <v>3669</v>
      </c>
      <c r="BY67" s="1" t="s">
        <v>1247</v>
      </c>
      <c r="BZ67" s="1">
        <v>3505708</v>
      </c>
      <c r="CA67" s="1" t="s">
        <v>5135</v>
      </c>
      <c r="CB67" s="1" t="s">
        <v>2222</v>
      </c>
      <c r="CC67" s="1">
        <v>1711506</v>
      </c>
      <c r="CD67" s="1" t="s">
        <v>2286</v>
      </c>
    </row>
    <row r="68" spans="1:82" x14ac:dyDescent="0.25">
      <c r="A68" s="1">
        <v>67</v>
      </c>
      <c r="E68" s="1" t="s">
        <v>1071</v>
      </c>
      <c r="F68" s="1">
        <v>2706208</v>
      </c>
      <c r="G68" s="1" t="s">
        <v>3575</v>
      </c>
      <c r="N68" s="1" t="s">
        <v>3678</v>
      </c>
      <c r="O68" s="1">
        <v>2905305</v>
      </c>
      <c r="P68" s="1" t="s">
        <v>3743</v>
      </c>
      <c r="Q68" s="1" t="s">
        <v>1245</v>
      </c>
      <c r="R68" s="1">
        <v>2304905</v>
      </c>
      <c r="S68" s="1" t="s">
        <v>2865</v>
      </c>
      <c r="W68" s="1" t="s">
        <v>4911</v>
      </c>
      <c r="X68" s="1">
        <v>3204708</v>
      </c>
      <c r="Y68" s="1" t="s">
        <v>4975</v>
      </c>
      <c r="Z68" s="1" t="s">
        <v>1246</v>
      </c>
      <c r="AA68" s="1">
        <v>5205513</v>
      </c>
      <c r="AB68" s="1" t="s">
        <v>7050</v>
      </c>
      <c r="AC68" s="1" t="s">
        <v>2360</v>
      </c>
      <c r="AD68" s="1">
        <v>2103802</v>
      </c>
      <c r="AE68" s="1" t="s">
        <v>2425</v>
      </c>
      <c r="AF68" s="1" t="s">
        <v>4075</v>
      </c>
      <c r="AG68" s="1">
        <v>3106200</v>
      </c>
      <c r="AH68" s="1" t="s">
        <v>4141</v>
      </c>
      <c r="AI68" s="1" t="s">
        <v>38</v>
      </c>
      <c r="AJ68" s="1">
        <v>5007406</v>
      </c>
      <c r="AK68" s="1" t="s">
        <v>6841</v>
      </c>
      <c r="AL68" s="1" t="s">
        <v>6854</v>
      </c>
      <c r="AM68" s="1">
        <v>5105606</v>
      </c>
      <c r="AN68" s="1" t="s">
        <v>6917</v>
      </c>
      <c r="AO68" s="1" t="s">
        <v>2061</v>
      </c>
      <c r="AP68" s="1">
        <v>1504208</v>
      </c>
      <c r="AQ68" s="1" t="s">
        <v>2127</v>
      </c>
      <c r="AR68" s="1" t="s">
        <v>3143</v>
      </c>
      <c r="AS68" s="1">
        <v>2505006</v>
      </c>
      <c r="AT68" s="1" t="s">
        <v>3203</v>
      </c>
      <c r="AU68" s="1" t="s">
        <v>1244</v>
      </c>
      <c r="AV68" s="1">
        <v>2605905</v>
      </c>
      <c r="AW68" s="1" t="s">
        <v>3406</v>
      </c>
      <c r="AX68" s="1" t="s">
        <v>2576</v>
      </c>
      <c r="AY68" s="1">
        <v>2203008</v>
      </c>
      <c r="AZ68" s="1" t="s">
        <v>2642</v>
      </c>
      <c r="BA68" s="1" t="s">
        <v>1073</v>
      </c>
      <c r="BB68" s="1">
        <v>4104501</v>
      </c>
      <c r="BC68" s="1" t="s">
        <v>2095</v>
      </c>
      <c r="BD68" s="1" t="s">
        <v>4987</v>
      </c>
      <c r="BE68" s="1">
        <v>3304508</v>
      </c>
      <c r="BF68" s="1" t="s">
        <v>5049</v>
      </c>
      <c r="BG68" s="1" t="s">
        <v>2980</v>
      </c>
      <c r="BH68" s="1">
        <v>2406106</v>
      </c>
      <c r="BI68" s="1" t="s">
        <v>3045</v>
      </c>
      <c r="BP68" s="1" t="s">
        <v>6315</v>
      </c>
      <c r="BQ68" s="1">
        <v>4303509</v>
      </c>
      <c r="BR68" s="1" t="s">
        <v>6375</v>
      </c>
      <c r="BS68" s="1" t="s">
        <v>6057</v>
      </c>
      <c r="BT68" s="1">
        <v>4204178</v>
      </c>
      <c r="BU68" s="1" t="s">
        <v>6115</v>
      </c>
      <c r="BV68" s="1" t="s">
        <v>3610</v>
      </c>
      <c r="BW68" s="1">
        <v>2806701</v>
      </c>
      <c r="BX68" s="1" t="s">
        <v>3670</v>
      </c>
      <c r="BY68" s="1" t="s">
        <v>1247</v>
      </c>
      <c r="BZ68" s="1">
        <v>3505807</v>
      </c>
      <c r="CA68" s="1" t="s">
        <v>5136</v>
      </c>
      <c r="CB68" s="1" t="s">
        <v>2222</v>
      </c>
      <c r="CC68" s="1">
        <v>1711803</v>
      </c>
      <c r="CD68" s="1" t="s">
        <v>2287</v>
      </c>
    </row>
    <row r="69" spans="1:82" x14ac:dyDescent="0.25">
      <c r="A69" s="1">
        <v>68</v>
      </c>
      <c r="E69" s="1" t="s">
        <v>1071</v>
      </c>
      <c r="F69" s="1">
        <v>2706307</v>
      </c>
      <c r="G69" s="1" t="s">
        <v>3576</v>
      </c>
      <c r="N69" s="1" t="s">
        <v>3678</v>
      </c>
      <c r="O69" s="1">
        <v>2905404</v>
      </c>
      <c r="P69" s="1" t="s">
        <v>3744</v>
      </c>
      <c r="Q69" s="1" t="s">
        <v>1245</v>
      </c>
      <c r="R69" s="1">
        <v>2304954</v>
      </c>
      <c r="S69" s="1" t="s">
        <v>2866</v>
      </c>
      <c r="W69" s="1" t="s">
        <v>4911</v>
      </c>
      <c r="X69" s="1">
        <v>3204807</v>
      </c>
      <c r="Y69" s="1" t="s">
        <v>4976</v>
      </c>
      <c r="Z69" s="1" t="s">
        <v>1246</v>
      </c>
      <c r="AA69" s="1">
        <v>5205521</v>
      </c>
      <c r="AB69" s="1" t="s">
        <v>7051</v>
      </c>
      <c r="AC69" s="1" t="s">
        <v>2360</v>
      </c>
      <c r="AD69" s="1">
        <v>2103901</v>
      </c>
      <c r="AE69" s="1" t="s">
        <v>2426</v>
      </c>
      <c r="AF69" s="1" t="s">
        <v>4075</v>
      </c>
      <c r="AG69" s="1">
        <v>3106309</v>
      </c>
      <c r="AH69" s="1" t="s">
        <v>4142</v>
      </c>
      <c r="AI69" s="1" t="s">
        <v>38</v>
      </c>
      <c r="AJ69" s="1">
        <v>5007505</v>
      </c>
      <c r="AK69" s="1" t="s">
        <v>6842</v>
      </c>
      <c r="AL69" s="1" t="s">
        <v>6854</v>
      </c>
      <c r="AM69" s="1">
        <v>5105622</v>
      </c>
      <c r="AN69" s="1" t="s">
        <v>6918</v>
      </c>
      <c r="AO69" s="1" t="s">
        <v>2061</v>
      </c>
      <c r="AP69" s="1">
        <v>1504307</v>
      </c>
      <c r="AQ69" s="1" t="s">
        <v>2128</v>
      </c>
      <c r="AR69" s="1" t="s">
        <v>3143</v>
      </c>
      <c r="AS69" s="1">
        <v>2505105</v>
      </c>
      <c r="AT69" s="1" t="s">
        <v>3204</v>
      </c>
      <c r="AU69" s="1" t="s">
        <v>1244</v>
      </c>
      <c r="AV69" s="1">
        <v>2606002</v>
      </c>
      <c r="AW69" s="1" t="s">
        <v>3407</v>
      </c>
      <c r="AX69" s="1" t="s">
        <v>2576</v>
      </c>
      <c r="AY69" s="1">
        <v>2203107</v>
      </c>
      <c r="AZ69" s="1" t="s">
        <v>2643</v>
      </c>
      <c r="BA69" s="1" t="s">
        <v>1073</v>
      </c>
      <c r="BB69" s="1">
        <v>4104600</v>
      </c>
      <c r="BC69" s="1" t="s">
        <v>5752</v>
      </c>
      <c r="BD69" s="1" t="s">
        <v>4987</v>
      </c>
      <c r="BE69" s="1">
        <v>3304524</v>
      </c>
      <c r="BF69" s="1" t="s">
        <v>5050</v>
      </c>
      <c r="BG69" s="1" t="s">
        <v>2980</v>
      </c>
      <c r="BH69" s="1">
        <v>2406155</v>
      </c>
      <c r="BI69" s="1" t="s">
        <v>3046</v>
      </c>
      <c r="BP69" s="1" t="s">
        <v>6315</v>
      </c>
      <c r="BQ69" s="1">
        <v>4303558</v>
      </c>
      <c r="BR69" s="1" t="s">
        <v>6376</v>
      </c>
      <c r="BS69" s="1" t="s">
        <v>6057</v>
      </c>
      <c r="BT69" s="1">
        <v>4204194</v>
      </c>
      <c r="BU69" s="1" t="s">
        <v>6116</v>
      </c>
      <c r="BV69" s="1" t="s">
        <v>3610</v>
      </c>
      <c r="BW69" s="1">
        <v>2806800</v>
      </c>
      <c r="BX69" s="1" t="s">
        <v>3304</v>
      </c>
      <c r="BY69" s="1" t="s">
        <v>1247</v>
      </c>
      <c r="BZ69" s="1">
        <v>3505906</v>
      </c>
      <c r="CA69" s="1" t="s">
        <v>5137</v>
      </c>
      <c r="CB69" s="1" t="s">
        <v>2222</v>
      </c>
      <c r="CC69" s="1">
        <v>1711902</v>
      </c>
      <c r="CD69" s="1" t="s">
        <v>2288</v>
      </c>
    </row>
    <row r="70" spans="1:82" x14ac:dyDescent="0.25">
      <c r="A70" s="1">
        <v>69</v>
      </c>
      <c r="E70" s="1" t="s">
        <v>1071</v>
      </c>
      <c r="F70" s="1">
        <v>2706406</v>
      </c>
      <c r="G70" s="1" t="s">
        <v>3577</v>
      </c>
      <c r="N70" s="1" t="s">
        <v>3678</v>
      </c>
      <c r="O70" s="1">
        <v>2905503</v>
      </c>
      <c r="P70" s="1" t="s">
        <v>3745</v>
      </c>
      <c r="Q70" s="1" t="s">
        <v>1245</v>
      </c>
      <c r="R70" s="1">
        <v>2305001</v>
      </c>
      <c r="S70" s="1" t="s">
        <v>2867</v>
      </c>
      <c r="W70" s="1" t="s">
        <v>4911</v>
      </c>
      <c r="X70" s="1">
        <v>3204906</v>
      </c>
      <c r="Y70" s="1" t="s">
        <v>4977</v>
      </c>
      <c r="Z70" s="1" t="s">
        <v>1246</v>
      </c>
      <c r="AA70" s="1">
        <v>5205703</v>
      </c>
      <c r="AB70" s="1" t="s">
        <v>7052</v>
      </c>
      <c r="AC70" s="1" t="s">
        <v>2360</v>
      </c>
      <c r="AD70" s="1">
        <v>2104008</v>
      </c>
      <c r="AE70" s="1" t="s">
        <v>2427</v>
      </c>
      <c r="AF70" s="1" t="s">
        <v>4075</v>
      </c>
      <c r="AG70" s="1">
        <v>3106408</v>
      </c>
      <c r="AH70" s="1" t="s">
        <v>4143</v>
      </c>
      <c r="AI70" s="1" t="s">
        <v>38</v>
      </c>
      <c r="AJ70" s="1">
        <v>5007554</v>
      </c>
      <c r="AK70" s="1" t="s">
        <v>6843</v>
      </c>
      <c r="AL70" s="1" t="s">
        <v>6854</v>
      </c>
      <c r="AM70" s="1">
        <v>5105903</v>
      </c>
      <c r="AN70" s="1" t="s">
        <v>6919</v>
      </c>
      <c r="AO70" s="1" t="s">
        <v>2061</v>
      </c>
      <c r="AP70" s="1">
        <v>1504406</v>
      </c>
      <c r="AQ70" s="1" t="s">
        <v>2129</v>
      </c>
      <c r="AR70" s="1" t="s">
        <v>3143</v>
      </c>
      <c r="AS70" s="1">
        <v>2505238</v>
      </c>
      <c r="AT70" s="1" t="s">
        <v>3205</v>
      </c>
      <c r="AU70" s="1" t="s">
        <v>1244</v>
      </c>
      <c r="AV70" s="1">
        <v>2606101</v>
      </c>
      <c r="AW70" s="1" t="s">
        <v>3408</v>
      </c>
      <c r="AX70" s="1" t="s">
        <v>2576</v>
      </c>
      <c r="AY70" s="1">
        <v>2203206</v>
      </c>
      <c r="AZ70" s="1" t="s">
        <v>2644</v>
      </c>
      <c r="BA70" s="1" t="s">
        <v>1073</v>
      </c>
      <c r="BB70" s="1">
        <v>4104659</v>
      </c>
      <c r="BC70" s="1" t="s">
        <v>5753</v>
      </c>
      <c r="BD70" s="1" t="s">
        <v>4987</v>
      </c>
      <c r="BE70" s="1">
        <v>3304557</v>
      </c>
      <c r="BF70" s="1" t="s">
        <v>5051</v>
      </c>
      <c r="BG70" s="1" t="s">
        <v>2980</v>
      </c>
      <c r="BH70" s="1">
        <v>2406205</v>
      </c>
      <c r="BI70" s="1" t="s">
        <v>3047</v>
      </c>
      <c r="BP70" s="1" t="s">
        <v>6315</v>
      </c>
      <c r="BQ70" s="1">
        <v>4303608</v>
      </c>
      <c r="BR70" s="1" t="s">
        <v>6377</v>
      </c>
      <c r="BS70" s="1" t="s">
        <v>6057</v>
      </c>
      <c r="BT70" s="1">
        <v>4204202</v>
      </c>
      <c r="BU70" s="1" t="s">
        <v>6117</v>
      </c>
      <c r="BV70" s="1" t="s">
        <v>3610</v>
      </c>
      <c r="BW70" s="1">
        <v>2806909</v>
      </c>
      <c r="BX70" s="1" t="s">
        <v>3306</v>
      </c>
      <c r="BY70" s="1" t="s">
        <v>1247</v>
      </c>
      <c r="BZ70" s="1">
        <v>3506003</v>
      </c>
      <c r="CA70" s="1" t="s">
        <v>5138</v>
      </c>
      <c r="CB70" s="1" t="s">
        <v>2222</v>
      </c>
      <c r="CC70" s="1">
        <v>1711951</v>
      </c>
      <c r="CD70" s="1" t="s">
        <v>2289</v>
      </c>
    </row>
    <row r="71" spans="1:82" x14ac:dyDescent="0.25">
      <c r="A71" s="1">
        <v>70</v>
      </c>
      <c r="E71" s="1" t="s">
        <v>1071</v>
      </c>
      <c r="F71" s="1">
        <v>2706422</v>
      </c>
      <c r="G71" s="1" t="s">
        <v>3578</v>
      </c>
      <c r="N71" s="1" t="s">
        <v>3678</v>
      </c>
      <c r="O71" s="1">
        <v>2905602</v>
      </c>
      <c r="P71" s="1" t="s">
        <v>3746</v>
      </c>
      <c r="Q71" s="1" t="s">
        <v>1245</v>
      </c>
      <c r="R71" s="1">
        <v>2305100</v>
      </c>
      <c r="S71" s="1" t="s">
        <v>2868</v>
      </c>
      <c r="W71" s="1" t="s">
        <v>4911</v>
      </c>
      <c r="X71" s="1">
        <v>3204955</v>
      </c>
      <c r="Y71" s="1" t="s">
        <v>4978</v>
      </c>
      <c r="Z71" s="1" t="s">
        <v>1246</v>
      </c>
      <c r="AA71" s="1">
        <v>5205802</v>
      </c>
      <c r="AB71" s="1" t="s">
        <v>7053</v>
      </c>
      <c r="AC71" s="1" t="s">
        <v>2360</v>
      </c>
      <c r="AD71" s="1">
        <v>2104057</v>
      </c>
      <c r="AE71" s="1" t="s">
        <v>2428</v>
      </c>
      <c r="AF71" s="1" t="s">
        <v>4075</v>
      </c>
      <c r="AG71" s="1">
        <v>3106507</v>
      </c>
      <c r="AH71" s="1" t="s">
        <v>4144</v>
      </c>
      <c r="AI71" s="1" t="s">
        <v>38</v>
      </c>
      <c r="AJ71" s="1">
        <v>5007695</v>
      </c>
      <c r="AK71" s="1" t="s">
        <v>6844</v>
      </c>
      <c r="AL71" s="1" t="s">
        <v>6854</v>
      </c>
      <c r="AM71" s="1">
        <v>5106000</v>
      </c>
      <c r="AN71" s="1" t="s">
        <v>6920</v>
      </c>
      <c r="AO71" s="1" t="s">
        <v>2061</v>
      </c>
      <c r="AP71" s="1">
        <v>1504422</v>
      </c>
      <c r="AQ71" s="1" t="s">
        <v>2130</v>
      </c>
      <c r="AR71" s="1" t="s">
        <v>3143</v>
      </c>
      <c r="AS71" s="1">
        <v>2505204</v>
      </c>
      <c r="AT71" s="1" t="s">
        <v>3206</v>
      </c>
      <c r="AU71" s="1" t="s">
        <v>1244</v>
      </c>
      <c r="AV71" s="1">
        <v>2606200</v>
      </c>
      <c r="AW71" s="1" t="s">
        <v>3409</v>
      </c>
      <c r="AX71" s="1" t="s">
        <v>2576</v>
      </c>
      <c r="AY71" s="1">
        <v>2203230</v>
      </c>
      <c r="AZ71" s="1" t="s">
        <v>2645</v>
      </c>
      <c r="BA71" s="1" t="s">
        <v>1073</v>
      </c>
      <c r="BB71" s="1">
        <v>4104709</v>
      </c>
      <c r="BC71" s="1" t="s">
        <v>5754</v>
      </c>
      <c r="BD71" s="1" t="s">
        <v>4987</v>
      </c>
      <c r="BE71" s="1">
        <v>3304607</v>
      </c>
      <c r="BF71" s="1" t="s">
        <v>5052</v>
      </c>
      <c r="BG71" s="1" t="s">
        <v>2980</v>
      </c>
      <c r="BH71" s="1">
        <v>2406304</v>
      </c>
      <c r="BI71" s="1" t="s">
        <v>3048</v>
      </c>
      <c r="BP71" s="1" t="s">
        <v>6315</v>
      </c>
      <c r="BQ71" s="1">
        <v>4303673</v>
      </c>
      <c r="BR71" s="1" t="s">
        <v>6378</v>
      </c>
      <c r="BS71" s="1" t="s">
        <v>6057</v>
      </c>
      <c r="BT71" s="1">
        <v>4204251</v>
      </c>
      <c r="BU71" s="1" t="s">
        <v>6118</v>
      </c>
      <c r="BV71" s="1" t="s">
        <v>3610</v>
      </c>
      <c r="BW71" s="1">
        <v>2807006</v>
      </c>
      <c r="BX71" s="1" t="s">
        <v>3671</v>
      </c>
      <c r="BY71" s="1" t="s">
        <v>1247</v>
      </c>
      <c r="BZ71" s="1">
        <v>3506102</v>
      </c>
      <c r="CA71" s="1" t="s">
        <v>5139</v>
      </c>
      <c r="CB71" s="1" t="s">
        <v>2222</v>
      </c>
      <c r="CC71" s="1">
        <v>1712009</v>
      </c>
      <c r="CD71" s="1" t="s">
        <v>2290</v>
      </c>
    </row>
    <row r="72" spans="1:82" x14ac:dyDescent="0.25">
      <c r="A72" s="1">
        <v>71</v>
      </c>
      <c r="E72" s="1" t="s">
        <v>1071</v>
      </c>
      <c r="F72" s="1">
        <v>2706448</v>
      </c>
      <c r="G72" s="1" t="s">
        <v>3579</v>
      </c>
      <c r="N72" s="1" t="s">
        <v>3678</v>
      </c>
      <c r="O72" s="1">
        <v>2905701</v>
      </c>
      <c r="P72" s="1" t="s">
        <v>3747</v>
      </c>
      <c r="Q72" s="1" t="s">
        <v>1245</v>
      </c>
      <c r="R72" s="1">
        <v>2305209</v>
      </c>
      <c r="S72" s="1" t="s">
        <v>2869</v>
      </c>
      <c r="W72" s="1" t="s">
        <v>4911</v>
      </c>
      <c r="X72" s="1">
        <v>3205002</v>
      </c>
      <c r="Y72" s="1" t="s">
        <v>4979</v>
      </c>
      <c r="Z72" s="1" t="s">
        <v>1246</v>
      </c>
      <c r="AA72" s="1">
        <v>5205901</v>
      </c>
      <c r="AB72" s="1" t="s">
        <v>7054</v>
      </c>
      <c r="AC72" s="1" t="s">
        <v>2360</v>
      </c>
      <c r="AD72" s="1">
        <v>2104073</v>
      </c>
      <c r="AE72" s="1" t="s">
        <v>2429</v>
      </c>
      <c r="AF72" s="1" t="s">
        <v>4075</v>
      </c>
      <c r="AG72" s="1">
        <v>3106655</v>
      </c>
      <c r="AH72" s="1" t="s">
        <v>4145</v>
      </c>
      <c r="AI72" s="1" t="s">
        <v>38</v>
      </c>
      <c r="AJ72" s="1">
        <v>5007802</v>
      </c>
      <c r="AK72" s="1" t="s">
        <v>6845</v>
      </c>
      <c r="AL72" s="1" t="s">
        <v>6854</v>
      </c>
      <c r="AM72" s="1">
        <v>5106109</v>
      </c>
      <c r="AN72" s="1" t="s">
        <v>6921</v>
      </c>
      <c r="AO72" s="1" t="s">
        <v>2061</v>
      </c>
      <c r="AP72" s="1">
        <v>1504455</v>
      </c>
      <c r="AQ72" s="1" t="s">
        <v>2131</v>
      </c>
      <c r="AR72" s="1" t="s">
        <v>3143</v>
      </c>
      <c r="AS72" s="1">
        <v>2505279</v>
      </c>
      <c r="AT72" s="1" t="s">
        <v>3207</v>
      </c>
      <c r="AU72" s="1" t="s">
        <v>1244</v>
      </c>
      <c r="AV72" s="1">
        <v>2606309</v>
      </c>
      <c r="AW72" s="1" t="s">
        <v>3410</v>
      </c>
      <c r="AX72" s="1" t="s">
        <v>2576</v>
      </c>
      <c r="AY72" s="1">
        <v>2203271</v>
      </c>
      <c r="AZ72" s="1" t="s">
        <v>2646</v>
      </c>
      <c r="BA72" s="1" t="s">
        <v>1073</v>
      </c>
      <c r="BB72" s="1">
        <v>4104808</v>
      </c>
      <c r="BC72" s="1" t="s">
        <v>2840</v>
      </c>
      <c r="BD72" s="1" t="s">
        <v>4987</v>
      </c>
      <c r="BE72" s="1">
        <v>3304706</v>
      </c>
      <c r="BF72" s="1" t="s">
        <v>5053</v>
      </c>
      <c r="BG72" s="1" t="s">
        <v>2980</v>
      </c>
      <c r="BH72" s="1">
        <v>2406403</v>
      </c>
      <c r="BI72" s="1" t="s">
        <v>3049</v>
      </c>
      <c r="BP72" s="1" t="s">
        <v>6315</v>
      </c>
      <c r="BQ72" s="1">
        <v>4303707</v>
      </c>
      <c r="BR72" s="1" t="s">
        <v>6379</v>
      </c>
      <c r="BS72" s="1" t="s">
        <v>6057</v>
      </c>
      <c r="BT72" s="1">
        <v>4204301</v>
      </c>
      <c r="BU72" s="1" t="s">
        <v>6119</v>
      </c>
      <c r="BV72" s="1" t="s">
        <v>3610</v>
      </c>
      <c r="BW72" s="1">
        <v>2807105</v>
      </c>
      <c r="BX72" s="1" t="s">
        <v>3672</v>
      </c>
      <c r="BY72" s="1" t="s">
        <v>1247</v>
      </c>
      <c r="BZ72" s="1">
        <v>3506201</v>
      </c>
      <c r="CA72" s="1" t="s">
        <v>5140</v>
      </c>
      <c r="CB72" s="1" t="s">
        <v>2222</v>
      </c>
      <c r="CC72" s="1">
        <v>1712157</v>
      </c>
      <c r="CD72" s="1" t="s">
        <v>2291</v>
      </c>
    </row>
    <row r="73" spans="1:82" x14ac:dyDescent="0.25">
      <c r="A73" s="1">
        <v>72</v>
      </c>
      <c r="E73" s="1" t="s">
        <v>1071</v>
      </c>
      <c r="F73" s="1">
        <v>2706505</v>
      </c>
      <c r="G73" s="1" t="s">
        <v>3580</v>
      </c>
      <c r="N73" s="1" t="s">
        <v>3678</v>
      </c>
      <c r="O73" s="1">
        <v>2905800</v>
      </c>
      <c r="P73" s="1" t="s">
        <v>3748</v>
      </c>
      <c r="Q73" s="1" t="s">
        <v>1245</v>
      </c>
      <c r="R73" s="1">
        <v>2305233</v>
      </c>
      <c r="S73" s="1" t="s">
        <v>2870</v>
      </c>
      <c r="W73" s="1" t="s">
        <v>4911</v>
      </c>
      <c r="X73" s="1">
        <v>3205010</v>
      </c>
      <c r="Y73" s="1" t="s">
        <v>4980</v>
      </c>
      <c r="Z73" s="1" t="s">
        <v>1246</v>
      </c>
      <c r="AA73" s="1">
        <v>5206206</v>
      </c>
      <c r="AB73" s="1" t="s">
        <v>7055</v>
      </c>
      <c r="AC73" s="1" t="s">
        <v>2360</v>
      </c>
      <c r="AD73" s="1">
        <v>2104081</v>
      </c>
      <c r="AE73" s="1" t="s">
        <v>2430</v>
      </c>
      <c r="AF73" s="1" t="s">
        <v>4075</v>
      </c>
      <c r="AG73" s="1">
        <v>3106606</v>
      </c>
      <c r="AH73" s="1" t="s">
        <v>4146</v>
      </c>
      <c r="AI73" s="1" t="s">
        <v>38</v>
      </c>
      <c r="AJ73" s="1">
        <v>5007703</v>
      </c>
      <c r="AK73" s="1" t="s">
        <v>6846</v>
      </c>
      <c r="AL73" s="1" t="s">
        <v>6854</v>
      </c>
      <c r="AM73" s="1">
        <v>5106158</v>
      </c>
      <c r="AN73" s="1" t="s">
        <v>6922</v>
      </c>
      <c r="AO73" s="1" t="s">
        <v>2061</v>
      </c>
      <c r="AP73" s="1">
        <v>1504505</v>
      </c>
      <c r="AQ73" s="1" t="s">
        <v>2132</v>
      </c>
      <c r="AR73" s="1" t="s">
        <v>3143</v>
      </c>
      <c r="AS73" s="1">
        <v>2505303</v>
      </c>
      <c r="AT73" s="1" t="s">
        <v>3208</v>
      </c>
      <c r="AU73" s="1" t="s">
        <v>1244</v>
      </c>
      <c r="AV73" s="1">
        <v>2606408</v>
      </c>
      <c r="AW73" s="1" t="s">
        <v>3411</v>
      </c>
      <c r="AX73" s="1" t="s">
        <v>2576</v>
      </c>
      <c r="AY73" s="1">
        <v>2203255</v>
      </c>
      <c r="AZ73" s="1" t="s">
        <v>2647</v>
      </c>
      <c r="BA73" s="1" t="s">
        <v>1073</v>
      </c>
      <c r="BB73" s="1">
        <v>4104907</v>
      </c>
      <c r="BC73" s="1" t="s">
        <v>5755</v>
      </c>
      <c r="BD73" s="1" t="s">
        <v>4987</v>
      </c>
      <c r="BE73" s="1">
        <v>3304805</v>
      </c>
      <c r="BF73" s="1" t="s">
        <v>5054</v>
      </c>
      <c r="BG73" s="1" t="s">
        <v>2980</v>
      </c>
      <c r="BH73" s="1">
        <v>2406502</v>
      </c>
      <c r="BI73" s="1" t="s">
        <v>3050</v>
      </c>
      <c r="BP73" s="1" t="s">
        <v>6315</v>
      </c>
      <c r="BQ73" s="1">
        <v>4303806</v>
      </c>
      <c r="BR73" s="1" t="s">
        <v>6380</v>
      </c>
      <c r="BS73" s="1" t="s">
        <v>6057</v>
      </c>
      <c r="BT73" s="1">
        <v>4204350</v>
      </c>
      <c r="BU73" s="1" t="s">
        <v>6120</v>
      </c>
      <c r="BV73" s="1" t="s">
        <v>3610</v>
      </c>
      <c r="BW73" s="1">
        <v>2807204</v>
      </c>
      <c r="BX73" s="1" t="s">
        <v>3673</v>
      </c>
      <c r="BY73" s="1" t="s">
        <v>1247</v>
      </c>
      <c r="BZ73" s="1">
        <v>3506300</v>
      </c>
      <c r="CA73" s="1" t="s">
        <v>5141</v>
      </c>
      <c r="CB73" s="1" t="s">
        <v>2222</v>
      </c>
      <c r="CC73" s="1">
        <v>1712405</v>
      </c>
      <c r="CD73" s="1" t="s">
        <v>2292</v>
      </c>
    </row>
    <row r="74" spans="1:82" x14ac:dyDescent="0.25">
      <c r="A74" s="1">
        <v>73</v>
      </c>
      <c r="E74" s="1" t="s">
        <v>1071</v>
      </c>
      <c r="F74" s="1">
        <v>2706604</v>
      </c>
      <c r="G74" s="1" t="s">
        <v>3581</v>
      </c>
      <c r="N74" s="1" t="s">
        <v>3678</v>
      </c>
      <c r="O74" s="1">
        <v>2905909</v>
      </c>
      <c r="P74" s="1" t="s">
        <v>3749</v>
      </c>
      <c r="Q74" s="1" t="s">
        <v>1245</v>
      </c>
      <c r="R74" s="1">
        <v>2305266</v>
      </c>
      <c r="S74" s="1" t="s">
        <v>2871</v>
      </c>
      <c r="W74" s="1" t="s">
        <v>4911</v>
      </c>
      <c r="X74" s="1">
        <v>3205036</v>
      </c>
      <c r="Y74" s="1" t="s">
        <v>4981</v>
      </c>
      <c r="Z74" s="1" t="s">
        <v>1246</v>
      </c>
      <c r="AA74" s="1">
        <v>5206305</v>
      </c>
      <c r="AB74" s="1" t="s">
        <v>7056</v>
      </c>
      <c r="AC74" s="1" t="s">
        <v>2360</v>
      </c>
      <c r="AD74" s="1">
        <v>2104099</v>
      </c>
      <c r="AE74" s="1" t="s">
        <v>2431</v>
      </c>
      <c r="AF74" s="1" t="s">
        <v>4075</v>
      </c>
      <c r="AG74" s="1">
        <v>3106705</v>
      </c>
      <c r="AH74" s="1" t="s">
        <v>4147</v>
      </c>
      <c r="AI74" s="1" t="s">
        <v>38</v>
      </c>
      <c r="AJ74" s="1">
        <v>5007901</v>
      </c>
      <c r="AK74" s="1" t="s">
        <v>6847</v>
      </c>
      <c r="AL74" s="1" t="s">
        <v>6854</v>
      </c>
      <c r="AM74" s="1">
        <v>5106208</v>
      </c>
      <c r="AN74" s="1" t="s">
        <v>6923</v>
      </c>
      <c r="AO74" s="1" t="s">
        <v>2061</v>
      </c>
      <c r="AP74" s="1">
        <v>1504604</v>
      </c>
      <c r="AQ74" s="1" t="s">
        <v>2133</v>
      </c>
      <c r="AR74" s="1" t="s">
        <v>3143</v>
      </c>
      <c r="AS74" s="1">
        <v>2505352</v>
      </c>
      <c r="AT74" s="1" t="s">
        <v>3209</v>
      </c>
      <c r="AU74" s="1" t="s">
        <v>1244</v>
      </c>
      <c r="AV74" s="1">
        <v>2606507</v>
      </c>
      <c r="AW74" s="1" t="s">
        <v>3412</v>
      </c>
      <c r="AX74" s="1" t="s">
        <v>2576</v>
      </c>
      <c r="AY74" s="1">
        <v>2203305</v>
      </c>
      <c r="AZ74" s="1" t="s">
        <v>2648</v>
      </c>
      <c r="BA74" s="1" t="s">
        <v>1073</v>
      </c>
      <c r="BB74" s="1">
        <v>4105003</v>
      </c>
      <c r="BC74" s="1" t="s">
        <v>5756</v>
      </c>
      <c r="BD74" s="1" t="s">
        <v>4987</v>
      </c>
      <c r="BE74" s="1">
        <v>3304755</v>
      </c>
      <c r="BF74" s="1" t="s">
        <v>5055</v>
      </c>
      <c r="BG74" s="1" t="s">
        <v>2980</v>
      </c>
      <c r="BH74" s="1">
        <v>2406601</v>
      </c>
      <c r="BI74" s="1" t="s">
        <v>3051</v>
      </c>
      <c r="BP74" s="1" t="s">
        <v>6315</v>
      </c>
      <c r="BQ74" s="1">
        <v>4303905</v>
      </c>
      <c r="BR74" s="1" t="s">
        <v>6381</v>
      </c>
      <c r="BS74" s="1" t="s">
        <v>6057</v>
      </c>
      <c r="BT74" s="1">
        <v>4204400</v>
      </c>
      <c r="BU74" s="1" t="s">
        <v>6121</v>
      </c>
      <c r="BV74" s="1" t="s">
        <v>3610</v>
      </c>
      <c r="BW74" s="1">
        <v>2807303</v>
      </c>
      <c r="BX74" s="1" t="s">
        <v>3674</v>
      </c>
      <c r="BY74" s="1" t="s">
        <v>1247</v>
      </c>
      <c r="BZ74" s="1">
        <v>3506359</v>
      </c>
      <c r="CA74" s="1" t="s">
        <v>5142</v>
      </c>
      <c r="CB74" s="1" t="s">
        <v>2222</v>
      </c>
      <c r="CC74" s="1">
        <v>1712454</v>
      </c>
      <c r="CD74" s="1" t="s">
        <v>2293</v>
      </c>
    </row>
    <row r="75" spans="1:82" x14ac:dyDescent="0.25">
      <c r="A75" s="1">
        <v>74</v>
      </c>
      <c r="E75" s="1" t="s">
        <v>1071</v>
      </c>
      <c r="F75" s="1">
        <v>2706703</v>
      </c>
      <c r="G75" s="1" t="s">
        <v>3582</v>
      </c>
      <c r="N75" s="1" t="s">
        <v>3678</v>
      </c>
      <c r="O75" s="1">
        <v>2906006</v>
      </c>
      <c r="P75" s="1" t="s">
        <v>3750</v>
      </c>
      <c r="Q75" s="1" t="s">
        <v>1245</v>
      </c>
      <c r="R75" s="1">
        <v>2305308</v>
      </c>
      <c r="S75" s="1" t="s">
        <v>2872</v>
      </c>
      <c r="W75" s="1" t="s">
        <v>4911</v>
      </c>
      <c r="X75" s="1">
        <v>3205069</v>
      </c>
      <c r="Y75" s="1" t="s">
        <v>4982</v>
      </c>
      <c r="Z75" s="1" t="s">
        <v>1246</v>
      </c>
      <c r="AA75" s="1">
        <v>5206404</v>
      </c>
      <c r="AB75" s="1" t="s">
        <v>7057</v>
      </c>
      <c r="AC75" s="1" t="s">
        <v>2360</v>
      </c>
      <c r="AD75" s="1">
        <v>2104107</v>
      </c>
      <c r="AE75" s="1" t="s">
        <v>2432</v>
      </c>
      <c r="AF75" s="1" t="s">
        <v>4075</v>
      </c>
      <c r="AG75" s="1">
        <v>3106804</v>
      </c>
      <c r="AH75" s="1" t="s">
        <v>4148</v>
      </c>
      <c r="AI75" s="1" t="s">
        <v>38</v>
      </c>
      <c r="AJ75" s="1">
        <v>5007935</v>
      </c>
      <c r="AK75" s="1" t="s">
        <v>6848</v>
      </c>
      <c r="AL75" s="1" t="s">
        <v>6854</v>
      </c>
      <c r="AM75" s="1">
        <v>5106216</v>
      </c>
      <c r="AN75" s="1" t="s">
        <v>6924</v>
      </c>
      <c r="AO75" s="1" t="s">
        <v>2061</v>
      </c>
      <c r="AP75" s="1">
        <v>1504703</v>
      </c>
      <c r="AQ75" s="1" t="s">
        <v>2134</v>
      </c>
      <c r="AR75" s="1" t="s">
        <v>3143</v>
      </c>
      <c r="AS75" s="1">
        <v>2505402</v>
      </c>
      <c r="AT75" s="1" t="s">
        <v>3210</v>
      </c>
      <c r="AU75" s="1" t="s">
        <v>1244</v>
      </c>
      <c r="AV75" s="1">
        <v>2606606</v>
      </c>
      <c r="AW75" s="1" t="s">
        <v>3413</v>
      </c>
      <c r="AX75" s="1" t="s">
        <v>2576</v>
      </c>
      <c r="AY75" s="1">
        <v>2203354</v>
      </c>
      <c r="AZ75" s="1" t="s">
        <v>2649</v>
      </c>
      <c r="BA75" s="1" t="s">
        <v>1073</v>
      </c>
      <c r="BB75" s="1">
        <v>4105102</v>
      </c>
      <c r="BC75" s="1" t="s">
        <v>5757</v>
      </c>
      <c r="BD75" s="1" t="s">
        <v>4987</v>
      </c>
      <c r="BE75" s="1">
        <v>3304904</v>
      </c>
      <c r="BF75" s="1" t="s">
        <v>5056</v>
      </c>
      <c r="BG75" s="1" t="s">
        <v>2980</v>
      </c>
      <c r="BH75" s="1">
        <v>2406700</v>
      </c>
      <c r="BI75" s="1" t="s">
        <v>3052</v>
      </c>
      <c r="BP75" s="1" t="s">
        <v>6315</v>
      </c>
      <c r="BQ75" s="1">
        <v>4304002</v>
      </c>
      <c r="BR75" s="1" t="s">
        <v>6382</v>
      </c>
      <c r="BS75" s="1" t="s">
        <v>6057</v>
      </c>
      <c r="BT75" s="1">
        <v>4204459</v>
      </c>
      <c r="BU75" s="1" t="s">
        <v>6122</v>
      </c>
      <c r="BV75" s="1" t="s">
        <v>3610</v>
      </c>
      <c r="BW75" s="1">
        <v>2807402</v>
      </c>
      <c r="BX75" s="1" t="s">
        <v>3675</v>
      </c>
      <c r="BY75" s="1" t="s">
        <v>1247</v>
      </c>
      <c r="BZ75" s="1">
        <v>3506409</v>
      </c>
      <c r="CA75" s="1" t="s">
        <v>5143</v>
      </c>
      <c r="CB75" s="1" t="s">
        <v>2222</v>
      </c>
      <c r="CC75" s="1">
        <v>1712504</v>
      </c>
      <c r="CD75" s="1" t="s">
        <v>2294</v>
      </c>
    </row>
    <row r="76" spans="1:82" x14ac:dyDescent="0.25">
      <c r="A76" s="1">
        <v>75</v>
      </c>
      <c r="E76" s="1" t="s">
        <v>1071</v>
      </c>
      <c r="F76" s="1">
        <v>2706802</v>
      </c>
      <c r="G76" s="1" t="s">
        <v>3583</v>
      </c>
      <c r="N76" s="1" t="s">
        <v>3678</v>
      </c>
      <c r="O76" s="1">
        <v>2906105</v>
      </c>
      <c r="P76" s="1" t="s">
        <v>3751</v>
      </c>
      <c r="Q76" s="1" t="s">
        <v>1245</v>
      </c>
      <c r="R76" s="1">
        <v>2305332</v>
      </c>
      <c r="S76" s="1" t="s">
        <v>2873</v>
      </c>
      <c r="W76" s="1" t="s">
        <v>4911</v>
      </c>
      <c r="X76" s="1">
        <v>3205101</v>
      </c>
      <c r="Y76" s="1" t="s">
        <v>2571</v>
      </c>
      <c r="Z76" s="1" t="s">
        <v>1246</v>
      </c>
      <c r="AA76" s="1">
        <v>5206503</v>
      </c>
      <c r="AB76" s="1" t="s">
        <v>7058</v>
      </c>
      <c r="AC76" s="1" t="s">
        <v>2360</v>
      </c>
      <c r="AD76" s="1">
        <v>2104206</v>
      </c>
      <c r="AE76" s="1" t="s">
        <v>2433</v>
      </c>
      <c r="AF76" s="1" t="s">
        <v>4075</v>
      </c>
      <c r="AG76" s="1">
        <v>3106903</v>
      </c>
      <c r="AH76" s="1" t="s">
        <v>4149</v>
      </c>
      <c r="AI76" s="1" t="s">
        <v>38</v>
      </c>
      <c r="AJ76" s="1">
        <v>5007950</v>
      </c>
      <c r="AK76" s="1" t="s">
        <v>6849</v>
      </c>
      <c r="AL76" s="1" t="s">
        <v>6854</v>
      </c>
      <c r="AM76" s="1">
        <v>5108808</v>
      </c>
      <c r="AN76" s="1" t="s">
        <v>6925</v>
      </c>
      <c r="AO76" s="1" t="s">
        <v>2061</v>
      </c>
      <c r="AP76" s="1">
        <v>1504802</v>
      </c>
      <c r="AQ76" s="1" t="s">
        <v>2135</v>
      </c>
      <c r="AR76" s="1" t="s">
        <v>3143</v>
      </c>
      <c r="AS76" s="1">
        <v>2505600</v>
      </c>
      <c r="AT76" s="1" t="s">
        <v>3211</v>
      </c>
      <c r="AU76" s="1" t="s">
        <v>1244</v>
      </c>
      <c r="AV76" s="1">
        <v>2606705</v>
      </c>
      <c r="AW76" s="1" t="s">
        <v>3414</v>
      </c>
      <c r="AX76" s="1" t="s">
        <v>2576</v>
      </c>
      <c r="AY76" s="1">
        <v>2203404</v>
      </c>
      <c r="AZ76" s="1" t="s">
        <v>2650</v>
      </c>
      <c r="BA76" s="1" t="s">
        <v>1073</v>
      </c>
      <c r="BB76" s="1">
        <v>4105201</v>
      </c>
      <c r="BC76" s="1" t="s">
        <v>5758</v>
      </c>
      <c r="BD76" s="1" t="s">
        <v>4987</v>
      </c>
      <c r="BE76" s="1">
        <v>3305000</v>
      </c>
      <c r="BF76" s="1" t="s">
        <v>5057</v>
      </c>
      <c r="BG76" s="1" t="s">
        <v>2980</v>
      </c>
      <c r="BH76" s="1">
        <v>2406809</v>
      </c>
      <c r="BI76" s="1" t="s">
        <v>3053</v>
      </c>
      <c r="BP76" s="1" t="s">
        <v>6315</v>
      </c>
      <c r="BQ76" s="1">
        <v>4304101</v>
      </c>
      <c r="BR76" s="1" t="s">
        <v>6383</v>
      </c>
      <c r="BS76" s="1" t="s">
        <v>6057</v>
      </c>
      <c r="BT76" s="1">
        <v>4204558</v>
      </c>
      <c r="BU76" s="1" t="s">
        <v>6123</v>
      </c>
      <c r="BV76" s="1" t="s">
        <v>3610</v>
      </c>
      <c r="BW76" s="1">
        <v>2807501</v>
      </c>
      <c r="BX76" s="1" t="s">
        <v>3676</v>
      </c>
      <c r="BY76" s="1" t="s">
        <v>1247</v>
      </c>
      <c r="BZ76" s="1">
        <v>3506508</v>
      </c>
      <c r="CA76" s="1" t="s">
        <v>5144</v>
      </c>
      <c r="CB76" s="1" t="s">
        <v>2222</v>
      </c>
      <c r="CC76" s="1">
        <v>1712702</v>
      </c>
      <c r="CD76" s="1" t="s">
        <v>2295</v>
      </c>
    </row>
    <row r="77" spans="1:82" x14ac:dyDescent="0.25">
      <c r="A77" s="1">
        <v>76</v>
      </c>
      <c r="E77" s="1" t="s">
        <v>1071</v>
      </c>
      <c r="F77" s="1">
        <v>2706901</v>
      </c>
      <c r="G77" s="1" t="s">
        <v>3276</v>
      </c>
      <c r="N77" s="1" t="s">
        <v>3678</v>
      </c>
      <c r="O77" s="1">
        <v>2906204</v>
      </c>
      <c r="P77" s="1" t="s">
        <v>3752</v>
      </c>
      <c r="Q77" s="1" t="s">
        <v>1245</v>
      </c>
      <c r="R77" s="1">
        <v>2305357</v>
      </c>
      <c r="S77" s="1" t="s">
        <v>2874</v>
      </c>
      <c r="W77" s="1" t="s">
        <v>4911</v>
      </c>
      <c r="X77" s="1">
        <v>3205150</v>
      </c>
      <c r="Y77" s="1" t="s">
        <v>4983</v>
      </c>
      <c r="Z77" s="1" t="s">
        <v>1246</v>
      </c>
      <c r="AA77" s="1">
        <v>5206602</v>
      </c>
      <c r="AB77" s="1" t="s">
        <v>7059</v>
      </c>
      <c r="AC77" s="1" t="s">
        <v>2360</v>
      </c>
      <c r="AD77" s="1">
        <v>2104305</v>
      </c>
      <c r="AE77" s="1" t="s">
        <v>2434</v>
      </c>
      <c r="AF77" s="1" t="s">
        <v>4075</v>
      </c>
      <c r="AG77" s="1">
        <v>3107000</v>
      </c>
      <c r="AH77" s="1" t="s">
        <v>4150</v>
      </c>
      <c r="AI77" s="1" t="s">
        <v>38</v>
      </c>
      <c r="AJ77" s="1">
        <v>5007976</v>
      </c>
      <c r="AK77" s="1" t="s">
        <v>6850</v>
      </c>
      <c r="AL77" s="1" t="s">
        <v>6854</v>
      </c>
      <c r="AM77" s="1">
        <v>5106182</v>
      </c>
      <c r="AN77" s="1" t="s">
        <v>6926</v>
      </c>
      <c r="AO77" s="1" t="s">
        <v>2061</v>
      </c>
      <c r="AP77" s="1">
        <v>1504901</v>
      </c>
      <c r="AQ77" s="1" t="s">
        <v>2136</v>
      </c>
      <c r="AR77" s="1" t="s">
        <v>3143</v>
      </c>
      <c r="AS77" s="1">
        <v>2505709</v>
      </c>
      <c r="AT77" s="1" t="s">
        <v>3212</v>
      </c>
      <c r="AU77" s="1" t="s">
        <v>1244</v>
      </c>
      <c r="AV77" s="1">
        <v>2606804</v>
      </c>
      <c r="AW77" s="1" t="s">
        <v>3415</v>
      </c>
      <c r="AX77" s="1" t="s">
        <v>2576</v>
      </c>
      <c r="AY77" s="1">
        <v>2203453</v>
      </c>
      <c r="AZ77" s="1" t="s">
        <v>2651</v>
      </c>
      <c r="BA77" s="1" t="s">
        <v>1073</v>
      </c>
      <c r="BB77" s="1">
        <v>4105300</v>
      </c>
      <c r="BC77" s="1" t="s">
        <v>5759</v>
      </c>
      <c r="BD77" s="1" t="s">
        <v>4987</v>
      </c>
      <c r="BE77" s="1">
        <v>3305109</v>
      </c>
      <c r="BF77" s="1" t="s">
        <v>5058</v>
      </c>
      <c r="BG77" s="1" t="s">
        <v>2980</v>
      </c>
      <c r="BH77" s="1">
        <v>2406908</v>
      </c>
      <c r="BI77" s="1" t="s">
        <v>3054</v>
      </c>
      <c r="BP77" s="1" t="s">
        <v>6315</v>
      </c>
      <c r="BQ77" s="1">
        <v>4304200</v>
      </c>
      <c r="BR77" s="1" t="s">
        <v>6384</v>
      </c>
      <c r="BS77" s="1" t="s">
        <v>6057</v>
      </c>
      <c r="BT77" s="1">
        <v>4204509</v>
      </c>
      <c r="BU77" s="1" t="s">
        <v>6124</v>
      </c>
      <c r="BV77" s="1" t="s">
        <v>3610</v>
      </c>
      <c r="BW77" s="1">
        <v>2807600</v>
      </c>
      <c r="BX77" s="1" t="s">
        <v>3677</v>
      </c>
      <c r="BY77" s="1" t="s">
        <v>1247</v>
      </c>
      <c r="BZ77" s="1">
        <v>3506607</v>
      </c>
      <c r="CA77" s="1" t="s">
        <v>5145</v>
      </c>
      <c r="CB77" s="1" t="s">
        <v>2222</v>
      </c>
      <c r="CC77" s="1">
        <v>1712801</v>
      </c>
      <c r="CD77" s="1" t="s">
        <v>2296</v>
      </c>
    </row>
    <row r="78" spans="1:82" x14ac:dyDescent="0.25">
      <c r="A78" s="1">
        <v>77</v>
      </c>
      <c r="E78" s="1" t="s">
        <v>1071</v>
      </c>
      <c r="F78" s="1">
        <v>2707008</v>
      </c>
      <c r="G78" s="1" t="s">
        <v>3584</v>
      </c>
      <c r="N78" s="1" t="s">
        <v>3678</v>
      </c>
      <c r="O78" s="1">
        <v>2906303</v>
      </c>
      <c r="P78" s="1" t="s">
        <v>3753</v>
      </c>
      <c r="Q78" s="1" t="s">
        <v>1245</v>
      </c>
      <c r="R78" s="1">
        <v>2305407</v>
      </c>
      <c r="S78" s="1" t="s">
        <v>2875</v>
      </c>
      <c r="W78" s="1" t="s">
        <v>4911</v>
      </c>
      <c r="X78" s="1">
        <v>3205176</v>
      </c>
      <c r="Y78" s="1" t="s">
        <v>4984</v>
      </c>
      <c r="Z78" s="1" t="s">
        <v>1246</v>
      </c>
      <c r="AA78" s="1">
        <v>5206701</v>
      </c>
      <c r="AB78" s="1" t="s">
        <v>7060</v>
      </c>
      <c r="AC78" s="1" t="s">
        <v>2360</v>
      </c>
      <c r="AD78" s="1">
        <v>2104404</v>
      </c>
      <c r="AE78" s="1" t="s">
        <v>2435</v>
      </c>
      <c r="AF78" s="1" t="s">
        <v>4075</v>
      </c>
      <c r="AG78" s="1">
        <v>3107109</v>
      </c>
      <c r="AH78" s="1" t="s">
        <v>4151</v>
      </c>
      <c r="AI78" s="1" t="s">
        <v>38</v>
      </c>
      <c r="AJ78" s="1">
        <v>5008008</v>
      </c>
      <c r="AK78" s="1" t="s">
        <v>6851</v>
      </c>
      <c r="AL78" s="1" t="s">
        <v>6854</v>
      </c>
      <c r="AM78" s="1">
        <v>5108857</v>
      </c>
      <c r="AN78" s="1" t="s">
        <v>6927</v>
      </c>
      <c r="AO78" s="1" t="s">
        <v>2061</v>
      </c>
      <c r="AP78" s="1">
        <v>1504950</v>
      </c>
      <c r="AQ78" s="1" t="s">
        <v>2137</v>
      </c>
      <c r="AR78" s="1" t="s">
        <v>3143</v>
      </c>
      <c r="AS78" s="1">
        <v>2505808</v>
      </c>
      <c r="AT78" s="1" t="s">
        <v>3213</v>
      </c>
      <c r="AU78" s="1" t="s">
        <v>1244</v>
      </c>
      <c r="AV78" s="1">
        <v>2606903</v>
      </c>
      <c r="AW78" s="1" t="s">
        <v>3416</v>
      </c>
      <c r="AX78" s="1" t="s">
        <v>2576</v>
      </c>
      <c r="AY78" s="1">
        <v>2203420</v>
      </c>
      <c r="AZ78" s="1" t="s">
        <v>2652</v>
      </c>
      <c r="BA78" s="1" t="s">
        <v>1073</v>
      </c>
      <c r="BB78" s="1">
        <v>4105409</v>
      </c>
      <c r="BC78" s="1" t="s">
        <v>5760</v>
      </c>
      <c r="BD78" s="1" t="s">
        <v>4987</v>
      </c>
      <c r="BE78" s="1">
        <v>3305133</v>
      </c>
      <c r="BF78" s="1" t="s">
        <v>5059</v>
      </c>
      <c r="BG78" s="1" t="s">
        <v>2980</v>
      </c>
      <c r="BH78" s="1">
        <v>2407005</v>
      </c>
      <c r="BI78" s="1" t="s">
        <v>3055</v>
      </c>
      <c r="BP78" s="1" t="s">
        <v>6315</v>
      </c>
      <c r="BQ78" s="1">
        <v>4304309</v>
      </c>
      <c r="BR78" s="1" t="s">
        <v>6385</v>
      </c>
      <c r="BS78" s="1" t="s">
        <v>6057</v>
      </c>
      <c r="BT78" s="1">
        <v>4204608</v>
      </c>
      <c r="BU78" s="1" t="s">
        <v>6125</v>
      </c>
      <c r="BY78" s="1" t="s">
        <v>1247</v>
      </c>
      <c r="BZ78" s="1">
        <v>3506706</v>
      </c>
      <c r="CA78" s="1" t="s">
        <v>5146</v>
      </c>
      <c r="CB78" s="1" t="s">
        <v>2222</v>
      </c>
      <c r="CC78" s="1">
        <v>1713205</v>
      </c>
      <c r="CD78" s="1" t="s">
        <v>2297</v>
      </c>
    </row>
    <row r="79" spans="1:82" x14ac:dyDescent="0.25">
      <c r="A79" s="1">
        <v>78</v>
      </c>
      <c r="E79" s="1" t="s">
        <v>1071</v>
      </c>
      <c r="F79" s="1">
        <v>2707107</v>
      </c>
      <c r="G79" s="1" t="s">
        <v>3585</v>
      </c>
      <c r="N79" s="1" t="s">
        <v>3678</v>
      </c>
      <c r="O79" s="1">
        <v>2906402</v>
      </c>
      <c r="P79" s="1" t="s">
        <v>3754</v>
      </c>
      <c r="Q79" s="1" t="s">
        <v>1245</v>
      </c>
      <c r="R79" s="1">
        <v>2305506</v>
      </c>
      <c r="S79" s="1" t="s">
        <v>2876</v>
      </c>
      <c r="W79" s="1" t="s">
        <v>4911</v>
      </c>
      <c r="X79" s="1">
        <v>3205200</v>
      </c>
      <c r="Y79" s="1" t="s">
        <v>4985</v>
      </c>
      <c r="Z79" s="1" t="s">
        <v>1246</v>
      </c>
      <c r="AA79" s="1">
        <v>5206800</v>
      </c>
      <c r="AB79" s="1" t="s">
        <v>7061</v>
      </c>
      <c r="AC79" s="1" t="s">
        <v>2360</v>
      </c>
      <c r="AD79" s="1">
        <v>2104503</v>
      </c>
      <c r="AE79" s="1" t="s">
        <v>2436</v>
      </c>
      <c r="AF79" s="1" t="s">
        <v>4075</v>
      </c>
      <c r="AG79" s="1">
        <v>3107208</v>
      </c>
      <c r="AH79" s="1" t="s">
        <v>4152</v>
      </c>
      <c r="AI79" s="1" t="s">
        <v>38</v>
      </c>
      <c r="AJ79" s="1">
        <v>5008305</v>
      </c>
      <c r="AK79" s="1" t="s">
        <v>6852</v>
      </c>
      <c r="AL79" s="1" t="s">
        <v>6854</v>
      </c>
      <c r="AM79" s="1">
        <v>5108907</v>
      </c>
      <c r="AN79" s="1" t="s">
        <v>6928</v>
      </c>
      <c r="AO79" s="1" t="s">
        <v>2061</v>
      </c>
      <c r="AP79" s="1">
        <v>1504976</v>
      </c>
      <c r="AQ79" s="1" t="s">
        <v>2138</v>
      </c>
      <c r="AR79" s="1" t="s">
        <v>3143</v>
      </c>
      <c r="AS79" s="1">
        <v>2505907</v>
      </c>
      <c r="AT79" s="1" t="s">
        <v>3214</v>
      </c>
      <c r="AU79" s="1" t="s">
        <v>1244</v>
      </c>
      <c r="AV79" s="1">
        <v>2607604</v>
      </c>
      <c r="AW79" s="1" t="s">
        <v>3417</v>
      </c>
      <c r="AX79" s="1" t="s">
        <v>2576</v>
      </c>
      <c r="AY79" s="1">
        <v>2203503</v>
      </c>
      <c r="AZ79" s="1" t="s">
        <v>2653</v>
      </c>
      <c r="BA79" s="1" t="s">
        <v>1073</v>
      </c>
      <c r="BB79" s="1">
        <v>4105508</v>
      </c>
      <c r="BC79" s="1" t="s">
        <v>5761</v>
      </c>
      <c r="BD79" s="1" t="s">
        <v>4987</v>
      </c>
      <c r="BE79" s="1">
        <v>3305158</v>
      </c>
      <c r="BF79" s="1" t="s">
        <v>5060</v>
      </c>
      <c r="BG79" s="1" t="s">
        <v>2980</v>
      </c>
      <c r="BH79" s="1">
        <v>2407104</v>
      </c>
      <c r="BI79" s="1" t="s">
        <v>3056</v>
      </c>
      <c r="BP79" s="1" t="s">
        <v>6315</v>
      </c>
      <c r="BQ79" s="1">
        <v>4304358</v>
      </c>
      <c r="BR79" s="1" t="s">
        <v>6386</v>
      </c>
      <c r="BS79" s="1" t="s">
        <v>6057</v>
      </c>
      <c r="BT79" s="1">
        <v>4204707</v>
      </c>
      <c r="BU79" s="1" t="s">
        <v>6126</v>
      </c>
      <c r="BY79" s="1" t="s">
        <v>1247</v>
      </c>
      <c r="BZ79" s="1">
        <v>3506805</v>
      </c>
      <c r="CA79" s="1" t="s">
        <v>2606</v>
      </c>
      <c r="CB79" s="1" t="s">
        <v>2222</v>
      </c>
      <c r="CC79" s="1">
        <v>1713304</v>
      </c>
      <c r="CD79" s="1" t="s">
        <v>2298</v>
      </c>
    </row>
    <row r="80" spans="1:82" x14ac:dyDescent="0.25">
      <c r="A80" s="1">
        <v>79</v>
      </c>
      <c r="E80" s="1" t="s">
        <v>1071</v>
      </c>
      <c r="F80" s="1">
        <v>2707206</v>
      </c>
      <c r="G80" s="1" t="s">
        <v>3586</v>
      </c>
      <c r="N80" s="1" t="s">
        <v>3678</v>
      </c>
      <c r="O80" s="1">
        <v>2906501</v>
      </c>
      <c r="P80" s="1" t="s">
        <v>3755</v>
      </c>
      <c r="Q80" s="1" t="s">
        <v>1245</v>
      </c>
      <c r="R80" s="1">
        <v>2305605</v>
      </c>
      <c r="S80" s="1" t="s">
        <v>2877</v>
      </c>
      <c r="W80" s="1" t="s">
        <v>4911</v>
      </c>
      <c r="X80" s="1">
        <v>3205309</v>
      </c>
      <c r="Y80" s="1" t="s">
        <v>4986</v>
      </c>
      <c r="Z80" s="1" t="s">
        <v>1246</v>
      </c>
      <c r="AA80" s="1">
        <v>5206909</v>
      </c>
      <c r="AB80" s="1" t="s">
        <v>2424</v>
      </c>
      <c r="AC80" s="1" t="s">
        <v>2360</v>
      </c>
      <c r="AD80" s="1">
        <v>2104552</v>
      </c>
      <c r="AE80" s="1" t="s">
        <v>2437</v>
      </c>
      <c r="AF80" s="1" t="s">
        <v>4075</v>
      </c>
      <c r="AG80" s="1">
        <v>3107307</v>
      </c>
      <c r="AH80" s="1" t="s">
        <v>4153</v>
      </c>
      <c r="AI80" s="1" t="s">
        <v>38</v>
      </c>
      <c r="AJ80" s="1">
        <v>5008404</v>
      </c>
      <c r="AK80" s="1" t="s">
        <v>6853</v>
      </c>
      <c r="AL80" s="1" t="s">
        <v>6854</v>
      </c>
      <c r="AM80" s="1">
        <v>5108956</v>
      </c>
      <c r="AN80" s="1" t="s">
        <v>6929</v>
      </c>
      <c r="AO80" s="1" t="s">
        <v>2061</v>
      </c>
      <c r="AP80" s="1">
        <v>1505007</v>
      </c>
      <c r="AQ80" s="1" t="s">
        <v>2139</v>
      </c>
      <c r="AR80" s="1" t="s">
        <v>3143</v>
      </c>
      <c r="AS80" s="1">
        <v>2506004</v>
      </c>
      <c r="AT80" s="1" t="s">
        <v>3215</v>
      </c>
      <c r="AU80" s="1" t="s">
        <v>1244</v>
      </c>
      <c r="AV80" s="1">
        <v>2607000</v>
      </c>
      <c r="AW80" s="1" t="s">
        <v>3418</v>
      </c>
      <c r="AX80" s="1" t="s">
        <v>2576</v>
      </c>
      <c r="AY80" s="1">
        <v>2203602</v>
      </c>
      <c r="AZ80" s="1" t="s">
        <v>2654</v>
      </c>
      <c r="BA80" s="1" t="s">
        <v>1073</v>
      </c>
      <c r="BB80" s="1">
        <v>4105607</v>
      </c>
      <c r="BC80" s="1" t="s">
        <v>5762</v>
      </c>
      <c r="BD80" s="1" t="s">
        <v>4987</v>
      </c>
      <c r="BE80" s="1">
        <v>3305208</v>
      </c>
      <c r="BF80" s="1" t="s">
        <v>5061</v>
      </c>
      <c r="BG80" s="1" t="s">
        <v>2980</v>
      </c>
      <c r="BH80" s="1">
        <v>2407203</v>
      </c>
      <c r="BI80" s="1" t="s">
        <v>3057</v>
      </c>
      <c r="BP80" s="1" t="s">
        <v>6315</v>
      </c>
      <c r="BQ80" s="1">
        <v>4304408</v>
      </c>
      <c r="BR80" s="1" t="s">
        <v>6387</v>
      </c>
      <c r="BS80" s="1" t="s">
        <v>6057</v>
      </c>
      <c r="BT80" s="1">
        <v>4204756</v>
      </c>
      <c r="BU80" s="1" t="s">
        <v>6127</v>
      </c>
      <c r="BY80" s="1" t="s">
        <v>1247</v>
      </c>
      <c r="BZ80" s="1">
        <v>3506904</v>
      </c>
      <c r="CA80" s="1" t="s">
        <v>5147</v>
      </c>
      <c r="CB80" s="1" t="s">
        <v>2222</v>
      </c>
      <c r="CC80" s="1">
        <v>1713601</v>
      </c>
      <c r="CD80" s="1" t="s">
        <v>2299</v>
      </c>
    </row>
    <row r="81" spans="1:82" x14ac:dyDescent="0.25">
      <c r="A81" s="1">
        <v>80</v>
      </c>
      <c r="E81" s="1" t="s">
        <v>1071</v>
      </c>
      <c r="F81" s="1">
        <v>2707305</v>
      </c>
      <c r="G81" s="1" t="s">
        <v>3587</v>
      </c>
      <c r="N81" s="1" t="s">
        <v>3678</v>
      </c>
      <c r="O81" s="1">
        <v>2906600</v>
      </c>
      <c r="P81" s="1" t="s">
        <v>3756</v>
      </c>
      <c r="Q81" s="1" t="s">
        <v>1245</v>
      </c>
      <c r="R81" s="1">
        <v>2305654</v>
      </c>
      <c r="S81" s="1" t="s">
        <v>2878</v>
      </c>
      <c r="Z81" s="1" t="s">
        <v>1246</v>
      </c>
      <c r="AA81" s="1">
        <v>5207105</v>
      </c>
      <c r="AB81" s="1" t="s">
        <v>7062</v>
      </c>
      <c r="AC81" s="1" t="s">
        <v>2360</v>
      </c>
      <c r="AD81" s="1">
        <v>2104602</v>
      </c>
      <c r="AE81" s="1" t="s">
        <v>2438</v>
      </c>
      <c r="AF81" s="1" t="s">
        <v>4075</v>
      </c>
      <c r="AG81" s="1">
        <v>3107406</v>
      </c>
      <c r="AH81" s="1" t="s">
        <v>4154</v>
      </c>
      <c r="AL81" s="1" t="s">
        <v>6854</v>
      </c>
      <c r="AM81" s="1">
        <v>5106224</v>
      </c>
      <c r="AN81" s="1" t="s">
        <v>6930</v>
      </c>
      <c r="AO81" s="1" t="s">
        <v>2061</v>
      </c>
      <c r="AP81" s="1">
        <v>1505031</v>
      </c>
      <c r="AQ81" s="1" t="s">
        <v>2140</v>
      </c>
      <c r="AR81" s="1" t="s">
        <v>3143</v>
      </c>
      <c r="AS81" s="1">
        <v>2506103</v>
      </c>
      <c r="AT81" s="1" t="s">
        <v>3216</v>
      </c>
      <c r="AU81" s="1" t="s">
        <v>1244</v>
      </c>
      <c r="AV81" s="1">
        <v>2607109</v>
      </c>
      <c r="AW81" s="1" t="s">
        <v>3419</v>
      </c>
      <c r="AX81" s="1" t="s">
        <v>2576</v>
      </c>
      <c r="AY81" s="1">
        <v>2203701</v>
      </c>
      <c r="AZ81" s="1" t="s">
        <v>2271</v>
      </c>
      <c r="BA81" s="1" t="s">
        <v>1073</v>
      </c>
      <c r="BB81" s="1">
        <v>4105706</v>
      </c>
      <c r="BC81" s="1" t="s">
        <v>5763</v>
      </c>
      <c r="BD81" s="1" t="s">
        <v>4987</v>
      </c>
      <c r="BE81" s="1">
        <v>3305307</v>
      </c>
      <c r="BF81" s="1" t="s">
        <v>5062</v>
      </c>
      <c r="BG81" s="1" t="s">
        <v>2980</v>
      </c>
      <c r="BH81" s="1">
        <v>2407252</v>
      </c>
      <c r="BI81" s="1" t="s">
        <v>3058</v>
      </c>
      <c r="BP81" s="1" t="s">
        <v>6315</v>
      </c>
      <c r="BQ81" s="1">
        <v>4304507</v>
      </c>
      <c r="BR81" s="1" t="s">
        <v>6388</v>
      </c>
      <c r="BS81" s="1" t="s">
        <v>6057</v>
      </c>
      <c r="BT81" s="1">
        <v>4204806</v>
      </c>
      <c r="BU81" s="1" t="s">
        <v>6128</v>
      </c>
      <c r="BY81" s="1" t="s">
        <v>1247</v>
      </c>
      <c r="BZ81" s="1">
        <v>3507001</v>
      </c>
      <c r="CA81" s="1" t="s">
        <v>5148</v>
      </c>
      <c r="CB81" s="1" t="s">
        <v>2222</v>
      </c>
      <c r="CC81" s="1">
        <v>1713700</v>
      </c>
      <c r="CD81" s="1" t="s">
        <v>2300</v>
      </c>
    </row>
    <row r="82" spans="1:82" x14ac:dyDescent="0.25">
      <c r="A82" s="1">
        <v>81</v>
      </c>
      <c r="E82" s="1" t="s">
        <v>1071</v>
      </c>
      <c r="F82" s="1">
        <v>2707404</v>
      </c>
      <c r="G82" s="1" t="s">
        <v>3588</v>
      </c>
      <c r="N82" s="1" t="s">
        <v>3678</v>
      </c>
      <c r="O82" s="1">
        <v>2906709</v>
      </c>
      <c r="P82" s="1" t="s">
        <v>3757</v>
      </c>
      <c r="Q82" s="1" t="s">
        <v>1245</v>
      </c>
      <c r="R82" s="1">
        <v>2305704</v>
      </c>
      <c r="S82" s="1" t="s">
        <v>2879</v>
      </c>
      <c r="Z82" s="1" t="s">
        <v>1246</v>
      </c>
      <c r="AA82" s="1">
        <v>5208301</v>
      </c>
      <c r="AB82" s="1" t="s">
        <v>7063</v>
      </c>
      <c r="AC82" s="1" t="s">
        <v>2360</v>
      </c>
      <c r="AD82" s="1">
        <v>2104628</v>
      </c>
      <c r="AE82" s="1" t="s">
        <v>2439</v>
      </c>
      <c r="AF82" s="1" t="s">
        <v>4075</v>
      </c>
      <c r="AG82" s="1">
        <v>3107505</v>
      </c>
      <c r="AH82" s="1" t="s">
        <v>4155</v>
      </c>
      <c r="AL82" s="1" t="s">
        <v>6854</v>
      </c>
      <c r="AM82" s="1">
        <v>5106174</v>
      </c>
      <c r="AN82" s="1" t="s">
        <v>6931</v>
      </c>
      <c r="AO82" s="1" t="s">
        <v>2061</v>
      </c>
      <c r="AP82" s="1">
        <v>1505064</v>
      </c>
      <c r="AQ82" s="1" t="s">
        <v>2141</v>
      </c>
      <c r="AR82" s="1" t="s">
        <v>3143</v>
      </c>
      <c r="AS82" s="1">
        <v>2506202</v>
      </c>
      <c r="AT82" s="1" t="s">
        <v>3217</v>
      </c>
      <c r="AU82" s="1" t="s">
        <v>1244</v>
      </c>
      <c r="AV82" s="1">
        <v>2607208</v>
      </c>
      <c r="AW82" s="1" t="s">
        <v>3420</v>
      </c>
      <c r="AX82" s="1" t="s">
        <v>2576</v>
      </c>
      <c r="AY82" s="1">
        <v>2203750</v>
      </c>
      <c r="AZ82" s="1" t="s">
        <v>2655</v>
      </c>
      <c r="BA82" s="1" t="s">
        <v>1073</v>
      </c>
      <c r="BB82" s="1">
        <v>4105805</v>
      </c>
      <c r="BC82" s="1" t="s">
        <v>5764</v>
      </c>
      <c r="BD82" s="1" t="s">
        <v>4987</v>
      </c>
      <c r="BE82" s="1">
        <v>3305406</v>
      </c>
      <c r="BF82" s="1" t="s">
        <v>2188</v>
      </c>
      <c r="BG82" s="1" t="s">
        <v>2980</v>
      </c>
      <c r="BH82" s="1">
        <v>2407302</v>
      </c>
      <c r="BI82" s="1" t="s">
        <v>3059</v>
      </c>
      <c r="BP82" s="1" t="s">
        <v>6315</v>
      </c>
      <c r="BQ82" s="1">
        <v>4304606</v>
      </c>
      <c r="BR82" s="1" t="s">
        <v>6389</v>
      </c>
      <c r="BS82" s="1" t="s">
        <v>6057</v>
      </c>
      <c r="BT82" s="1">
        <v>4204905</v>
      </c>
      <c r="BU82" s="1" t="s">
        <v>6129</v>
      </c>
      <c r="BY82" s="1" t="s">
        <v>1247</v>
      </c>
      <c r="BZ82" s="1">
        <v>3507100</v>
      </c>
      <c r="CA82" s="1" t="s">
        <v>5149</v>
      </c>
      <c r="CB82" s="1" t="s">
        <v>2222</v>
      </c>
      <c r="CC82" s="1">
        <v>1713957</v>
      </c>
      <c r="CD82" s="1" t="s">
        <v>2301</v>
      </c>
    </row>
    <row r="83" spans="1:82" x14ac:dyDescent="0.25">
      <c r="A83" s="1">
        <v>82</v>
      </c>
      <c r="E83" s="1" t="s">
        <v>1071</v>
      </c>
      <c r="F83" s="1">
        <v>2707503</v>
      </c>
      <c r="G83" s="1" t="s">
        <v>3589</v>
      </c>
      <c r="N83" s="1" t="s">
        <v>3678</v>
      </c>
      <c r="O83" s="1">
        <v>2906808</v>
      </c>
      <c r="P83" s="1" t="s">
        <v>3758</v>
      </c>
      <c r="Q83" s="1" t="s">
        <v>1245</v>
      </c>
      <c r="R83" s="1">
        <v>2305803</v>
      </c>
      <c r="S83" s="1" t="s">
        <v>2880</v>
      </c>
      <c r="Z83" s="1" t="s">
        <v>1246</v>
      </c>
      <c r="AA83" s="1">
        <v>5207253</v>
      </c>
      <c r="AB83" s="1" t="s">
        <v>7064</v>
      </c>
      <c r="AC83" s="1" t="s">
        <v>2360</v>
      </c>
      <c r="AD83" s="1">
        <v>2104651</v>
      </c>
      <c r="AE83" s="1" t="s">
        <v>2440</v>
      </c>
      <c r="AF83" s="1" t="s">
        <v>4075</v>
      </c>
      <c r="AG83" s="1">
        <v>3107604</v>
      </c>
      <c r="AH83" s="1" t="s">
        <v>4156</v>
      </c>
      <c r="AL83" s="1" t="s">
        <v>6854</v>
      </c>
      <c r="AM83" s="1">
        <v>5106232</v>
      </c>
      <c r="AN83" s="1" t="s">
        <v>5910</v>
      </c>
      <c r="AO83" s="1" t="s">
        <v>2061</v>
      </c>
      <c r="AP83" s="1">
        <v>1505106</v>
      </c>
      <c r="AQ83" s="1" t="s">
        <v>2142</v>
      </c>
      <c r="AR83" s="1" t="s">
        <v>3143</v>
      </c>
      <c r="AS83" s="1">
        <v>2506251</v>
      </c>
      <c r="AT83" s="1" t="s">
        <v>3218</v>
      </c>
      <c r="AU83" s="1" t="s">
        <v>1244</v>
      </c>
      <c r="AV83" s="1">
        <v>2607307</v>
      </c>
      <c r="AW83" s="1" t="s">
        <v>3421</v>
      </c>
      <c r="AX83" s="1" t="s">
        <v>2576</v>
      </c>
      <c r="AY83" s="1">
        <v>2203800</v>
      </c>
      <c r="AZ83" s="1" t="s">
        <v>2656</v>
      </c>
      <c r="BA83" s="1" t="s">
        <v>1073</v>
      </c>
      <c r="BB83" s="1">
        <v>4105904</v>
      </c>
      <c r="BC83" s="1" t="s">
        <v>5765</v>
      </c>
      <c r="BD83" s="1" t="s">
        <v>4987</v>
      </c>
      <c r="BE83" s="1">
        <v>3305505</v>
      </c>
      <c r="BF83" s="1" t="s">
        <v>5063</v>
      </c>
      <c r="BG83" s="1" t="s">
        <v>2980</v>
      </c>
      <c r="BH83" s="1">
        <v>2407401</v>
      </c>
      <c r="BI83" s="1" t="s">
        <v>3060</v>
      </c>
      <c r="BP83" s="1" t="s">
        <v>6315</v>
      </c>
      <c r="BQ83" s="1">
        <v>4304614</v>
      </c>
      <c r="BR83" s="1" t="s">
        <v>6390</v>
      </c>
      <c r="BS83" s="1" t="s">
        <v>6057</v>
      </c>
      <c r="BT83" s="1">
        <v>4205001</v>
      </c>
      <c r="BU83" s="1" t="s">
        <v>6130</v>
      </c>
      <c r="BY83" s="1" t="s">
        <v>1247</v>
      </c>
      <c r="BZ83" s="1">
        <v>3507159</v>
      </c>
      <c r="CA83" s="1" t="s">
        <v>5150</v>
      </c>
      <c r="CB83" s="1" t="s">
        <v>2222</v>
      </c>
      <c r="CC83" s="1">
        <v>1714203</v>
      </c>
      <c r="CD83" s="1" t="s">
        <v>2302</v>
      </c>
    </row>
    <row r="84" spans="1:82" x14ac:dyDescent="0.25">
      <c r="A84" s="1">
        <v>83</v>
      </c>
      <c r="E84" s="1" t="s">
        <v>1071</v>
      </c>
      <c r="F84" s="1">
        <v>2707602</v>
      </c>
      <c r="G84" s="1" t="s">
        <v>3590</v>
      </c>
      <c r="N84" s="1" t="s">
        <v>3678</v>
      </c>
      <c r="O84" s="1">
        <v>2906824</v>
      </c>
      <c r="P84" s="1" t="s">
        <v>3759</v>
      </c>
      <c r="Q84" s="1" t="s">
        <v>1245</v>
      </c>
      <c r="R84" s="1">
        <v>2305902</v>
      </c>
      <c r="S84" s="1" t="s">
        <v>2281</v>
      </c>
      <c r="Z84" s="1" t="s">
        <v>1246</v>
      </c>
      <c r="AA84" s="1">
        <v>5207352</v>
      </c>
      <c r="AB84" s="1" t="s">
        <v>7065</v>
      </c>
      <c r="AC84" s="1" t="s">
        <v>2360</v>
      </c>
      <c r="AD84" s="1">
        <v>2104677</v>
      </c>
      <c r="AE84" s="1" t="s">
        <v>2441</v>
      </c>
      <c r="AF84" s="1" t="s">
        <v>4075</v>
      </c>
      <c r="AG84" s="1">
        <v>3107703</v>
      </c>
      <c r="AH84" s="1" t="s">
        <v>4157</v>
      </c>
      <c r="AL84" s="1" t="s">
        <v>6854</v>
      </c>
      <c r="AM84" s="1">
        <v>5106190</v>
      </c>
      <c r="AN84" s="1" t="s">
        <v>6932</v>
      </c>
      <c r="AO84" s="1" t="s">
        <v>2061</v>
      </c>
      <c r="AP84" s="1">
        <v>1505205</v>
      </c>
      <c r="AQ84" s="1" t="s">
        <v>2143</v>
      </c>
      <c r="AR84" s="1" t="s">
        <v>3143</v>
      </c>
      <c r="AS84" s="1">
        <v>2506301</v>
      </c>
      <c r="AT84" s="1" t="s">
        <v>3219</v>
      </c>
      <c r="AU84" s="1" t="s">
        <v>1244</v>
      </c>
      <c r="AV84" s="1">
        <v>2607406</v>
      </c>
      <c r="AW84" s="1" t="s">
        <v>3422</v>
      </c>
      <c r="AX84" s="1" t="s">
        <v>2576</v>
      </c>
      <c r="AY84" s="1">
        <v>2203859</v>
      </c>
      <c r="AZ84" s="1" t="s">
        <v>2657</v>
      </c>
      <c r="BA84" s="1" t="s">
        <v>1073</v>
      </c>
      <c r="BB84" s="1">
        <v>4106001</v>
      </c>
      <c r="BC84" s="1" t="s">
        <v>5766</v>
      </c>
      <c r="BD84" s="1" t="s">
        <v>4987</v>
      </c>
      <c r="BE84" s="1">
        <v>3305554</v>
      </c>
      <c r="BF84" s="1" t="s">
        <v>5064</v>
      </c>
      <c r="BG84" s="1" t="s">
        <v>2980</v>
      </c>
      <c r="BH84" s="1">
        <v>2407500</v>
      </c>
      <c r="BI84" s="1" t="s">
        <v>3061</v>
      </c>
      <c r="BP84" s="1" t="s">
        <v>6315</v>
      </c>
      <c r="BQ84" s="1">
        <v>4304622</v>
      </c>
      <c r="BR84" s="1" t="s">
        <v>6391</v>
      </c>
      <c r="BS84" s="1" t="s">
        <v>6057</v>
      </c>
      <c r="BT84" s="1">
        <v>4205100</v>
      </c>
      <c r="BU84" s="1" t="s">
        <v>6131</v>
      </c>
      <c r="BY84" s="1" t="s">
        <v>1247</v>
      </c>
      <c r="BZ84" s="1">
        <v>3507209</v>
      </c>
      <c r="CA84" s="1" t="s">
        <v>5151</v>
      </c>
      <c r="CB84" s="1" t="s">
        <v>2222</v>
      </c>
      <c r="CC84" s="1">
        <v>1714302</v>
      </c>
      <c r="CD84" s="1" t="s">
        <v>2303</v>
      </c>
    </row>
    <row r="85" spans="1:82" x14ac:dyDescent="0.25">
      <c r="A85" s="1">
        <v>84</v>
      </c>
      <c r="E85" s="1" t="s">
        <v>1071</v>
      </c>
      <c r="F85" s="1">
        <v>2707701</v>
      </c>
      <c r="G85" s="1" t="s">
        <v>3591</v>
      </c>
      <c r="N85" s="1" t="s">
        <v>3678</v>
      </c>
      <c r="O85" s="1">
        <v>2906857</v>
      </c>
      <c r="P85" s="1" t="s">
        <v>3760</v>
      </c>
      <c r="Q85" s="1" t="s">
        <v>1245</v>
      </c>
      <c r="R85" s="1">
        <v>2306009</v>
      </c>
      <c r="S85" s="1" t="s">
        <v>2053</v>
      </c>
      <c r="Z85" s="1" t="s">
        <v>1246</v>
      </c>
      <c r="AA85" s="1">
        <v>5207402</v>
      </c>
      <c r="AB85" s="1" t="s">
        <v>7066</v>
      </c>
      <c r="AC85" s="1" t="s">
        <v>2360</v>
      </c>
      <c r="AD85" s="1">
        <v>2104701</v>
      </c>
      <c r="AE85" s="1" t="s">
        <v>2442</v>
      </c>
      <c r="AF85" s="1" t="s">
        <v>4075</v>
      </c>
      <c r="AG85" s="1">
        <v>3107802</v>
      </c>
      <c r="AH85" s="1" t="s">
        <v>4158</v>
      </c>
      <c r="AL85" s="1" t="s">
        <v>6854</v>
      </c>
      <c r="AM85" s="1">
        <v>5106240</v>
      </c>
      <c r="AN85" s="1" t="s">
        <v>6933</v>
      </c>
      <c r="AO85" s="1" t="s">
        <v>2061</v>
      </c>
      <c r="AP85" s="1">
        <v>1505304</v>
      </c>
      <c r="AQ85" s="1" t="s">
        <v>2144</v>
      </c>
      <c r="AR85" s="1" t="s">
        <v>3143</v>
      </c>
      <c r="AS85" s="1">
        <v>2506400</v>
      </c>
      <c r="AT85" s="1" t="s">
        <v>3220</v>
      </c>
      <c r="AU85" s="1" t="s">
        <v>1244</v>
      </c>
      <c r="AV85" s="1">
        <v>2607505</v>
      </c>
      <c r="AW85" s="1" t="s">
        <v>3423</v>
      </c>
      <c r="AX85" s="1" t="s">
        <v>2576</v>
      </c>
      <c r="AY85" s="1">
        <v>2203909</v>
      </c>
      <c r="AZ85" s="1" t="s">
        <v>2658</v>
      </c>
      <c r="BA85" s="1" t="s">
        <v>1073</v>
      </c>
      <c r="BB85" s="1">
        <v>4106100</v>
      </c>
      <c r="BC85" s="1" t="s">
        <v>5767</v>
      </c>
      <c r="BD85" s="1" t="s">
        <v>4987</v>
      </c>
      <c r="BE85" s="1">
        <v>3305604</v>
      </c>
      <c r="BF85" s="1" t="s">
        <v>5065</v>
      </c>
      <c r="BG85" s="1" t="s">
        <v>2980</v>
      </c>
      <c r="BH85" s="1">
        <v>2407609</v>
      </c>
      <c r="BI85" s="1" t="s">
        <v>3062</v>
      </c>
      <c r="BP85" s="1" t="s">
        <v>6315</v>
      </c>
      <c r="BQ85" s="1">
        <v>4304630</v>
      </c>
      <c r="BR85" s="1" t="s">
        <v>6392</v>
      </c>
      <c r="BS85" s="1" t="s">
        <v>6057</v>
      </c>
      <c r="BT85" s="1">
        <v>4205159</v>
      </c>
      <c r="BU85" s="1" t="s">
        <v>6132</v>
      </c>
      <c r="BY85" s="1" t="s">
        <v>1247</v>
      </c>
      <c r="BZ85" s="1">
        <v>3507308</v>
      </c>
      <c r="CA85" s="1" t="s">
        <v>5152</v>
      </c>
      <c r="CB85" s="1" t="s">
        <v>2222</v>
      </c>
      <c r="CC85" s="1">
        <v>1714880</v>
      </c>
      <c r="CD85" s="1" t="s">
        <v>2304</v>
      </c>
    </row>
    <row r="86" spans="1:82" x14ac:dyDescent="0.25">
      <c r="A86" s="1">
        <v>85</v>
      </c>
      <c r="E86" s="1" t="s">
        <v>1071</v>
      </c>
      <c r="F86" s="1">
        <v>2707800</v>
      </c>
      <c r="G86" s="1" t="s">
        <v>3592</v>
      </c>
      <c r="N86" s="1" t="s">
        <v>3678</v>
      </c>
      <c r="O86" s="1">
        <v>2906873</v>
      </c>
      <c r="P86" s="1" t="s">
        <v>3761</v>
      </c>
      <c r="Q86" s="1" t="s">
        <v>1245</v>
      </c>
      <c r="R86" s="1">
        <v>2306108</v>
      </c>
      <c r="S86" s="1" t="s">
        <v>2881</v>
      </c>
      <c r="Z86" s="1" t="s">
        <v>1246</v>
      </c>
      <c r="AA86" s="1">
        <v>5207501</v>
      </c>
      <c r="AB86" s="1" t="s">
        <v>5243</v>
      </c>
      <c r="AC86" s="1" t="s">
        <v>2360</v>
      </c>
      <c r="AD86" s="1">
        <v>2104800</v>
      </c>
      <c r="AE86" s="1" t="s">
        <v>2443</v>
      </c>
      <c r="AF86" s="1" t="s">
        <v>4075</v>
      </c>
      <c r="AG86" s="1">
        <v>3107901</v>
      </c>
      <c r="AH86" s="1" t="s">
        <v>4159</v>
      </c>
      <c r="AL86" s="1" t="s">
        <v>6854</v>
      </c>
      <c r="AM86" s="1">
        <v>5106257</v>
      </c>
      <c r="AN86" s="1" t="s">
        <v>6934</v>
      </c>
      <c r="AO86" s="1" t="s">
        <v>2061</v>
      </c>
      <c r="AP86" s="1">
        <v>1505403</v>
      </c>
      <c r="AQ86" s="1" t="s">
        <v>2145</v>
      </c>
      <c r="AR86" s="1" t="s">
        <v>3143</v>
      </c>
      <c r="AS86" s="1">
        <v>2506509</v>
      </c>
      <c r="AT86" s="1" t="s">
        <v>3221</v>
      </c>
      <c r="AU86" s="1" t="s">
        <v>1244</v>
      </c>
      <c r="AV86" s="1">
        <v>2607653</v>
      </c>
      <c r="AW86" s="1" t="s">
        <v>3424</v>
      </c>
      <c r="AX86" s="1" t="s">
        <v>2576</v>
      </c>
      <c r="AY86" s="1">
        <v>2204006</v>
      </c>
      <c r="AZ86" s="1" t="s">
        <v>2659</v>
      </c>
      <c r="BA86" s="1" t="s">
        <v>1073</v>
      </c>
      <c r="BB86" s="1">
        <v>4106209</v>
      </c>
      <c r="BC86" s="1" t="s">
        <v>5768</v>
      </c>
      <c r="BD86" s="1" t="s">
        <v>4987</v>
      </c>
      <c r="BE86" s="1">
        <v>3305703</v>
      </c>
      <c r="BF86" s="1" t="s">
        <v>5066</v>
      </c>
      <c r="BG86" s="1" t="s">
        <v>2980</v>
      </c>
      <c r="BH86" s="1">
        <v>2407708</v>
      </c>
      <c r="BI86" s="1" t="s">
        <v>3063</v>
      </c>
      <c r="BP86" s="1" t="s">
        <v>6315</v>
      </c>
      <c r="BQ86" s="1">
        <v>4304655</v>
      </c>
      <c r="BR86" s="1" t="s">
        <v>6393</v>
      </c>
      <c r="BS86" s="1" t="s">
        <v>6057</v>
      </c>
      <c r="BT86" s="1">
        <v>4205175</v>
      </c>
      <c r="BU86" s="1" t="s">
        <v>3800</v>
      </c>
      <c r="BY86" s="1" t="s">
        <v>1247</v>
      </c>
      <c r="BZ86" s="1">
        <v>3507407</v>
      </c>
      <c r="CA86" s="1" t="s">
        <v>3173</v>
      </c>
      <c r="CB86" s="1" t="s">
        <v>2222</v>
      </c>
      <c r="CC86" s="1">
        <v>1715002</v>
      </c>
      <c r="CD86" s="1" t="s">
        <v>2305</v>
      </c>
    </row>
    <row r="87" spans="1:82" x14ac:dyDescent="0.25">
      <c r="A87" s="1">
        <v>86</v>
      </c>
      <c r="E87" s="1" t="s">
        <v>1071</v>
      </c>
      <c r="F87" s="1">
        <v>2707909</v>
      </c>
      <c r="G87" s="1" t="s">
        <v>3593</v>
      </c>
      <c r="N87" s="1" t="s">
        <v>3678</v>
      </c>
      <c r="O87" s="1">
        <v>2906899</v>
      </c>
      <c r="P87" s="1" t="s">
        <v>3762</v>
      </c>
      <c r="Q87" s="1" t="s">
        <v>1245</v>
      </c>
      <c r="R87" s="1">
        <v>2306207</v>
      </c>
      <c r="S87" s="1" t="s">
        <v>2882</v>
      </c>
      <c r="Z87" s="1" t="s">
        <v>1246</v>
      </c>
      <c r="AA87" s="1">
        <v>5207535</v>
      </c>
      <c r="AB87" s="1" t="s">
        <v>7067</v>
      </c>
      <c r="AC87" s="1" t="s">
        <v>2360</v>
      </c>
      <c r="AD87" s="1">
        <v>2104909</v>
      </c>
      <c r="AE87" s="1" t="s">
        <v>2444</v>
      </c>
      <c r="AF87" s="1" t="s">
        <v>4075</v>
      </c>
      <c r="AG87" s="1">
        <v>3108008</v>
      </c>
      <c r="AH87" s="1" t="s">
        <v>3170</v>
      </c>
      <c r="AL87" s="1" t="s">
        <v>6854</v>
      </c>
      <c r="AM87" s="1">
        <v>5106273</v>
      </c>
      <c r="AN87" s="1" t="s">
        <v>6935</v>
      </c>
      <c r="AO87" s="1" t="s">
        <v>2061</v>
      </c>
      <c r="AP87" s="1">
        <v>1505437</v>
      </c>
      <c r="AQ87" s="1" t="s">
        <v>2146</v>
      </c>
      <c r="AR87" s="1" t="s">
        <v>3143</v>
      </c>
      <c r="AS87" s="1">
        <v>2506608</v>
      </c>
      <c r="AT87" s="1" t="s">
        <v>3222</v>
      </c>
      <c r="AU87" s="1" t="s">
        <v>1244</v>
      </c>
      <c r="AV87" s="1">
        <v>2607703</v>
      </c>
      <c r="AW87" s="1" t="s">
        <v>3425</v>
      </c>
      <c r="AX87" s="1" t="s">
        <v>2576</v>
      </c>
      <c r="AY87" s="1">
        <v>2204105</v>
      </c>
      <c r="AZ87" s="1" t="s">
        <v>2660</v>
      </c>
      <c r="BA87" s="1" t="s">
        <v>1073</v>
      </c>
      <c r="BB87" s="1">
        <v>4106308</v>
      </c>
      <c r="BC87" s="1" t="s">
        <v>5769</v>
      </c>
      <c r="BD87" s="1" t="s">
        <v>4987</v>
      </c>
      <c r="BE87" s="1">
        <v>3305752</v>
      </c>
      <c r="BF87" s="1" t="s">
        <v>5067</v>
      </c>
      <c r="BG87" s="1" t="s">
        <v>2980</v>
      </c>
      <c r="BH87" s="1">
        <v>2407807</v>
      </c>
      <c r="BI87" s="1" t="s">
        <v>2135</v>
      </c>
      <c r="BP87" s="1" t="s">
        <v>6315</v>
      </c>
      <c r="BQ87" s="1">
        <v>4304663</v>
      </c>
      <c r="BR87" s="1" t="s">
        <v>6394</v>
      </c>
      <c r="BS87" s="1" t="s">
        <v>6057</v>
      </c>
      <c r="BT87" s="1">
        <v>4205191</v>
      </c>
      <c r="BU87" s="1" t="s">
        <v>6133</v>
      </c>
      <c r="BY87" s="1" t="s">
        <v>1247</v>
      </c>
      <c r="BZ87" s="1">
        <v>3507456</v>
      </c>
      <c r="CA87" s="1" t="s">
        <v>5153</v>
      </c>
      <c r="CB87" s="1" t="s">
        <v>2222</v>
      </c>
      <c r="CC87" s="1">
        <v>1715101</v>
      </c>
      <c r="CD87" s="1" t="s">
        <v>2306</v>
      </c>
    </row>
    <row r="88" spans="1:82" x14ac:dyDescent="0.25">
      <c r="A88" s="1">
        <v>87</v>
      </c>
      <c r="E88" s="1" t="s">
        <v>1071</v>
      </c>
      <c r="F88" s="1">
        <v>2708006</v>
      </c>
      <c r="G88" s="1" t="s">
        <v>3594</v>
      </c>
      <c r="N88" s="1" t="s">
        <v>3678</v>
      </c>
      <c r="O88" s="1">
        <v>2906907</v>
      </c>
      <c r="P88" s="1" t="s">
        <v>3763</v>
      </c>
      <c r="Q88" s="1" t="s">
        <v>1245</v>
      </c>
      <c r="R88" s="1">
        <v>2306256</v>
      </c>
      <c r="S88" s="1" t="s">
        <v>2883</v>
      </c>
      <c r="Z88" s="1" t="s">
        <v>1246</v>
      </c>
      <c r="AA88" s="1">
        <v>5207600</v>
      </c>
      <c r="AB88" s="1" t="s">
        <v>7068</v>
      </c>
      <c r="AC88" s="1" t="s">
        <v>2360</v>
      </c>
      <c r="AD88" s="1">
        <v>2105005</v>
      </c>
      <c r="AE88" s="1" t="s">
        <v>2445</v>
      </c>
      <c r="AF88" s="1" t="s">
        <v>4075</v>
      </c>
      <c r="AG88" s="1">
        <v>3108107</v>
      </c>
      <c r="AH88" s="1" t="s">
        <v>2049</v>
      </c>
      <c r="AL88" s="1" t="s">
        <v>6854</v>
      </c>
      <c r="AM88" s="1">
        <v>5106265</v>
      </c>
      <c r="AN88" s="1" t="s">
        <v>6936</v>
      </c>
      <c r="AO88" s="1" t="s">
        <v>2061</v>
      </c>
      <c r="AP88" s="1">
        <v>1505486</v>
      </c>
      <c r="AQ88" s="1" t="s">
        <v>2147</v>
      </c>
      <c r="AR88" s="1" t="s">
        <v>3143</v>
      </c>
      <c r="AS88" s="1">
        <v>2502607</v>
      </c>
      <c r="AT88" s="1" t="s">
        <v>3223</v>
      </c>
      <c r="AU88" s="1" t="s">
        <v>1244</v>
      </c>
      <c r="AV88" s="1">
        <v>2607752</v>
      </c>
      <c r="AW88" s="1" t="s">
        <v>3426</v>
      </c>
      <c r="AX88" s="1" t="s">
        <v>2576</v>
      </c>
      <c r="AY88" s="1">
        <v>2204154</v>
      </c>
      <c r="AZ88" s="1" t="s">
        <v>2661</v>
      </c>
      <c r="BA88" s="1" t="s">
        <v>1073</v>
      </c>
      <c r="BB88" s="1">
        <v>4106407</v>
      </c>
      <c r="BC88" s="1" t="s">
        <v>5770</v>
      </c>
      <c r="BD88" s="1" t="s">
        <v>4987</v>
      </c>
      <c r="BE88" s="1">
        <v>3305802</v>
      </c>
      <c r="BF88" s="1" t="s">
        <v>5068</v>
      </c>
      <c r="BG88" s="1" t="s">
        <v>2980</v>
      </c>
      <c r="BH88" s="1">
        <v>2407906</v>
      </c>
      <c r="BI88" s="1" t="s">
        <v>3064</v>
      </c>
      <c r="BP88" s="1" t="s">
        <v>6315</v>
      </c>
      <c r="BQ88" s="1">
        <v>4304689</v>
      </c>
      <c r="BR88" s="1" t="s">
        <v>6395</v>
      </c>
      <c r="BS88" s="1" t="s">
        <v>6057</v>
      </c>
      <c r="BT88" s="1">
        <v>4205209</v>
      </c>
      <c r="BU88" s="1" t="s">
        <v>6134</v>
      </c>
      <c r="BY88" s="1" t="s">
        <v>1247</v>
      </c>
      <c r="BZ88" s="1">
        <v>3507506</v>
      </c>
      <c r="CA88" s="1" t="s">
        <v>5154</v>
      </c>
      <c r="CB88" s="1" t="s">
        <v>2222</v>
      </c>
      <c r="CC88" s="1">
        <v>1715150</v>
      </c>
      <c r="CD88" s="1" t="s">
        <v>2307</v>
      </c>
    </row>
    <row r="89" spans="1:82" x14ac:dyDescent="0.25">
      <c r="A89" s="1">
        <v>88</v>
      </c>
      <c r="E89" s="1" t="s">
        <v>1071</v>
      </c>
      <c r="F89" s="1">
        <v>2708105</v>
      </c>
      <c r="G89" s="1" t="s">
        <v>3595</v>
      </c>
      <c r="N89" s="1" t="s">
        <v>3678</v>
      </c>
      <c r="O89" s="1">
        <v>2907004</v>
      </c>
      <c r="P89" s="1" t="s">
        <v>3764</v>
      </c>
      <c r="Q89" s="1" t="s">
        <v>1245</v>
      </c>
      <c r="R89" s="1">
        <v>2306306</v>
      </c>
      <c r="S89" s="1" t="s">
        <v>2884</v>
      </c>
      <c r="Z89" s="1" t="s">
        <v>1246</v>
      </c>
      <c r="AA89" s="1">
        <v>5207808</v>
      </c>
      <c r="AB89" s="1" t="s">
        <v>7069</v>
      </c>
      <c r="AC89" s="1" t="s">
        <v>2360</v>
      </c>
      <c r="AD89" s="1">
        <v>2105104</v>
      </c>
      <c r="AE89" s="1" t="s">
        <v>2446</v>
      </c>
      <c r="AF89" s="1" t="s">
        <v>4075</v>
      </c>
      <c r="AG89" s="1">
        <v>3108206</v>
      </c>
      <c r="AH89" s="1" t="s">
        <v>4160</v>
      </c>
      <c r="AL89" s="1" t="s">
        <v>6854</v>
      </c>
      <c r="AM89" s="1">
        <v>5106315</v>
      </c>
      <c r="AN89" s="1" t="s">
        <v>2717</v>
      </c>
      <c r="AO89" s="1" t="s">
        <v>2061</v>
      </c>
      <c r="AP89" s="1">
        <v>1505494</v>
      </c>
      <c r="AQ89" s="1" t="s">
        <v>2148</v>
      </c>
      <c r="AR89" s="1" t="s">
        <v>3143</v>
      </c>
      <c r="AS89" s="1">
        <v>2506707</v>
      </c>
      <c r="AT89" s="1" t="s">
        <v>3224</v>
      </c>
      <c r="AU89" s="1" t="s">
        <v>1244</v>
      </c>
      <c r="AV89" s="1">
        <v>2607802</v>
      </c>
      <c r="AW89" s="1" t="s">
        <v>3427</v>
      </c>
      <c r="AX89" s="1" t="s">
        <v>2576</v>
      </c>
      <c r="AY89" s="1">
        <v>2204204</v>
      </c>
      <c r="AZ89" s="1" t="s">
        <v>2662</v>
      </c>
      <c r="BA89" s="1" t="s">
        <v>1073</v>
      </c>
      <c r="BB89" s="1">
        <v>4106456</v>
      </c>
      <c r="BC89" s="1" t="s">
        <v>5771</v>
      </c>
      <c r="BD89" s="1" t="s">
        <v>4987</v>
      </c>
      <c r="BE89" s="1">
        <v>3305901</v>
      </c>
      <c r="BF89" s="1" t="s">
        <v>5069</v>
      </c>
      <c r="BG89" s="1" t="s">
        <v>2980</v>
      </c>
      <c r="BH89" s="1">
        <v>2408003</v>
      </c>
      <c r="BI89" s="1" t="s">
        <v>3065</v>
      </c>
      <c r="BP89" s="1" t="s">
        <v>6315</v>
      </c>
      <c r="BQ89" s="1">
        <v>4304697</v>
      </c>
      <c r="BR89" s="1" t="s">
        <v>6396</v>
      </c>
      <c r="BS89" s="1" t="s">
        <v>6057</v>
      </c>
      <c r="BT89" s="1">
        <v>4205308</v>
      </c>
      <c r="BU89" s="1" t="s">
        <v>6135</v>
      </c>
      <c r="BY89" s="1" t="s">
        <v>1247</v>
      </c>
      <c r="BZ89" s="1">
        <v>3507605</v>
      </c>
      <c r="CA89" s="1" t="s">
        <v>5155</v>
      </c>
      <c r="CB89" s="1" t="s">
        <v>2222</v>
      </c>
      <c r="CC89" s="1">
        <v>1715259</v>
      </c>
      <c r="CD89" s="1" t="s">
        <v>2308</v>
      </c>
    </row>
    <row r="90" spans="1:82" x14ac:dyDescent="0.25">
      <c r="A90" s="1">
        <v>89</v>
      </c>
      <c r="E90" s="1" t="s">
        <v>1071</v>
      </c>
      <c r="F90" s="1">
        <v>2708204</v>
      </c>
      <c r="G90" s="1" t="s">
        <v>3596</v>
      </c>
      <c r="N90" s="1" t="s">
        <v>3678</v>
      </c>
      <c r="O90" s="1">
        <v>2907103</v>
      </c>
      <c r="P90" s="1" t="s">
        <v>3765</v>
      </c>
      <c r="Q90" s="1" t="s">
        <v>1245</v>
      </c>
      <c r="R90" s="1">
        <v>2306405</v>
      </c>
      <c r="S90" s="1" t="s">
        <v>2885</v>
      </c>
      <c r="Z90" s="1" t="s">
        <v>1246</v>
      </c>
      <c r="AA90" s="1">
        <v>5207907</v>
      </c>
      <c r="AB90" s="1" t="s">
        <v>7070</v>
      </c>
      <c r="AC90" s="1" t="s">
        <v>2360</v>
      </c>
      <c r="AD90" s="1">
        <v>2105153</v>
      </c>
      <c r="AE90" s="1" t="s">
        <v>2447</v>
      </c>
      <c r="AF90" s="1" t="s">
        <v>4075</v>
      </c>
      <c r="AG90" s="1">
        <v>3108255</v>
      </c>
      <c r="AH90" s="1" t="s">
        <v>4161</v>
      </c>
      <c r="AL90" s="1" t="s">
        <v>6854</v>
      </c>
      <c r="AM90" s="1">
        <v>5106281</v>
      </c>
      <c r="AN90" s="1" t="s">
        <v>6937</v>
      </c>
      <c r="AO90" s="1" t="s">
        <v>2061</v>
      </c>
      <c r="AP90" s="1">
        <v>1505502</v>
      </c>
      <c r="AQ90" s="1" t="s">
        <v>2149</v>
      </c>
      <c r="AR90" s="1" t="s">
        <v>3143</v>
      </c>
      <c r="AS90" s="1">
        <v>2506806</v>
      </c>
      <c r="AT90" s="1" t="s">
        <v>3225</v>
      </c>
      <c r="AU90" s="1" t="s">
        <v>1244</v>
      </c>
      <c r="AV90" s="1">
        <v>2607901</v>
      </c>
      <c r="AW90" s="1" t="s">
        <v>3428</v>
      </c>
      <c r="AX90" s="1" t="s">
        <v>2576</v>
      </c>
      <c r="AY90" s="1">
        <v>2204303</v>
      </c>
      <c r="AZ90" s="1" t="s">
        <v>2663</v>
      </c>
      <c r="BA90" s="1" t="s">
        <v>1073</v>
      </c>
      <c r="BB90" s="1">
        <v>4106506</v>
      </c>
      <c r="BC90" s="1" t="s">
        <v>5772</v>
      </c>
      <c r="BD90" s="1" t="s">
        <v>4987</v>
      </c>
      <c r="BE90" s="1">
        <v>3306008</v>
      </c>
      <c r="BF90" s="1" t="s">
        <v>5070</v>
      </c>
      <c r="BG90" s="1" t="s">
        <v>2980</v>
      </c>
      <c r="BH90" s="1">
        <v>2408102</v>
      </c>
      <c r="BI90" s="1" t="s">
        <v>3066</v>
      </c>
      <c r="BP90" s="1" t="s">
        <v>6315</v>
      </c>
      <c r="BQ90" s="1">
        <v>4304671</v>
      </c>
      <c r="BR90" s="1" t="s">
        <v>6397</v>
      </c>
      <c r="BS90" s="1" t="s">
        <v>6057</v>
      </c>
      <c r="BT90" s="1">
        <v>4205357</v>
      </c>
      <c r="BU90" s="1" t="s">
        <v>6136</v>
      </c>
      <c r="BY90" s="1" t="s">
        <v>1247</v>
      </c>
      <c r="BZ90" s="1">
        <v>3507704</v>
      </c>
      <c r="CA90" s="1" t="s">
        <v>5156</v>
      </c>
      <c r="CB90" s="1" t="s">
        <v>2222</v>
      </c>
      <c r="CC90" s="1">
        <v>1715507</v>
      </c>
      <c r="CD90" s="1" t="s">
        <v>2309</v>
      </c>
    </row>
    <row r="91" spans="1:82" x14ac:dyDescent="0.25">
      <c r="A91" s="1">
        <v>90</v>
      </c>
      <c r="E91" s="1" t="s">
        <v>1071</v>
      </c>
      <c r="F91" s="1">
        <v>2708303</v>
      </c>
      <c r="G91" s="1" t="s">
        <v>3597</v>
      </c>
      <c r="N91" s="1" t="s">
        <v>3678</v>
      </c>
      <c r="O91" s="1">
        <v>2907202</v>
      </c>
      <c r="P91" s="1" t="s">
        <v>3766</v>
      </c>
      <c r="Q91" s="1" t="s">
        <v>1245</v>
      </c>
      <c r="R91" s="1">
        <v>2306504</v>
      </c>
      <c r="S91" s="1" t="s">
        <v>2886</v>
      </c>
      <c r="Z91" s="1" t="s">
        <v>1246</v>
      </c>
      <c r="AA91" s="1">
        <v>5208004</v>
      </c>
      <c r="AB91" s="1" t="s">
        <v>7071</v>
      </c>
      <c r="AC91" s="1" t="s">
        <v>2360</v>
      </c>
      <c r="AD91" s="1">
        <v>2105203</v>
      </c>
      <c r="AE91" s="1" t="s">
        <v>2448</v>
      </c>
      <c r="AF91" s="1" t="s">
        <v>4075</v>
      </c>
      <c r="AG91" s="1">
        <v>3108305</v>
      </c>
      <c r="AH91" s="1" t="s">
        <v>4162</v>
      </c>
      <c r="AL91" s="1" t="s">
        <v>6854</v>
      </c>
      <c r="AM91" s="1">
        <v>5106299</v>
      </c>
      <c r="AN91" s="1" t="s">
        <v>6938</v>
      </c>
      <c r="AO91" s="1" t="s">
        <v>2061</v>
      </c>
      <c r="AP91" s="1">
        <v>1505536</v>
      </c>
      <c r="AQ91" s="1" t="s">
        <v>2150</v>
      </c>
      <c r="AR91" s="1" t="s">
        <v>3143</v>
      </c>
      <c r="AS91" s="1">
        <v>2506905</v>
      </c>
      <c r="AT91" s="1" t="s">
        <v>3226</v>
      </c>
      <c r="AU91" s="1" t="s">
        <v>1244</v>
      </c>
      <c r="AV91" s="1">
        <v>2607950</v>
      </c>
      <c r="AW91" s="1" t="s">
        <v>3429</v>
      </c>
      <c r="AX91" s="1" t="s">
        <v>2576</v>
      </c>
      <c r="AY91" s="1">
        <v>2204352</v>
      </c>
      <c r="AZ91" s="1" t="s">
        <v>2664</v>
      </c>
      <c r="BA91" s="1" t="s">
        <v>1073</v>
      </c>
      <c r="BB91" s="1">
        <v>4106555</v>
      </c>
      <c r="BC91" s="1" t="s">
        <v>5773</v>
      </c>
      <c r="BD91" s="1" t="s">
        <v>4987</v>
      </c>
      <c r="BE91" s="1">
        <v>3306107</v>
      </c>
      <c r="BF91" s="1" t="s">
        <v>4063</v>
      </c>
      <c r="BG91" s="1" t="s">
        <v>2980</v>
      </c>
      <c r="BH91" s="1">
        <v>2408201</v>
      </c>
      <c r="BI91" s="1" t="s">
        <v>3067</v>
      </c>
      <c r="BP91" s="1" t="s">
        <v>6315</v>
      </c>
      <c r="BQ91" s="1">
        <v>4304713</v>
      </c>
      <c r="BR91" s="1" t="s">
        <v>6398</v>
      </c>
      <c r="BS91" s="1" t="s">
        <v>6057</v>
      </c>
      <c r="BT91" s="1">
        <v>4205407</v>
      </c>
      <c r="BU91" s="1" t="s">
        <v>6137</v>
      </c>
      <c r="BY91" s="1" t="s">
        <v>1247</v>
      </c>
      <c r="BZ91" s="1">
        <v>3507753</v>
      </c>
      <c r="CA91" s="1" t="s">
        <v>5157</v>
      </c>
      <c r="CB91" s="1" t="s">
        <v>2222</v>
      </c>
      <c r="CC91" s="1">
        <v>1721000</v>
      </c>
      <c r="CD91" s="1" t="s">
        <v>2310</v>
      </c>
    </row>
    <row r="92" spans="1:82" x14ac:dyDescent="0.25">
      <c r="A92" s="1">
        <v>91</v>
      </c>
      <c r="E92" s="1" t="s">
        <v>1071</v>
      </c>
      <c r="F92" s="1">
        <v>2708402</v>
      </c>
      <c r="G92" s="1" t="s">
        <v>3598</v>
      </c>
      <c r="N92" s="1" t="s">
        <v>3678</v>
      </c>
      <c r="O92" s="1">
        <v>2907301</v>
      </c>
      <c r="P92" s="1" t="s">
        <v>3767</v>
      </c>
      <c r="Q92" s="1" t="s">
        <v>1245</v>
      </c>
      <c r="R92" s="1">
        <v>2306553</v>
      </c>
      <c r="S92" s="1" t="s">
        <v>2887</v>
      </c>
      <c r="Z92" s="1" t="s">
        <v>1246</v>
      </c>
      <c r="AA92" s="1">
        <v>5208103</v>
      </c>
      <c r="AB92" s="1" t="s">
        <v>4361</v>
      </c>
      <c r="AC92" s="1" t="s">
        <v>2360</v>
      </c>
      <c r="AD92" s="1">
        <v>2105302</v>
      </c>
      <c r="AE92" s="1" t="s">
        <v>2449</v>
      </c>
      <c r="AF92" s="1" t="s">
        <v>4075</v>
      </c>
      <c r="AG92" s="1">
        <v>3108404</v>
      </c>
      <c r="AH92" s="1" t="s">
        <v>4163</v>
      </c>
      <c r="AL92" s="1" t="s">
        <v>6854</v>
      </c>
      <c r="AM92" s="1">
        <v>5106307</v>
      </c>
      <c r="AN92" s="1" t="s">
        <v>6939</v>
      </c>
      <c r="AO92" s="1" t="s">
        <v>2061</v>
      </c>
      <c r="AP92" s="1">
        <v>1505551</v>
      </c>
      <c r="AQ92" s="1" t="s">
        <v>2151</v>
      </c>
      <c r="AR92" s="1" t="s">
        <v>3143</v>
      </c>
      <c r="AS92" s="1">
        <v>2507002</v>
      </c>
      <c r="AT92" s="1" t="s">
        <v>3227</v>
      </c>
      <c r="AU92" s="1" t="s">
        <v>1244</v>
      </c>
      <c r="AV92" s="1">
        <v>2608008</v>
      </c>
      <c r="AW92" s="1" t="s">
        <v>3430</v>
      </c>
      <c r="AX92" s="1" t="s">
        <v>2576</v>
      </c>
      <c r="AY92" s="1">
        <v>2204402</v>
      </c>
      <c r="AZ92" s="1" t="s">
        <v>2665</v>
      </c>
      <c r="BA92" s="1" t="s">
        <v>1073</v>
      </c>
      <c r="BB92" s="1">
        <v>4106803</v>
      </c>
      <c r="BC92" s="1" t="s">
        <v>5774</v>
      </c>
      <c r="BD92" s="1" t="s">
        <v>4987</v>
      </c>
      <c r="BE92" s="1">
        <v>3306156</v>
      </c>
      <c r="BF92" s="1" t="s">
        <v>5071</v>
      </c>
      <c r="BG92" s="1" t="s">
        <v>2980</v>
      </c>
      <c r="BH92" s="1">
        <v>2408300</v>
      </c>
      <c r="BI92" s="1" t="s">
        <v>3068</v>
      </c>
      <c r="BP92" s="1" t="s">
        <v>6315</v>
      </c>
      <c r="BQ92" s="1">
        <v>4304705</v>
      </c>
      <c r="BR92" s="1" t="s">
        <v>6399</v>
      </c>
      <c r="BS92" s="1" t="s">
        <v>6057</v>
      </c>
      <c r="BT92" s="1">
        <v>4205431</v>
      </c>
      <c r="BU92" s="1" t="s">
        <v>6138</v>
      </c>
      <c r="BY92" s="1" t="s">
        <v>1247</v>
      </c>
      <c r="BZ92" s="1">
        <v>3507803</v>
      </c>
      <c r="CA92" s="1" t="s">
        <v>5158</v>
      </c>
      <c r="CB92" s="1" t="s">
        <v>2222</v>
      </c>
      <c r="CC92" s="1">
        <v>1715705</v>
      </c>
      <c r="CD92" s="1" t="s">
        <v>2311</v>
      </c>
    </row>
    <row r="93" spans="1:82" x14ac:dyDescent="0.25">
      <c r="A93" s="1">
        <v>92</v>
      </c>
      <c r="E93" s="1" t="s">
        <v>1071</v>
      </c>
      <c r="F93" s="1">
        <v>2708501</v>
      </c>
      <c r="G93" s="1" t="s">
        <v>3599</v>
      </c>
      <c r="N93" s="1" t="s">
        <v>3678</v>
      </c>
      <c r="O93" s="1">
        <v>2907400</v>
      </c>
      <c r="P93" s="1" t="s">
        <v>3768</v>
      </c>
      <c r="Q93" s="1" t="s">
        <v>1245</v>
      </c>
      <c r="R93" s="1">
        <v>2306603</v>
      </c>
      <c r="S93" s="1" t="s">
        <v>2888</v>
      </c>
      <c r="Z93" s="1" t="s">
        <v>1246</v>
      </c>
      <c r="AA93" s="1">
        <v>5208152</v>
      </c>
      <c r="AB93" s="1" t="s">
        <v>7072</v>
      </c>
      <c r="AC93" s="1" t="s">
        <v>2360</v>
      </c>
      <c r="AD93" s="1">
        <v>2105351</v>
      </c>
      <c r="AE93" s="1" t="s">
        <v>2450</v>
      </c>
      <c r="AF93" s="1" t="s">
        <v>4075</v>
      </c>
      <c r="AG93" s="1">
        <v>3108503</v>
      </c>
      <c r="AH93" s="1" t="s">
        <v>4164</v>
      </c>
      <c r="AL93" s="1" t="s">
        <v>6854</v>
      </c>
      <c r="AM93" s="1">
        <v>5106372</v>
      </c>
      <c r="AN93" s="1" t="s">
        <v>3081</v>
      </c>
      <c r="AO93" s="1" t="s">
        <v>2061</v>
      </c>
      <c r="AP93" s="1">
        <v>1505601</v>
      </c>
      <c r="AQ93" s="1" t="s">
        <v>2152</v>
      </c>
      <c r="AR93" s="1" t="s">
        <v>3143</v>
      </c>
      <c r="AS93" s="1">
        <v>2507101</v>
      </c>
      <c r="AT93" s="1" t="s">
        <v>3228</v>
      </c>
      <c r="AU93" s="1" t="s">
        <v>1244</v>
      </c>
      <c r="AV93" s="1">
        <v>2608057</v>
      </c>
      <c r="AW93" s="1" t="s">
        <v>2453</v>
      </c>
      <c r="AX93" s="1" t="s">
        <v>2576</v>
      </c>
      <c r="AY93" s="1">
        <v>2204501</v>
      </c>
      <c r="AZ93" s="1" t="s">
        <v>2666</v>
      </c>
      <c r="BA93" s="1" t="s">
        <v>1073</v>
      </c>
      <c r="BB93" s="1">
        <v>4106571</v>
      </c>
      <c r="BC93" s="1" t="s">
        <v>5775</v>
      </c>
      <c r="BD93" s="1" t="s">
        <v>4987</v>
      </c>
      <c r="BE93" s="1">
        <v>3306206</v>
      </c>
      <c r="BF93" s="1" t="s">
        <v>5072</v>
      </c>
      <c r="BG93" s="1" t="s">
        <v>2980</v>
      </c>
      <c r="BH93" s="1">
        <v>2408409</v>
      </c>
      <c r="BI93" s="1" t="s">
        <v>3069</v>
      </c>
      <c r="BP93" s="1" t="s">
        <v>6315</v>
      </c>
      <c r="BQ93" s="1">
        <v>4304804</v>
      </c>
      <c r="BR93" s="1" t="s">
        <v>6400</v>
      </c>
      <c r="BS93" s="1" t="s">
        <v>6057</v>
      </c>
      <c r="BT93" s="1">
        <v>4205456</v>
      </c>
      <c r="BU93" s="1" t="s">
        <v>6139</v>
      </c>
      <c r="BY93" s="1" t="s">
        <v>1247</v>
      </c>
      <c r="BZ93" s="1">
        <v>3507902</v>
      </c>
      <c r="CA93" s="1" t="s">
        <v>5159</v>
      </c>
      <c r="CB93" s="1" t="s">
        <v>2222</v>
      </c>
      <c r="CC93" s="1">
        <v>1713809</v>
      </c>
      <c r="CD93" s="1" t="s">
        <v>2312</v>
      </c>
    </row>
    <row r="94" spans="1:82" x14ac:dyDescent="0.25">
      <c r="A94" s="1">
        <v>93</v>
      </c>
      <c r="E94" s="1" t="s">
        <v>1071</v>
      </c>
      <c r="F94" s="1">
        <v>2708600</v>
      </c>
      <c r="G94" s="1" t="s">
        <v>3600</v>
      </c>
      <c r="N94" s="1" t="s">
        <v>3678</v>
      </c>
      <c r="O94" s="1">
        <v>2907509</v>
      </c>
      <c r="P94" s="1" t="s">
        <v>3769</v>
      </c>
      <c r="Q94" s="1" t="s">
        <v>1245</v>
      </c>
      <c r="R94" s="1">
        <v>2306702</v>
      </c>
      <c r="S94" s="1" t="s">
        <v>2889</v>
      </c>
      <c r="Z94" s="1" t="s">
        <v>1246</v>
      </c>
      <c r="AA94" s="1">
        <v>5208400</v>
      </c>
      <c r="AB94" s="1" t="s">
        <v>7073</v>
      </c>
      <c r="AC94" s="1" t="s">
        <v>2360</v>
      </c>
      <c r="AD94" s="1">
        <v>2105401</v>
      </c>
      <c r="AE94" s="1" t="s">
        <v>2451</v>
      </c>
      <c r="AF94" s="1" t="s">
        <v>4075</v>
      </c>
      <c r="AG94" s="1">
        <v>3108701</v>
      </c>
      <c r="AH94" s="1" t="s">
        <v>4165</v>
      </c>
      <c r="AL94" s="1" t="s">
        <v>6854</v>
      </c>
      <c r="AM94" s="1">
        <v>5106422</v>
      </c>
      <c r="AN94" s="1" t="s">
        <v>6940</v>
      </c>
      <c r="AO94" s="1" t="s">
        <v>2061</v>
      </c>
      <c r="AP94" s="1">
        <v>1505635</v>
      </c>
      <c r="AQ94" s="1" t="s">
        <v>2153</v>
      </c>
      <c r="AR94" s="1" t="s">
        <v>3143</v>
      </c>
      <c r="AS94" s="1">
        <v>2507200</v>
      </c>
      <c r="AT94" s="1" t="s">
        <v>3229</v>
      </c>
      <c r="AU94" s="1" t="s">
        <v>1244</v>
      </c>
      <c r="AV94" s="1">
        <v>2608107</v>
      </c>
      <c r="AW94" s="1" t="s">
        <v>3431</v>
      </c>
      <c r="AX94" s="1" t="s">
        <v>2576</v>
      </c>
      <c r="AY94" s="1">
        <v>2204550</v>
      </c>
      <c r="AZ94" s="1" t="s">
        <v>2667</v>
      </c>
      <c r="BA94" s="1" t="s">
        <v>1073</v>
      </c>
      <c r="BB94" s="1">
        <v>4106605</v>
      </c>
      <c r="BC94" s="1" t="s">
        <v>5776</v>
      </c>
      <c r="BD94" s="1" t="s">
        <v>4987</v>
      </c>
      <c r="BE94" s="1">
        <v>3306305</v>
      </c>
      <c r="BF94" s="1" t="s">
        <v>5073</v>
      </c>
      <c r="BG94" s="1" t="s">
        <v>2980</v>
      </c>
      <c r="BH94" s="1">
        <v>2408508</v>
      </c>
      <c r="BI94" s="1" t="s">
        <v>3070</v>
      </c>
      <c r="BP94" s="1" t="s">
        <v>6315</v>
      </c>
      <c r="BQ94" s="1">
        <v>4304853</v>
      </c>
      <c r="BR94" s="1" t="s">
        <v>6401</v>
      </c>
      <c r="BS94" s="1" t="s">
        <v>6057</v>
      </c>
      <c r="BT94" s="1">
        <v>4205506</v>
      </c>
      <c r="BU94" s="1" t="s">
        <v>6140</v>
      </c>
      <c r="BY94" s="1" t="s">
        <v>1247</v>
      </c>
      <c r="BZ94" s="1">
        <v>3508009</v>
      </c>
      <c r="CA94" s="1" t="s">
        <v>5160</v>
      </c>
      <c r="CB94" s="1" t="s">
        <v>2222</v>
      </c>
      <c r="CC94" s="1">
        <v>1715754</v>
      </c>
      <c r="CD94" s="1" t="s">
        <v>2313</v>
      </c>
    </row>
    <row r="95" spans="1:82" x14ac:dyDescent="0.25">
      <c r="A95" s="1">
        <v>94</v>
      </c>
      <c r="E95" s="1" t="s">
        <v>1071</v>
      </c>
      <c r="F95" s="1">
        <v>2708709</v>
      </c>
      <c r="G95" s="1" t="s">
        <v>3601</v>
      </c>
      <c r="N95" s="1" t="s">
        <v>3678</v>
      </c>
      <c r="O95" s="1">
        <v>2907558</v>
      </c>
      <c r="P95" s="1" t="s">
        <v>3770</v>
      </c>
      <c r="Q95" s="1" t="s">
        <v>1245</v>
      </c>
      <c r="R95" s="1">
        <v>2306801</v>
      </c>
      <c r="S95" s="1" t="s">
        <v>2890</v>
      </c>
      <c r="Z95" s="1" t="s">
        <v>1246</v>
      </c>
      <c r="AA95" s="1">
        <v>5208509</v>
      </c>
      <c r="AB95" s="1" t="s">
        <v>7074</v>
      </c>
      <c r="AC95" s="1" t="s">
        <v>2360</v>
      </c>
      <c r="AD95" s="1">
        <v>2105427</v>
      </c>
      <c r="AE95" s="1" t="s">
        <v>2452</v>
      </c>
      <c r="AF95" s="1" t="s">
        <v>4075</v>
      </c>
      <c r="AG95" s="1">
        <v>3108552</v>
      </c>
      <c r="AH95" s="1" t="s">
        <v>4166</v>
      </c>
      <c r="AL95" s="1" t="s">
        <v>6854</v>
      </c>
      <c r="AM95" s="1">
        <v>5106455</v>
      </c>
      <c r="AN95" s="1" t="s">
        <v>6941</v>
      </c>
      <c r="AO95" s="1" t="s">
        <v>2061</v>
      </c>
      <c r="AP95" s="1">
        <v>1505650</v>
      </c>
      <c r="AQ95" s="1" t="s">
        <v>2154</v>
      </c>
      <c r="AR95" s="1" t="s">
        <v>3143</v>
      </c>
      <c r="AS95" s="1">
        <v>2507309</v>
      </c>
      <c r="AT95" s="1" t="s">
        <v>3230</v>
      </c>
      <c r="AU95" s="1" t="s">
        <v>1244</v>
      </c>
      <c r="AV95" s="1">
        <v>2608206</v>
      </c>
      <c r="AW95" s="1" t="s">
        <v>3432</v>
      </c>
      <c r="AX95" s="1" t="s">
        <v>2576</v>
      </c>
      <c r="AY95" s="1">
        <v>2204600</v>
      </c>
      <c r="AZ95" s="1" t="s">
        <v>2668</v>
      </c>
      <c r="BA95" s="1" t="s">
        <v>1073</v>
      </c>
      <c r="BB95" s="1">
        <v>4106704</v>
      </c>
      <c r="BC95" s="1" t="s">
        <v>1965</v>
      </c>
      <c r="BG95" s="1" t="s">
        <v>2980</v>
      </c>
      <c r="BH95" s="1">
        <v>2408607</v>
      </c>
      <c r="BI95" s="1" t="s">
        <v>3071</v>
      </c>
      <c r="BP95" s="1" t="s">
        <v>6315</v>
      </c>
      <c r="BQ95" s="1">
        <v>4304903</v>
      </c>
      <c r="BR95" s="1" t="s">
        <v>6402</v>
      </c>
      <c r="BS95" s="1" t="s">
        <v>6057</v>
      </c>
      <c r="BT95" s="1">
        <v>4205555</v>
      </c>
      <c r="BU95" s="1" t="s">
        <v>6141</v>
      </c>
      <c r="BY95" s="1" t="s">
        <v>1247</v>
      </c>
      <c r="BZ95" s="1">
        <v>3508108</v>
      </c>
      <c r="CA95" s="1" t="s">
        <v>5161</v>
      </c>
      <c r="CB95" s="1" t="s">
        <v>2222</v>
      </c>
      <c r="CC95" s="1">
        <v>1716109</v>
      </c>
      <c r="CD95" s="1" t="s">
        <v>2314</v>
      </c>
    </row>
    <row r="96" spans="1:82" x14ac:dyDescent="0.25">
      <c r="A96" s="1">
        <v>95</v>
      </c>
      <c r="E96" s="1" t="s">
        <v>1071</v>
      </c>
      <c r="F96" s="1">
        <v>2708808</v>
      </c>
      <c r="G96" s="1" t="s">
        <v>3602</v>
      </c>
      <c r="N96" s="1" t="s">
        <v>3678</v>
      </c>
      <c r="O96" s="1">
        <v>2907608</v>
      </c>
      <c r="P96" s="1" t="s">
        <v>3771</v>
      </c>
      <c r="Q96" s="1" t="s">
        <v>1245</v>
      </c>
      <c r="R96" s="1">
        <v>2306900</v>
      </c>
      <c r="S96" s="1" t="s">
        <v>2891</v>
      </c>
      <c r="Z96" s="1" t="s">
        <v>1246</v>
      </c>
      <c r="AA96" s="1">
        <v>5208608</v>
      </c>
      <c r="AB96" s="1" t="s">
        <v>7075</v>
      </c>
      <c r="AC96" s="1" t="s">
        <v>2360</v>
      </c>
      <c r="AD96" s="1">
        <v>2105450</v>
      </c>
      <c r="AE96" s="1" t="s">
        <v>2453</v>
      </c>
      <c r="AF96" s="1" t="s">
        <v>4075</v>
      </c>
      <c r="AG96" s="1">
        <v>3108602</v>
      </c>
      <c r="AH96" s="1" t="s">
        <v>4167</v>
      </c>
      <c r="AL96" s="1" t="s">
        <v>6854</v>
      </c>
      <c r="AM96" s="1">
        <v>5106505</v>
      </c>
      <c r="AN96" s="1" t="s">
        <v>6942</v>
      </c>
      <c r="AO96" s="1" t="s">
        <v>2061</v>
      </c>
      <c r="AP96" s="1">
        <v>1505700</v>
      </c>
      <c r="AQ96" s="1" t="s">
        <v>2155</v>
      </c>
      <c r="AR96" s="1" t="s">
        <v>3143</v>
      </c>
      <c r="AS96" s="1">
        <v>2507408</v>
      </c>
      <c r="AT96" s="1" t="s">
        <v>3231</v>
      </c>
      <c r="AU96" s="1" t="s">
        <v>1244</v>
      </c>
      <c r="AV96" s="1">
        <v>2608255</v>
      </c>
      <c r="AW96" s="1" t="s">
        <v>3433</v>
      </c>
      <c r="AX96" s="1" t="s">
        <v>2576</v>
      </c>
      <c r="AY96" s="1">
        <v>2204659</v>
      </c>
      <c r="AZ96" s="1" t="s">
        <v>2669</v>
      </c>
      <c r="BA96" s="1" t="s">
        <v>1073</v>
      </c>
      <c r="BB96" s="1">
        <v>4106852</v>
      </c>
      <c r="BC96" s="1" t="s">
        <v>5777</v>
      </c>
      <c r="BG96" s="1" t="s">
        <v>2980</v>
      </c>
      <c r="BH96" s="1">
        <v>2408706</v>
      </c>
      <c r="BI96" s="1" t="s">
        <v>3072</v>
      </c>
      <c r="BP96" s="1" t="s">
        <v>6315</v>
      </c>
      <c r="BQ96" s="1">
        <v>4304952</v>
      </c>
      <c r="BR96" s="1" t="s">
        <v>6403</v>
      </c>
      <c r="BS96" s="1" t="s">
        <v>6057</v>
      </c>
      <c r="BT96" s="1">
        <v>4205605</v>
      </c>
      <c r="BU96" s="1" t="s">
        <v>6142</v>
      </c>
      <c r="BY96" s="1" t="s">
        <v>1247</v>
      </c>
      <c r="BZ96" s="1">
        <v>3508207</v>
      </c>
      <c r="CA96" s="1" t="s">
        <v>5162</v>
      </c>
      <c r="CB96" s="1" t="s">
        <v>2222</v>
      </c>
      <c r="CC96" s="1">
        <v>1716208</v>
      </c>
      <c r="CD96" s="1" t="s">
        <v>2315</v>
      </c>
    </row>
    <row r="97" spans="1:82" x14ac:dyDescent="0.25">
      <c r="A97" s="1">
        <v>96</v>
      </c>
      <c r="E97" s="1" t="s">
        <v>1071</v>
      </c>
      <c r="F97" s="1">
        <v>2708907</v>
      </c>
      <c r="G97" s="1" t="s">
        <v>3603</v>
      </c>
      <c r="N97" s="1" t="s">
        <v>3678</v>
      </c>
      <c r="O97" s="1">
        <v>2907707</v>
      </c>
      <c r="P97" s="1" t="s">
        <v>3772</v>
      </c>
      <c r="Q97" s="1" t="s">
        <v>1245</v>
      </c>
      <c r="R97" s="1">
        <v>2307007</v>
      </c>
      <c r="S97" s="1" t="s">
        <v>2892</v>
      </c>
      <c r="Z97" s="1" t="s">
        <v>1246</v>
      </c>
      <c r="AA97" s="1">
        <v>5208707</v>
      </c>
      <c r="AB97" s="1" t="s">
        <v>7076</v>
      </c>
      <c r="AC97" s="1" t="s">
        <v>2360</v>
      </c>
      <c r="AD97" s="1">
        <v>2105476</v>
      </c>
      <c r="AE97" s="1" t="s">
        <v>2454</v>
      </c>
      <c r="AF97" s="1" t="s">
        <v>4075</v>
      </c>
      <c r="AG97" s="1">
        <v>3108909</v>
      </c>
      <c r="AH97" s="1" t="s">
        <v>4168</v>
      </c>
      <c r="AL97" s="1" t="s">
        <v>6854</v>
      </c>
      <c r="AM97" s="1">
        <v>5106653</v>
      </c>
      <c r="AN97" s="1" t="s">
        <v>6943</v>
      </c>
      <c r="AO97" s="1" t="s">
        <v>2061</v>
      </c>
      <c r="AP97" s="1">
        <v>1505809</v>
      </c>
      <c r="AQ97" s="1" t="s">
        <v>2156</v>
      </c>
      <c r="AR97" s="1" t="s">
        <v>3143</v>
      </c>
      <c r="AS97" s="1">
        <v>2507507</v>
      </c>
      <c r="AT97" s="1" t="s">
        <v>3232</v>
      </c>
      <c r="AU97" s="1" t="s">
        <v>1244</v>
      </c>
      <c r="AV97" s="1">
        <v>2608305</v>
      </c>
      <c r="AW97" s="1" t="s">
        <v>3434</v>
      </c>
      <c r="AX97" s="1" t="s">
        <v>2576</v>
      </c>
      <c r="AY97" s="1">
        <v>2204709</v>
      </c>
      <c r="AZ97" s="1" t="s">
        <v>2670</v>
      </c>
      <c r="BA97" s="1" t="s">
        <v>1073</v>
      </c>
      <c r="BB97" s="1">
        <v>4106902</v>
      </c>
      <c r="BC97" s="1" t="s">
        <v>5778</v>
      </c>
      <c r="BG97" s="1" t="s">
        <v>2980</v>
      </c>
      <c r="BH97" s="1">
        <v>2408805</v>
      </c>
      <c r="BI97" s="1" t="s">
        <v>3073</v>
      </c>
      <c r="BP97" s="1" t="s">
        <v>6315</v>
      </c>
      <c r="BQ97" s="1">
        <v>4305009</v>
      </c>
      <c r="BR97" s="1" t="s">
        <v>6404</v>
      </c>
      <c r="BS97" s="1" t="s">
        <v>6057</v>
      </c>
      <c r="BT97" s="1">
        <v>4205704</v>
      </c>
      <c r="BU97" s="1" t="s">
        <v>6143</v>
      </c>
      <c r="BY97" s="1" t="s">
        <v>1247</v>
      </c>
      <c r="BZ97" s="1">
        <v>3508306</v>
      </c>
      <c r="CA97" s="1" t="s">
        <v>5163</v>
      </c>
      <c r="CB97" s="1" t="s">
        <v>2222</v>
      </c>
      <c r="CC97" s="1">
        <v>1716307</v>
      </c>
      <c r="CD97" s="1" t="s">
        <v>2151</v>
      </c>
    </row>
    <row r="98" spans="1:82" x14ac:dyDescent="0.25">
      <c r="A98" s="1">
        <v>97</v>
      </c>
      <c r="E98" s="1" t="s">
        <v>1071</v>
      </c>
      <c r="F98" s="1">
        <v>2708956</v>
      </c>
      <c r="G98" s="1" t="s">
        <v>3604</v>
      </c>
      <c r="N98" s="1" t="s">
        <v>3678</v>
      </c>
      <c r="O98" s="1">
        <v>2907806</v>
      </c>
      <c r="P98" s="1" t="s">
        <v>3773</v>
      </c>
      <c r="Q98" s="1" t="s">
        <v>1245</v>
      </c>
      <c r="R98" s="1">
        <v>2307106</v>
      </c>
      <c r="S98" s="1" t="s">
        <v>2893</v>
      </c>
      <c r="Z98" s="1" t="s">
        <v>1246</v>
      </c>
      <c r="AA98" s="1">
        <v>5208806</v>
      </c>
      <c r="AB98" s="1" t="s">
        <v>7077</v>
      </c>
      <c r="AC98" s="1" t="s">
        <v>2360</v>
      </c>
      <c r="AD98" s="1">
        <v>2105500</v>
      </c>
      <c r="AE98" s="1" t="s">
        <v>2455</v>
      </c>
      <c r="AF98" s="1" t="s">
        <v>4075</v>
      </c>
      <c r="AG98" s="1">
        <v>3108800</v>
      </c>
      <c r="AH98" s="1" t="s">
        <v>4169</v>
      </c>
      <c r="AL98" s="1" t="s">
        <v>6854</v>
      </c>
      <c r="AM98" s="1">
        <v>5106703</v>
      </c>
      <c r="AN98" s="1" t="s">
        <v>6944</v>
      </c>
      <c r="AO98" s="1" t="s">
        <v>2061</v>
      </c>
      <c r="AP98" s="1">
        <v>1505908</v>
      </c>
      <c r="AQ98" s="1" t="s">
        <v>2157</v>
      </c>
      <c r="AR98" s="1" t="s">
        <v>3143</v>
      </c>
      <c r="AS98" s="1">
        <v>2507606</v>
      </c>
      <c r="AT98" s="1" t="s">
        <v>3233</v>
      </c>
      <c r="AU98" s="1" t="s">
        <v>1244</v>
      </c>
      <c r="AV98" s="1">
        <v>2608404</v>
      </c>
      <c r="AW98" s="1" t="s">
        <v>2686</v>
      </c>
      <c r="AX98" s="1" t="s">
        <v>2576</v>
      </c>
      <c r="AY98" s="1">
        <v>2204808</v>
      </c>
      <c r="AZ98" s="1" t="s">
        <v>2671</v>
      </c>
      <c r="BA98" s="1" t="s">
        <v>1073</v>
      </c>
      <c r="BB98" s="1">
        <v>4107009</v>
      </c>
      <c r="BC98" s="1" t="s">
        <v>5779</v>
      </c>
      <c r="BG98" s="1" t="s">
        <v>2980</v>
      </c>
      <c r="BH98" s="1">
        <v>2408904</v>
      </c>
      <c r="BI98" s="1" t="s">
        <v>3074</v>
      </c>
      <c r="BP98" s="1" t="s">
        <v>6315</v>
      </c>
      <c r="BQ98" s="1">
        <v>4305108</v>
      </c>
      <c r="BR98" s="1" t="s">
        <v>6405</v>
      </c>
      <c r="BS98" s="1" t="s">
        <v>6057</v>
      </c>
      <c r="BT98" s="1">
        <v>4205803</v>
      </c>
      <c r="BU98" s="1" t="s">
        <v>6144</v>
      </c>
      <c r="BY98" s="1" t="s">
        <v>1247</v>
      </c>
      <c r="BZ98" s="1">
        <v>3508405</v>
      </c>
      <c r="CA98" s="1" t="s">
        <v>5164</v>
      </c>
      <c r="CB98" s="1" t="s">
        <v>2222</v>
      </c>
      <c r="CC98" s="1">
        <v>1716505</v>
      </c>
      <c r="CD98" s="1" t="s">
        <v>2316</v>
      </c>
    </row>
    <row r="99" spans="1:82" x14ac:dyDescent="0.25">
      <c r="A99" s="1">
        <v>98</v>
      </c>
      <c r="E99" s="1" t="s">
        <v>1071</v>
      </c>
      <c r="F99" s="1">
        <v>2709004</v>
      </c>
      <c r="G99" s="1" t="s">
        <v>3605</v>
      </c>
      <c r="N99" s="1" t="s">
        <v>3678</v>
      </c>
      <c r="O99" s="1">
        <v>2907905</v>
      </c>
      <c r="P99" s="1" t="s">
        <v>3774</v>
      </c>
      <c r="Q99" s="1" t="s">
        <v>1245</v>
      </c>
      <c r="R99" s="1">
        <v>2307205</v>
      </c>
      <c r="S99" s="1" t="s">
        <v>2894</v>
      </c>
      <c r="Z99" s="1" t="s">
        <v>1246</v>
      </c>
      <c r="AA99" s="1">
        <v>5208905</v>
      </c>
      <c r="AB99" s="1" t="s">
        <v>7078</v>
      </c>
      <c r="AC99" s="1" t="s">
        <v>2360</v>
      </c>
      <c r="AD99" s="1">
        <v>2105609</v>
      </c>
      <c r="AE99" s="1" t="s">
        <v>2456</v>
      </c>
      <c r="AF99" s="1" t="s">
        <v>4075</v>
      </c>
      <c r="AG99" s="1">
        <v>3109006</v>
      </c>
      <c r="AH99" s="1" t="s">
        <v>4170</v>
      </c>
      <c r="AL99" s="1" t="s">
        <v>6854</v>
      </c>
      <c r="AM99" s="1">
        <v>5106752</v>
      </c>
      <c r="AN99" s="1" t="s">
        <v>6945</v>
      </c>
      <c r="AO99" s="1" t="s">
        <v>2061</v>
      </c>
      <c r="AP99" s="1">
        <v>1506005</v>
      </c>
      <c r="AQ99" s="1" t="s">
        <v>2158</v>
      </c>
      <c r="AR99" s="1" t="s">
        <v>3143</v>
      </c>
      <c r="AS99" s="1">
        <v>2507705</v>
      </c>
      <c r="AT99" s="1" t="s">
        <v>3234</v>
      </c>
      <c r="AU99" s="1" t="s">
        <v>1244</v>
      </c>
      <c r="AV99" s="1">
        <v>2608453</v>
      </c>
      <c r="AW99" s="1" t="s">
        <v>3435</v>
      </c>
      <c r="AX99" s="1" t="s">
        <v>2576</v>
      </c>
      <c r="AY99" s="1">
        <v>2204907</v>
      </c>
      <c r="AZ99" s="1" t="s">
        <v>2672</v>
      </c>
      <c r="BA99" s="1" t="s">
        <v>1073</v>
      </c>
      <c r="BB99" s="1">
        <v>4107108</v>
      </c>
      <c r="BC99" s="1" t="s">
        <v>5780</v>
      </c>
      <c r="BG99" s="1" t="s">
        <v>2980</v>
      </c>
      <c r="BH99" s="1">
        <v>2403251</v>
      </c>
      <c r="BI99" s="1" t="s">
        <v>3075</v>
      </c>
      <c r="BP99" s="1" t="s">
        <v>6315</v>
      </c>
      <c r="BQ99" s="1">
        <v>4305116</v>
      </c>
      <c r="BR99" s="1" t="s">
        <v>2256</v>
      </c>
      <c r="BS99" s="1" t="s">
        <v>6057</v>
      </c>
      <c r="BT99" s="1">
        <v>4205902</v>
      </c>
      <c r="BU99" s="1" t="s">
        <v>6145</v>
      </c>
      <c r="BY99" s="1" t="s">
        <v>1247</v>
      </c>
      <c r="BZ99" s="1">
        <v>3508504</v>
      </c>
      <c r="CA99" s="1" t="s">
        <v>5165</v>
      </c>
      <c r="CB99" s="1" t="s">
        <v>2222</v>
      </c>
      <c r="CC99" s="1">
        <v>1716604</v>
      </c>
      <c r="CD99" s="1" t="s">
        <v>2317</v>
      </c>
    </row>
    <row r="100" spans="1:82" x14ac:dyDescent="0.25">
      <c r="A100" s="1">
        <v>99</v>
      </c>
      <c r="E100" s="1" t="s">
        <v>1071</v>
      </c>
      <c r="F100" s="1">
        <v>2709103</v>
      </c>
      <c r="G100" s="1" t="s">
        <v>3606</v>
      </c>
      <c r="N100" s="1" t="s">
        <v>3678</v>
      </c>
      <c r="O100" s="1">
        <v>2908002</v>
      </c>
      <c r="P100" s="1" t="s">
        <v>3775</v>
      </c>
      <c r="Q100" s="1" t="s">
        <v>1245</v>
      </c>
      <c r="R100" s="1">
        <v>2307254</v>
      </c>
      <c r="S100" s="1" t="s">
        <v>2895</v>
      </c>
      <c r="Z100" s="1" t="s">
        <v>1246</v>
      </c>
      <c r="AA100" s="1">
        <v>5209101</v>
      </c>
      <c r="AB100" s="1" t="s">
        <v>7079</v>
      </c>
      <c r="AC100" s="1" t="s">
        <v>2360</v>
      </c>
      <c r="AD100" s="1">
        <v>2105658</v>
      </c>
      <c r="AE100" s="1" t="s">
        <v>2457</v>
      </c>
      <c r="AF100" s="1" t="s">
        <v>4075</v>
      </c>
      <c r="AG100" s="1">
        <v>3109105</v>
      </c>
      <c r="AH100" s="1" t="s">
        <v>4171</v>
      </c>
      <c r="AL100" s="1" t="s">
        <v>6854</v>
      </c>
      <c r="AM100" s="1">
        <v>5106778</v>
      </c>
      <c r="AN100" s="1" t="s">
        <v>6946</v>
      </c>
      <c r="AO100" s="1" t="s">
        <v>2061</v>
      </c>
      <c r="AP100" s="1">
        <v>1506104</v>
      </c>
      <c r="AQ100" s="1" t="s">
        <v>2159</v>
      </c>
      <c r="AR100" s="1" t="s">
        <v>3143</v>
      </c>
      <c r="AS100" s="1">
        <v>2507804</v>
      </c>
      <c r="AT100" s="1" t="s">
        <v>3235</v>
      </c>
      <c r="AU100" s="1" t="s">
        <v>1244</v>
      </c>
      <c r="AV100" s="1">
        <v>2608503</v>
      </c>
      <c r="AW100" s="1" t="s">
        <v>3436</v>
      </c>
      <c r="AX100" s="1" t="s">
        <v>2576</v>
      </c>
      <c r="AY100" s="1">
        <v>2205003</v>
      </c>
      <c r="AZ100" s="1" t="s">
        <v>2673</v>
      </c>
      <c r="BA100" s="1" t="s">
        <v>1073</v>
      </c>
      <c r="BB100" s="1">
        <v>4107124</v>
      </c>
      <c r="BC100" s="1" t="s">
        <v>5781</v>
      </c>
      <c r="BG100" s="1" t="s">
        <v>2980</v>
      </c>
      <c r="BH100" s="1">
        <v>2409100</v>
      </c>
      <c r="BI100" s="1" t="s">
        <v>3076</v>
      </c>
      <c r="BP100" s="1" t="s">
        <v>6315</v>
      </c>
      <c r="BQ100" s="1">
        <v>4305124</v>
      </c>
      <c r="BR100" s="1" t="s">
        <v>6406</v>
      </c>
      <c r="BS100" s="1" t="s">
        <v>6057</v>
      </c>
      <c r="BT100" s="1">
        <v>4206009</v>
      </c>
      <c r="BU100" s="1" t="s">
        <v>6146</v>
      </c>
      <c r="BY100" s="1" t="s">
        <v>1247</v>
      </c>
      <c r="BZ100" s="1">
        <v>3508603</v>
      </c>
      <c r="CA100" s="1" t="s">
        <v>5166</v>
      </c>
      <c r="CB100" s="1" t="s">
        <v>2222</v>
      </c>
      <c r="CC100" s="1">
        <v>1716653</v>
      </c>
      <c r="CD100" s="1" t="s">
        <v>2318</v>
      </c>
    </row>
    <row r="101" spans="1:82" x14ac:dyDescent="0.25">
      <c r="A101" s="1">
        <v>100</v>
      </c>
      <c r="E101" s="1" t="s">
        <v>1071</v>
      </c>
      <c r="F101" s="1">
        <v>2709152</v>
      </c>
      <c r="G101" s="1" t="s">
        <v>3607</v>
      </c>
      <c r="N101" s="1" t="s">
        <v>3678</v>
      </c>
      <c r="O101" s="1">
        <v>2908101</v>
      </c>
      <c r="P101" s="1" t="s">
        <v>3776</v>
      </c>
      <c r="Q101" s="1" t="s">
        <v>1245</v>
      </c>
      <c r="R101" s="1">
        <v>2307304</v>
      </c>
      <c r="S101" s="1" t="s">
        <v>2896</v>
      </c>
      <c r="Z101" s="1" t="s">
        <v>1246</v>
      </c>
      <c r="AA101" s="1">
        <v>5209150</v>
      </c>
      <c r="AB101" s="1" t="s">
        <v>7080</v>
      </c>
      <c r="AC101" s="1" t="s">
        <v>2360</v>
      </c>
      <c r="AD101" s="1">
        <v>2105708</v>
      </c>
      <c r="AE101" s="1" t="s">
        <v>2458</v>
      </c>
      <c r="AF101" s="1" t="s">
        <v>4075</v>
      </c>
      <c r="AG101" s="1">
        <v>3109204</v>
      </c>
      <c r="AH101" s="1" t="s">
        <v>4172</v>
      </c>
      <c r="AL101" s="1" t="s">
        <v>6854</v>
      </c>
      <c r="AM101" s="1">
        <v>5106802</v>
      </c>
      <c r="AN101" s="1" t="s">
        <v>6947</v>
      </c>
      <c r="AO101" s="1" t="s">
        <v>2061</v>
      </c>
      <c r="AP101" s="1">
        <v>1506112</v>
      </c>
      <c r="AQ101" s="1" t="s">
        <v>2160</v>
      </c>
      <c r="AR101" s="1" t="s">
        <v>3143</v>
      </c>
      <c r="AS101" s="1">
        <v>2507903</v>
      </c>
      <c r="AT101" s="1" t="s">
        <v>3236</v>
      </c>
      <c r="AU101" s="1" t="s">
        <v>1244</v>
      </c>
      <c r="AV101" s="1">
        <v>2608602</v>
      </c>
      <c r="AW101" s="1" t="s">
        <v>3437</v>
      </c>
      <c r="AX101" s="1" t="s">
        <v>2576</v>
      </c>
      <c r="AY101" s="1">
        <v>2205102</v>
      </c>
      <c r="AZ101" s="1" t="s">
        <v>2674</v>
      </c>
      <c r="BA101" s="1" t="s">
        <v>1073</v>
      </c>
      <c r="BB101" s="1">
        <v>4107157</v>
      </c>
      <c r="BC101" s="1" t="s">
        <v>5782</v>
      </c>
      <c r="BG101" s="1" t="s">
        <v>2980</v>
      </c>
      <c r="BH101" s="1">
        <v>2409209</v>
      </c>
      <c r="BI101" s="1" t="s">
        <v>3077</v>
      </c>
      <c r="BP101" s="1" t="s">
        <v>6315</v>
      </c>
      <c r="BQ101" s="1">
        <v>4305132</v>
      </c>
      <c r="BR101" s="1" t="s">
        <v>6407</v>
      </c>
      <c r="BS101" s="1" t="s">
        <v>6057</v>
      </c>
      <c r="BT101" s="1">
        <v>4206108</v>
      </c>
      <c r="BU101" s="1" t="s">
        <v>6147</v>
      </c>
      <c r="BY101" s="1" t="s">
        <v>1247</v>
      </c>
      <c r="BZ101" s="1">
        <v>3508702</v>
      </c>
      <c r="CA101" s="1" t="s">
        <v>5167</v>
      </c>
      <c r="CB101" s="1" t="s">
        <v>2222</v>
      </c>
      <c r="CC101" s="1">
        <v>1717008</v>
      </c>
      <c r="CD101" s="1" t="s">
        <v>2319</v>
      </c>
    </row>
    <row r="102" spans="1:82" x14ac:dyDescent="0.25">
      <c r="A102" s="1">
        <v>101</v>
      </c>
      <c r="E102" s="1" t="s">
        <v>1071</v>
      </c>
      <c r="F102" s="1">
        <v>2709202</v>
      </c>
      <c r="G102" s="1" t="s">
        <v>3608</v>
      </c>
      <c r="N102" s="1" t="s">
        <v>3678</v>
      </c>
      <c r="O102" s="1">
        <v>2908200</v>
      </c>
      <c r="P102" s="1" t="s">
        <v>3777</v>
      </c>
      <c r="Q102" s="1" t="s">
        <v>1245</v>
      </c>
      <c r="R102" s="1">
        <v>2307403</v>
      </c>
      <c r="S102" s="1" t="s">
        <v>2897</v>
      </c>
      <c r="Z102" s="1" t="s">
        <v>1246</v>
      </c>
      <c r="AA102" s="1">
        <v>5209200</v>
      </c>
      <c r="AB102" s="1" t="s">
        <v>7081</v>
      </c>
      <c r="AC102" s="1" t="s">
        <v>2360</v>
      </c>
      <c r="AD102" s="1">
        <v>2105807</v>
      </c>
      <c r="AE102" s="1" t="s">
        <v>2459</v>
      </c>
      <c r="AF102" s="1" t="s">
        <v>4075</v>
      </c>
      <c r="AG102" s="1">
        <v>3109253</v>
      </c>
      <c r="AH102" s="1" t="s">
        <v>4173</v>
      </c>
      <c r="AL102" s="1" t="s">
        <v>6854</v>
      </c>
      <c r="AM102" s="1">
        <v>5106828</v>
      </c>
      <c r="AN102" s="1" t="s">
        <v>6948</v>
      </c>
      <c r="AO102" s="1" t="s">
        <v>2061</v>
      </c>
      <c r="AP102" s="1">
        <v>1506138</v>
      </c>
      <c r="AQ102" s="1" t="s">
        <v>2161</v>
      </c>
      <c r="AR102" s="1" t="s">
        <v>3143</v>
      </c>
      <c r="AS102" s="1">
        <v>2508000</v>
      </c>
      <c r="AT102" s="1" t="s">
        <v>3237</v>
      </c>
      <c r="AU102" s="1" t="s">
        <v>1244</v>
      </c>
      <c r="AV102" s="1">
        <v>2608701</v>
      </c>
      <c r="AW102" s="1" t="s">
        <v>3438</v>
      </c>
      <c r="AX102" s="1" t="s">
        <v>2576</v>
      </c>
      <c r="AY102" s="1">
        <v>2205151</v>
      </c>
      <c r="AZ102" s="1" t="s">
        <v>2675</v>
      </c>
      <c r="BA102" s="1" t="s">
        <v>1073</v>
      </c>
      <c r="BB102" s="1">
        <v>4107207</v>
      </c>
      <c r="BC102" s="1" t="s">
        <v>5783</v>
      </c>
      <c r="BG102" s="1" t="s">
        <v>2980</v>
      </c>
      <c r="BH102" s="1">
        <v>2409308</v>
      </c>
      <c r="BI102" s="1" t="s">
        <v>3078</v>
      </c>
      <c r="BP102" s="1" t="s">
        <v>6315</v>
      </c>
      <c r="BQ102" s="1">
        <v>4305157</v>
      </c>
      <c r="BR102" s="1" t="s">
        <v>6408</v>
      </c>
      <c r="BS102" s="1" t="s">
        <v>6057</v>
      </c>
      <c r="BT102" s="1">
        <v>4206207</v>
      </c>
      <c r="BU102" s="1" t="s">
        <v>6148</v>
      </c>
      <c r="BY102" s="1" t="s">
        <v>1247</v>
      </c>
      <c r="BZ102" s="1">
        <v>3508801</v>
      </c>
      <c r="CA102" s="1" t="s">
        <v>5168</v>
      </c>
      <c r="CB102" s="1" t="s">
        <v>2222</v>
      </c>
      <c r="CC102" s="1">
        <v>1717206</v>
      </c>
      <c r="CD102" s="1" t="s">
        <v>2320</v>
      </c>
    </row>
    <row r="103" spans="1:82" x14ac:dyDescent="0.25">
      <c r="A103" s="1">
        <v>102</v>
      </c>
      <c r="E103" s="1" t="s">
        <v>1071</v>
      </c>
      <c r="F103" s="1">
        <v>2709301</v>
      </c>
      <c r="G103" s="1" t="s">
        <v>3609</v>
      </c>
      <c r="N103" s="1" t="s">
        <v>3678</v>
      </c>
      <c r="O103" s="1">
        <v>2908309</v>
      </c>
      <c r="P103" s="1" t="s">
        <v>3778</v>
      </c>
      <c r="Q103" s="1" t="s">
        <v>1245</v>
      </c>
      <c r="R103" s="1">
        <v>2307502</v>
      </c>
      <c r="S103" s="1" t="s">
        <v>2898</v>
      </c>
      <c r="Z103" s="1" t="s">
        <v>1246</v>
      </c>
      <c r="AA103" s="1">
        <v>5209291</v>
      </c>
      <c r="AB103" s="1" t="s">
        <v>7082</v>
      </c>
      <c r="AC103" s="1" t="s">
        <v>2360</v>
      </c>
      <c r="AD103" s="1">
        <v>2105948</v>
      </c>
      <c r="AE103" s="1" t="s">
        <v>2460</v>
      </c>
      <c r="AF103" s="1" t="s">
        <v>4075</v>
      </c>
      <c r="AG103" s="1">
        <v>3109303</v>
      </c>
      <c r="AH103" s="1" t="s">
        <v>1912</v>
      </c>
      <c r="AL103" s="1" t="s">
        <v>6854</v>
      </c>
      <c r="AM103" s="1">
        <v>5106851</v>
      </c>
      <c r="AN103" s="1" t="s">
        <v>6949</v>
      </c>
      <c r="AO103" s="1" t="s">
        <v>2061</v>
      </c>
      <c r="AP103" s="1">
        <v>1506161</v>
      </c>
      <c r="AQ103" s="1" t="s">
        <v>2162</v>
      </c>
      <c r="AR103" s="1" t="s">
        <v>3143</v>
      </c>
      <c r="AS103" s="1">
        <v>2508109</v>
      </c>
      <c r="AT103" s="1" t="s">
        <v>3238</v>
      </c>
      <c r="AU103" s="1" t="s">
        <v>1244</v>
      </c>
      <c r="AV103" s="1">
        <v>2608750</v>
      </c>
      <c r="AW103" s="1" t="s">
        <v>3439</v>
      </c>
      <c r="AX103" s="1" t="s">
        <v>2576</v>
      </c>
      <c r="AY103" s="1">
        <v>2205201</v>
      </c>
      <c r="AZ103" s="1" t="s">
        <v>2676</v>
      </c>
      <c r="BA103" s="1" t="s">
        <v>1073</v>
      </c>
      <c r="BB103" s="1">
        <v>4107256</v>
      </c>
      <c r="BC103" s="1" t="s">
        <v>5784</v>
      </c>
      <c r="BG103" s="1" t="s">
        <v>2980</v>
      </c>
      <c r="BH103" s="1">
        <v>2409407</v>
      </c>
      <c r="BI103" s="1" t="s">
        <v>3079</v>
      </c>
      <c r="BP103" s="1" t="s">
        <v>6315</v>
      </c>
      <c r="BQ103" s="1">
        <v>4305173</v>
      </c>
      <c r="BR103" s="1" t="s">
        <v>6409</v>
      </c>
      <c r="BS103" s="1" t="s">
        <v>6057</v>
      </c>
      <c r="BT103" s="1">
        <v>4206306</v>
      </c>
      <c r="BU103" s="1" t="s">
        <v>6149</v>
      </c>
      <c r="BY103" s="1" t="s">
        <v>1247</v>
      </c>
      <c r="BZ103" s="1">
        <v>3508900</v>
      </c>
      <c r="CA103" s="1" t="s">
        <v>5169</v>
      </c>
      <c r="CB103" s="1" t="s">
        <v>2222</v>
      </c>
      <c r="CC103" s="1">
        <v>1717503</v>
      </c>
      <c r="CD103" s="1" t="s">
        <v>2321</v>
      </c>
    </row>
    <row r="104" spans="1:82" x14ac:dyDescent="0.25">
      <c r="A104" s="1">
        <v>103</v>
      </c>
      <c r="E104" s="1" t="s">
        <v>1071</v>
      </c>
      <c r="F104" s="1">
        <v>2709400</v>
      </c>
      <c r="G104" s="1" t="s">
        <v>3141</v>
      </c>
      <c r="N104" s="1" t="s">
        <v>3678</v>
      </c>
      <c r="O104" s="1">
        <v>2908408</v>
      </c>
      <c r="P104" s="1" t="s">
        <v>3779</v>
      </c>
      <c r="Q104" s="1" t="s">
        <v>1245</v>
      </c>
      <c r="R104" s="1">
        <v>2307601</v>
      </c>
      <c r="S104" s="1" t="s">
        <v>2899</v>
      </c>
      <c r="Z104" s="1" t="s">
        <v>1246</v>
      </c>
      <c r="AA104" s="1">
        <v>5209408</v>
      </c>
      <c r="AB104" s="1" t="s">
        <v>7083</v>
      </c>
      <c r="AC104" s="1" t="s">
        <v>2360</v>
      </c>
      <c r="AD104" s="1">
        <v>2105906</v>
      </c>
      <c r="AE104" s="1" t="s">
        <v>2461</v>
      </c>
      <c r="AF104" s="1" t="s">
        <v>4075</v>
      </c>
      <c r="AG104" s="1">
        <v>3109402</v>
      </c>
      <c r="AH104" s="1" t="s">
        <v>4174</v>
      </c>
      <c r="AL104" s="1" t="s">
        <v>6854</v>
      </c>
      <c r="AM104" s="1">
        <v>5107008</v>
      </c>
      <c r="AN104" s="1" t="s">
        <v>6950</v>
      </c>
      <c r="AO104" s="1" t="s">
        <v>2061</v>
      </c>
      <c r="AP104" s="1">
        <v>1506187</v>
      </c>
      <c r="AQ104" s="1" t="s">
        <v>2163</v>
      </c>
      <c r="AR104" s="1" t="s">
        <v>3143</v>
      </c>
      <c r="AS104" s="1">
        <v>2508208</v>
      </c>
      <c r="AT104" s="1" t="s">
        <v>3239</v>
      </c>
      <c r="AU104" s="1" t="s">
        <v>1244</v>
      </c>
      <c r="AV104" s="1">
        <v>2608800</v>
      </c>
      <c r="AW104" s="1" t="s">
        <v>3440</v>
      </c>
      <c r="AX104" s="1" t="s">
        <v>2576</v>
      </c>
      <c r="AY104" s="1">
        <v>2205250</v>
      </c>
      <c r="AZ104" s="1" t="s">
        <v>2677</v>
      </c>
      <c r="BA104" s="1" t="s">
        <v>1073</v>
      </c>
      <c r="BB104" s="1">
        <v>4107306</v>
      </c>
      <c r="BC104" s="1" t="s">
        <v>5785</v>
      </c>
      <c r="BG104" s="1" t="s">
        <v>2980</v>
      </c>
      <c r="BH104" s="1">
        <v>2409506</v>
      </c>
      <c r="BI104" s="1" t="s">
        <v>3080</v>
      </c>
      <c r="BP104" s="1" t="s">
        <v>6315</v>
      </c>
      <c r="BQ104" s="1">
        <v>4305207</v>
      </c>
      <c r="BR104" s="1" t="s">
        <v>6410</v>
      </c>
      <c r="BS104" s="1" t="s">
        <v>6057</v>
      </c>
      <c r="BT104" s="1">
        <v>4206405</v>
      </c>
      <c r="BU104" s="1" t="s">
        <v>4389</v>
      </c>
      <c r="BY104" s="1" t="s">
        <v>1247</v>
      </c>
      <c r="BZ104" s="1">
        <v>3509007</v>
      </c>
      <c r="CA104" s="1" t="s">
        <v>5170</v>
      </c>
      <c r="CB104" s="1" t="s">
        <v>2222</v>
      </c>
      <c r="CC104" s="1">
        <v>1717800</v>
      </c>
      <c r="CD104" s="1" t="s">
        <v>2322</v>
      </c>
    </row>
    <row r="105" spans="1:82" x14ac:dyDescent="0.25">
      <c r="A105" s="1">
        <v>104</v>
      </c>
      <c r="N105" s="1" t="s">
        <v>3678</v>
      </c>
      <c r="O105" s="1">
        <v>2908507</v>
      </c>
      <c r="P105" s="1" t="s">
        <v>3780</v>
      </c>
      <c r="Q105" s="1" t="s">
        <v>1245</v>
      </c>
      <c r="R105" s="1">
        <v>2307635</v>
      </c>
      <c r="S105" s="1" t="s">
        <v>2900</v>
      </c>
      <c r="Z105" s="1" t="s">
        <v>1246</v>
      </c>
      <c r="AA105" s="1">
        <v>5209457</v>
      </c>
      <c r="AB105" s="1" t="s">
        <v>7084</v>
      </c>
      <c r="AC105" s="1" t="s">
        <v>2360</v>
      </c>
      <c r="AD105" s="1">
        <v>2105922</v>
      </c>
      <c r="AE105" s="1" t="s">
        <v>2462</v>
      </c>
      <c r="AF105" s="1" t="s">
        <v>4075</v>
      </c>
      <c r="AG105" s="1">
        <v>3109451</v>
      </c>
      <c r="AH105" s="1" t="s">
        <v>4175</v>
      </c>
      <c r="AL105" s="1" t="s">
        <v>6854</v>
      </c>
      <c r="AM105" s="1">
        <v>5107040</v>
      </c>
      <c r="AN105" s="1" t="s">
        <v>6951</v>
      </c>
      <c r="AO105" s="1" t="s">
        <v>2061</v>
      </c>
      <c r="AP105" s="1">
        <v>1506195</v>
      </c>
      <c r="AQ105" s="1" t="s">
        <v>2164</v>
      </c>
      <c r="AR105" s="1" t="s">
        <v>3143</v>
      </c>
      <c r="AS105" s="1">
        <v>2508307</v>
      </c>
      <c r="AT105" s="1" t="s">
        <v>3240</v>
      </c>
      <c r="AU105" s="1" t="s">
        <v>1244</v>
      </c>
      <c r="AV105" s="1">
        <v>2608909</v>
      </c>
      <c r="AW105" s="1" t="s">
        <v>3441</v>
      </c>
      <c r="AX105" s="1" t="s">
        <v>2576</v>
      </c>
      <c r="AY105" s="1">
        <v>2205276</v>
      </c>
      <c r="AZ105" s="1" t="s">
        <v>2678</v>
      </c>
      <c r="BA105" s="1" t="s">
        <v>1073</v>
      </c>
      <c r="BB105" s="1">
        <v>4128633</v>
      </c>
      <c r="BC105" s="1" t="s">
        <v>5786</v>
      </c>
      <c r="BG105" s="1" t="s">
        <v>2980</v>
      </c>
      <c r="BH105" s="1">
        <v>2409605</v>
      </c>
      <c r="BI105" s="1" t="s">
        <v>3081</v>
      </c>
      <c r="BP105" s="1" t="s">
        <v>6315</v>
      </c>
      <c r="BQ105" s="1">
        <v>4305306</v>
      </c>
      <c r="BR105" s="1" t="s">
        <v>6411</v>
      </c>
      <c r="BS105" s="1" t="s">
        <v>6057</v>
      </c>
      <c r="BT105" s="1">
        <v>4206504</v>
      </c>
      <c r="BU105" s="1" t="s">
        <v>6150</v>
      </c>
      <c r="BY105" s="1" t="s">
        <v>1247</v>
      </c>
      <c r="BZ105" s="1">
        <v>3509106</v>
      </c>
      <c r="CA105" s="1" t="s">
        <v>5171</v>
      </c>
      <c r="CB105" s="1" t="s">
        <v>2222</v>
      </c>
      <c r="CC105" s="1">
        <v>1717909</v>
      </c>
      <c r="CD105" s="1" t="s">
        <v>2323</v>
      </c>
    </row>
    <row r="106" spans="1:82" x14ac:dyDescent="0.25">
      <c r="A106" s="1">
        <v>105</v>
      </c>
      <c r="N106" s="1" t="s">
        <v>3678</v>
      </c>
      <c r="O106" s="1">
        <v>2908606</v>
      </c>
      <c r="P106" s="1" t="s">
        <v>3198</v>
      </c>
      <c r="Q106" s="1" t="s">
        <v>1245</v>
      </c>
      <c r="R106" s="1">
        <v>2307650</v>
      </c>
      <c r="S106" s="1" t="s">
        <v>2901</v>
      </c>
      <c r="Z106" s="1" t="s">
        <v>1246</v>
      </c>
      <c r="AA106" s="1">
        <v>5209606</v>
      </c>
      <c r="AB106" s="1" t="s">
        <v>7085</v>
      </c>
      <c r="AC106" s="1" t="s">
        <v>2360</v>
      </c>
      <c r="AD106" s="1">
        <v>2105963</v>
      </c>
      <c r="AE106" s="1" t="s">
        <v>2463</v>
      </c>
      <c r="AF106" s="1" t="s">
        <v>4075</v>
      </c>
      <c r="AG106" s="1">
        <v>3109501</v>
      </c>
      <c r="AH106" s="1" t="s">
        <v>4176</v>
      </c>
      <c r="AL106" s="1" t="s">
        <v>6854</v>
      </c>
      <c r="AM106" s="1">
        <v>5107065</v>
      </c>
      <c r="AN106" s="1" t="s">
        <v>6952</v>
      </c>
      <c r="AO106" s="1" t="s">
        <v>2061</v>
      </c>
      <c r="AP106" s="1">
        <v>1506203</v>
      </c>
      <c r="AQ106" s="1" t="s">
        <v>2165</v>
      </c>
      <c r="AR106" s="1" t="s">
        <v>3143</v>
      </c>
      <c r="AS106" s="1">
        <v>2508406</v>
      </c>
      <c r="AT106" s="1" t="s">
        <v>3241</v>
      </c>
      <c r="AU106" s="1" t="s">
        <v>1244</v>
      </c>
      <c r="AV106" s="1">
        <v>2609006</v>
      </c>
      <c r="AW106" s="1" t="s">
        <v>3442</v>
      </c>
      <c r="AX106" s="1" t="s">
        <v>2576</v>
      </c>
      <c r="AY106" s="1">
        <v>2205300</v>
      </c>
      <c r="AZ106" s="1" t="s">
        <v>2679</v>
      </c>
      <c r="BA106" s="1" t="s">
        <v>1073</v>
      </c>
      <c r="BB106" s="1">
        <v>4107405</v>
      </c>
      <c r="BC106" s="1" t="s">
        <v>5787</v>
      </c>
      <c r="BG106" s="1" t="s">
        <v>2980</v>
      </c>
      <c r="BH106" s="1">
        <v>2409704</v>
      </c>
      <c r="BI106" s="1" t="s">
        <v>3082</v>
      </c>
      <c r="BP106" s="1" t="s">
        <v>6315</v>
      </c>
      <c r="BQ106" s="1">
        <v>4305355</v>
      </c>
      <c r="BR106" s="1" t="s">
        <v>6412</v>
      </c>
      <c r="BS106" s="1" t="s">
        <v>6057</v>
      </c>
      <c r="BT106" s="1">
        <v>4206603</v>
      </c>
      <c r="BU106" s="1" t="s">
        <v>6151</v>
      </c>
      <c r="BY106" s="1" t="s">
        <v>1247</v>
      </c>
      <c r="BZ106" s="1">
        <v>3509205</v>
      </c>
      <c r="CA106" s="1" t="s">
        <v>5172</v>
      </c>
      <c r="CB106" s="1" t="s">
        <v>2222</v>
      </c>
      <c r="CC106" s="1">
        <v>1718006</v>
      </c>
      <c r="CD106" s="1" t="s">
        <v>2324</v>
      </c>
    </row>
    <row r="107" spans="1:82" x14ac:dyDescent="0.25">
      <c r="A107" s="1">
        <v>106</v>
      </c>
      <c r="N107" s="1" t="s">
        <v>3678</v>
      </c>
      <c r="O107" s="1">
        <v>2908705</v>
      </c>
      <c r="P107" s="1" t="s">
        <v>3781</v>
      </c>
      <c r="Q107" s="1" t="s">
        <v>1245</v>
      </c>
      <c r="R107" s="1">
        <v>2307700</v>
      </c>
      <c r="S107" s="1" t="s">
        <v>2902</v>
      </c>
      <c r="Z107" s="1" t="s">
        <v>1246</v>
      </c>
      <c r="AA107" s="1">
        <v>5209705</v>
      </c>
      <c r="AB107" s="1" t="s">
        <v>2869</v>
      </c>
      <c r="AC107" s="1" t="s">
        <v>2360</v>
      </c>
      <c r="AD107" s="1">
        <v>2105989</v>
      </c>
      <c r="AE107" s="1" t="s">
        <v>2464</v>
      </c>
      <c r="AF107" s="1" t="s">
        <v>4075</v>
      </c>
      <c r="AG107" s="1">
        <v>3109600</v>
      </c>
      <c r="AH107" s="1" t="s">
        <v>4177</v>
      </c>
      <c r="AL107" s="1" t="s">
        <v>6854</v>
      </c>
      <c r="AM107" s="1">
        <v>5107156</v>
      </c>
      <c r="AN107" s="1" t="s">
        <v>6953</v>
      </c>
      <c r="AO107" s="1" t="s">
        <v>2061</v>
      </c>
      <c r="AP107" s="1">
        <v>1506302</v>
      </c>
      <c r="AQ107" s="1" t="s">
        <v>2166</v>
      </c>
      <c r="AR107" s="1" t="s">
        <v>3143</v>
      </c>
      <c r="AS107" s="1">
        <v>2508505</v>
      </c>
      <c r="AT107" s="1" t="s">
        <v>3242</v>
      </c>
      <c r="AU107" s="1" t="s">
        <v>1244</v>
      </c>
      <c r="AV107" s="1">
        <v>2609105</v>
      </c>
      <c r="AW107" s="1" t="s">
        <v>3443</v>
      </c>
      <c r="AX107" s="1" t="s">
        <v>2576</v>
      </c>
      <c r="AY107" s="1">
        <v>2205359</v>
      </c>
      <c r="AZ107" s="1" t="s">
        <v>2680</v>
      </c>
      <c r="BA107" s="1" t="s">
        <v>1073</v>
      </c>
      <c r="BB107" s="1">
        <v>4107504</v>
      </c>
      <c r="BC107" s="1" t="s">
        <v>5788</v>
      </c>
      <c r="BG107" s="1" t="s">
        <v>2980</v>
      </c>
      <c r="BH107" s="1">
        <v>2409803</v>
      </c>
      <c r="BI107" s="1" t="s">
        <v>3083</v>
      </c>
      <c r="BP107" s="1" t="s">
        <v>6315</v>
      </c>
      <c r="BQ107" s="1">
        <v>4305371</v>
      </c>
      <c r="BR107" s="1" t="s">
        <v>6413</v>
      </c>
      <c r="BS107" s="1" t="s">
        <v>6057</v>
      </c>
      <c r="BT107" s="1">
        <v>4206652</v>
      </c>
      <c r="BU107" s="1" t="s">
        <v>6152</v>
      </c>
      <c r="BY107" s="1" t="s">
        <v>1247</v>
      </c>
      <c r="BZ107" s="1">
        <v>3509254</v>
      </c>
      <c r="CA107" s="1" t="s">
        <v>5173</v>
      </c>
      <c r="CB107" s="1" t="s">
        <v>2222</v>
      </c>
      <c r="CC107" s="1">
        <v>1718204</v>
      </c>
      <c r="CD107" s="1" t="s">
        <v>2325</v>
      </c>
    </row>
    <row r="108" spans="1:82" x14ac:dyDescent="0.25">
      <c r="A108" s="1">
        <v>107</v>
      </c>
      <c r="N108" s="1" t="s">
        <v>3678</v>
      </c>
      <c r="O108" s="1">
        <v>2908804</v>
      </c>
      <c r="P108" s="1" t="s">
        <v>3782</v>
      </c>
      <c r="Q108" s="1" t="s">
        <v>1245</v>
      </c>
      <c r="R108" s="1">
        <v>2307809</v>
      </c>
      <c r="S108" s="1" t="s">
        <v>2903</v>
      </c>
      <c r="Z108" s="1" t="s">
        <v>1246</v>
      </c>
      <c r="AA108" s="1">
        <v>5209804</v>
      </c>
      <c r="AB108" s="1" t="s">
        <v>7086</v>
      </c>
      <c r="AC108" s="1" t="s">
        <v>2360</v>
      </c>
      <c r="AD108" s="1">
        <v>2106003</v>
      </c>
      <c r="AE108" s="1" t="s">
        <v>2465</v>
      </c>
      <c r="AF108" s="1" t="s">
        <v>4075</v>
      </c>
      <c r="AG108" s="1">
        <v>3109709</v>
      </c>
      <c r="AH108" s="1" t="s">
        <v>4178</v>
      </c>
      <c r="AL108" s="1" t="s">
        <v>6854</v>
      </c>
      <c r="AM108" s="1">
        <v>5107180</v>
      </c>
      <c r="AN108" s="1" t="s">
        <v>6954</v>
      </c>
      <c r="AO108" s="1" t="s">
        <v>2061</v>
      </c>
      <c r="AP108" s="1">
        <v>1506351</v>
      </c>
      <c r="AQ108" s="1" t="s">
        <v>2167</v>
      </c>
      <c r="AR108" s="1" t="s">
        <v>3143</v>
      </c>
      <c r="AS108" s="1">
        <v>2508554</v>
      </c>
      <c r="AT108" s="1" t="s">
        <v>3243</v>
      </c>
      <c r="AU108" s="1" t="s">
        <v>1244</v>
      </c>
      <c r="AV108" s="1">
        <v>2609154</v>
      </c>
      <c r="AW108" s="1" t="s">
        <v>3444</v>
      </c>
      <c r="AX108" s="1" t="s">
        <v>2576</v>
      </c>
      <c r="AY108" s="1">
        <v>2205409</v>
      </c>
      <c r="AZ108" s="1" t="s">
        <v>2681</v>
      </c>
      <c r="BA108" s="1" t="s">
        <v>1073</v>
      </c>
      <c r="BB108" s="1">
        <v>4107538</v>
      </c>
      <c r="BC108" s="1" t="s">
        <v>5789</v>
      </c>
      <c r="BG108" s="1" t="s">
        <v>2980</v>
      </c>
      <c r="BH108" s="1">
        <v>2409902</v>
      </c>
      <c r="BI108" s="1" t="s">
        <v>3084</v>
      </c>
      <c r="BP108" s="1" t="s">
        <v>6315</v>
      </c>
      <c r="BQ108" s="1">
        <v>4305405</v>
      </c>
      <c r="BR108" s="1" t="s">
        <v>6414</v>
      </c>
      <c r="BS108" s="1" t="s">
        <v>6057</v>
      </c>
      <c r="BT108" s="1">
        <v>4206702</v>
      </c>
      <c r="BU108" s="1" t="s">
        <v>6153</v>
      </c>
      <c r="BY108" s="1" t="s">
        <v>1247</v>
      </c>
      <c r="BZ108" s="1">
        <v>3509304</v>
      </c>
      <c r="CA108" s="1" t="s">
        <v>5174</v>
      </c>
      <c r="CB108" s="1" t="s">
        <v>2222</v>
      </c>
      <c r="CC108" s="1">
        <v>1718303</v>
      </c>
      <c r="CD108" s="1" t="s">
        <v>2326</v>
      </c>
    </row>
    <row r="109" spans="1:82" x14ac:dyDescent="0.25">
      <c r="A109" s="1">
        <v>108</v>
      </c>
      <c r="N109" s="1" t="s">
        <v>3678</v>
      </c>
      <c r="O109" s="1">
        <v>2908903</v>
      </c>
      <c r="P109" s="1" t="s">
        <v>3783</v>
      </c>
      <c r="Q109" s="1" t="s">
        <v>1245</v>
      </c>
      <c r="R109" s="1">
        <v>2307908</v>
      </c>
      <c r="S109" s="1" t="s">
        <v>2904</v>
      </c>
      <c r="Z109" s="1" t="s">
        <v>1246</v>
      </c>
      <c r="AA109" s="1">
        <v>5209903</v>
      </c>
      <c r="AB109" s="1" t="s">
        <v>7087</v>
      </c>
      <c r="AC109" s="1" t="s">
        <v>2360</v>
      </c>
      <c r="AD109" s="1">
        <v>2106102</v>
      </c>
      <c r="AE109" s="1" t="s">
        <v>2466</v>
      </c>
      <c r="AF109" s="1" t="s">
        <v>4075</v>
      </c>
      <c r="AG109" s="1">
        <v>3102704</v>
      </c>
      <c r="AH109" s="1" t="s">
        <v>4179</v>
      </c>
      <c r="AL109" s="1" t="s">
        <v>6854</v>
      </c>
      <c r="AM109" s="1">
        <v>5107198</v>
      </c>
      <c r="AN109" s="1" t="s">
        <v>6955</v>
      </c>
      <c r="AO109" s="1" t="s">
        <v>2061</v>
      </c>
      <c r="AP109" s="1">
        <v>1506401</v>
      </c>
      <c r="AQ109" s="1" t="s">
        <v>2168</v>
      </c>
      <c r="AR109" s="1" t="s">
        <v>3143</v>
      </c>
      <c r="AS109" s="1">
        <v>2508604</v>
      </c>
      <c r="AT109" s="1" t="s">
        <v>3244</v>
      </c>
      <c r="AU109" s="1" t="s">
        <v>1244</v>
      </c>
      <c r="AV109" s="1">
        <v>2609204</v>
      </c>
      <c r="AW109" s="1" t="s">
        <v>3445</v>
      </c>
      <c r="AX109" s="1" t="s">
        <v>2576</v>
      </c>
      <c r="AY109" s="1">
        <v>2205458</v>
      </c>
      <c r="AZ109" s="1" t="s">
        <v>2682</v>
      </c>
      <c r="BA109" s="1" t="s">
        <v>1073</v>
      </c>
      <c r="BB109" s="1">
        <v>4107520</v>
      </c>
      <c r="BC109" s="1" t="s">
        <v>5790</v>
      </c>
      <c r="BG109" s="1" t="s">
        <v>2980</v>
      </c>
      <c r="BH109" s="1">
        <v>2410009</v>
      </c>
      <c r="BI109" s="1" t="s">
        <v>3085</v>
      </c>
      <c r="BP109" s="1" t="s">
        <v>6315</v>
      </c>
      <c r="BQ109" s="1">
        <v>4305439</v>
      </c>
      <c r="BR109" s="1" t="s">
        <v>6415</v>
      </c>
      <c r="BS109" s="1" t="s">
        <v>6057</v>
      </c>
      <c r="BT109" s="1">
        <v>4206751</v>
      </c>
      <c r="BU109" s="1" t="s">
        <v>6154</v>
      </c>
      <c r="BY109" s="1" t="s">
        <v>1247</v>
      </c>
      <c r="BZ109" s="1">
        <v>3509403</v>
      </c>
      <c r="CA109" s="1" t="s">
        <v>5175</v>
      </c>
      <c r="CB109" s="1" t="s">
        <v>2222</v>
      </c>
      <c r="CC109" s="1">
        <v>1718402</v>
      </c>
      <c r="CD109" s="1" t="s">
        <v>2327</v>
      </c>
    </row>
    <row r="110" spans="1:82" x14ac:dyDescent="0.25">
      <c r="A110" s="1">
        <v>109</v>
      </c>
      <c r="N110" s="1" t="s">
        <v>3678</v>
      </c>
      <c r="O110" s="1">
        <v>2909000</v>
      </c>
      <c r="P110" s="1" t="s">
        <v>3784</v>
      </c>
      <c r="Q110" s="1" t="s">
        <v>1245</v>
      </c>
      <c r="R110" s="1">
        <v>2308005</v>
      </c>
      <c r="S110" s="1" t="s">
        <v>2905</v>
      </c>
      <c r="Z110" s="1" t="s">
        <v>1246</v>
      </c>
      <c r="AA110" s="1">
        <v>5209937</v>
      </c>
      <c r="AB110" s="1" t="s">
        <v>7088</v>
      </c>
      <c r="AC110" s="1" t="s">
        <v>2360</v>
      </c>
      <c r="AD110" s="1">
        <v>2106201</v>
      </c>
      <c r="AE110" s="1" t="s">
        <v>2467</v>
      </c>
      <c r="AF110" s="1" t="s">
        <v>4075</v>
      </c>
      <c r="AG110" s="1">
        <v>3109808</v>
      </c>
      <c r="AH110" s="1" t="s">
        <v>4180</v>
      </c>
      <c r="AL110" s="1" t="s">
        <v>6854</v>
      </c>
      <c r="AM110" s="1">
        <v>5107206</v>
      </c>
      <c r="AN110" s="1" t="s">
        <v>1975</v>
      </c>
      <c r="AO110" s="1" t="s">
        <v>2061</v>
      </c>
      <c r="AP110" s="1">
        <v>1506500</v>
      </c>
      <c r="AQ110" s="1" t="s">
        <v>2169</v>
      </c>
      <c r="AR110" s="1" t="s">
        <v>3143</v>
      </c>
      <c r="AS110" s="1">
        <v>2508703</v>
      </c>
      <c r="AT110" s="1" t="s">
        <v>3245</v>
      </c>
      <c r="AU110" s="1" t="s">
        <v>1244</v>
      </c>
      <c r="AV110" s="1">
        <v>2609303</v>
      </c>
      <c r="AW110" s="1" t="s">
        <v>3446</v>
      </c>
      <c r="AX110" s="1" t="s">
        <v>2576</v>
      </c>
      <c r="AY110" s="1">
        <v>2205508</v>
      </c>
      <c r="AZ110" s="1" t="s">
        <v>2683</v>
      </c>
      <c r="BA110" s="1" t="s">
        <v>1073</v>
      </c>
      <c r="BB110" s="1">
        <v>4107546</v>
      </c>
      <c r="BC110" s="1" t="s">
        <v>5791</v>
      </c>
      <c r="BG110" s="1" t="s">
        <v>2980</v>
      </c>
      <c r="BH110" s="1">
        <v>2410108</v>
      </c>
      <c r="BI110" s="1" t="s">
        <v>3086</v>
      </c>
      <c r="BP110" s="1" t="s">
        <v>6315</v>
      </c>
      <c r="BQ110" s="1">
        <v>4305447</v>
      </c>
      <c r="BR110" s="1" t="s">
        <v>6416</v>
      </c>
      <c r="BS110" s="1" t="s">
        <v>6057</v>
      </c>
      <c r="BT110" s="1">
        <v>4206801</v>
      </c>
      <c r="BU110" s="1" t="s">
        <v>6155</v>
      </c>
      <c r="BY110" s="1" t="s">
        <v>1247</v>
      </c>
      <c r="BZ110" s="1">
        <v>3509452</v>
      </c>
      <c r="CA110" s="1" t="s">
        <v>5176</v>
      </c>
      <c r="CB110" s="1" t="s">
        <v>2222</v>
      </c>
      <c r="CC110" s="1">
        <v>1718451</v>
      </c>
      <c r="CD110" s="1" t="s">
        <v>2328</v>
      </c>
    </row>
    <row r="111" spans="1:82" x14ac:dyDescent="0.25">
      <c r="A111" s="1">
        <v>110</v>
      </c>
      <c r="N111" s="1" t="s">
        <v>3678</v>
      </c>
      <c r="O111" s="1">
        <v>2909109</v>
      </c>
      <c r="P111" s="1" t="s">
        <v>3785</v>
      </c>
      <c r="Q111" s="1" t="s">
        <v>1245</v>
      </c>
      <c r="R111" s="1">
        <v>2308104</v>
      </c>
      <c r="S111" s="1" t="s">
        <v>2906</v>
      </c>
      <c r="Z111" s="1" t="s">
        <v>1246</v>
      </c>
      <c r="AA111" s="1">
        <v>5209952</v>
      </c>
      <c r="AB111" s="1" t="s">
        <v>7089</v>
      </c>
      <c r="AC111" s="1" t="s">
        <v>2360</v>
      </c>
      <c r="AD111" s="1">
        <v>2106300</v>
      </c>
      <c r="AE111" s="1" t="s">
        <v>2468</v>
      </c>
      <c r="AF111" s="1" t="s">
        <v>4075</v>
      </c>
      <c r="AG111" s="1">
        <v>3109907</v>
      </c>
      <c r="AH111" s="1" t="s">
        <v>4181</v>
      </c>
      <c r="AL111" s="1" t="s">
        <v>6854</v>
      </c>
      <c r="AM111" s="1">
        <v>5107578</v>
      </c>
      <c r="AN111" s="1" t="s">
        <v>6956</v>
      </c>
      <c r="AO111" s="1" t="s">
        <v>2061</v>
      </c>
      <c r="AP111" s="1">
        <v>1506559</v>
      </c>
      <c r="AQ111" s="1" t="s">
        <v>2170</v>
      </c>
      <c r="AR111" s="1" t="s">
        <v>3143</v>
      </c>
      <c r="AS111" s="1">
        <v>2508802</v>
      </c>
      <c r="AT111" s="1" t="s">
        <v>3246</v>
      </c>
      <c r="AU111" s="1" t="s">
        <v>1244</v>
      </c>
      <c r="AV111" s="1">
        <v>2614303</v>
      </c>
      <c r="AW111" s="1" t="s">
        <v>3447</v>
      </c>
      <c r="AX111" s="1" t="s">
        <v>2576</v>
      </c>
      <c r="AY111" s="1">
        <v>2205516</v>
      </c>
      <c r="AZ111" s="1" t="s">
        <v>2684</v>
      </c>
      <c r="BA111" s="1" t="s">
        <v>1073</v>
      </c>
      <c r="BB111" s="1">
        <v>4107553</v>
      </c>
      <c r="BC111" s="1" t="s">
        <v>5792</v>
      </c>
      <c r="BG111" s="1" t="s">
        <v>2980</v>
      </c>
      <c r="BH111" s="1">
        <v>2410207</v>
      </c>
      <c r="BI111" s="1" t="s">
        <v>3087</v>
      </c>
      <c r="BP111" s="1" t="s">
        <v>6315</v>
      </c>
      <c r="BQ111" s="1">
        <v>4305454</v>
      </c>
      <c r="BR111" s="1" t="s">
        <v>6417</v>
      </c>
      <c r="BS111" s="1" t="s">
        <v>6057</v>
      </c>
      <c r="BT111" s="1">
        <v>4206900</v>
      </c>
      <c r="BU111" s="1" t="s">
        <v>6156</v>
      </c>
      <c r="BY111" s="1" t="s">
        <v>1247</v>
      </c>
      <c r="BZ111" s="1">
        <v>3509502</v>
      </c>
      <c r="CA111" s="1" t="s">
        <v>5177</v>
      </c>
      <c r="CB111" s="1" t="s">
        <v>2222</v>
      </c>
      <c r="CC111" s="1">
        <v>1718501</v>
      </c>
      <c r="CD111" s="1" t="s">
        <v>2329</v>
      </c>
    </row>
    <row r="112" spans="1:82" x14ac:dyDescent="0.25">
      <c r="A112" s="1">
        <v>111</v>
      </c>
      <c r="N112" s="1" t="s">
        <v>3678</v>
      </c>
      <c r="O112" s="1">
        <v>2909208</v>
      </c>
      <c r="P112" s="1" t="s">
        <v>3786</v>
      </c>
      <c r="Q112" s="1" t="s">
        <v>1245</v>
      </c>
      <c r="R112" s="1">
        <v>2308203</v>
      </c>
      <c r="S112" s="1" t="s">
        <v>2907</v>
      </c>
      <c r="Z112" s="1" t="s">
        <v>1246</v>
      </c>
      <c r="AA112" s="1">
        <v>5210000</v>
      </c>
      <c r="AB112" s="1" t="s">
        <v>7090</v>
      </c>
      <c r="AC112" s="1" t="s">
        <v>2360</v>
      </c>
      <c r="AD112" s="1">
        <v>2106326</v>
      </c>
      <c r="AE112" s="1" t="s">
        <v>2469</v>
      </c>
      <c r="AF112" s="1" t="s">
        <v>4075</v>
      </c>
      <c r="AG112" s="1">
        <v>3110004</v>
      </c>
      <c r="AH112" s="1" t="s">
        <v>4182</v>
      </c>
      <c r="AL112" s="1" t="s">
        <v>6854</v>
      </c>
      <c r="AM112" s="1">
        <v>5107602</v>
      </c>
      <c r="AN112" s="1" t="s">
        <v>6957</v>
      </c>
      <c r="AO112" s="1" t="s">
        <v>2061</v>
      </c>
      <c r="AP112" s="1">
        <v>1506583</v>
      </c>
      <c r="AQ112" s="1" t="s">
        <v>2171</v>
      </c>
      <c r="AR112" s="1" t="s">
        <v>3143</v>
      </c>
      <c r="AS112" s="1">
        <v>2508901</v>
      </c>
      <c r="AT112" s="1" t="s">
        <v>3247</v>
      </c>
      <c r="AU112" s="1" t="s">
        <v>1244</v>
      </c>
      <c r="AV112" s="1">
        <v>2609402</v>
      </c>
      <c r="AW112" s="1" t="s">
        <v>3448</v>
      </c>
      <c r="AX112" s="1" t="s">
        <v>2576</v>
      </c>
      <c r="AY112" s="1">
        <v>2205524</v>
      </c>
      <c r="AZ112" s="1" t="s">
        <v>2685</v>
      </c>
      <c r="BA112" s="1" t="s">
        <v>1073</v>
      </c>
      <c r="BB112" s="1">
        <v>4107603</v>
      </c>
      <c r="BC112" s="1" t="s">
        <v>5793</v>
      </c>
      <c r="BG112" s="1" t="s">
        <v>2980</v>
      </c>
      <c r="BH112" s="1">
        <v>2410256</v>
      </c>
      <c r="BI112" s="1" t="s">
        <v>3088</v>
      </c>
      <c r="BP112" s="1" t="s">
        <v>6315</v>
      </c>
      <c r="BQ112" s="1">
        <v>4305504</v>
      </c>
      <c r="BR112" s="1" t="s">
        <v>6418</v>
      </c>
      <c r="BS112" s="1" t="s">
        <v>6057</v>
      </c>
      <c r="BT112" s="1">
        <v>4207007</v>
      </c>
      <c r="BU112" s="1" t="s">
        <v>6157</v>
      </c>
      <c r="BY112" s="1" t="s">
        <v>1247</v>
      </c>
      <c r="BZ112" s="1">
        <v>3509601</v>
      </c>
      <c r="CA112" s="1" t="s">
        <v>5178</v>
      </c>
      <c r="CB112" s="1" t="s">
        <v>2222</v>
      </c>
      <c r="CC112" s="1">
        <v>1718550</v>
      </c>
      <c r="CD112" s="1" t="s">
        <v>2330</v>
      </c>
    </row>
    <row r="113" spans="1:82" x14ac:dyDescent="0.25">
      <c r="A113" s="1">
        <v>112</v>
      </c>
      <c r="N113" s="1" t="s">
        <v>3678</v>
      </c>
      <c r="O113" s="1">
        <v>2909307</v>
      </c>
      <c r="P113" s="1" t="s">
        <v>3787</v>
      </c>
      <c r="Q113" s="1" t="s">
        <v>1245</v>
      </c>
      <c r="R113" s="1">
        <v>2308302</v>
      </c>
      <c r="S113" s="1" t="s">
        <v>2908</v>
      </c>
      <c r="Z113" s="1" t="s">
        <v>1246</v>
      </c>
      <c r="AA113" s="1">
        <v>5210109</v>
      </c>
      <c r="AB113" s="1" t="s">
        <v>7091</v>
      </c>
      <c r="AC113" s="1" t="s">
        <v>2360</v>
      </c>
      <c r="AD113" s="1">
        <v>2106359</v>
      </c>
      <c r="AE113" s="1" t="s">
        <v>2470</v>
      </c>
      <c r="AF113" s="1" t="s">
        <v>4075</v>
      </c>
      <c r="AG113" s="1">
        <v>3110103</v>
      </c>
      <c r="AH113" s="1" t="s">
        <v>4183</v>
      </c>
      <c r="AL113" s="1" t="s">
        <v>6854</v>
      </c>
      <c r="AM113" s="1">
        <v>5107701</v>
      </c>
      <c r="AN113" s="1" t="s">
        <v>6958</v>
      </c>
      <c r="AO113" s="1" t="s">
        <v>2061</v>
      </c>
      <c r="AP113" s="1">
        <v>1506609</v>
      </c>
      <c r="AQ113" s="1" t="s">
        <v>2172</v>
      </c>
      <c r="AR113" s="1" t="s">
        <v>3143</v>
      </c>
      <c r="AS113" s="1">
        <v>2509008</v>
      </c>
      <c r="AT113" s="1" t="s">
        <v>3248</v>
      </c>
      <c r="AU113" s="1" t="s">
        <v>1244</v>
      </c>
      <c r="AV113" s="1">
        <v>2609501</v>
      </c>
      <c r="AW113" s="1" t="s">
        <v>3449</v>
      </c>
      <c r="AX113" s="1" t="s">
        <v>2576</v>
      </c>
      <c r="AY113" s="1">
        <v>2205532</v>
      </c>
      <c r="AZ113" s="1" t="s">
        <v>2686</v>
      </c>
      <c r="BA113" s="1" t="s">
        <v>1073</v>
      </c>
      <c r="BB113" s="1">
        <v>4107652</v>
      </c>
      <c r="BC113" s="1" t="s">
        <v>5794</v>
      </c>
      <c r="BG113" s="1" t="s">
        <v>2980</v>
      </c>
      <c r="BH113" s="1">
        <v>2410306</v>
      </c>
      <c r="BI113" s="1" t="s">
        <v>2510</v>
      </c>
      <c r="BP113" s="1" t="s">
        <v>6315</v>
      </c>
      <c r="BQ113" s="1">
        <v>4305587</v>
      </c>
      <c r="BR113" s="1" t="s">
        <v>2420</v>
      </c>
      <c r="BS113" s="1" t="s">
        <v>6057</v>
      </c>
      <c r="BT113" s="1">
        <v>4207106</v>
      </c>
      <c r="BU113" s="1" t="s">
        <v>6158</v>
      </c>
      <c r="BY113" s="1" t="s">
        <v>1247</v>
      </c>
      <c r="BZ113" s="1">
        <v>3509700</v>
      </c>
      <c r="CA113" s="1" t="s">
        <v>5179</v>
      </c>
      <c r="CB113" s="1" t="s">
        <v>2222</v>
      </c>
      <c r="CC113" s="1">
        <v>1718659</v>
      </c>
      <c r="CD113" s="1" t="s">
        <v>2331</v>
      </c>
    </row>
    <row r="114" spans="1:82" x14ac:dyDescent="0.25">
      <c r="A114" s="1">
        <v>113</v>
      </c>
      <c r="N114" s="1" t="s">
        <v>3678</v>
      </c>
      <c r="O114" s="1">
        <v>2909406</v>
      </c>
      <c r="P114" s="1" t="s">
        <v>3788</v>
      </c>
      <c r="Q114" s="1" t="s">
        <v>1245</v>
      </c>
      <c r="R114" s="1">
        <v>2308351</v>
      </c>
      <c r="S114" s="1" t="s">
        <v>2909</v>
      </c>
      <c r="Z114" s="1" t="s">
        <v>1246</v>
      </c>
      <c r="AA114" s="1">
        <v>5210158</v>
      </c>
      <c r="AB114" s="1" t="s">
        <v>7092</v>
      </c>
      <c r="AC114" s="1" t="s">
        <v>2360</v>
      </c>
      <c r="AD114" s="1">
        <v>2106375</v>
      </c>
      <c r="AE114" s="1" t="s">
        <v>2471</v>
      </c>
      <c r="AF114" s="1" t="s">
        <v>4075</v>
      </c>
      <c r="AG114" s="1">
        <v>3110202</v>
      </c>
      <c r="AH114" s="1" t="s">
        <v>4184</v>
      </c>
      <c r="AL114" s="1" t="s">
        <v>6854</v>
      </c>
      <c r="AM114" s="1">
        <v>5107750</v>
      </c>
      <c r="AN114" s="1" t="s">
        <v>6959</v>
      </c>
      <c r="AO114" s="1" t="s">
        <v>2061</v>
      </c>
      <c r="AP114" s="1">
        <v>1506708</v>
      </c>
      <c r="AQ114" s="1" t="s">
        <v>2173</v>
      </c>
      <c r="AR114" s="1" t="s">
        <v>3143</v>
      </c>
      <c r="AS114" s="1">
        <v>2509057</v>
      </c>
      <c r="AT114" s="1" t="s">
        <v>3249</v>
      </c>
      <c r="AU114" s="1" t="s">
        <v>1244</v>
      </c>
      <c r="AV114" s="1">
        <v>2609600</v>
      </c>
      <c r="AW114" s="1" t="s">
        <v>3450</v>
      </c>
      <c r="AX114" s="1" t="s">
        <v>2576</v>
      </c>
      <c r="AY114" s="1">
        <v>2205557</v>
      </c>
      <c r="AZ114" s="1" t="s">
        <v>2687</v>
      </c>
      <c r="BA114" s="1" t="s">
        <v>1073</v>
      </c>
      <c r="BB114" s="1">
        <v>4107702</v>
      </c>
      <c r="BC114" s="1" t="s">
        <v>5795</v>
      </c>
      <c r="BG114" s="1" t="s">
        <v>2980</v>
      </c>
      <c r="BH114" s="1">
        <v>2410405</v>
      </c>
      <c r="BI114" s="1" t="s">
        <v>3089</v>
      </c>
      <c r="BP114" s="1" t="s">
        <v>6315</v>
      </c>
      <c r="BQ114" s="1">
        <v>4305603</v>
      </c>
      <c r="BR114" s="1" t="s">
        <v>5765</v>
      </c>
      <c r="BS114" s="1" t="s">
        <v>6057</v>
      </c>
      <c r="BT114" s="1">
        <v>4207205</v>
      </c>
      <c r="BU114" s="1" t="s">
        <v>6159</v>
      </c>
      <c r="BY114" s="1" t="s">
        <v>1247</v>
      </c>
      <c r="BZ114" s="1">
        <v>3509809</v>
      </c>
      <c r="CA114" s="1" t="s">
        <v>5180</v>
      </c>
      <c r="CB114" s="1" t="s">
        <v>2222</v>
      </c>
      <c r="CC114" s="1">
        <v>1718709</v>
      </c>
      <c r="CD114" s="1" t="s">
        <v>2332</v>
      </c>
    </row>
    <row r="115" spans="1:82" x14ac:dyDescent="0.25">
      <c r="A115" s="1">
        <v>114</v>
      </c>
      <c r="N115" s="1" t="s">
        <v>3678</v>
      </c>
      <c r="O115" s="1">
        <v>2909505</v>
      </c>
      <c r="P115" s="1" t="s">
        <v>3789</v>
      </c>
      <c r="Q115" s="1" t="s">
        <v>1245</v>
      </c>
      <c r="R115" s="1">
        <v>2308377</v>
      </c>
      <c r="S115" s="1" t="s">
        <v>2910</v>
      </c>
      <c r="Z115" s="1" t="s">
        <v>1246</v>
      </c>
      <c r="AA115" s="1">
        <v>5210208</v>
      </c>
      <c r="AB115" s="1" t="s">
        <v>7093</v>
      </c>
      <c r="AC115" s="1" t="s">
        <v>2360</v>
      </c>
      <c r="AD115" s="1">
        <v>2106409</v>
      </c>
      <c r="AE115" s="1" t="s">
        <v>2472</v>
      </c>
      <c r="AF115" s="1" t="s">
        <v>4075</v>
      </c>
      <c r="AG115" s="1">
        <v>3110301</v>
      </c>
      <c r="AH115" s="1" t="s">
        <v>4185</v>
      </c>
      <c r="AL115" s="1" t="s">
        <v>6854</v>
      </c>
      <c r="AM115" s="1">
        <v>5107248</v>
      </c>
      <c r="AN115" s="1" t="s">
        <v>6960</v>
      </c>
      <c r="AO115" s="1" t="s">
        <v>2061</v>
      </c>
      <c r="AP115" s="1">
        <v>1506807</v>
      </c>
      <c r="AQ115" s="1" t="s">
        <v>2174</v>
      </c>
      <c r="AR115" s="1" t="s">
        <v>3143</v>
      </c>
      <c r="AS115" s="1">
        <v>2509107</v>
      </c>
      <c r="AT115" s="1" t="s">
        <v>3250</v>
      </c>
      <c r="AU115" s="1" t="s">
        <v>1244</v>
      </c>
      <c r="AV115" s="1">
        <v>2609709</v>
      </c>
      <c r="AW115" s="1" t="s">
        <v>3451</v>
      </c>
      <c r="AX115" s="1" t="s">
        <v>2576</v>
      </c>
      <c r="AY115" s="1">
        <v>2205573</v>
      </c>
      <c r="AZ115" s="1" t="s">
        <v>2688</v>
      </c>
      <c r="BA115" s="1" t="s">
        <v>1073</v>
      </c>
      <c r="BB115" s="1">
        <v>4107736</v>
      </c>
      <c r="BC115" s="1" t="s">
        <v>5796</v>
      </c>
      <c r="BG115" s="1" t="s">
        <v>2980</v>
      </c>
      <c r="BH115" s="1">
        <v>2410504</v>
      </c>
      <c r="BI115" s="1" t="s">
        <v>3090</v>
      </c>
      <c r="BP115" s="1" t="s">
        <v>6315</v>
      </c>
      <c r="BQ115" s="1">
        <v>4305702</v>
      </c>
      <c r="BR115" s="1" t="s">
        <v>6419</v>
      </c>
      <c r="BS115" s="1" t="s">
        <v>6057</v>
      </c>
      <c r="BT115" s="1">
        <v>4207304</v>
      </c>
      <c r="BU115" s="1" t="s">
        <v>6160</v>
      </c>
      <c r="BY115" s="1" t="s">
        <v>1247</v>
      </c>
      <c r="BZ115" s="1">
        <v>3509908</v>
      </c>
      <c r="CA115" s="1" t="s">
        <v>5181</v>
      </c>
      <c r="CB115" s="1" t="s">
        <v>2222</v>
      </c>
      <c r="CC115" s="1">
        <v>1718758</v>
      </c>
      <c r="CD115" s="1" t="s">
        <v>2333</v>
      </c>
    </row>
    <row r="116" spans="1:82" x14ac:dyDescent="0.25">
      <c r="A116" s="1">
        <v>115</v>
      </c>
      <c r="N116" s="1" t="s">
        <v>3678</v>
      </c>
      <c r="O116" s="1">
        <v>2909604</v>
      </c>
      <c r="P116" s="1" t="s">
        <v>3790</v>
      </c>
      <c r="Q116" s="1" t="s">
        <v>1245</v>
      </c>
      <c r="R116" s="1">
        <v>2308401</v>
      </c>
      <c r="S116" s="1" t="s">
        <v>2911</v>
      </c>
      <c r="Z116" s="1" t="s">
        <v>1246</v>
      </c>
      <c r="AA116" s="1">
        <v>5210307</v>
      </c>
      <c r="AB116" s="1" t="s">
        <v>7094</v>
      </c>
      <c r="AC116" s="1" t="s">
        <v>2360</v>
      </c>
      <c r="AD116" s="1">
        <v>2106508</v>
      </c>
      <c r="AE116" s="1" t="s">
        <v>2473</v>
      </c>
      <c r="AF116" s="1" t="s">
        <v>4075</v>
      </c>
      <c r="AG116" s="1">
        <v>3110400</v>
      </c>
      <c r="AH116" s="1" t="s">
        <v>4186</v>
      </c>
      <c r="AL116" s="1" t="s">
        <v>6854</v>
      </c>
      <c r="AM116" s="1">
        <v>5107743</v>
      </c>
      <c r="AN116" s="1" t="s">
        <v>6961</v>
      </c>
      <c r="AO116" s="1" t="s">
        <v>2061</v>
      </c>
      <c r="AP116" s="1">
        <v>1506906</v>
      </c>
      <c r="AQ116" s="1" t="s">
        <v>2175</v>
      </c>
      <c r="AR116" s="1" t="s">
        <v>3143</v>
      </c>
      <c r="AS116" s="1">
        <v>2509156</v>
      </c>
      <c r="AT116" s="1" t="s">
        <v>3251</v>
      </c>
      <c r="AU116" s="1" t="s">
        <v>1244</v>
      </c>
      <c r="AV116" s="1">
        <v>2609808</v>
      </c>
      <c r="AW116" s="1" t="s">
        <v>3452</v>
      </c>
      <c r="AX116" s="1" t="s">
        <v>2576</v>
      </c>
      <c r="AY116" s="1">
        <v>2205565</v>
      </c>
      <c r="AZ116" s="1" t="s">
        <v>2689</v>
      </c>
      <c r="BA116" s="1" t="s">
        <v>1073</v>
      </c>
      <c r="BB116" s="1">
        <v>4107751</v>
      </c>
      <c r="BC116" s="1" t="s">
        <v>5797</v>
      </c>
      <c r="BG116" s="1" t="s">
        <v>2980</v>
      </c>
      <c r="BH116" s="1">
        <v>2410603</v>
      </c>
      <c r="BI116" s="1" t="s">
        <v>3091</v>
      </c>
      <c r="BP116" s="1" t="s">
        <v>6315</v>
      </c>
      <c r="BQ116" s="1">
        <v>4305801</v>
      </c>
      <c r="BR116" s="1" t="s">
        <v>6420</v>
      </c>
      <c r="BS116" s="1" t="s">
        <v>6057</v>
      </c>
      <c r="BT116" s="1">
        <v>4207403</v>
      </c>
      <c r="BU116" s="1" t="s">
        <v>6161</v>
      </c>
      <c r="BY116" s="1" t="s">
        <v>1247</v>
      </c>
      <c r="BZ116" s="1">
        <v>3509957</v>
      </c>
      <c r="CA116" s="1" t="s">
        <v>5182</v>
      </c>
      <c r="CB116" s="1" t="s">
        <v>2222</v>
      </c>
      <c r="CC116" s="1">
        <v>1718808</v>
      </c>
      <c r="CD116" s="1" t="s">
        <v>2334</v>
      </c>
    </row>
    <row r="117" spans="1:82" x14ac:dyDescent="0.25">
      <c r="A117" s="1">
        <v>116</v>
      </c>
      <c r="N117" s="1" t="s">
        <v>3678</v>
      </c>
      <c r="O117" s="1">
        <v>2909703</v>
      </c>
      <c r="P117" s="1" t="s">
        <v>3791</v>
      </c>
      <c r="Q117" s="1" t="s">
        <v>1245</v>
      </c>
      <c r="R117" s="1">
        <v>2308500</v>
      </c>
      <c r="S117" s="1" t="s">
        <v>2912</v>
      </c>
      <c r="Z117" s="1" t="s">
        <v>1246</v>
      </c>
      <c r="AA117" s="1">
        <v>5210406</v>
      </c>
      <c r="AB117" s="1" t="s">
        <v>7095</v>
      </c>
      <c r="AC117" s="1" t="s">
        <v>2360</v>
      </c>
      <c r="AD117" s="1">
        <v>2106607</v>
      </c>
      <c r="AE117" s="1" t="s">
        <v>2474</v>
      </c>
      <c r="AF117" s="1" t="s">
        <v>4075</v>
      </c>
      <c r="AG117" s="1">
        <v>3110509</v>
      </c>
      <c r="AH117" s="1" t="s">
        <v>4187</v>
      </c>
      <c r="AL117" s="1" t="s">
        <v>6854</v>
      </c>
      <c r="AM117" s="1">
        <v>5107768</v>
      </c>
      <c r="AN117" s="1" t="s">
        <v>6962</v>
      </c>
      <c r="AO117" s="1" t="s">
        <v>2061</v>
      </c>
      <c r="AP117" s="1">
        <v>1507003</v>
      </c>
      <c r="AQ117" s="1" t="s">
        <v>2176</v>
      </c>
      <c r="AR117" s="1" t="s">
        <v>3143</v>
      </c>
      <c r="AS117" s="1">
        <v>2509206</v>
      </c>
      <c r="AT117" s="1" t="s">
        <v>3252</v>
      </c>
      <c r="AU117" s="1" t="s">
        <v>1244</v>
      </c>
      <c r="AV117" s="1">
        <v>2609907</v>
      </c>
      <c r="AW117" s="1" t="s">
        <v>3453</v>
      </c>
      <c r="AX117" s="1" t="s">
        <v>2576</v>
      </c>
      <c r="AY117" s="1">
        <v>2205581</v>
      </c>
      <c r="AZ117" s="1" t="s">
        <v>2690</v>
      </c>
      <c r="BA117" s="1" t="s">
        <v>1073</v>
      </c>
      <c r="BB117" s="1">
        <v>4107850</v>
      </c>
      <c r="BC117" s="1" t="s">
        <v>5798</v>
      </c>
      <c r="BG117" s="1" t="s">
        <v>2980</v>
      </c>
      <c r="BH117" s="1">
        <v>2410702</v>
      </c>
      <c r="BI117" s="1" t="s">
        <v>3092</v>
      </c>
      <c r="BP117" s="1" t="s">
        <v>6315</v>
      </c>
      <c r="BQ117" s="1">
        <v>4305835</v>
      </c>
      <c r="BR117" s="1" t="s">
        <v>6421</v>
      </c>
      <c r="BS117" s="1" t="s">
        <v>6057</v>
      </c>
      <c r="BT117" s="1">
        <v>4207502</v>
      </c>
      <c r="BU117" s="1" t="s">
        <v>6162</v>
      </c>
      <c r="BY117" s="1" t="s">
        <v>1247</v>
      </c>
      <c r="BZ117" s="1">
        <v>3510005</v>
      </c>
      <c r="CA117" s="1" t="s">
        <v>5183</v>
      </c>
      <c r="CB117" s="1" t="s">
        <v>2222</v>
      </c>
      <c r="CC117" s="1">
        <v>1718840</v>
      </c>
      <c r="CD117" s="1" t="s">
        <v>2335</v>
      </c>
    </row>
    <row r="118" spans="1:82" x14ac:dyDescent="0.25">
      <c r="A118" s="1">
        <v>117</v>
      </c>
      <c r="N118" s="1" t="s">
        <v>3678</v>
      </c>
      <c r="O118" s="1">
        <v>2909802</v>
      </c>
      <c r="P118" s="1" t="s">
        <v>3792</v>
      </c>
      <c r="Q118" s="1" t="s">
        <v>1245</v>
      </c>
      <c r="R118" s="1">
        <v>2308609</v>
      </c>
      <c r="S118" s="1" t="s">
        <v>2913</v>
      </c>
      <c r="Z118" s="1" t="s">
        <v>1246</v>
      </c>
      <c r="AA118" s="1">
        <v>5210562</v>
      </c>
      <c r="AB118" s="1" t="s">
        <v>7096</v>
      </c>
      <c r="AC118" s="1" t="s">
        <v>2360</v>
      </c>
      <c r="AD118" s="1">
        <v>2106631</v>
      </c>
      <c r="AE118" s="1" t="s">
        <v>2475</v>
      </c>
      <c r="AF118" s="1" t="s">
        <v>4075</v>
      </c>
      <c r="AG118" s="1">
        <v>3110608</v>
      </c>
      <c r="AH118" s="1" t="s">
        <v>4188</v>
      </c>
      <c r="AL118" s="1" t="s">
        <v>6854</v>
      </c>
      <c r="AM118" s="1">
        <v>5107776</v>
      </c>
      <c r="AN118" s="1" t="s">
        <v>3480</v>
      </c>
      <c r="AO118" s="1" t="s">
        <v>2061</v>
      </c>
      <c r="AP118" s="1">
        <v>1507102</v>
      </c>
      <c r="AQ118" s="1" t="s">
        <v>2177</v>
      </c>
      <c r="AR118" s="1" t="s">
        <v>3143</v>
      </c>
      <c r="AS118" s="1">
        <v>2509305</v>
      </c>
      <c r="AT118" s="1" t="s">
        <v>3253</v>
      </c>
      <c r="AU118" s="1" t="s">
        <v>1244</v>
      </c>
      <c r="AV118" s="1">
        <v>2610004</v>
      </c>
      <c r="AW118" s="1" t="s">
        <v>3454</v>
      </c>
      <c r="AX118" s="1" t="s">
        <v>2576</v>
      </c>
      <c r="AY118" s="1">
        <v>2205599</v>
      </c>
      <c r="AZ118" s="1" t="s">
        <v>2691</v>
      </c>
      <c r="BA118" s="1" t="s">
        <v>1073</v>
      </c>
      <c r="BB118" s="1">
        <v>4107801</v>
      </c>
      <c r="BC118" s="1" t="s">
        <v>5799</v>
      </c>
      <c r="BG118" s="1" t="s">
        <v>2980</v>
      </c>
      <c r="BH118" s="1">
        <v>2410801</v>
      </c>
      <c r="BI118" s="1" t="s">
        <v>3093</v>
      </c>
      <c r="BP118" s="1" t="s">
        <v>6315</v>
      </c>
      <c r="BQ118" s="1">
        <v>4305850</v>
      </c>
      <c r="BR118" s="1" t="s">
        <v>6422</v>
      </c>
      <c r="BS118" s="1" t="s">
        <v>6057</v>
      </c>
      <c r="BT118" s="1">
        <v>4207577</v>
      </c>
      <c r="BU118" s="1" t="s">
        <v>6163</v>
      </c>
      <c r="BY118" s="1" t="s">
        <v>1247</v>
      </c>
      <c r="BZ118" s="1">
        <v>3510104</v>
      </c>
      <c r="CA118" s="1" t="s">
        <v>5184</v>
      </c>
      <c r="CB118" s="1" t="s">
        <v>2222</v>
      </c>
      <c r="CC118" s="1">
        <v>1718865</v>
      </c>
      <c r="CD118" s="1" t="s">
        <v>2336</v>
      </c>
    </row>
    <row r="119" spans="1:82" x14ac:dyDescent="0.25">
      <c r="A119" s="1">
        <v>118</v>
      </c>
      <c r="N119" s="1" t="s">
        <v>3678</v>
      </c>
      <c r="O119" s="1">
        <v>2909901</v>
      </c>
      <c r="P119" s="1" t="s">
        <v>3793</v>
      </c>
      <c r="Q119" s="1" t="s">
        <v>1245</v>
      </c>
      <c r="R119" s="1">
        <v>2308708</v>
      </c>
      <c r="S119" s="1" t="s">
        <v>2914</v>
      </c>
      <c r="Z119" s="1" t="s">
        <v>1246</v>
      </c>
      <c r="AA119" s="1">
        <v>5210604</v>
      </c>
      <c r="AB119" s="1" t="s">
        <v>7097</v>
      </c>
      <c r="AC119" s="1" t="s">
        <v>2360</v>
      </c>
      <c r="AD119" s="1">
        <v>2106672</v>
      </c>
      <c r="AE119" s="1" t="s">
        <v>2476</v>
      </c>
      <c r="AF119" s="1" t="s">
        <v>4075</v>
      </c>
      <c r="AG119" s="1">
        <v>3110707</v>
      </c>
      <c r="AH119" s="1" t="s">
        <v>4189</v>
      </c>
      <c r="AL119" s="1" t="s">
        <v>6854</v>
      </c>
      <c r="AM119" s="1">
        <v>5107263</v>
      </c>
      <c r="AN119" s="1" t="s">
        <v>6963</v>
      </c>
      <c r="AO119" s="1" t="s">
        <v>2061</v>
      </c>
      <c r="AP119" s="1">
        <v>1507151</v>
      </c>
      <c r="AQ119" s="1" t="s">
        <v>2178</v>
      </c>
      <c r="AR119" s="1" t="s">
        <v>3143</v>
      </c>
      <c r="AS119" s="1">
        <v>2509339</v>
      </c>
      <c r="AT119" s="1" t="s">
        <v>3254</v>
      </c>
      <c r="AU119" s="1" t="s">
        <v>1244</v>
      </c>
      <c r="AV119" s="1">
        <v>2610103</v>
      </c>
      <c r="AW119" s="1" t="s">
        <v>3455</v>
      </c>
      <c r="AX119" s="1" t="s">
        <v>2576</v>
      </c>
      <c r="AY119" s="1">
        <v>2205540</v>
      </c>
      <c r="AZ119" s="1" t="s">
        <v>2692</v>
      </c>
      <c r="BA119" s="1" t="s">
        <v>1073</v>
      </c>
      <c r="BB119" s="1">
        <v>4107900</v>
      </c>
      <c r="BC119" s="1" t="s">
        <v>3404</v>
      </c>
      <c r="BG119" s="1" t="s">
        <v>2980</v>
      </c>
      <c r="BH119" s="1">
        <v>2410900</v>
      </c>
      <c r="BI119" s="1" t="s">
        <v>3094</v>
      </c>
      <c r="BP119" s="1" t="s">
        <v>6315</v>
      </c>
      <c r="BQ119" s="1">
        <v>4305871</v>
      </c>
      <c r="BR119" s="1" t="s">
        <v>6423</v>
      </c>
      <c r="BS119" s="1" t="s">
        <v>6057</v>
      </c>
      <c r="BT119" s="1">
        <v>4207601</v>
      </c>
      <c r="BU119" s="1" t="s">
        <v>6164</v>
      </c>
      <c r="BY119" s="1" t="s">
        <v>1247</v>
      </c>
      <c r="BZ119" s="1">
        <v>3510153</v>
      </c>
      <c r="CA119" s="1" t="s">
        <v>5185</v>
      </c>
      <c r="CB119" s="1" t="s">
        <v>2222</v>
      </c>
      <c r="CC119" s="1">
        <v>1718881</v>
      </c>
      <c r="CD119" s="1" t="s">
        <v>2337</v>
      </c>
    </row>
    <row r="120" spans="1:82" x14ac:dyDescent="0.25">
      <c r="A120" s="1">
        <v>119</v>
      </c>
      <c r="N120" s="1" t="s">
        <v>3678</v>
      </c>
      <c r="O120" s="1">
        <v>2910008</v>
      </c>
      <c r="P120" s="1" t="s">
        <v>3794</v>
      </c>
      <c r="Q120" s="1" t="s">
        <v>1245</v>
      </c>
      <c r="R120" s="1">
        <v>2308807</v>
      </c>
      <c r="S120" s="1" t="s">
        <v>2915</v>
      </c>
      <c r="Z120" s="1" t="s">
        <v>1246</v>
      </c>
      <c r="AA120" s="1">
        <v>5210802</v>
      </c>
      <c r="AB120" s="1" t="s">
        <v>3032</v>
      </c>
      <c r="AC120" s="1" t="s">
        <v>2360</v>
      </c>
      <c r="AD120" s="1">
        <v>2106706</v>
      </c>
      <c r="AE120" s="1" t="s">
        <v>2477</v>
      </c>
      <c r="AF120" s="1" t="s">
        <v>4075</v>
      </c>
      <c r="AG120" s="1">
        <v>3110806</v>
      </c>
      <c r="AH120" s="1" t="s">
        <v>4190</v>
      </c>
      <c r="AL120" s="1" t="s">
        <v>6854</v>
      </c>
      <c r="AM120" s="1">
        <v>5107792</v>
      </c>
      <c r="AN120" s="1" t="s">
        <v>6964</v>
      </c>
      <c r="AO120" s="1" t="s">
        <v>2061</v>
      </c>
      <c r="AP120" s="1">
        <v>1507201</v>
      </c>
      <c r="AQ120" s="1" t="s">
        <v>2179</v>
      </c>
      <c r="AR120" s="1" t="s">
        <v>3143</v>
      </c>
      <c r="AS120" s="1">
        <v>2509370</v>
      </c>
      <c r="AT120" s="1" t="s">
        <v>3255</v>
      </c>
      <c r="AU120" s="1" t="s">
        <v>1244</v>
      </c>
      <c r="AV120" s="1">
        <v>2610202</v>
      </c>
      <c r="AW120" s="1" t="s">
        <v>3456</v>
      </c>
      <c r="AX120" s="1" t="s">
        <v>2576</v>
      </c>
      <c r="AY120" s="1">
        <v>2205607</v>
      </c>
      <c r="AZ120" s="1" t="s">
        <v>2693</v>
      </c>
      <c r="BA120" s="1" t="s">
        <v>1073</v>
      </c>
      <c r="BB120" s="1">
        <v>4108007</v>
      </c>
      <c r="BC120" s="1" t="s">
        <v>5800</v>
      </c>
      <c r="BG120" s="1" t="s">
        <v>2980</v>
      </c>
      <c r="BH120" s="1">
        <v>2408953</v>
      </c>
      <c r="BI120" s="1" t="s">
        <v>3095</v>
      </c>
      <c r="BP120" s="1" t="s">
        <v>6315</v>
      </c>
      <c r="BQ120" s="1">
        <v>4305900</v>
      </c>
      <c r="BR120" s="1" t="s">
        <v>6424</v>
      </c>
      <c r="BS120" s="1" t="s">
        <v>6057</v>
      </c>
      <c r="BT120" s="1">
        <v>4207650</v>
      </c>
      <c r="BU120" s="1" t="s">
        <v>6165</v>
      </c>
      <c r="BY120" s="1" t="s">
        <v>1247</v>
      </c>
      <c r="BZ120" s="1">
        <v>3510203</v>
      </c>
      <c r="CA120" s="1" t="s">
        <v>5186</v>
      </c>
      <c r="CB120" s="1" t="s">
        <v>2222</v>
      </c>
      <c r="CC120" s="1">
        <v>1718899</v>
      </c>
      <c r="CD120" s="1" t="s">
        <v>2338</v>
      </c>
    </row>
    <row r="121" spans="1:82" x14ac:dyDescent="0.25">
      <c r="A121" s="1">
        <v>120</v>
      </c>
      <c r="N121" s="1" t="s">
        <v>3678</v>
      </c>
      <c r="O121" s="1">
        <v>2910057</v>
      </c>
      <c r="P121" s="1" t="s">
        <v>3795</v>
      </c>
      <c r="Q121" s="1" t="s">
        <v>1245</v>
      </c>
      <c r="R121" s="1">
        <v>2308906</v>
      </c>
      <c r="S121" s="1" t="s">
        <v>2916</v>
      </c>
      <c r="Z121" s="1" t="s">
        <v>1246</v>
      </c>
      <c r="AA121" s="1">
        <v>5210901</v>
      </c>
      <c r="AB121" s="1" t="s">
        <v>7098</v>
      </c>
      <c r="AC121" s="1" t="s">
        <v>2360</v>
      </c>
      <c r="AD121" s="1">
        <v>2106755</v>
      </c>
      <c r="AE121" s="1" t="s">
        <v>2478</v>
      </c>
      <c r="AF121" s="1" t="s">
        <v>4075</v>
      </c>
      <c r="AG121" s="1">
        <v>3110905</v>
      </c>
      <c r="AH121" s="1" t="s">
        <v>4191</v>
      </c>
      <c r="AL121" s="1" t="s">
        <v>6854</v>
      </c>
      <c r="AM121" s="1">
        <v>5107800</v>
      </c>
      <c r="AN121" s="1" t="s">
        <v>6965</v>
      </c>
      <c r="AO121" s="1" t="s">
        <v>2061</v>
      </c>
      <c r="AP121" s="1">
        <v>1507300</v>
      </c>
      <c r="AQ121" s="1" t="s">
        <v>2180</v>
      </c>
      <c r="AR121" s="1" t="s">
        <v>3143</v>
      </c>
      <c r="AS121" s="1">
        <v>2509396</v>
      </c>
      <c r="AT121" s="1" t="s">
        <v>3256</v>
      </c>
      <c r="AU121" s="1" t="s">
        <v>1244</v>
      </c>
      <c r="AV121" s="1">
        <v>2610301</v>
      </c>
      <c r="AW121" s="1" t="s">
        <v>3457</v>
      </c>
      <c r="AX121" s="1" t="s">
        <v>2576</v>
      </c>
      <c r="AY121" s="1">
        <v>2205706</v>
      </c>
      <c r="AZ121" s="1" t="s">
        <v>2694</v>
      </c>
      <c r="BA121" s="1" t="s">
        <v>1073</v>
      </c>
      <c r="BB121" s="1">
        <v>4108106</v>
      </c>
      <c r="BC121" s="1" t="s">
        <v>5801</v>
      </c>
      <c r="BG121" s="1" t="s">
        <v>2980</v>
      </c>
      <c r="BH121" s="1">
        <v>2411007</v>
      </c>
      <c r="BI121" s="1" t="s">
        <v>3096</v>
      </c>
      <c r="BP121" s="1" t="s">
        <v>6315</v>
      </c>
      <c r="BQ121" s="1">
        <v>4305934</v>
      </c>
      <c r="BR121" s="1" t="s">
        <v>6425</v>
      </c>
      <c r="BS121" s="1" t="s">
        <v>6057</v>
      </c>
      <c r="BT121" s="1">
        <v>4207684</v>
      </c>
      <c r="BU121" s="1" t="s">
        <v>6166</v>
      </c>
      <c r="BY121" s="1" t="s">
        <v>1247</v>
      </c>
      <c r="BZ121" s="1">
        <v>3510302</v>
      </c>
      <c r="CA121" s="1" t="s">
        <v>5187</v>
      </c>
      <c r="CB121" s="1" t="s">
        <v>2222</v>
      </c>
      <c r="CC121" s="1">
        <v>1718907</v>
      </c>
      <c r="CD121" s="1" t="s">
        <v>2339</v>
      </c>
    </row>
    <row r="122" spans="1:82" x14ac:dyDescent="0.25">
      <c r="A122" s="1">
        <v>121</v>
      </c>
      <c r="N122" s="1" t="s">
        <v>3678</v>
      </c>
      <c r="O122" s="1">
        <v>2910107</v>
      </c>
      <c r="P122" s="1" t="s">
        <v>3796</v>
      </c>
      <c r="Q122" s="1" t="s">
        <v>1245</v>
      </c>
      <c r="R122" s="1">
        <v>2309003</v>
      </c>
      <c r="S122" s="1" t="s">
        <v>2917</v>
      </c>
      <c r="Z122" s="1" t="s">
        <v>1246</v>
      </c>
      <c r="AA122" s="1">
        <v>5211008</v>
      </c>
      <c r="AB122" s="1" t="s">
        <v>7099</v>
      </c>
      <c r="AC122" s="1" t="s">
        <v>2360</v>
      </c>
      <c r="AD122" s="1">
        <v>2106805</v>
      </c>
      <c r="AE122" s="1" t="s">
        <v>2479</v>
      </c>
      <c r="AF122" s="1" t="s">
        <v>4075</v>
      </c>
      <c r="AG122" s="1">
        <v>3111002</v>
      </c>
      <c r="AH122" s="1" t="s">
        <v>3525</v>
      </c>
      <c r="AL122" s="1" t="s">
        <v>6854</v>
      </c>
      <c r="AM122" s="1">
        <v>5107859</v>
      </c>
      <c r="AN122" s="1" t="s">
        <v>6966</v>
      </c>
      <c r="AO122" s="1" t="s">
        <v>2061</v>
      </c>
      <c r="AP122" s="1">
        <v>1507409</v>
      </c>
      <c r="AQ122" s="1" t="s">
        <v>2181</v>
      </c>
      <c r="AR122" s="1" t="s">
        <v>3143</v>
      </c>
      <c r="AS122" s="1">
        <v>2509404</v>
      </c>
      <c r="AT122" s="1" t="s">
        <v>3257</v>
      </c>
      <c r="AU122" s="1" t="s">
        <v>1244</v>
      </c>
      <c r="AV122" s="1">
        <v>2610400</v>
      </c>
      <c r="AW122" s="1" t="s">
        <v>3075</v>
      </c>
      <c r="AX122" s="1" t="s">
        <v>2576</v>
      </c>
      <c r="AY122" s="1">
        <v>2205805</v>
      </c>
      <c r="AZ122" s="1" t="s">
        <v>2695</v>
      </c>
      <c r="BA122" s="1" t="s">
        <v>1073</v>
      </c>
      <c r="BB122" s="1">
        <v>4108205</v>
      </c>
      <c r="BC122" s="1" t="s">
        <v>5802</v>
      </c>
      <c r="BG122" s="1" t="s">
        <v>2980</v>
      </c>
      <c r="BH122" s="1">
        <v>2411106</v>
      </c>
      <c r="BI122" s="1" t="s">
        <v>3097</v>
      </c>
      <c r="BP122" s="1" t="s">
        <v>6315</v>
      </c>
      <c r="BQ122" s="1">
        <v>4305959</v>
      </c>
      <c r="BR122" s="1" t="s">
        <v>6426</v>
      </c>
      <c r="BS122" s="1" t="s">
        <v>6057</v>
      </c>
      <c r="BT122" s="1">
        <v>4207700</v>
      </c>
      <c r="BU122" s="1" t="s">
        <v>6167</v>
      </c>
      <c r="BY122" s="1" t="s">
        <v>1247</v>
      </c>
      <c r="BZ122" s="1">
        <v>3510401</v>
      </c>
      <c r="CA122" s="1" t="s">
        <v>5188</v>
      </c>
      <c r="CB122" s="1" t="s">
        <v>2222</v>
      </c>
      <c r="CC122" s="1">
        <v>1719004</v>
      </c>
      <c r="CD122" s="1" t="s">
        <v>2340</v>
      </c>
    </row>
    <row r="123" spans="1:82" x14ac:dyDescent="0.25">
      <c r="A123" s="1">
        <v>122</v>
      </c>
      <c r="N123" s="1" t="s">
        <v>3678</v>
      </c>
      <c r="O123" s="1">
        <v>2910206</v>
      </c>
      <c r="P123" s="1" t="s">
        <v>3797</v>
      </c>
      <c r="Q123" s="1" t="s">
        <v>1245</v>
      </c>
      <c r="R123" s="1">
        <v>2309102</v>
      </c>
      <c r="S123" s="1" t="s">
        <v>2918</v>
      </c>
      <c r="Z123" s="1" t="s">
        <v>1246</v>
      </c>
      <c r="AA123" s="1">
        <v>5211206</v>
      </c>
      <c r="AB123" s="1" t="s">
        <v>7100</v>
      </c>
      <c r="AC123" s="1" t="s">
        <v>2360</v>
      </c>
      <c r="AD123" s="1">
        <v>2106904</v>
      </c>
      <c r="AE123" s="1" t="s">
        <v>2480</v>
      </c>
      <c r="AF123" s="1" t="s">
        <v>4075</v>
      </c>
      <c r="AG123" s="1">
        <v>3111101</v>
      </c>
      <c r="AH123" s="1" t="s">
        <v>4192</v>
      </c>
      <c r="AL123" s="1" t="s">
        <v>6854</v>
      </c>
      <c r="AM123" s="1">
        <v>5107297</v>
      </c>
      <c r="AN123" s="1" t="s">
        <v>6967</v>
      </c>
      <c r="AO123" s="1" t="s">
        <v>2061</v>
      </c>
      <c r="AP123" s="1">
        <v>1507458</v>
      </c>
      <c r="AQ123" s="1" t="s">
        <v>2182</v>
      </c>
      <c r="AR123" s="1" t="s">
        <v>3143</v>
      </c>
      <c r="AS123" s="1">
        <v>2509503</v>
      </c>
      <c r="AT123" s="1" t="s">
        <v>3258</v>
      </c>
      <c r="AU123" s="1" t="s">
        <v>1244</v>
      </c>
      <c r="AV123" s="1">
        <v>2610509</v>
      </c>
      <c r="AW123" s="1" t="s">
        <v>3458</v>
      </c>
      <c r="AX123" s="1" t="s">
        <v>2576</v>
      </c>
      <c r="AY123" s="1">
        <v>2205854</v>
      </c>
      <c r="AZ123" s="1" t="s">
        <v>2696</v>
      </c>
      <c r="BA123" s="1" t="s">
        <v>1073</v>
      </c>
      <c r="BB123" s="1">
        <v>4108304</v>
      </c>
      <c r="BC123" s="1" t="s">
        <v>5803</v>
      </c>
      <c r="BG123" s="1" t="s">
        <v>2980</v>
      </c>
      <c r="BH123" s="1">
        <v>2411205</v>
      </c>
      <c r="BI123" s="1" t="s">
        <v>3098</v>
      </c>
      <c r="BP123" s="1" t="s">
        <v>6315</v>
      </c>
      <c r="BQ123" s="1">
        <v>4305975</v>
      </c>
      <c r="BR123" s="1" t="s">
        <v>6427</v>
      </c>
      <c r="BS123" s="1" t="s">
        <v>6057</v>
      </c>
      <c r="BT123" s="1">
        <v>4207759</v>
      </c>
      <c r="BU123" s="1" t="s">
        <v>6168</v>
      </c>
      <c r="BY123" s="1" t="s">
        <v>1247</v>
      </c>
      <c r="BZ123" s="1">
        <v>3510500</v>
      </c>
      <c r="CA123" s="1" t="s">
        <v>5189</v>
      </c>
      <c r="CB123" s="1" t="s">
        <v>2222</v>
      </c>
      <c r="CC123" s="1">
        <v>1720002</v>
      </c>
      <c r="CD123" s="1" t="s">
        <v>2341</v>
      </c>
    </row>
    <row r="124" spans="1:82" x14ac:dyDescent="0.25">
      <c r="A124" s="1">
        <v>123</v>
      </c>
      <c r="N124" s="1" t="s">
        <v>3678</v>
      </c>
      <c r="O124" s="1">
        <v>2910305</v>
      </c>
      <c r="P124" s="1" t="s">
        <v>3798</v>
      </c>
      <c r="Q124" s="1" t="s">
        <v>1245</v>
      </c>
      <c r="R124" s="1">
        <v>2309201</v>
      </c>
      <c r="S124" s="1" t="s">
        <v>2304</v>
      </c>
      <c r="Z124" s="1" t="s">
        <v>1246</v>
      </c>
      <c r="AA124" s="1">
        <v>5211305</v>
      </c>
      <c r="AB124" s="1" t="s">
        <v>7101</v>
      </c>
      <c r="AC124" s="1" t="s">
        <v>2360</v>
      </c>
      <c r="AD124" s="1">
        <v>2107001</v>
      </c>
      <c r="AE124" s="1" t="s">
        <v>2481</v>
      </c>
      <c r="AF124" s="1" t="s">
        <v>4075</v>
      </c>
      <c r="AG124" s="1">
        <v>3111150</v>
      </c>
      <c r="AH124" s="1" t="s">
        <v>4193</v>
      </c>
      <c r="AL124" s="1" t="s">
        <v>6854</v>
      </c>
      <c r="AM124" s="1">
        <v>5107305</v>
      </c>
      <c r="AN124" s="1" t="s">
        <v>6968</v>
      </c>
      <c r="AO124" s="1" t="s">
        <v>2061</v>
      </c>
      <c r="AP124" s="1">
        <v>1507466</v>
      </c>
      <c r="AQ124" s="1" t="s">
        <v>2183</v>
      </c>
      <c r="AR124" s="1" t="s">
        <v>3143</v>
      </c>
      <c r="AS124" s="1">
        <v>2509602</v>
      </c>
      <c r="AT124" s="1" t="s">
        <v>3259</v>
      </c>
      <c r="AU124" s="1" t="s">
        <v>1244</v>
      </c>
      <c r="AV124" s="1">
        <v>2610608</v>
      </c>
      <c r="AW124" s="1" t="s">
        <v>3459</v>
      </c>
      <c r="AX124" s="1" t="s">
        <v>2576</v>
      </c>
      <c r="AY124" s="1">
        <v>2205904</v>
      </c>
      <c r="AZ124" s="1" t="s">
        <v>2697</v>
      </c>
      <c r="BA124" s="1" t="s">
        <v>1073</v>
      </c>
      <c r="BB124" s="1">
        <v>4108452</v>
      </c>
      <c r="BC124" s="1" t="s">
        <v>5804</v>
      </c>
      <c r="BG124" s="1" t="s">
        <v>2980</v>
      </c>
      <c r="BH124" s="1">
        <v>2409332</v>
      </c>
      <c r="BI124" s="1" t="s">
        <v>3099</v>
      </c>
      <c r="BP124" s="1" t="s">
        <v>6315</v>
      </c>
      <c r="BQ124" s="1">
        <v>4306007</v>
      </c>
      <c r="BR124" s="1" t="s">
        <v>6428</v>
      </c>
      <c r="BS124" s="1" t="s">
        <v>6057</v>
      </c>
      <c r="BT124" s="1">
        <v>4207809</v>
      </c>
      <c r="BU124" s="1" t="s">
        <v>6169</v>
      </c>
      <c r="BY124" s="1" t="s">
        <v>1247</v>
      </c>
      <c r="BZ124" s="1">
        <v>3510609</v>
      </c>
      <c r="CA124" s="1" t="s">
        <v>5190</v>
      </c>
      <c r="CB124" s="1" t="s">
        <v>2222</v>
      </c>
      <c r="CC124" s="1">
        <v>1720101</v>
      </c>
      <c r="CD124" s="1" t="s">
        <v>2342</v>
      </c>
    </row>
    <row r="125" spans="1:82" x14ac:dyDescent="0.25">
      <c r="A125" s="1">
        <v>124</v>
      </c>
      <c r="N125" s="1" t="s">
        <v>3678</v>
      </c>
      <c r="O125" s="1">
        <v>2910404</v>
      </c>
      <c r="P125" s="1" t="s">
        <v>3799</v>
      </c>
      <c r="Q125" s="1" t="s">
        <v>1245</v>
      </c>
      <c r="R125" s="1">
        <v>2309300</v>
      </c>
      <c r="S125" s="1" t="s">
        <v>2919</v>
      </c>
      <c r="Z125" s="1" t="s">
        <v>1246</v>
      </c>
      <c r="AA125" s="1">
        <v>5211404</v>
      </c>
      <c r="AB125" s="1" t="s">
        <v>7102</v>
      </c>
      <c r="AC125" s="1" t="s">
        <v>2360</v>
      </c>
      <c r="AD125" s="1">
        <v>2107100</v>
      </c>
      <c r="AE125" s="1" t="s">
        <v>2482</v>
      </c>
      <c r="AF125" s="1" t="s">
        <v>4075</v>
      </c>
      <c r="AG125" s="1">
        <v>3111200</v>
      </c>
      <c r="AH125" s="1" t="s">
        <v>4194</v>
      </c>
      <c r="AL125" s="1" t="s">
        <v>6854</v>
      </c>
      <c r="AM125" s="1">
        <v>5107354</v>
      </c>
      <c r="AN125" s="1" t="s">
        <v>6969</v>
      </c>
      <c r="AO125" s="1" t="s">
        <v>2061</v>
      </c>
      <c r="AP125" s="1">
        <v>1507474</v>
      </c>
      <c r="AQ125" s="1" t="s">
        <v>2184</v>
      </c>
      <c r="AR125" s="1" t="s">
        <v>3143</v>
      </c>
      <c r="AS125" s="1">
        <v>2509701</v>
      </c>
      <c r="AT125" s="1" t="s">
        <v>3260</v>
      </c>
      <c r="AU125" s="1" t="s">
        <v>1244</v>
      </c>
      <c r="AV125" s="1">
        <v>2610707</v>
      </c>
      <c r="AW125" s="1" t="s">
        <v>3270</v>
      </c>
      <c r="AX125" s="1" t="s">
        <v>2576</v>
      </c>
      <c r="AY125" s="1">
        <v>2205953</v>
      </c>
      <c r="AZ125" s="1" t="s">
        <v>2698</v>
      </c>
      <c r="BA125" s="1" t="s">
        <v>1073</v>
      </c>
      <c r="BB125" s="1">
        <v>4108320</v>
      </c>
      <c r="BC125" s="1" t="s">
        <v>5805</v>
      </c>
      <c r="BG125" s="1" t="s">
        <v>2980</v>
      </c>
      <c r="BH125" s="1">
        <v>2411403</v>
      </c>
      <c r="BI125" s="1" t="s">
        <v>3100</v>
      </c>
      <c r="BP125" s="1" t="s">
        <v>6315</v>
      </c>
      <c r="BQ125" s="1">
        <v>4306056</v>
      </c>
      <c r="BR125" s="1" t="s">
        <v>6429</v>
      </c>
      <c r="BS125" s="1" t="s">
        <v>6057</v>
      </c>
      <c r="BT125" s="1">
        <v>4207858</v>
      </c>
      <c r="BU125" s="1" t="s">
        <v>5832</v>
      </c>
      <c r="BY125" s="1" t="s">
        <v>1247</v>
      </c>
      <c r="BZ125" s="1">
        <v>3510708</v>
      </c>
      <c r="CA125" s="1" t="s">
        <v>5191</v>
      </c>
      <c r="CB125" s="1" t="s">
        <v>2222</v>
      </c>
      <c r="CC125" s="1">
        <v>1720150</v>
      </c>
      <c r="CD125" s="1" t="s">
        <v>2343</v>
      </c>
    </row>
    <row r="126" spans="1:82" x14ac:dyDescent="0.25">
      <c r="A126" s="1">
        <v>125</v>
      </c>
      <c r="N126" s="1" t="s">
        <v>3678</v>
      </c>
      <c r="O126" s="1">
        <v>2910503</v>
      </c>
      <c r="P126" s="1" t="s">
        <v>3800</v>
      </c>
      <c r="Q126" s="1" t="s">
        <v>1245</v>
      </c>
      <c r="R126" s="1">
        <v>2309409</v>
      </c>
      <c r="S126" s="1" t="s">
        <v>2920</v>
      </c>
      <c r="Z126" s="1" t="s">
        <v>1246</v>
      </c>
      <c r="AA126" s="1">
        <v>5211503</v>
      </c>
      <c r="AB126" s="1" t="s">
        <v>7103</v>
      </c>
      <c r="AC126" s="1" t="s">
        <v>2360</v>
      </c>
      <c r="AD126" s="1">
        <v>2107209</v>
      </c>
      <c r="AE126" s="1" t="s">
        <v>2483</v>
      </c>
      <c r="AF126" s="1" t="s">
        <v>4075</v>
      </c>
      <c r="AG126" s="1">
        <v>3111309</v>
      </c>
      <c r="AH126" s="1" t="s">
        <v>4195</v>
      </c>
      <c r="AL126" s="1" t="s">
        <v>6854</v>
      </c>
      <c r="AM126" s="1">
        <v>5107107</v>
      </c>
      <c r="AN126" s="1" t="s">
        <v>6970</v>
      </c>
      <c r="AO126" s="1" t="s">
        <v>2061</v>
      </c>
      <c r="AP126" s="1">
        <v>1507508</v>
      </c>
      <c r="AQ126" s="1" t="s">
        <v>2185</v>
      </c>
      <c r="AR126" s="1" t="s">
        <v>3143</v>
      </c>
      <c r="AS126" s="1">
        <v>2509800</v>
      </c>
      <c r="AT126" s="1" t="s">
        <v>2918</v>
      </c>
      <c r="AU126" s="1" t="s">
        <v>1244</v>
      </c>
      <c r="AV126" s="1">
        <v>2610806</v>
      </c>
      <c r="AW126" s="1" t="s">
        <v>3460</v>
      </c>
      <c r="AX126" s="1" t="s">
        <v>2576</v>
      </c>
      <c r="AY126" s="1">
        <v>2206001</v>
      </c>
      <c r="AZ126" s="1" t="s">
        <v>2699</v>
      </c>
      <c r="BA126" s="1" t="s">
        <v>1073</v>
      </c>
      <c r="BB126" s="1">
        <v>4108403</v>
      </c>
      <c r="BC126" s="1" t="s">
        <v>5806</v>
      </c>
      <c r="BG126" s="1" t="s">
        <v>2980</v>
      </c>
      <c r="BH126" s="1">
        <v>2411429</v>
      </c>
      <c r="BI126" s="1" t="s">
        <v>3101</v>
      </c>
      <c r="BP126" s="1" t="s">
        <v>6315</v>
      </c>
      <c r="BQ126" s="1">
        <v>4306072</v>
      </c>
      <c r="BR126" s="1" t="s">
        <v>6430</v>
      </c>
      <c r="BS126" s="1" t="s">
        <v>6057</v>
      </c>
      <c r="BT126" s="1">
        <v>4207908</v>
      </c>
      <c r="BU126" s="1" t="s">
        <v>6170</v>
      </c>
      <c r="BY126" s="1" t="s">
        <v>1247</v>
      </c>
      <c r="BZ126" s="1">
        <v>3510807</v>
      </c>
      <c r="CA126" s="1" t="s">
        <v>5192</v>
      </c>
      <c r="CB126" s="1" t="s">
        <v>2222</v>
      </c>
      <c r="CC126" s="1">
        <v>1720200</v>
      </c>
      <c r="CD126" s="1" t="s">
        <v>2344</v>
      </c>
    </row>
    <row r="127" spans="1:82" x14ac:dyDescent="0.25">
      <c r="A127" s="1">
        <v>126</v>
      </c>
      <c r="N127" s="1" t="s">
        <v>3678</v>
      </c>
      <c r="O127" s="1">
        <v>2900504</v>
      </c>
      <c r="P127" s="1" t="s">
        <v>3801</v>
      </c>
      <c r="Q127" s="1" t="s">
        <v>1245</v>
      </c>
      <c r="R127" s="1">
        <v>2309458</v>
      </c>
      <c r="S127" s="1" t="s">
        <v>2921</v>
      </c>
      <c r="Z127" s="1" t="s">
        <v>1246</v>
      </c>
      <c r="AA127" s="1">
        <v>5211602</v>
      </c>
      <c r="AB127" s="1" t="s">
        <v>7104</v>
      </c>
      <c r="AC127" s="1" t="s">
        <v>2360</v>
      </c>
      <c r="AD127" s="1">
        <v>2107258</v>
      </c>
      <c r="AE127" s="1" t="s">
        <v>2484</v>
      </c>
      <c r="AF127" s="1" t="s">
        <v>4075</v>
      </c>
      <c r="AG127" s="1">
        <v>3111408</v>
      </c>
      <c r="AH127" s="1" t="s">
        <v>4196</v>
      </c>
      <c r="AL127" s="1" t="s">
        <v>6854</v>
      </c>
      <c r="AM127" s="1">
        <v>5107404</v>
      </c>
      <c r="AN127" s="1" t="s">
        <v>6971</v>
      </c>
      <c r="AO127" s="1" t="s">
        <v>2061</v>
      </c>
      <c r="AP127" s="1">
        <v>1507607</v>
      </c>
      <c r="AQ127" s="1" t="s">
        <v>2186</v>
      </c>
      <c r="AR127" s="1" t="s">
        <v>3143</v>
      </c>
      <c r="AS127" s="1">
        <v>2509909</v>
      </c>
      <c r="AT127" s="1" t="s">
        <v>3261</v>
      </c>
      <c r="AU127" s="1" t="s">
        <v>1244</v>
      </c>
      <c r="AV127" s="1">
        <v>2610905</v>
      </c>
      <c r="AW127" s="1" t="s">
        <v>3461</v>
      </c>
      <c r="AX127" s="1" t="s">
        <v>2576</v>
      </c>
      <c r="AY127" s="1">
        <v>2206050</v>
      </c>
      <c r="AZ127" s="1" t="s">
        <v>2700</v>
      </c>
      <c r="BA127" s="1" t="s">
        <v>1073</v>
      </c>
      <c r="BB127" s="1">
        <v>4108502</v>
      </c>
      <c r="BC127" s="1" t="s">
        <v>5807</v>
      </c>
      <c r="BG127" s="1" t="s">
        <v>2980</v>
      </c>
      <c r="BH127" s="1">
        <v>2411502</v>
      </c>
      <c r="BI127" s="1" t="s">
        <v>3102</v>
      </c>
      <c r="BP127" s="1" t="s">
        <v>6315</v>
      </c>
      <c r="BQ127" s="1">
        <v>4306106</v>
      </c>
      <c r="BR127" s="1" t="s">
        <v>6431</v>
      </c>
      <c r="BS127" s="1" t="s">
        <v>6057</v>
      </c>
      <c r="BT127" s="1">
        <v>4208005</v>
      </c>
      <c r="BU127" s="1" t="s">
        <v>6171</v>
      </c>
      <c r="BY127" s="1" t="s">
        <v>1247</v>
      </c>
      <c r="BZ127" s="1">
        <v>3510906</v>
      </c>
      <c r="CA127" s="1" t="s">
        <v>5193</v>
      </c>
      <c r="CB127" s="1" t="s">
        <v>2222</v>
      </c>
      <c r="CC127" s="1">
        <v>1720259</v>
      </c>
      <c r="CD127" s="1" t="s">
        <v>2345</v>
      </c>
    </row>
    <row r="128" spans="1:82" x14ac:dyDescent="0.25">
      <c r="A128" s="1">
        <v>127</v>
      </c>
      <c r="N128" s="1" t="s">
        <v>3678</v>
      </c>
      <c r="O128" s="1">
        <v>2910602</v>
      </c>
      <c r="P128" s="1" t="s">
        <v>3802</v>
      </c>
      <c r="Q128" s="1" t="s">
        <v>1245</v>
      </c>
      <c r="R128" s="1">
        <v>2309508</v>
      </c>
      <c r="S128" s="1" t="s">
        <v>2922</v>
      </c>
      <c r="Z128" s="1" t="s">
        <v>1246</v>
      </c>
      <c r="AA128" s="1">
        <v>5211701</v>
      </c>
      <c r="AB128" s="1" t="s">
        <v>7105</v>
      </c>
      <c r="AC128" s="1" t="s">
        <v>2360</v>
      </c>
      <c r="AD128" s="1">
        <v>2107308</v>
      </c>
      <c r="AE128" s="1" t="s">
        <v>2485</v>
      </c>
      <c r="AF128" s="1" t="s">
        <v>4075</v>
      </c>
      <c r="AG128" s="1">
        <v>3111507</v>
      </c>
      <c r="AH128" s="1" t="s">
        <v>4197</v>
      </c>
      <c r="AL128" s="1" t="s">
        <v>6854</v>
      </c>
      <c r="AM128" s="1">
        <v>5107875</v>
      </c>
      <c r="AN128" s="1" t="s">
        <v>6972</v>
      </c>
      <c r="AO128" s="1" t="s">
        <v>2061</v>
      </c>
      <c r="AP128" s="1">
        <v>1507706</v>
      </c>
      <c r="AQ128" s="1" t="s">
        <v>2187</v>
      </c>
      <c r="AR128" s="1" t="s">
        <v>3143</v>
      </c>
      <c r="AS128" s="1">
        <v>2510006</v>
      </c>
      <c r="AT128" s="1" t="s">
        <v>3262</v>
      </c>
      <c r="AU128" s="1" t="s">
        <v>1244</v>
      </c>
      <c r="AV128" s="1">
        <v>2611002</v>
      </c>
      <c r="AW128" s="1" t="s">
        <v>3462</v>
      </c>
      <c r="AX128" s="1" t="s">
        <v>2576</v>
      </c>
      <c r="AY128" s="1">
        <v>2206100</v>
      </c>
      <c r="AZ128" s="1" t="s">
        <v>2701</v>
      </c>
      <c r="BA128" s="1" t="s">
        <v>1073</v>
      </c>
      <c r="BB128" s="1">
        <v>4108551</v>
      </c>
      <c r="BC128" s="1" t="s">
        <v>5808</v>
      </c>
      <c r="BG128" s="1" t="s">
        <v>2980</v>
      </c>
      <c r="BH128" s="1">
        <v>2411601</v>
      </c>
      <c r="BI128" s="1" t="s">
        <v>3103</v>
      </c>
      <c r="BP128" s="1" t="s">
        <v>6315</v>
      </c>
      <c r="BQ128" s="1">
        <v>4306130</v>
      </c>
      <c r="BR128" s="1" t="s">
        <v>6432</v>
      </c>
      <c r="BS128" s="1" t="s">
        <v>6057</v>
      </c>
      <c r="BT128" s="1">
        <v>4208104</v>
      </c>
      <c r="BU128" s="1" t="s">
        <v>6172</v>
      </c>
      <c r="BY128" s="1" t="s">
        <v>1247</v>
      </c>
      <c r="BZ128" s="1">
        <v>3511003</v>
      </c>
      <c r="CA128" s="1" t="s">
        <v>5194</v>
      </c>
      <c r="CB128" s="1" t="s">
        <v>2222</v>
      </c>
      <c r="CC128" s="1">
        <v>1720309</v>
      </c>
      <c r="CD128" s="1" t="s">
        <v>2346</v>
      </c>
    </row>
    <row r="129" spans="1:82" x14ac:dyDescent="0.25">
      <c r="A129" s="1">
        <v>128</v>
      </c>
      <c r="N129" s="1" t="s">
        <v>3678</v>
      </c>
      <c r="O129" s="1">
        <v>2910701</v>
      </c>
      <c r="P129" s="1" t="s">
        <v>3803</v>
      </c>
      <c r="Q129" s="1" t="s">
        <v>1245</v>
      </c>
      <c r="R129" s="1">
        <v>2309607</v>
      </c>
      <c r="S129" s="1" t="s">
        <v>2923</v>
      </c>
      <c r="Z129" s="1" t="s">
        <v>1246</v>
      </c>
      <c r="AA129" s="1">
        <v>5211800</v>
      </c>
      <c r="AB129" s="1" t="s">
        <v>7106</v>
      </c>
      <c r="AC129" s="1" t="s">
        <v>2360</v>
      </c>
      <c r="AD129" s="1">
        <v>2107357</v>
      </c>
      <c r="AE129" s="1" t="s">
        <v>2486</v>
      </c>
      <c r="AF129" s="1" t="s">
        <v>4075</v>
      </c>
      <c r="AG129" s="1">
        <v>3111606</v>
      </c>
      <c r="AH129" s="1" t="s">
        <v>4198</v>
      </c>
      <c r="AL129" s="1" t="s">
        <v>6854</v>
      </c>
      <c r="AM129" s="1">
        <v>5107883</v>
      </c>
      <c r="AN129" s="1" t="s">
        <v>6973</v>
      </c>
      <c r="AO129" s="1" t="s">
        <v>2061</v>
      </c>
      <c r="AP129" s="1">
        <v>1507755</v>
      </c>
      <c r="AQ129" s="1" t="s">
        <v>2188</v>
      </c>
      <c r="AR129" s="1" t="s">
        <v>3143</v>
      </c>
      <c r="AS129" s="1">
        <v>2510105</v>
      </c>
      <c r="AT129" s="1" t="s">
        <v>3263</v>
      </c>
      <c r="AU129" s="1" t="s">
        <v>1244</v>
      </c>
      <c r="AV129" s="1">
        <v>2611101</v>
      </c>
      <c r="AW129" s="1" t="s">
        <v>3463</v>
      </c>
      <c r="AX129" s="1" t="s">
        <v>2576</v>
      </c>
      <c r="AY129" s="1">
        <v>2206209</v>
      </c>
      <c r="AZ129" s="1" t="s">
        <v>2702</v>
      </c>
      <c r="BA129" s="1" t="s">
        <v>1073</v>
      </c>
      <c r="BB129" s="1">
        <v>4108601</v>
      </c>
      <c r="BC129" s="1" t="s">
        <v>5809</v>
      </c>
      <c r="BG129" s="1" t="s">
        <v>2980</v>
      </c>
      <c r="BH129" s="1">
        <v>2411700</v>
      </c>
      <c r="BI129" s="1" t="s">
        <v>3104</v>
      </c>
      <c r="BP129" s="1" t="s">
        <v>6315</v>
      </c>
      <c r="BQ129" s="1">
        <v>4306205</v>
      </c>
      <c r="BR129" s="1" t="s">
        <v>1965</v>
      </c>
      <c r="BS129" s="1" t="s">
        <v>6057</v>
      </c>
      <c r="BT129" s="1">
        <v>4208203</v>
      </c>
      <c r="BU129" s="1" t="s">
        <v>6173</v>
      </c>
      <c r="BY129" s="1" t="s">
        <v>1247</v>
      </c>
      <c r="BZ129" s="1">
        <v>3511102</v>
      </c>
      <c r="CA129" s="1" t="s">
        <v>5195</v>
      </c>
      <c r="CB129" s="1" t="s">
        <v>2222</v>
      </c>
      <c r="CC129" s="1">
        <v>1720499</v>
      </c>
      <c r="CD129" s="1" t="s">
        <v>2347</v>
      </c>
    </row>
    <row r="130" spans="1:82" x14ac:dyDescent="0.25">
      <c r="A130" s="1">
        <v>129</v>
      </c>
      <c r="N130" s="1" t="s">
        <v>3678</v>
      </c>
      <c r="O130" s="1">
        <v>2910727</v>
      </c>
      <c r="P130" s="1" t="s">
        <v>3804</v>
      </c>
      <c r="Q130" s="1" t="s">
        <v>1245</v>
      </c>
      <c r="R130" s="1">
        <v>2309706</v>
      </c>
      <c r="S130" s="1" t="s">
        <v>2924</v>
      </c>
      <c r="Z130" s="1" t="s">
        <v>1246</v>
      </c>
      <c r="AA130" s="1">
        <v>5211909</v>
      </c>
      <c r="AB130" s="1" t="s">
        <v>7107</v>
      </c>
      <c r="AC130" s="1" t="s">
        <v>2360</v>
      </c>
      <c r="AD130" s="1">
        <v>2107407</v>
      </c>
      <c r="AE130" s="1" t="s">
        <v>2487</v>
      </c>
      <c r="AF130" s="1" t="s">
        <v>4075</v>
      </c>
      <c r="AG130" s="1">
        <v>3111903</v>
      </c>
      <c r="AH130" s="1" t="s">
        <v>4199</v>
      </c>
      <c r="AL130" s="1" t="s">
        <v>6854</v>
      </c>
      <c r="AM130" s="1">
        <v>5107909</v>
      </c>
      <c r="AN130" s="1" t="s">
        <v>6974</v>
      </c>
      <c r="AO130" s="1" t="s">
        <v>2061</v>
      </c>
      <c r="AP130" s="1">
        <v>1507805</v>
      </c>
      <c r="AQ130" s="1" t="s">
        <v>2189</v>
      </c>
      <c r="AR130" s="1" t="s">
        <v>3143</v>
      </c>
      <c r="AS130" s="1">
        <v>2510204</v>
      </c>
      <c r="AT130" s="1" t="s">
        <v>2304</v>
      </c>
      <c r="AU130" s="1" t="s">
        <v>1244</v>
      </c>
      <c r="AV130" s="1">
        <v>2611200</v>
      </c>
      <c r="AW130" s="1" t="s">
        <v>3464</v>
      </c>
      <c r="AX130" s="1" t="s">
        <v>2576</v>
      </c>
      <c r="AY130" s="1">
        <v>2206308</v>
      </c>
      <c r="AZ130" s="1" t="s">
        <v>2703</v>
      </c>
      <c r="BA130" s="1" t="s">
        <v>1073</v>
      </c>
      <c r="BB130" s="1">
        <v>4108650</v>
      </c>
      <c r="BC130" s="1" t="s">
        <v>5810</v>
      </c>
      <c r="BG130" s="1" t="s">
        <v>2980</v>
      </c>
      <c r="BH130" s="1">
        <v>2411809</v>
      </c>
      <c r="BI130" s="1" t="s">
        <v>3105</v>
      </c>
      <c r="BP130" s="1" t="s">
        <v>6315</v>
      </c>
      <c r="BQ130" s="1">
        <v>4306304</v>
      </c>
      <c r="BR130" s="1" t="s">
        <v>6433</v>
      </c>
      <c r="BS130" s="1" t="s">
        <v>6057</v>
      </c>
      <c r="BT130" s="1">
        <v>4208302</v>
      </c>
      <c r="BU130" s="1" t="s">
        <v>6174</v>
      </c>
      <c r="BY130" s="1" t="s">
        <v>1247</v>
      </c>
      <c r="BZ130" s="1">
        <v>3511201</v>
      </c>
      <c r="CA130" s="1" t="s">
        <v>5196</v>
      </c>
      <c r="CB130" s="1" t="s">
        <v>2222</v>
      </c>
      <c r="CC130" s="1">
        <v>1720655</v>
      </c>
      <c r="CD130" s="1" t="s">
        <v>2348</v>
      </c>
    </row>
    <row r="131" spans="1:82" x14ac:dyDescent="0.25">
      <c r="A131" s="1">
        <v>130</v>
      </c>
      <c r="N131" s="1" t="s">
        <v>3678</v>
      </c>
      <c r="O131" s="1">
        <v>2910750</v>
      </c>
      <c r="P131" s="1" t="s">
        <v>2272</v>
      </c>
      <c r="Q131" s="1" t="s">
        <v>1245</v>
      </c>
      <c r="R131" s="1">
        <v>2309805</v>
      </c>
      <c r="S131" s="1" t="s">
        <v>2925</v>
      </c>
      <c r="Z131" s="1" t="s">
        <v>1246</v>
      </c>
      <c r="AA131" s="1">
        <v>5212006</v>
      </c>
      <c r="AB131" s="1" t="s">
        <v>7108</v>
      </c>
      <c r="AC131" s="1" t="s">
        <v>2360</v>
      </c>
      <c r="AD131" s="1">
        <v>2107456</v>
      </c>
      <c r="AE131" s="1" t="s">
        <v>2488</v>
      </c>
      <c r="AF131" s="1" t="s">
        <v>4075</v>
      </c>
      <c r="AG131" s="1">
        <v>3111705</v>
      </c>
      <c r="AH131" s="1" t="s">
        <v>4200</v>
      </c>
      <c r="AL131" s="1" t="s">
        <v>6854</v>
      </c>
      <c r="AM131" s="1">
        <v>5107925</v>
      </c>
      <c r="AN131" s="1" t="s">
        <v>6975</v>
      </c>
      <c r="AO131" s="1" t="s">
        <v>2061</v>
      </c>
      <c r="AP131" s="1">
        <v>1507904</v>
      </c>
      <c r="AQ131" s="1" t="s">
        <v>2190</v>
      </c>
      <c r="AR131" s="1" t="s">
        <v>3143</v>
      </c>
      <c r="AS131" s="1">
        <v>2510303</v>
      </c>
      <c r="AT131" s="1" t="s">
        <v>3264</v>
      </c>
      <c r="AU131" s="1" t="s">
        <v>1244</v>
      </c>
      <c r="AV131" s="1">
        <v>2611309</v>
      </c>
      <c r="AW131" s="1" t="s">
        <v>3465</v>
      </c>
      <c r="AX131" s="1" t="s">
        <v>2576</v>
      </c>
      <c r="AY131" s="1">
        <v>2206357</v>
      </c>
      <c r="AZ131" s="1" t="s">
        <v>2704</v>
      </c>
      <c r="BA131" s="1" t="s">
        <v>1073</v>
      </c>
      <c r="BB131" s="1">
        <v>4108700</v>
      </c>
      <c r="BC131" s="1" t="s">
        <v>5811</v>
      </c>
      <c r="BG131" s="1" t="s">
        <v>2980</v>
      </c>
      <c r="BH131" s="1">
        <v>2411908</v>
      </c>
      <c r="BI131" s="1" t="s">
        <v>3106</v>
      </c>
      <c r="BP131" s="1" t="s">
        <v>6315</v>
      </c>
      <c r="BQ131" s="1">
        <v>4306320</v>
      </c>
      <c r="BR131" s="1" t="s">
        <v>6434</v>
      </c>
      <c r="BS131" s="1" t="s">
        <v>6057</v>
      </c>
      <c r="BT131" s="1">
        <v>4208401</v>
      </c>
      <c r="BU131" s="1" t="s">
        <v>2013</v>
      </c>
      <c r="BY131" s="1" t="s">
        <v>1247</v>
      </c>
      <c r="BZ131" s="1">
        <v>3511300</v>
      </c>
      <c r="CA131" s="1" t="s">
        <v>2412</v>
      </c>
      <c r="CB131" s="1" t="s">
        <v>2222</v>
      </c>
      <c r="CC131" s="1">
        <v>1720804</v>
      </c>
      <c r="CD131" s="1" t="s">
        <v>2349</v>
      </c>
    </row>
    <row r="132" spans="1:82" x14ac:dyDescent="0.25">
      <c r="A132" s="1">
        <v>131</v>
      </c>
      <c r="N132" s="1" t="s">
        <v>3678</v>
      </c>
      <c r="O132" s="1">
        <v>2910776</v>
      </c>
      <c r="P132" s="1" t="s">
        <v>3805</v>
      </c>
      <c r="Q132" s="1" t="s">
        <v>1245</v>
      </c>
      <c r="R132" s="1">
        <v>2309904</v>
      </c>
      <c r="S132" s="1" t="s">
        <v>2926</v>
      </c>
      <c r="Z132" s="1" t="s">
        <v>1246</v>
      </c>
      <c r="AA132" s="1">
        <v>5212055</v>
      </c>
      <c r="AB132" s="1" t="s">
        <v>7109</v>
      </c>
      <c r="AC132" s="1" t="s">
        <v>2360</v>
      </c>
      <c r="AD132" s="1">
        <v>2107506</v>
      </c>
      <c r="AE132" s="1" t="s">
        <v>2489</v>
      </c>
      <c r="AF132" s="1" t="s">
        <v>4075</v>
      </c>
      <c r="AG132" s="1">
        <v>3111804</v>
      </c>
      <c r="AH132" s="1" t="s">
        <v>3751</v>
      </c>
      <c r="AL132" s="1" t="s">
        <v>6854</v>
      </c>
      <c r="AM132" s="1">
        <v>5107941</v>
      </c>
      <c r="AN132" s="1" t="s">
        <v>6976</v>
      </c>
      <c r="AO132" s="1" t="s">
        <v>2061</v>
      </c>
      <c r="AP132" s="1">
        <v>1507953</v>
      </c>
      <c r="AQ132" s="1" t="s">
        <v>2191</v>
      </c>
      <c r="AR132" s="1" t="s">
        <v>3143</v>
      </c>
      <c r="AS132" s="1">
        <v>2510402</v>
      </c>
      <c r="AT132" s="1" t="s">
        <v>3265</v>
      </c>
      <c r="AU132" s="1" t="s">
        <v>1244</v>
      </c>
      <c r="AV132" s="1">
        <v>2611408</v>
      </c>
      <c r="AW132" s="1" t="s">
        <v>2159</v>
      </c>
      <c r="AX132" s="1" t="s">
        <v>2576</v>
      </c>
      <c r="AY132" s="1">
        <v>2206407</v>
      </c>
      <c r="AZ132" s="1" t="s">
        <v>2705</v>
      </c>
      <c r="BA132" s="1" t="s">
        <v>1073</v>
      </c>
      <c r="BB132" s="1">
        <v>4108809</v>
      </c>
      <c r="BC132" s="1" t="s">
        <v>5268</v>
      </c>
      <c r="BG132" s="1" t="s">
        <v>2980</v>
      </c>
      <c r="BH132" s="1">
        <v>2412005</v>
      </c>
      <c r="BI132" s="1" t="s">
        <v>2957</v>
      </c>
      <c r="BP132" s="1" t="s">
        <v>6315</v>
      </c>
      <c r="BQ132" s="1">
        <v>4306353</v>
      </c>
      <c r="BR132" s="1" t="s">
        <v>6435</v>
      </c>
      <c r="BS132" s="1" t="s">
        <v>6057</v>
      </c>
      <c r="BT132" s="1">
        <v>4208450</v>
      </c>
      <c r="BU132" s="1" t="s">
        <v>6175</v>
      </c>
      <c r="BY132" s="1" t="s">
        <v>1247</v>
      </c>
      <c r="BZ132" s="1">
        <v>3511409</v>
      </c>
      <c r="CA132" s="1" t="s">
        <v>5197</v>
      </c>
      <c r="CB132" s="1" t="s">
        <v>2222</v>
      </c>
      <c r="CC132" s="1">
        <v>1720853</v>
      </c>
      <c r="CD132" s="1" t="s">
        <v>2350</v>
      </c>
    </row>
    <row r="133" spans="1:82" x14ac:dyDescent="0.25">
      <c r="A133" s="1">
        <v>132</v>
      </c>
      <c r="N133" s="1" t="s">
        <v>3678</v>
      </c>
      <c r="O133" s="1">
        <v>2910800</v>
      </c>
      <c r="P133" s="1" t="s">
        <v>3806</v>
      </c>
      <c r="Q133" s="1" t="s">
        <v>1245</v>
      </c>
      <c r="R133" s="1">
        <v>2310001</v>
      </c>
      <c r="S133" s="1" t="s">
        <v>2927</v>
      </c>
      <c r="Z133" s="1" t="s">
        <v>1246</v>
      </c>
      <c r="AA133" s="1">
        <v>5212105</v>
      </c>
      <c r="AB133" s="1" t="s">
        <v>7110</v>
      </c>
      <c r="AC133" s="1" t="s">
        <v>2360</v>
      </c>
      <c r="AD133" s="1">
        <v>2107605</v>
      </c>
      <c r="AE133" s="1" t="s">
        <v>2490</v>
      </c>
      <c r="AF133" s="1" t="s">
        <v>4075</v>
      </c>
      <c r="AG133" s="1">
        <v>3112000</v>
      </c>
      <c r="AH133" s="1" t="s">
        <v>3755</v>
      </c>
      <c r="AL133" s="1" t="s">
        <v>6854</v>
      </c>
      <c r="AM133" s="1">
        <v>5107958</v>
      </c>
      <c r="AN133" s="1" t="s">
        <v>6977</v>
      </c>
      <c r="AO133" s="1" t="s">
        <v>2061</v>
      </c>
      <c r="AP133" s="1">
        <v>1507961</v>
      </c>
      <c r="AQ133" s="1" t="s">
        <v>2192</v>
      </c>
      <c r="AR133" s="1" t="s">
        <v>3143</v>
      </c>
      <c r="AS133" s="1">
        <v>2510501</v>
      </c>
      <c r="AT133" s="1" t="s">
        <v>3266</v>
      </c>
      <c r="AU133" s="1" t="s">
        <v>1244</v>
      </c>
      <c r="AV133" s="1">
        <v>2611507</v>
      </c>
      <c r="AW133" s="1" t="s">
        <v>3466</v>
      </c>
      <c r="AX133" s="1" t="s">
        <v>2576</v>
      </c>
      <c r="AY133" s="1">
        <v>2206506</v>
      </c>
      <c r="AZ133" s="1" t="s">
        <v>2706</v>
      </c>
      <c r="BA133" s="1" t="s">
        <v>1073</v>
      </c>
      <c r="BB133" s="1">
        <v>4108908</v>
      </c>
      <c r="BC133" s="1" t="s">
        <v>5812</v>
      </c>
      <c r="BG133" s="1" t="s">
        <v>2980</v>
      </c>
      <c r="BH133" s="1">
        <v>2412104</v>
      </c>
      <c r="BI133" s="1" t="s">
        <v>3107</v>
      </c>
      <c r="BP133" s="1" t="s">
        <v>6315</v>
      </c>
      <c r="BQ133" s="1">
        <v>4306379</v>
      </c>
      <c r="BR133" s="1" t="s">
        <v>6436</v>
      </c>
      <c r="BS133" s="1" t="s">
        <v>6057</v>
      </c>
      <c r="BT133" s="1">
        <v>4208500</v>
      </c>
      <c r="BU133" s="1" t="s">
        <v>6176</v>
      </c>
      <c r="BY133" s="1" t="s">
        <v>1247</v>
      </c>
      <c r="BZ133" s="1">
        <v>3511508</v>
      </c>
      <c r="CA133" s="1" t="s">
        <v>5198</v>
      </c>
      <c r="CB133" s="1" t="s">
        <v>2222</v>
      </c>
      <c r="CC133" s="1">
        <v>1720903</v>
      </c>
      <c r="CD133" s="1" t="s">
        <v>2351</v>
      </c>
    </row>
    <row r="134" spans="1:82" x14ac:dyDescent="0.25">
      <c r="A134" s="1">
        <v>133</v>
      </c>
      <c r="N134" s="1" t="s">
        <v>3678</v>
      </c>
      <c r="O134" s="1">
        <v>2910859</v>
      </c>
      <c r="P134" s="1" t="s">
        <v>2274</v>
      </c>
      <c r="Q134" s="1" t="s">
        <v>1245</v>
      </c>
      <c r="R134" s="1">
        <v>2310100</v>
      </c>
      <c r="S134" s="1" t="s">
        <v>2928</v>
      </c>
      <c r="Z134" s="1" t="s">
        <v>1246</v>
      </c>
      <c r="AA134" s="1">
        <v>5212204</v>
      </c>
      <c r="AB134" s="1" t="s">
        <v>3892</v>
      </c>
      <c r="AC134" s="1" t="s">
        <v>2360</v>
      </c>
      <c r="AD134" s="1">
        <v>2107704</v>
      </c>
      <c r="AE134" s="1" t="s">
        <v>2491</v>
      </c>
      <c r="AF134" s="1" t="s">
        <v>4075</v>
      </c>
      <c r="AG134" s="1">
        <v>3112059</v>
      </c>
      <c r="AH134" s="1" t="s">
        <v>4201</v>
      </c>
      <c r="AL134" s="1" t="s">
        <v>6854</v>
      </c>
      <c r="AM134" s="1">
        <v>5108006</v>
      </c>
      <c r="AN134" s="1" t="s">
        <v>6978</v>
      </c>
      <c r="AO134" s="1" t="s">
        <v>2061</v>
      </c>
      <c r="AP134" s="1">
        <v>1507979</v>
      </c>
      <c r="AQ134" s="1" t="s">
        <v>2193</v>
      </c>
      <c r="AR134" s="1" t="s">
        <v>3143</v>
      </c>
      <c r="AS134" s="1">
        <v>2510600</v>
      </c>
      <c r="AT134" s="1" t="s">
        <v>3267</v>
      </c>
      <c r="AU134" s="1" t="s">
        <v>1244</v>
      </c>
      <c r="AV134" s="1">
        <v>2611533</v>
      </c>
      <c r="AW134" s="1" t="s">
        <v>3467</v>
      </c>
      <c r="AX134" s="1" t="s">
        <v>2576</v>
      </c>
      <c r="AY134" s="1">
        <v>2206605</v>
      </c>
      <c r="AZ134" s="1" t="s">
        <v>2707</v>
      </c>
      <c r="BA134" s="1" t="s">
        <v>1073</v>
      </c>
      <c r="BB134" s="1">
        <v>4108957</v>
      </c>
      <c r="BC134" s="1" t="s">
        <v>5813</v>
      </c>
      <c r="BG134" s="1" t="s">
        <v>2980</v>
      </c>
      <c r="BH134" s="1">
        <v>2412203</v>
      </c>
      <c r="BI134" s="1" t="s">
        <v>3108</v>
      </c>
      <c r="BP134" s="1" t="s">
        <v>6315</v>
      </c>
      <c r="BQ134" s="1">
        <v>4306403</v>
      </c>
      <c r="BR134" s="1" t="s">
        <v>6437</v>
      </c>
      <c r="BS134" s="1" t="s">
        <v>6057</v>
      </c>
      <c r="BT134" s="1">
        <v>4208609</v>
      </c>
      <c r="BU134" s="1" t="s">
        <v>6177</v>
      </c>
      <c r="BY134" s="1" t="s">
        <v>1247</v>
      </c>
      <c r="BZ134" s="1">
        <v>3511607</v>
      </c>
      <c r="CA134" s="1" t="s">
        <v>5199</v>
      </c>
      <c r="CB134" s="1" t="s">
        <v>2222</v>
      </c>
      <c r="CC134" s="1">
        <v>1720937</v>
      </c>
      <c r="CD134" s="1" t="s">
        <v>2352</v>
      </c>
    </row>
    <row r="135" spans="1:82" x14ac:dyDescent="0.25">
      <c r="A135" s="1">
        <v>134</v>
      </c>
      <c r="N135" s="1" t="s">
        <v>3678</v>
      </c>
      <c r="O135" s="1">
        <v>2910909</v>
      </c>
      <c r="P135" s="1" t="s">
        <v>3807</v>
      </c>
      <c r="Q135" s="1" t="s">
        <v>1245</v>
      </c>
      <c r="R135" s="1">
        <v>2310209</v>
      </c>
      <c r="S135" s="1" t="s">
        <v>2929</v>
      </c>
      <c r="Z135" s="1" t="s">
        <v>1246</v>
      </c>
      <c r="AA135" s="1">
        <v>5212253</v>
      </c>
      <c r="AB135" s="1" t="s">
        <v>4498</v>
      </c>
      <c r="AC135" s="1" t="s">
        <v>2360</v>
      </c>
      <c r="AD135" s="1">
        <v>2107803</v>
      </c>
      <c r="AE135" s="1" t="s">
        <v>2492</v>
      </c>
      <c r="AF135" s="1" t="s">
        <v>4075</v>
      </c>
      <c r="AG135" s="1">
        <v>3112109</v>
      </c>
      <c r="AH135" s="1" t="s">
        <v>4202</v>
      </c>
      <c r="AL135" s="1" t="s">
        <v>6854</v>
      </c>
      <c r="AM135" s="1">
        <v>5108055</v>
      </c>
      <c r="AN135" s="1" t="s">
        <v>6979</v>
      </c>
      <c r="AO135" s="1" t="s">
        <v>2061</v>
      </c>
      <c r="AP135" s="1">
        <v>1508001</v>
      </c>
      <c r="AQ135" s="1" t="s">
        <v>2194</v>
      </c>
      <c r="AR135" s="1" t="s">
        <v>3143</v>
      </c>
      <c r="AS135" s="1">
        <v>2510659</v>
      </c>
      <c r="AT135" s="1" t="s">
        <v>3268</v>
      </c>
      <c r="AU135" s="1" t="s">
        <v>1244</v>
      </c>
      <c r="AV135" s="1">
        <v>2611606</v>
      </c>
      <c r="AW135" s="1" t="s">
        <v>3468</v>
      </c>
      <c r="AX135" s="1" t="s">
        <v>2576</v>
      </c>
      <c r="AY135" s="1">
        <v>2206654</v>
      </c>
      <c r="AZ135" s="1" t="s">
        <v>2708</v>
      </c>
      <c r="BA135" s="1" t="s">
        <v>1073</v>
      </c>
      <c r="BB135" s="1">
        <v>4109005</v>
      </c>
      <c r="BC135" s="1" t="s">
        <v>5814</v>
      </c>
      <c r="BG135" s="1" t="s">
        <v>2980</v>
      </c>
      <c r="BH135" s="1">
        <v>2412302</v>
      </c>
      <c r="BI135" s="1" t="s">
        <v>3109</v>
      </c>
      <c r="BP135" s="1" t="s">
        <v>6315</v>
      </c>
      <c r="BQ135" s="1">
        <v>4306429</v>
      </c>
      <c r="BR135" s="1" t="s">
        <v>6438</v>
      </c>
      <c r="BS135" s="1" t="s">
        <v>6057</v>
      </c>
      <c r="BT135" s="1">
        <v>4208708</v>
      </c>
      <c r="BU135" s="1" t="s">
        <v>6178</v>
      </c>
      <c r="BY135" s="1" t="s">
        <v>1247</v>
      </c>
      <c r="BZ135" s="1">
        <v>3511706</v>
      </c>
      <c r="CA135" s="1" t="s">
        <v>5200</v>
      </c>
      <c r="CB135" s="1" t="s">
        <v>2222</v>
      </c>
      <c r="CC135" s="1">
        <v>1720978</v>
      </c>
      <c r="CD135" s="1" t="s">
        <v>2353</v>
      </c>
    </row>
    <row r="136" spans="1:82" x14ac:dyDescent="0.25">
      <c r="A136" s="1">
        <v>135</v>
      </c>
      <c r="N136" s="1" t="s">
        <v>3678</v>
      </c>
      <c r="O136" s="1">
        <v>2911006</v>
      </c>
      <c r="P136" s="1" t="s">
        <v>3808</v>
      </c>
      <c r="Q136" s="1" t="s">
        <v>1245</v>
      </c>
      <c r="R136" s="1">
        <v>2310258</v>
      </c>
      <c r="S136" s="1" t="s">
        <v>2930</v>
      </c>
      <c r="Z136" s="1" t="s">
        <v>1246</v>
      </c>
      <c r="AA136" s="1">
        <v>5212303</v>
      </c>
      <c r="AB136" s="1" t="s">
        <v>7111</v>
      </c>
      <c r="AC136" s="1" t="s">
        <v>2360</v>
      </c>
      <c r="AD136" s="1">
        <v>2107902</v>
      </c>
      <c r="AE136" s="1" t="s">
        <v>2493</v>
      </c>
      <c r="AF136" s="1" t="s">
        <v>4075</v>
      </c>
      <c r="AG136" s="1">
        <v>3112208</v>
      </c>
      <c r="AH136" s="1" t="s">
        <v>4203</v>
      </c>
      <c r="AL136" s="1" t="s">
        <v>6854</v>
      </c>
      <c r="AM136" s="1">
        <v>5108105</v>
      </c>
      <c r="AN136" s="1" t="s">
        <v>6980</v>
      </c>
      <c r="AO136" s="1" t="s">
        <v>2061</v>
      </c>
      <c r="AP136" s="1">
        <v>1508035</v>
      </c>
      <c r="AQ136" s="1" t="s">
        <v>2195</v>
      </c>
      <c r="AR136" s="1" t="s">
        <v>3143</v>
      </c>
      <c r="AS136" s="1">
        <v>2510709</v>
      </c>
      <c r="AT136" s="1" t="s">
        <v>3077</v>
      </c>
      <c r="AU136" s="1" t="s">
        <v>1244</v>
      </c>
      <c r="AV136" s="1">
        <v>2611705</v>
      </c>
      <c r="AW136" s="1" t="s">
        <v>3469</v>
      </c>
      <c r="AX136" s="1" t="s">
        <v>2576</v>
      </c>
      <c r="AY136" s="1">
        <v>2206670</v>
      </c>
      <c r="AZ136" s="1" t="s">
        <v>2709</v>
      </c>
      <c r="BA136" s="1" t="s">
        <v>1073</v>
      </c>
      <c r="BB136" s="1">
        <v>4109104</v>
      </c>
      <c r="BC136" s="1" t="s">
        <v>5815</v>
      </c>
      <c r="BG136" s="1" t="s">
        <v>2980</v>
      </c>
      <c r="BH136" s="1">
        <v>2412401</v>
      </c>
      <c r="BI136" s="1" t="s">
        <v>3110</v>
      </c>
      <c r="BP136" s="1" t="s">
        <v>6315</v>
      </c>
      <c r="BQ136" s="1">
        <v>4306452</v>
      </c>
      <c r="BR136" s="1" t="s">
        <v>6439</v>
      </c>
      <c r="BS136" s="1" t="s">
        <v>6057</v>
      </c>
      <c r="BT136" s="1">
        <v>4208807</v>
      </c>
      <c r="BU136" s="1" t="s">
        <v>6179</v>
      </c>
      <c r="BY136" s="1" t="s">
        <v>1247</v>
      </c>
      <c r="BZ136" s="1">
        <v>3557204</v>
      </c>
      <c r="CA136" s="1" t="s">
        <v>5201</v>
      </c>
      <c r="CB136" s="1" t="s">
        <v>2222</v>
      </c>
      <c r="CC136" s="1">
        <v>1721109</v>
      </c>
      <c r="CD136" s="1" t="s">
        <v>2354</v>
      </c>
    </row>
    <row r="137" spans="1:82" x14ac:dyDescent="0.25">
      <c r="A137" s="1">
        <v>136</v>
      </c>
      <c r="N137" s="1" t="s">
        <v>3678</v>
      </c>
      <c r="O137" s="1">
        <v>2911105</v>
      </c>
      <c r="P137" s="1" t="s">
        <v>3809</v>
      </c>
      <c r="Q137" s="1" t="s">
        <v>1245</v>
      </c>
      <c r="R137" s="1">
        <v>2310308</v>
      </c>
      <c r="S137" s="1" t="s">
        <v>2931</v>
      </c>
      <c r="Z137" s="1" t="s">
        <v>1246</v>
      </c>
      <c r="AA137" s="1">
        <v>5212501</v>
      </c>
      <c r="AB137" s="1" t="s">
        <v>7112</v>
      </c>
      <c r="AC137" s="1" t="s">
        <v>2360</v>
      </c>
      <c r="AD137" s="1">
        <v>2108009</v>
      </c>
      <c r="AE137" s="1" t="s">
        <v>2494</v>
      </c>
      <c r="AF137" s="1" t="s">
        <v>4075</v>
      </c>
      <c r="AG137" s="1">
        <v>3112307</v>
      </c>
      <c r="AH137" s="1" t="s">
        <v>4204</v>
      </c>
      <c r="AL137" s="1" t="s">
        <v>6854</v>
      </c>
      <c r="AM137" s="1">
        <v>5108204</v>
      </c>
      <c r="AN137" s="1" t="s">
        <v>6981</v>
      </c>
      <c r="AO137" s="1" t="s">
        <v>2061</v>
      </c>
      <c r="AP137" s="1">
        <v>1508050</v>
      </c>
      <c r="AQ137" s="1" t="s">
        <v>2196</v>
      </c>
      <c r="AR137" s="1" t="s">
        <v>3143</v>
      </c>
      <c r="AS137" s="1">
        <v>2510808</v>
      </c>
      <c r="AT137" s="1" t="s">
        <v>3269</v>
      </c>
      <c r="AU137" s="1" t="s">
        <v>1244</v>
      </c>
      <c r="AV137" s="1">
        <v>2611804</v>
      </c>
      <c r="AW137" s="1" t="s">
        <v>3470</v>
      </c>
      <c r="AX137" s="1" t="s">
        <v>2576</v>
      </c>
      <c r="AY137" s="1">
        <v>2206696</v>
      </c>
      <c r="AZ137" s="1" t="s">
        <v>2710</v>
      </c>
      <c r="BA137" s="1" t="s">
        <v>1073</v>
      </c>
      <c r="BB137" s="1">
        <v>4109203</v>
      </c>
      <c r="BC137" s="1" t="s">
        <v>5273</v>
      </c>
      <c r="BG137" s="1" t="s">
        <v>2980</v>
      </c>
      <c r="BH137" s="1">
        <v>2412500</v>
      </c>
      <c r="BI137" s="1" t="s">
        <v>3111</v>
      </c>
      <c r="BP137" s="1" t="s">
        <v>6315</v>
      </c>
      <c r="BQ137" s="1">
        <v>4306502</v>
      </c>
      <c r="BR137" s="1" t="s">
        <v>6440</v>
      </c>
      <c r="BS137" s="1" t="s">
        <v>6057</v>
      </c>
      <c r="BT137" s="1">
        <v>4208906</v>
      </c>
      <c r="BU137" s="1" t="s">
        <v>6180</v>
      </c>
      <c r="BY137" s="1" t="s">
        <v>1247</v>
      </c>
      <c r="BZ137" s="1">
        <v>3511904</v>
      </c>
      <c r="CA137" s="1" t="s">
        <v>5202</v>
      </c>
      <c r="CB137" s="1" t="s">
        <v>2222</v>
      </c>
      <c r="CC137" s="1">
        <v>1721208</v>
      </c>
      <c r="CD137" s="1" t="s">
        <v>2355</v>
      </c>
    </row>
    <row r="138" spans="1:82" x14ac:dyDescent="0.25">
      <c r="A138" s="1">
        <v>137</v>
      </c>
      <c r="N138" s="1" t="s">
        <v>3678</v>
      </c>
      <c r="O138" s="1">
        <v>2911204</v>
      </c>
      <c r="P138" s="1" t="s">
        <v>3810</v>
      </c>
      <c r="Q138" s="1" t="s">
        <v>1245</v>
      </c>
      <c r="R138" s="1">
        <v>2310407</v>
      </c>
      <c r="S138" s="1" t="s">
        <v>2932</v>
      </c>
      <c r="Z138" s="1" t="s">
        <v>1246</v>
      </c>
      <c r="AA138" s="1">
        <v>5212600</v>
      </c>
      <c r="AB138" s="1" t="s">
        <v>7113</v>
      </c>
      <c r="AC138" s="1" t="s">
        <v>2360</v>
      </c>
      <c r="AD138" s="1">
        <v>2108058</v>
      </c>
      <c r="AE138" s="1" t="s">
        <v>2495</v>
      </c>
      <c r="AF138" s="1" t="s">
        <v>4075</v>
      </c>
      <c r="AG138" s="1">
        <v>3112406</v>
      </c>
      <c r="AH138" s="1" t="s">
        <v>4205</v>
      </c>
      <c r="AL138" s="1" t="s">
        <v>6854</v>
      </c>
      <c r="AM138" s="1">
        <v>5108303</v>
      </c>
      <c r="AN138" s="1" t="s">
        <v>6982</v>
      </c>
      <c r="AO138" s="1" t="s">
        <v>2061</v>
      </c>
      <c r="AP138" s="1">
        <v>1508084</v>
      </c>
      <c r="AQ138" s="1" t="s">
        <v>2197</v>
      </c>
      <c r="AR138" s="1" t="s">
        <v>3143</v>
      </c>
      <c r="AS138" s="1">
        <v>2510907</v>
      </c>
      <c r="AT138" s="1" t="s">
        <v>3270</v>
      </c>
      <c r="AU138" s="1" t="s">
        <v>1244</v>
      </c>
      <c r="AV138" s="1">
        <v>2611903</v>
      </c>
      <c r="AW138" s="1" t="s">
        <v>3471</v>
      </c>
      <c r="AX138" s="1" t="s">
        <v>2576</v>
      </c>
      <c r="AY138" s="1">
        <v>2206704</v>
      </c>
      <c r="AZ138" s="1" t="s">
        <v>2711</v>
      </c>
      <c r="BA138" s="1" t="s">
        <v>1073</v>
      </c>
      <c r="BB138" s="1">
        <v>4109302</v>
      </c>
      <c r="BC138" s="1" t="s">
        <v>5816</v>
      </c>
      <c r="BG138" s="1" t="s">
        <v>2980</v>
      </c>
      <c r="BH138" s="1">
        <v>2412559</v>
      </c>
      <c r="BI138" s="1" t="s">
        <v>3112</v>
      </c>
      <c r="BP138" s="1" t="s">
        <v>6315</v>
      </c>
      <c r="BQ138" s="1">
        <v>4306601</v>
      </c>
      <c r="BR138" s="1" t="s">
        <v>6441</v>
      </c>
      <c r="BS138" s="1" t="s">
        <v>6057</v>
      </c>
      <c r="BT138" s="1">
        <v>4208955</v>
      </c>
      <c r="BU138" s="1" t="s">
        <v>5351</v>
      </c>
      <c r="BY138" s="1" t="s">
        <v>1247</v>
      </c>
      <c r="BZ138" s="1">
        <v>3512001</v>
      </c>
      <c r="CA138" s="1" t="s">
        <v>5203</v>
      </c>
      <c r="CB138" s="1" t="s">
        <v>2222</v>
      </c>
      <c r="CC138" s="1">
        <v>1721257</v>
      </c>
      <c r="CD138" s="1" t="s">
        <v>2356</v>
      </c>
    </row>
    <row r="139" spans="1:82" x14ac:dyDescent="0.25">
      <c r="A139" s="1">
        <v>138</v>
      </c>
      <c r="N139" s="1" t="s">
        <v>3678</v>
      </c>
      <c r="O139" s="1">
        <v>2911253</v>
      </c>
      <c r="P139" s="1" t="s">
        <v>3811</v>
      </c>
      <c r="Q139" s="1" t="s">
        <v>1245</v>
      </c>
      <c r="R139" s="1">
        <v>2310506</v>
      </c>
      <c r="S139" s="1" t="s">
        <v>2933</v>
      </c>
      <c r="Z139" s="1" t="s">
        <v>1246</v>
      </c>
      <c r="AA139" s="1">
        <v>5212709</v>
      </c>
      <c r="AB139" s="1" t="s">
        <v>7114</v>
      </c>
      <c r="AC139" s="1" t="s">
        <v>2360</v>
      </c>
      <c r="AD139" s="1">
        <v>2108108</v>
      </c>
      <c r="AE139" s="1" t="s">
        <v>2496</v>
      </c>
      <c r="AF139" s="1" t="s">
        <v>4075</v>
      </c>
      <c r="AG139" s="1">
        <v>3112505</v>
      </c>
      <c r="AH139" s="1" t="s">
        <v>4206</v>
      </c>
      <c r="AL139" s="1" t="s">
        <v>6854</v>
      </c>
      <c r="AM139" s="1">
        <v>5108352</v>
      </c>
      <c r="AN139" s="1" t="s">
        <v>6983</v>
      </c>
      <c r="AO139" s="1" t="s">
        <v>2061</v>
      </c>
      <c r="AP139" s="1">
        <v>1508100</v>
      </c>
      <c r="AQ139" s="1" t="s">
        <v>2198</v>
      </c>
      <c r="AR139" s="1" t="s">
        <v>3143</v>
      </c>
      <c r="AS139" s="1">
        <v>2511004</v>
      </c>
      <c r="AT139" s="1" t="s">
        <v>2933</v>
      </c>
      <c r="AU139" s="1" t="s">
        <v>1244</v>
      </c>
      <c r="AV139" s="1">
        <v>2612000</v>
      </c>
      <c r="AW139" s="1" t="s">
        <v>3472</v>
      </c>
      <c r="AX139" s="1" t="s">
        <v>2576</v>
      </c>
      <c r="AY139" s="1">
        <v>2206720</v>
      </c>
      <c r="AZ139" s="1" t="s">
        <v>2712</v>
      </c>
      <c r="BA139" s="1" t="s">
        <v>1073</v>
      </c>
      <c r="BB139" s="1">
        <v>4109401</v>
      </c>
      <c r="BC139" s="1" t="s">
        <v>5817</v>
      </c>
      <c r="BG139" s="1" t="s">
        <v>2980</v>
      </c>
      <c r="BH139" s="1">
        <v>2412609</v>
      </c>
      <c r="BI139" s="1" t="s">
        <v>3113</v>
      </c>
      <c r="BP139" s="1" t="s">
        <v>6315</v>
      </c>
      <c r="BQ139" s="1">
        <v>4306551</v>
      </c>
      <c r="BR139" s="1" t="s">
        <v>6442</v>
      </c>
      <c r="BS139" s="1" t="s">
        <v>6057</v>
      </c>
      <c r="BT139" s="1">
        <v>4209003</v>
      </c>
      <c r="BU139" s="1" t="s">
        <v>6181</v>
      </c>
      <c r="BY139" s="1" t="s">
        <v>1247</v>
      </c>
      <c r="BZ139" s="1">
        <v>3512100</v>
      </c>
      <c r="CA139" s="1" t="s">
        <v>5204</v>
      </c>
      <c r="CB139" s="1" t="s">
        <v>2222</v>
      </c>
      <c r="CC139" s="1">
        <v>1721307</v>
      </c>
      <c r="CD139" s="1" t="s">
        <v>2357</v>
      </c>
    </row>
    <row r="140" spans="1:82" x14ac:dyDescent="0.25">
      <c r="A140" s="1">
        <v>139</v>
      </c>
      <c r="N140" s="1" t="s">
        <v>3678</v>
      </c>
      <c r="O140" s="1">
        <v>2911303</v>
      </c>
      <c r="P140" s="1" t="s">
        <v>3812</v>
      </c>
      <c r="Q140" s="1" t="s">
        <v>1245</v>
      </c>
      <c r="R140" s="1">
        <v>2310605</v>
      </c>
      <c r="S140" s="1" t="s">
        <v>2934</v>
      </c>
      <c r="Z140" s="1" t="s">
        <v>1246</v>
      </c>
      <c r="AA140" s="1">
        <v>5212808</v>
      </c>
      <c r="AB140" s="1" t="s">
        <v>7115</v>
      </c>
      <c r="AC140" s="1" t="s">
        <v>2360</v>
      </c>
      <c r="AD140" s="1">
        <v>2108207</v>
      </c>
      <c r="AE140" s="1" t="s">
        <v>2497</v>
      </c>
      <c r="AF140" s="1" t="s">
        <v>4075</v>
      </c>
      <c r="AG140" s="1">
        <v>3112604</v>
      </c>
      <c r="AH140" s="1" t="s">
        <v>4207</v>
      </c>
      <c r="AL140" s="1" t="s">
        <v>6854</v>
      </c>
      <c r="AM140" s="1">
        <v>5108402</v>
      </c>
      <c r="AN140" s="1" t="s">
        <v>2796</v>
      </c>
      <c r="AO140" s="1" t="s">
        <v>2061</v>
      </c>
      <c r="AP140" s="1">
        <v>1508126</v>
      </c>
      <c r="AQ140" s="1" t="s">
        <v>2199</v>
      </c>
      <c r="AR140" s="1" t="s">
        <v>3143</v>
      </c>
      <c r="AS140" s="1">
        <v>2511103</v>
      </c>
      <c r="AT140" s="1" t="s">
        <v>3271</v>
      </c>
      <c r="AU140" s="1" t="s">
        <v>1244</v>
      </c>
      <c r="AV140" s="1">
        <v>2612109</v>
      </c>
      <c r="AW140" s="1" t="s">
        <v>3295</v>
      </c>
      <c r="AX140" s="1" t="s">
        <v>2576</v>
      </c>
      <c r="AY140" s="1">
        <v>2206753</v>
      </c>
      <c r="AZ140" s="1" t="s">
        <v>2713</v>
      </c>
      <c r="BA140" s="1" t="s">
        <v>1073</v>
      </c>
      <c r="BB140" s="1">
        <v>4109500</v>
      </c>
      <c r="BC140" s="1" t="s">
        <v>5818</v>
      </c>
      <c r="BG140" s="1" t="s">
        <v>2980</v>
      </c>
      <c r="BH140" s="1">
        <v>2412708</v>
      </c>
      <c r="BI140" s="1" t="s">
        <v>3114</v>
      </c>
      <c r="BP140" s="1" t="s">
        <v>6315</v>
      </c>
      <c r="BQ140" s="1">
        <v>4306700</v>
      </c>
      <c r="BR140" s="1" t="s">
        <v>6443</v>
      </c>
      <c r="BS140" s="1" t="s">
        <v>6057</v>
      </c>
      <c r="BT140" s="1">
        <v>4209102</v>
      </c>
      <c r="BU140" s="1" t="s">
        <v>6182</v>
      </c>
      <c r="BY140" s="1" t="s">
        <v>1247</v>
      </c>
      <c r="BZ140" s="1">
        <v>3512209</v>
      </c>
      <c r="CA140" s="1" t="s">
        <v>5205</v>
      </c>
      <c r="CB140" s="1" t="s">
        <v>2222</v>
      </c>
      <c r="CC140" s="1">
        <v>1722081</v>
      </c>
      <c r="CD140" s="1" t="s">
        <v>2358</v>
      </c>
    </row>
    <row r="141" spans="1:82" x14ac:dyDescent="0.25">
      <c r="A141" s="1">
        <v>140</v>
      </c>
      <c r="N141" s="1" t="s">
        <v>3678</v>
      </c>
      <c r="O141" s="1">
        <v>2911402</v>
      </c>
      <c r="P141" s="1" t="s">
        <v>3813</v>
      </c>
      <c r="Q141" s="1" t="s">
        <v>1245</v>
      </c>
      <c r="R141" s="1">
        <v>2310704</v>
      </c>
      <c r="S141" s="1" t="s">
        <v>2935</v>
      </c>
      <c r="Z141" s="1" t="s">
        <v>1246</v>
      </c>
      <c r="AA141" s="1">
        <v>5212907</v>
      </c>
      <c r="AB141" s="1" t="s">
        <v>7116</v>
      </c>
      <c r="AC141" s="1" t="s">
        <v>2360</v>
      </c>
      <c r="AD141" s="1">
        <v>2108256</v>
      </c>
      <c r="AE141" s="1" t="s">
        <v>2498</v>
      </c>
      <c r="AF141" s="1" t="s">
        <v>4075</v>
      </c>
      <c r="AG141" s="1">
        <v>3112653</v>
      </c>
      <c r="AH141" s="1" t="s">
        <v>4208</v>
      </c>
      <c r="AL141" s="1" t="s">
        <v>6854</v>
      </c>
      <c r="AM141" s="1">
        <v>5108501</v>
      </c>
      <c r="AN141" s="1" t="s">
        <v>6984</v>
      </c>
      <c r="AO141" s="1" t="s">
        <v>2061</v>
      </c>
      <c r="AP141" s="1">
        <v>1508159</v>
      </c>
      <c r="AQ141" s="1" t="s">
        <v>2200</v>
      </c>
      <c r="AR141" s="1" t="s">
        <v>3143</v>
      </c>
      <c r="AS141" s="1">
        <v>2511202</v>
      </c>
      <c r="AT141" s="1" t="s">
        <v>3272</v>
      </c>
      <c r="AU141" s="1" t="s">
        <v>1244</v>
      </c>
      <c r="AV141" s="1">
        <v>2612208</v>
      </c>
      <c r="AW141" s="1" t="s">
        <v>3473</v>
      </c>
      <c r="AX141" s="1" t="s">
        <v>2576</v>
      </c>
      <c r="AY141" s="1">
        <v>2206803</v>
      </c>
      <c r="AZ141" s="1" t="s">
        <v>2714</v>
      </c>
      <c r="BA141" s="1" t="s">
        <v>1073</v>
      </c>
      <c r="BB141" s="1">
        <v>4109609</v>
      </c>
      <c r="BC141" s="1" t="s">
        <v>5819</v>
      </c>
      <c r="BG141" s="1" t="s">
        <v>2980</v>
      </c>
      <c r="BH141" s="1">
        <v>2412807</v>
      </c>
      <c r="BI141" s="1" t="s">
        <v>3115</v>
      </c>
      <c r="BP141" s="1" t="s">
        <v>6315</v>
      </c>
      <c r="BQ141" s="1">
        <v>4306734</v>
      </c>
      <c r="BR141" s="1" t="s">
        <v>6444</v>
      </c>
      <c r="BS141" s="1" t="s">
        <v>6057</v>
      </c>
      <c r="BT141" s="1">
        <v>4209151</v>
      </c>
      <c r="BU141" s="1" t="s">
        <v>6183</v>
      </c>
      <c r="BY141" s="1" t="s">
        <v>1247</v>
      </c>
      <c r="BZ141" s="1">
        <v>3512308</v>
      </c>
      <c r="CA141" s="1" t="s">
        <v>5206</v>
      </c>
      <c r="CB141" s="1" t="s">
        <v>2222</v>
      </c>
      <c r="CC141" s="1">
        <v>1722107</v>
      </c>
      <c r="CD141" s="1" t="s">
        <v>2359</v>
      </c>
    </row>
    <row r="142" spans="1:82" x14ac:dyDescent="0.25">
      <c r="A142" s="1">
        <v>141</v>
      </c>
      <c r="N142" s="1" t="s">
        <v>3678</v>
      </c>
      <c r="O142" s="1">
        <v>2911501</v>
      </c>
      <c r="P142" s="1" t="s">
        <v>3814</v>
      </c>
      <c r="Q142" s="1" t="s">
        <v>1245</v>
      </c>
      <c r="R142" s="1">
        <v>2310803</v>
      </c>
      <c r="S142" s="1" t="s">
        <v>2936</v>
      </c>
      <c r="Z142" s="1" t="s">
        <v>1246</v>
      </c>
      <c r="AA142" s="1">
        <v>5212956</v>
      </c>
      <c r="AB142" s="1" t="s">
        <v>7117</v>
      </c>
      <c r="AC142" s="1" t="s">
        <v>2360</v>
      </c>
      <c r="AD142" s="1">
        <v>2108306</v>
      </c>
      <c r="AE142" s="1" t="s">
        <v>2499</v>
      </c>
      <c r="AF142" s="1" t="s">
        <v>4075</v>
      </c>
      <c r="AG142" s="1">
        <v>3112703</v>
      </c>
      <c r="AH142" s="1" t="s">
        <v>4209</v>
      </c>
      <c r="AL142" s="1" t="s">
        <v>6854</v>
      </c>
      <c r="AM142" s="1">
        <v>5105507</v>
      </c>
      <c r="AN142" s="1" t="s">
        <v>6985</v>
      </c>
      <c r="AO142" s="1" t="s">
        <v>2061</v>
      </c>
      <c r="AP142" s="1">
        <v>1508209</v>
      </c>
      <c r="AQ142" s="1" t="s">
        <v>2201</v>
      </c>
      <c r="AR142" s="1" t="s">
        <v>3143</v>
      </c>
      <c r="AS142" s="1">
        <v>2512721</v>
      </c>
      <c r="AT142" s="1" t="s">
        <v>3273</v>
      </c>
      <c r="AU142" s="1" t="s">
        <v>1244</v>
      </c>
      <c r="AV142" s="1">
        <v>2612307</v>
      </c>
      <c r="AW142" s="1" t="s">
        <v>3474</v>
      </c>
      <c r="AX142" s="1" t="s">
        <v>2576</v>
      </c>
      <c r="AY142" s="1">
        <v>2207959</v>
      </c>
      <c r="AZ142" s="1" t="s">
        <v>2715</v>
      </c>
      <c r="BA142" s="1" t="s">
        <v>1073</v>
      </c>
      <c r="BB142" s="1">
        <v>4109658</v>
      </c>
      <c r="BC142" s="1" t="s">
        <v>5820</v>
      </c>
      <c r="BG142" s="1" t="s">
        <v>2980</v>
      </c>
      <c r="BH142" s="1">
        <v>2412906</v>
      </c>
      <c r="BI142" s="1" t="s">
        <v>3116</v>
      </c>
      <c r="BP142" s="1" t="s">
        <v>6315</v>
      </c>
      <c r="BQ142" s="1">
        <v>4306759</v>
      </c>
      <c r="BR142" s="1" t="s">
        <v>6445</v>
      </c>
      <c r="BS142" s="1" t="s">
        <v>6057</v>
      </c>
      <c r="BT142" s="1">
        <v>4209177</v>
      </c>
      <c r="BU142" s="1" t="s">
        <v>6184</v>
      </c>
      <c r="BY142" s="1" t="s">
        <v>1247</v>
      </c>
      <c r="BZ142" s="1">
        <v>3512407</v>
      </c>
      <c r="CA142" s="1" t="s">
        <v>5207</v>
      </c>
    </row>
    <row r="143" spans="1:82" x14ac:dyDescent="0.25">
      <c r="A143" s="1">
        <v>142</v>
      </c>
      <c r="N143" s="1" t="s">
        <v>3678</v>
      </c>
      <c r="O143" s="1">
        <v>2911600</v>
      </c>
      <c r="P143" s="1" t="s">
        <v>3815</v>
      </c>
      <c r="Q143" s="1" t="s">
        <v>1245</v>
      </c>
      <c r="R143" s="1">
        <v>2310852</v>
      </c>
      <c r="S143" s="1" t="s">
        <v>2937</v>
      </c>
      <c r="Z143" s="1" t="s">
        <v>1246</v>
      </c>
      <c r="AA143" s="1">
        <v>5213004</v>
      </c>
      <c r="AB143" s="1" t="s">
        <v>7118</v>
      </c>
      <c r="AC143" s="1" t="s">
        <v>2360</v>
      </c>
      <c r="AD143" s="1">
        <v>2108405</v>
      </c>
      <c r="AE143" s="1" t="s">
        <v>2500</v>
      </c>
      <c r="AF143" s="1" t="s">
        <v>4075</v>
      </c>
      <c r="AG143" s="1">
        <v>3112802</v>
      </c>
      <c r="AH143" s="1" t="s">
        <v>4210</v>
      </c>
      <c r="AL143" s="1" t="s">
        <v>6854</v>
      </c>
      <c r="AM143" s="1">
        <v>5108600</v>
      </c>
      <c r="AN143" s="1" t="s">
        <v>6986</v>
      </c>
      <c r="AO143" s="1" t="s">
        <v>2061</v>
      </c>
      <c r="AP143" s="1">
        <v>1508308</v>
      </c>
      <c r="AQ143" s="1" t="s">
        <v>2202</v>
      </c>
      <c r="AR143" s="1" t="s">
        <v>3143</v>
      </c>
      <c r="AS143" s="1">
        <v>2511301</v>
      </c>
      <c r="AT143" s="1" t="s">
        <v>3274</v>
      </c>
      <c r="AU143" s="1" t="s">
        <v>1244</v>
      </c>
      <c r="AV143" s="1">
        <v>2612406</v>
      </c>
      <c r="AW143" s="1" t="s">
        <v>3475</v>
      </c>
      <c r="AX143" s="1" t="s">
        <v>2576</v>
      </c>
      <c r="AY143" s="1">
        <v>2206902</v>
      </c>
      <c r="AZ143" s="1" t="s">
        <v>2716</v>
      </c>
      <c r="BA143" s="1" t="s">
        <v>1073</v>
      </c>
      <c r="BB143" s="1">
        <v>4109708</v>
      </c>
      <c r="BC143" s="1" t="s">
        <v>5821</v>
      </c>
      <c r="BG143" s="1" t="s">
        <v>2980</v>
      </c>
      <c r="BH143" s="1">
        <v>2413003</v>
      </c>
      <c r="BI143" s="1" t="s">
        <v>3117</v>
      </c>
      <c r="BP143" s="1" t="s">
        <v>6315</v>
      </c>
      <c r="BQ143" s="1">
        <v>4306767</v>
      </c>
      <c r="BR143" s="1" t="s">
        <v>6446</v>
      </c>
      <c r="BS143" s="1" t="s">
        <v>6057</v>
      </c>
      <c r="BT143" s="1">
        <v>4209201</v>
      </c>
      <c r="BU143" s="1" t="s">
        <v>6185</v>
      </c>
      <c r="BY143" s="1" t="s">
        <v>1247</v>
      </c>
      <c r="BZ143" s="1">
        <v>3512506</v>
      </c>
      <c r="CA143" s="1" t="s">
        <v>5208</v>
      </c>
    </row>
    <row r="144" spans="1:82" x14ac:dyDescent="0.25">
      <c r="A144" s="1">
        <v>143</v>
      </c>
      <c r="N144" s="1" t="s">
        <v>3678</v>
      </c>
      <c r="O144" s="1">
        <v>2911659</v>
      </c>
      <c r="P144" s="1" t="s">
        <v>3816</v>
      </c>
      <c r="Q144" s="1" t="s">
        <v>1245</v>
      </c>
      <c r="R144" s="1">
        <v>2310902</v>
      </c>
      <c r="S144" s="1" t="s">
        <v>2938</v>
      </c>
      <c r="Z144" s="1" t="s">
        <v>1246</v>
      </c>
      <c r="AA144" s="1">
        <v>5213053</v>
      </c>
      <c r="AB144" s="1" t="s">
        <v>7119</v>
      </c>
      <c r="AC144" s="1" t="s">
        <v>2360</v>
      </c>
      <c r="AD144" s="1">
        <v>2108454</v>
      </c>
      <c r="AE144" s="1" t="s">
        <v>2501</v>
      </c>
      <c r="AF144" s="1" t="s">
        <v>4075</v>
      </c>
      <c r="AG144" s="1">
        <v>3112901</v>
      </c>
      <c r="AH144" s="1" t="s">
        <v>4211</v>
      </c>
      <c r="AO144" s="1" t="s">
        <v>2061</v>
      </c>
      <c r="AP144" s="1">
        <v>1508357</v>
      </c>
      <c r="AQ144" s="1" t="s">
        <v>2203</v>
      </c>
      <c r="AR144" s="1" t="s">
        <v>3143</v>
      </c>
      <c r="AS144" s="1">
        <v>2511400</v>
      </c>
      <c r="AT144" s="1" t="s">
        <v>3275</v>
      </c>
      <c r="AU144" s="1" t="s">
        <v>1244</v>
      </c>
      <c r="AV144" s="1">
        <v>2612455</v>
      </c>
      <c r="AW144" s="1" t="s">
        <v>3098</v>
      </c>
      <c r="AX144" s="1" t="s">
        <v>2576</v>
      </c>
      <c r="AY144" s="1">
        <v>2206951</v>
      </c>
      <c r="AZ144" s="1" t="s">
        <v>2717</v>
      </c>
      <c r="BA144" s="1" t="s">
        <v>1073</v>
      </c>
      <c r="BB144" s="1">
        <v>4109757</v>
      </c>
      <c r="BC144" s="1" t="s">
        <v>5822</v>
      </c>
      <c r="BG144" s="1" t="s">
        <v>2980</v>
      </c>
      <c r="BH144" s="1">
        <v>2413102</v>
      </c>
      <c r="BI144" s="1" t="s">
        <v>3118</v>
      </c>
      <c r="BP144" s="1" t="s">
        <v>6315</v>
      </c>
      <c r="BQ144" s="1">
        <v>4306809</v>
      </c>
      <c r="BR144" s="1" t="s">
        <v>6447</v>
      </c>
      <c r="BS144" s="1" t="s">
        <v>6057</v>
      </c>
      <c r="BT144" s="1">
        <v>4209300</v>
      </c>
      <c r="BU144" s="1" t="s">
        <v>6186</v>
      </c>
      <c r="BY144" s="1" t="s">
        <v>1247</v>
      </c>
      <c r="BZ144" s="1">
        <v>3512605</v>
      </c>
      <c r="CA144" s="1" t="s">
        <v>5209</v>
      </c>
    </row>
    <row r="145" spans="1:79" x14ac:dyDescent="0.25">
      <c r="A145" s="1">
        <v>144</v>
      </c>
      <c r="N145" s="1" t="s">
        <v>3678</v>
      </c>
      <c r="O145" s="1">
        <v>2911709</v>
      </c>
      <c r="P145" s="1" t="s">
        <v>3817</v>
      </c>
      <c r="Q145" s="1" t="s">
        <v>1245</v>
      </c>
      <c r="R145" s="1">
        <v>2310951</v>
      </c>
      <c r="S145" s="1" t="s">
        <v>2939</v>
      </c>
      <c r="Z145" s="1" t="s">
        <v>1246</v>
      </c>
      <c r="AA145" s="1">
        <v>5213087</v>
      </c>
      <c r="AB145" s="1" t="s">
        <v>7120</v>
      </c>
      <c r="AC145" s="1" t="s">
        <v>2360</v>
      </c>
      <c r="AD145" s="1">
        <v>2108504</v>
      </c>
      <c r="AE145" s="1" t="s">
        <v>2502</v>
      </c>
      <c r="AF145" s="1" t="s">
        <v>4075</v>
      </c>
      <c r="AG145" s="1">
        <v>3113008</v>
      </c>
      <c r="AH145" s="1" t="s">
        <v>4212</v>
      </c>
      <c r="AO145" s="1" t="s">
        <v>2061</v>
      </c>
      <c r="AP145" s="1">
        <v>1508407</v>
      </c>
      <c r="AQ145" s="1" t="s">
        <v>2204</v>
      </c>
      <c r="AR145" s="1" t="s">
        <v>3143</v>
      </c>
      <c r="AS145" s="1">
        <v>2511509</v>
      </c>
      <c r="AT145" s="1" t="s">
        <v>3276</v>
      </c>
      <c r="AU145" s="1" t="s">
        <v>1244</v>
      </c>
      <c r="AV145" s="1">
        <v>2612471</v>
      </c>
      <c r="AW145" s="1" t="s">
        <v>3476</v>
      </c>
      <c r="AX145" s="1" t="s">
        <v>2576</v>
      </c>
      <c r="AY145" s="1">
        <v>2207009</v>
      </c>
      <c r="AZ145" s="1" t="s">
        <v>2718</v>
      </c>
      <c r="BA145" s="1" t="s">
        <v>1073</v>
      </c>
      <c r="BB145" s="1">
        <v>4109807</v>
      </c>
      <c r="BC145" s="1" t="s">
        <v>5823</v>
      </c>
      <c r="BG145" s="1" t="s">
        <v>2980</v>
      </c>
      <c r="BH145" s="1">
        <v>2413201</v>
      </c>
      <c r="BI145" s="1" t="s">
        <v>3119</v>
      </c>
      <c r="BP145" s="1" t="s">
        <v>6315</v>
      </c>
      <c r="BQ145" s="1">
        <v>4306908</v>
      </c>
      <c r="BR145" s="1" t="s">
        <v>6448</v>
      </c>
      <c r="BS145" s="1" t="s">
        <v>6057</v>
      </c>
      <c r="BT145" s="1">
        <v>4209409</v>
      </c>
      <c r="BU145" s="1" t="s">
        <v>6187</v>
      </c>
      <c r="BY145" s="1" t="s">
        <v>1247</v>
      </c>
      <c r="BZ145" s="1">
        <v>3512704</v>
      </c>
      <c r="CA145" s="1" t="s">
        <v>5210</v>
      </c>
    </row>
    <row r="146" spans="1:79" x14ac:dyDescent="0.25">
      <c r="A146" s="1">
        <v>145</v>
      </c>
      <c r="N146" s="1" t="s">
        <v>3678</v>
      </c>
      <c r="O146" s="1">
        <v>2911808</v>
      </c>
      <c r="P146" s="1" t="s">
        <v>3818</v>
      </c>
      <c r="Q146" s="1" t="s">
        <v>1245</v>
      </c>
      <c r="R146" s="1">
        <v>2311009</v>
      </c>
      <c r="S146" s="1" t="s">
        <v>2940</v>
      </c>
      <c r="Z146" s="1" t="s">
        <v>1246</v>
      </c>
      <c r="AA146" s="1">
        <v>5213103</v>
      </c>
      <c r="AB146" s="1" t="s">
        <v>7121</v>
      </c>
      <c r="AC146" s="1" t="s">
        <v>2360</v>
      </c>
      <c r="AD146" s="1">
        <v>2108603</v>
      </c>
      <c r="AE146" s="1" t="s">
        <v>2503</v>
      </c>
      <c r="AF146" s="1" t="s">
        <v>4075</v>
      </c>
      <c r="AG146" s="1">
        <v>3113107</v>
      </c>
      <c r="AH146" s="1" t="s">
        <v>4213</v>
      </c>
      <c r="AR146" s="1" t="s">
        <v>3143</v>
      </c>
      <c r="AS146" s="1">
        <v>2511608</v>
      </c>
      <c r="AT146" s="1" t="s">
        <v>3085</v>
      </c>
      <c r="AU146" s="1" t="s">
        <v>1244</v>
      </c>
      <c r="AV146" s="1">
        <v>2612505</v>
      </c>
      <c r="AW146" s="1" t="s">
        <v>3477</v>
      </c>
      <c r="AX146" s="1" t="s">
        <v>2576</v>
      </c>
      <c r="AY146" s="1">
        <v>2207108</v>
      </c>
      <c r="AZ146" s="1" t="s">
        <v>2719</v>
      </c>
      <c r="BA146" s="1" t="s">
        <v>1073</v>
      </c>
      <c r="BB146" s="1">
        <v>4109906</v>
      </c>
      <c r="BC146" s="1" t="s">
        <v>5824</v>
      </c>
      <c r="BG146" s="1" t="s">
        <v>2980</v>
      </c>
      <c r="BH146" s="1">
        <v>2413300</v>
      </c>
      <c r="BI146" s="1" t="s">
        <v>3120</v>
      </c>
      <c r="BP146" s="1" t="s">
        <v>6315</v>
      </c>
      <c r="BQ146" s="1">
        <v>4306924</v>
      </c>
      <c r="BR146" s="1" t="s">
        <v>6449</v>
      </c>
      <c r="BS146" s="1" t="s">
        <v>6057</v>
      </c>
      <c r="BT146" s="1">
        <v>4209458</v>
      </c>
      <c r="BU146" s="1" t="s">
        <v>6188</v>
      </c>
      <c r="BY146" s="1" t="s">
        <v>1247</v>
      </c>
      <c r="BZ146" s="1">
        <v>3512803</v>
      </c>
      <c r="CA146" s="1" t="s">
        <v>5211</v>
      </c>
    </row>
    <row r="147" spans="1:79" x14ac:dyDescent="0.25">
      <c r="A147" s="1">
        <v>146</v>
      </c>
      <c r="N147" s="1" t="s">
        <v>3678</v>
      </c>
      <c r="O147" s="1">
        <v>2911857</v>
      </c>
      <c r="P147" s="1" t="s">
        <v>3819</v>
      </c>
      <c r="Q147" s="1" t="s">
        <v>1245</v>
      </c>
      <c r="R147" s="1">
        <v>2311108</v>
      </c>
      <c r="S147" s="1" t="s">
        <v>2941</v>
      </c>
      <c r="Z147" s="1" t="s">
        <v>1246</v>
      </c>
      <c r="AA147" s="1">
        <v>5213400</v>
      </c>
      <c r="AB147" s="1" t="s">
        <v>7122</v>
      </c>
      <c r="AC147" s="1" t="s">
        <v>2360</v>
      </c>
      <c r="AD147" s="1">
        <v>2108702</v>
      </c>
      <c r="AE147" s="1" t="s">
        <v>2504</v>
      </c>
      <c r="AF147" s="1" t="s">
        <v>4075</v>
      </c>
      <c r="AG147" s="1">
        <v>3113206</v>
      </c>
      <c r="AH147" s="1" t="s">
        <v>4214</v>
      </c>
      <c r="AR147" s="1" t="s">
        <v>3143</v>
      </c>
      <c r="AS147" s="1">
        <v>2511707</v>
      </c>
      <c r="AT147" s="1" t="s">
        <v>3277</v>
      </c>
      <c r="AU147" s="1" t="s">
        <v>1244</v>
      </c>
      <c r="AV147" s="1">
        <v>2612554</v>
      </c>
      <c r="AW147" s="1" t="s">
        <v>2752</v>
      </c>
      <c r="AX147" s="1" t="s">
        <v>2576</v>
      </c>
      <c r="AY147" s="1">
        <v>2207207</v>
      </c>
      <c r="AZ147" s="1" t="s">
        <v>2720</v>
      </c>
      <c r="BA147" s="1" t="s">
        <v>1073</v>
      </c>
      <c r="BB147" s="1">
        <v>4110003</v>
      </c>
      <c r="BC147" s="1" t="s">
        <v>5825</v>
      </c>
      <c r="BG147" s="1" t="s">
        <v>2980</v>
      </c>
      <c r="BH147" s="1">
        <v>2413359</v>
      </c>
      <c r="BI147" s="1" t="s">
        <v>3121</v>
      </c>
      <c r="BP147" s="1" t="s">
        <v>6315</v>
      </c>
      <c r="BQ147" s="1">
        <v>4306957</v>
      </c>
      <c r="BR147" s="1" t="s">
        <v>6450</v>
      </c>
      <c r="BS147" s="1" t="s">
        <v>6057</v>
      </c>
      <c r="BT147" s="1">
        <v>4209508</v>
      </c>
      <c r="BU147" s="1" t="s">
        <v>6189</v>
      </c>
      <c r="BY147" s="1" t="s">
        <v>1247</v>
      </c>
      <c r="BZ147" s="1">
        <v>3512902</v>
      </c>
      <c r="CA147" s="1" t="s">
        <v>5212</v>
      </c>
    </row>
    <row r="148" spans="1:79" x14ac:dyDescent="0.25">
      <c r="A148" s="1">
        <v>147</v>
      </c>
      <c r="N148" s="1" t="s">
        <v>3678</v>
      </c>
      <c r="O148" s="1">
        <v>2911907</v>
      </c>
      <c r="P148" s="1" t="s">
        <v>3820</v>
      </c>
      <c r="Q148" s="1" t="s">
        <v>1245</v>
      </c>
      <c r="R148" s="1">
        <v>2311207</v>
      </c>
      <c r="S148" s="1" t="s">
        <v>2942</v>
      </c>
      <c r="Z148" s="1" t="s">
        <v>1246</v>
      </c>
      <c r="AA148" s="1">
        <v>5213509</v>
      </c>
      <c r="AB148" s="1" t="s">
        <v>7123</v>
      </c>
      <c r="AC148" s="1" t="s">
        <v>2360</v>
      </c>
      <c r="AD148" s="1">
        <v>2108801</v>
      </c>
      <c r="AE148" s="1" t="s">
        <v>2505</v>
      </c>
      <c r="AF148" s="1" t="s">
        <v>4075</v>
      </c>
      <c r="AG148" s="1">
        <v>3113305</v>
      </c>
      <c r="AH148" s="1" t="s">
        <v>4215</v>
      </c>
      <c r="AR148" s="1" t="s">
        <v>3143</v>
      </c>
      <c r="AS148" s="1">
        <v>2511806</v>
      </c>
      <c r="AT148" s="1" t="s">
        <v>3278</v>
      </c>
      <c r="AU148" s="1" t="s">
        <v>1244</v>
      </c>
      <c r="AV148" s="1">
        <v>2612604</v>
      </c>
      <c r="AW148" s="1" t="s">
        <v>3478</v>
      </c>
      <c r="AX148" s="1" t="s">
        <v>2576</v>
      </c>
      <c r="AY148" s="1">
        <v>2207306</v>
      </c>
      <c r="AZ148" s="1" t="s">
        <v>2721</v>
      </c>
      <c r="BA148" s="1" t="s">
        <v>1073</v>
      </c>
      <c r="BB148" s="1">
        <v>4110052</v>
      </c>
      <c r="BC148" s="1" t="s">
        <v>2876</v>
      </c>
      <c r="BG148" s="1" t="s">
        <v>2980</v>
      </c>
      <c r="BH148" s="1">
        <v>2413409</v>
      </c>
      <c r="BI148" s="1" t="s">
        <v>3122</v>
      </c>
      <c r="BP148" s="1" t="s">
        <v>6315</v>
      </c>
      <c r="BQ148" s="1">
        <v>4306932</v>
      </c>
      <c r="BR148" s="1" t="s">
        <v>6451</v>
      </c>
      <c r="BS148" s="1" t="s">
        <v>6057</v>
      </c>
      <c r="BT148" s="1">
        <v>4209607</v>
      </c>
      <c r="BU148" s="1" t="s">
        <v>6190</v>
      </c>
      <c r="BY148" s="1" t="s">
        <v>1247</v>
      </c>
      <c r="BZ148" s="1">
        <v>3513009</v>
      </c>
      <c r="CA148" s="1" t="s">
        <v>5213</v>
      </c>
    </row>
    <row r="149" spans="1:79" x14ac:dyDescent="0.25">
      <c r="A149" s="1">
        <v>148</v>
      </c>
      <c r="N149" s="1" t="s">
        <v>3678</v>
      </c>
      <c r="O149" s="1">
        <v>2912004</v>
      </c>
      <c r="P149" s="1" t="s">
        <v>3821</v>
      </c>
      <c r="Q149" s="1" t="s">
        <v>1245</v>
      </c>
      <c r="R149" s="1">
        <v>2311231</v>
      </c>
      <c r="S149" s="1" t="s">
        <v>2943</v>
      </c>
      <c r="Z149" s="1" t="s">
        <v>1246</v>
      </c>
      <c r="AA149" s="1">
        <v>5213707</v>
      </c>
      <c r="AB149" s="1" t="s">
        <v>7124</v>
      </c>
      <c r="AC149" s="1" t="s">
        <v>2360</v>
      </c>
      <c r="AD149" s="1">
        <v>2108900</v>
      </c>
      <c r="AE149" s="1" t="s">
        <v>2506</v>
      </c>
      <c r="AF149" s="1" t="s">
        <v>4075</v>
      </c>
      <c r="AG149" s="1">
        <v>3113404</v>
      </c>
      <c r="AH149" s="1" t="s">
        <v>4216</v>
      </c>
      <c r="AR149" s="1" t="s">
        <v>3143</v>
      </c>
      <c r="AS149" s="1">
        <v>2511905</v>
      </c>
      <c r="AT149" s="1" t="s">
        <v>3279</v>
      </c>
      <c r="AU149" s="1" t="s">
        <v>1244</v>
      </c>
      <c r="AV149" s="1">
        <v>2612703</v>
      </c>
      <c r="AW149" s="1" t="s">
        <v>3479</v>
      </c>
      <c r="AX149" s="1" t="s">
        <v>2576</v>
      </c>
      <c r="AY149" s="1">
        <v>2207355</v>
      </c>
      <c r="AZ149" s="1" t="s">
        <v>2722</v>
      </c>
      <c r="BA149" s="1" t="s">
        <v>1073</v>
      </c>
      <c r="BB149" s="1">
        <v>4110078</v>
      </c>
      <c r="BC149" s="1" t="s">
        <v>5826</v>
      </c>
      <c r="BG149" s="1" t="s">
        <v>2980</v>
      </c>
      <c r="BH149" s="1">
        <v>2413508</v>
      </c>
      <c r="BI149" s="1" t="s">
        <v>3123</v>
      </c>
      <c r="BP149" s="1" t="s">
        <v>6315</v>
      </c>
      <c r="BQ149" s="1">
        <v>4306973</v>
      </c>
      <c r="BR149" s="1" t="s">
        <v>6452</v>
      </c>
      <c r="BS149" s="1" t="s">
        <v>6057</v>
      </c>
      <c r="BT149" s="1">
        <v>4209706</v>
      </c>
      <c r="BU149" s="1" t="s">
        <v>6191</v>
      </c>
      <c r="BY149" s="1" t="s">
        <v>1247</v>
      </c>
      <c r="BZ149" s="1">
        <v>3513108</v>
      </c>
      <c r="CA149" s="1" t="s">
        <v>5214</v>
      </c>
    </row>
    <row r="150" spans="1:79" x14ac:dyDescent="0.25">
      <c r="A150" s="1">
        <v>149</v>
      </c>
      <c r="N150" s="1" t="s">
        <v>3678</v>
      </c>
      <c r="O150" s="1">
        <v>2912103</v>
      </c>
      <c r="P150" s="1" t="s">
        <v>3822</v>
      </c>
      <c r="Q150" s="1" t="s">
        <v>1245</v>
      </c>
      <c r="R150" s="1">
        <v>2311264</v>
      </c>
      <c r="S150" s="1" t="s">
        <v>2944</v>
      </c>
      <c r="Z150" s="1" t="s">
        <v>1246</v>
      </c>
      <c r="AA150" s="1">
        <v>5213756</v>
      </c>
      <c r="AB150" s="1" t="s">
        <v>7125</v>
      </c>
      <c r="AC150" s="1" t="s">
        <v>2360</v>
      </c>
      <c r="AD150" s="1">
        <v>2109007</v>
      </c>
      <c r="AE150" s="1" t="s">
        <v>2507</v>
      </c>
      <c r="AF150" s="1" t="s">
        <v>4075</v>
      </c>
      <c r="AG150" s="1">
        <v>3113503</v>
      </c>
      <c r="AH150" s="1" t="s">
        <v>4217</v>
      </c>
      <c r="AR150" s="1" t="s">
        <v>3143</v>
      </c>
      <c r="AS150" s="1">
        <v>2512002</v>
      </c>
      <c r="AT150" s="1" t="s">
        <v>3280</v>
      </c>
      <c r="AU150" s="1" t="s">
        <v>1244</v>
      </c>
      <c r="AV150" s="1">
        <v>2612802</v>
      </c>
      <c r="AW150" s="1" t="s">
        <v>3480</v>
      </c>
      <c r="AX150" s="1" t="s">
        <v>2576</v>
      </c>
      <c r="AY150" s="1">
        <v>2207405</v>
      </c>
      <c r="AZ150" s="1" t="s">
        <v>2723</v>
      </c>
      <c r="BA150" s="1" t="s">
        <v>1073</v>
      </c>
      <c r="BB150" s="1">
        <v>4110102</v>
      </c>
      <c r="BC150" s="1" t="s">
        <v>5827</v>
      </c>
      <c r="BG150" s="1" t="s">
        <v>2980</v>
      </c>
      <c r="BH150" s="1">
        <v>2413557</v>
      </c>
      <c r="BI150" s="1" t="s">
        <v>3124</v>
      </c>
      <c r="BP150" s="1" t="s">
        <v>6315</v>
      </c>
      <c r="BQ150" s="1">
        <v>4307005</v>
      </c>
      <c r="BR150" s="1" t="s">
        <v>6453</v>
      </c>
      <c r="BS150" s="1" t="s">
        <v>6057</v>
      </c>
      <c r="BT150" s="1">
        <v>4209805</v>
      </c>
      <c r="BU150" s="1" t="s">
        <v>6192</v>
      </c>
      <c r="BY150" s="1" t="s">
        <v>1247</v>
      </c>
      <c r="BZ150" s="1">
        <v>3513207</v>
      </c>
      <c r="CA150" s="1" t="s">
        <v>5215</v>
      </c>
    </row>
    <row r="151" spans="1:79" x14ac:dyDescent="0.25">
      <c r="A151" s="1">
        <v>150</v>
      </c>
      <c r="N151" s="1" t="s">
        <v>3678</v>
      </c>
      <c r="O151" s="1">
        <v>2912202</v>
      </c>
      <c r="P151" s="1" t="s">
        <v>3823</v>
      </c>
      <c r="Q151" s="1" t="s">
        <v>1245</v>
      </c>
      <c r="R151" s="1">
        <v>2311306</v>
      </c>
      <c r="S151" s="1" t="s">
        <v>2945</v>
      </c>
      <c r="Z151" s="1" t="s">
        <v>1246</v>
      </c>
      <c r="AA151" s="1">
        <v>5213772</v>
      </c>
      <c r="AB151" s="1" t="s">
        <v>7126</v>
      </c>
      <c r="AC151" s="1" t="s">
        <v>2360</v>
      </c>
      <c r="AD151" s="1">
        <v>2109056</v>
      </c>
      <c r="AE151" s="1" t="s">
        <v>2508</v>
      </c>
      <c r="AF151" s="1" t="s">
        <v>4075</v>
      </c>
      <c r="AG151" s="1">
        <v>3113602</v>
      </c>
      <c r="AH151" s="1" t="s">
        <v>4218</v>
      </c>
      <c r="AR151" s="1" t="s">
        <v>3143</v>
      </c>
      <c r="AS151" s="1">
        <v>2512036</v>
      </c>
      <c r="AT151" s="1" t="s">
        <v>3281</v>
      </c>
      <c r="AU151" s="1" t="s">
        <v>1244</v>
      </c>
      <c r="AV151" s="1">
        <v>2612901</v>
      </c>
      <c r="AW151" s="1" t="s">
        <v>3481</v>
      </c>
      <c r="AX151" s="1" t="s">
        <v>2576</v>
      </c>
      <c r="AY151" s="1">
        <v>2207504</v>
      </c>
      <c r="AZ151" s="1" t="s">
        <v>2724</v>
      </c>
      <c r="BA151" s="1" t="s">
        <v>1073</v>
      </c>
      <c r="BB151" s="1">
        <v>4110201</v>
      </c>
      <c r="BC151" s="1" t="s">
        <v>5828</v>
      </c>
      <c r="BG151" s="1" t="s">
        <v>2980</v>
      </c>
      <c r="BH151" s="1">
        <v>2413607</v>
      </c>
      <c r="BI151" s="1" t="s">
        <v>3125</v>
      </c>
      <c r="BP151" s="1" t="s">
        <v>6315</v>
      </c>
      <c r="BQ151" s="1">
        <v>4307054</v>
      </c>
      <c r="BR151" s="1" t="s">
        <v>6454</v>
      </c>
      <c r="BS151" s="1" t="s">
        <v>6057</v>
      </c>
      <c r="BT151" s="1">
        <v>4209854</v>
      </c>
      <c r="BU151" s="1" t="s">
        <v>6193</v>
      </c>
      <c r="BY151" s="1" t="s">
        <v>1247</v>
      </c>
      <c r="BZ151" s="1">
        <v>3513306</v>
      </c>
      <c r="CA151" s="1" t="s">
        <v>5216</v>
      </c>
    </row>
    <row r="152" spans="1:79" x14ac:dyDescent="0.25">
      <c r="A152" s="1">
        <v>151</v>
      </c>
      <c r="N152" s="1" t="s">
        <v>3678</v>
      </c>
      <c r="O152" s="1">
        <v>2912301</v>
      </c>
      <c r="P152" s="1" t="s">
        <v>3824</v>
      </c>
      <c r="Q152" s="1" t="s">
        <v>1245</v>
      </c>
      <c r="R152" s="1">
        <v>2311355</v>
      </c>
      <c r="S152" s="1" t="s">
        <v>2946</v>
      </c>
      <c r="Z152" s="1" t="s">
        <v>1246</v>
      </c>
      <c r="AA152" s="1">
        <v>5213806</v>
      </c>
      <c r="AB152" s="1" t="s">
        <v>2916</v>
      </c>
      <c r="AC152" s="1" t="s">
        <v>2360</v>
      </c>
      <c r="AD152" s="1">
        <v>2109106</v>
      </c>
      <c r="AE152" s="1" t="s">
        <v>2509</v>
      </c>
      <c r="AF152" s="1" t="s">
        <v>4075</v>
      </c>
      <c r="AG152" s="1">
        <v>3113701</v>
      </c>
      <c r="AH152" s="1" t="s">
        <v>4219</v>
      </c>
      <c r="AR152" s="1" t="s">
        <v>3143</v>
      </c>
      <c r="AS152" s="1">
        <v>2512077</v>
      </c>
      <c r="AT152" s="1" t="s">
        <v>3282</v>
      </c>
      <c r="AU152" s="1" t="s">
        <v>1244</v>
      </c>
      <c r="AV152" s="1">
        <v>2613008</v>
      </c>
      <c r="AW152" s="1" t="s">
        <v>3482</v>
      </c>
      <c r="AX152" s="1" t="s">
        <v>2576</v>
      </c>
      <c r="AY152" s="1">
        <v>2207553</v>
      </c>
      <c r="AZ152" s="1" t="s">
        <v>2725</v>
      </c>
      <c r="BA152" s="1" t="s">
        <v>1073</v>
      </c>
      <c r="BB152" s="1">
        <v>4110300</v>
      </c>
      <c r="BC152" s="1" t="s">
        <v>3418</v>
      </c>
      <c r="BG152" s="1" t="s">
        <v>2980</v>
      </c>
      <c r="BH152" s="1">
        <v>2413706</v>
      </c>
      <c r="BI152" s="1" t="s">
        <v>2557</v>
      </c>
      <c r="BP152" s="1" t="s">
        <v>6315</v>
      </c>
      <c r="BQ152" s="1">
        <v>4307203</v>
      </c>
      <c r="BR152" s="1" t="s">
        <v>6455</v>
      </c>
      <c r="BS152" s="1" t="s">
        <v>6057</v>
      </c>
      <c r="BT152" s="1">
        <v>4209904</v>
      </c>
      <c r="BU152" s="1" t="s">
        <v>6194</v>
      </c>
      <c r="BY152" s="1" t="s">
        <v>1247</v>
      </c>
      <c r="BZ152" s="1">
        <v>3513405</v>
      </c>
      <c r="CA152" s="1" t="s">
        <v>5217</v>
      </c>
    </row>
    <row r="153" spans="1:79" x14ac:dyDescent="0.25">
      <c r="A153" s="1">
        <v>152</v>
      </c>
      <c r="N153" s="1" t="s">
        <v>3678</v>
      </c>
      <c r="O153" s="1">
        <v>2912400</v>
      </c>
      <c r="P153" s="1" t="s">
        <v>3825</v>
      </c>
      <c r="Q153" s="1" t="s">
        <v>1245</v>
      </c>
      <c r="R153" s="1">
        <v>2311405</v>
      </c>
      <c r="S153" s="1" t="s">
        <v>2947</v>
      </c>
      <c r="Z153" s="1" t="s">
        <v>1246</v>
      </c>
      <c r="AA153" s="1">
        <v>5213855</v>
      </c>
      <c r="AB153" s="1" t="s">
        <v>7127</v>
      </c>
      <c r="AC153" s="1" t="s">
        <v>2360</v>
      </c>
      <c r="AD153" s="1">
        <v>2109205</v>
      </c>
      <c r="AE153" s="1" t="s">
        <v>2510</v>
      </c>
      <c r="AF153" s="1" t="s">
        <v>4075</v>
      </c>
      <c r="AG153" s="1">
        <v>3113800</v>
      </c>
      <c r="AH153" s="1" t="s">
        <v>4220</v>
      </c>
      <c r="AR153" s="1" t="s">
        <v>3143</v>
      </c>
      <c r="AS153" s="1">
        <v>2512101</v>
      </c>
      <c r="AT153" s="1" t="s">
        <v>3283</v>
      </c>
      <c r="AU153" s="1" t="s">
        <v>1244</v>
      </c>
      <c r="AV153" s="1">
        <v>2613107</v>
      </c>
      <c r="AW153" s="1" t="s">
        <v>3483</v>
      </c>
      <c r="AX153" s="1" t="s">
        <v>2576</v>
      </c>
      <c r="AY153" s="1">
        <v>2207603</v>
      </c>
      <c r="AZ153" s="1" t="s">
        <v>2726</v>
      </c>
      <c r="BA153" s="1" t="s">
        <v>1073</v>
      </c>
      <c r="BB153" s="1">
        <v>4110409</v>
      </c>
      <c r="BC153" s="1" t="s">
        <v>4419</v>
      </c>
      <c r="BG153" s="1" t="s">
        <v>2980</v>
      </c>
      <c r="BH153" s="1">
        <v>2413805</v>
      </c>
      <c r="BI153" s="1" t="s">
        <v>3126</v>
      </c>
      <c r="BP153" s="1" t="s">
        <v>6315</v>
      </c>
      <c r="BQ153" s="1">
        <v>4307302</v>
      </c>
      <c r="BR153" s="1" t="s">
        <v>6456</v>
      </c>
      <c r="BS153" s="1" t="s">
        <v>6057</v>
      </c>
      <c r="BT153" s="1">
        <v>4210001</v>
      </c>
      <c r="BU153" s="1" t="s">
        <v>6195</v>
      </c>
      <c r="BY153" s="1" t="s">
        <v>1247</v>
      </c>
      <c r="BZ153" s="1">
        <v>3513504</v>
      </c>
      <c r="CA153" s="1" t="s">
        <v>5218</v>
      </c>
    </row>
    <row r="154" spans="1:79" x14ac:dyDescent="0.25">
      <c r="A154" s="1">
        <v>153</v>
      </c>
      <c r="N154" s="1" t="s">
        <v>3678</v>
      </c>
      <c r="O154" s="1">
        <v>2912509</v>
      </c>
      <c r="P154" s="1" t="s">
        <v>3826</v>
      </c>
      <c r="Q154" s="1" t="s">
        <v>1245</v>
      </c>
      <c r="R154" s="1">
        <v>2311504</v>
      </c>
      <c r="S154" s="1" t="s">
        <v>2948</v>
      </c>
      <c r="Z154" s="1" t="s">
        <v>1246</v>
      </c>
      <c r="AA154" s="1">
        <v>5213905</v>
      </c>
      <c r="AB154" s="1" t="s">
        <v>7128</v>
      </c>
      <c r="AC154" s="1" t="s">
        <v>2360</v>
      </c>
      <c r="AD154" s="1">
        <v>2109239</v>
      </c>
      <c r="AE154" s="1" t="s">
        <v>1944</v>
      </c>
      <c r="AF154" s="1" t="s">
        <v>4075</v>
      </c>
      <c r="AG154" s="1">
        <v>3113909</v>
      </c>
      <c r="AH154" s="1" t="s">
        <v>4221</v>
      </c>
      <c r="AR154" s="1" t="s">
        <v>3143</v>
      </c>
      <c r="AS154" s="1">
        <v>2512200</v>
      </c>
      <c r="AT154" s="1" t="s">
        <v>3284</v>
      </c>
      <c r="AU154" s="1" t="s">
        <v>1244</v>
      </c>
      <c r="AV154" s="1">
        <v>2613206</v>
      </c>
      <c r="AW154" s="1" t="s">
        <v>3484</v>
      </c>
      <c r="AX154" s="1" t="s">
        <v>2576</v>
      </c>
      <c r="AY154" s="1">
        <v>2207702</v>
      </c>
      <c r="AZ154" s="1" t="s">
        <v>2727</v>
      </c>
      <c r="BA154" s="1" t="s">
        <v>1073</v>
      </c>
      <c r="BB154" s="1">
        <v>4110508</v>
      </c>
      <c r="BC154" s="1" t="s">
        <v>5829</v>
      </c>
      <c r="BG154" s="1" t="s">
        <v>2980</v>
      </c>
      <c r="BH154" s="1">
        <v>2413904</v>
      </c>
      <c r="BI154" s="1" t="s">
        <v>3127</v>
      </c>
      <c r="BP154" s="1" t="s">
        <v>6315</v>
      </c>
      <c r="BQ154" s="1">
        <v>4307401</v>
      </c>
      <c r="BR154" s="1" t="s">
        <v>6457</v>
      </c>
      <c r="BS154" s="1" t="s">
        <v>6057</v>
      </c>
      <c r="BT154" s="1">
        <v>4210035</v>
      </c>
      <c r="BU154" s="1" t="s">
        <v>6196</v>
      </c>
      <c r="BY154" s="1" t="s">
        <v>1247</v>
      </c>
      <c r="BZ154" s="1">
        <v>3513603</v>
      </c>
      <c r="CA154" s="1" t="s">
        <v>5219</v>
      </c>
    </row>
    <row r="155" spans="1:79" x14ac:dyDescent="0.25">
      <c r="A155" s="1">
        <v>154</v>
      </c>
      <c r="N155" s="1" t="s">
        <v>3678</v>
      </c>
      <c r="O155" s="1">
        <v>2912608</v>
      </c>
      <c r="P155" s="1" t="s">
        <v>3827</v>
      </c>
      <c r="Q155" s="1" t="s">
        <v>1245</v>
      </c>
      <c r="R155" s="1">
        <v>2311603</v>
      </c>
      <c r="S155" s="1" t="s">
        <v>2161</v>
      </c>
      <c r="Z155" s="1" t="s">
        <v>1246</v>
      </c>
      <c r="AA155" s="1">
        <v>5214002</v>
      </c>
      <c r="AB155" s="1" t="s">
        <v>7129</v>
      </c>
      <c r="AC155" s="1" t="s">
        <v>2360</v>
      </c>
      <c r="AD155" s="1">
        <v>2109270</v>
      </c>
      <c r="AE155" s="1" t="s">
        <v>2511</v>
      </c>
      <c r="AF155" s="1" t="s">
        <v>4075</v>
      </c>
      <c r="AG155" s="1">
        <v>3114006</v>
      </c>
      <c r="AH155" s="1" t="s">
        <v>4222</v>
      </c>
      <c r="AR155" s="1" t="s">
        <v>3143</v>
      </c>
      <c r="AS155" s="1">
        <v>2512309</v>
      </c>
      <c r="AT155" s="1" t="s">
        <v>3285</v>
      </c>
      <c r="AU155" s="1" t="s">
        <v>1244</v>
      </c>
      <c r="AV155" s="1">
        <v>2613305</v>
      </c>
      <c r="AW155" s="1" t="s">
        <v>3485</v>
      </c>
      <c r="AX155" s="1" t="s">
        <v>2576</v>
      </c>
      <c r="AY155" s="1">
        <v>2207751</v>
      </c>
      <c r="AZ155" s="1" t="s">
        <v>2728</v>
      </c>
      <c r="BA155" s="1" t="s">
        <v>1073</v>
      </c>
      <c r="BB155" s="1">
        <v>4110607</v>
      </c>
      <c r="BC155" s="1" t="s">
        <v>5830</v>
      </c>
      <c r="BG155" s="1" t="s">
        <v>2980</v>
      </c>
      <c r="BH155" s="1">
        <v>2414001</v>
      </c>
      <c r="BI155" s="1" t="s">
        <v>3128</v>
      </c>
      <c r="BP155" s="1" t="s">
        <v>6315</v>
      </c>
      <c r="BQ155" s="1">
        <v>4307450</v>
      </c>
      <c r="BR155" s="1" t="s">
        <v>6458</v>
      </c>
      <c r="BS155" s="1" t="s">
        <v>6057</v>
      </c>
      <c r="BT155" s="1">
        <v>4210050</v>
      </c>
      <c r="BU155" s="1" t="s">
        <v>6197</v>
      </c>
      <c r="BY155" s="1" t="s">
        <v>1247</v>
      </c>
      <c r="BZ155" s="1">
        <v>3513702</v>
      </c>
      <c r="CA155" s="1" t="s">
        <v>5220</v>
      </c>
    </row>
    <row r="156" spans="1:79" x14ac:dyDescent="0.25">
      <c r="A156" s="1">
        <v>155</v>
      </c>
      <c r="N156" s="1" t="s">
        <v>3678</v>
      </c>
      <c r="O156" s="1">
        <v>2912707</v>
      </c>
      <c r="P156" s="1" t="s">
        <v>3828</v>
      </c>
      <c r="Q156" s="1" t="s">
        <v>1245</v>
      </c>
      <c r="R156" s="1">
        <v>2311702</v>
      </c>
      <c r="S156" s="1" t="s">
        <v>2949</v>
      </c>
      <c r="Z156" s="1" t="s">
        <v>1246</v>
      </c>
      <c r="AA156" s="1">
        <v>5214051</v>
      </c>
      <c r="AB156" s="1" t="s">
        <v>3938</v>
      </c>
      <c r="AC156" s="1" t="s">
        <v>2360</v>
      </c>
      <c r="AD156" s="1">
        <v>2109304</v>
      </c>
      <c r="AE156" s="1" t="s">
        <v>2512</v>
      </c>
      <c r="AF156" s="1" t="s">
        <v>4075</v>
      </c>
      <c r="AG156" s="1">
        <v>3114105</v>
      </c>
      <c r="AH156" s="1" t="s">
        <v>4223</v>
      </c>
      <c r="AR156" s="1" t="s">
        <v>3143</v>
      </c>
      <c r="AS156" s="1">
        <v>2512408</v>
      </c>
      <c r="AT156" s="1" t="s">
        <v>3286</v>
      </c>
      <c r="AU156" s="1" t="s">
        <v>1244</v>
      </c>
      <c r="AV156" s="1">
        <v>2613404</v>
      </c>
      <c r="AW156" s="1" t="s">
        <v>3486</v>
      </c>
      <c r="AX156" s="1" t="s">
        <v>2576</v>
      </c>
      <c r="AY156" s="1">
        <v>2207777</v>
      </c>
      <c r="AZ156" s="1" t="s">
        <v>2729</v>
      </c>
      <c r="BA156" s="1" t="s">
        <v>1073</v>
      </c>
      <c r="BB156" s="1">
        <v>4110656</v>
      </c>
      <c r="BC156" s="1" t="s">
        <v>5831</v>
      </c>
      <c r="BG156" s="1" t="s">
        <v>2980</v>
      </c>
      <c r="BH156" s="1">
        <v>2414100</v>
      </c>
      <c r="BI156" s="1" t="s">
        <v>3129</v>
      </c>
      <c r="BP156" s="1" t="s">
        <v>6315</v>
      </c>
      <c r="BQ156" s="1">
        <v>4307500</v>
      </c>
      <c r="BR156" s="1" t="s">
        <v>6459</v>
      </c>
      <c r="BS156" s="1" t="s">
        <v>6057</v>
      </c>
      <c r="BT156" s="1">
        <v>4210100</v>
      </c>
      <c r="BU156" s="1" t="s">
        <v>6198</v>
      </c>
      <c r="BY156" s="1" t="s">
        <v>1247</v>
      </c>
      <c r="BZ156" s="1">
        <v>3513801</v>
      </c>
      <c r="CA156" s="1" t="s">
        <v>5221</v>
      </c>
    </row>
    <row r="157" spans="1:79" x14ac:dyDescent="0.25">
      <c r="A157" s="1">
        <v>156</v>
      </c>
      <c r="N157" s="1" t="s">
        <v>3678</v>
      </c>
      <c r="O157" s="1">
        <v>2912806</v>
      </c>
      <c r="P157" s="1" t="s">
        <v>3829</v>
      </c>
      <c r="Q157" s="1" t="s">
        <v>1245</v>
      </c>
      <c r="R157" s="1">
        <v>2311801</v>
      </c>
      <c r="S157" s="1" t="s">
        <v>2950</v>
      </c>
      <c r="Z157" s="1" t="s">
        <v>1246</v>
      </c>
      <c r="AA157" s="1">
        <v>5214101</v>
      </c>
      <c r="AB157" s="1" t="s">
        <v>7130</v>
      </c>
      <c r="AC157" s="1" t="s">
        <v>2360</v>
      </c>
      <c r="AD157" s="1">
        <v>2109403</v>
      </c>
      <c r="AE157" s="1" t="s">
        <v>2513</v>
      </c>
      <c r="AF157" s="1" t="s">
        <v>4075</v>
      </c>
      <c r="AG157" s="1">
        <v>3114204</v>
      </c>
      <c r="AH157" s="1" t="s">
        <v>4224</v>
      </c>
      <c r="AR157" s="1" t="s">
        <v>3143</v>
      </c>
      <c r="AS157" s="1">
        <v>2512507</v>
      </c>
      <c r="AT157" s="1" t="s">
        <v>3287</v>
      </c>
      <c r="AU157" s="1" t="s">
        <v>1244</v>
      </c>
      <c r="AV157" s="1">
        <v>2613503</v>
      </c>
      <c r="AW157" s="1" t="s">
        <v>3487</v>
      </c>
      <c r="AX157" s="1" t="s">
        <v>2576</v>
      </c>
      <c r="AY157" s="1">
        <v>2207793</v>
      </c>
      <c r="AZ157" s="1" t="s">
        <v>2730</v>
      </c>
      <c r="BA157" s="1" t="s">
        <v>1073</v>
      </c>
      <c r="BB157" s="1">
        <v>4110706</v>
      </c>
      <c r="BC157" s="1" t="s">
        <v>5832</v>
      </c>
      <c r="BG157" s="1" t="s">
        <v>2980</v>
      </c>
      <c r="BH157" s="1">
        <v>2414159</v>
      </c>
      <c r="BI157" s="1" t="s">
        <v>3130</v>
      </c>
      <c r="BP157" s="1" t="s">
        <v>6315</v>
      </c>
      <c r="BQ157" s="1">
        <v>4307559</v>
      </c>
      <c r="BR157" s="1" t="s">
        <v>6460</v>
      </c>
      <c r="BS157" s="1" t="s">
        <v>6057</v>
      </c>
      <c r="BT157" s="1">
        <v>4210209</v>
      </c>
      <c r="BU157" s="1" t="s">
        <v>6199</v>
      </c>
      <c r="BY157" s="1" t="s">
        <v>1247</v>
      </c>
      <c r="BZ157" s="1">
        <v>3513850</v>
      </c>
      <c r="CA157" s="1" t="s">
        <v>5222</v>
      </c>
    </row>
    <row r="158" spans="1:79" x14ac:dyDescent="0.25">
      <c r="A158" s="1">
        <v>157</v>
      </c>
      <c r="N158" s="1" t="s">
        <v>3678</v>
      </c>
      <c r="O158" s="1">
        <v>2912905</v>
      </c>
      <c r="P158" s="1" t="s">
        <v>3830</v>
      </c>
      <c r="Q158" s="1" t="s">
        <v>1245</v>
      </c>
      <c r="R158" s="1">
        <v>2311900</v>
      </c>
      <c r="S158" s="1" t="s">
        <v>2951</v>
      </c>
      <c r="Z158" s="1" t="s">
        <v>1246</v>
      </c>
      <c r="AA158" s="1">
        <v>5214408</v>
      </c>
      <c r="AB158" s="1" t="s">
        <v>7131</v>
      </c>
      <c r="AC158" s="1" t="s">
        <v>2360</v>
      </c>
      <c r="AD158" s="1">
        <v>2109452</v>
      </c>
      <c r="AE158" s="1" t="s">
        <v>2514</v>
      </c>
      <c r="AF158" s="1" t="s">
        <v>4075</v>
      </c>
      <c r="AG158" s="1">
        <v>3114303</v>
      </c>
      <c r="AH158" s="1" t="s">
        <v>4225</v>
      </c>
      <c r="AR158" s="1" t="s">
        <v>3143</v>
      </c>
      <c r="AS158" s="1">
        <v>2512606</v>
      </c>
      <c r="AT158" s="1" t="s">
        <v>3288</v>
      </c>
      <c r="AU158" s="1" t="s">
        <v>1244</v>
      </c>
      <c r="AV158" s="1">
        <v>2613602</v>
      </c>
      <c r="AW158" s="1" t="s">
        <v>3488</v>
      </c>
      <c r="AX158" s="1" t="s">
        <v>2576</v>
      </c>
      <c r="AY158" s="1">
        <v>2207801</v>
      </c>
      <c r="AZ158" s="1" t="s">
        <v>2731</v>
      </c>
      <c r="BA158" s="1" t="s">
        <v>1073</v>
      </c>
      <c r="BB158" s="1">
        <v>4110805</v>
      </c>
      <c r="BC158" s="1" t="s">
        <v>5833</v>
      </c>
      <c r="BG158" s="1" t="s">
        <v>2980</v>
      </c>
      <c r="BH158" s="1">
        <v>2411056</v>
      </c>
      <c r="BI158" s="1" t="s">
        <v>3131</v>
      </c>
      <c r="BP158" s="1" t="s">
        <v>6315</v>
      </c>
      <c r="BQ158" s="1">
        <v>4307609</v>
      </c>
      <c r="BR158" s="1" t="s">
        <v>6461</v>
      </c>
      <c r="BS158" s="1" t="s">
        <v>6057</v>
      </c>
      <c r="BT158" s="1">
        <v>4210308</v>
      </c>
      <c r="BU158" s="1" t="s">
        <v>6200</v>
      </c>
      <c r="BY158" s="1" t="s">
        <v>1247</v>
      </c>
      <c r="BZ158" s="1">
        <v>3513900</v>
      </c>
      <c r="CA158" s="1" t="s">
        <v>5223</v>
      </c>
    </row>
    <row r="159" spans="1:79" x14ac:dyDescent="0.25">
      <c r="A159" s="1">
        <v>158</v>
      </c>
      <c r="N159" s="1" t="s">
        <v>3678</v>
      </c>
      <c r="O159" s="1">
        <v>2913002</v>
      </c>
      <c r="P159" s="1" t="s">
        <v>3831</v>
      </c>
      <c r="Q159" s="1" t="s">
        <v>1245</v>
      </c>
      <c r="R159" s="1">
        <v>2311959</v>
      </c>
      <c r="S159" s="1" t="s">
        <v>2952</v>
      </c>
      <c r="Z159" s="1" t="s">
        <v>1246</v>
      </c>
      <c r="AA159" s="1">
        <v>5214507</v>
      </c>
      <c r="AB159" s="1" t="s">
        <v>7132</v>
      </c>
      <c r="AC159" s="1" t="s">
        <v>2360</v>
      </c>
      <c r="AD159" s="1">
        <v>2109502</v>
      </c>
      <c r="AE159" s="1" t="s">
        <v>2515</v>
      </c>
      <c r="AF159" s="1" t="s">
        <v>4075</v>
      </c>
      <c r="AG159" s="1">
        <v>3114402</v>
      </c>
      <c r="AH159" s="1" t="s">
        <v>4226</v>
      </c>
      <c r="AR159" s="1" t="s">
        <v>3143</v>
      </c>
      <c r="AS159" s="1">
        <v>2512705</v>
      </c>
      <c r="AT159" s="1" t="s">
        <v>3289</v>
      </c>
      <c r="AU159" s="1" t="s">
        <v>1244</v>
      </c>
      <c r="AV159" s="1">
        <v>2613701</v>
      </c>
      <c r="AW159" s="1" t="s">
        <v>3489</v>
      </c>
      <c r="AX159" s="1" t="s">
        <v>2576</v>
      </c>
      <c r="AY159" s="1">
        <v>2207850</v>
      </c>
      <c r="AZ159" s="1" t="s">
        <v>2732</v>
      </c>
      <c r="BA159" s="1" t="s">
        <v>1073</v>
      </c>
      <c r="BB159" s="1">
        <v>4110904</v>
      </c>
      <c r="BC159" s="1" t="s">
        <v>5834</v>
      </c>
      <c r="BG159" s="1" t="s">
        <v>2980</v>
      </c>
      <c r="BH159" s="1">
        <v>2414209</v>
      </c>
      <c r="BI159" s="1" t="s">
        <v>3132</v>
      </c>
      <c r="BP159" s="1" t="s">
        <v>6315</v>
      </c>
      <c r="BQ159" s="1">
        <v>4307708</v>
      </c>
      <c r="BR159" s="1" t="s">
        <v>6462</v>
      </c>
      <c r="BS159" s="1" t="s">
        <v>6057</v>
      </c>
      <c r="BT159" s="1">
        <v>4210407</v>
      </c>
      <c r="BU159" s="1" t="s">
        <v>6201</v>
      </c>
      <c r="BY159" s="1" t="s">
        <v>1247</v>
      </c>
      <c r="BZ159" s="1">
        <v>3514007</v>
      </c>
      <c r="CA159" s="1" t="s">
        <v>5224</v>
      </c>
    </row>
    <row r="160" spans="1:79" x14ac:dyDescent="0.25">
      <c r="A160" s="1">
        <v>159</v>
      </c>
      <c r="N160" s="1" t="s">
        <v>3678</v>
      </c>
      <c r="O160" s="1">
        <v>2913101</v>
      </c>
      <c r="P160" s="1" t="s">
        <v>3832</v>
      </c>
      <c r="Q160" s="1" t="s">
        <v>1245</v>
      </c>
      <c r="R160" s="1">
        <v>2312205</v>
      </c>
      <c r="S160" s="1" t="s">
        <v>2953</v>
      </c>
      <c r="Z160" s="1" t="s">
        <v>1246</v>
      </c>
      <c r="AA160" s="1">
        <v>5214606</v>
      </c>
      <c r="AB160" s="1" t="s">
        <v>7133</v>
      </c>
      <c r="AC160" s="1" t="s">
        <v>2360</v>
      </c>
      <c r="AD160" s="1">
        <v>2109551</v>
      </c>
      <c r="AE160" s="1" t="s">
        <v>2516</v>
      </c>
      <c r="AF160" s="1" t="s">
        <v>4075</v>
      </c>
      <c r="AG160" s="1">
        <v>3114501</v>
      </c>
      <c r="AH160" s="1" t="s">
        <v>4227</v>
      </c>
      <c r="AR160" s="1" t="s">
        <v>3143</v>
      </c>
      <c r="AS160" s="1">
        <v>2512747</v>
      </c>
      <c r="AT160" s="1" t="s">
        <v>2515</v>
      </c>
      <c r="AU160" s="1" t="s">
        <v>1244</v>
      </c>
      <c r="AV160" s="1">
        <v>2613800</v>
      </c>
      <c r="AW160" s="1" t="s">
        <v>2552</v>
      </c>
      <c r="AX160" s="1" t="s">
        <v>2576</v>
      </c>
      <c r="AY160" s="1">
        <v>2207900</v>
      </c>
      <c r="AZ160" s="1" t="s">
        <v>2733</v>
      </c>
      <c r="BA160" s="1" t="s">
        <v>1073</v>
      </c>
      <c r="BB160" s="1">
        <v>4110953</v>
      </c>
      <c r="BC160" s="1" t="s">
        <v>5835</v>
      </c>
      <c r="BG160" s="1" t="s">
        <v>2980</v>
      </c>
      <c r="BH160" s="1">
        <v>2414308</v>
      </c>
      <c r="BI160" s="1" t="s">
        <v>3133</v>
      </c>
      <c r="BP160" s="1" t="s">
        <v>6315</v>
      </c>
      <c r="BQ160" s="1">
        <v>4307807</v>
      </c>
      <c r="BR160" s="1" t="s">
        <v>6463</v>
      </c>
      <c r="BS160" s="1" t="s">
        <v>6057</v>
      </c>
      <c r="BT160" s="1">
        <v>4210506</v>
      </c>
      <c r="BU160" s="1" t="s">
        <v>3561</v>
      </c>
      <c r="BY160" s="1" t="s">
        <v>1247</v>
      </c>
      <c r="BZ160" s="1">
        <v>3514106</v>
      </c>
      <c r="CA160" s="1" t="s">
        <v>5225</v>
      </c>
    </row>
    <row r="161" spans="1:79" x14ac:dyDescent="0.25">
      <c r="A161" s="1">
        <v>160</v>
      </c>
      <c r="N161" s="1" t="s">
        <v>3678</v>
      </c>
      <c r="O161" s="1">
        <v>2913200</v>
      </c>
      <c r="P161" s="1" t="s">
        <v>3833</v>
      </c>
      <c r="Q161" s="1" t="s">
        <v>1245</v>
      </c>
      <c r="R161" s="1">
        <v>2312007</v>
      </c>
      <c r="S161" s="1" t="s">
        <v>2954</v>
      </c>
      <c r="Z161" s="1" t="s">
        <v>1246</v>
      </c>
      <c r="AA161" s="1">
        <v>5214705</v>
      </c>
      <c r="AB161" s="1" t="s">
        <v>7134</v>
      </c>
      <c r="AC161" s="1" t="s">
        <v>2360</v>
      </c>
      <c r="AD161" s="1">
        <v>2109601</v>
      </c>
      <c r="AE161" s="1" t="s">
        <v>2517</v>
      </c>
      <c r="AF161" s="1" t="s">
        <v>4075</v>
      </c>
      <c r="AG161" s="1">
        <v>3114550</v>
      </c>
      <c r="AH161" s="1" t="s">
        <v>4228</v>
      </c>
      <c r="AR161" s="1" t="s">
        <v>3143</v>
      </c>
      <c r="AS161" s="1">
        <v>2512754</v>
      </c>
      <c r="AT161" s="1" t="s">
        <v>3290</v>
      </c>
      <c r="AU161" s="1" t="s">
        <v>1244</v>
      </c>
      <c r="AV161" s="1">
        <v>2613909</v>
      </c>
      <c r="AW161" s="1" t="s">
        <v>3490</v>
      </c>
      <c r="AX161" s="1" t="s">
        <v>2576</v>
      </c>
      <c r="AY161" s="1">
        <v>2207934</v>
      </c>
      <c r="AZ161" s="1" t="s">
        <v>2734</v>
      </c>
      <c r="BA161" s="1" t="s">
        <v>1073</v>
      </c>
      <c r="BB161" s="1">
        <v>4111001</v>
      </c>
      <c r="BC161" s="1" t="s">
        <v>5836</v>
      </c>
      <c r="BG161" s="1" t="s">
        <v>2980</v>
      </c>
      <c r="BH161" s="1">
        <v>2414407</v>
      </c>
      <c r="BI161" s="1" t="s">
        <v>3134</v>
      </c>
      <c r="BP161" s="1" t="s">
        <v>6315</v>
      </c>
      <c r="BQ161" s="1">
        <v>4307815</v>
      </c>
      <c r="BR161" s="1" t="s">
        <v>6464</v>
      </c>
      <c r="BS161" s="1" t="s">
        <v>6057</v>
      </c>
      <c r="BT161" s="1">
        <v>4210555</v>
      </c>
      <c r="BU161" s="1" t="s">
        <v>6202</v>
      </c>
      <c r="BY161" s="1" t="s">
        <v>1247</v>
      </c>
      <c r="BZ161" s="1">
        <v>3514205</v>
      </c>
      <c r="CA161" s="1" t="s">
        <v>5226</v>
      </c>
    </row>
    <row r="162" spans="1:79" x14ac:dyDescent="0.25">
      <c r="A162" s="1">
        <v>161</v>
      </c>
      <c r="N162" s="1" t="s">
        <v>3678</v>
      </c>
      <c r="O162" s="1">
        <v>2913309</v>
      </c>
      <c r="P162" s="1" t="s">
        <v>3834</v>
      </c>
      <c r="Q162" s="1" t="s">
        <v>1245</v>
      </c>
      <c r="R162" s="1">
        <v>2312106</v>
      </c>
      <c r="S162" s="1" t="s">
        <v>2955</v>
      </c>
      <c r="Z162" s="1" t="s">
        <v>1246</v>
      </c>
      <c r="AA162" s="1">
        <v>5214804</v>
      </c>
      <c r="AB162" s="1" t="s">
        <v>5904</v>
      </c>
      <c r="AC162" s="1" t="s">
        <v>2360</v>
      </c>
      <c r="AD162" s="1">
        <v>2109700</v>
      </c>
      <c r="AE162" s="1" t="s">
        <v>2518</v>
      </c>
      <c r="AF162" s="1" t="s">
        <v>4075</v>
      </c>
      <c r="AG162" s="1">
        <v>3114600</v>
      </c>
      <c r="AH162" s="1" t="s">
        <v>4229</v>
      </c>
      <c r="AR162" s="1" t="s">
        <v>3143</v>
      </c>
      <c r="AS162" s="1">
        <v>2512762</v>
      </c>
      <c r="AT162" s="1" t="s">
        <v>3291</v>
      </c>
      <c r="AU162" s="1" t="s">
        <v>1244</v>
      </c>
      <c r="AV162" s="1">
        <v>2614006</v>
      </c>
      <c r="AW162" s="1" t="s">
        <v>3491</v>
      </c>
      <c r="AX162" s="1" t="s">
        <v>2576</v>
      </c>
      <c r="AY162" s="1">
        <v>2208007</v>
      </c>
      <c r="AZ162" s="1" t="s">
        <v>2735</v>
      </c>
      <c r="BA162" s="1" t="s">
        <v>1073</v>
      </c>
      <c r="BB162" s="1">
        <v>4111100</v>
      </c>
      <c r="BC162" s="1" t="s">
        <v>3424</v>
      </c>
      <c r="BG162" s="1" t="s">
        <v>2980</v>
      </c>
      <c r="BH162" s="1">
        <v>2414456</v>
      </c>
      <c r="BI162" s="1" t="s">
        <v>3135</v>
      </c>
      <c r="BP162" s="1" t="s">
        <v>6315</v>
      </c>
      <c r="BQ162" s="1">
        <v>4307831</v>
      </c>
      <c r="BR162" s="1" t="s">
        <v>6465</v>
      </c>
      <c r="BS162" s="1" t="s">
        <v>6057</v>
      </c>
      <c r="BT162" s="1">
        <v>4210605</v>
      </c>
      <c r="BU162" s="1" t="s">
        <v>3252</v>
      </c>
      <c r="BY162" s="1" t="s">
        <v>1247</v>
      </c>
      <c r="BZ162" s="1">
        <v>3514304</v>
      </c>
      <c r="CA162" s="1" t="s">
        <v>5227</v>
      </c>
    </row>
    <row r="163" spans="1:79" x14ac:dyDescent="0.25">
      <c r="A163" s="1">
        <v>162</v>
      </c>
      <c r="N163" s="1" t="s">
        <v>3678</v>
      </c>
      <c r="O163" s="1">
        <v>2913408</v>
      </c>
      <c r="P163" s="1" t="s">
        <v>3835</v>
      </c>
      <c r="Q163" s="1" t="s">
        <v>1245</v>
      </c>
      <c r="R163" s="1">
        <v>2312304</v>
      </c>
      <c r="S163" s="1" t="s">
        <v>2956</v>
      </c>
      <c r="Z163" s="1" t="s">
        <v>1246</v>
      </c>
      <c r="AA163" s="1">
        <v>5214838</v>
      </c>
      <c r="AB163" s="1" t="s">
        <v>7135</v>
      </c>
      <c r="AC163" s="1" t="s">
        <v>2360</v>
      </c>
      <c r="AD163" s="1">
        <v>2109759</v>
      </c>
      <c r="AE163" s="1" t="s">
        <v>2519</v>
      </c>
      <c r="AF163" s="1" t="s">
        <v>4075</v>
      </c>
      <c r="AG163" s="1">
        <v>3114709</v>
      </c>
      <c r="AH163" s="1" t="s">
        <v>4230</v>
      </c>
      <c r="AR163" s="1" t="s">
        <v>3143</v>
      </c>
      <c r="AS163" s="1">
        <v>2512788</v>
      </c>
      <c r="AT163" s="1" t="s">
        <v>3292</v>
      </c>
      <c r="AU163" s="1" t="s">
        <v>1244</v>
      </c>
      <c r="AV163" s="1">
        <v>2614105</v>
      </c>
      <c r="AW163" s="1" t="s">
        <v>3492</v>
      </c>
      <c r="AX163" s="1" t="s">
        <v>2576</v>
      </c>
      <c r="AY163" s="1">
        <v>2208106</v>
      </c>
      <c r="AZ163" s="1" t="s">
        <v>2736</v>
      </c>
      <c r="BA163" s="1" t="s">
        <v>1073</v>
      </c>
      <c r="BB163" s="1">
        <v>4111209</v>
      </c>
      <c r="BC163" s="1" t="s">
        <v>5837</v>
      </c>
      <c r="BG163" s="1" t="s">
        <v>2980</v>
      </c>
      <c r="BH163" s="1">
        <v>2414506</v>
      </c>
      <c r="BI163" s="1" t="s">
        <v>3136</v>
      </c>
      <c r="BP163" s="1" t="s">
        <v>6315</v>
      </c>
      <c r="BQ163" s="1">
        <v>4307864</v>
      </c>
      <c r="BR163" s="1" t="s">
        <v>6466</v>
      </c>
      <c r="BS163" s="1" t="s">
        <v>6057</v>
      </c>
      <c r="BT163" s="1">
        <v>4210704</v>
      </c>
      <c r="BU163" s="1" t="s">
        <v>6203</v>
      </c>
      <c r="BY163" s="1" t="s">
        <v>1247</v>
      </c>
      <c r="BZ163" s="1">
        <v>3514403</v>
      </c>
      <c r="CA163" s="1" t="s">
        <v>5228</v>
      </c>
    </row>
    <row r="164" spans="1:79" x14ac:dyDescent="0.25">
      <c r="A164" s="1">
        <v>163</v>
      </c>
      <c r="N164" s="1" t="s">
        <v>3678</v>
      </c>
      <c r="O164" s="1">
        <v>2913457</v>
      </c>
      <c r="P164" s="1" t="s">
        <v>3836</v>
      </c>
      <c r="Q164" s="1" t="s">
        <v>1245</v>
      </c>
      <c r="R164" s="1">
        <v>2312403</v>
      </c>
      <c r="S164" s="1" t="s">
        <v>2957</v>
      </c>
      <c r="Z164" s="1" t="s">
        <v>1246</v>
      </c>
      <c r="AA164" s="1">
        <v>5214861</v>
      </c>
      <c r="AB164" s="1" t="s">
        <v>7136</v>
      </c>
      <c r="AC164" s="1" t="s">
        <v>2360</v>
      </c>
      <c r="AD164" s="1">
        <v>2109809</v>
      </c>
      <c r="AE164" s="1" t="s">
        <v>2520</v>
      </c>
      <c r="AF164" s="1" t="s">
        <v>4075</v>
      </c>
      <c r="AG164" s="1">
        <v>3114808</v>
      </c>
      <c r="AH164" s="1" t="s">
        <v>4231</v>
      </c>
      <c r="AR164" s="1" t="s">
        <v>3143</v>
      </c>
      <c r="AS164" s="1">
        <v>2512804</v>
      </c>
      <c r="AT164" s="1" t="s">
        <v>3293</v>
      </c>
      <c r="AU164" s="1" t="s">
        <v>1244</v>
      </c>
      <c r="AV164" s="1">
        <v>2614204</v>
      </c>
      <c r="AW164" s="1" t="s">
        <v>3493</v>
      </c>
      <c r="AX164" s="1" t="s">
        <v>2576</v>
      </c>
      <c r="AY164" s="1">
        <v>2208205</v>
      </c>
      <c r="AZ164" s="1" t="s">
        <v>2737</v>
      </c>
      <c r="BA164" s="1" t="s">
        <v>1073</v>
      </c>
      <c r="BB164" s="1">
        <v>4111258</v>
      </c>
      <c r="BC164" s="1" t="s">
        <v>5838</v>
      </c>
      <c r="BG164" s="1" t="s">
        <v>2980</v>
      </c>
      <c r="BH164" s="1">
        <v>2414605</v>
      </c>
      <c r="BI164" s="1" t="s">
        <v>3137</v>
      </c>
      <c r="BP164" s="1" t="s">
        <v>6315</v>
      </c>
      <c r="BQ164" s="1">
        <v>4307906</v>
      </c>
      <c r="BR164" s="1" t="s">
        <v>6467</v>
      </c>
      <c r="BS164" s="1" t="s">
        <v>6057</v>
      </c>
      <c r="BT164" s="1">
        <v>4210803</v>
      </c>
      <c r="BU164" s="1" t="s">
        <v>6204</v>
      </c>
      <c r="BY164" s="1" t="s">
        <v>1247</v>
      </c>
      <c r="BZ164" s="1">
        <v>3514502</v>
      </c>
      <c r="CA164" s="1" t="s">
        <v>5229</v>
      </c>
    </row>
    <row r="165" spans="1:79" x14ac:dyDescent="0.25">
      <c r="A165" s="1">
        <v>164</v>
      </c>
      <c r="N165" s="1" t="s">
        <v>3678</v>
      </c>
      <c r="O165" s="1">
        <v>2913507</v>
      </c>
      <c r="P165" s="1" t="s">
        <v>3837</v>
      </c>
      <c r="Q165" s="1" t="s">
        <v>1245</v>
      </c>
      <c r="R165" s="1">
        <v>2312502</v>
      </c>
      <c r="S165" s="1" t="s">
        <v>2958</v>
      </c>
      <c r="Z165" s="1" t="s">
        <v>1246</v>
      </c>
      <c r="AA165" s="1">
        <v>5214879</v>
      </c>
      <c r="AB165" s="1" t="s">
        <v>7137</v>
      </c>
      <c r="AC165" s="1" t="s">
        <v>2360</v>
      </c>
      <c r="AD165" s="1">
        <v>2109908</v>
      </c>
      <c r="AE165" s="1" t="s">
        <v>2521</v>
      </c>
      <c r="AF165" s="1" t="s">
        <v>4075</v>
      </c>
      <c r="AG165" s="1">
        <v>3114907</v>
      </c>
      <c r="AH165" s="1" t="s">
        <v>4232</v>
      </c>
      <c r="AR165" s="1" t="s">
        <v>3143</v>
      </c>
      <c r="AS165" s="1">
        <v>2512903</v>
      </c>
      <c r="AT165" s="1" t="s">
        <v>3294</v>
      </c>
      <c r="AU165" s="1" t="s">
        <v>1244</v>
      </c>
      <c r="AV165" s="1">
        <v>2614402</v>
      </c>
      <c r="AW165" s="1" t="s">
        <v>3494</v>
      </c>
      <c r="AX165" s="1" t="s">
        <v>2576</v>
      </c>
      <c r="AY165" s="1">
        <v>2208304</v>
      </c>
      <c r="AZ165" s="1" t="s">
        <v>2738</v>
      </c>
      <c r="BA165" s="1" t="s">
        <v>1073</v>
      </c>
      <c r="BB165" s="1">
        <v>4111308</v>
      </c>
      <c r="BC165" s="1" t="s">
        <v>5839</v>
      </c>
      <c r="BG165" s="1" t="s">
        <v>2980</v>
      </c>
      <c r="BH165" s="1">
        <v>2414704</v>
      </c>
      <c r="BI165" s="1" t="s">
        <v>3138</v>
      </c>
      <c r="BP165" s="1" t="s">
        <v>6315</v>
      </c>
      <c r="BQ165" s="1">
        <v>4308003</v>
      </c>
      <c r="BR165" s="1" t="s">
        <v>6468</v>
      </c>
      <c r="BS165" s="1" t="s">
        <v>6057</v>
      </c>
      <c r="BT165" s="1">
        <v>4210852</v>
      </c>
      <c r="BU165" s="1" t="s">
        <v>6205</v>
      </c>
      <c r="BY165" s="1" t="s">
        <v>1247</v>
      </c>
      <c r="BZ165" s="1">
        <v>3514601</v>
      </c>
      <c r="CA165" s="1" t="s">
        <v>5230</v>
      </c>
    </row>
    <row r="166" spans="1:79" x14ac:dyDescent="0.25">
      <c r="A166" s="1">
        <v>165</v>
      </c>
      <c r="N166" s="1" t="s">
        <v>3678</v>
      </c>
      <c r="O166" s="1">
        <v>2913606</v>
      </c>
      <c r="P166" s="1" t="s">
        <v>3838</v>
      </c>
      <c r="Q166" s="1" t="s">
        <v>1245</v>
      </c>
      <c r="R166" s="1">
        <v>2312601</v>
      </c>
      <c r="S166" s="1" t="s">
        <v>2959</v>
      </c>
      <c r="Z166" s="1" t="s">
        <v>1246</v>
      </c>
      <c r="AA166" s="1">
        <v>5214903</v>
      </c>
      <c r="AB166" s="1" t="s">
        <v>7138</v>
      </c>
      <c r="AC166" s="1" t="s">
        <v>2360</v>
      </c>
      <c r="AD166" s="1">
        <v>2110005</v>
      </c>
      <c r="AE166" s="1" t="s">
        <v>2522</v>
      </c>
      <c r="AF166" s="1" t="s">
        <v>4075</v>
      </c>
      <c r="AG166" s="1">
        <v>3115003</v>
      </c>
      <c r="AH166" s="1" t="s">
        <v>4233</v>
      </c>
      <c r="AR166" s="1" t="s">
        <v>3143</v>
      </c>
      <c r="AS166" s="1">
        <v>2513000</v>
      </c>
      <c r="AT166" s="1" t="s">
        <v>3295</v>
      </c>
      <c r="AU166" s="1" t="s">
        <v>1244</v>
      </c>
      <c r="AV166" s="1">
        <v>2614501</v>
      </c>
      <c r="AW166" s="1" t="s">
        <v>3495</v>
      </c>
      <c r="AX166" s="1" t="s">
        <v>2576</v>
      </c>
      <c r="AY166" s="1">
        <v>2208403</v>
      </c>
      <c r="AZ166" s="1" t="s">
        <v>2739</v>
      </c>
      <c r="BA166" s="1" t="s">
        <v>1073</v>
      </c>
      <c r="BB166" s="1">
        <v>4111407</v>
      </c>
      <c r="BC166" s="1" t="s">
        <v>5840</v>
      </c>
      <c r="BG166" s="1" t="s">
        <v>2980</v>
      </c>
      <c r="BH166" s="1">
        <v>2414753</v>
      </c>
      <c r="BI166" s="1" t="s">
        <v>3139</v>
      </c>
      <c r="BP166" s="1" t="s">
        <v>6315</v>
      </c>
      <c r="BQ166" s="1">
        <v>4308052</v>
      </c>
      <c r="BR166" s="1" t="s">
        <v>6469</v>
      </c>
      <c r="BS166" s="1" t="s">
        <v>6057</v>
      </c>
      <c r="BT166" s="1">
        <v>4210902</v>
      </c>
      <c r="BU166" s="1" t="s">
        <v>16</v>
      </c>
      <c r="BY166" s="1" t="s">
        <v>1247</v>
      </c>
      <c r="BZ166" s="1">
        <v>3514700</v>
      </c>
      <c r="CA166" s="1" t="s">
        <v>5231</v>
      </c>
    </row>
    <row r="167" spans="1:79" x14ac:dyDescent="0.25">
      <c r="A167" s="1">
        <v>166</v>
      </c>
      <c r="N167" s="1" t="s">
        <v>3678</v>
      </c>
      <c r="O167" s="1">
        <v>2913705</v>
      </c>
      <c r="P167" s="1" t="s">
        <v>3839</v>
      </c>
      <c r="Q167" s="1" t="s">
        <v>1245</v>
      </c>
      <c r="R167" s="1">
        <v>2312700</v>
      </c>
      <c r="S167" s="1" t="s">
        <v>2960</v>
      </c>
      <c r="Z167" s="1" t="s">
        <v>1246</v>
      </c>
      <c r="AA167" s="1">
        <v>5215009</v>
      </c>
      <c r="AB167" s="1" t="s">
        <v>6214</v>
      </c>
      <c r="AC167" s="1" t="s">
        <v>2360</v>
      </c>
      <c r="AD167" s="1">
        <v>2110039</v>
      </c>
      <c r="AE167" s="1" t="s">
        <v>2523</v>
      </c>
      <c r="AF167" s="1" t="s">
        <v>4075</v>
      </c>
      <c r="AG167" s="1">
        <v>3115102</v>
      </c>
      <c r="AH167" s="1" t="s">
        <v>4234</v>
      </c>
      <c r="AR167" s="1" t="s">
        <v>3143</v>
      </c>
      <c r="AS167" s="1">
        <v>2513109</v>
      </c>
      <c r="AT167" s="1" t="s">
        <v>3296</v>
      </c>
      <c r="AU167" s="1" t="s">
        <v>1244</v>
      </c>
      <c r="AV167" s="1">
        <v>2614600</v>
      </c>
      <c r="AW167" s="1" t="s">
        <v>3496</v>
      </c>
      <c r="AX167" s="1" t="s">
        <v>2576</v>
      </c>
      <c r="AY167" s="1">
        <v>2208502</v>
      </c>
      <c r="AZ167" s="1" t="s">
        <v>2740</v>
      </c>
      <c r="BA167" s="1" t="s">
        <v>1073</v>
      </c>
      <c r="BB167" s="1">
        <v>4111506</v>
      </c>
      <c r="BC167" s="1" t="s">
        <v>5841</v>
      </c>
      <c r="BG167" s="1" t="s">
        <v>2980</v>
      </c>
      <c r="BH167" s="1">
        <v>2414803</v>
      </c>
      <c r="BI167" s="1" t="s">
        <v>3140</v>
      </c>
      <c r="BP167" s="1" t="s">
        <v>6315</v>
      </c>
      <c r="BQ167" s="1">
        <v>4308078</v>
      </c>
      <c r="BR167" s="1" t="s">
        <v>6470</v>
      </c>
      <c r="BS167" s="1" t="s">
        <v>6057</v>
      </c>
      <c r="BT167" s="1">
        <v>4211009</v>
      </c>
      <c r="BU167" s="1" t="s">
        <v>6206</v>
      </c>
      <c r="BY167" s="1" t="s">
        <v>1247</v>
      </c>
      <c r="BZ167" s="1">
        <v>3514809</v>
      </c>
      <c r="CA167" s="1" t="s">
        <v>5232</v>
      </c>
    </row>
    <row r="168" spans="1:79" x14ac:dyDescent="0.25">
      <c r="A168" s="1">
        <v>167</v>
      </c>
      <c r="N168" s="1" t="s">
        <v>3678</v>
      </c>
      <c r="O168" s="1">
        <v>2913804</v>
      </c>
      <c r="P168" s="1" t="s">
        <v>3840</v>
      </c>
      <c r="Q168" s="1" t="s">
        <v>1245</v>
      </c>
      <c r="R168" s="1">
        <v>2312809</v>
      </c>
      <c r="S168" s="1" t="s">
        <v>2961</v>
      </c>
      <c r="Z168" s="1" t="s">
        <v>1246</v>
      </c>
      <c r="AA168" s="1">
        <v>5215207</v>
      </c>
      <c r="AB168" s="1" t="s">
        <v>7139</v>
      </c>
      <c r="AC168" s="1" t="s">
        <v>2360</v>
      </c>
      <c r="AD168" s="1">
        <v>2110104</v>
      </c>
      <c r="AE168" s="1" t="s">
        <v>2524</v>
      </c>
      <c r="AF168" s="1" t="s">
        <v>4075</v>
      </c>
      <c r="AG168" s="1">
        <v>3115300</v>
      </c>
      <c r="AH168" s="1" t="s">
        <v>4235</v>
      </c>
      <c r="AR168" s="1" t="s">
        <v>3143</v>
      </c>
      <c r="AS168" s="1">
        <v>2513158</v>
      </c>
      <c r="AT168" s="1" t="s">
        <v>3297</v>
      </c>
      <c r="AU168" s="1" t="s">
        <v>1244</v>
      </c>
      <c r="AV168" s="1">
        <v>2614709</v>
      </c>
      <c r="AW168" s="1" t="s">
        <v>3497</v>
      </c>
      <c r="AX168" s="1" t="s">
        <v>2576</v>
      </c>
      <c r="AY168" s="1">
        <v>2208551</v>
      </c>
      <c r="AZ168" s="1" t="s">
        <v>2741</v>
      </c>
      <c r="BA168" s="1" t="s">
        <v>1073</v>
      </c>
      <c r="BB168" s="1">
        <v>4111555</v>
      </c>
      <c r="BC168" s="1" t="s">
        <v>5842</v>
      </c>
      <c r="BG168" s="1" t="s">
        <v>2980</v>
      </c>
      <c r="BH168" s="1">
        <v>2414902</v>
      </c>
      <c r="BI168" s="1" t="s">
        <v>3141</v>
      </c>
      <c r="BP168" s="1" t="s">
        <v>6315</v>
      </c>
      <c r="BQ168" s="1">
        <v>4308102</v>
      </c>
      <c r="BR168" s="1" t="s">
        <v>6471</v>
      </c>
      <c r="BS168" s="1" t="s">
        <v>6057</v>
      </c>
      <c r="BT168" s="1">
        <v>4211058</v>
      </c>
      <c r="BU168" s="1" t="s">
        <v>6207</v>
      </c>
      <c r="BY168" s="1" t="s">
        <v>1247</v>
      </c>
      <c r="BZ168" s="1">
        <v>3514908</v>
      </c>
      <c r="CA168" s="1" t="s">
        <v>5233</v>
      </c>
    </row>
    <row r="169" spans="1:79" x14ac:dyDescent="0.25">
      <c r="A169" s="1">
        <v>168</v>
      </c>
      <c r="N169" s="1" t="s">
        <v>3678</v>
      </c>
      <c r="O169" s="1">
        <v>2913903</v>
      </c>
      <c r="P169" s="1" t="s">
        <v>3841</v>
      </c>
      <c r="Q169" s="1" t="s">
        <v>1245</v>
      </c>
      <c r="R169" s="1">
        <v>2312908</v>
      </c>
      <c r="S169" s="1" t="s">
        <v>2962</v>
      </c>
      <c r="Z169" s="1" t="s">
        <v>1246</v>
      </c>
      <c r="AA169" s="1">
        <v>5215231</v>
      </c>
      <c r="AB169" s="1" t="s">
        <v>7140</v>
      </c>
      <c r="AC169" s="1" t="s">
        <v>2360</v>
      </c>
      <c r="AD169" s="1">
        <v>2110203</v>
      </c>
      <c r="AE169" s="1" t="s">
        <v>2525</v>
      </c>
      <c r="AF169" s="1" t="s">
        <v>4075</v>
      </c>
      <c r="AG169" s="1">
        <v>3115359</v>
      </c>
      <c r="AH169" s="1" t="s">
        <v>4236</v>
      </c>
      <c r="AR169" s="1" t="s">
        <v>3143</v>
      </c>
      <c r="AS169" s="1">
        <v>2513208</v>
      </c>
      <c r="AT169" s="1" t="s">
        <v>3098</v>
      </c>
      <c r="AU169" s="1" t="s">
        <v>1244</v>
      </c>
      <c r="AV169" s="1">
        <v>2614808</v>
      </c>
      <c r="AW169" s="1" t="s">
        <v>3498</v>
      </c>
      <c r="AX169" s="1" t="s">
        <v>2576</v>
      </c>
      <c r="AY169" s="1">
        <v>2208601</v>
      </c>
      <c r="AZ169" s="1" t="s">
        <v>2742</v>
      </c>
      <c r="BA169" s="1" t="s">
        <v>1073</v>
      </c>
      <c r="BB169" s="1">
        <v>4111605</v>
      </c>
      <c r="BC169" s="1" t="s">
        <v>5843</v>
      </c>
      <c r="BG169" s="1" t="s">
        <v>2980</v>
      </c>
      <c r="BH169" s="1">
        <v>2415008</v>
      </c>
      <c r="BI169" s="1" t="s">
        <v>3142</v>
      </c>
      <c r="BP169" s="1" t="s">
        <v>6315</v>
      </c>
      <c r="BQ169" s="1">
        <v>4308201</v>
      </c>
      <c r="BR169" s="1" t="s">
        <v>6472</v>
      </c>
      <c r="BS169" s="1" t="s">
        <v>6057</v>
      </c>
      <c r="BT169" s="1">
        <v>4211108</v>
      </c>
      <c r="BU169" s="1" t="s">
        <v>5420</v>
      </c>
      <c r="BY169" s="1" t="s">
        <v>1247</v>
      </c>
      <c r="BZ169" s="1">
        <v>3514924</v>
      </c>
      <c r="CA169" s="1" t="s">
        <v>5234</v>
      </c>
    </row>
    <row r="170" spans="1:79" x14ac:dyDescent="0.25">
      <c r="A170" s="1">
        <v>169</v>
      </c>
      <c r="N170" s="1" t="s">
        <v>3678</v>
      </c>
      <c r="O170" s="1">
        <v>2914000</v>
      </c>
      <c r="P170" s="1" t="s">
        <v>3842</v>
      </c>
      <c r="Q170" s="1" t="s">
        <v>1245</v>
      </c>
      <c r="R170" s="1">
        <v>2313005</v>
      </c>
      <c r="S170" s="1" t="s">
        <v>2963</v>
      </c>
      <c r="Z170" s="1" t="s">
        <v>1246</v>
      </c>
      <c r="AA170" s="1">
        <v>5215256</v>
      </c>
      <c r="AB170" s="1" t="s">
        <v>7141</v>
      </c>
      <c r="AC170" s="1" t="s">
        <v>2360</v>
      </c>
      <c r="AD170" s="1">
        <v>2110237</v>
      </c>
      <c r="AE170" s="1" t="s">
        <v>2526</v>
      </c>
      <c r="AF170" s="1" t="s">
        <v>4075</v>
      </c>
      <c r="AG170" s="1">
        <v>3115409</v>
      </c>
      <c r="AH170" s="1" t="s">
        <v>4237</v>
      </c>
      <c r="AR170" s="1" t="s">
        <v>3143</v>
      </c>
      <c r="AS170" s="1">
        <v>2513307</v>
      </c>
      <c r="AT170" s="1" t="s">
        <v>2520</v>
      </c>
      <c r="AU170" s="1" t="s">
        <v>1244</v>
      </c>
      <c r="AV170" s="1">
        <v>2614857</v>
      </c>
      <c r="AW170" s="1" t="s">
        <v>3499</v>
      </c>
      <c r="AX170" s="1" t="s">
        <v>2576</v>
      </c>
      <c r="AY170" s="1">
        <v>2208650</v>
      </c>
      <c r="AZ170" s="1" t="s">
        <v>2743</v>
      </c>
      <c r="BA170" s="1" t="s">
        <v>1073</v>
      </c>
      <c r="BB170" s="1">
        <v>4111704</v>
      </c>
      <c r="BC170" s="1" t="s">
        <v>5844</v>
      </c>
      <c r="BP170" s="1" t="s">
        <v>6315</v>
      </c>
      <c r="BQ170" s="1">
        <v>4308250</v>
      </c>
      <c r="BR170" s="1" t="s">
        <v>6473</v>
      </c>
      <c r="BS170" s="1" t="s">
        <v>6057</v>
      </c>
      <c r="BT170" s="1">
        <v>4211207</v>
      </c>
      <c r="BU170" s="1" t="s">
        <v>6208</v>
      </c>
      <c r="BY170" s="1" t="s">
        <v>1247</v>
      </c>
      <c r="BZ170" s="1">
        <v>3514957</v>
      </c>
      <c r="CA170" s="1" t="s">
        <v>5235</v>
      </c>
    </row>
    <row r="171" spans="1:79" x14ac:dyDescent="0.25">
      <c r="A171" s="1">
        <v>170</v>
      </c>
      <c r="N171" s="1" t="s">
        <v>3678</v>
      </c>
      <c r="O171" s="1">
        <v>2914109</v>
      </c>
      <c r="P171" s="1" t="s">
        <v>3843</v>
      </c>
      <c r="Q171" s="1" t="s">
        <v>1245</v>
      </c>
      <c r="R171" s="1">
        <v>2313104</v>
      </c>
      <c r="S171" s="1" t="s">
        <v>2964</v>
      </c>
      <c r="Z171" s="1" t="s">
        <v>1246</v>
      </c>
      <c r="AA171" s="1">
        <v>5215306</v>
      </c>
      <c r="AB171" s="1" t="s">
        <v>7142</v>
      </c>
      <c r="AC171" s="1" t="s">
        <v>2360</v>
      </c>
      <c r="AD171" s="1">
        <v>2110278</v>
      </c>
      <c r="AE171" s="1" t="s">
        <v>2527</v>
      </c>
      <c r="AF171" s="1" t="s">
        <v>4075</v>
      </c>
      <c r="AG171" s="1">
        <v>3115458</v>
      </c>
      <c r="AH171" s="1" t="s">
        <v>4238</v>
      </c>
      <c r="AR171" s="1" t="s">
        <v>3143</v>
      </c>
      <c r="AS171" s="1">
        <v>2513356</v>
      </c>
      <c r="AT171" s="1" t="s">
        <v>2521</v>
      </c>
      <c r="AU171" s="1" t="s">
        <v>1244</v>
      </c>
      <c r="AV171" s="1">
        <v>2615003</v>
      </c>
      <c r="AW171" s="1" t="s">
        <v>3500</v>
      </c>
      <c r="AX171" s="1" t="s">
        <v>2576</v>
      </c>
      <c r="AY171" s="1">
        <v>2208700</v>
      </c>
      <c r="AZ171" s="1" t="s">
        <v>2744</v>
      </c>
      <c r="BA171" s="1" t="s">
        <v>1073</v>
      </c>
      <c r="BB171" s="1">
        <v>4111803</v>
      </c>
      <c r="BC171" s="1" t="s">
        <v>5845</v>
      </c>
      <c r="BP171" s="1" t="s">
        <v>6315</v>
      </c>
      <c r="BQ171" s="1">
        <v>4308300</v>
      </c>
      <c r="BR171" s="1" t="s">
        <v>6474</v>
      </c>
      <c r="BS171" s="1" t="s">
        <v>6057</v>
      </c>
      <c r="BT171" s="1">
        <v>4211256</v>
      </c>
      <c r="BU171" s="1" t="s">
        <v>6209</v>
      </c>
      <c r="BY171" s="1" t="s">
        <v>1247</v>
      </c>
      <c r="BZ171" s="1">
        <v>3515004</v>
      </c>
      <c r="CA171" s="1" t="s">
        <v>5236</v>
      </c>
    </row>
    <row r="172" spans="1:79" x14ac:dyDescent="0.25">
      <c r="A172" s="1">
        <v>171</v>
      </c>
      <c r="N172" s="1" t="s">
        <v>3678</v>
      </c>
      <c r="O172" s="1">
        <v>2914208</v>
      </c>
      <c r="P172" s="1" t="s">
        <v>3844</v>
      </c>
      <c r="Q172" s="1" t="s">
        <v>1245</v>
      </c>
      <c r="R172" s="1">
        <v>2313203</v>
      </c>
      <c r="S172" s="1" t="s">
        <v>2965</v>
      </c>
      <c r="Z172" s="1" t="s">
        <v>1246</v>
      </c>
      <c r="AA172" s="1">
        <v>5215405</v>
      </c>
      <c r="AB172" s="1" t="s">
        <v>7143</v>
      </c>
      <c r="AC172" s="1" t="s">
        <v>2360</v>
      </c>
      <c r="AD172" s="1">
        <v>2110302</v>
      </c>
      <c r="AE172" s="1" t="s">
        <v>2528</v>
      </c>
      <c r="AF172" s="1" t="s">
        <v>4075</v>
      </c>
      <c r="AG172" s="1">
        <v>3115474</v>
      </c>
      <c r="AH172" s="1" t="s">
        <v>4239</v>
      </c>
      <c r="AR172" s="1" t="s">
        <v>3143</v>
      </c>
      <c r="AS172" s="1">
        <v>2513406</v>
      </c>
      <c r="AT172" s="1" t="s">
        <v>2522</v>
      </c>
      <c r="AU172" s="1" t="s">
        <v>1244</v>
      </c>
      <c r="AV172" s="1">
        <v>2615102</v>
      </c>
      <c r="AW172" s="1" t="s">
        <v>3501</v>
      </c>
      <c r="AX172" s="1" t="s">
        <v>2576</v>
      </c>
      <c r="AY172" s="1">
        <v>2208809</v>
      </c>
      <c r="AZ172" s="1" t="s">
        <v>2745</v>
      </c>
      <c r="BA172" s="1" t="s">
        <v>1073</v>
      </c>
      <c r="BB172" s="1">
        <v>4111902</v>
      </c>
      <c r="BC172" s="1" t="s">
        <v>5846</v>
      </c>
      <c r="BP172" s="1" t="s">
        <v>6315</v>
      </c>
      <c r="BQ172" s="1">
        <v>4308409</v>
      </c>
      <c r="BR172" s="1" t="s">
        <v>6475</v>
      </c>
      <c r="BS172" s="1" t="s">
        <v>6057</v>
      </c>
      <c r="BT172" s="1">
        <v>4211306</v>
      </c>
      <c r="BU172" s="1" t="s">
        <v>6210</v>
      </c>
      <c r="BY172" s="1" t="s">
        <v>1247</v>
      </c>
      <c r="BZ172" s="1">
        <v>3515103</v>
      </c>
      <c r="CA172" s="1" t="s">
        <v>5237</v>
      </c>
    </row>
    <row r="173" spans="1:79" x14ac:dyDescent="0.25">
      <c r="A173" s="1">
        <v>172</v>
      </c>
      <c r="N173" s="1" t="s">
        <v>3678</v>
      </c>
      <c r="O173" s="1">
        <v>2914307</v>
      </c>
      <c r="P173" s="1" t="s">
        <v>3845</v>
      </c>
      <c r="Q173" s="1" t="s">
        <v>1245</v>
      </c>
      <c r="R173" s="1">
        <v>2313252</v>
      </c>
      <c r="S173" s="1" t="s">
        <v>2966</v>
      </c>
      <c r="Z173" s="1" t="s">
        <v>1246</v>
      </c>
      <c r="AA173" s="1">
        <v>5215504</v>
      </c>
      <c r="AB173" s="1" t="s">
        <v>7144</v>
      </c>
      <c r="AC173" s="1" t="s">
        <v>2360</v>
      </c>
      <c r="AD173" s="1">
        <v>2110401</v>
      </c>
      <c r="AE173" s="1" t="s">
        <v>2529</v>
      </c>
      <c r="AF173" s="1" t="s">
        <v>4075</v>
      </c>
      <c r="AG173" s="1">
        <v>3115508</v>
      </c>
      <c r="AH173" s="1" t="s">
        <v>4240</v>
      </c>
      <c r="AR173" s="1" t="s">
        <v>3143</v>
      </c>
      <c r="AS173" s="1">
        <v>2513703</v>
      </c>
      <c r="AT173" s="1" t="s">
        <v>2525</v>
      </c>
      <c r="AU173" s="1" t="s">
        <v>1244</v>
      </c>
      <c r="AV173" s="1">
        <v>2615201</v>
      </c>
      <c r="AW173" s="1" t="s">
        <v>3502</v>
      </c>
      <c r="AX173" s="1" t="s">
        <v>2576</v>
      </c>
      <c r="AY173" s="1">
        <v>2208858</v>
      </c>
      <c r="AZ173" s="1" t="s">
        <v>2746</v>
      </c>
      <c r="BA173" s="1" t="s">
        <v>1073</v>
      </c>
      <c r="BB173" s="1">
        <v>4112009</v>
      </c>
      <c r="BC173" s="1" t="s">
        <v>5847</v>
      </c>
      <c r="BP173" s="1" t="s">
        <v>6315</v>
      </c>
      <c r="BQ173" s="1">
        <v>4308433</v>
      </c>
      <c r="BR173" s="1" t="s">
        <v>6476</v>
      </c>
      <c r="BS173" s="1" t="s">
        <v>6057</v>
      </c>
      <c r="BT173" s="1">
        <v>4211405</v>
      </c>
      <c r="BU173" s="1" t="s">
        <v>6211</v>
      </c>
      <c r="BY173" s="1" t="s">
        <v>1247</v>
      </c>
      <c r="BZ173" s="1">
        <v>3515129</v>
      </c>
      <c r="CA173" s="1" t="s">
        <v>5238</v>
      </c>
    </row>
    <row r="174" spans="1:79" x14ac:dyDescent="0.25">
      <c r="A174" s="1">
        <v>173</v>
      </c>
      <c r="N174" s="1" t="s">
        <v>3678</v>
      </c>
      <c r="O174" s="1">
        <v>2914406</v>
      </c>
      <c r="P174" s="1" t="s">
        <v>3846</v>
      </c>
      <c r="Q174" s="1" t="s">
        <v>1245</v>
      </c>
      <c r="R174" s="1">
        <v>2313302</v>
      </c>
      <c r="S174" s="1" t="s">
        <v>2967</v>
      </c>
      <c r="Z174" s="1" t="s">
        <v>1246</v>
      </c>
      <c r="AA174" s="1">
        <v>5215603</v>
      </c>
      <c r="AB174" s="1" t="s">
        <v>7145</v>
      </c>
      <c r="AC174" s="1" t="s">
        <v>2360</v>
      </c>
      <c r="AD174" s="1">
        <v>2110500</v>
      </c>
      <c r="AE174" s="1" t="s">
        <v>2530</v>
      </c>
      <c r="AF174" s="1" t="s">
        <v>4075</v>
      </c>
      <c r="AG174" s="1">
        <v>3115607</v>
      </c>
      <c r="AH174" s="1" t="s">
        <v>4241</v>
      </c>
      <c r="AR174" s="1" t="s">
        <v>3143</v>
      </c>
      <c r="AS174" s="1">
        <v>2513802</v>
      </c>
      <c r="AT174" s="1" t="s">
        <v>3298</v>
      </c>
      <c r="AU174" s="1" t="s">
        <v>1244</v>
      </c>
      <c r="AV174" s="1">
        <v>2615300</v>
      </c>
      <c r="AW174" s="1" t="s">
        <v>3503</v>
      </c>
      <c r="AX174" s="1" t="s">
        <v>2576</v>
      </c>
      <c r="AY174" s="1">
        <v>2208874</v>
      </c>
      <c r="AZ174" s="1" t="s">
        <v>2747</v>
      </c>
      <c r="BA174" s="1" t="s">
        <v>1073</v>
      </c>
      <c r="BB174" s="1">
        <v>4112108</v>
      </c>
      <c r="BC174" s="1" t="s">
        <v>5848</v>
      </c>
      <c r="BP174" s="1" t="s">
        <v>6315</v>
      </c>
      <c r="BQ174" s="1">
        <v>4308458</v>
      </c>
      <c r="BR174" s="1" t="s">
        <v>6477</v>
      </c>
      <c r="BS174" s="1" t="s">
        <v>6057</v>
      </c>
      <c r="BT174" s="1">
        <v>4211454</v>
      </c>
      <c r="BU174" s="1" t="s">
        <v>6212</v>
      </c>
      <c r="BY174" s="1" t="s">
        <v>1247</v>
      </c>
      <c r="BZ174" s="1">
        <v>3515152</v>
      </c>
      <c r="CA174" s="1" t="s">
        <v>5239</v>
      </c>
    </row>
    <row r="175" spans="1:79" x14ac:dyDescent="0.25">
      <c r="A175" s="1">
        <v>174</v>
      </c>
      <c r="N175" s="1" t="s">
        <v>3678</v>
      </c>
      <c r="O175" s="1">
        <v>2914505</v>
      </c>
      <c r="P175" s="1" t="s">
        <v>3847</v>
      </c>
      <c r="Q175" s="1" t="s">
        <v>1245</v>
      </c>
      <c r="R175" s="1">
        <v>2313351</v>
      </c>
      <c r="S175" s="1" t="s">
        <v>2968</v>
      </c>
      <c r="Z175" s="1" t="s">
        <v>1246</v>
      </c>
      <c r="AA175" s="1">
        <v>5215652</v>
      </c>
      <c r="AB175" s="1" t="s">
        <v>7146</v>
      </c>
      <c r="AC175" s="1" t="s">
        <v>2360</v>
      </c>
      <c r="AD175" s="1">
        <v>2110609</v>
      </c>
      <c r="AE175" s="1" t="s">
        <v>2531</v>
      </c>
      <c r="AF175" s="1" t="s">
        <v>4075</v>
      </c>
      <c r="AG175" s="1">
        <v>3115706</v>
      </c>
      <c r="AH175" s="1" t="s">
        <v>4242</v>
      </c>
      <c r="AR175" s="1" t="s">
        <v>3143</v>
      </c>
      <c r="AS175" s="1">
        <v>2513505</v>
      </c>
      <c r="AT175" s="1" t="s">
        <v>3299</v>
      </c>
      <c r="AU175" s="1" t="s">
        <v>1244</v>
      </c>
      <c r="AV175" s="1">
        <v>2615409</v>
      </c>
      <c r="AW175" s="1" t="s">
        <v>3504</v>
      </c>
      <c r="AX175" s="1" t="s">
        <v>2576</v>
      </c>
      <c r="AY175" s="1">
        <v>2208908</v>
      </c>
      <c r="AZ175" s="1" t="s">
        <v>2748</v>
      </c>
      <c r="BA175" s="1" t="s">
        <v>1073</v>
      </c>
      <c r="BB175" s="1">
        <v>4112207</v>
      </c>
      <c r="BC175" s="1" t="s">
        <v>5849</v>
      </c>
      <c r="BP175" s="1" t="s">
        <v>6315</v>
      </c>
      <c r="BQ175" s="1">
        <v>4308508</v>
      </c>
      <c r="BR175" s="1" t="s">
        <v>6478</v>
      </c>
      <c r="BS175" s="1" t="s">
        <v>6057</v>
      </c>
      <c r="BT175" s="1">
        <v>4211504</v>
      </c>
      <c r="BU175" s="1" t="s">
        <v>6213</v>
      </c>
      <c r="BY175" s="1" t="s">
        <v>1247</v>
      </c>
      <c r="BZ175" s="1">
        <v>3515186</v>
      </c>
      <c r="CA175" s="1" t="s">
        <v>5240</v>
      </c>
    </row>
    <row r="176" spans="1:79" x14ac:dyDescent="0.25">
      <c r="A176" s="1">
        <v>175</v>
      </c>
      <c r="N176" s="1" t="s">
        <v>3678</v>
      </c>
      <c r="O176" s="1">
        <v>2914604</v>
      </c>
      <c r="P176" s="1" t="s">
        <v>3848</v>
      </c>
      <c r="Q176" s="1" t="s">
        <v>1245</v>
      </c>
      <c r="R176" s="1">
        <v>2313401</v>
      </c>
      <c r="S176" s="1" t="s">
        <v>2969</v>
      </c>
      <c r="Z176" s="1" t="s">
        <v>1246</v>
      </c>
      <c r="AA176" s="1">
        <v>5215702</v>
      </c>
      <c r="AB176" s="1" t="s">
        <v>7147</v>
      </c>
      <c r="AC176" s="1" t="s">
        <v>2360</v>
      </c>
      <c r="AD176" s="1">
        <v>2110658</v>
      </c>
      <c r="AE176" s="1" t="s">
        <v>2532</v>
      </c>
      <c r="AF176" s="1" t="s">
        <v>4075</v>
      </c>
      <c r="AG176" s="1">
        <v>3115805</v>
      </c>
      <c r="AH176" s="1" t="s">
        <v>4243</v>
      </c>
      <c r="AR176" s="1" t="s">
        <v>3143</v>
      </c>
      <c r="AS176" s="1">
        <v>2513604</v>
      </c>
      <c r="AT176" s="1" t="s">
        <v>3300</v>
      </c>
      <c r="AU176" s="1" t="s">
        <v>1244</v>
      </c>
      <c r="AV176" s="1">
        <v>2615508</v>
      </c>
      <c r="AW176" s="1" t="s">
        <v>3505</v>
      </c>
      <c r="AX176" s="1" t="s">
        <v>2576</v>
      </c>
      <c r="AY176" s="1">
        <v>2209005</v>
      </c>
      <c r="AZ176" s="1" t="s">
        <v>2749</v>
      </c>
      <c r="BA176" s="1" t="s">
        <v>1073</v>
      </c>
      <c r="BB176" s="1">
        <v>4112306</v>
      </c>
      <c r="BC176" s="1" t="s">
        <v>5850</v>
      </c>
      <c r="BP176" s="1" t="s">
        <v>6315</v>
      </c>
      <c r="BQ176" s="1">
        <v>4308607</v>
      </c>
      <c r="BR176" s="1" t="s">
        <v>6479</v>
      </c>
      <c r="BS176" s="1" t="s">
        <v>6057</v>
      </c>
      <c r="BT176" s="1">
        <v>4211603</v>
      </c>
      <c r="BU176" s="1" t="s">
        <v>6214</v>
      </c>
      <c r="BY176" s="1" t="s">
        <v>1247</v>
      </c>
      <c r="BZ176" s="1">
        <v>3515194</v>
      </c>
      <c r="CA176" s="1" t="s">
        <v>5241</v>
      </c>
    </row>
    <row r="177" spans="1:79" x14ac:dyDescent="0.25">
      <c r="A177" s="1">
        <v>176</v>
      </c>
      <c r="N177" s="1" t="s">
        <v>3678</v>
      </c>
      <c r="O177" s="1">
        <v>2914653</v>
      </c>
      <c r="P177" s="1" t="s">
        <v>3849</v>
      </c>
      <c r="Q177" s="1" t="s">
        <v>1245</v>
      </c>
      <c r="R177" s="1">
        <v>2313500</v>
      </c>
      <c r="S177" s="1" t="s">
        <v>2970</v>
      </c>
      <c r="Z177" s="1" t="s">
        <v>1246</v>
      </c>
      <c r="AA177" s="1">
        <v>5215801</v>
      </c>
      <c r="AB177" s="1" t="s">
        <v>7148</v>
      </c>
      <c r="AC177" s="1" t="s">
        <v>2360</v>
      </c>
      <c r="AD177" s="1">
        <v>2110708</v>
      </c>
      <c r="AE177" s="1" t="s">
        <v>2533</v>
      </c>
      <c r="AF177" s="1" t="s">
        <v>4075</v>
      </c>
      <c r="AG177" s="1">
        <v>3115904</v>
      </c>
      <c r="AH177" s="1" t="s">
        <v>4244</v>
      </c>
      <c r="AR177" s="1" t="s">
        <v>3143</v>
      </c>
      <c r="AS177" s="1">
        <v>2513653</v>
      </c>
      <c r="AT177" s="1" t="s">
        <v>3301</v>
      </c>
      <c r="AU177" s="1" t="s">
        <v>1244</v>
      </c>
      <c r="AV177" s="1">
        <v>2615607</v>
      </c>
      <c r="AW177" s="1" t="s">
        <v>3506</v>
      </c>
      <c r="AX177" s="1" t="s">
        <v>2576</v>
      </c>
      <c r="AY177" s="1">
        <v>2209104</v>
      </c>
      <c r="AZ177" s="1" t="s">
        <v>2750</v>
      </c>
      <c r="BA177" s="1" t="s">
        <v>1073</v>
      </c>
      <c r="BB177" s="1">
        <v>4112405</v>
      </c>
      <c r="BC177" s="1" t="s">
        <v>2014</v>
      </c>
      <c r="BP177" s="1" t="s">
        <v>6315</v>
      </c>
      <c r="BQ177" s="1">
        <v>4308656</v>
      </c>
      <c r="BR177" s="1" t="s">
        <v>6480</v>
      </c>
      <c r="BS177" s="1" t="s">
        <v>6057</v>
      </c>
      <c r="BT177" s="1">
        <v>4211652</v>
      </c>
      <c r="BU177" s="1" t="s">
        <v>3952</v>
      </c>
      <c r="BY177" s="1" t="s">
        <v>1247</v>
      </c>
      <c r="BZ177" s="1">
        <v>3557303</v>
      </c>
      <c r="CA177" s="1" t="s">
        <v>5242</v>
      </c>
    </row>
    <row r="178" spans="1:79" x14ac:dyDescent="0.25">
      <c r="A178" s="1">
        <v>177</v>
      </c>
      <c r="N178" s="1" t="s">
        <v>3678</v>
      </c>
      <c r="O178" s="1">
        <v>2914703</v>
      </c>
      <c r="P178" s="1" t="s">
        <v>3850</v>
      </c>
      <c r="Q178" s="1" t="s">
        <v>1245</v>
      </c>
      <c r="R178" s="1">
        <v>2313559</v>
      </c>
      <c r="S178" s="1" t="s">
        <v>2971</v>
      </c>
      <c r="Z178" s="1" t="s">
        <v>1246</v>
      </c>
      <c r="AA178" s="1">
        <v>5215900</v>
      </c>
      <c r="AB178" s="1" t="s">
        <v>7149</v>
      </c>
      <c r="AC178" s="1" t="s">
        <v>2360</v>
      </c>
      <c r="AD178" s="1">
        <v>2110807</v>
      </c>
      <c r="AE178" s="1" t="s">
        <v>2534</v>
      </c>
      <c r="AF178" s="1" t="s">
        <v>4075</v>
      </c>
      <c r="AG178" s="1">
        <v>3116001</v>
      </c>
      <c r="AH178" s="1" t="s">
        <v>4245</v>
      </c>
      <c r="AR178" s="1" t="s">
        <v>3143</v>
      </c>
      <c r="AS178" s="1">
        <v>2513851</v>
      </c>
      <c r="AT178" s="1" t="s">
        <v>3302</v>
      </c>
      <c r="AU178" s="1" t="s">
        <v>1244</v>
      </c>
      <c r="AV178" s="1">
        <v>2615706</v>
      </c>
      <c r="AW178" s="1" t="s">
        <v>3342</v>
      </c>
      <c r="AX178" s="1" t="s">
        <v>2576</v>
      </c>
      <c r="AY178" s="1">
        <v>2209153</v>
      </c>
      <c r="AZ178" s="1" t="s">
        <v>2751</v>
      </c>
      <c r="BA178" s="1" t="s">
        <v>1073</v>
      </c>
      <c r="BB178" s="1">
        <v>4112504</v>
      </c>
      <c r="BC178" s="1" t="s">
        <v>5851</v>
      </c>
      <c r="BP178" s="1" t="s">
        <v>6315</v>
      </c>
      <c r="BQ178" s="1">
        <v>4308706</v>
      </c>
      <c r="BR178" s="1" t="s">
        <v>6481</v>
      </c>
      <c r="BS178" s="1" t="s">
        <v>6057</v>
      </c>
      <c r="BT178" s="1">
        <v>4211702</v>
      </c>
      <c r="BU178" s="1" t="s">
        <v>6215</v>
      </c>
      <c r="BY178" s="1" t="s">
        <v>1247</v>
      </c>
      <c r="BZ178" s="1">
        <v>3515301</v>
      </c>
      <c r="CA178" s="1" t="s">
        <v>5243</v>
      </c>
    </row>
    <row r="179" spans="1:79" x14ac:dyDescent="0.25">
      <c r="A179" s="1">
        <v>178</v>
      </c>
      <c r="N179" s="1" t="s">
        <v>3678</v>
      </c>
      <c r="O179" s="1">
        <v>2914802</v>
      </c>
      <c r="P179" s="1" t="s">
        <v>3851</v>
      </c>
      <c r="Q179" s="1" t="s">
        <v>1245</v>
      </c>
      <c r="R179" s="1">
        <v>2313609</v>
      </c>
      <c r="S179" s="1" t="s">
        <v>2972</v>
      </c>
      <c r="Z179" s="1" t="s">
        <v>1246</v>
      </c>
      <c r="AA179" s="1">
        <v>5216007</v>
      </c>
      <c r="AB179" s="1" t="s">
        <v>7150</v>
      </c>
      <c r="AC179" s="1" t="s">
        <v>2360</v>
      </c>
      <c r="AD179" s="1">
        <v>2110856</v>
      </c>
      <c r="AE179" s="1" t="s">
        <v>2535</v>
      </c>
      <c r="AF179" s="1" t="s">
        <v>4075</v>
      </c>
      <c r="AG179" s="1">
        <v>3116100</v>
      </c>
      <c r="AH179" s="1" t="s">
        <v>4246</v>
      </c>
      <c r="AR179" s="1" t="s">
        <v>3143</v>
      </c>
      <c r="AS179" s="1">
        <v>2513927</v>
      </c>
      <c r="AT179" s="1" t="s">
        <v>3303</v>
      </c>
      <c r="AU179" s="1" t="s">
        <v>1244</v>
      </c>
      <c r="AV179" s="1">
        <v>2615805</v>
      </c>
      <c r="AW179" s="1" t="s">
        <v>3507</v>
      </c>
      <c r="AX179" s="1" t="s">
        <v>2576</v>
      </c>
      <c r="AY179" s="1">
        <v>2209203</v>
      </c>
      <c r="AZ179" s="1" t="s">
        <v>2752</v>
      </c>
      <c r="BA179" s="1" t="s">
        <v>1073</v>
      </c>
      <c r="BB179" s="1">
        <v>4112603</v>
      </c>
      <c r="BC179" s="1" t="s">
        <v>5852</v>
      </c>
      <c r="BP179" s="1" t="s">
        <v>6315</v>
      </c>
      <c r="BQ179" s="1">
        <v>4308805</v>
      </c>
      <c r="BR179" s="1" t="s">
        <v>6482</v>
      </c>
      <c r="BS179" s="1" t="s">
        <v>6057</v>
      </c>
      <c r="BT179" s="1">
        <v>4211751</v>
      </c>
      <c r="BU179" s="1" t="s">
        <v>6216</v>
      </c>
      <c r="BY179" s="1" t="s">
        <v>1247</v>
      </c>
      <c r="BZ179" s="1">
        <v>3515202</v>
      </c>
      <c r="CA179" s="1" t="s">
        <v>5244</v>
      </c>
    </row>
    <row r="180" spans="1:79" x14ac:dyDescent="0.25">
      <c r="A180" s="1">
        <v>179</v>
      </c>
      <c r="N180" s="1" t="s">
        <v>3678</v>
      </c>
      <c r="O180" s="1">
        <v>2914901</v>
      </c>
      <c r="P180" s="1" t="s">
        <v>3852</v>
      </c>
      <c r="Q180" s="1" t="s">
        <v>1245</v>
      </c>
      <c r="R180" s="1">
        <v>2313708</v>
      </c>
      <c r="S180" s="1" t="s">
        <v>2973</v>
      </c>
      <c r="Z180" s="1" t="s">
        <v>1246</v>
      </c>
      <c r="AA180" s="1">
        <v>5216304</v>
      </c>
      <c r="AB180" s="1" t="s">
        <v>7151</v>
      </c>
      <c r="AC180" s="1" t="s">
        <v>2360</v>
      </c>
      <c r="AD180" s="1">
        <v>2110906</v>
      </c>
      <c r="AE180" s="1" t="s">
        <v>2536</v>
      </c>
      <c r="AF180" s="1" t="s">
        <v>4075</v>
      </c>
      <c r="AG180" s="1">
        <v>3116159</v>
      </c>
      <c r="AH180" s="1" t="s">
        <v>4247</v>
      </c>
      <c r="AR180" s="1" t="s">
        <v>3143</v>
      </c>
      <c r="AS180" s="1">
        <v>2513901</v>
      </c>
      <c r="AT180" s="1" t="s">
        <v>2530</v>
      </c>
      <c r="AU180" s="1" t="s">
        <v>1244</v>
      </c>
      <c r="AV180" s="1">
        <v>2615904</v>
      </c>
      <c r="AW180" s="1" t="s">
        <v>3508</v>
      </c>
      <c r="AX180" s="1" t="s">
        <v>2576</v>
      </c>
      <c r="AY180" s="1">
        <v>2209302</v>
      </c>
      <c r="AZ180" s="1" t="s">
        <v>2753</v>
      </c>
      <c r="BA180" s="1" t="s">
        <v>1073</v>
      </c>
      <c r="BB180" s="1">
        <v>4112702</v>
      </c>
      <c r="BC180" s="1" t="s">
        <v>5853</v>
      </c>
      <c r="BP180" s="1" t="s">
        <v>6315</v>
      </c>
      <c r="BQ180" s="1">
        <v>4308854</v>
      </c>
      <c r="BR180" s="1" t="s">
        <v>6483</v>
      </c>
      <c r="BS180" s="1" t="s">
        <v>6057</v>
      </c>
      <c r="BT180" s="1">
        <v>4211801</v>
      </c>
      <c r="BU180" s="1" t="s">
        <v>6217</v>
      </c>
      <c r="BY180" s="1" t="s">
        <v>1247</v>
      </c>
      <c r="BZ180" s="1">
        <v>3515350</v>
      </c>
      <c r="CA180" s="1" t="s">
        <v>5245</v>
      </c>
    </row>
    <row r="181" spans="1:79" x14ac:dyDescent="0.25">
      <c r="A181" s="1">
        <v>180</v>
      </c>
      <c r="N181" s="1" t="s">
        <v>3678</v>
      </c>
      <c r="O181" s="1">
        <v>2915007</v>
      </c>
      <c r="P181" s="1" t="s">
        <v>3853</v>
      </c>
      <c r="Q181" s="1" t="s">
        <v>1245</v>
      </c>
      <c r="R181" s="1">
        <v>2313757</v>
      </c>
      <c r="S181" s="1" t="s">
        <v>2974</v>
      </c>
      <c r="Z181" s="1" t="s">
        <v>1246</v>
      </c>
      <c r="AA181" s="1">
        <v>5216403</v>
      </c>
      <c r="AB181" s="1" t="s">
        <v>7152</v>
      </c>
      <c r="AC181" s="1" t="s">
        <v>2360</v>
      </c>
      <c r="AD181" s="1">
        <v>2111003</v>
      </c>
      <c r="AE181" s="1" t="s">
        <v>2537</v>
      </c>
      <c r="AF181" s="1" t="s">
        <v>4075</v>
      </c>
      <c r="AG181" s="1">
        <v>3116209</v>
      </c>
      <c r="AH181" s="1" t="s">
        <v>4248</v>
      </c>
      <c r="AR181" s="1" t="s">
        <v>3143</v>
      </c>
      <c r="AS181" s="1">
        <v>2513968</v>
      </c>
      <c r="AT181" s="1" t="s">
        <v>3304</v>
      </c>
      <c r="AU181" s="1" t="s">
        <v>1244</v>
      </c>
      <c r="AV181" s="1">
        <v>2616001</v>
      </c>
      <c r="AW181" s="1" t="s">
        <v>3509</v>
      </c>
      <c r="AX181" s="1" t="s">
        <v>2576</v>
      </c>
      <c r="AY181" s="1">
        <v>2209377</v>
      </c>
      <c r="AZ181" s="1" t="s">
        <v>2754</v>
      </c>
      <c r="BA181" s="1" t="s">
        <v>1073</v>
      </c>
      <c r="BB181" s="1">
        <v>4112751</v>
      </c>
      <c r="BC181" s="1" t="s">
        <v>5854</v>
      </c>
      <c r="BP181" s="1" t="s">
        <v>6315</v>
      </c>
      <c r="BQ181" s="1">
        <v>4308904</v>
      </c>
      <c r="BR181" s="1" t="s">
        <v>6484</v>
      </c>
      <c r="BS181" s="1" t="s">
        <v>6057</v>
      </c>
      <c r="BT181" s="1">
        <v>4211850</v>
      </c>
      <c r="BU181" s="1" t="s">
        <v>5457</v>
      </c>
      <c r="BY181" s="1" t="s">
        <v>1247</v>
      </c>
      <c r="BZ181" s="1">
        <v>3515400</v>
      </c>
      <c r="CA181" s="1" t="s">
        <v>5246</v>
      </c>
    </row>
    <row r="182" spans="1:79" x14ac:dyDescent="0.25">
      <c r="A182" s="1">
        <v>181</v>
      </c>
      <c r="N182" s="1" t="s">
        <v>3678</v>
      </c>
      <c r="O182" s="1">
        <v>2915106</v>
      </c>
      <c r="P182" s="1" t="s">
        <v>3854</v>
      </c>
      <c r="Q182" s="1" t="s">
        <v>1245</v>
      </c>
      <c r="R182" s="1">
        <v>2313807</v>
      </c>
      <c r="S182" s="1" t="s">
        <v>2975</v>
      </c>
      <c r="Z182" s="1" t="s">
        <v>1246</v>
      </c>
      <c r="AA182" s="1">
        <v>5216452</v>
      </c>
      <c r="AB182" s="1" t="s">
        <v>7153</v>
      </c>
      <c r="AC182" s="1" t="s">
        <v>2360</v>
      </c>
      <c r="AD182" s="1">
        <v>2111029</v>
      </c>
      <c r="AE182" s="1" t="s">
        <v>2538</v>
      </c>
      <c r="AF182" s="1" t="s">
        <v>4075</v>
      </c>
      <c r="AG182" s="1">
        <v>3116308</v>
      </c>
      <c r="AH182" s="1" t="s">
        <v>4249</v>
      </c>
      <c r="AR182" s="1" t="s">
        <v>3143</v>
      </c>
      <c r="AS182" s="1">
        <v>2513943</v>
      </c>
      <c r="AT182" s="1" t="s">
        <v>3305</v>
      </c>
      <c r="AU182" s="1" t="s">
        <v>1244</v>
      </c>
      <c r="AV182" s="1">
        <v>2616100</v>
      </c>
      <c r="AW182" s="1" t="s">
        <v>3510</v>
      </c>
      <c r="AX182" s="1" t="s">
        <v>2576</v>
      </c>
      <c r="AY182" s="1">
        <v>2209351</v>
      </c>
      <c r="AZ182" s="1" t="s">
        <v>2755</v>
      </c>
      <c r="BA182" s="1" t="s">
        <v>1073</v>
      </c>
      <c r="BB182" s="1">
        <v>4112801</v>
      </c>
      <c r="BC182" s="1" t="s">
        <v>5855</v>
      </c>
      <c r="BP182" s="1" t="s">
        <v>6315</v>
      </c>
      <c r="BQ182" s="1">
        <v>4309001</v>
      </c>
      <c r="BR182" s="1" t="s">
        <v>6485</v>
      </c>
      <c r="BS182" s="1" t="s">
        <v>6057</v>
      </c>
      <c r="BT182" s="1">
        <v>4211876</v>
      </c>
      <c r="BU182" s="1" t="s">
        <v>6218</v>
      </c>
      <c r="BY182" s="1" t="s">
        <v>1247</v>
      </c>
      <c r="BZ182" s="1">
        <v>3515608</v>
      </c>
      <c r="CA182" s="1" t="s">
        <v>5247</v>
      </c>
    </row>
    <row r="183" spans="1:79" x14ac:dyDescent="0.25">
      <c r="A183" s="1">
        <v>182</v>
      </c>
      <c r="N183" s="1" t="s">
        <v>3678</v>
      </c>
      <c r="O183" s="1">
        <v>2915205</v>
      </c>
      <c r="P183" s="1" t="s">
        <v>3855</v>
      </c>
      <c r="Q183" s="1" t="s">
        <v>1245</v>
      </c>
      <c r="R183" s="1">
        <v>2313906</v>
      </c>
      <c r="S183" s="1" t="s">
        <v>2976</v>
      </c>
      <c r="Z183" s="1" t="s">
        <v>1246</v>
      </c>
      <c r="AA183" s="1">
        <v>5216809</v>
      </c>
      <c r="AB183" s="1" t="s">
        <v>7154</v>
      </c>
      <c r="AC183" s="1" t="s">
        <v>2360</v>
      </c>
      <c r="AD183" s="1">
        <v>2111052</v>
      </c>
      <c r="AE183" s="1" t="s">
        <v>2539</v>
      </c>
      <c r="AF183" s="1" t="s">
        <v>4075</v>
      </c>
      <c r="AG183" s="1">
        <v>3116407</v>
      </c>
      <c r="AH183" s="1" t="s">
        <v>4250</v>
      </c>
      <c r="AR183" s="1" t="s">
        <v>3143</v>
      </c>
      <c r="AS183" s="1">
        <v>2513984</v>
      </c>
      <c r="AT183" s="1" t="s">
        <v>3306</v>
      </c>
      <c r="AU183" s="1" t="s">
        <v>1244</v>
      </c>
      <c r="AV183" s="1">
        <v>2616183</v>
      </c>
      <c r="AW183" s="1" t="s">
        <v>3511</v>
      </c>
      <c r="AX183" s="1" t="s">
        <v>2576</v>
      </c>
      <c r="AY183" s="1">
        <v>2209401</v>
      </c>
      <c r="AZ183" s="1" t="s">
        <v>2756</v>
      </c>
      <c r="BA183" s="1" t="s">
        <v>1073</v>
      </c>
      <c r="BB183" s="1">
        <v>4112900</v>
      </c>
      <c r="BC183" s="1" t="s">
        <v>5856</v>
      </c>
      <c r="BP183" s="1" t="s">
        <v>6315</v>
      </c>
      <c r="BQ183" s="1">
        <v>4309050</v>
      </c>
      <c r="BR183" s="1" t="s">
        <v>6486</v>
      </c>
      <c r="BS183" s="1" t="s">
        <v>6057</v>
      </c>
      <c r="BT183" s="1">
        <v>4211892</v>
      </c>
      <c r="BU183" s="1" t="s">
        <v>6219</v>
      </c>
      <c r="BY183" s="1" t="s">
        <v>1247</v>
      </c>
      <c r="BZ183" s="1">
        <v>3515509</v>
      </c>
      <c r="CA183" s="1" t="s">
        <v>5248</v>
      </c>
    </row>
    <row r="184" spans="1:79" x14ac:dyDescent="0.25">
      <c r="A184" s="1">
        <v>183</v>
      </c>
      <c r="N184" s="1" t="s">
        <v>3678</v>
      </c>
      <c r="O184" s="1">
        <v>2915304</v>
      </c>
      <c r="P184" s="1" t="s">
        <v>3856</v>
      </c>
      <c r="Q184" s="1" t="s">
        <v>1245</v>
      </c>
      <c r="R184" s="1">
        <v>2313955</v>
      </c>
      <c r="S184" s="1" t="s">
        <v>2977</v>
      </c>
      <c r="Z184" s="1" t="s">
        <v>1246</v>
      </c>
      <c r="AA184" s="1">
        <v>5216908</v>
      </c>
      <c r="AB184" s="1" t="s">
        <v>7155</v>
      </c>
      <c r="AC184" s="1" t="s">
        <v>2360</v>
      </c>
      <c r="AD184" s="1">
        <v>2111078</v>
      </c>
      <c r="AE184" s="1" t="s">
        <v>2540</v>
      </c>
      <c r="AF184" s="1" t="s">
        <v>4075</v>
      </c>
      <c r="AG184" s="1">
        <v>3116506</v>
      </c>
      <c r="AH184" s="1" t="s">
        <v>4251</v>
      </c>
      <c r="AR184" s="1" t="s">
        <v>3143</v>
      </c>
      <c r="AS184" s="1">
        <v>2514008</v>
      </c>
      <c r="AT184" s="1" t="s">
        <v>3307</v>
      </c>
      <c r="AU184" s="1" t="s">
        <v>1244</v>
      </c>
      <c r="AV184" s="1">
        <v>2616209</v>
      </c>
      <c r="AW184" s="1" t="s">
        <v>3512</v>
      </c>
      <c r="AX184" s="1" t="s">
        <v>2576</v>
      </c>
      <c r="AY184" s="1">
        <v>2209450</v>
      </c>
      <c r="AZ184" s="1" t="s">
        <v>2757</v>
      </c>
      <c r="BA184" s="1" t="s">
        <v>1073</v>
      </c>
      <c r="BB184" s="1">
        <v>4112959</v>
      </c>
      <c r="BC184" s="1" t="s">
        <v>5857</v>
      </c>
      <c r="BP184" s="1" t="s">
        <v>6315</v>
      </c>
      <c r="BQ184" s="1">
        <v>4309100</v>
      </c>
      <c r="BR184" s="1" t="s">
        <v>6487</v>
      </c>
      <c r="BS184" s="1" t="s">
        <v>6057</v>
      </c>
      <c r="BT184" s="1">
        <v>4211900</v>
      </c>
      <c r="BU184" s="1" t="s">
        <v>6220</v>
      </c>
      <c r="BY184" s="1" t="s">
        <v>1247</v>
      </c>
      <c r="BZ184" s="1">
        <v>3515657</v>
      </c>
      <c r="CA184" s="1" t="s">
        <v>5249</v>
      </c>
    </row>
    <row r="185" spans="1:79" x14ac:dyDescent="0.25">
      <c r="A185" s="1">
        <v>184</v>
      </c>
      <c r="N185" s="1" t="s">
        <v>3678</v>
      </c>
      <c r="O185" s="1">
        <v>2915353</v>
      </c>
      <c r="P185" s="1" t="s">
        <v>3857</v>
      </c>
      <c r="Q185" s="1" t="s">
        <v>1245</v>
      </c>
      <c r="R185" s="1">
        <v>2314003</v>
      </c>
      <c r="S185" s="1" t="s">
        <v>2978</v>
      </c>
      <c r="Z185" s="1" t="s">
        <v>1246</v>
      </c>
      <c r="AA185" s="1">
        <v>5217104</v>
      </c>
      <c r="AB185" s="1" t="s">
        <v>7156</v>
      </c>
      <c r="AC185" s="1" t="s">
        <v>2360</v>
      </c>
      <c r="AD185" s="1">
        <v>2111102</v>
      </c>
      <c r="AE185" s="1" t="s">
        <v>2541</v>
      </c>
      <c r="AF185" s="1" t="s">
        <v>4075</v>
      </c>
      <c r="AG185" s="1">
        <v>3116605</v>
      </c>
      <c r="AH185" s="1" t="s">
        <v>4252</v>
      </c>
      <c r="AR185" s="1" t="s">
        <v>3143</v>
      </c>
      <c r="AS185" s="1">
        <v>2500700</v>
      </c>
      <c r="AT185" s="1" t="s">
        <v>3308</v>
      </c>
      <c r="AU185" s="1" t="s">
        <v>1244</v>
      </c>
      <c r="AV185" s="1">
        <v>2616308</v>
      </c>
      <c r="AW185" s="1" t="s">
        <v>3513</v>
      </c>
      <c r="AX185" s="1" t="s">
        <v>2576</v>
      </c>
      <c r="AY185" s="1">
        <v>2209500</v>
      </c>
      <c r="AZ185" s="1" t="s">
        <v>2758</v>
      </c>
      <c r="BA185" s="1" t="s">
        <v>1073</v>
      </c>
      <c r="BB185" s="1">
        <v>4113007</v>
      </c>
      <c r="BC185" s="1" t="s">
        <v>3892</v>
      </c>
      <c r="BP185" s="1" t="s">
        <v>6315</v>
      </c>
      <c r="BQ185" s="1">
        <v>4309126</v>
      </c>
      <c r="BR185" s="1" t="s">
        <v>6488</v>
      </c>
      <c r="BS185" s="1" t="s">
        <v>6057</v>
      </c>
      <c r="BT185" s="1">
        <v>4212007</v>
      </c>
      <c r="BU185" s="1" t="s">
        <v>6221</v>
      </c>
      <c r="BY185" s="1" t="s">
        <v>1247</v>
      </c>
      <c r="BZ185" s="1">
        <v>3515707</v>
      </c>
      <c r="CA185" s="1" t="s">
        <v>5250</v>
      </c>
    </row>
    <row r="186" spans="1:79" x14ac:dyDescent="0.25">
      <c r="A186" s="1">
        <v>185</v>
      </c>
      <c r="N186" s="1" t="s">
        <v>3678</v>
      </c>
      <c r="O186" s="1">
        <v>2915403</v>
      </c>
      <c r="P186" s="1" t="s">
        <v>3858</v>
      </c>
      <c r="Q186" s="1" t="s">
        <v>1245</v>
      </c>
      <c r="R186" s="1">
        <v>2314102</v>
      </c>
      <c r="S186" s="1" t="s">
        <v>2979</v>
      </c>
      <c r="Z186" s="1" t="s">
        <v>1246</v>
      </c>
      <c r="AA186" s="1">
        <v>5217203</v>
      </c>
      <c r="AB186" s="1" t="s">
        <v>3585</v>
      </c>
      <c r="AC186" s="1" t="s">
        <v>2360</v>
      </c>
      <c r="AD186" s="1">
        <v>2111201</v>
      </c>
      <c r="AE186" s="1" t="s">
        <v>2542</v>
      </c>
      <c r="AF186" s="1" t="s">
        <v>4075</v>
      </c>
      <c r="AG186" s="1">
        <v>3116704</v>
      </c>
      <c r="AH186" s="1" t="s">
        <v>4253</v>
      </c>
      <c r="AR186" s="1" t="s">
        <v>3143</v>
      </c>
      <c r="AS186" s="1">
        <v>2514107</v>
      </c>
      <c r="AT186" s="1" t="s">
        <v>3309</v>
      </c>
      <c r="AU186" s="1" t="s">
        <v>1244</v>
      </c>
      <c r="AV186" s="1">
        <v>2616407</v>
      </c>
      <c r="AW186" s="1" t="s">
        <v>3514</v>
      </c>
      <c r="AX186" s="1" t="s">
        <v>2576</v>
      </c>
      <c r="AY186" s="1">
        <v>2209559</v>
      </c>
      <c r="AZ186" s="1" t="s">
        <v>2759</v>
      </c>
      <c r="BA186" s="1" t="s">
        <v>1073</v>
      </c>
      <c r="BB186" s="1">
        <v>4113106</v>
      </c>
      <c r="BC186" s="1" t="s">
        <v>5858</v>
      </c>
      <c r="BP186" s="1" t="s">
        <v>6315</v>
      </c>
      <c r="BQ186" s="1">
        <v>4309159</v>
      </c>
      <c r="BR186" s="1" t="s">
        <v>6489</v>
      </c>
      <c r="BS186" s="1" t="s">
        <v>6057</v>
      </c>
      <c r="BT186" s="1">
        <v>4212056</v>
      </c>
      <c r="BU186" s="1" t="s">
        <v>5920</v>
      </c>
      <c r="BY186" s="1" t="s">
        <v>1247</v>
      </c>
      <c r="BZ186" s="1">
        <v>3515806</v>
      </c>
      <c r="CA186" s="1" t="s">
        <v>5251</v>
      </c>
    </row>
    <row r="187" spans="1:79" x14ac:dyDescent="0.25">
      <c r="A187" s="1">
        <v>186</v>
      </c>
      <c r="N187" s="1" t="s">
        <v>3678</v>
      </c>
      <c r="O187" s="1">
        <v>2915502</v>
      </c>
      <c r="P187" s="1" t="s">
        <v>3859</v>
      </c>
      <c r="Z187" s="1" t="s">
        <v>1246</v>
      </c>
      <c r="AA187" s="1">
        <v>5217302</v>
      </c>
      <c r="AB187" s="1" t="s">
        <v>7157</v>
      </c>
      <c r="AC187" s="1" t="s">
        <v>2360</v>
      </c>
      <c r="AD187" s="1">
        <v>2111250</v>
      </c>
      <c r="AE187" s="1" t="s">
        <v>2543</v>
      </c>
      <c r="AF187" s="1" t="s">
        <v>4075</v>
      </c>
      <c r="AG187" s="1">
        <v>3116803</v>
      </c>
      <c r="AH187" s="1" t="s">
        <v>4254</v>
      </c>
      <c r="AR187" s="1" t="s">
        <v>3143</v>
      </c>
      <c r="AS187" s="1">
        <v>2514206</v>
      </c>
      <c r="AT187" s="1" t="s">
        <v>3310</v>
      </c>
      <c r="AU187" s="1" t="s">
        <v>1244</v>
      </c>
      <c r="AV187" s="1">
        <v>2616506</v>
      </c>
      <c r="AW187" s="1" t="s">
        <v>3515</v>
      </c>
      <c r="AX187" s="1" t="s">
        <v>2576</v>
      </c>
      <c r="AY187" s="1">
        <v>2209609</v>
      </c>
      <c r="AZ187" s="1" t="s">
        <v>2760</v>
      </c>
      <c r="BA187" s="1" t="s">
        <v>1073</v>
      </c>
      <c r="BB187" s="1">
        <v>4113205</v>
      </c>
      <c r="BC187" s="1" t="s">
        <v>5859</v>
      </c>
      <c r="BP187" s="1" t="s">
        <v>6315</v>
      </c>
      <c r="BQ187" s="1">
        <v>4309209</v>
      </c>
      <c r="BR187" s="1" t="s">
        <v>6490</v>
      </c>
      <c r="BS187" s="1" t="s">
        <v>6057</v>
      </c>
      <c r="BT187" s="1">
        <v>4212106</v>
      </c>
      <c r="BU187" s="1" t="s">
        <v>6222</v>
      </c>
      <c r="BY187" s="1" t="s">
        <v>1247</v>
      </c>
      <c r="BZ187" s="1">
        <v>3515905</v>
      </c>
      <c r="CA187" s="1" t="s">
        <v>5252</v>
      </c>
    </row>
    <row r="188" spans="1:79" x14ac:dyDescent="0.25">
      <c r="A188" s="1">
        <v>187</v>
      </c>
      <c r="N188" s="1" t="s">
        <v>3678</v>
      </c>
      <c r="O188" s="1">
        <v>2915601</v>
      </c>
      <c r="P188" s="1" t="s">
        <v>3860</v>
      </c>
      <c r="Z188" s="1" t="s">
        <v>1246</v>
      </c>
      <c r="AA188" s="1">
        <v>5217401</v>
      </c>
      <c r="AB188" s="1" t="s">
        <v>7158</v>
      </c>
      <c r="AC188" s="1" t="s">
        <v>2360</v>
      </c>
      <c r="AD188" s="1">
        <v>2111300</v>
      </c>
      <c r="AE188" s="1" t="s">
        <v>2544</v>
      </c>
      <c r="AF188" s="1" t="s">
        <v>4075</v>
      </c>
      <c r="AG188" s="1">
        <v>3116902</v>
      </c>
      <c r="AH188" s="1" t="s">
        <v>4255</v>
      </c>
      <c r="AR188" s="1" t="s">
        <v>3143</v>
      </c>
      <c r="AS188" s="1">
        <v>2514305</v>
      </c>
      <c r="AT188" s="1" t="s">
        <v>3311</v>
      </c>
      <c r="AX188" s="1" t="s">
        <v>2576</v>
      </c>
      <c r="AY188" s="1">
        <v>2209658</v>
      </c>
      <c r="AZ188" s="1" t="s">
        <v>2761</v>
      </c>
      <c r="BA188" s="1" t="s">
        <v>1073</v>
      </c>
      <c r="BB188" s="1">
        <v>4113254</v>
      </c>
      <c r="BC188" s="1" t="s">
        <v>4502</v>
      </c>
      <c r="BP188" s="1" t="s">
        <v>6315</v>
      </c>
      <c r="BQ188" s="1">
        <v>4309258</v>
      </c>
      <c r="BR188" s="1" t="s">
        <v>6491</v>
      </c>
      <c r="BS188" s="1" t="s">
        <v>6057</v>
      </c>
      <c r="BT188" s="1">
        <v>4212205</v>
      </c>
      <c r="BU188" s="1" t="s">
        <v>6223</v>
      </c>
      <c r="BY188" s="1" t="s">
        <v>1247</v>
      </c>
      <c r="BZ188" s="1">
        <v>3516002</v>
      </c>
      <c r="CA188" s="1" t="s">
        <v>5253</v>
      </c>
    </row>
    <row r="189" spans="1:79" x14ac:dyDescent="0.25">
      <c r="A189" s="1">
        <v>188</v>
      </c>
      <c r="N189" s="1" t="s">
        <v>3678</v>
      </c>
      <c r="O189" s="1">
        <v>2915700</v>
      </c>
      <c r="P189" s="1" t="s">
        <v>3861</v>
      </c>
      <c r="Z189" s="1" t="s">
        <v>1246</v>
      </c>
      <c r="AA189" s="1">
        <v>5217609</v>
      </c>
      <c r="AB189" s="1" t="s">
        <v>7159</v>
      </c>
      <c r="AC189" s="1" t="s">
        <v>2360</v>
      </c>
      <c r="AD189" s="1">
        <v>2111409</v>
      </c>
      <c r="AE189" s="1" t="s">
        <v>2545</v>
      </c>
      <c r="AF189" s="1" t="s">
        <v>4075</v>
      </c>
      <c r="AG189" s="1">
        <v>3117009</v>
      </c>
      <c r="AH189" s="1" t="s">
        <v>4256</v>
      </c>
      <c r="AR189" s="1" t="s">
        <v>3143</v>
      </c>
      <c r="AS189" s="1">
        <v>2514404</v>
      </c>
      <c r="AT189" s="1" t="s">
        <v>3312</v>
      </c>
      <c r="AX189" s="1" t="s">
        <v>2576</v>
      </c>
      <c r="AY189" s="1">
        <v>2209708</v>
      </c>
      <c r="AZ189" s="1" t="s">
        <v>2762</v>
      </c>
      <c r="BA189" s="1" t="s">
        <v>1073</v>
      </c>
      <c r="BB189" s="1">
        <v>4113304</v>
      </c>
      <c r="BC189" s="1" t="s">
        <v>5860</v>
      </c>
      <c r="BP189" s="1" t="s">
        <v>6315</v>
      </c>
      <c r="BQ189" s="1">
        <v>4309308</v>
      </c>
      <c r="BR189" s="1" t="s">
        <v>6492</v>
      </c>
      <c r="BS189" s="1" t="s">
        <v>6057</v>
      </c>
      <c r="BT189" s="1">
        <v>4212239</v>
      </c>
      <c r="BU189" s="1" t="s">
        <v>5466</v>
      </c>
      <c r="BY189" s="1" t="s">
        <v>1247</v>
      </c>
      <c r="BZ189" s="1">
        <v>3516101</v>
      </c>
      <c r="CA189" s="1" t="s">
        <v>5254</v>
      </c>
    </row>
    <row r="190" spans="1:79" x14ac:dyDescent="0.25">
      <c r="A190" s="1">
        <v>189</v>
      </c>
      <c r="N190" s="1" t="s">
        <v>3678</v>
      </c>
      <c r="O190" s="1">
        <v>2915809</v>
      </c>
      <c r="P190" s="1" t="s">
        <v>3424</v>
      </c>
      <c r="Z190" s="1" t="s">
        <v>1246</v>
      </c>
      <c r="AA190" s="1">
        <v>5217708</v>
      </c>
      <c r="AB190" s="1" t="s">
        <v>7160</v>
      </c>
      <c r="AC190" s="1" t="s">
        <v>2360</v>
      </c>
      <c r="AD190" s="1">
        <v>2111508</v>
      </c>
      <c r="AE190" s="1" t="s">
        <v>2546</v>
      </c>
      <c r="AF190" s="1" t="s">
        <v>4075</v>
      </c>
      <c r="AG190" s="1">
        <v>3117108</v>
      </c>
      <c r="AH190" s="1" t="s">
        <v>4257</v>
      </c>
      <c r="AR190" s="1" t="s">
        <v>3143</v>
      </c>
      <c r="AS190" s="1">
        <v>2514503</v>
      </c>
      <c r="AT190" s="1" t="s">
        <v>3313</v>
      </c>
      <c r="AX190" s="1" t="s">
        <v>2576</v>
      </c>
      <c r="AY190" s="1">
        <v>2209757</v>
      </c>
      <c r="AZ190" s="1" t="s">
        <v>2763</v>
      </c>
      <c r="BA190" s="1" t="s">
        <v>1073</v>
      </c>
      <c r="BB190" s="1">
        <v>4113403</v>
      </c>
      <c r="BC190" s="1" t="s">
        <v>5861</v>
      </c>
      <c r="BP190" s="1" t="s">
        <v>6315</v>
      </c>
      <c r="BQ190" s="1">
        <v>4309407</v>
      </c>
      <c r="BR190" s="1" t="s">
        <v>6493</v>
      </c>
      <c r="BS190" s="1" t="s">
        <v>6057</v>
      </c>
      <c r="BT190" s="1">
        <v>4212254</v>
      </c>
      <c r="BU190" s="1" t="s">
        <v>6224</v>
      </c>
      <c r="BY190" s="1" t="s">
        <v>1247</v>
      </c>
      <c r="BZ190" s="1">
        <v>3516200</v>
      </c>
      <c r="CA190" s="1" t="s">
        <v>5255</v>
      </c>
    </row>
    <row r="191" spans="1:79" x14ac:dyDescent="0.25">
      <c r="A191" s="1">
        <v>190</v>
      </c>
      <c r="N191" s="1" t="s">
        <v>3678</v>
      </c>
      <c r="O191" s="1">
        <v>2915908</v>
      </c>
      <c r="P191" s="1" t="s">
        <v>3862</v>
      </c>
      <c r="Z191" s="1" t="s">
        <v>1246</v>
      </c>
      <c r="AA191" s="1">
        <v>5218003</v>
      </c>
      <c r="AB191" s="1" t="s">
        <v>7161</v>
      </c>
      <c r="AC191" s="1" t="s">
        <v>2360</v>
      </c>
      <c r="AD191" s="1">
        <v>2111532</v>
      </c>
      <c r="AE191" s="1" t="s">
        <v>2547</v>
      </c>
      <c r="AF191" s="1" t="s">
        <v>4075</v>
      </c>
      <c r="AG191" s="1">
        <v>3115201</v>
      </c>
      <c r="AH191" s="1" t="s">
        <v>4258</v>
      </c>
      <c r="AR191" s="1" t="s">
        <v>3143</v>
      </c>
      <c r="AS191" s="1">
        <v>2514552</v>
      </c>
      <c r="AT191" s="1" t="s">
        <v>3314</v>
      </c>
      <c r="AX191" s="1" t="s">
        <v>2576</v>
      </c>
      <c r="AY191" s="1">
        <v>2209807</v>
      </c>
      <c r="AZ191" s="1" t="s">
        <v>2764</v>
      </c>
      <c r="BA191" s="1" t="s">
        <v>1073</v>
      </c>
      <c r="BB191" s="1">
        <v>4113429</v>
      </c>
      <c r="BC191" s="1" t="s">
        <v>5862</v>
      </c>
      <c r="BP191" s="1" t="s">
        <v>6315</v>
      </c>
      <c r="BQ191" s="1">
        <v>4309506</v>
      </c>
      <c r="BR191" s="1" t="s">
        <v>6494</v>
      </c>
      <c r="BS191" s="1" t="s">
        <v>6057</v>
      </c>
      <c r="BT191" s="1">
        <v>4212270</v>
      </c>
      <c r="BU191" s="1" t="s">
        <v>6225</v>
      </c>
      <c r="BY191" s="1" t="s">
        <v>1247</v>
      </c>
      <c r="BZ191" s="1">
        <v>3516309</v>
      </c>
      <c r="CA191" s="1" t="s">
        <v>5256</v>
      </c>
    </row>
    <row r="192" spans="1:79" x14ac:dyDescent="0.25">
      <c r="A192" s="1">
        <v>191</v>
      </c>
      <c r="N192" s="1" t="s">
        <v>3678</v>
      </c>
      <c r="O192" s="1">
        <v>2916005</v>
      </c>
      <c r="P192" s="1" t="s">
        <v>3863</v>
      </c>
      <c r="Z192" s="1" t="s">
        <v>1246</v>
      </c>
      <c r="AA192" s="1">
        <v>5218052</v>
      </c>
      <c r="AB192" s="1" t="s">
        <v>7162</v>
      </c>
      <c r="AC192" s="1" t="s">
        <v>2360</v>
      </c>
      <c r="AD192" s="1">
        <v>2111573</v>
      </c>
      <c r="AE192" s="1" t="s">
        <v>2548</v>
      </c>
      <c r="AF192" s="1" t="s">
        <v>4075</v>
      </c>
      <c r="AG192" s="1">
        <v>3117306</v>
      </c>
      <c r="AH192" s="1" t="s">
        <v>4259</v>
      </c>
      <c r="AR192" s="1" t="s">
        <v>3143</v>
      </c>
      <c r="AS192" s="1">
        <v>2514602</v>
      </c>
      <c r="AT192" s="1" t="s">
        <v>3315</v>
      </c>
      <c r="AX192" s="1" t="s">
        <v>2576</v>
      </c>
      <c r="AY192" s="1">
        <v>2209856</v>
      </c>
      <c r="AZ192" s="1" t="s">
        <v>2765</v>
      </c>
      <c r="BA192" s="1" t="s">
        <v>1073</v>
      </c>
      <c r="BB192" s="1">
        <v>4113452</v>
      </c>
      <c r="BC192" s="1" t="s">
        <v>5863</v>
      </c>
      <c r="BP192" s="1" t="s">
        <v>6315</v>
      </c>
      <c r="BQ192" s="1">
        <v>4309555</v>
      </c>
      <c r="BR192" s="1" t="s">
        <v>6495</v>
      </c>
      <c r="BS192" s="1" t="s">
        <v>6057</v>
      </c>
      <c r="BT192" s="1">
        <v>4212304</v>
      </c>
      <c r="BU192" s="1" t="s">
        <v>6226</v>
      </c>
      <c r="BY192" s="1" t="s">
        <v>1247</v>
      </c>
      <c r="BZ192" s="1">
        <v>3516408</v>
      </c>
      <c r="CA192" s="1" t="s">
        <v>5257</v>
      </c>
    </row>
    <row r="193" spans="1:79" x14ac:dyDescent="0.25">
      <c r="A193" s="1">
        <v>192</v>
      </c>
      <c r="N193" s="1" t="s">
        <v>3678</v>
      </c>
      <c r="O193" s="1">
        <v>2916104</v>
      </c>
      <c r="P193" s="1" t="s">
        <v>3864</v>
      </c>
      <c r="Z193" s="1" t="s">
        <v>1246</v>
      </c>
      <c r="AA193" s="1">
        <v>5218102</v>
      </c>
      <c r="AB193" s="1" t="s">
        <v>7163</v>
      </c>
      <c r="AC193" s="1" t="s">
        <v>2360</v>
      </c>
      <c r="AD193" s="1">
        <v>2111607</v>
      </c>
      <c r="AE193" s="1" t="s">
        <v>2549</v>
      </c>
      <c r="AF193" s="1" t="s">
        <v>4075</v>
      </c>
      <c r="AG193" s="1">
        <v>3117207</v>
      </c>
      <c r="AH193" s="1" t="s">
        <v>4260</v>
      </c>
      <c r="AR193" s="1" t="s">
        <v>3143</v>
      </c>
      <c r="AS193" s="1">
        <v>2514651</v>
      </c>
      <c r="AT193" s="1" t="s">
        <v>3316</v>
      </c>
      <c r="AX193" s="1" t="s">
        <v>2576</v>
      </c>
      <c r="AY193" s="1">
        <v>2209872</v>
      </c>
      <c r="AZ193" s="1" t="s">
        <v>2766</v>
      </c>
      <c r="BA193" s="1" t="s">
        <v>1073</v>
      </c>
      <c r="BB193" s="1">
        <v>4113502</v>
      </c>
      <c r="BC193" s="1" t="s">
        <v>5864</v>
      </c>
      <c r="BP193" s="1" t="s">
        <v>6315</v>
      </c>
      <c r="BQ193" s="1">
        <v>4307104</v>
      </c>
      <c r="BR193" s="1" t="s">
        <v>6496</v>
      </c>
      <c r="BS193" s="1" t="s">
        <v>6057</v>
      </c>
      <c r="BT193" s="1">
        <v>4212403</v>
      </c>
      <c r="BU193" s="1" t="s">
        <v>6227</v>
      </c>
      <c r="BY193" s="1" t="s">
        <v>1247</v>
      </c>
      <c r="BZ193" s="1">
        <v>3516507</v>
      </c>
      <c r="CA193" s="1" t="s">
        <v>5258</v>
      </c>
    </row>
    <row r="194" spans="1:79" x14ac:dyDescent="0.25">
      <c r="A194" s="1">
        <v>193</v>
      </c>
      <c r="N194" s="1" t="s">
        <v>3678</v>
      </c>
      <c r="O194" s="1">
        <v>2916203</v>
      </c>
      <c r="P194" s="1" t="s">
        <v>3865</v>
      </c>
      <c r="Z194" s="1" t="s">
        <v>1246</v>
      </c>
      <c r="AA194" s="1">
        <v>5218300</v>
      </c>
      <c r="AB194" s="1" t="s">
        <v>7164</v>
      </c>
      <c r="AC194" s="1" t="s">
        <v>2360</v>
      </c>
      <c r="AD194" s="1">
        <v>2111631</v>
      </c>
      <c r="AE194" s="1" t="s">
        <v>2550</v>
      </c>
      <c r="AF194" s="1" t="s">
        <v>4075</v>
      </c>
      <c r="AG194" s="1">
        <v>3117405</v>
      </c>
      <c r="AH194" s="1" t="s">
        <v>4261</v>
      </c>
      <c r="AR194" s="1" t="s">
        <v>3143</v>
      </c>
      <c r="AS194" s="1">
        <v>2514701</v>
      </c>
      <c r="AT194" s="1" t="s">
        <v>3317</v>
      </c>
      <c r="AX194" s="1" t="s">
        <v>2576</v>
      </c>
      <c r="AY194" s="1">
        <v>2209906</v>
      </c>
      <c r="AZ194" s="1" t="s">
        <v>2767</v>
      </c>
      <c r="BA194" s="1" t="s">
        <v>1073</v>
      </c>
      <c r="BB194" s="1">
        <v>4113601</v>
      </c>
      <c r="BC194" s="1" t="s">
        <v>5865</v>
      </c>
      <c r="BP194" s="1" t="s">
        <v>6315</v>
      </c>
      <c r="BQ194" s="1">
        <v>4309571</v>
      </c>
      <c r="BR194" s="1" t="s">
        <v>6497</v>
      </c>
      <c r="BS194" s="1" t="s">
        <v>6057</v>
      </c>
      <c r="BT194" s="1">
        <v>4212502</v>
      </c>
      <c r="BU194" s="1" t="s">
        <v>6228</v>
      </c>
      <c r="BY194" s="1" t="s">
        <v>1247</v>
      </c>
      <c r="BZ194" s="1">
        <v>3516606</v>
      </c>
      <c r="CA194" s="1" t="s">
        <v>5259</v>
      </c>
    </row>
    <row r="195" spans="1:79" x14ac:dyDescent="0.25">
      <c r="A195" s="1">
        <v>194</v>
      </c>
      <c r="N195" s="1" t="s">
        <v>3678</v>
      </c>
      <c r="O195" s="1">
        <v>2916302</v>
      </c>
      <c r="P195" s="1" t="s">
        <v>3866</v>
      </c>
      <c r="Z195" s="1" t="s">
        <v>1246</v>
      </c>
      <c r="AA195" s="1">
        <v>5218391</v>
      </c>
      <c r="AB195" s="1" t="s">
        <v>7165</v>
      </c>
      <c r="AC195" s="1" t="s">
        <v>2360</v>
      </c>
      <c r="AD195" s="1">
        <v>2111672</v>
      </c>
      <c r="AE195" s="1" t="s">
        <v>2551</v>
      </c>
      <c r="AF195" s="1" t="s">
        <v>4075</v>
      </c>
      <c r="AG195" s="1">
        <v>3117504</v>
      </c>
      <c r="AH195" s="1" t="s">
        <v>4262</v>
      </c>
      <c r="AR195" s="1" t="s">
        <v>3143</v>
      </c>
      <c r="AS195" s="1">
        <v>2514800</v>
      </c>
      <c r="AT195" s="1" t="s">
        <v>3318</v>
      </c>
      <c r="AX195" s="1" t="s">
        <v>2576</v>
      </c>
      <c r="AY195" s="1">
        <v>2209955</v>
      </c>
      <c r="AZ195" s="1" t="s">
        <v>2768</v>
      </c>
      <c r="BA195" s="1" t="s">
        <v>1073</v>
      </c>
      <c r="BB195" s="1">
        <v>4113700</v>
      </c>
      <c r="BC195" s="1" t="s">
        <v>5866</v>
      </c>
      <c r="BP195" s="1" t="s">
        <v>6315</v>
      </c>
      <c r="BQ195" s="1">
        <v>4309605</v>
      </c>
      <c r="BR195" s="1" t="s">
        <v>6498</v>
      </c>
      <c r="BS195" s="1" t="s">
        <v>6057</v>
      </c>
      <c r="BT195" s="1">
        <v>4212601</v>
      </c>
      <c r="BU195" s="1" t="s">
        <v>6229</v>
      </c>
      <c r="BY195" s="1" t="s">
        <v>1247</v>
      </c>
      <c r="BZ195" s="1">
        <v>3516705</v>
      </c>
      <c r="CA195" s="1" t="s">
        <v>5260</v>
      </c>
    </row>
    <row r="196" spans="1:79" x14ac:dyDescent="0.25">
      <c r="A196" s="1">
        <v>195</v>
      </c>
      <c r="N196" s="1" t="s">
        <v>3678</v>
      </c>
      <c r="O196" s="1">
        <v>2916401</v>
      </c>
      <c r="P196" s="1" t="s">
        <v>3867</v>
      </c>
      <c r="Z196" s="1" t="s">
        <v>1246</v>
      </c>
      <c r="AA196" s="1">
        <v>5218508</v>
      </c>
      <c r="AB196" s="1" t="s">
        <v>7166</v>
      </c>
      <c r="AC196" s="1" t="s">
        <v>2360</v>
      </c>
      <c r="AD196" s="1">
        <v>2111706</v>
      </c>
      <c r="AE196" s="1" t="s">
        <v>2552</v>
      </c>
      <c r="AF196" s="1" t="s">
        <v>4075</v>
      </c>
      <c r="AG196" s="1">
        <v>3117603</v>
      </c>
      <c r="AH196" s="1" t="s">
        <v>4263</v>
      </c>
      <c r="AR196" s="1" t="s">
        <v>3143</v>
      </c>
      <c r="AS196" s="1">
        <v>2514453</v>
      </c>
      <c r="AT196" s="1" t="s">
        <v>3319</v>
      </c>
      <c r="AX196" s="1" t="s">
        <v>2576</v>
      </c>
      <c r="AY196" s="1">
        <v>2209971</v>
      </c>
      <c r="AZ196" s="1" t="s">
        <v>2769</v>
      </c>
      <c r="BA196" s="1" t="s">
        <v>1073</v>
      </c>
      <c r="BB196" s="1">
        <v>4113734</v>
      </c>
      <c r="BC196" s="1" t="s">
        <v>5867</v>
      </c>
      <c r="BP196" s="1" t="s">
        <v>6315</v>
      </c>
      <c r="BQ196" s="1">
        <v>4309654</v>
      </c>
      <c r="BR196" s="1" t="s">
        <v>6499</v>
      </c>
      <c r="BS196" s="1" t="s">
        <v>6057</v>
      </c>
      <c r="BT196" s="1">
        <v>4212700</v>
      </c>
      <c r="BU196" s="1" t="s">
        <v>3462</v>
      </c>
      <c r="BY196" s="1" t="s">
        <v>1247</v>
      </c>
      <c r="BZ196" s="1">
        <v>3516804</v>
      </c>
      <c r="CA196" s="1" t="s">
        <v>5261</v>
      </c>
    </row>
    <row r="197" spans="1:79" x14ac:dyDescent="0.25">
      <c r="A197" s="1">
        <v>196</v>
      </c>
      <c r="N197" s="1" t="s">
        <v>3678</v>
      </c>
      <c r="O197" s="1">
        <v>2916500</v>
      </c>
      <c r="P197" s="1" t="s">
        <v>3868</v>
      </c>
      <c r="Z197" s="1" t="s">
        <v>1246</v>
      </c>
      <c r="AA197" s="1">
        <v>5218607</v>
      </c>
      <c r="AB197" s="1" t="s">
        <v>7167</v>
      </c>
      <c r="AC197" s="1" t="s">
        <v>2360</v>
      </c>
      <c r="AD197" s="1">
        <v>2111722</v>
      </c>
      <c r="AE197" s="1" t="s">
        <v>2553</v>
      </c>
      <c r="AF197" s="1" t="s">
        <v>4075</v>
      </c>
      <c r="AG197" s="1">
        <v>3117702</v>
      </c>
      <c r="AH197" s="1" t="s">
        <v>4264</v>
      </c>
      <c r="AR197" s="1" t="s">
        <v>3143</v>
      </c>
      <c r="AS197" s="1">
        <v>2514909</v>
      </c>
      <c r="AT197" s="1" t="s">
        <v>3320</v>
      </c>
      <c r="AX197" s="1" t="s">
        <v>2576</v>
      </c>
      <c r="AY197" s="1">
        <v>2210003</v>
      </c>
      <c r="AZ197" s="1" t="s">
        <v>2770</v>
      </c>
      <c r="BA197" s="1" t="s">
        <v>1073</v>
      </c>
      <c r="BB197" s="1">
        <v>4113759</v>
      </c>
      <c r="BC197" s="1" t="s">
        <v>5868</v>
      </c>
      <c r="BP197" s="1" t="s">
        <v>6315</v>
      </c>
      <c r="BQ197" s="1">
        <v>4309704</v>
      </c>
      <c r="BR197" s="1" t="s">
        <v>2008</v>
      </c>
      <c r="BS197" s="1" t="s">
        <v>6057</v>
      </c>
      <c r="BT197" s="1">
        <v>4212908</v>
      </c>
      <c r="BU197" s="1" t="s">
        <v>5494</v>
      </c>
      <c r="BY197" s="1" t="s">
        <v>1247</v>
      </c>
      <c r="BZ197" s="1">
        <v>3516853</v>
      </c>
      <c r="CA197" s="1" t="s">
        <v>5262</v>
      </c>
    </row>
    <row r="198" spans="1:79" x14ac:dyDescent="0.25">
      <c r="A198" s="1">
        <v>197</v>
      </c>
      <c r="N198" s="1" t="s">
        <v>3678</v>
      </c>
      <c r="O198" s="1">
        <v>2916609</v>
      </c>
      <c r="P198" s="1" t="s">
        <v>3869</v>
      </c>
      <c r="Z198" s="1" t="s">
        <v>1246</v>
      </c>
      <c r="AA198" s="1">
        <v>5218706</v>
      </c>
      <c r="AB198" s="1" t="s">
        <v>7168</v>
      </c>
      <c r="AC198" s="1" t="s">
        <v>2360</v>
      </c>
      <c r="AD198" s="1">
        <v>2111748</v>
      </c>
      <c r="AE198" s="1" t="s">
        <v>2554</v>
      </c>
      <c r="AF198" s="1" t="s">
        <v>4075</v>
      </c>
      <c r="AG198" s="1">
        <v>3117801</v>
      </c>
      <c r="AH198" s="1" t="s">
        <v>4265</v>
      </c>
      <c r="AR198" s="1" t="s">
        <v>3143</v>
      </c>
      <c r="AS198" s="1">
        <v>2515005</v>
      </c>
      <c r="AT198" s="1" t="s">
        <v>3321</v>
      </c>
      <c r="AX198" s="1" t="s">
        <v>2576</v>
      </c>
      <c r="AY198" s="1">
        <v>2210052</v>
      </c>
      <c r="AZ198" s="1" t="s">
        <v>2771</v>
      </c>
      <c r="BA198" s="1" t="s">
        <v>1073</v>
      </c>
      <c r="BB198" s="1">
        <v>4113809</v>
      </c>
      <c r="BC198" s="1" t="s">
        <v>5869</v>
      </c>
      <c r="BP198" s="1" t="s">
        <v>6315</v>
      </c>
      <c r="BQ198" s="1">
        <v>4309753</v>
      </c>
      <c r="BR198" s="1" t="s">
        <v>6500</v>
      </c>
      <c r="BS198" s="1" t="s">
        <v>6057</v>
      </c>
      <c r="BT198" s="1">
        <v>4213005</v>
      </c>
      <c r="BU198" s="1" t="s">
        <v>6230</v>
      </c>
      <c r="BY198" s="1" t="s">
        <v>1247</v>
      </c>
      <c r="BZ198" s="1">
        <v>3516903</v>
      </c>
      <c r="CA198" s="1" t="s">
        <v>5263</v>
      </c>
    </row>
    <row r="199" spans="1:79" x14ac:dyDescent="0.25">
      <c r="A199" s="1">
        <v>198</v>
      </c>
      <c r="N199" s="1" t="s">
        <v>3678</v>
      </c>
      <c r="O199" s="1">
        <v>2916708</v>
      </c>
      <c r="P199" s="1" t="s">
        <v>3870</v>
      </c>
      <c r="Z199" s="1" t="s">
        <v>1246</v>
      </c>
      <c r="AA199" s="1">
        <v>5218789</v>
      </c>
      <c r="AB199" s="1" t="s">
        <v>7169</v>
      </c>
      <c r="AC199" s="1" t="s">
        <v>2360</v>
      </c>
      <c r="AD199" s="1">
        <v>2111763</v>
      </c>
      <c r="AE199" s="1" t="s">
        <v>2555</v>
      </c>
      <c r="AF199" s="1" t="s">
        <v>4075</v>
      </c>
      <c r="AG199" s="1">
        <v>3117836</v>
      </c>
      <c r="AH199" s="1" t="s">
        <v>4266</v>
      </c>
      <c r="AR199" s="1" t="s">
        <v>3143</v>
      </c>
      <c r="AS199" s="1">
        <v>2515104</v>
      </c>
      <c r="AT199" s="1" t="s">
        <v>3322</v>
      </c>
      <c r="AX199" s="1" t="s">
        <v>2576</v>
      </c>
      <c r="AY199" s="1">
        <v>2210102</v>
      </c>
      <c r="AZ199" s="1" t="s">
        <v>2772</v>
      </c>
      <c r="BA199" s="1" t="s">
        <v>1073</v>
      </c>
      <c r="BB199" s="1">
        <v>4113908</v>
      </c>
      <c r="BC199" s="1" t="s">
        <v>5870</v>
      </c>
      <c r="BP199" s="1" t="s">
        <v>6315</v>
      </c>
      <c r="BQ199" s="1">
        <v>4309803</v>
      </c>
      <c r="BR199" s="1" t="s">
        <v>6501</v>
      </c>
      <c r="BS199" s="1" t="s">
        <v>6057</v>
      </c>
      <c r="BT199" s="1">
        <v>4213104</v>
      </c>
      <c r="BU199" s="1" t="s">
        <v>6231</v>
      </c>
      <c r="BY199" s="1" t="s">
        <v>1247</v>
      </c>
      <c r="BZ199" s="1">
        <v>3517000</v>
      </c>
      <c r="CA199" s="1" t="s">
        <v>5264</v>
      </c>
    </row>
    <row r="200" spans="1:79" x14ac:dyDescent="0.25">
      <c r="A200" s="1">
        <v>199</v>
      </c>
      <c r="N200" s="1" t="s">
        <v>3678</v>
      </c>
      <c r="O200" s="1">
        <v>2916807</v>
      </c>
      <c r="P200" s="1" t="s">
        <v>3871</v>
      </c>
      <c r="Z200" s="1" t="s">
        <v>1246</v>
      </c>
      <c r="AA200" s="1">
        <v>5218805</v>
      </c>
      <c r="AB200" s="1" t="s">
        <v>7170</v>
      </c>
      <c r="AC200" s="1" t="s">
        <v>2360</v>
      </c>
      <c r="AD200" s="1">
        <v>2111789</v>
      </c>
      <c r="AE200" s="1" t="s">
        <v>2556</v>
      </c>
      <c r="AF200" s="1" t="s">
        <v>4075</v>
      </c>
      <c r="AG200" s="1">
        <v>3117876</v>
      </c>
      <c r="AH200" s="1" t="s">
        <v>4267</v>
      </c>
      <c r="AR200" s="1" t="s">
        <v>3143</v>
      </c>
      <c r="AS200" s="1">
        <v>2515203</v>
      </c>
      <c r="AT200" s="1" t="s">
        <v>3323</v>
      </c>
      <c r="AX200" s="1" t="s">
        <v>2576</v>
      </c>
      <c r="AY200" s="1">
        <v>2210201</v>
      </c>
      <c r="AZ200" s="1" t="s">
        <v>2773</v>
      </c>
      <c r="BA200" s="1" t="s">
        <v>1073</v>
      </c>
      <c r="BB200" s="1">
        <v>4114005</v>
      </c>
      <c r="BC200" s="1" t="s">
        <v>5871</v>
      </c>
      <c r="BP200" s="1" t="s">
        <v>6315</v>
      </c>
      <c r="BQ200" s="1">
        <v>4309902</v>
      </c>
      <c r="BR200" s="1" t="s">
        <v>6502</v>
      </c>
      <c r="BS200" s="1" t="s">
        <v>6057</v>
      </c>
      <c r="BT200" s="1">
        <v>4213153</v>
      </c>
      <c r="BU200" s="1" t="s">
        <v>6232</v>
      </c>
      <c r="BY200" s="1" t="s">
        <v>1247</v>
      </c>
      <c r="BZ200" s="1">
        <v>3517109</v>
      </c>
      <c r="CA200" s="1" t="s">
        <v>5265</v>
      </c>
    </row>
    <row r="201" spans="1:79" x14ac:dyDescent="0.25">
      <c r="A201" s="1">
        <v>200</v>
      </c>
      <c r="N201" s="1" t="s">
        <v>3678</v>
      </c>
      <c r="O201" s="1">
        <v>2916856</v>
      </c>
      <c r="P201" s="1" t="s">
        <v>3872</v>
      </c>
      <c r="Z201" s="1" t="s">
        <v>1246</v>
      </c>
      <c r="AA201" s="1">
        <v>5218904</v>
      </c>
      <c r="AB201" s="1" t="s">
        <v>7171</v>
      </c>
      <c r="AC201" s="1" t="s">
        <v>2360</v>
      </c>
      <c r="AD201" s="1">
        <v>2111805</v>
      </c>
      <c r="AE201" s="1" t="s">
        <v>2557</v>
      </c>
      <c r="AF201" s="1" t="s">
        <v>4075</v>
      </c>
      <c r="AG201" s="1">
        <v>3117900</v>
      </c>
      <c r="AH201" s="1" t="s">
        <v>4268</v>
      </c>
      <c r="AR201" s="1" t="s">
        <v>3143</v>
      </c>
      <c r="AS201" s="1">
        <v>2515302</v>
      </c>
      <c r="AT201" s="1" t="s">
        <v>3324</v>
      </c>
      <c r="AX201" s="1" t="s">
        <v>2576</v>
      </c>
      <c r="AY201" s="1">
        <v>2210300</v>
      </c>
      <c r="AZ201" s="1" t="s">
        <v>2774</v>
      </c>
      <c r="BA201" s="1" t="s">
        <v>1073</v>
      </c>
      <c r="BB201" s="1">
        <v>4114104</v>
      </c>
      <c r="BC201" s="1" t="s">
        <v>5872</v>
      </c>
      <c r="BP201" s="1" t="s">
        <v>6315</v>
      </c>
      <c r="BQ201" s="1">
        <v>4309951</v>
      </c>
      <c r="BR201" s="1" t="s">
        <v>6503</v>
      </c>
      <c r="BS201" s="1" t="s">
        <v>6057</v>
      </c>
      <c r="BT201" s="1">
        <v>4213203</v>
      </c>
      <c r="BU201" s="1" t="s">
        <v>6233</v>
      </c>
      <c r="BY201" s="1" t="s">
        <v>1247</v>
      </c>
      <c r="BZ201" s="1">
        <v>3517208</v>
      </c>
      <c r="CA201" s="1" t="s">
        <v>5266</v>
      </c>
    </row>
    <row r="202" spans="1:79" x14ac:dyDescent="0.25">
      <c r="A202" s="1">
        <v>201</v>
      </c>
      <c r="N202" s="1" t="s">
        <v>3678</v>
      </c>
      <c r="O202" s="1">
        <v>2916906</v>
      </c>
      <c r="P202" s="1" t="s">
        <v>3873</v>
      </c>
      <c r="Z202" s="1" t="s">
        <v>1246</v>
      </c>
      <c r="AA202" s="1">
        <v>5219001</v>
      </c>
      <c r="AB202" s="1" t="s">
        <v>7172</v>
      </c>
      <c r="AC202" s="1" t="s">
        <v>2360</v>
      </c>
      <c r="AD202" s="1">
        <v>2111904</v>
      </c>
      <c r="AE202" s="1" t="s">
        <v>2558</v>
      </c>
      <c r="AF202" s="1" t="s">
        <v>4075</v>
      </c>
      <c r="AG202" s="1">
        <v>3118007</v>
      </c>
      <c r="AH202" s="1" t="s">
        <v>4269</v>
      </c>
      <c r="AR202" s="1" t="s">
        <v>3143</v>
      </c>
      <c r="AS202" s="1">
        <v>2515401</v>
      </c>
      <c r="AT202" s="1" t="s">
        <v>3325</v>
      </c>
      <c r="AX202" s="1" t="s">
        <v>2576</v>
      </c>
      <c r="AY202" s="1">
        <v>2210359</v>
      </c>
      <c r="AZ202" s="1" t="s">
        <v>2775</v>
      </c>
      <c r="BA202" s="1" t="s">
        <v>1073</v>
      </c>
      <c r="BB202" s="1">
        <v>4114203</v>
      </c>
      <c r="BC202" s="1" t="s">
        <v>5873</v>
      </c>
      <c r="BP202" s="1" t="s">
        <v>6315</v>
      </c>
      <c r="BQ202" s="1">
        <v>4310009</v>
      </c>
      <c r="BR202" s="1" t="s">
        <v>6504</v>
      </c>
      <c r="BS202" s="1" t="s">
        <v>6057</v>
      </c>
      <c r="BT202" s="1">
        <v>4213302</v>
      </c>
      <c r="BU202" s="1" t="s">
        <v>6234</v>
      </c>
      <c r="BY202" s="1" t="s">
        <v>1247</v>
      </c>
      <c r="BZ202" s="1">
        <v>3517307</v>
      </c>
      <c r="CA202" s="1" t="s">
        <v>5267</v>
      </c>
    </row>
    <row r="203" spans="1:79" x14ac:dyDescent="0.25">
      <c r="A203" s="1">
        <v>202</v>
      </c>
      <c r="N203" s="1" t="s">
        <v>3678</v>
      </c>
      <c r="O203" s="1">
        <v>2917003</v>
      </c>
      <c r="P203" s="1" t="s">
        <v>3874</v>
      </c>
      <c r="Z203" s="1" t="s">
        <v>1246</v>
      </c>
      <c r="AA203" s="1">
        <v>5219100</v>
      </c>
      <c r="AB203" s="1" t="s">
        <v>7173</v>
      </c>
      <c r="AC203" s="1" t="s">
        <v>2360</v>
      </c>
      <c r="AD203" s="1">
        <v>2111953</v>
      </c>
      <c r="AE203" s="1" t="s">
        <v>2559</v>
      </c>
      <c r="AF203" s="1" t="s">
        <v>4075</v>
      </c>
      <c r="AG203" s="1">
        <v>3118106</v>
      </c>
      <c r="AH203" s="1" t="s">
        <v>4270</v>
      </c>
      <c r="AR203" s="1" t="s">
        <v>3143</v>
      </c>
      <c r="AS203" s="1">
        <v>2515500</v>
      </c>
      <c r="AT203" s="1" t="s">
        <v>3326</v>
      </c>
      <c r="AX203" s="1" t="s">
        <v>2576</v>
      </c>
      <c r="AY203" s="1">
        <v>2210375</v>
      </c>
      <c r="AZ203" s="1" t="s">
        <v>2776</v>
      </c>
      <c r="BA203" s="1" t="s">
        <v>1073</v>
      </c>
      <c r="BB203" s="1">
        <v>4114302</v>
      </c>
      <c r="BC203" s="1" t="s">
        <v>5874</v>
      </c>
      <c r="BP203" s="1" t="s">
        <v>6315</v>
      </c>
      <c r="BQ203" s="1">
        <v>4310108</v>
      </c>
      <c r="BR203" s="1" t="s">
        <v>6505</v>
      </c>
      <c r="BS203" s="1" t="s">
        <v>6057</v>
      </c>
      <c r="BT203" s="1">
        <v>4213351</v>
      </c>
      <c r="BU203" s="1" t="s">
        <v>6235</v>
      </c>
      <c r="BY203" s="1" t="s">
        <v>1247</v>
      </c>
      <c r="BZ203" s="1">
        <v>3517406</v>
      </c>
      <c r="CA203" s="1" t="s">
        <v>5268</v>
      </c>
    </row>
    <row r="204" spans="1:79" x14ac:dyDescent="0.25">
      <c r="A204" s="1">
        <v>203</v>
      </c>
      <c r="N204" s="1" t="s">
        <v>3678</v>
      </c>
      <c r="O204" s="1">
        <v>2917102</v>
      </c>
      <c r="P204" s="1" t="s">
        <v>3875</v>
      </c>
      <c r="Z204" s="1" t="s">
        <v>1246</v>
      </c>
      <c r="AA204" s="1">
        <v>5219209</v>
      </c>
      <c r="AB204" s="1" t="s">
        <v>7174</v>
      </c>
      <c r="AC204" s="1" t="s">
        <v>2360</v>
      </c>
      <c r="AD204" s="1">
        <v>2112001</v>
      </c>
      <c r="AE204" s="1" t="s">
        <v>2560</v>
      </c>
      <c r="AF204" s="1" t="s">
        <v>4075</v>
      </c>
      <c r="AG204" s="1">
        <v>3118205</v>
      </c>
      <c r="AH204" s="1" t="s">
        <v>4271</v>
      </c>
      <c r="AR204" s="1" t="s">
        <v>3143</v>
      </c>
      <c r="AS204" s="1">
        <v>2515609</v>
      </c>
      <c r="AT204" s="1" t="s">
        <v>3327</v>
      </c>
      <c r="AX204" s="1" t="s">
        <v>2576</v>
      </c>
      <c r="AY204" s="1">
        <v>2210383</v>
      </c>
      <c r="AZ204" s="1" t="s">
        <v>2777</v>
      </c>
      <c r="BA204" s="1" t="s">
        <v>1073</v>
      </c>
      <c r="BB204" s="1">
        <v>4114351</v>
      </c>
      <c r="BC204" s="1" t="s">
        <v>5875</v>
      </c>
      <c r="BP204" s="1" t="s">
        <v>6315</v>
      </c>
      <c r="BQ204" s="1">
        <v>4310207</v>
      </c>
      <c r="BR204" s="1" t="s">
        <v>6506</v>
      </c>
      <c r="BS204" s="1" t="s">
        <v>6057</v>
      </c>
      <c r="BT204" s="1">
        <v>4213401</v>
      </c>
      <c r="BU204" s="1" t="s">
        <v>6236</v>
      </c>
      <c r="BY204" s="1" t="s">
        <v>1247</v>
      </c>
      <c r="BZ204" s="1">
        <v>3517505</v>
      </c>
      <c r="CA204" s="1" t="s">
        <v>5269</v>
      </c>
    </row>
    <row r="205" spans="1:79" x14ac:dyDescent="0.25">
      <c r="A205" s="1">
        <v>204</v>
      </c>
      <c r="N205" s="1" t="s">
        <v>3678</v>
      </c>
      <c r="O205" s="1">
        <v>2917201</v>
      </c>
      <c r="P205" s="1" t="s">
        <v>3876</v>
      </c>
      <c r="Z205" s="1" t="s">
        <v>1246</v>
      </c>
      <c r="AA205" s="1">
        <v>5219258</v>
      </c>
      <c r="AB205" s="1" t="s">
        <v>7175</v>
      </c>
      <c r="AC205" s="1" t="s">
        <v>2360</v>
      </c>
      <c r="AD205" s="1">
        <v>2112100</v>
      </c>
      <c r="AE205" s="1" t="s">
        <v>2561</v>
      </c>
      <c r="AF205" s="1" t="s">
        <v>4075</v>
      </c>
      <c r="AG205" s="1">
        <v>3118304</v>
      </c>
      <c r="AH205" s="1" t="s">
        <v>4272</v>
      </c>
      <c r="AR205" s="1" t="s">
        <v>3143</v>
      </c>
      <c r="AS205" s="1">
        <v>2515708</v>
      </c>
      <c r="AT205" s="1" t="s">
        <v>3328</v>
      </c>
      <c r="AX205" s="1" t="s">
        <v>2576</v>
      </c>
      <c r="AY205" s="1">
        <v>2210391</v>
      </c>
      <c r="AZ205" s="1" t="s">
        <v>2778</v>
      </c>
      <c r="BA205" s="1" t="s">
        <v>1073</v>
      </c>
      <c r="BB205" s="1">
        <v>4114401</v>
      </c>
      <c r="BC205" s="1" t="s">
        <v>5876</v>
      </c>
      <c r="BP205" s="1" t="s">
        <v>6315</v>
      </c>
      <c r="BQ205" s="1">
        <v>4310306</v>
      </c>
      <c r="BR205" s="1" t="s">
        <v>6507</v>
      </c>
      <c r="BS205" s="1" t="s">
        <v>6057</v>
      </c>
      <c r="BT205" s="1">
        <v>4213500</v>
      </c>
      <c r="BU205" s="1" t="s">
        <v>6237</v>
      </c>
      <c r="BY205" s="1" t="s">
        <v>1247</v>
      </c>
      <c r="BZ205" s="1">
        <v>3517604</v>
      </c>
      <c r="CA205" s="1" t="s">
        <v>5270</v>
      </c>
    </row>
    <row r="206" spans="1:79" x14ac:dyDescent="0.25">
      <c r="A206" s="1">
        <v>205</v>
      </c>
      <c r="N206" s="1" t="s">
        <v>3678</v>
      </c>
      <c r="O206" s="1">
        <v>2917300</v>
      </c>
      <c r="P206" s="1" t="s">
        <v>3877</v>
      </c>
      <c r="Z206" s="1" t="s">
        <v>1246</v>
      </c>
      <c r="AA206" s="1">
        <v>5219308</v>
      </c>
      <c r="AB206" s="1" t="s">
        <v>7176</v>
      </c>
      <c r="AC206" s="1" t="s">
        <v>2360</v>
      </c>
      <c r="AD206" s="1">
        <v>2112209</v>
      </c>
      <c r="AE206" s="1" t="s">
        <v>2562</v>
      </c>
      <c r="AF206" s="1" t="s">
        <v>4075</v>
      </c>
      <c r="AG206" s="1">
        <v>3118403</v>
      </c>
      <c r="AH206" s="1" t="s">
        <v>4273</v>
      </c>
      <c r="AR206" s="1" t="s">
        <v>3143</v>
      </c>
      <c r="AS206" s="1">
        <v>2515807</v>
      </c>
      <c r="AT206" s="1" t="s">
        <v>3329</v>
      </c>
      <c r="AX206" s="1" t="s">
        <v>2576</v>
      </c>
      <c r="AY206" s="1">
        <v>2210409</v>
      </c>
      <c r="AZ206" s="1" t="s">
        <v>2779</v>
      </c>
      <c r="BA206" s="1" t="s">
        <v>1073</v>
      </c>
      <c r="BB206" s="1">
        <v>4114500</v>
      </c>
      <c r="BC206" s="1" t="s">
        <v>5877</v>
      </c>
      <c r="BP206" s="1" t="s">
        <v>6315</v>
      </c>
      <c r="BQ206" s="1">
        <v>4310330</v>
      </c>
      <c r="BR206" s="1" t="s">
        <v>6508</v>
      </c>
      <c r="BS206" s="1" t="s">
        <v>6057</v>
      </c>
      <c r="BT206" s="1">
        <v>4213609</v>
      </c>
      <c r="BU206" s="1" t="s">
        <v>6238</v>
      </c>
      <c r="BY206" s="1" t="s">
        <v>1247</v>
      </c>
      <c r="BZ206" s="1">
        <v>3517703</v>
      </c>
      <c r="CA206" s="1" t="s">
        <v>5271</v>
      </c>
    </row>
    <row r="207" spans="1:79" x14ac:dyDescent="0.25">
      <c r="A207" s="1">
        <v>206</v>
      </c>
      <c r="N207" s="1" t="s">
        <v>3678</v>
      </c>
      <c r="O207" s="1">
        <v>2917334</v>
      </c>
      <c r="P207" s="1" t="s">
        <v>3878</v>
      </c>
      <c r="Z207" s="1" t="s">
        <v>1246</v>
      </c>
      <c r="AA207" s="1">
        <v>5219357</v>
      </c>
      <c r="AB207" s="1" t="s">
        <v>5585</v>
      </c>
      <c r="AC207" s="1" t="s">
        <v>2360</v>
      </c>
      <c r="AD207" s="1">
        <v>2112233</v>
      </c>
      <c r="AE207" s="1" t="s">
        <v>2563</v>
      </c>
      <c r="AF207" s="1" t="s">
        <v>4075</v>
      </c>
      <c r="AG207" s="1">
        <v>3118502</v>
      </c>
      <c r="AH207" s="1" t="s">
        <v>4274</v>
      </c>
      <c r="AR207" s="1" t="s">
        <v>3143</v>
      </c>
      <c r="AS207" s="1">
        <v>2515906</v>
      </c>
      <c r="AT207" s="1" t="s">
        <v>3330</v>
      </c>
      <c r="AX207" s="1" t="s">
        <v>2576</v>
      </c>
      <c r="AY207" s="1">
        <v>2210508</v>
      </c>
      <c r="AZ207" s="1" t="s">
        <v>2780</v>
      </c>
      <c r="BA207" s="1" t="s">
        <v>1073</v>
      </c>
      <c r="BB207" s="1">
        <v>4114609</v>
      </c>
      <c r="BC207" s="1" t="s">
        <v>5878</v>
      </c>
      <c r="BP207" s="1" t="s">
        <v>6315</v>
      </c>
      <c r="BQ207" s="1">
        <v>4310363</v>
      </c>
      <c r="BR207" s="1" t="s">
        <v>6509</v>
      </c>
      <c r="BS207" s="1" t="s">
        <v>6057</v>
      </c>
      <c r="BT207" s="1">
        <v>4213708</v>
      </c>
      <c r="BU207" s="1" t="s">
        <v>6239</v>
      </c>
      <c r="BY207" s="1" t="s">
        <v>1247</v>
      </c>
      <c r="BZ207" s="1">
        <v>3517802</v>
      </c>
      <c r="CA207" s="1" t="s">
        <v>5272</v>
      </c>
    </row>
    <row r="208" spans="1:79" x14ac:dyDescent="0.25">
      <c r="A208" s="1">
        <v>207</v>
      </c>
      <c r="N208" s="1" t="s">
        <v>3678</v>
      </c>
      <c r="O208" s="1">
        <v>2917359</v>
      </c>
      <c r="P208" s="1" t="s">
        <v>3879</v>
      </c>
      <c r="Z208" s="1" t="s">
        <v>1246</v>
      </c>
      <c r="AA208" s="1">
        <v>5219407</v>
      </c>
      <c r="AB208" s="1" t="s">
        <v>7177</v>
      </c>
      <c r="AC208" s="1" t="s">
        <v>2360</v>
      </c>
      <c r="AD208" s="1">
        <v>2112274</v>
      </c>
      <c r="AE208" s="1" t="s">
        <v>2564</v>
      </c>
      <c r="AF208" s="1" t="s">
        <v>4075</v>
      </c>
      <c r="AG208" s="1">
        <v>3118601</v>
      </c>
      <c r="AH208" s="1" t="s">
        <v>4275</v>
      </c>
      <c r="AR208" s="1" t="s">
        <v>3143</v>
      </c>
      <c r="AS208" s="1">
        <v>2515930</v>
      </c>
      <c r="AT208" s="1" t="s">
        <v>3331</v>
      </c>
      <c r="AX208" s="1" t="s">
        <v>2576</v>
      </c>
      <c r="AY208" s="1">
        <v>2210607</v>
      </c>
      <c r="AZ208" s="1" t="s">
        <v>2781</v>
      </c>
      <c r="BA208" s="1" t="s">
        <v>1073</v>
      </c>
      <c r="BB208" s="1">
        <v>4114708</v>
      </c>
      <c r="BC208" s="1" t="s">
        <v>5879</v>
      </c>
      <c r="BP208" s="1" t="s">
        <v>6315</v>
      </c>
      <c r="BQ208" s="1">
        <v>4310405</v>
      </c>
      <c r="BR208" s="1" t="s">
        <v>2877</v>
      </c>
      <c r="BS208" s="1" t="s">
        <v>6057</v>
      </c>
      <c r="BT208" s="1">
        <v>4213807</v>
      </c>
      <c r="BU208" s="1" t="s">
        <v>5523</v>
      </c>
      <c r="BY208" s="1" t="s">
        <v>1247</v>
      </c>
      <c r="BZ208" s="1">
        <v>3517901</v>
      </c>
      <c r="CA208" s="1" t="s">
        <v>5273</v>
      </c>
    </row>
    <row r="209" spans="1:79" x14ac:dyDescent="0.25">
      <c r="A209" s="1">
        <v>208</v>
      </c>
      <c r="N209" s="1" t="s">
        <v>3678</v>
      </c>
      <c r="O209" s="1">
        <v>2917409</v>
      </c>
      <c r="P209" s="1" t="s">
        <v>3880</v>
      </c>
      <c r="Z209" s="1" t="s">
        <v>1246</v>
      </c>
      <c r="AA209" s="1">
        <v>5219456</v>
      </c>
      <c r="AB209" s="1" t="s">
        <v>7178</v>
      </c>
      <c r="AC209" s="1" t="s">
        <v>2360</v>
      </c>
      <c r="AD209" s="1">
        <v>2112308</v>
      </c>
      <c r="AE209" s="1" t="s">
        <v>2565</v>
      </c>
      <c r="AF209" s="1" t="s">
        <v>4075</v>
      </c>
      <c r="AG209" s="1">
        <v>3118700</v>
      </c>
      <c r="AH209" s="1" t="s">
        <v>4276</v>
      </c>
      <c r="AR209" s="1" t="s">
        <v>3143</v>
      </c>
      <c r="AS209" s="1">
        <v>2515971</v>
      </c>
      <c r="AT209" s="1" t="s">
        <v>3332</v>
      </c>
      <c r="AX209" s="1" t="s">
        <v>2576</v>
      </c>
      <c r="AY209" s="1">
        <v>2210623</v>
      </c>
      <c r="AZ209" s="1" t="s">
        <v>2782</v>
      </c>
      <c r="BA209" s="1" t="s">
        <v>1073</v>
      </c>
      <c r="BB209" s="1">
        <v>4114807</v>
      </c>
      <c r="BC209" s="1" t="s">
        <v>5880</v>
      </c>
      <c r="BP209" s="1" t="s">
        <v>6315</v>
      </c>
      <c r="BQ209" s="1">
        <v>4310413</v>
      </c>
      <c r="BR209" s="1" t="s">
        <v>6510</v>
      </c>
      <c r="BS209" s="1" t="s">
        <v>6057</v>
      </c>
      <c r="BT209" s="1">
        <v>4213906</v>
      </c>
      <c r="BU209" s="1" t="s">
        <v>6240</v>
      </c>
      <c r="BY209" s="1" t="s">
        <v>1247</v>
      </c>
      <c r="BZ209" s="1">
        <v>3518008</v>
      </c>
      <c r="CA209" s="1" t="s">
        <v>5274</v>
      </c>
    </row>
    <row r="210" spans="1:79" x14ac:dyDescent="0.25">
      <c r="A210" s="1">
        <v>209</v>
      </c>
      <c r="N210" s="1" t="s">
        <v>3678</v>
      </c>
      <c r="O210" s="1">
        <v>2917508</v>
      </c>
      <c r="P210" s="1" t="s">
        <v>3881</v>
      </c>
      <c r="Z210" s="1" t="s">
        <v>1246</v>
      </c>
      <c r="AA210" s="1">
        <v>5219506</v>
      </c>
      <c r="AB210" s="1" t="s">
        <v>7179</v>
      </c>
      <c r="AC210" s="1" t="s">
        <v>2360</v>
      </c>
      <c r="AD210" s="1">
        <v>2112407</v>
      </c>
      <c r="AE210" s="1" t="s">
        <v>2566</v>
      </c>
      <c r="AF210" s="1" t="s">
        <v>4075</v>
      </c>
      <c r="AG210" s="1">
        <v>3118809</v>
      </c>
      <c r="AH210" s="1" t="s">
        <v>4277</v>
      </c>
      <c r="AR210" s="1" t="s">
        <v>3143</v>
      </c>
      <c r="AS210" s="1">
        <v>2516003</v>
      </c>
      <c r="AT210" s="1" t="s">
        <v>3333</v>
      </c>
      <c r="AX210" s="1" t="s">
        <v>2576</v>
      </c>
      <c r="AY210" s="1">
        <v>2210631</v>
      </c>
      <c r="AZ210" s="1" t="s">
        <v>2783</v>
      </c>
      <c r="BA210" s="1" t="s">
        <v>1073</v>
      </c>
      <c r="BB210" s="1">
        <v>4114906</v>
      </c>
      <c r="BC210" s="1" t="s">
        <v>5881</v>
      </c>
      <c r="BP210" s="1" t="s">
        <v>6315</v>
      </c>
      <c r="BQ210" s="1">
        <v>4310439</v>
      </c>
      <c r="BR210" s="1" t="s">
        <v>6511</v>
      </c>
      <c r="BS210" s="1" t="s">
        <v>6057</v>
      </c>
      <c r="BT210" s="1">
        <v>4214003</v>
      </c>
      <c r="BU210" s="1" t="s">
        <v>6241</v>
      </c>
      <c r="BY210" s="1" t="s">
        <v>1247</v>
      </c>
      <c r="BZ210" s="1">
        <v>3518107</v>
      </c>
      <c r="CA210" s="1" t="s">
        <v>5275</v>
      </c>
    </row>
    <row r="211" spans="1:79" x14ac:dyDescent="0.25">
      <c r="A211" s="1">
        <v>210</v>
      </c>
      <c r="N211" s="1" t="s">
        <v>3678</v>
      </c>
      <c r="O211" s="1">
        <v>2917607</v>
      </c>
      <c r="P211" s="1" t="s">
        <v>3882</v>
      </c>
      <c r="Z211" s="1" t="s">
        <v>1246</v>
      </c>
      <c r="AA211" s="1">
        <v>5219605</v>
      </c>
      <c r="AB211" s="1" t="s">
        <v>7180</v>
      </c>
      <c r="AC211" s="1" t="s">
        <v>2360</v>
      </c>
      <c r="AD211" s="1">
        <v>2112456</v>
      </c>
      <c r="AE211" s="1" t="s">
        <v>2567</v>
      </c>
      <c r="AF211" s="1" t="s">
        <v>4075</v>
      </c>
      <c r="AG211" s="1">
        <v>3118908</v>
      </c>
      <c r="AH211" s="1" t="s">
        <v>4278</v>
      </c>
      <c r="AR211" s="1" t="s">
        <v>3143</v>
      </c>
      <c r="AS211" s="1">
        <v>2516102</v>
      </c>
      <c r="AT211" s="1" t="s">
        <v>3334</v>
      </c>
      <c r="AX211" s="1" t="s">
        <v>2576</v>
      </c>
      <c r="AY211" s="1">
        <v>2210656</v>
      </c>
      <c r="AZ211" s="1" t="s">
        <v>2784</v>
      </c>
      <c r="BA211" s="1" t="s">
        <v>1073</v>
      </c>
      <c r="BB211" s="1">
        <v>4115002</v>
      </c>
      <c r="BC211" s="1" t="s">
        <v>5882</v>
      </c>
      <c r="BP211" s="1" t="s">
        <v>6315</v>
      </c>
      <c r="BQ211" s="1">
        <v>4310462</v>
      </c>
      <c r="BR211" s="1" t="s">
        <v>6512</v>
      </c>
      <c r="BS211" s="1" t="s">
        <v>6057</v>
      </c>
      <c r="BT211" s="1">
        <v>4214102</v>
      </c>
      <c r="BU211" s="1" t="s">
        <v>6242</v>
      </c>
      <c r="BY211" s="1" t="s">
        <v>1247</v>
      </c>
      <c r="BZ211" s="1">
        <v>3518206</v>
      </c>
      <c r="CA211" s="1" t="s">
        <v>5276</v>
      </c>
    </row>
    <row r="212" spans="1:79" x14ac:dyDescent="0.25">
      <c r="A212" s="1">
        <v>211</v>
      </c>
      <c r="N212" s="1" t="s">
        <v>3678</v>
      </c>
      <c r="O212" s="1">
        <v>2917706</v>
      </c>
      <c r="P212" s="1" t="s">
        <v>3883</v>
      </c>
      <c r="Z212" s="1" t="s">
        <v>1246</v>
      </c>
      <c r="AA212" s="1">
        <v>5219704</v>
      </c>
      <c r="AB212" s="1" t="s">
        <v>7181</v>
      </c>
      <c r="AC212" s="1" t="s">
        <v>2360</v>
      </c>
      <c r="AD212" s="1">
        <v>2112506</v>
      </c>
      <c r="AE212" s="1" t="s">
        <v>2568</v>
      </c>
      <c r="AF212" s="1" t="s">
        <v>4075</v>
      </c>
      <c r="AG212" s="1">
        <v>3119005</v>
      </c>
      <c r="AH212" s="1" t="s">
        <v>4279</v>
      </c>
      <c r="AR212" s="1" t="s">
        <v>3143</v>
      </c>
      <c r="AS212" s="1">
        <v>2516151</v>
      </c>
      <c r="AT212" s="1" t="s">
        <v>3335</v>
      </c>
      <c r="AX212" s="1" t="s">
        <v>2576</v>
      </c>
      <c r="AY212" s="1">
        <v>2210706</v>
      </c>
      <c r="AZ212" s="1" t="s">
        <v>2785</v>
      </c>
      <c r="BA212" s="1" t="s">
        <v>1073</v>
      </c>
      <c r="BB212" s="1">
        <v>4115101</v>
      </c>
      <c r="BC212" s="1" t="s">
        <v>5883</v>
      </c>
      <c r="BP212" s="1" t="s">
        <v>6315</v>
      </c>
      <c r="BQ212" s="1">
        <v>4310504</v>
      </c>
      <c r="BR212" s="1" t="s">
        <v>6513</v>
      </c>
      <c r="BS212" s="1" t="s">
        <v>6057</v>
      </c>
      <c r="BT212" s="1">
        <v>4214151</v>
      </c>
      <c r="BU212" s="1" t="s">
        <v>6243</v>
      </c>
      <c r="BY212" s="1" t="s">
        <v>1247</v>
      </c>
      <c r="BZ212" s="1">
        <v>3518305</v>
      </c>
      <c r="CA212" s="1" t="s">
        <v>5277</v>
      </c>
    </row>
    <row r="213" spans="1:79" x14ac:dyDescent="0.25">
      <c r="A213" s="1">
        <v>212</v>
      </c>
      <c r="N213" s="1" t="s">
        <v>3678</v>
      </c>
      <c r="O213" s="1">
        <v>2917805</v>
      </c>
      <c r="P213" s="1" t="s">
        <v>3884</v>
      </c>
      <c r="Z213" s="1" t="s">
        <v>1246</v>
      </c>
      <c r="AA213" s="1">
        <v>5219712</v>
      </c>
      <c r="AB213" s="1" t="s">
        <v>7182</v>
      </c>
      <c r="AC213" s="1" t="s">
        <v>2360</v>
      </c>
      <c r="AD213" s="1">
        <v>2112605</v>
      </c>
      <c r="AE213" s="1" t="s">
        <v>2569</v>
      </c>
      <c r="AF213" s="1" t="s">
        <v>4075</v>
      </c>
      <c r="AG213" s="1">
        <v>3119104</v>
      </c>
      <c r="AH213" s="1" t="s">
        <v>4280</v>
      </c>
      <c r="AR213" s="1" t="s">
        <v>3143</v>
      </c>
      <c r="AS213" s="1">
        <v>2516201</v>
      </c>
      <c r="AT213" s="1" t="s">
        <v>3336</v>
      </c>
      <c r="AX213" s="1" t="s">
        <v>2576</v>
      </c>
      <c r="AY213" s="1">
        <v>2210805</v>
      </c>
      <c r="AZ213" s="1" t="s">
        <v>2786</v>
      </c>
      <c r="BA213" s="1" t="s">
        <v>1073</v>
      </c>
      <c r="BB213" s="1">
        <v>4115200</v>
      </c>
      <c r="BC213" s="1" t="s">
        <v>5884</v>
      </c>
      <c r="BP213" s="1" t="s">
        <v>6315</v>
      </c>
      <c r="BQ213" s="1">
        <v>4310538</v>
      </c>
      <c r="BR213" s="1" t="s">
        <v>6514</v>
      </c>
      <c r="BS213" s="1" t="s">
        <v>6057</v>
      </c>
      <c r="BT213" s="1">
        <v>4214201</v>
      </c>
      <c r="BU213" s="1" t="s">
        <v>6244</v>
      </c>
      <c r="BY213" s="1" t="s">
        <v>1247</v>
      </c>
      <c r="BZ213" s="1">
        <v>3518404</v>
      </c>
      <c r="CA213" s="1" t="s">
        <v>5278</v>
      </c>
    </row>
    <row r="214" spans="1:79" x14ac:dyDescent="0.25">
      <c r="A214" s="1">
        <v>213</v>
      </c>
      <c r="N214" s="1" t="s">
        <v>3678</v>
      </c>
      <c r="O214" s="1">
        <v>2917904</v>
      </c>
      <c r="P214" s="1" t="s">
        <v>3035</v>
      </c>
      <c r="Z214" s="1" t="s">
        <v>1246</v>
      </c>
      <c r="AA214" s="1">
        <v>5219738</v>
      </c>
      <c r="AB214" s="1" t="s">
        <v>7183</v>
      </c>
      <c r="AC214" s="1" t="s">
        <v>2360</v>
      </c>
      <c r="AD214" s="1">
        <v>2112704</v>
      </c>
      <c r="AE214" s="1" t="s">
        <v>2570</v>
      </c>
      <c r="AF214" s="1" t="s">
        <v>4075</v>
      </c>
      <c r="AG214" s="1">
        <v>3119203</v>
      </c>
      <c r="AH214" s="1" t="s">
        <v>4281</v>
      </c>
      <c r="AR214" s="1" t="s">
        <v>3143</v>
      </c>
      <c r="AS214" s="1">
        <v>2516300</v>
      </c>
      <c r="AT214" s="1" t="s">
        <v>3337</v>
      </c>
      <c r="AX214" s="1" t="s">
        <v>2576</v>
      </c>
      <c r="AY214" s="1">
        <v>2210904</v>
      </c>
      <c r="AZ214" s="1" t="s">
        <v>2787</v>
      </c>
      <c r="BA214" s="1" t="s">
        <v>1073</v>
      </c>
      <c r="BB214" s="1">
        <v>4115309</v>
      </c>
      <c r="BC214" s="1" t="s">
        <v>5885</v>
      </c>
      <c r="BP214" s="1" t="s">
        <v>6315</v>
      </c>
      <c r="BQ214" s="1">
        <v>4310553</v>
      </c>
      <c r="BR214" s="1" t="s">
        <v>6515</v>
      </c>
      <c r="BS214" s="1" t="s">
        <v>6057</v>
      </c>
      <c r="BT214" s="1">
        <v>4214300</v>
      </c>
      <c r="BU214" s="1" t="s">
        <v>6245</v>
      </c>
      <c r="BY214" s="1" t="s">
        <v>1247</v>
      </c>
      <c r="BZ214" s="1">
        <v>3518503</v>
      </c>
      <c r="CA214" s="1" t="s">
        <v>5279</v>
      </c>
    </row>
    <row r="215" spans="1:79" x14ac:dyDescent="0.25">
      <c r="A215" s="1">
        <v>214</v>
      </c>
      <c r="N215" s="1" t="s">
        <v>3678</v>
      </c>
      <c r="O215" s="1">
        <v>2918001</v>
      </c>
      <c r="P215" s="1" t="s">
        <v>3885</v>
      </c>
      <c r="Z215" s="1" t="s">
        <v>1246</v>
      </c>
      <c r="AA215" s="1">
        <v>5219753</v>
      </c>
      <c r="AB215" s="1" t="s">
        <v>7184</v>
      </c>
      <c r="AC215" s="1" t="s">
        <v>2360</v>
      </c>
      <c r="AD215" s="1">
        <v>2112803</v>
      </c>
      <c r="AE215" s="1" t="s">
        <v>2571</v>
      </c>
      <c r="AF215" s="1" t="s">
        <v>4075</v>
      </c>
      <c r="AG215" s="1">
        <v>3119302</v>
      </c>
      <c r="AH215" s="1" t="s">
        <v>4282</v>
      </c>
      <c r="AR215" s="1" t="s">
        <v>3143</v>
      </c>
      <c r="AS215" s="1">
        <v>2516508</v>
      </c>
      <c r="AT215" s="1" t="s">
        <v>3338</v>
      </c>
      <c r="AX215" s="1" t="s">
        <v>2576</v>
      </c>
      <c r="AY215" s="1">
        <v>2210938</v>
      </c>
      <c r="AZ215" s="1" t="s">
        <v>2788</v>
      </c>
      <c r="BA215" s="1" t="s">
        <v>1073</v>
      </c>
      <c r="BB215" s="1">
        <v>4115358</v>
      </c>
      <c r="BC215" s="1" t="s">
        <v>5886</v>
      </c>
      <c r="BP215" s="1" t="s">
        <v>6315</v>
      </c>
      <c r="BQ215" s="1">
        <v>4310579</v>
      </c>
      <c r="BR215" s="1" t="s">
        <v>6516</v>
      </c>
      <c r="BS215" s="1" t="s">
        <v>6057</v>
      </c>
      <c r="BT215" s="1">
        <v>4214409</v>
      </c>
      <c r="BU215" s="1" t="s">
        <v>6246</v>
      </c>
      <c r="BY215" s="1" t="s">
        <v>1247</v>
      </c>
      <c r="BZ215" s="1">
        <v>3518602</v>
      </c>
      <c r="CA215" s="1" t="s">
        <v>5280</v>
      </c>
    </row>
    <row r="216" spans="1:79" x14ac:dyDescent="0.25">
      <c r="A216" s="1">
        <v>215</v>
      </c>
      <c r="N216" s="1" t="s">
        <v>3678</v>
      </c>
      <c r="O216" s="1">
        <v>2918100</v>
      </c>
      <c r="P216" s="1" t="s">
        <v>3886</v>
      </c>
      <c r="Z216" s="1" t="s">
        <v>1246</v>
      </c>
      <c r="AA216" s="1">
        <v>5219803</v>
      </c>
      <c r="AB216" s="1" t="s">
        <v>3304</v>
      </c>
      <c r="AC216" s="1" t="s">
        <v>2360</v>
      </c>
      <c r="AD216" s="1">
        <v>2112852</v>
      </c>
      <c r="AE216" s="1" t="s">
        <v>2572</v>
      </c>
      <c r="AF216" s="1" t="s">
        <v>4075</v>
      </c>
      <c r="AG216" s="1">
        <v>3119401</v>
      </c>
      <c r="AH216" s="1" t="s">
        <v>4283</v>
      </c>
      <c r="AR216" s="1" t="s">
        <v>3143</v>
      </c>
      <c r="AS216" s="1">
        <v>2516607</v>
      </c>
      <c r="AT216" s="1" t="s">
        <v>3339</v>
      </c>
      <c r="AX216" s="1" t="s">
        <v>2576</v>
      </c>
      <c r="AY216" s="1">
        <v>2210953</v>
      </c>
      <c r="AZ216" s="1" t="s">
        <v>2789</v>
      </c>
      <c r="BA216" s="1" t="s">
        <v>1073</v>
      </c>
      <c r="BB216" s="1">
        <v>4115408</v>
      </c>
      <c r="BC216" s="1" t="s">
        <v>5887</v>
      </c>
      <c r="BP216" s="1" t="s">
        <v>6315</v>
      </c>
      <c r="BQ216" s="1">
        <v>4310603</v>
      </c>
      <c r="BR216" s="1" t="s">
        <v>6517</v>
      </c>
      <c r="BS216" s="1" t="s">
        <v>6057</v>
      </c>
      <c r="BT216" s="1">
        <v>4214508</v>
      </c>
      <c r="BU216" s="1" t="s">
        <v>6247</v>
      </c>
      <c r="BY216" s="1" t="s">
        <v>1247</v>
      </c>
      <c r="BZ216" s="1">
        <v>3518701</v>
      </c>
      <c r="CA216" s="1" t="s">
        <v>5281</v>
      </c>
    </row>
    <row r="217" spans="1:79" x14ac:dyDescent="0.25">
      <c r="A217" s="1">
        <v>216</v>
      </c>
      <c r="N217" s="1" t="s">
        <v>3678</v>
      </c>
      <c r="O217" s="1">
        <v>2918209</v>
      </c>
      <c r="P217" s="1" t="s">
        <v>3887</v>
      </c>
      <c r="Z217" s="1" t="s">
        <v>1246</v>
      </c>
      <c r="AA217" s="1">
        <v>5219902</v>
      </c>
      <c r="AB217" s="1" t="s">
        <v>7185</v>
      </c>
      <c r="AC217" s="1" t="s">
        <v>2360</v>
      </c>
      <c r="AD217" s="1">
        <v>2112902</v>
      </c>
      <c r="AE217" s="1" t="s">
        <v>2573</v>
      </c>
      <c r="AF217" s="1" t="s">
        <v>4075</v>
      </c>
      <c r="AG217" s="1">
        <v>3119500</v>
      </c>
      <c r="AH217" s="1" t="s">
        <v>4284</v>
      </c>
      <c r="AR217" s="1" t="s">
        <v>3143</v>
      </c>
      <c r="AS217" s="1">
        <v>2516706</v>
      </c>
      <c r="AT217" s="1" t="s">
        <v>3340</v>
      </c>
      <c r="AX217" s="1" t="s">
        <v>2576</v>
      </c>
      <c r="AY217" s="1">
        <v>2210979</v>
      </c>
      <c r="AZ217" s="1" t="s">
        <v>2790</v>
      </c>
      <c r="BA217" s="1" t="s">
        <v>1073</v>
      </c>
      <c r="BB217" s="1">
        <v>4115457</v>
      </c>
      <c r="BC217" s="1" t="s">
        <v>5888</v>
      </c>
      <c r="BP217" s="1" t="s">
        <v>6315</v>
      </c>
      <c r="BQ217" s="1">
        <v>4310652</v>
      </c>
      <c r="BR217" s="1" t="s">
        <v>6518</v>
      </c>
      <c r="BS217" s="1" t="s">
        <v>6057</v>
      </c>
      <c r="BT217" s="1">
        <v>4214607</v>
      </c>
      <c r="BU217" s="1" t="s">
        <v>6248</v>
      </c>
      <c r="BY217" s="1" t="s">
        <v>1247</v>
      </c>
      <c r="BZ217" s="1">
        <v>3518800</v>
      </c>
      <c r="CA217" s="1" t="s">
        <v>5282</v>
      </c>
    </row>
    <row r="218" spans="1:79" x14ac:dyDescent="0.25">
      <c r="A218" s="1">
        <v>217</v>
      </c>
      <c r="N218" s="1" t="s">
        <v>3678</v>
      </c>
      <c r="O218" s="1">
        <v>2918308</v>
      </c>
      <c r="P218" s="1" t="s">
        <v>3888</v>
      </c>
      <c r="Z218" s="1" t="s">
        <v>1246</v>
      </c>
      <c r="AA218" s="1">
        <v>5220058</v>
      </c>
      <c r="AB218" s="1" t="s">
        <v>7186</v>
      </c>
      <c r="AC218" s="1" t="s">
        <v>2360</v>
      </c>
      <c r="AD218" s="1">
        <v>2113009</v>
      </c>
      <c r="AE218" s="1" t="s">
        <v>2574</v>
      </c>
      <c r="AF218" s="1" t="s">
        <v>4075</v>
      </c>
      <c r="AG218" s="1">
        <v>3119609</v>
      </c>
      <c r="AH218" s="1" t="s">
        <v>4285</v>
      </c>
      <c r="AR218" s="1" t="s">
        <v>3143</v>
      </c>
      <c r="AS218" s="1">
        <v>2516755</v>
      </c>
      <c r="AT218" s="1" t="s">
        <v>3341</v>
      </c>
      <c r="AX218" s="1" t="s">
        <v>2576</v>
      </c>
      <c r="AY218" s="1">
        <v>2211001</v>
      </c>
      <c r="AZ218" s="1" t="s">
        <v>2791</v>
      </c>
      <c r="BA218" s="1" t="s">
        <v>1073</v>
      </c>
      <c r="BB218" s="1">
        <v>4115507</v>
      </c>
      <c r="BC218" s="1" t="s">
        <v>5889</v>
      </c>
      <c r="BP218" s="1" t="s">
        <v>6315</v>
      </c>
      <c r="BQ218" s="1">
        <v>4310702</v>
      </c>
      <c r="BR218" s="1" t="s">
        <v>6519</v>
      </c>
      <c r="BS218" s="1" t="s">
        <v>6057</v>
      </c>
      <c r="BT218" s="1">
        <v>4214805</v>
      </c>
      <c r="BU218" s="1" t="s">
        <v>6249</v>
      </c>
      <c r="BY218" s="1" t="s">
        <v>1247</v>
      </c>
      <c r="BZ218" s="1">
        <v>3518859</v>
      </c>
      <c r="CA218" s="1" t="s">
        <v>5283</v>
      </c>
    </row>
    <row r="219" spans="1:79" x14ac:dyDescent="0.25">
      <c r="A219" s="1">
        <v>218</v>
      </c>
      <c r="N219" s="1" t="s">
        <v>3678</v>
      </c>
      <c r="O219" s="1">
        <v>2918357</v>
      </c>
      <c r="P219" s="1" t="s">
        <v>3889</v>
      </c>
      <c r="Z219" s="1" t="s">
        <v>1246</v>
      </c>
      <c r="AA219" s="1">
        <v>5220009</v>
      </c>
      <c r="AB219" s="1" t="s">
        <v>7187</v>
      </c>
      <c r="AC219" s="1" t="s">
        <v>2360</v>
      </c>
      <c r="AD219" s="1">
        <v>2114007</v>
      </c>
      <c r="AE219" s="1" t="s">
        <v>2575</v>
      </c>
      <c r="AF219" s="1" t="s">
        <v>4075</v>
      </c>
      <c r="AG219" s="1">
        <v>3119708</v>
      </c>
      <c r="AH219" s="1" t="s">
        <v>4286</v>
      </c>
      <c r="AR219" s="1" t="s">
        <v>3143</v>
      </c>
      <c r="AS219" s="1">
        <v>2516805</v>
      </c>
      <c r="AT219" s="1" t="s">
        <v>3342</v>
      </c>
      <c r="AX219" s="1" t="s">
        <v>2576</v>
      </c>
      <c r="AY219" s="1">
        <v>2211100</v>
      </c>
      <c r="AZ219" s="1" t="s">
        <v>2792</v>
      </c>
      <c r="BA219" s="1" t="s">
        <v>1073</v>
      </c>
      <c r="BB219" s="1">
        <v>4115606</v>
      </c>
      <c r="BC219" s="1" t="s">
        <v>5890</v>
      </c>
      <c r="BP219" s="1" t="s">
        <v>6315</v>
      </c>
      <c r="BQ219" s="1">
        <v>4310751</v>
      </c>
      <c r="BR219" s="1" t="s">
        <v>6520</v>
      </c>
      <c r="BS219" s="1" t="s">
        <v>6057</v>
      </c>
      <c r="BT219" s="1">
        <v>4214706</v>
      </c>
      <c r="BU219" s="1" t="s">
        <v>6250</v>
      </c>
      <c r="BY219" s="1" t="s">
        <v>1247</v>
      </c>
      <c r="BZ219" s="1">
        <v>3518909</v>
      </c>
      <c r="CA219" s="1" t="s">
        <v>5284</v>
      </c>
    </row>
    <row r="220" spans="1:79" x14ac:dyDescent="0.25">
      <c r="A220" s="1">
        <v>219</v>
      </c>
      <c r="N220" s="1" t="s">
        <v>3678</v>
      </c>
      <c r="O220" s="1">
        <v>2918407</v>
      </c>
      <c r="P220" s="1" t="s">
        <v>3890</v>
      </c>
      <c r="Z220" s="1" t="s">
        <v>1246</v>
      </c>
      <c r="AA220" s="1">
        <v>5220108</v>
      </c>
      <c r="AB220" s="1" t="s">
        <v>7188</v>
      </c>
      <c r="AF220" s="1" t="s">
        <v>4075</v>
      </c>
      <c r="AG220" s="1">
        <v>3119807</v>
      </c>
      <c r="AH220" s="1" t="s">
        <v>4287</v>
      </c>
      <c r="AR220" s="1" t="s">
        <v>3143</v>
      </c>
      <c r="AS220" s="1">
        <v>2516904</v>
      </c>
      <c r="AT220" s="1" t="s">
        <v>3343</v>
      </c>
      <c r="AX220" s="1" t="s">
        <v>2576</v>
      </c>
      <c r="AY220" s="1">
        <v>2211209</v>
      </c>
      <c r="AZ220" s="1" t="s">
        <v>2793</v>
      </c>
      <c r="BA220" s="1" t="s">
        <v>1073</v>
      </c>
      <c r="BB220" s="1">
        <v>4115705</v>
      </c>
      <c r="BC220" s="1" t="s">
        <v>5891</v>
      </c>
      <c r="BP220" s="1" t="s">
        <v>6315</v>
      </c>
      <c r="BQ220" s="1">
        <v>4310801</v>
      </c>
      <c r="BR220" s="1" t="s">
        <v>6521</v>
      </c>
      <c r="BS220" s="1" t="s">
        <v>6057</v>
      </c>
      <c r="BT220" s="1">
        <v>4214904</v>
      </c>
      <c r="BU220" s="1" t="s">
        <v>6251</v>
      </c>
      <c r="BY220" s="1" t="s">
        <v>1247</v>
      </c>
      <c r="BZ220" s="1">
        <v>3519006</v>
      </c>
      <c r="CA220" s="1" t="s">
        <v>5285</v>
      </c>
    </row>
    <row r="221" spans="1:79" x14ac:dyDescent="0.25">
      <c r="A221" s="1">
        <v>220</v>
      </c>
      <c r="N221" s="1" t="s">
        <v>3678</v>
      </c>
      <c r="O221" s="1">
        <v>2918456</v>
      </c>
      <c r="P221" s="1" t="s">
        <v>3891</v>
      </c>
      <c r="Z221" s="1" t="s">
        <v>1246</v>
      </c>
      <c r="AA221" s="1">
        <v>5220157</v>
      </c>
      <c r="AB221" s="1" t="s">
        <v>7189</v>
      </c>
      <c r="AF221" s="1" t="s">
        <v>4075</v>
      </c>
      <c r="AG221" s="1">
        <v>3119906</v>
      </c>
      <c r="AH221" s="1" t="s">
        <v>4288</v>
      </c>
      <c r="AR221" s="1" t="s">
        <v>3143</v>
      </c>
      <c r="AS221" s="1">
        <v>2517001</v>
      </c>
      <c r="AT221" s="1" t="s">
        <v>3344</v>
      </c>
      <c r="AX221" s="1" t="s">
        <v>2576</v>
      </c>
      <c r="AY221" s="1">
        <v>2211308</v>
      </c>
      <c r="AZ221" s="1" t="s">
        <v>2794</v>
      </c>
      <c r="BA221" s="1" t="s">
        <v>1073</v>
      </c>
      <c r="BB221" s="1">
        <v>4115739</v>
      </c>
      <c r="BC221" s="1" t="s">
        <v>5892</v>
      </c>
      <c r="BP221" s="1" t="s">
        <v>6315</v>
      </c>
      <c r="BQ221" s="1">
        <v>4310850</v>
      </c>
      <c r="BR221" s="1" t="s">
        <v>6522</v>
      </c>
      <c r="BS221" s="1" t="s">
        <v>6057</v>
      </c>
      <c r="BT221" s="1">
        <v>4215000</v>
      </c>
      <c r="BU221" s="1" t="s">
        <v>6252</v>
      </c>
      <c r="BY221" s="1" t="s">
        <v>1247</v>
      </c>
      <c r="BZ221" s="1">
        <v>3519055</v>
      </c>
      <c r="CA221" s="1" t="s">
        <v>5286</v>
      </c>
    </row>
    <row r="222" spans="1:79" x14ac:dyDescent="0.25">
      <c r="A222" s="1">
        <v>221</v>
      </c>
      <c r="N222" s="1" t="s">
        <v>3678</v>
      </c>
      <c r="O222" s="1">
        <v>2918506</v>
      </c>
      <c r="P222" s="1" t="s">
        <v>3892</v>
      </c>
      <c r="Z222" s="1" t="s">
        <v>1246</v>
      </c>
      <c r="AA222" s="1">
        <v>5220207</v>
      </c>
      <c r="AB222" s="1" t="s">
        <v>7190</v>
      </c>
      <c r="AF222" s="1" t="s">
        <v>4075</v>
      </c>
      <c r="AG222" s="1">
        <v>3119955</v>
      </c>
      <c r="AH222" s="1" t="s">
        <v>4289</v>
      </c>
      <c r="AR222" s="1" t="s">
        <v>3143</v>
      </c>
      <c r="AS222" s="1">
        <v>2517100</v>
      </c>
      <c r="AT222" s="1" t="s">
        <v>3138</v>
      </c>
      <c r="AX222" s="1" t="s">
        <v>2576</v>
      </c>
      <c r="AY222" s="1">
        <v>2211357</v>
      </c>
      <c r="AZ222" s="1" t="s">
        <v>2795</v>
      </c>
      <c r="BA222" s="1" t="s">
        <v>1073</v>
      </c>
      <c r="BB222" s="1">
        <v>4115754</v>
      </c>
      <c r="BC222" s="1" t="s">
        <v>5893</v>
      </c>
      <c r="BP222" s="1" t="s">
        <v>6315</v>
      </c>
      <c r="BQ222" s="1">
        <v>4310876</v>
      </c>
      <c r="BR222" s="1" t="s">
        <v>6523</v>
      </c>
      <c r="BS222" s="1" t="s">
        <v>6057</v>
      </c>
      <c r="BT222" s="1">
        <v>4215059</v>
      </c>
      <c r="BU222" s="1" t="s">
        <v>6253</v>
      </c>
      <c r="BY222" s="1" t="s">
        <v>1247</v>
      </c>
      <c r="BZ222" s="1">
        <v>3519071</v>
      </c>
      <c r="CA222" s="1" t="s">
        <v>5287</v>
      </c>
    </row>
    <row r="223" spans="1:79" x14ac:dyDescent="0.25">
      <c r="A223" s="1">
        <v>222</v>
      </c>
      <c r="N223" s="1" t="s">
        <v>3678</v>
      </c>
      <c r="O223" s="1">
        <v>2918555</v>
      </c>
      <c r="P223" s="1" t="s">
        <v>3893</v>
      </c>
      <c r="Z223" s="1" t="s">
        <v>1246</v>
      </c>
      <c r="AA223" s="1">
        <v>5220264</v>
      </c>
      <c r="AB223" s="1" t="s">
        <v>7191</v>
      </c>
      <c r="AF223" s="1" t="s">
        <v>4075</v>
      </c>
      <c r="AG223" s="1">
        <v>3120003</v>
      </c>
      <c r="AH223" s="1" t="s">
        <v>4290</v>
      </c>
      <c r="AR223" s="1" t="s">
        <v>3143</v>
      </c>
      <c r="AS223" s="1">
        <v>2517209</v>
      </c>
      <c r="AT223" s="1" t="s">
        <v>3345</v>
      </c>
      <c r="AX223" s="1" t="s">
        <v>2576</v>
      </c>
      <c r="AY223" s="1">
        <v>2211407</v>
      </c>
      <c r="AZ223" s="1" t="s">
        <v>2796</v>
      </c>
      <c r="BA223" s="1" t="s">
        <v>1073</v>
      </c>
      <c r="BB223" s="1">
        <v>4115804</v>
      </c>
      <c r="BC223" s="1" t="s">
        <v>5894</v>
      </c>
      <c r="BP223" s="1" t="s">
        <v>6315</v>
      </c>
      <c r="BQ223" s="1">
        <v>4310900</v>
      </c>
      <c r="BR223" s="1" t="s">
        <v>4463</v>
      </c>
      <c r="BS223" s="1" t="s">
        <v>6057</v>
      </c>
      <c r="BT223" s="1">
        <v>4215075</v>
      </c>
      <c r="BU223" s="1" t="s">
        <v>6254</v>
      </c>
      <c r="BY223" s="1" t="s">
        <v>1247</v>
      </c>
      <c r="BZ223" s="1">
        <v>3519105</v>
      </c>
      <c r="CA223" s="1" t="s">
        <v>5288</v>
      </c>
    </row>
    <row r="224" spans="1:79" x14ac:dyDescent="0.25">
      <c r="A224" s="1">
        <v>223</v>
      </c>
      <c r="N224" s="1" t="s">
        <v>3678</v>
      </c>
      <c r="O224" s="1">
        <v>2918605</v>
      </c>
      <c r="P224" s="1" t="s">
        <v>3894</v>
      </c>
      <c r="Z224" s="1" t="s">
        <v>1246</v>
      </c>
      <c r="AA224" s="1">
        <v>5220280</v>
      </c>
      <c r="AB224" s="1" t="s">
        <v>7192</v>
      </c>
      <c r="AF224" s="1" t="s">
        <v>4075</v>
      </c>
      <c r="AG224" s="1">
        <v>3120102</v>
      </c>
      <c r="AH224" s="1" t="s">
        <v>4291</v>
      </c>
      <c r="AR224" s="1" t="s">
        <v>3143</v>
      </c>
      <c r="AS224" s="1">
        <v>2505501</v>
      </c>
      <c r="AT224" s="1" t="s">
        <v>3346</v>
      </c>
      <c r="AX224" s="1" t="s">
        <v>2576</v>
      </c>
      <c r="AY224" s="1">
        <v>2211506</v>
      </c>
      <c r="AZ224" s="1" t="s">
        <v>2797</v>
      </c>
      <c r="BA224" s="1" t="s">
        <v>1073</v>
      </c>
      <c r="BB224" s="1">
        <v>4115853</v>
      </c>
      <c r="BC224" s="1" t="s">
        <v>5895</v>
      </c>
      <c r="BP224" s="1" t="s">
        <v>6315</v>
      </c>
      <c r="BQ224" s="1">
        <v>4311007</v>
      </c>
      <c r="BR224" s="1" t="s">
        <v>6524</v>
      </c>
      <c r="BS224" s="1" t="s">
        <v>6057</v>
      </c>
      <c r="BT224" s="1">
        <v>4215109</v>
      </c>
      <c r="BU224" s="1" t="s">
        <v>6255</v>
      </c>
      <c r="BY224" s="1" t="s">
        <v>1247</v>
      </c>
      <c r="BZ224" s="1">
        <v>3519204</v>
      </c>
      <c r="CA224" s="1" t="s">
        <v>5289</v>
      </c>
    </row>
    <row r="225" spans="1:79" x14ac:dyDescent="0.25">
      <c r="A225" s="1">
        <v>224</v>
      </c>
      <c r="N225" s="1" t="s">
        <v>3678</v>
      </c>
      <c r="O225" s="1">
        <v>2918704</v>
      </c>
      <c r="P225" s="1" t="s">
        <v>3895</v>
      </c>
      <c r="Z225" s="1" t="s">
        <v>1246</v>
      </c>
      <c r="AA225" s="1">
        <v>5220405</v>
      </c>
      <c r="AB225" s="1" t="s">
        <v>5626</v>
      </c>
      <c r="AF225" s="1" t="s">
        <v>4075</v>
      </c>
      <c r="AG225" s="1">
        <v>3120151</v>
      </c>
      <c r="AH225" s="1" t="s">
        <v>4292</v>
      </c>
      <c r="AR225" s="1" t="s">
        <v>3143</v>
      </c>
      <c r="AS225" s="1">
        <v>2517407</v>
      </c>
      <c r="AT225" s="1" t="s">
        <v>3347</v>
      </c>
      <c r="AX225" s="1" t="s">
        <v>2576</v>
      </c>
      <c r="AY225" s="1">
        <v>2211605</v>
      </c>
      <c r="AZ225" s="1" t="s">
        <v>2798</v>
      </c>
      <c r="BA225" s="1" t="s">
        <v>1073</v>
      </c>
      <c r="BB225" s="1">
        <v>4115903</v>
      </c>
      <c r="BC225" s="1" t="s">
        <v>2477</v>
      </c>
      <c r="BP225" s="1" t="s">
        <v>6315</v>
      </c>
      <c r="BQ225" s="1">
        <v>4311106</v>
      </c>
      <c r="BR225" s="1" t="s">
        <v>6525</v>
      </c>
      <c r="BS225" s="1" t="s">
        <v>6057</v>
      </c>
      <c r="BT225" s="1">
        <v>4215208</v>
      </c>
      <c r="BU225" s="1" t="s">
        <v>6256</v>
      </c>
      <c r="BY225" s="1" t="s">
        <v>1247</v>
      </c>
      <c r="BZ225" s="1">
        <v>3519253</v>
      </c>
      <c r="CA225" s="1" t="s">
        <v>5290</v>
      </c>
    </row>
    <row r="226" spans="1:79" x14ac:dyDescent="0.25">
      <c r="A226" s="1">
        <v>225</v>
      </c>
      <c r="N226" s="1" t="s">
        <v>3678</v>
      </c>
      <c r="O226" s="1">
        <v>2918753</v>
      </c>
      <c r="P226" s="1" t="s">
        <v>3896</v>
      </c>
      <c r="Z226" s="1" t="s">
        <v>1246</v>
      </c>
      <c r="AA226" s="1">
        <v>5220454</v>
      </c>
      <c r="AB226" s="1" t="s">
        <v>7193</v>
      </c>
      <c r="AF226" s="1" t="s">
        <v>4075</v>
      </c>
      <c r="AG226" s="1">
        <v>3120201</v>
      </c>
      <c r="AH226" s="1" t="s">
        <v>4293</v>
      </c>
      <c r="AX226" s="1" t="s">
        <v>2576</v>
      </c>
      <c r="AY226" s="1">
        <v>2211704</v>
      </c>
      <c r="AZ226" s="1" t="s">
        <v>2799</v>
      </c>
      <c r="BA226" s="1" t="s">
        <v>1073</v>
      </c>
      <c r="BB226" s="1">
        <v>4116000</v>
      </c>
      <c r="BC226" s="1" t="s">
        <v>5896</v>
      </c>
      <c r="BP226" s="1" t="s">
        <v>6315</v>
      </c>
      <c r="BQ226" s="1">
        <v>4311122</v>
      </c>
      <c r="BR226" s="1" t="s">
        <v>6526</v>
      </c>
      <c r="BS226" s="1" t="s">
        <v>6057</v>
      </c>
      <c r="BT226" s="1">
        <v>4215307</v>
      </c>
      <c r="BU226" s="1" t="s">
        <v>6257</v>
      </c>
      <c r="BY226" s="1" t="s">
        <v>1247</v>
      </c>
      <c r="BZ226" s="1">
        <v>3519303</v>
      </c>
      <c r="CA226" s="1" t="s">
        <v>5291</v>
      </c>
    </row>
    <row r="227" spans="1:79" x14ac:dyDescent="0.25">
      <c r="A227" s="1">
        <v>226</v>
      </c>
      <c r="N227" s="1" t="s">
        <v>3678</v>
      </c>
      <c r="O227" s="1">
        <v>2918803</v>
      </c>
      <c r="P227" s="1" t="s">
        <v>3897</v>
      </c>
      <c r="Z227" s="1" t="s">
        <v>1246</v>
      </c>
      <c r="AA227" s="1">
        <v>5220504</v>
      </c>
      <c r="AB227" s="1" t="s">
        <v>7194</v>
      </c>
      <c r="AF227" s="1" t="s">
        <v>4075</v>
      </c>
      <c r="AG227" s="1">
        <v>3120300</v>
      </c>
      <c r="AH227" s="1" t="s">
        <v>4294</v>
      </c>
      <c r="BA227" s="1" t="s">
        <v>1073</v>
      </c>
      <c r="BB227" s="1">
        <v>4116059</v>
      </c>
      <c r="BC227" s="1" t="s">
        <v>5897</v>
      </c>
      <c r="BP227" s="1" t="s">
        <v>6315</v>
      </c>
      <c r="BQ227" s="1">
        <v>4311130</v>
      </c>
      <c r="BR227" s="1" t="s">
        <v>6527</v>
      </c>
      <c r="BS227" s="1" t="s">
        <v>6057</v>
      </c>
      <c r="BT227" s="1">
        <v>4215356</v>
      </c>
      <c r="BU227" s="1" t="s">
        <v>5568</v>
      </c>
      <c r="BY227" s="1" t="s">
        <v>1247</v>
      </c>
      <c r="BZ227" s="1">
        <v>3519402</v>
      </c>
      <c r="CA227" s="1" t="s">
        <v>5292</v>
      </c>
    </row>
    <row r="228" spans="1:79" x14ac:dyDescent="0.25">
      <c r="A228" s="1">
        <v>227</v>
      </c>
      <c r="N228" s="1" t="s">
        <v>3678</v>
      </c>
      <c r="O228" s="1">
        <v>2918902</v>
      </c>
      <c r="P228" s="1" t="s">
        <v>3898</v>
      </c>
      <c r="Z228" s="1" t="s">
        <v>1246</v>
      </c>
      <c r="AA228" s="1">
        <v>5220603</v>
      </c>
      <c r="AB228" s="1" t="s">
        <v>7195</v>
      </c>
      <c r="AF228" s="1" t="s">
        <v>4075</v>
      </c>
      <c r="AG228" s="1">
        <v>3120409</v>
      </c>
      <c r="AH228" s="1" t="s">
        <v>4295</v>
      </c>
      <c r="BA228" s="1" t="s">
        <v>1073</v>
      </c>
      <c r="BB228" s="1">
        <v>4116109</v>
      </c>
      <c r="BC228" s="1" t="s">
        <v>5898</v>
      </c>
      <c r="BP228" s="1" t="s">
        <v>6315</v>
      </c>
      <c r="BQ228" s="1">
        <v>4311155</v>
      </c>
      <c r="BR228" s="1" t="s">
        <v>6528</v>
      </c>
      <c r="BS228" s="1" t="s">
        <v>6057</v>
      </c>
      <c r="BT228" s="1">
        <v>4215406</v>
      </c>
      <c r="BU228" s="1" t="s">
        <v>6258</v>
      </c>
      <c r="BY228" s="1" t="s">
        <v>1247</v>
      </c>
      <c r="BZ228" s="1">
        <v>3519501</v>
      </c>
      <c r="CA228" s="1" t="s">
        <v>5293</v>
      </c>
    </row>
    <row r="229" spans="1:79" x14ac:dyDescent="0.25">
      <c r="A229" s="1">
        <v>228</v>
      </c>
      <c r="N229" s="1" t="s">
        <v>3678</v>
      </c>
      <c r="O229" s="1">
        <v>2919009</v>
      </c>
      <c r="P229" s="1" t="s">
        <v>3899</v>
      </c>
      <c r="Z229" s="1" t="s">
        <v>1246</v>
      </c>
      <c r="AA229" s="1">
        <v>5220686</v>
      </c>
      <c r="AB229" s="1" t="s">
        <v>7196</v>
      </c>
      <c r="AF229" s="1" t="s">
        <v>4075</v>
      </c>
      <c r="AG229" s="1">
        <v>3120508</v>
      </c>
      <c r="AH229" s="1" t="s">
        <v>4296</v>
      </c>
      <c r="BA229" s="1" t="s">
        <v>1073</v>
      </c>
      <c r="BB229" s="1">
        <v>4116208</v>
      </c>
      <c r="BC229" s="1" t="s">
        <v>5899</v>
      </c>
      <c r="BP229" s="1" t="s">
        <v>6315</v>
      </c>
      <c r="BQ229" s="1">
        <v>4311205</v>
      </c>
      <c r="BR229" s="1" t="s">
        <v>6529</v>
      </c>
      <c r="BS229" s="1" t="s">
        <v>6057</v>
      </c>
      <c r="BT229" s="1">
        <v>4215455</v>
      </c>
      <c r="BU229" s="1" t="s">
        <v>6259</v>
      </c>
      <c r="BY229" s="1" t="s">
        <v>1247</v>
      </c>
      <c r="BZ229" s="1">
        <v>3519600</v>
      </c>
      <c r="CA229" s="1" t="s">
        <v>5294</v>
      </c>
    </row>
    <row r="230" spans="1:79" x14ac:dyDescent="0.25">
      <c r="A230" s="1">
        <v>229</v>
      </c>
      <c r="N230" s="1" t="s">
        <v>3678</v>
      </c>
      <c r="O230" s="1">
        <v>2919058</v>
      </c>
      <c r="P230" s="1" t="s">
        <v>3900</v>
      </c>
      <c r="Z230" s="1" t="s">
        <v>1246</v>
      </c>
      <c r="AA230" s="1">
        <v>5220702</v>
      </c>
      <c r="AB230" s="1" t="s">
        <v>7197</v>
      </c>
      <c r="AF230" s="1" t="s">
        <v>4075</v>
      </c>
      <c r="AG230" s="1">
        <v>3120607</v>
      </c>
      <c r="AH230" s="1" t="s">
        <v>4297</v>
      </c>
      <c r="BA230" s="1" t="s">
        <v>1073</v>
      </c>
      <c r="BB230" s="1">
        <v>4116307</v>
      </c>
      <c r="BC230" s="1" t="s">
        <v>5900</v>
      </c>
      <c r="BP230" s="1" t="s">
        <v>6315</v>
      </c>
      <c r="BQ230" s="1">
        <v>4311239</v>
      </c>
      <c r="BR230" s="1" t="s">
        <v>6530</v>
      </c>
      <c r="BS230" s="1" t="s">
        <v>6057</v>
      </c>
      <c r="BT230" s="1">
        <v>4215505</v>
      </c>
      <c r="BU230" s="1" t="s">
        <v>3297</v>
      </c>
      <c r="BY230" s="1" t="s">
        <v>1247</v>
      </c>
      <c r="BZ230" s="1">
        <v>3519709</v>
      </c>
      <c r="CA230" s="1" t="s">
        <v>5295</v>
      </c>
    </row>
    <row r="231" spans="1:79" x14ac:dyDescent="0.25">
      <c r="A231" s="1">
        <v>230</v>
      </c>
      <c r="N231" s="1" t="s">
        <v>3678</v>
      </c>
      <c r="O231" s="1">
        <v>2919108</v>
      </c>
      <c r="P231" s="1" t="s">
        <v>3901</v>
      </c>
      <c r="Z231" s="1" t="s">
        <v>1246</v>
      </c>
      <c r="AA231" s="1">
        <v>5221007</v>
      </c>
      <c r="AB231" s="1" t="s">
        <v>7198</v>
      </c>
      <c r="AF231" s="1" t="s">
        <v>4075</v>
      </c>
      <c r="AG231" s="1">
        <v>3120706</v>
      </c>
      <c r="AH231" s="1" t="s">
        <v>4298</v>
      </c>
      <c r="BA231" s="1" t="s">
        <v>1073</v>
      </c>
      <c r="BB231" s="1">
        <v>4116406</v>
      </c>
      <c r="BC231" s="1" t="s">
        <v>5901</v>
      </c>
      <c r="BP231" s="1" t="s">
        <v>6315</v>
      </c>
      <c r="BQ231" s="1">
        <v>4311270</v>
      </c>
      <c r="BR231" s="1" t="s">
        <v>6531</v>
      </c>
      <c r="BS231" s="1" t="s">
        <v>6057</v>
      </c>
      <c r="BT231" s="1">
        <v>4215554</v>
      </c>
      <c r="BU231" s="1" t="s">
        <v>2520</v>
      </c>
      <c r="BY231" s="1" t="s">
        <v>1247</v>
      </c>
      <c r="BZ231" s="1">
        <v>3519808</v>
      </c>
      <c r="CA231" s="1" t="s">
        <v>5296</v>
      </c>
    </row>
    <row r="232" spans="1:79" x14ac:dyDescent="0.25">
      <c r="A232" s="1">
        <v>231</v>
      </c>
      <c r="N232" s="1" t="s">
        <v>3678</v>
      </c>
      <c r="O232" s="1">
        <v>2919157</v>
      </c>
      <c r="P232" s="1" t="s">
        <v>3902</v>
      </c>
      <c r="Z232" s="1" t="s">
        <v>1246</v>
      </c>
      <c r="AA232" s="1">
        <v>5221080</v>
      </c>
      <c r="AB232" s="1" t="s">
        <v>7199</v>
      </c>
      <c r="AF232" s="1" t="s">
        <v>4075</v>
      </c>
      <c r="AG232" s="1">
        <v>3120805</v>
      </c>
      <c r="AH232" s="1" t="s">
        <v>4299</v>
      </c>
      <c r="BA232" s="1" t="s">
        <v>1073</v>
      </c>
      <c r="BB232" s="1">
        <v>4116505</v>
      </c>
      <c r="BC232" s="1" t="s">
        <v>5902</v>
      </c>
      <c r="BP232" s="1" t="s">
        <v>6315</v>
      </c>
      <c r="BQ232" s="1">
        <v>4311304</v>
      </c>
      <c r="BR232" s="1" t="s">
        <v>6532</v>
      </c>
      <c r="BS232" s="1" t="s">
        <v>6057</v>
      </c>
      <c r="BT232" s="1">
        <v>4215604</v>
      </c>
      <c r="BU232" s="1" t="s">
        <v>3667</v>
      </c>
      <c r="BY232" s="1" t="s">
        <v>1247</v>
      </c>
      <c r="BZ232" s="1">
        <v>3519907</v>
      </c>
      <c r="CA232" s="1" t="s">
        <v>5297</v>
      </c>
    </row>
    <row r="233" spans="1:79" x14ac:dyDescent="0.25">
      <c r="A233" s="1">
        <v>232</v>
      </c>
      <c r="N233" s="1" t="s">
        <v>3678</v>
      </c>
      <c r="O233" s="1">
        <v>2919207</v>
      </c>
      <c r="P233" s="1" t="s">
        <v>3903</v>
      </c>
      <c r="Z233" s="1" t="s">
        <v>1246</v>
      </c>
      <c r="AA233" s="1">
        <v>5221197</v>
      </c>
      <c r="AB233" s="1" t="s">
        <v>7200</v>
      </c>
      <c r="AF233" s="1" t="s">
        <v>4075</v>
      </c>
      <c r="AG233" s="1">
        <v>3120839</v>
      </c>
      <c r="AH233" s="1" t="s">
        <v>4300</v>
      </c>
      <c r="BA233" s="1" t="s">
        <v>1073</v>
      </c>
      <c r="BB233" s="1">
        <v>4116604</v>
      </c>
      <c r="BC233" s="1" t="s">
        <v>5903</v>
      </c>
      <c r="BP233" s="1" t="s">
        <v>6315</v>
      </c>
      <c r="BQ233" s="1">
        <v>4311254</v>
      </c>
      <c r="BR233" s="1" t="s">
        <v>6533</v>
      </c>
      <c r="BS233" s="1" t="s">
        <v>6057</v>
      </c>
      <c r="BT233" s="1">
        <v>4215653</v>
      </c>
      <c r="BU233" s="1" t="s">
        <v>6260</v>
      </c>
      <c r="BY233" s="1" t="s">
        <v>1247</v>
      </c>
      <c r="BZ233" s="1">
        <v>3520004</v>
      </c>
      <c r="CA233" s="1" t="s">
        <v>5298</v>
      </c>
    </row>
    <row r="234" spans="1:79" x14ac:dyDescent="0.25">
      <c r="A234" s="1">
        <v>233</v>
      </c>
      <c r="N234" s="1" t="s">
        <v>3678</v>
      </c>
      <c r="O234" s="1">
        <v>2919306</v>
      </c>
      <c r="P234" s="1" t="s">
        <v>3904</v>
      </c>
      <c r="Z234" s="1" t="s">
        <v>1246</v>
      </c>
      <c r="AA234" s="1">
        <v>5221304</v>
      </c>
      <c r="AB234" s="1" t="s">
        <v>7201</v>
      </c>
      <c r="AF234" s="1" t="s">
        <v>4075</v>
      </c>
      <c r="AG234" s="1">
        <v>3120870</v>
      </c>
      <c r="AH234" s="1" t="s">
        <v>4301</v>
      </c>
      <c r="BA234" s="1" t="s">
        <v>1073</v>
      </c>
      <c r="BB234" s="1">
        <v>4116703</v>
      </c>
      <c r="BC234" s="1" t="s">
        <v>5904</v>
      </c>
      <c r="BP234" s="1" t="s">
        <v>6315</v>
      </c>
      <c r="BQ234" s="1">
        <v>4311403</v>
      </c>
      <c r="BR234" s="1" t="s">
        <v>2290</v>
      </c>
      <c r="BS234" s="1" t="s">
        <v>6057</v>
      </c>
      <c r="BT234" s="1">
        <v>4215679</v>
      </c>
      <c r="BU234" s="1" t="s">
        <v>3480</v>
      </c>
      <c r="BY234" s="1" t="s">
        <v>1247</v>
      </c>
      <c r="BZ234" s="1">
        <v>3520103</v>
      </c>
      <c r="CA234" s="1" t="s">
        <v>5299</v>
      </c>
    </row>
    <row r="235" spans="1:79" x14ac:dyDescent="0.25">
      <c r="A235" s="1">
        <v>234</v>
      </c>
      <c r="N235" s="1" t="s">
        <v>3678</v>
      </c>
      <c r="O235" s="1">
        <v>2919405</v>
      </c>
      <c r="P235" s="1" t="s">
        <v>3905</v>
      </c>
      <c r="Z235" s="1" t="s">
        <v>1246</v>
      </c>
      <c r="AA235" s="1">
        <v>5221403</v>
      </c>
      <c r="AB235" s="1" t="s">
        <v>3506</v>
      </c>
      <c r="AF235" s="1" t="s">
        <v>4075</v>
      </c>
      <c r="AG235" s="1">
        <v>3120904</v>
      </c>
      <c r="AH235" s="1" t="s">
        <v>4302</v>
      </c>
      <c r="BA235" s="1" t="s">
        <v>1073</v>
      </c>
      <c r="BB235" s="1">
        <v>4116802</v>
      </c>
      <c r="BC235" s="1" t="s">
        <v>5905</v>
      </c>
      <c r="BP235" s="1" t="s">
        <v>6315</v>
      </c>
      <c r="BQ235" s="1">
        <v>4311429</v>
      </c>
      <c r="BR235" s="1" t="s">
        <v>6534</v>
      </c>
      <c r="BS235" s="1" t="s">
        <v>6057</v>
      </c>
      <c r="BT235" s="1">
        <v>4215687</v>
      </c>
      <c r="BU235" s="1" t="s">
        <v>6261</v>
      </c>
      <c r="BY235" s="1" t="s">
        <v>1247</v>
      </c>
      <c r="BZ235" s="1">
        <v>3520202</v>
      </c>
      <c r="CA235" s="1" t="s">
        <v>5300</v>
      </c>
    </row>
    <row r="236" spans="1:79" x14ac:dyDescent="0.25">
      <c r="A236" s="1">
        <v>235</v>
      </c>
      <c r="N236" s="1" t="s">
        <v>3678</v>
      </c>
      <c r="O236" s="1">
        <v>2919504</v>
      </c>
      <c r="P236" s="1" t="s">
        <v>3906</v>
      </c>
      <c r="Z236" s="1" t="s">
        <v>1246</v>
      </c>
      <c r="AA236" s="1">
        <v>5221452</v>
      </c>
      <c r="AB236" s="1" t="s">
        <v>7202</v>
      </c>
      <c r="AF236" s="1" t="s">
        <v>4075</v>
      </c>
      <c r="AG236" s="1">
        <v>3121001</v>
      </c>
      <c r="AH236" s="1" t="s">
        <v>4303</v>
      </c>
      <c r="BA236" s="1" t="s">
        <v>1073</v>
      </c>
      <c r="BB236" s="1">
        <v>4116901</v>
      </c>
      <c r="BC236" s="1" t="s">
        <v>5906</v>
      </c>
      <c r="BP236" s="1" t="s">
        <v>6315</v>
      </c>
      <c r="BQ236" s="1">
        <v>4311502</v>
      </c>
      <c r="BR236" s="1" t="s">
        <v>6535</v>
      </c>
      <c r="BS236" s="1" t="s">
        <v>6057</v>
      </c>
      <c r="BT236" s="1">
        <v>4215695</v>
      </c>
      <c r="BU236" s="1" t="s">
        <v>6262</v>
      </c>
      <c r="BY236" s="1" t="s">
        <v>1247</v>
      </c>
      <c r="BZ236" s="1">
        <v>3520301</v>
      </c>
      <c r="CA236" s="1" t="s">
        <v>5301</v>
      </c>
    </row>
    <row r="237" spans="1:79" x14ac:dyDescent="0.25">
      <c r="A237" s="1">
        <v>236</v>
      </c>
      <c r="N237" s="1" t="s">
        <v>3678</v>
      </c>
      <c r="O237" s="1">
        <v>2919553</v>
      </c>
      <c r="P237" s="1" t="s">
        <v>3907</v>
      </c>
      <c r="Z237" s="1" t="s">
        <v>1246</v>
      </c>
      <c r="AA237" s="1">
        <v>5221502</v>
      </c>
      <c r="AB237" s="1" t="s">
        <v>7203</v>
      </c>
      <c r="AF237" s="1" t="s">
        <v>4075</v>
      </c>
      <c r="AG237" s="1">
        <v>3121100</v>
      </c>
      <c r="AH237" s="1" t="s">
        <v>4304</v>
      </c>
      <c r="BA237" s="1" t="s">
        <v>1073</v>
      </c>
      <c r="BB237" s="1">
        <v>4116950</v>
      </c>
      <c r="BC237" s="1" t="s">
        <v>5907</v>
      </c>
      <c r="BP237" s="1" t="s">
        <v>6315</v>
      </c>
      <c r="BQ237" s="1">
        <v>4311601</v>
      </c>
      <c r="BR237" s="1" t="s">
        <v>6536</v>
      </c>
      <c r="BS237" s="1" t="s">
        <v>6057</v>
      </c>
      <c r="BT237" s="1">
        <v>4215703</v>
      </c>
      <c r="BU237" s="1" t="s">
        <v>6263</v>
      </c>
      <c r="BY237" s="1" t="s">
        <v>1247</v>
      </c>
      <c r="BZ237" s="1">
        <v>3520426</v>
      </c>
      <c r="CA237" s="1" t="s">
        <v>5302</v>
      </c>
    </row>
    <row r="238" spans="1:79" x14ac:dyDescent="0.25">
      <c r="A238" s="1">
        <v>237</v>
      </c>
      <c r="N238" s="1" t="s">
        <v>3678</v>
      </c>
      <c r="O238" s="1">
        <v>2919603</v>
      </c>
      <c r="P238" s="1" t="s">
        <v>3908</v>
      </c>
      <c r="Z238" s="1" t="s">
        <v>1246</v>
      </c>
      <c r="AA238" s="1">
        <v>5221551</v>
      </c>
      <c r="AB238" s="1" t="s">
        <v>7204</v>
      </c>
      <c r="AF238" s="1" t="s">
        <v>4075</v>
      </c>
      <c r="AG238" s="1">
        <v>3121209</v>
      </c>
      <c r="AH238" s="1" t="s">
        <v>4305</v>
      </c>
      <c r="BA238" s="1" t="s">
        <v>1073</v>
      </c>
      <c r="BB238" s="1">
        <v>4117008</v>
      </c>
      <c r="BC238" s="1" t="s">
        <v>3946</v>
      </c>
      <c r="BP238" s="1" t="s">
        <v>6315</v>
      </c>
      <c r="BQ238" s="1">
        <v>4311627</v>
      </c>
      <c r="BR238" s="1" t="s">
        <v>6537</v>
      </c>
      <c r="BS238" s="1" t="s">
        <v>6057</v>
      </c>
      <c r="BT238" s="1">
        <v>4215802</v>
      </c>
      <c r="BU238" s="1" t="s">
        <v>6264</v>
      </c>
      <c r="BY238" s="1" t="s">
        <v>1247</v>
      </c>
      <c r="BZ238" s="1">
        <v>3520442</v>
      </c>
      <c r="CA238" s="1" t="s">
        <v>5303</v>
      </c>
    </row>
    <row r="239" spans="1:79" x14ac:dyDescent="0.25">
      <c r="A239" s="1">
        <v>238</v>
      </c>
      <c r="N239" s="1" t="s">
        <v>3678</v>
      </c>
      <c r="O239" s="1">
        <v>2919702</v>
      </c>
      <c r="P239" s="1" t="s">
        <v>3909</v>
      </c>
      <c r="Z239" s="1" t="s">
        <v>1246</v>
      </c>
      <c r="AA239" s="1">
        <v>5221577</v>
      </c>
      <c r="AB239" s="1" t="s">
        <v>7205</v>
      </c>
      <c r="AF239" s="1" t="s">
        <v>4075</v>
      </c>
      <c r="AG239" s="1">
        <v>3121258</v>
      </c>
      <c r="AH239" s="1" t="s">
        <v>4306</v>
      </c>
      <c r="BA239" s="1" t="s">
        <v>1073</v>
      </c>
      <c r="BB239" s="1">
        <v>4117057</v>
      </c>
      <c r="BC239" s="1" t="s">
        <v>5908</v>
      </c>
      <c r="BP239" s="1" t="s">
        <v>6315</v>
      </c>
      <c r="BQ239" s="1">
        <v>4311643</v>
      </c>
      <c r="BR239" s="1" t="s">
        <v>6538</v>
      </c>
      <c r="BS239" s="1" t="s">
        <v>6057</v>
      </c>
      <c r="BT239" s="1">
        <v>4215752</v>
      </c>
      <c r="BU239" s="1" t="s">
        <v>6265</v>
      </c>
      <c r="BY239" s="1" t="s">
        <v>1247</v>
      </c>
      <c r="BZ239" s="1">
        <v>3520400</v>
      </c>
      <c r="CA239" s="1" t="s">
        <v>5304</v>
      </c>
    </row>
    <row r="240" spans="1:79" x14ac:dyDescent="0.25">
      <c r="A240" s="1">
        <v>239</v>
      </c>
      <c r="N240" s="1" t="s">
        <v>3678</v>
      </c>
      <c r="O240" s="1">
        <v>2919801</v>
      </c>
      <c r="P240" s="1" t="s">
        <v>3910</v>
      </c>
      <c r="Z240" s="1" t="s">
        <v>1246</v>
      </c>
      <c r="AA240" s="1">
        <v>5221601</v>
      </c>
      <c r="AB240" s="1" t="s">
        <v>7206</v>
      </c>
      <c r="AF240" s="1" t="s">
        <v>4075</v>
      </c>
      <c r="AG240" s="1">
        <v>3121308</v>
      </c>
      <c r="AH240" s="1" t="s">
        <v>4307</v>
      </c>
      <c r="BA240" s="1" t="s">
        <v>1073</v>
      </c>
      <c r="BB240" s="1">
        <v>4117107</v>
      </c>
      <c r="BC240" s="1" t="s">
        <v>5909</v>
      </c>
      <c r="BP240" s="1" t="s">
        <v>6315</v>
      </c>
      <c r="BQ240" s="1">
        <v>4311718</v>
      </c>
      <c r="BR240" s="1" t="s">
        <v>6539</v>
      </c>
      <c r="BS240" s="1" t="s">
        <v>6057</v>
      </c>
      <c r="BT240" s="1">
        <v>4215901</v>
      </c>
      <c r="BU240" s="1" t="s">
        <v>6266</v>
      </c>
      <c r="BY240" s="1" t="s">
        <v>1247</v>
      </c>
      <c r="BZ240" s="1">
        <v>3520509</v>
      </c>
      <c r="CA240" s="1" t="s">
        <v>5305</v>
      </c>
    </row>
    <row r="241" spans="1:79" x14ac:dyDescent="0.25">
      <c r="A241" s="1">
        <v>240</v>
      </c>
      <c r="N241" s="1" t="s">
        <v>3678</v>
      </c>
      <c r="O241" s="1">
        <v>2919900</v>
      </c>
      <c r="P241" s="1" t="s">
        <v>3911</v>
      </c>
      <c r="Z241" s="1" t="s">
        <v>1246</v>
      </c>
      <c r="AA241" s="1">
        <v>5221700</v>
      </c>
      <c r="AB241" s="1" t="s">
        <v>7207</v>
      </c>
      <c r="AF241" s="1" t="s">
        <v>4075</v>
      </c>
      <c r="AG241" s="1">
        <v>3121407</v>
      </c>
      <c r="AH241" s="1" t="s">
        <v>4308</v>
      </c>
      <c r="BA241" s="1" t="s">
        <v>1073</v>
      </c>
      <c r="BB241" s="1">
        <v>4117206</v>
      </c>
      <c r="BC241" s="1" t="s">
        <v>5910</v>
      </c>
      <c r="BP241" s="1" t="s">
        <v>6315</v>
      </c>
      <c r="BQ241" s="1">
        <v>4311700</v>
      </c>
      <c r="BR241" s="1" t="s">
        <v>6540</v>
      </c>
      <c r="BS241" s="1" t="s">
        <v>6057</v>
      </c>
      <c r="BT241" s="1">
        <v>4216008</v>
      </c>
      <c r="BU241" s="1" t="s">
        <v>5607</v>
      </c>
      <c r="BY241" s="1" t="s">
        <v>1247</v>
      </c>
      <c r="BZ241" s="1">
        <v>3520608</v>
      </c>
      <c r="CA241" s="1" t="s">
        <v>5306</v>
      </c>
    </row>
    <row r="242" spans="1:79" x14ac:dyDescent="0.25">
      <c r="A242" s="1">
        <v>241</v>
      </c>
      <c r="N242" s="1" t="s">
        <v>3678</v>
      </c>
      <c r="O242" s="1">
        <v>2919926</v>
      </c>
      <c r="P242" s="1" t="s">
        <v>3912</v>
      </c>
      <c r="Z242" s="1" t="s">
        <v>1246</v>
      </c>
      <c r="AA242" s="1">
        <v>5221809</v>
      </c>
      <c r="AB242" s="1" t="s">
        <v>7208</v>
      </c>
      <c r="AF242" s="1" t="s">
        <v>4075</v>
      </c>
      <c r="AG242" s="1">
        <v>3121506</v>
      </c>
      <c r="AH242" s="1" t="s">
        <v>4309</v>
      </c>
      <c r="BA242" s="1" t="s">
        <v>1073</v>
      </c>
      <c r="BB242" s="1">
        <v>4117255</v>
      </c>
      <c r="BC242" s="1" t="s">
        <v>5911</v>
      </c>
      <c r="BP242" s="1" t="s">
        <v>6315</v>
      </c>
      <c r="BQ242" s="1">
        <v>4311734</v>
      </c>
      <c r="BR242" s="1" t="s">
        <v>6541</v>
      </c>
      <c r="BS242" s="1" t="s">
        <v>6057</v>
      </c>
      <c r="BT242" s="1">
        <v>4216057</v>
      </c>
      <c r="BU242" s="1" t="s">
        <v>6267</v>
      </c>
      <c r="BY242" s="1" t="s">
        <v>1247</v>
      </c>
      <c r="BZ242" s="1">
        <v>3520707</v>
      </c>
      <c r="CA242" s="1" t="s">
        <v>5307</v>
      </c>
    </row>
    <row r="243" spans="1:79" x14ac:dyDescent="0.25">
      <c r="A243" s="1">
        <v>242</v>
      </c>
      <c r="N243" s="1" t="s">
        <v>3678</v>
      </c>
      <c r="O243" s="1">
        <v>2919959</v>
      </c>
      <c r="P243" s="1" t="s">
        <v>3913</v>
      </c>
      <c r="Z243" s="1" t="s">
        <v>1246</v>
      </c>
      <c r="AA243" s="1">
        <v>5221858</v>
      </c>
      <c r="AB243" s="1" t="s">
        <v>7209</v>
      </c>
      <c r="AF243" s="1" t="s">
        <v>4075</v>
      </c>
      <c r="AG243" s="1">
        <v>3121605</v>
      </c>
      <c r="AH243" s="1" t="s">
        <v>4310</v>
      </c>
      <c r="BA243" s="1" t="s">
        <v>1073</v>
      </c>
      <c r="BB243" s="1">
        <v>4117214</v>
      </c>
      <c r="BC243" s="1" t="s">
        <v>5912</v>
      </c>
      <c r="BP243" s="1" t="s">
        <v>6315</v>
      </c>
      <c r="BQ243" s="1">
        <v>4311759</v>
      </c>
      <c r="BR243" s="1" t="s">
        <v>6542</v>
      </c>
      <c r="BS243" s="1" t="s">
        <v>6057</v>
      </c>
      <c r="BT243" s="1">
        <v>4216107</v>
      </c>
      <c r="BU243" s="1" t="s">
        <v>3304</v>
      </c>
      <c r="BY243" s="1" t="s">
        <v>1247</v>
      </c>
      <c r="BZ243" s="1">
        <v>3520806</v>
      </c>
      <c r="CA243" s="1" t="s">
        <v>5308</v>
      </c>
    </row>
    <row r="244" spans="1:79" x14ac:dyDescent="0.25">
      <c r="A244" s="1">
        <v>243</v>
      </c>
      <c r="N244" s="1" t="s">
        <v>3678</v>
      </c>
      <c r="O244" s="1">
        <v>2920007</v>
      </c>
      <c r="P244" s="1" t="s">
        <v>3914</v>
      </c>
      <c r="Z244" s="1" t="s">
        <v>1246</v>
      </c>
      <c r="AA244" s="1">
        <v>5221908</v>
      </c>
      <c r="AB244" s="1" t="s">
        <v>7210</v>
      </c>
      <c r="AF244" s="1" t="s">
        <v>4075</v>
      </c>
      <c r="AG244" s="1">
        <v>3121704</v>
      </c>
      <c r="AH244" s="1" t="s">
        <v>4311</v>
      </c>
      <c r="BA244" s="1" t="s">
        <v>1073</v>
      </c>
      <c r="BB244" s="1">
        <v>4117222</v>
      </c>
      <c r="BC244" s="1" t="s">
        <v>5913</v>
      </c>
      <c r="BP244" s="1" t="s">
        <v>6315</v>
      </c>
      <c r="BQ244" s="1">
        <v>4311775</v>
      </c>
      <c r="BR244" s="1" t="s">
        <v>6543</v>
      </c>
      <c r="BS244" s="1" t="s">
        <v>6057</v>
      </c>
      <c r="BT244" s="1">
        <v>4216206</v>
      </c>
      <c r="BU244" s="1" t="s">
        <v>6268</v>
      </c>
      <c r="BY244" s="1" t="s">
        <v>1247</v>
      </c>
      <c r="BZ244" s="1">
        <v>3520905</v>
      </c>
      <c r="CA244" s="1" t="s">
        <v>5309</v>
      </c>
    </row>
    <row r="245" spans="1:79" x14ac:dyDescent="0.25">
      <c r="A245" s="1">
        <v>244</v>
      </c>
      <c r="N245" s="1" t="s">
        <v>3678</v>
      </c>
      <c r="O245" s="1">
        <v>2920106</v>
      </c>
      <c r="P245" s="1" t="s">
        <v>3915</v>
      </c>
      <c r="Z245" s="1" t="s">
        <v>1246</v>
      </c>
      <c r="AA245" s="1">
        <v>5222005</v>
      </c>
      <c r="AB245" s="1" t="s">
        <v>7211</v>
      </c>
      <c r="AF245" s="1" t="s">
        <v>4075</v>
      </c>
      <c r="AG245" s="1">
        <v>3121803</v>
      </c>
      <c r="AH245" s="1" t="s">
        <v>4312</v>
      </c>
      <c r="BA245" s="1" t="s">
        <v>1073</v>
      </c>
      <c r="BB245" s="1">
        <v>4117271</v>
      </c>
      <c r="BC245" s="1" t="s">
        <v>5914</v>
      </c>
      <c r="BP245" s="1" t="s">
        <v>6315</v>
      </c>
      <c r="BQ245" s="1">
        <v>4311791</v>
      </c>
      <c r="BR245" s="1" t="s">
        <v>6544</v>
      </c>
      <c r="BS245" s="1" t="s">
        <v>6057</v>
      </c>
      <c r="BT245" s="1">
        <v>4216305</v>
      </c>
      <c r="BU245" s="1" t="s">
        <v>2537</v>
      </c>
      <c r="BY245" s="1" t="s">
        <v>1247</v>
      </c>
      <c r="BZ245" s="1">
        <v>3521002</v>
      </c>
      <c r="CA245" s="1" t="s">
        <v>5310</v>
      </c>
    </row>
    <row r="246" spans="1:79" x14ac:dyDescent="0.25">
      <c r="A246" s="1">
        <v>245</v>
      </c>
      <c r="N246" s="1" t="s">
        <v>3678</v>
      </c>
      <c r="O246" s="1">
        <v>2920205</v>
      </c>
      <c r="P246" s="1" t="s">
        <v>3916</v>
      </c>
      <c r="Z246" s="1" t="s">
        <v>1246</v>
      </c>
      <c r="AA246" s="1">
        <v>5222054</v>
      </c>
      <c r="AB246" s="1" t="s">
        <v>7212</v>
      </c>
      <c r="AF246" s="1" t="s">
        <v>4075</v>
      </c>
      <c r="AG246" s="1">
        <v>3121902</v>
      </c>
      <c r="AH246" s="1" t="s">
        <v>4313</v>
      </c>
      <c r="BA246" s="1" t="s">
        <v>1073</v>
      </c>
      <c r="BB246" s="1">
        <v>4117297</v>
      </c>
      <c r="BC246" s="1" t="s">
        <v>5915</v>
      </c>
      <c r="BP246" s="1" t="s">
        <v>6315</v>
      </c>
      <c r="BQ246" s="1">
        <v>4311809</v>
      </c>
      <c r="BR246" s="1" t="s">
        <v>6545</v>
      </c>
      <c r="BS246" s="1" t="s">
        <v>6057</v>
      </c>
      <c r="BT246" s="1">
        <v>4216354</v>
      </c>
      <c r="BU246" s="1" t="s">
        <v>6269</v>
      </c>
      <c r="BY246" s="1" t="s">
        <v>1247</v>
      </c>
      <c r="BZ246" s="1">
        <v>3521101</v>
      </c>
      <c r="CA246" s="1" t="s">
        <v>5311</v>
      </c>
    </row>
    <row r="247" spans="1:79" x14ac:dyDescent="0.25">
      <c r="A247" s="1">
        <v>246</v>
      </c>
      <c r="N247" s="1" t="s">
        <v>3678</v>
      </c>
      <c r="O247" s="1">
        <v>2920304</v>
      </c>
      <c r="P247" s="1" t="s">
        <v>3917</v>
      </c>
      <c r="Z247" s="1" t="s">
        <v>1246</v>
      </c>
      <c r="AA247" s="1">
        <v>5222203</v>
      </c>
      <c r="AB247" s="1" t="s">
        <v>7213</v>
      </c>
      <c r="AF247" s="1" t="s">
        <v>4075</v>
      </c>
      <c r="AG247" s="1">
        <v>3122009</v>
      </c>
      <c r="AH247" s="1" t="s">
        <v>4314</v>
      </c>
      <c r="BA247" s="1" t="s">
        <v>1073</v>
      </c>
      <c r="BB247" s="1">
        <v>4117305</v>
      </c>
      <c r="BC247" s="1" t="s">
        <v>5916</v>
      </c>
      <c r="BP247" s="1" t="s">
        <v>6315</v>
      </c>
      <c r="BQ247" s="1">
        <v>4311908</v>
      </c>
      <c r="BR247" s="1" t="s">
        <v>6546</v>
      </c>
      <c r="BS247" s="1" t="s">
        <v>6057</v>
      </c>
      <c r="BT247" s="1">
        <v>4216255</v>
      </c>
      <c r="BU247" s="1" t="s">
        <v>6270</v>
      </c>
      <c r="BY247" s="1" t="s">
        <v>1247</v>
      </c>
      <c r="BZ247" s="1">
        <v>3521150</v>
      </c>
      <c r="CA247" s="1" t="s">
        <v>5312</v>
      </c>
    </row>
    <row r="248" spans="1:79" x14ac:dyDescent="0.25">
      <c r="A248" s="1">
        <v>247</v>
      </c>
      <c r="N248" s="1" t="s">
        <v>3678</v>
      </c>
      <c r="O248" s="1">
        <v>2920403</v>
      </c>
      <c r="P248" s="1" t="s">
        <v>3918</v>
      </c>
      <c r="Z248" s="1" t="s">
        <v>1246</v>
      </c>
      <c r="AA248" s="1">
        <v>5222302</v>
      </c>
      <c r="AB248" s="1" t="s">
        <v>7214</v>
      </c>
      <c r="AF248" s="1" t="s">
        <v>4075</v>
      </c>
      <c r="AG248" s="1">
        <v>3122108</v>
      </c>
      <c r="AH248" s="1" t="s">
        <v>4315</v>
      </c>
      <c r="BA248" s="1" t="s">
        <v>1073</v>
      </c>
      <c r="BB248" s="1">
        <v>4117404</v>
      </c>
      <c r="BC248" s="1" t="s">
        <v>5917</v>
      </c>
      <c r="BP248" s="1" t="s">
        <v>6315</v>
      </c>
      <c r="BQ248" s="1">
        <v>4311981</v>
      </c>
      <c r="BR248" s="1" t="s">
        <v>6547</v>
      </c>
      <c r="BS248" s="1" t="s">
        <v>6057</v>
      </c>
      <c r="BT248" s="1">
        <v>4216404</v>
      </c>
      <c r="BU248" s="1" t="s">
        <v>6271</v>
      </c>
      <c r="BY248" s="1" t="s">
        <v>1247</v>
      </c>
      <c r="BZ248" s="1">
        <v>3521200</v>
      </c>
      <c r="CA248" s="1" t="s">
        <v>5313</v>
      </c>
    </row>
    <row r="249" spans="1:79" x14ac:dyDescent="0.25">
      <c r="A249" s="1">
        <v>248</v>
      </c>
      <c r="N249" s="1" t="s">
        <v>3678</v>
      </c>
      <c r="O249" s="1">
        <v>2920452</v>
      </c>
      <c r="P249" s="1" t="s">
        <v>3919</v>
      </c>
      <c r="AF249" s="1" t="s">
        <v>4075</v>
      </c>
      <c r="AG249" s="1">
        <v>3122207</v>
      </c>
      <c r="AH249" s="1" t="s">
        <v>4316</v>
      </c>
      <c r="BA249" s="1" t="s">
        <v>1073</v>
      </c>
      <c r="BB249" s="1">
        <v>4117453</v>
      </c>
      <c r="BC249" s="1" t="s">
        <v>5918</v>
      </c>
      <c r="BP249" s="1" t="s">
        <v>6315</v>
      </c>
      <c r="BQ249" s="1">
        <v>4312005</v>
      </c>
      <c r="BR249" s="1" t="s">
        <v>6548</v>
      </c>
      <c r="BS249" s="1" t="s">
        <v>6057</v>
      </c>
      <c r="BT249" s="1">
        <v>4216503</v>
      </c>
      <c r="BU249" s="1" t="s">
        <v>6272</v>
      </c>
      <c r="BY249" s="1" t="s">
        <v>1247</v>
      </c>
      <c r="BZ249" s="1">
        <v>3521309</v>
      </c>
      <c r="CA249" s="1" t="s">
        <v>5314</v>
      </c>
    </row>
    <row r="250" spans="1:79" x14ac:dyDescent="0.25">
      <c r="A250" s="1">
        <v>249</v>
      </c>
      <c r="N250" s="1" t="s">
        <v>3678</v>
      </c>
      <c r="O250" s="1">
        <v>2920502</v>
      </c>
      <c r="P250" s="1" t="s">
        <v>3920</v>
      </c>
      <c r="AF250" s="1" t="s">
        <v>4075</v>
      </c>
      <c r="AG250" s="1">
        <v>3122306</v>
      </c>
      <c r="AH250" s="1" t="s">
        <v>4317</v>
      </c>
      <c r="BA250" s="1" t="s">
        <v>1073</v>
      </c>
      <c r="BB250" s="1">
        <v>4117503</v>
      </c>
      <c r="BC250" s="1" t="s">
        <v>5919</v>
      </c>
      <c r="BP250" s="1" t="s">
        <v>6315</v>
      </c>
      <c r="BQ250" s="1">
        <v>4312054</v>
      </c>
      <c r="BR250" s="1" t="s">
        <v>6549</v>
      </c>
      <c r="BS250" s="1" t="s">
        <v>6057</v>
      </c>
      <c r="BT250" s="1">
        <v>4216602</v>
      </c>
      <c r="BU250" s="1" t="s">
        <v>6273</v>
      </c>
      <c r="BY250" s="1" t="s">
        <v>1247</v>
      </c>
      <c r="BZ250" s="1">
        <v>3521408</v>
      </c>
      <c r="CA250" s="1" t="s">
        <v>5315</v>
      </c>
    </row>
    <row r="251" spans="1:79" x14ac:dyDescent="0.25">
      <c r="A251" s="1">
        <v>250</v>
      </c>
      <c r="N251" s="1" t="s">
        <v>3678</v>
      </c>
      <c r="O251" s="1">
        <v>2920601</v>
      </c>
      <c r="P251" s="1" t="s">
        <v>3921</v>
      </c>
      <c r="AF251" s="1" t="s">
        <v>4075</v>
      </c>
      <c r="AG251" s="1">
        <v>3122355</v>
      </c>
      <c r="AH251" s="1" t="s">
        <v>4318</v>
      </c>
      <c r="BA251" s="1" t="s">
        <v>1073</v>
      </c>
      <c r="BB251" s="1">
        <v>4117602</v>
      </c>
      <c r="BC251" s="1" t="s">
        <v>2310</v>
      </c>
      <c r="BP251" s="1" t="s">
        <v>6315</v>
      </c>
      <c r="BQ251" s="1">
        <v>4312104</v>
      </c>
      <c r="BR251" s="1" t="s">
        <v>6550</v>
      </c>
      <c r="BS251" s="1" t="s">
        <v>6057</v>
      </c>
      <c r="BT251" s="1">
        <v>4216701</v>
      </c>
      <c r="BU251" s="1" t="s">
        <v>6274</v>
      </c>
      <c r="BY251" s="1" t="s">
        <v>1247</v>
      </c>
      <c r="BZ251" s="1">
        <v>3521507</v>
      </c>
      <c r="CA251" s="1" t="s">
        <v>5316</v>
      </c>
    </row>
    <row r="252" spans="1:79" x14ac:dyDescent="0.25">
      <c r="A252" s="1">
        <v>251</v>
      </c>
      <c r="N252" s="1" t="s">
        <v>3678</v>
      </c>
      <c r="O252" s="1">
        <v>2920700</v>
      </c>
      <c r="P252" s="1" t="s">
        <v>3922</v>
      </c>
      <c r="AF252" s="1" t="s">
        <v>4075</v>
      </c>
      <c r="AG252" s="1">
        <v>3122405</v>
      </c>
      <c r="AH252" s="1" t="s">
        <v>4319</v>
      </c>
      <c r="BA252" s="1" t="s">
        <v>1073</v>
      </c>
      <c r="BB252" s="1">
        <v>4117701</v>
      </c>
      <c r="BC252" s="1" t="s">
        <v>5920</v>
      </c>
      <c r="BP252" s="1" t="s">
        <v>6315</v>
      </c>
      <c r="BQ252" s="1">
        <v>4312138</v>
      </c>
      <c r="BR252" s="1" t="s">
        <v>6551</v>
      </c>
      <c r="BS252" s="1" t="s">
        <v>6057</v>
      </c>
      <c r="BT252" s="1">
        <v>4216800</v>
      </c>
      <c r="BU252" s="1" t="s">
        <v>6275</v>
      </c>
      <c r="BY252" s="1" t="s">
        <v>1247</v>
      </c>
      <c r="BZ252" s="1">
        <v>3521606</v>
      </c>
      <c r="CA252" s="1" t="s">
        <v>5317</v>
      </c>
    </row>
    <row r="253" spans="1:79" x14ac:dyDescent="0.25">
      <c r="A253" s="1">
        <v>252</v>
      </c>
      <c r="N253" s="1" t="s">
        <v>3678</v>
      </c>
      <c r="O253" s="1">
        <v>2920809</v>
      </c>
      <c r="P253" s="1" t="s">
        <v>3923</v>
      </c>
      <c r="AF253" s="1" t="s">
        <v>4075</v>
      </c>
      <c r="AG253" s="1">
        <v>3122454</v>
      </c>
      <c r="AH253" s="1" t="s">
        <v>4320</v>
      </c>
      <c r="BA253" s="1" t="s">
        <v>1073</v>
      </c>
      <c r="BB253" s="1">
        <v>4117800</v>
      </c>
      <c r="BC253" s="1" t="s">
        <v>5462</v>
      </c>
      <c r="BP253" s="1" t="s">
        <v>6315</v>
      </c>
      <c r="BQ253" s="1">
        <v>4312153</v>
      </c>
      <c r="BR253" s="1" t="s">
        <v>6552</v>
      </c>
      <c r="BS253" s="1" t="s">
        <v>6057</v>
      </c>
      <c r="BT253" s="1">
        <v>4216909</v>
      </c>
      <c r="BU253" s="1" t="s">
        <v>6276</v>
      </c>
      <c r="BY253" s="1" t="s">
        <v>1247</v>
      </c>
      <c r="BZ253" s="1">
        <v>3521705</v>
      </c>
      <c r="CA253" s="1" t="s">
        <v>5318</v>
      </c>
    </row>
    <row r="254" spans="1:79" x14ac:dyDescent="0.25">
      <c r="A254" s="1">
        <v>253</v>
      </c>
      <c r="N254" s="1" t="s">
        <v>3678</v>
      </c>
      <c r="O254" s="1">
        <v>2920908</v>
      </c>
      <c r="P254" s="1" t="s">
        <v>3924</v>
      </c>
      <c r="AF254" s="1" t="s">
        <v>4075</v>
      </c>
      <c r="AG254" s="1">
        <v>3122470</v>
      </c>
      <c r="AH254" s="1" t="s">
        <v>4321</v>
      </c>
      <c r="BA254" s="1" t="s">
        <v>1073</v>
      </c>
      <c r="BB254" s="1">
        <v>4117909</v>
      </c>
      <c r="BC254" s="1" t="s">
        <v>5921</v>
      </c>
      <c r="BP254" s="1" t="s">
        <v>6315</v>
      </c>
      <c r="BQ254" s="1">
        <v>4312179</v>
      </c>
      <c r="BR254" s="1" t="s">
        <v>6553</v>
      </c>
      <c r="BS254" s="1" t="s">
        <v>6057</v>
      </c>
      <c r="BT254" s="1">
        <v>4217006</v>
      </c>
      <c r="BU254" s="1" t="s">
        <v>6277</v>
      </c>
      <c r="BY254" s="1" t="s">
        <v>1247</v>
      </c>
      <c r="BZ254" s="1">
        <v>3521804</v>
      </c>
      <c r="CA254" s="1" t="s">
        <v>5319</v>
      </c>
    </row>
    <row r="255" spans="1:79" x14ac:dyDescent="0.25">
      <c r="A255" s="1">
        <v>254</v>
      </c>
      <c r="N255" s="1" t="s">
        <v>3678</v>
      </c>
      <c r="O255" s="1">
        <v>2921005</v>
      </c>
      <c r="P255" s="1" t="s">
        <v>3925</v>
      </c>
      <c r="AF255" s="1" t="s">
        <v>4075</v>
      </c>
      <c r="AG255" s="1">
        <v>3122504</v>
      </c>
      <c r="AH255" s="1" t="s">
        <v>4322</v>
      </c>
      <c r="BA255" s="1" t="s">
        <v>1073</v>
      </c>
      <c r="BB255" s="1">
        <v>4118006</v>
      </c>
      <c r="BC255" s="1" t="s">
        <v>5922</v>
      </c>
      <c r="BP255" s="1" t="s">
        <v>6315</v>
      </c>
      <c r="BQ255" s="1">
        <v>4312203</v>
      </c>
      <c r="BR255" s="1" t="s">
        <v>6554</v>
      </c>
      <c r="BS255" s="1" t="s">
        <v>6057</v>
      </c>
      <c r="BT255" s="1">
        <v>4217105</v>
      </c>
      <c r="BU255" s="1" t="s">
        <v>6278</v>
      </c>
      <c r="BY255" s="1" t="s">
        <v>1247</v>
      </c>
      <c r="BZ255" s="1">
        <v>3521903</v>
      </c>
      <c r="CA255" s="1" t="s">
        <v>5320</v>
      </c>
    </row>
    <row r="256" spans="1:79" x14ac:dyDescent="0.25">
      <c r="A256" s="1">
        <v>255</v>
      </c>
      <c r="N256" s="1" t="s">
        <v>3678</v>
      </c>
      <c r="O256" s="1">
        <v>2921054</v>
      </c>
      <c r="P256" s="1" t="s">
        <v>3926</v>
      </c>
      <c r="AF256" s="1" t="s">
        <v>4075</v>
      </c>
      <c r="AG256" s="1">
        <v>3122603</v>
      </c>
      <c r="AH256" s="1" t="s">
        <v>4323</v>
      </c>
      <c r="BA256" s="1" t="s">
        <v>1073</v>
      </c>
      <c r="BB256" s="1">
        <v>4118105</v>
      </c>
      <c r="BC256" s="1" t="s">
        <v>5923</v>
      </c>
      <c r="BP256" s="1" t="s">
        <v>6315</v>
      </c>
      <c r="BQ256" s="1">
        <v>4312252</v>
      </c>
      <c r="BR256" s="1" t="s">
        <v>6555</v>
      </c>
      <c r="BS256" s="1" t="s">
        <v>6057</v>
      </c>
      <c r="BT256" s="1">
        <v>4217154</v>
      </c>
      <c r="BU256" s="1" t="s">
        <v>6279</v>
      </c>
      <c r="BY256" s="1" t="s">
        <v>1247</v>
      </c>
      <c r="BZ256" s="1">
        <v>3522000</v>
      </c>
      <c r="CA256" s="1" t="s">
        <v>5321</v>
      </c>
    </row>
    <row r="257" spans="1:79" x14ac:dyDescent="0.25">
      <c r="A257" s="1">
        <v>256</v>
      </c>
      <c r="N257" s="1" t="s">
        <v>3678</v>
      </c>
      <c r="O257" s="1">
        <v>2921104</v>
      </c>
      <c r="P257" s="1" t="s">
        <v>3927</v>
      </c>
      <c r="AF257" s="1" t="s">
        <v>4075</v>
      </c>
      <c r="AG257" s="1">
        <v>3122702</v>
      </c>
      <c r="AH257" s="1" t="s">
        <v>4324</v>
      </c>
      <c r="BA257" s="1" t="s">
        <v>1073</v>
      </c>
      <c r="BB257" s="1">
        <v>4118204</v>
      </c>
      <c r="BC257" s="1" t="s">
        <v>5924</v>
      </c>
      <c r="BP257" s="1" t="s">
        <v>6315</v>
      </c>
      <c r="BQ257" s="1">
        <v>4312302</v>
      </c>
      <c r="BR257" s="1" t="s">
        <v>6556</v>
      </c>
      <c r="BS257" s="1" t="s">
        <v>6057</v>
      </c>
      <c r="BT257" s="1">
        <v>4217204</v>
      </c>
      <c r="BU257" s="1" t="s">
        <v>6280</v>
      </c>
      <c r="BY257" s="1" t="s">
        <v>1247</v>
      </c>
      <c r="BZ257" s="1">
        <v>3522109</v>
      </c>
      <c r="CA257" s="1" t="s">
        <v>5322</v>
      </c>
    </row>
    <row r="258" spans="1:79" x14ac:dyDescent="0.25">
      <c r="A258" s="1">
        <v>257</v>
      </c>
      <c r="N258" s="1" t="s">
        <v>3678</v>
      </c>
      <c r="O258" s="1">
        <v>2921203</v>
      </c>
      <c r="P258" s="1" t="s">
        <v>3928</v>
      </c>
      <c r="AF258" s="1" t="s">
        <v>4075</v>
      </c>
      <c r="AG258" s="1">
        <v>3122801</v>
      </c>
      <c r="AH258" s="1" t="s">
        <v>4325</v>
      </c>
      <c r="BA258" s="1" t="s">
        <v>1073</v>
      </c>
      <c r="BB258" s="1">
        <v>4118303</v>
      </c>
      <c r="BC258" s="1" t="s">
        <v>5925</v>
      </c>
      <c r="BP258" s="1" t="s">
        <v>6315</v>
      </c>
      <c r="BQ258" s="1">
        <v>4312351</v>
      </c>
      <c r="BR258" s="1" t="s">
        <v>6557</v>
      </c>
      <c r="BS258" s="1" t="s">
        <v>6057</v>
      </c>
      <c r="BT258" s="1">
        <v>4217253</v>
      </c>
      <c r="BU258" s="1" t="s">
        <v>6281</v>
      </c>
      <c r="BY258" s="1" t="s">
        <v>1247</v>
      </c>
      <c r="BZ258" s="1">
        <v>3522158</v>
      </c>
      <c r="CA258" s="1" t="s">
        <v>5323</v>
      </c>
    </row>
    <row r="259" spans="1:79" x14ac:dyDescent="0.25">
      <c r="A259" s="1">
        <v>258</v>
      </c>
      <c r="N259" s="1" t="s">
        <v>3678</v>
      </c>
      <c r="O259" s="1">
        <v>2921302</v>
      </c>
      <c r="P259" s="1" t="s">
        <v>2908</v>
      </c>
      <c r="AF259" s="1" t="s">
        <v>4075</v>
      </c>
      <c r="AG259" s="1">
        <v>3122900</v>
      </c>
      <c r="AH259" s="1" t="s">
        <v>4326</v>
      </c>
      <c r="BA259" s="1" t="s">
        <v>1073</v>
      </c>
      <c r="BB259" s="1">
        <v>4118402</v>
      </c>
      <c r="BC259" s="1" t="s">
        <v>5926</v>
      </c>
      <c r="BP259" s="1" t="s">
        <v>6315</v>
      </c>
      <c r="BQ259" s="1">
        <v>4312377</v>
      </c>
      <c r="BR259" s="1" t="s">
        <v>6558</v>
      </c>
      <c r="BS259" s="1" t="s">
        <v>6057</v>
      </c>
      <c r="BT259" s="1">
        <v>4217303</v>
      </c>
      <c r="BU259" s="1" t="s">
        <v>6282</v>
      </c>
      <c r="BY259" s="1" t="s">
        <v>1247</v>
      </c>
      <c r="BZ259" s="1">
        <v>3522208</v>
      </c>
      <c r="CA259" s="1" t="s">
        <v>5324</v>
      </c>
    </row>
    <row r="260" spans="1:79" x14ac:dyDescent="0.25">
      <c r="A260" s="1">
        <v>259</v>
      </c>
      <c r="N260" s="1" t="s">
        <v>3678</v>
      </c>
      <c r="O260" s="1">
        <v>2921401</v>
      </c>
      <c r="P260" s="1" t="s">
        <v>3929</v>
      </c>
      <c r="AF260" s="1" t="s">
        <v>4075</v>
      </c>
      <c r="AG260" s="1">
        <v>3123007</v>
      </c>
      <c r="AH260" s="1" t="s">
        <v>4327</v>
      </c>
      <c r="BA260" s="1" t="s">
        <v>1073</v>
      </c>
      <c r="BB260" s="1">
        <v>4118451</v>
      </c>
      <c r="BC260" s="1" t="s">
        <v>5927</v>
      </c>
      <c r="BP260" s="1" t="s">
        <v>6315</v>
      </c>
      <c r="BQ260" s="1">
        <v>4312385</v>
      </c>
      <c r="BR260" s="1" t="s">
        <v>6559</v>
      </c>
      <c r="BS260" s="1" t="s">
        <v>6057</v>
      </c>
      <c r="BT260" s="1">
        <v>4217402</v>
      </c>
      <c r="BU260" s="1" t="s">
        <v>6283</v>
      </c>
      <c r="BY260" s="1" t="s">
        <v>1247</v>
      </c>
      <c r="BZ260" s="1">
        <v>3522307</v>
      </c>
      <c r="CA260" s="1" t="s">
        <v>5325</v>
      </c>
    </row>
    <row r="261" spans="1:79" x14ac:dyDescent="0.25">
      <c r="A261" s="1">
        <v>260</v>
      </c>
      <c r="N261" s="1" t="s">
        <v>3678</v>
      </c>
      <c r="O261" s="1">
        <v>2921450</v>
      </c>
      <c r="P261" s="1" t="s">
        <v>3930</v>
      </c>
      <c r="AF261" s="1" t="s">
        <v>4075</v>
      </c>
      <c r="AG261" s="1">
        <v>3123106</v>
      </c>
      <c r="AH261" s="1" t="s">
        <v>4328</v>
      </c>
      <c r="BA261" s="1" t="s">
        <v>1073</v>
      </c>
      <c r="BB261" s="1">
        <v>4118501</v>
      </c>
      <c r="BC261" s="1" t="s">
        <v>5928</v>
      </c>
      <c r="BP261" s="1" t="s">
        <v>6315</v>
      </c>
      <c r="BQ261" s="1">
        <v>4312401</v>
      </c>
      <c r="BR261" s="1" t="s">
        <v>6560</v>
      </c>
      <c r="BS261" s="1" t="s">
        <v>6057</v>
      </c>
      <c r="BT261" s="1">
        <v>4217501</v>
      </c>
      <c r="BU261" s="1" t="s">
        <v>6284</v>
      </c>
      <c r="BY261" s="1" t="s">
        <v>1247</v>
      </c>
      <c r="BZ261" s="1">
        <v>3522406</v>
      </c>
      <c r="CA261" s="1" t="s">
        <v>4449</v>
      </c>
    </row>
    <row r="262" spans="1:79" x14ac:dyDescent="0.25">
      <c r="A262" s="1">
        <v>261</v>
      </c>
      <c r="N262" s="1" t="s">
        <v>3678</v>
      </c>
      <c r="O262" s="1">
        <v>2921500</v>
      </c>
      <c r="P262" s="1" t="s">
        <v>3931</v>
      </c>
      <c r="AF262" s="1" t="s">
        <v>4075</v>
      </c>
      <c r="AG262" s="1">
        <v>3123205</v>
      </c>
      <c r="AH262" s="1" t="s">
        <v>4329</v>
      </c>
      <c r="BA262" s="1" t="s">
        <v>1073</v>
      </c>
      <c r="BB262" s="1">
        <v>4118600</v>
      </c>
      <c r="BC262" s="1" t="s">
        <v>5929</v>
      </c>
      <c r="BP262" s="1" t="s">
        <v>6315</v>
      </c>
      <c r="BQ262" s="1">
        <v>4312427</v>
      </c>
      <c r="BR262" s="1" t="s">
        <v>6561</v>
      </c>
      <c r="BS262" s="1" t="s">
        <v>6057</v>
      </c>
      <c r="BT262" s="1">
        <v>4217550</v>
      </c>
      <c r="BU262" s="1" t="s">
        <v>6285</v>
      </c>
      <c r="BY262" s="1" t="s">
        <v>1247</v>
      </c>
      <c r="BZ262" s="1">
        <v>3522505</v>
      </c>
      <c r="CA262" s="1" t="s">
        <v>5326</v>
      </c>
    </row>
    <row r="263" spans="1:79" x14ac:dyDescent="0.25">
      <c r="A263" s="1">
        <v>262</v>
      </c>
      <c r="N263" s="1" t="s">
        <v>3678</v>
      </c>
      <c r="O263" s="1">
        <v>2921609</v>
      </c>
      <c r="P263" s="1" t="s">
        <v>3932</v>
      </c>
      <c r="AF263" s="1" t="s">
        <v>4075</v>
      </c>
      <c r="AG263" s="1">
        <v>3123304</v>
      </c>
      <c r="AH263" s="1" t="s">
        <v>4330</v>
      </c>
      <c r="BA263" s="1" t="s">
        <v>1073</v>
      </c>
      <c r="BB263" s="1">
        <v>4118709</v>
      </c>
      <c r="BC263" s="1" t="s">
        <v>5930</v>
      </c>
      <c r="BP263" s="1" t="s">
        <v>6315</v>
      </c>
      <c r="BQ263" s="1">
        <v>4312443</v>
      </c>
      <c r="BR263" s="1" t="s">
        <v>6562</v>
      </c>
      <c r="BS263" s="1" t="s">
        <v>6057</v>
      </c>
      <c r="BT263" s="1">
        <v>4217600</v>
      </c>
      <c r="BU263" s="1" t="s">
        <v>6286</v>
      </c>
      <c r="BY263" s="1" t="s">
        <v>1247</v>
      </c>
      <c r="BZ263" s="1">
        <v>3522604</v>
      </c>
      <c r="CA263" s="1" t="s">
        <v>5327</v>
      </c>
    </row>
    <row r="264" spans="1:79" x14ac:dyDescent="0.25">
      <c r="A264" s="1">
        <v>263</v>
      </c>
      <c r="N264" s="1" t="s">
        <v>3678</v>
      </c>
      <c r="O264" s="1">
        <v>2921708</v>
      </c>
      <c r="P264" s="1" t="s">
        <v>3933</v>
      </c>
      <c r="AF264" s="1" t="s">
        <v>4075</v>
      </c>
      <c r="AG264" s="1">
        <v>3123403</v>
      </c>
      <c r="AH264" s="1" t="s">
        <v>4331</v>
      </c>
      <c r="BA264" s="1" t="s">
        <v>1073</v>
      </c>
      <c r="BB264" s="1">
        <v>4118808</v>
      </c>
      <c r="BC264" s="1" t="s">
        <v>5931</v>
      </c>
      <c r="BP264" s="1" t="s">
        <v>6315</v>
      </c>
      <c r="BQ264" s="1">
        <v>4312450</v>
      </c>
      <c r="BR264" s="1" t="s">
        <v>6563</v>
      </c>
      <c r="BS264" s="1" t="s">
        <v>6057</v>
      </c>
      <c r="BT264" s="1">
        <v>4217709</v>
      </c>
      <c r="BU264" s="1" t="s">
        <v>6287</v>
      </c>
      <c r="BY264" s="1" t="s">
        <v>1247</v>
      </c>
      <c r="BZ264" s="1">
        <v>3522653</v>
      </c>
      <c r="CA264" s="1" t="s">
        <v>5328</v>
      </c>
    </row>
    <row r="265" spans="1:79" x14ac:dyDescent="0.25">
      <c r="A265" s="1">
        <v>264</v>
      </c>
      <c r="N265" s="1" t="s">
        <v>3678</v>
      </c>
      <c r="O265" s="1">
        <v>2921807</v>
      </c>
      <c r="P265" s="1" t="s">
        <v>3934</v>
      </c>
      <c r="AF265" s="1" t="s">
        <v>4075</v>
      </c>
      <c r="AG265" s="1">
        <v>3123502</v>
      </c>
      <c r="AH265" s="1" t="s">
        <v>4332</v>
      </c>
      <c r="BA265" s="1" t="s">
        <v>1073</v>
      </c>
      <c r="BB265" s="1">
        <v>4118857</v>
      </c>
      <c r="BC265" s="1" t="s">
        <v>5932</v>
      </c>
      <c r="BP265" s="1" t="s">
        <v>6315</v>
      </c>
      <c r="BQ265" s="1">
        <v>4312476</v>
      </c>
      <c r="BR265" s="1" t="s">
        <v>6564</v>
      </c>
      <c r="BS265" s="1" t="s">
        <v>6057</v>
      </c>
      <c r="BT265" s="1">
        <v>4217758</v>
      </c>
      <c r="BU265" s="1" t="s">
        <v>6288</v>
      </c>
      <c r="BY265" s="1" t="s">
        <v>1247</v>
      </c>
      <c r="BZ265" s="1">
        <v>3522703</v>
      </c>
      <c r="CA265" s="1" t="s">
        <v>5329</v>
      </c>
    </row>
    <row r="266" spans="1:79" x14ac:dyDescent="0.25">
      <c r="A266" s="1">
        <v>265</v>
      </c>
      <c r="N266" s="1" t="s">
        <v>3678</v>
      </c>
      <c r="O266" s="1">
        <v>2921906</v>
      </c>
      <c r="P266" s="1" t="s">
        <v>3935</v>
      </c>
      <c r="AF266" s="1" t="s">
        <v>4075</v>
      </c>
      <c r="AG266" s="1">
        <v>3123528</v>
      </c>
      <c r="AH266" s="1" t="s">
        <v>4333</v>
      </c>
      <c r="BA266" s="1" t="s">
        <v>1073</v>
      </c>
      <c r="BB266" s="1">
        <v>4118907</v>
      </c>
      <c r="BC266" s="1" t="s">
        <v>5933</v>
      </c>
      <c r="BP266" s="1" t="s">
        <v>6315</v>
      </c>
      <c r="BQ266" s="1">
        <v>4312500</v>
      </c>
      <c r="BR266" s="1" t="s">
        <v>6565</v>
      </c>
      <c r="BS266" s="1" t="s">
        <v>6057</v>
      </c>
      <c r="BT266" s="1">
        <v>4217808</v>
      </c>
      <c r="BU266" s="1" t="s">
        <v>6289</v>
      </c>
      <c r="BY266" s="1" t="s">
        <v>1247</v>
      </c>
      <c r="BZ266" s="1">
        <v>3522802</v>
      </c>
      <c r="CA266" s="1" t="s">
        <v>3227</v>
      </c>
    </row>
    <row r="267" spans="1:79" x14ac:dyDescent="0.25">
      <c r="A267" s="1">
        <v>266</v>
      </c>
      <c r="N267" s="1" t="s">
        <v>3678</v>
      </c>
      <c r="O267" s="1">
        <v>2922003</v>
      </c>
      <c r="P267" s="1" t="s">
        <v>3936</v>
      </c>
      <c r="AF267" s="1" t="s">
        <v>4075</v>
      </c>
      <c r="AG267" s="1">
        <v>3123601</v>
      </c>
      <c r="AH267" s="1" t="s">
        <v>4334</v>
      </c>
      <c r="BA267" s="1" t="s">
        <v>1073</v>
      </c>
      <c r="BB267" s="1">
        <v>4119004</v>
      </c>
      <c r="BC267" s="1" t="s">
        <v>5934</v>
      </c>
      <c r="BP267" s="1" t="s">
        <v>6315</v>
      </c>
      <c r="BQ267" s="1">
        <v>4312609</v>
      </c>
      <c r="BR267" s="1" t="s">
        <v>6566</v>
      </c>
      <c r="BS267" s="1" t="s">
        <v>6057</v>
      </c>
      <c r="BT267" s="1">
        <v>4217907</v>
      </c>
      <c r="BU267" s="1" t="s">
        <v>3128</v>
      </c>
      <c r="BY267" s="1" t="s">
        <v>1247</v>
      </c>
      <c r="BZ267" s="1">
        <v>3522901</v>
      </c>
      <c r="CA267" s="1" t="s">
        <v>5330</v>
      </c>
    </row>
    <row r="268" spans="1:79" x14ac:dyDescent="0.25">
      <c r="A268" s="1">
        <v>267</v>
      </c>
      <c r="N268" s="1" t="s">
        <v>3678</v>
      </c>
      <c r="O268" s="1">
        <v>2922052</v>
      </c>
      <c r="P268" s="1" t="s">
        <v>3937</v>
      </c>
      <c r="AF268" s="1" t="s">
        <v>4075</v>
      </c>
      <c r="AG268" s="1">
        <v>3123700</v>
      </c>
      <c r="AH268" s="1" t="s">
        <v>4335</v>
      </c>
      <c r="BA268" s="1" t="s">
        <v>1073</v>
      </c>
      <c r="BB268" s="1">
        <v>4119103</v>
      </c>
      <c r="BC268" s="1" t="s">
        <v>5935</v>
      </c>
      <c r="BP268" s="1" t="s">
        <v>6315</v>
      </c>
      <c r="BQ268" s="1">
        <v>4312617</v>
      </c>
      <c r="BR268" s="1" t="s">
        <v>6567</v>
      </c>
      <c r="BS268" s="1" t="s">
        <v>6057</v>
      </c>
      <c r="BT268" s="1">
        <v>4217956</v>
      </c>
      <c r="BU268" s="1" t="s">
        <v>6290</v>
      </c>
      <c r="BY268" s="1" t="s">
        <v>1247</v>
      </c>
      <c r="BZ268" s="1">
        <v>3523008</v>
      </c>
      <c r="CA268" s="1" t="s">
        <v>5331</v>
      </c>
    </row>
    <row r="269" spans="1:79" x14ac:dyDescent="0.25">
      <c r="A269" s="1">
        <v>268</v>
      </c>
      <c r="N269" s="1" t="s">
        <v>3678</v>
      </c>
      <c r="O269" s="1">
        <v>2922102</v>
      </c>
      <c r="P269" s="1" t="s">
        <v>3938</v>
      </c>
      <c r="AF269" s="1" t="s">
        <v>4075</v>
      </c>
      <c r="AG269" s="1">
        <v>3123809</v>
      </c>
      <c r="AH269" s="1" t="s">
        <v>4336</v>
      </c>
      <c r="BA269" s="1" t="s">
        <v>1073</v>
      </c>
      <c r="BB269" s="1">
        <v>4119152</v>
      </c>
      <c r="BC269" s="1" t="s">
        <v>5936</v>
      </c>
      <c r="BP269" s="1" t="s">
        <v>6315</v>
      </c>
      <c r="BQ269" s="1">
        <v>4312625</v>
      </c>
      <c r="BR269" s="1" t="s">
        <v>6568</v>
      </c>
      <c r="BS269" s="1" t="s">
        <v>6057</v>
      </c>
      <c r="BT269" s="1">
        <v>4218004</v>
      </c>
      <c r="BU269" s="1" t="s">
        <v>6291</v>
      </c>
      <c r="BY269" s="1" t="s">
        <v>1247</v>
      </c>
      <c r="BZ269" s="1">
        <v>3523107</v>
      </c>
      <c r="CA269" s="1" t="s">
        <v>5332</v>
      </c>
    </row>
    <row r="270" spans="1:79" x14ac:dyDescent="0.25">
      <c r="A270" s="1">
        <v>269</v>
      </c>
      <c r="N270" s="1" t="s">
        <v>3678</v>
      </c>
      <c r="O270" s="1">
        <v>2922201</v>
      </c>
      <c r="P270" s="1" t="s">
        <v>3939</v>
      </c>
      <c r="AF270" s="1" t="s">
        <v>4075</v>
      </c>
      <c r="AG270" s="1">
        <v>3123858</v>
      </c>
      <c r="AH270" s="1" t="s">
        <v>4337</v>
      </c>
      <c r="BA270" s="1" t="s">
        <v>1073</v>
      </c>
      <c r="BB270" s="1">
        <v>4119251</v>
      </c>
      <c r="BC270" s="1" t="s">
        <v>5937</v>
      </c>
      <c r="BP270" s="1" t="s">
        <v>6315</v>
      </c>
      <c r="BQ270" s="1">
        <v>4312658</v>
      </c>
      <c r="BR270" s="1" t="s">
        <v>6569</v>
      </c>
      <c r="BS270" s="1" t="s">
        <v>6057</v>
      </c>
      <c r="BT270" s="1">
        <v>4218103</v>
      </c>
      <c r="BU270" s="1" t="s">
        <v>6292</v>
      </c>
      <c r="BY270" s="1" t="s">
        <v>1247</v>
      </c>
      <c r="BZ270" s="1">
        <v>3523206</v>
      </c>
      <c r="CA270" s="1" t="s">
        <v>5333</v>
      </c>
    </row>
    <row r="271" spans="1:79" x14ac:dyDescent="0.25">
      <c r="A271" s="1">
        <v>270</v>
      </c>
      <c r="N271" s="1" t="s">
        <v>3678</v>
      </c>
      <c r="O271" s="1">
        <v>2922250</v>
      </c>
      <c r="P271" s="1" t="s">
        <v>3940</v>
      </c>
      <c r="AF271" s="1" t="s">
        <v>4075</v>
      </c>
      <c r="AG271" s="1">
        <v>3123908</v>
      </c>
      <c r="AH271" s="1" t="s">
        <v>4338</v>
      </c>
      <c r="BA271" s="1" t="s">
        <v>1073</v>
      </c>
      <c r="BB271" s="1">
        <v>4119202</v>
      </c>
      <c r="BC271" s="1" t="s">
        <v>5938</v>
      </c>
      <c r="BP271" s="1" t="s">
        <v>6315</v>
      </c>
      <c r="BQ271" s="1">
        <v>4312674</v>
      </c>
      <c r="BR271" s="1" t="s">
        <v>6570</v>
      </c>
      <c r="BS271" s="1" t="s">
        <v>6057</v>
      </c>
      <c r="BT271" s="1">
        <v>4218202</v>
      </c>
      <c r="BU271" s="1" t="s">
        <v>6293</v>
      </c>
      <c r="BY271" s="1" t="s">
        <v>1247</v>
      </c>
      <c r="BZ271" s="1">
        <v>3523305</v>
      </c>
      <c r="CA271" s="1" t="s">
        <v>5334</v>
      </c>
    </row>
    <row r="272" spans="1:79" x14ac:dyDescent="0.25">
      <c r="A272" s="1">
        <v>271</v>
      </c>
      <c r="N272" s="1" t="s">
        <v>3678</v>
      </c>
      <c r="O272" s="1">
        <v>2922300</v>
      </c>
      <c r="P272" s="1" t="s">
        <v>3941</v>
      </c>
      <c r="AF272" s="1" t="s">
        <v>4075</v>
      </c>
      <c r="AG272" s="1">
        <v>3124005</v>
      </c>
      <c r="AH272" s="1" t="s">
        <v>4339</v>
      </c>
      <c r="BA272" s="1" t="s">
        <v>1073</v>
      </c>
      <c r="BB272" s="1">
        <v>4119301</v>
      </c>
      <c r="BC272" s="1" t="s">
        <v>3656</v>
      </c>
      <c r="BP272" s="1" t="s">
        <v>6315</v>
      </c>
      <c r="BQ272" s="1">
        <v>4312708</v>
      </c>
      <c r="BR272" s="1" t="s">
        <v>6571</v>
      </c>
      <c r="BS272" s="1" t="s">
        <v>6057</v>
      </c>
      <c r="BT272" s="1">
        <v>4218251</v>
      </c>
      <c r="BU272" s="1" t="s">
        <v>6294</v>
      </c>
      <c r="BY272" s="1" t="s">
        <v>1247</v>
      </c>
      <c r="BZ272" s="1">
        <v>3523404</v>
      </c>
      <c r="CA272" s="1" t="s">
        <v>5335</v>
      </c>
    </row>
    <row r="273" spans="1:79" x14ac:dyDescent="0.25">
      <c r="A273" s="1">
        <v>272</v>
      </c>
      <c r="N273" s="1" t="s">
        <v>3678</v>
      </c>
      <c r="O273" s="1">
        <v>2922409</v>
      </c>
      <c r="P273" s="1" t="s">
        <v>3942</v>
      </c>
      <c r="AF273" s="1" t="s">
        <v>4075</v>
      </c>
      <c r="AG273" s="1">
        <v>3124104</v>
      </c>
      <c r="AH273" s="1" t="s">
        <v>4340</v>
      </c>
      <c r="BA273" s="1" t="s">
        <v>1073</v>
      </c>
      <c r="BB273" s="1">
        <v>4119400</v>
      </c>
      <c r="BC273" s="1" t="s">
        <v>5939</v>
      </c>
      <c r="BP273" s="1" t="s">
        <v>6315</v>
      </c>
      <c r="BQ273" s="1">
        <v>4312757</v>
      </c>
      <c r="BR273" s="1" t="s">
        <v>6572</v>
      </c>
      <c r="BS273" s="1" t="s">
        <v>6057</v>
      </c>
      <c r="BT273" s="1">
        <v>4218301</v>
      </c>
      <c r="BU273" s="1" t="s">
        <v>6295</v>
      </c>
      <c r="BY273" s="1" t="s">
        <v>1247</v>
      </c>
      <c r="BZ273" s="1">
        <v>3523503</v>
      </c>
      <c r="CA273" s="1" t="s">
        <v>5336</v>
      </c>
    </row>
    <row r="274" spans="1:79" x14ac:dyDescent="0.25">
      <c r="A274" s="1">
        <v>273</v>
      </c>
      <c r="N274" s="1" t="s">
        <v>3678</v>
      </c>
      <c r="O274" s="1">
        <v>2922508</v>
      </c>
      <c r="P274" s="1" t="s">
        <v>2303</v>
      </c>
      <c r="AF274" s="1" t="s">
        <v>4075</v>
      </c>
      <c r="AG274" s="1">
        <v>3124203</v>
      </c>
      <c r="AH274" s="1" t="s">
        <v>4341</v>
      </c>
      <c r="BA274" s="1" t="s">
        <v>1073</v>
      </c>
      <c r="BB274" s="1">
        <v>4119509</v>
      </c>
      <c r="BC274" s="1" t="s">
        <v>5940</v>
      </c>
      <c r="BP274" s="1" t="s">
        <v>6315</v>
      </c>
      <c r="BQ274" s="1">
        <v>4312807</v>
      </c>
      <c r="BR274" s="1" t="s">
        <v>6573</v>
      </c>
      <c r="BS274" s="1" t="s">
        <v>6057</v>
      </c>
      <c r="BT274" s="1">
        <v>4218350</v>
      </c>
      <c r="BU274" s="1" t="s">
        <v>6296</v>
      </c>
      <c r="BY274" s="1" t="s">
        <v>1247</v>
      </c>
      <c r="BZ274" s="1">
        <v>3523602</v>
      </c>
      <c r="CA274" s="1" t="s">
        <v>5337</v>
      </c>
    </row>
    <row r="275" spans="1:79" x14ac:dyDescent="0.25">
      <c r="A275" s="1">
        <v>274</v>
      </c>
      <c r="N275" s="1" t="s">
        <v>3678</v>
      </c>
      <c r="O275" s="1">
        <v>2922607</v>
      </c>
      <c r="P275" s="1" t="s">
        <v>3943</v>
      </c>
      <c r="AF275" s="1" t="s">
        <v>4075</v>
      </c>
      <c r="AG275" s="1">
        <v>3124302</v>
      </c>
      <c r="AH275" s="1" t="s">
        <v>4342</v>
      </c>
      <c r="BA275" s="1" t="s">
        <v>1073</v>
      </c>
      <c r="BB275" s="1">
        <v>4119608</v>
      </c>
      <c r="BC275" s="1" t="s">
        <v>5941</v>
      </c>
      <c r="BP275" s="1" t="s">
        <v>6315</v>
      </c>
      <c r="BQ275" s="1">
        <v>4312906</v>
      </c>
      <c r="BR275" s="1" t="s">
        <v>6574</v>
      </c>
      <c r="BS275" s="1" t="s">
        <v>6057</v>
      </c>
      <c r="BT275" s="1">
        <v>4218400</v>
      </c>
      <c r="BU275" s="1" t="s">
        <v>6297</v>
      </c>
      <c r="BY275" s="1" t="s">
        <v>1247</v>
      </c>
      <c r="BZ275" s="1">
        <v>3523701</v>
      </c>
      <c r="CA275" s="1" t="s">
        <v>5338</v>
      </c>
    </row>
    <row r="276" spans="1:79" x14ac:dyDescent="0.25">
      <c r="A276" s="1">
        <v>275</v>
      </c>
      <c r="N276" s="1" t="s">
        <v>3678</v>
      </c>
      <c r="O276" s="1">
        <v>2922656</v>
      </c>
      <c r="P276" s="1" t="s">
        <v>3944</v>
      </c>
      <c r="AF276" s="1" t="s">
        <v>4075</v>
      </c>
      <c r="AG276" s="1">
        <v>3124401</v>
      </c>
      <c r="AH276" s="1" t="s">
        <v>4343</v>
      </c>
      <c r="BA276" s="1" t="s">
        <v>1073</v>
      </c>
      <c r="BB276" s="1">
        <v>4119657</v>
      </c>
      <c r="BC276" s="1" t="s">
        <v>5506</v>
      </c>
      <c r="BP276" s="1" t="s">
        <v>6315</v>
      </c>
      <c r="BQ276" s="1">
        <v>4312955</v>
      </c>
      <c r="BR276" s="1" t="s">
        <v>6575</v>
      </c>
      <c r="BS276" s="1" t="s">
        <v>6057</v>
      </c>
      <c r="BT276" s="1">
        <v>4218509</v>
      </c>
      <c r="BU276" s="1" t="s">
        <v>6298</v>
      </c>
      <c r="BY276" s="1" t="s">
        <v>1247</v>
      </c>
      <c r="BZ276" s="1">
        <v>3523800</v>
      </c>
      <c r="CA276" s="1" t="s">
        <v>5339</v>
      </c>
    </row>
    <row r="277" spans="1:79" x14ac:dyDescent="0.25">
      <c r="A277" s="1">
        <v>276</v>
      </c>
      <c r="N277" s="1" t="s">
        <v>3678</v>
      </c>
      <c r="O277" s="1">
        <v>2922706</v>
      </c>
      <c r="P277" s="1" t="s">
        <v>3945</v>
      </c>
      <c r="AF277" s="1" t="s">
        <v>4075</v>
      </c>
      <c r="AG277" s="1">
        <v>3124500</v>
      </c>
      <c r="AH277" s="1" t="s">
        <v>4344</v>
      </c>
      <c r="BA277" s="1" t="s">
        <v>1073</v>
      </c>
      <c r="BB277" s="1">
        <v>4119707</v>
      </c>
      <c r="BC277" s="1" t="s">
        <v>5942</v>
      </c>
      <c r="BP277" s="1" t="s">
        <v>6315</v>
      </c>
      <c r="BQ277" s="1">
        <v>4313003</v>
      </c>
      <c r="BR277" s="1" t="s">
        <v>6576</v>
      </c>
      <c r="BS277" s="1" t="s">
        <v>6057</v>
      </c>
      <c r="BT277" s="1">
        <v>4218608</v>
      </c>
      <c r="BU277" s="1" t="s">
        <v>6299</v>
      </c>
      <c r="BY277" s="1" t="s">
        <v>1247</v>
      </c>
      <c r="BZ277" s="1">
        <v>3523909</v>
      </c>
      <c r="CA277" s="1" t="s">
        <v>5340</v>
      </c>
    </row>
    <row r="278" spans="1:79" x14ac:dyDescent="0.25">
      <c r="A278" s="1">
        <v>277</v>
      </c>
      <c r="N278" s="1" t="s">
        <v>3678</v>
      </c>
      <c r="O278" s="1">
        <v>2922730</v>
      </c>
      <c r="P278" s="1" t="s">
        <v>3946</v>
      </c>
      <c r="AF278" s="1" t="s">
        <v>4075</v>
      </c>
      <c r="AG278" s="1">
        <v>3124609</v>
      </c>
      <c r="AH278" s="1" t="s">
        <v>4345</v>
      </c>
      <c r="BA278" s="1" t="s">
        <v>1073</v>
      </c>
      <c r="BB278" s="1">
        <v>4119806</v>
      </c>
      <c r="BC278" s="1" t="s">
        <v>3977</v>
      </c>
      <c r="BP278" s="1" t="s">
        <v>6315</v>
      </c>
      <c r="BQ278" s="1">
        <v>4313011</v>
      </c>
      <c r="BR278" s="1" t="s">
        <v>6577</v>
      </c>
      <c r="BS278" s="1" t="s">
        <v>6057</v>
      </c>
      <c r="BT278" s="1">
        <v>4218707</v>
      </c>
      <c r="BU278" s="1" t="s">
        <v>6300</v>
      </c>
      <c r="BY278" s="1" t="s">
        <v>1247</v>
      </c>
      <c r="BZ278" s="1">
        <v>3524006</v>
      </c>
      <c r="CA278" s="1" t="s">
        <v>5341</v>
      </c>
    </row>
    <row r="279" spans="1:79" x14ac:dyDescent="0.25">
      <c r="A279" s="1">
        <v>278</v>
      </c>
      <c r="N279" s="1" t="s">
        <v>3678</v>
      </c>
      <c r="O279" s="1">
        <v>2922755</v>
      </c>
      <c r="P279" s="1" t="s">
        <v>3947</v>
      </c>
      <c r="AF279" s="1" t="s">
        <v>4075</v>
      </c>
      <c r="AG279" s="1">
        <v>3124708</v>
      </c>
      <c r="AH279" s="1" t="s">
        <v>4346</v>
      </c>
      <c r="BA279" s="1" t="s">
        <v>1073</v>
      </c>
      <c r="BB279" s="1">
        <v>4119905</v>
      </c>
      <c r="BC279" s="1" t="s">
        <v>5943</v>
      </c>
      <c r="BP279" s="1" t="s">
        <v>6315</v>
      </c>
      <c r="BQ279" s="1">
        <v>4313037</v>
      </c>
      <c r="BR279" s="1" t="s">
        <v>6578</v>
      </c>
      <c r="BS279" s="1" t="s">
        <v>6057</v>
      </c>
      <c r="BT279" s="1">
        <v>4218756</v>
      </c>
      <c r="BU279" s="1" t="s">
        <v>6301</v>
      </c>
      <c r="BY279" s="1" t="s">
        <v>1247</v>
      </c>
      <c r="BZ279" s="1">
        <v>3524105</v>
      </c>
      <c r="CA279" s="1" t="s">
        <v>5342</v>
      </c>
    </row>
    <row r="280" spans="1:79" x14ac:dyDescent="0.25">
      <c r="A280" s="1">
        <v>279</v>
      </c>
      <c r="N280" s="1" t="s">
        <v>3678</v>
      </c>
      <c r="O280" s="1">
        <v>2922805</v>
      </c>
      <c r="P280" s="1" t="s">
        <v>3948</v>
      </c>
      <c r="AF280" s="1" t="s">
        <v>4075</v>
      </c>
      <c r="AG280" s="1">
        <v>3124807</v>
      </c>
      <c r="AH280" s="1" t="s">
        <v>4347</v>
      </c>
      <c r="BA280" s="1" t="s">
        <v>1073</v>
      </c>
      <c r="BB280" s="1">
        <v>4119954</v>
      </c>
      <c r="BC280" s="1" t="s">
        <v>5944</v>
      </c>
      <c r="BP280" s="1" t="s">
        <v>6315</v>
      </c>
      <c r="BQ280" s="1">
        <v>4313060</v>
      </c>
      <c r="BR280" s="1" t="s">
        <v>6579</v>
      </c>
      <c r="BS280" s="1" t="s">
        <v>6057</v>
      </c>
      <c r="BT280" s="1">
        <v>4218806</v>
      </c>
      <c r="BU280" s="1" t="s">
        <v>6045</v>
      </c>
      <c r="BY280" s="1" t="s">
        <v>1247</v>
      </c>
      <c r="BZ280" s="1">
        <v>3524204</v>
      </c>
      <c r="CA280" s="1" t="s">
        <v>3879</v>
      </c>
    </row>
    <row r="281" spans="1:79" x14ac:dyDescent="0.25">
      <c r="A281" s="1">
        <v>280</v>
      </c>
      <c r="N281" s="1" t="s">
        <v>3678</v>
      </c>
      <c r="O281" s="1">
        <v>2922854</v>
      </c>
      <c r="P281" s="1" t="s">
        <v>3949</v>
      </c>
      <c r="AF281" s="1" t="s">
        <v>4075</v>
      </c>
      <c r="AG281" s="1">
        <v>3124906</v>
      </c>
      <c r="AH281" s="1" t="s">
        <v>4348</v>
      </c>
      <c r="BA281" s="1" t="s">
        <v>1073</v>
      </c>
      <c r="BB281" s="1">
        <v>4120002</v>
      </c>
      <c r="BC281" s="1" t="s">
        <v>5945</v>
      </c>
      <c r="BP281" s="1" t="s">
        <v>6315</v>
      </c>
      <c r="BQ281" s="1">
        <v>4313086</v>
      </c>
      <c r="BR281" s="1" t="s">
        <v>6580</v>
      </c>
      <c r="BS281" s="1" t="s">
        <v>6057</v>
      </c>
      <c r="BT281" s="1">
        <v>4218855</v>
      </c>
      <c r="BU281" s="1" t="s">
        <v>6302</v>
      </c>
      <c r="BY281" s="1" t="s">
        <v>1247</v>
      </c>
      <c r="BZ281" s="1">
        <v>3524303</v>
      </c>
      <c r="CA281" s="1" t="s">
        <v>5343</v>
      </c>
    </row>
    <row r="282" spans="1:79" x14ac:dyDescent="0.25">
      <c r="A282" s="1">
        <v>281</v>
      </c>
      <c r="N282" s="1" t="s">
        <v>3678</v>
      </c>
      <c r="O282" s="1">
        <v>2922904</v>
      </c>
      <c r="P282" s="1" t="s">
        <v>3950</v>
      </c>
      <c r="AF282" s="1" t="s">
        <v>4075</v>
      </c>
      <c r="AG282" s="1">
        <v>3125002</v>
      </c>
      <c r="AH282" s="1" t="s">
        <v>4349</v>
      </c>
      <c r="BA282" s="1" t="s">
        <v>1073</v>
      </c>
      <c r="BB282" s="1">
        <v>4120101</v>
      </c>
      <c r="BC282" s="1" t="s">
        <v>5946</v>
      </c>
      <c r="BP282" s="1" t="s">
        <v>6315</v>
      </c>
      <c r="BQ282" s="1">
        <v>4313102</v>
      </c>
      <c r="BR282" s="1" t="s">
        <v>6581</v>
      </c>
      <c r="BS282" s="1" t="s">
        <v>6057</v>
      </c>
      <c r="BT282" s="1">
        <v>4218905</v>
      </c>
      <c r="BU282" s="1" t="s">
        <v>6303</v>
      </c>
      <c r="BY282" s="1" t="s">
        <v>1247</v>
      </c>
      <c r="BZ282" s="1">
        <v>3524402</v>
      </c>
      <c r="CA282" s="1" t="s">
        <v>5344</v>
      </c>
    </row>
    <row r="283" spans="1:79" x14ac:dyDescent="0.25">
      <c r="A283" s="1">
        <v>282</v>
      </c>
      <c r="N283" s="1" t="s">
        <v>3678</v>
      </c>
      <c r="O283" s="1">
        <v>2923001</v>
      </c>
      <c r="P283" s="1" t="s">
        <v>3951</v>
      </c>
      <c r="AF283" s="1" t="s">
        <v>4075</v>
      </c>
      <c r="AG283" s="1">
        <v>3125101</v>
      </c>
      <c r="AH283" s="1" t="s">
        <v>4350</v>
      </c>
      <c r="BA283" s="1" t="s">
        <v>1073</v>
      </c>
      <c r="BB283" s="1">
        <v>4120150</v>
      </c>
      <c r="BC283" s="1" t="s">
        <v>5947</v>
      </c>
      <c r="BP283" s="1" t="s">
        <v>6315</v>
      </c>
      <c r="BQ283" s="1">
        <v>4313201</v>
      </c>
      <c r="BR283" s="1" t="s">
        <v>6582</v>
      </c>
      <c r="BS283" s="1" t="s">
        <v>6057</v>
      </c>
      <c r="BT283" s="1">
        <v>4218954</v>
      </c>
      <c r="BU283" s="1" t="s">
        <v>6304</v>
      </c>
      <c r="BY283" s="1" t="s">
        <v>1247</v>
      </c>
      <c r="BZ283" s="1">
        <v>3524501</v>
      </c>
      <c r="CA283" s="1" t="s">
        <v>5345</v>
      </c>
    </row>
    <row r="284" spans="1:79" x14ac:dyDescent="0.25">
      <c r="A284" s="1">
        <v>283</v>
      </c>
      <c r="N284" s="1" t="s">
        <v>3678</v>
      </c>
      <c r="O284" s="1">
        <v>2923035</v>
      </c>
      <c r="P284" s="1" t="s">
        <v>3952</v>
      </c>
      <c r="AF284" s="1" t="s">
        <v>4075</v>
      </c>
      <c r="AG284" s="1">
        <v>3125200</v>
      </c>
      <c r="AH284" s="1" t="s">
        <v>4351</v>
      </c>
      <c r="BA284" s="1" t="s">
        <v>1073</v>
      </c>
      <c r="BB284" s="1">
        <v>4120200</v>
      </c>
      <c r="BC284" s="1" t="s">
        <v>5948</v>
      </c>
      <c r="BP284" s="1" t="s">
        <v>6315</v>
      </c>
      <c r="BQ284" s="1">
        <v>4313300</v>
      </c>
      <c r="BR284" s="1" t="s">
        <v>6583</v>
      </c>
      <c r="BS284" s="1" t="s">
        <v>6057</v>
      </c>
      <c r="BT284" s="1">
        <v>4219002</v>
      </c>
      <c r="BU284" s="1" t="s">
        <v>6305</v>
      </c>
      <c r="BY284" s="1" t="s">
        <v>1247</v>
      </c>
      <c r="BZ284" s="1">
        <v>3524600</v>
      </c>
      <c r="CA284" s="1" t="s">
        <v>5346</v>
      </c>
    </row>
    <row r="285" spans="1:79" x14ac:dyDescent="0.25">
      <c r="A285" s="1">
        <v>284</v>
      </c>
      <c r="N285" s="1" t="s">
        <v>3678</v>
      </c>
      <c r="O285" s="1">
        <v>2923050</v>
      </c>
      <c r="P285" s="1" t="s">
        <v>3953</v>
      </c>
      <c r="AF285" s="1" t="s">
        <v>4075</v>
      </c>
      <c r="AG285" s="1">
        <v>3125309</v>
      </c>
      <c r="AH285" s="1" t="s">
        <v>4352</v>
      </c>
      <c r="BA285" s="1" t="s">
        <v>1073</v>
      </c>
      <c r="BB285" s="1">
        <v>4120309</v>
      </c>
      <c r="BC285" s="1" t="s">
        <v>5949</v>
      </c>
      <c r="BP285" s="1" t="s">
        <v>6315</v>
      </c>
      <c r="BQ285" s="1">
        <v>4313334</v>
      </c>
      <c r="BR285" s="1" t="s">
        <v>6584</v>
      </c>
      <c r="BS285" s="1" t="s">
        <v>6057</v>
      </c>
      <c r="BT285" s="1">
        <v>4219101</v>
      </c>
      <c r="BU285" s="1" t="s">
        <v>6306</v>
      </c>
      <c r="BY285" s="1" t="s">
        <v>1247</v>
      </c>
      <c r="BZ285" s="1">
        <v>3524709</v>
      </c>
      <c r="CA285" s="1" t="s">
        <v>5347</v>
      </c>
    </row>
    <row r="286" spans="1:79" x14ac:dyDescent="0.25">
      <c r="A286" s="1">
        <v>285</v>
      </c>
      <c r="N286" s="1" t="s">
        <v>3678</v>
      </c>
      <c r="O286" s="1">
        <v>2923100</v>
      </c>
      <c r="P286" s="1" t="s">
        <v>3954</v>
      </c>
      <c r="AF286" s="1" t="s">
        <v>4075</v>
      </c>
      <c r="AG286" s="1">
        <v>3125408</v>
      </c>
      <c r="AH286" s="1" t="s">
        <v>4353</v>
      </c>
      <c r="BA286" s="1" t="s">
        <v>1073</v>
      </c>
      <c r="BB286" s="1">
        <v>4120333</v>
      </c>
      <c r="BC286" s="1" t="s">
        <v>5950</v>
      </c>
      <c r="BP286" s="1" t="s">
        <v>6315</v>
      </c>
      <c r="BQ286" s="1">
        <v>4313359</v>
      </c>
      <c r="BR286" s="1" t="s">
        <v>6585</v>
      </c>
      <c r="BS286" s="1" t="s">
        <v>6057</v>
      </c>
      <c r="BT286" s="1">
        <v>4219150</v>
      </c>
      <c r="BU286" s="1" t="s">
        <v>5683</v>
      </c>
      <c r="BY286" s="1" t="s">
        <v>1247</v>
      </c>
      <c r="BZ286" s="1">
        <v>3524808</v>
      </c>
      <c r="CA286" s="1" t="s">
        <v>5348</v>
      </c>
    </row>
    <row r="287" spans="1:79" x14ac:dyDescent="0.25">
      <c r="A287" s="1">
        <v>286</v>
      </c>
      <c r="N287" s="1" t="s">
        <v>3678</v>
      </c>
      <c r="O287" s="1">
        <v>2923209</v>
      </c>
      <c r="P287" s="1" t="s">
        <v>3955</v>
      </c>
      <c r="AF287" s="1" t="s">
        <v>4075</v>
      </c>
      <c r="AG287" s="1">
        <v>3125606</v>
      </c>
      <c r="AH287" s="1" t="s">
        <v>4354</v>
      </c>
      <c r="BA287" s="1" t="s">
        <v>1073</v>
      </c>
      <c r="BB287" s="1">
        <v>4120358</v>
      </c>
      <c r="BC287" s="1" t="s">
        <v>5951</v>
      </c>
      <c r="BP287" s="1" t="s">
        <v>6315</v>
      </c>
      <c r="BQ287" s="1">
        <v>4313375</v>
      </c>
      <c r="BR287" s="1" t="s">
        <v>2715</v>
      </c>
      <c r="BS287" s="1" t="s">
        <v>6057</v>
      </c>
      <c r="BT287" s="1">
        <v>4219176</v>
      </c>
      <c r="BU287" s="1" t="s">
        <v>4891</v>
      </c>
      <c r="BY287" s="1" t="s">
        <v>1247</v>
      </c>
      <c r="BZ287" s="1">
        <v>3524907</v>
      </c>
      <c r="CA287" s="1" t="s">
        <v>5349</v>
      </c>
    </row>
    <row r="288" spans="1:79" x14ac:dyDescent="0.25">
      <c r="A288" s="1">
        <v>287</v>
      </c>
      <c r="N288" s="1" t="s">
        <v>3678</v>
      </c>
      <c r="O288" s="1">
        <v>2923308</v>
      </c>
      <c r="P288" s="1" t="s">
        <v>3956</v>
      </c>
      <c r="AF288" s="1" t="s">
        <v>4075</v>
      </c>
      <c r="AG288" s="1">
        <v>3125705</v>
      </c>
      <c r="AH288" s="1" t="s">
        <v>4355</v>
      </c>
      <c r="BA288" s="1" t="s">
        <v>1073</v>
      </c>
      <c r="BB288" s="1">
        <v>4120408</v>
      </c>
      <c r="BC288" s="1" t="s">
        <v>5952</v>
      </c>
      <c r="BP288" s="1" t="s">
        <v>6315</v>
      </c>
      <c r="BQ288" s="1">
        <v>4313490</v>
      </c>
      <c r="BR288" s="1" t="s">
        <v>6586</v>
      </c>
      <c r="BS288" s="1" t="s">
        <v>6057</v>
      </c>
      <c r="BT288" s="1">
        <v>4219200</v>
      </c>
      <c r="BU288" s="1" t="s">
        <v>6307</v>
      </c>
      <c r="BY288" s="1" t="s">
        <v>1247</v>
      </c>
      <c r="BZ288" s="1">
        <v>3525003</v>
      </c>
      <c r="CA288" s="1" t="s">
        <v>5350</v>
      </c>
    </row>
    <row r="289" spans="1:79" x14ac:dyDescent="0.25">
      <c r="A289" s="1">
        <v>288</v>
      </c>
      <c r="N289" s="1" t="s">
        <v>3678</v>
      </c>
      <c r="O289" s="1">
        <v>2923357</v>
      </c>
      <c r="P289" s="1" t="s">
        <v>3957</v>
      </c>
      <c r="AF289" s="1" t="s">
        <v>4075</v>
      </c>
      <c r="AG289" s="1">
        <v>3125804</v>
      </c>
      <c r="AH289" s="1" t="s">
        <v>4356</v>
      </c>
      <c r="BA289" s="1" t="s">
        <v>1073</v>
      </c>
      <c r="BB289" s="1">
        <v>4120507</v>
      </c>
      <c r="BC289" s="1" t="s">
        <v>5953</v>
      </c>
      <c r="BP289" s="1" t="s">
        <v>6315</v>
      </c>
      <c r="BQ289" s="1">
        <v>4313391</v>
      </c>
      <c r="BR289" s="1" t="s">
        <v>6587</v>
      </c>
      <c r="BS289" s="1" t="s">
        <v>6057</v>
      </c>
      <c r="BT289" s="1">
        <v>4219309</v>
      </c>
      <c r="BU289" s="1" t="s">
        <v>6308</v>
      </c>
      <c r="BY289" s="1" t="s">
        <v>1247</v>
      </c>
      <c r="BZ289" s="1">
        <v>3525102</v>
      </c>
      <c r="CA289" s="1" t="s">
        <v>5351</v>
      </c>
    </row>
    <row r="290" spans="1:79" x14ac:dyDescent="0.25">
      <c r="A290" s="1">
        <v>289</v>
      </c>
      <c r="N290" s="1" t="s">
        <v>3678</v>
      </c>
      <c r="O290" s="1">
        <v>2923407</v>
      </c>
      <c r="P290" s="1" t="s">
        <v>3958</v>
      </c>
      <c r="AF290" s="1" t="s">
        <v>4075</v>
      </c>
      <c r="AG290" s="1">
        <v>3125903</v>
      </c>
      <c r="AH290" s="1" t="s">
        <v>4357</v>
      </c>
      <c r="BA290" s="1" t="s">
        <v>1073</v>
      </c>
      <c r="BB290" s="1">
        <v>4120606</v>
      </c>
      <c r="BC290" s="1" t="s">
        <v>5954</v>
      </c>
      <c r="BP290" s="1" t="s">
        <v>6315</v>
      </c>
      <c r="BQ290" s="1">
        <v>4313409</v>
      </c>
      <c r="BR290" s="1" t="s">
        <v>6588</v>
      </c>
      <c r="BS290" s="1" t="s">
        <v>6057</v>
      </c>
      <c r="BT290" s="1">
        <v>4219358</v>
      </c>
      <c r="BU290" s="1" t="s">
        <v>6309</v>
      </c>
      <c r="BY290" s="1" t="s">
        <v>1247</v>
      </c>
      <c r="BZ290" s="1">
        <v>3525201</v>
      </c>
      <c r="CA290" s="1" t="s">
        <v>5352</v>
      </c>
    </row>
    <row r="291" spans="1:79" x14ac:dyDescent="0.25">
      <c r="A291" s="1">
        <v>290</v>
      </c>
      <c r="N291" s="1" t="s">
        <v>3678</v>
      </c>
      <c r="O291" s="1">
        <v>2923506</v>
      </c>
      <c r="P291" s="1" t="s">
        <v>3959</v>
      </c>
      <c r="AF291" s="1" t="s">
        <v>4075</v>
      </c>
      <c r="AG291" s="1">
        <v>3125952</v>
      </c>
      <c r="AH291" s="1" t="s">
        <v>4358</v>
      </c>
      <c r="BA291" s="1" t="s">
        <v>1073</v>
      </c>
      <c r="BB291" s="1">
        <v>4120655</v>
      </c>
      <c r="BC291" s="1" t="s">
        <v>5955</v>
      </c>
      <c r="BP291" s="1" t="s">
        <v>6315</v>
      </c>
      <c r="BQ291" s="1">
        <v>4313425</v>
      </c>
      <c r="BR291" s="1" t="s">
        <v>6589</v>
      </c>
      <c r="BS291" s="1" t="s">
        <v>6057</v>
      </c>
      <c r="BT291" s="1">
        <v>4219408</v>
      </c>
      <c r="BU291" s="1" t="s">
        <v>6310</v>
      </c>
      <c r="BY291" s="1" t="s">
        <v>1247</v>
      </c>
      <c r="BZ291" s="1">
        <v>3525300</v>
      </c>
      <c r="CA291" s="1" t="s">
        <v>5353</v>
      </c>
    </row>
    <row r="292" spans="1:79" x14ac:dyDescent="0.25">
      <c r="A292" s="1">
        <v>291</v>
      </c>
      <c r="N292" s="1" t="s">
        <v>3678</v>
      </c>
      <c r="O292" s="1">
        <v>2923605</v>
      </c>
      <c r="P292" s="1" t="s">
        <v>3960</v>
      </c>
      <c r="AF292" s="1" t="s">
        <v>4075</v>
      </c>
      <c r="AG292" s="1">
        <v>3126000</v>
      </c>
      <c r="AH292" s="1" t="s">
        <v>4359</v>
      </c>
      <c r="BA292" s="1" t="s">
        <v>1073</v>
      </c>
      <c r="BB292" s="1">
        <v>4120705</v>
      </c>
      <c r="BC292" s="1" t="s">
        <v>5956</v>
      </c>
      <c r="BP292" s="1" t="s">
        <v>6315</v>
      </c>
      <c r="BQ292" s="1">
        <v>4313441</v>
      </c>
      <c r="BR292" s="1" t="s">
        <v>6590</v>
      </c>
      <c r="BS292" s="1" t="s">
        <v>6057</v>
      </c>
      <c r="BT292" s="1">
        <v>4219507</v>
      </c>
      <c r="BU292" s="1" t="s">
        <v>6311</v>
      </c>
      <c r="BY292" s="1" t="s">
        <v>1247</v>
      </c>
      <c r="BZ292" s="1">
        <v>3525409</v>
      </c>
      <c r="CA292" s="1" t="s">
        <v>5354</v>
      </c>
    </row>
    <row r="293" spans="1:79" x14ac:dyDescent="0.25">
      <c r="A293" s="1">
        <v>292</v>
      </c>
      <c r="N293" s="1" t="s">
        <v>3678</v>
      </c>
      <c r="O293" s="1">
        <v>2923704</v>
      </c>
      <c r="P293" s="1" t="s">
        <v>3961</v>
      </c>
      <c r="AF293" s="1" t="s">
        <v>4075</v>
      </c>
      <c r="AG293" s="1">
        <v>3126109</v>
      </c>
      <c r="AH293" s="1" t="s">
        <v>4360</v>
      </c>
      <c r="BA293" s="1" t="s">
        <v>1073</v>
      </c>
      <c r="BB293" s="1">
        <v>4120804</v>
      </c>
      <c r="BC293" s="1" t="s">
        <v>5957</v>
      </c>
      <c r="BP293" s="1" t="s">
        <v>6315</v>
      </c>
      <c r="BQ293" s="1">
        <v>4313466</v>
      </c>
      <c r="BR293" s="1" t="s">
        <v>6591</v>
      </c>
      <c r="BS293" s="1" t="s">
        <v>6057</v>
      </c>
      <c r="BT293" s="1">
        <v>4219606</v>
      </c>
      <c r="BU293" s="1" t="s">
        <v>6312</v>
      </c>
      <c r="BY293" s="1" t="s">
        <v>1247</v>
      </c>
      <c r="BZ293" s="1">
        <v>3525508</v>
      </c>
      <c r="CA293" s="1" t="s">
        <v>5355</v>
      </c>
    </row>
    <row r="294" spans="1:79" x14ac:dyDescent="0.25">
      <c r="A294" s="1">
        <v>293</v>
      </c>
      <c r="N294" s="1" t="s">
        <v>3678</v>
      </c>
      <c r="O294" s="1">
        <v>2923803</v>
      </c>
      <c r="P294" s="1" t="s">
        <v>3962</v>
      </c>
      <c r="AF294" s="1" t="s">
        <v>4075</v>
      </c>
      <c r="AG294" s="1">
        <v>3126208</v>
      </c>
      <c r="AH294" s="1" t="s">
        <v>4361</v>
      </c>
      <c r="BA294" s="1" t="s">
        <v>1073</v>
      </c>
      <c r="BB294" s="1">
        <v>4120853</v>
      </c>
      <c r="BC294" s="1" t="s">
        <v>5958</v>
      </c>
      <c r="BP294" s="1" t="s">
        <v>6315</v>
      </c>
      <c r="BQ294" s="1">
        <v>4313508</v>
      </c>
      <c r="BR294" s="1" t="s">
        <v>6592</v>
      </c>
      <c r="BS294" s="1" t="s">
        <v>6057</v>
      </c>
      <c r="BT294" s="1">
        <v>4219705</v>
      </c>
      <c r="BU294" s="1" t="s">
        <v>6313</v>
      </c>
      <c r="BY294" s="1" t="s">
        <v>1247</v>
      </c>
      <c r="BZ294" s="1">
        <v>3525607</v>
      </c>
      <c r="CA294" s="1" t="s">
        <v>5356</v>
      </c>
    </row>
    <row r="295" spans="1:79" x14ac:dyDescent="0.25">
      <c r="A295" s="1">
        <v>294</v>
      </c>
      <c r="N295" s="1" t="s">
        <v>3678</v>
      </c>
      <c r="O295" s="1">
        <v>2923902</v>
      </c>
      <c r="P295" s="1" t="s">
        <v>3963</v>
      </c>
      <c r="AF295" s="1" t="s">
        <v>4075</v>
      </c>
      <c r="AG295" s="1">
        <v>3126307</v>
      </c>
      <c r="AH295" s="1" t="s">
        <v>4362</v>
      </c>
      <c r="BA295" s="1" t="s">
        <v>1073</v>
      </c>
      <c r="BB295" s="1">
        <v>4120903</v>
      </c>
      <c r="BC295" s="1" t="s">
        <v>5959</v>
      </c>
      <c r="BP295" s="1" t="s">
        <v>6315</v>
      </c>
      <c r="BQ295" s="1">
        <v>4313607</v>
      </c>
      <c r="BR295" s="1" t="s">
        <v>6593</v>
      </c>
      <c r="BS295" s="1" t="s">
        <v>6057</v>
      </c>
      <c r="BT295" s="1">
        <v>4219853</v>
      </c>
      <c r="BU295" s="1" t="s">
        <v>6314</v>
      </c>
      <c r="BY295" s="1" t="s">
        <v>1247</v>
      </c>
      <c r="BZ295" s="1">
        <v>3525706</v>
      </c>
      <c r="CA295" s="1" t="s">
        <v>5357</v>
      </c>
    </row>
    <row r="296" spans="1:79" x14ac:dyDescent="0.25">
      <c r="A296" s="1">
        <v>295</v>
      </c>
      <c r="N296" s="1" t="s">
        <v>3678</v>
      </c>
      <c r="O296" s="1">
        <v>2924009</v>
      </c>
      <c r="P296" s="1" t="s">
        <v>3964</v>
      </c>
      <c r="AF296" s="1" t="s">
        <v>4075</v>
      </c>
      <c r="AG296" s="1">
        <v>3126406</v>
      </c>
      <c r="AH296" s="1" t="s">
        <v>4363</v>
      </c>
      <c r="BA296" s="1" t="s">
        <v>1073</v>
      </c>
      <c r="BB296" s="1">
        <v>4121000</v>
      </c>
      <c r="BC296" s="1" t="s">
        <v>5960</v>
      </c>
      <c r="BP296" s="1" t="s">
        <v>6315</v>
      </c>
      <c r="BQ296" s="1">
        <v>4313656</v>
      </c>
      <c r="BR296" s="1" t="s">
        <v>6594</v>
      </c>
      <c r="BY296" s="1" t="s">
        <v>1247</v>
      </c>
      <c r="BZ296" s="1">
        <v>3525805</v>
      </c>
      <c r="CA296" s="1" t="s">
        <v>5358</v>
      </c>
    </row>
    <row r="297" spans="1:79" x14ac:dyDescent="0.25">
      <c r="A297" s="1">
        <v>296</v>
      </c>
      <c r="N297" s="1" t="s">
        <v>3678</v>
      </c>
      <c r="O297" s="1">
        <v>2924058</v>
      </c>
      <c r="P297" s="1" t="s">
        <v>3965</v>
      </c>
      <c r="AF297" s="1" t="s">
        <v>4075</v>
      </c>
      <c r="AG297" s="1">
        <v>3126505</v>
      </c>
      <c r="AH297" s="1" t="s">
        <v>4364</v>
      </c>
      <c r="BA297" s="1" t="s">
        <v>1073</v>
      </c>
      <c r="BB297" s="1">
        <v>4121109</v>
      </c>
      <c r="BC297" s="1" t="s">
        <v>5961</v>
      </c>
      <c r="BP297" s="1" t="s">
        <v>6315</v>
      </c>
      <c r="BQ297" s="1">
        <v>4313706</v>
      </c>
      <c r="BR297" s="1" t="s">
        <v>6595</v>
      </c>
      <c r="BY297" s="1" t="s">
        <v>1247</v>
      </c>
      <c r="BZ297" s="1">
        <v>3525854</v>
      </c>
      <c r="CA297" s="1" t="s">
        <v>5359</v>
      </c>
    </row>
    <row r="298" spans="1:79" x14ac:dyDescent="0.25">
      <c r="A298" s="1">
        <v>297</v>
      </c>
      <c r="N298" s="1" t="s">
        <v>3678</v>
      </c>
      <c r="O298" s="1">
        <v>2924108</v>
      </c>
      <c r="P298" s="1" t="s">
        <v>3966</v>
      </c>
      <c r="AF298" s="1" t="s">
        <v>4075</v>
      </c>
      <c r="AG298" s="1">
        <v>3126604</v>
      </c>
      <c r="AH298" s="1" t="s">
        <v>4365</v>
      </c>
      <c r="BA298" s="1" t="s">
        <v>1073</v>
      </c>
      <c r="BB298" s="1">
        <v>4121208</v>
      </c>
      <c r="BC298" s="1" t="s">
        <v>5962</v>
      </c>
      <c r="BP298" s="1" t="s">
        <v>6315</v>
      </c>
      <c r="BQ298" s="1">
        <v>4313805</v>
      </c>
      <c r="BR298" s="1" t="s">
        <v>6596</v>
      </c>
      <c r="BY298" s="1" t="s">
        <v>1247</v>
      </c>
      <c r="BZ298" s="1">
        <v>3525904</v>
      </c>
      <c r="CA298" s="1" t="s">
        <v>5360</v>
      </c>
    </row>
    <row r="299" spans="1:79" x14ac:dyDescent="0.25">
      <c r="A299" s="1">
        <v>298</v>
      </c>
      <c r="N299" s="1" t="s">
        <v>3678</v>
      </c>
      <c r="O299" s="1">
        <v>2924207</v>
      </c>
      <c r="P299" s="1" t="s">
        <v>3967</v>
      </c>
      <c r="AF299" s="1" t="s">
        <v>4075</v>
      </c>
      <c r="AG299" s="1">
        <v>3126703</v>
      </c>
      <c r="AH299" s="1" t="s">
        <v>4366</v>
      </c>
      <c r="BA299" s="1" t="s">
        <v>1073</v>
      </c>
      <c r="BB299" s="1">
        <v>4121257</v>
      </c>
      <c r="BC299" s="1" t="s">
        <v>5963</v>
      </c>
      <c r="BP299" s="1" t="s">
        <v>6315</v>
      </c>
      <c r="BQ299" s="1">
        <v>4313904</v>
      </c>
      <c r="BR299" s="1" t="s">
        <v>6597</v>
      </c>
      <c r="BY299" s="1" t="s">
        <v>1247</v>
      </c>
      <c r="BZ299" s="1">
        <v>3526001</v>
      </c>
      <c r="CA299" s="1" t="s">
        <v>5361</v>
      </c>
    </row>
    <row r="300" spans="1:79" x14ac:dyDescent="0.25">
      <c r="A300" s="1">
        <v>299</v>
      </c>
      <c r="N300" s="1" t="s">
        <v>3678</v>
      </c>
      <c r="O300" s="1">
        <v>2924306</v>
      </c>
      <c r="P300" s="1" t="s">
        <v>3968</v>
      </c>
      <c r="AF300" s="1" t="s">
        <v>4075</v>
      </c>
      <c r="AG300" s="1">
        <v>3126752</v>
      </c>
      <c r="AH300" s="1" t="s">
        <v>4367</v>
      </c>
      <c r="BA300" s="1" t="s">
        <v>1073</v>
      </c>
      <c r="BB300" s="1">
        <v>4121307</v>
      </c>
      <c r="BC300" s="1" t="s">
        <v>5964</v>
      </c>
      <c r="BP300" s="1" t="s">
        <v>6315</v>
      </c>
      <c r="BQ300" s="1">
        <v>4313953</v>
      </c>
      <c r="BR300" s="1" t="s">
        <v>6598</v>
      </c>
      <c r="BY300" s="1" t="s">
        <v>1247</v>
      </c>
      <c r="BZ300" s="1">
        <v>3526100</v>
      </c>
      <c r="CA300" s="1" t="s">
        <v>5362</v>
      </c>
    </row>
    <row r="301" spans="1:79" x14ac:dyDescent="0.25">
      <c r="A301" s="1">
        <v>300</v>
      </c>
      <c r="N301" s="1" t="s">
        <v>3678</v>
      </c>
      <c r="O301" s="1">
        <v>2924405</v>
      </c>
      <c r="P301" s="1" t="s">
        <v>3969</v>
      </c>
      <c r="AF301" s="1" t="s">
        <v>4075</v>
      </c>
      <c r="AG301" s="1">
        <v>3126802</v>
      </c>
      <c r="AH301" s="1" t="s">
        <v>4368</v>
      </c>
      <c r="BA301" s="1" t="s">
        <v>1073</v>
      </c>
      <c r="BB301" s="1">
        <v>4121356</v>
      </c>
      <c r="BC301" s="1" t="s">
        <v>5965</v>
      </c>
      <c r="BP301" s="1" t="s">
        <v>6315</v>
      </c>
      <c r="BQ301" s="1">
        <v>4314001</v>
      </c>
      <c r="BR301" s="1" t="s">
        <v>6599</v>
      </c>
      <c r="BY301" s="1" t="s">
        <v>1247</v>
      </c>
      <c r="BZ301" s="1">
        <v>3526209</v>
      </c>
      <c r="CA301" s="1" t="s">
        <v>5363</v>
      </c>
    </row>
    <row r="302" spans="1:79" x14ac:dyDescent="0.25">
      <c r="A302" s="1">
        <v>301</v>
      </c>
      <c r="N302" s="1" t="s">
        <v>3678</v>
      </c>
      <c r="O302" s="1">
        <v>2924504</v>
      </c>
      <c r="P302" s="1" t="s">
        <v>3970</v>
      </c>
      <c r="AF302" s="1" t="s">
        <v>4075</v>
      </c>
      <c r="AG302" s="1">
        <v>3126901</v>
      </c>
      <c r="AH302" s="1" t="s">
        <v>4369</v>
      </c>
      <c r="BA302" s="1" t="s">
        <v>1073</v>
      </c>
      <c r="BB302" s="1">
        <v>4121406</v>
      </c>
      <c r="BC302" s="1" t="s">
        <v>5966</v>
      </c>
      <c r="BP302" s="1" t="s">
        <v>6315</v>
      </c>
      <c r="BQ302" s="1">
        <v>4314027</v>
      </c>
      <c r="BR302" s="1" t="s">
        <v>6600</v>
      </c>
      <c r="BY302" s="1" t="s">
        <v>1247</v>
      </c>
      <c r="BZ302" s="1">
        <v>3526308</v>
      </c>
      <c r="CA302" s="1" t="s">
        <v>5364</v>
      </c>
    </row>
    <row r="303" spans="1:79" x14ac:dyDescent="0.25">
      <c r="A303" s="1">
        <v>302</v>
      </c>
      <c r="N303" s="1" t="s">
        <v>3678</v>
      </c>
      <c r="O303" s="1">
        <v>2924603</v>
      </c>
      <c r="P303" s="1" t="s">
        <v>3971</v>
      </c>
      <c r="AF303" s="1" t="s">
        <v>4075</v>
      </c>
      <c r="AG303" s="1">
        <v>3126950</v>
      </c>
      <c r="AH303" s="1" t="s">
        <v>4370</v>
      </c>
      <c r="BA303" s="1" t="s">
        <v>1073</v>
      </c>
      <c r="BB303" s="1">
        <v>4121505</v>
      </c>
      <c r="BC303" s="1" t="s">
        <v>5967</v>
      </c>
      <c r="BP303" s="1" t="s">
        <v>6315</v>
      </c>
      <c r="BQ303" s="1">
        <v>4314035</v>
      </c>
      <c r="BR303" s="1" t="s">
        <v>6601</v>
      </c>
      <c r="BY303" s="1" t="s">
        <v>1247</v>
      </c>
      <c r="BZ303" s="1">
        <v>3526407</v>
      </c>
      <c r="CA303" s="1" t="s">
        <v>5365</v>
      </c>
    </row>
    <row r="304" spans="1:79" x14ac:dyDescent="0.25">
      <c r="A304" s="1">
        <v>303</v>
      </c>
      <c r="N304" s="1" t="s">
        <v>3678</v>
      </c>
      <c r="O304" s="1">
        <v>2924652</v>
      </c>
      <c r="P304" s="1" t="s">
        <v>3972</v>
      </c>
      <c r="AF304" s="1" t="s">
        <v>4075</v>
      </c>
      <c r="AG304" s="1">
        <v>3127008</v>
      </c>
      <c r="AH304" s="1" t="s">
        <v>4371</v>
      </c>
      <c r="BA304" s="1" t="s">
        <v>1073</v>
      </c>
      <c r="BB304" s="1">
        <v>4121604</v>
      </c>
      <c r="BC304" s="1" t="s">
        <v>5968</v>
      </c>
      <c r="BP304" s="1" t="s">
        <v>6315</v>
      </c>
      <c r="BQ304" s="1">
        <v>4314050</v>
      </c>
      <c r="BR304" s="1" t="s">
        <v>6602</v>
      </c>
      <c r="BY304" s="1" t="s">
        <v>1247</v>
      </c>
      <c r="BZ304" s="1">
        <v>3526506</v>
      </c>
      <c r="CA304" s="1" t="s">
        <v>5366</v>
      </c>
    </row>
    <row r="305" spans="1:79" x14ac:dyDescent="0.25">
      <c r="A305" s="1">
        <v>304</v>
      </c>
      <c r="N305" s="1" t="s">
        <v>3678</v>
      </c>
      <c r="O305" s="1">
        <v>2924678</v>
      </c>
      <c r="P305" s="1" t="s">
        <v>3973</v>
      </c>
      <c r="AF305" s="1" t="s">
        <v>4075</v>
      </c>
      <c r="AG305" s="1">
        <v>3127057</v>
      </c>
      <c r="AH305" s="1" t="s">
        <v>4372</v>
      </c>
      <c r="BA305" s="1" t="s">
        <v>1073</v>
      </c>
      <c r="BB305" s="1">
        <v>4121703</v>
      </c>
      <c r="BC305" s="1" t="s">
        <v>5969</v>
      </c>
      <c r="BP305" s="1" t="s">
        <v>6315</v>
      </c>
      <c r="BQ305" s="1">
        <v>4314068</v>
      </c>
      <c r="BR305" s="1" t="s">
        <v>6603</v>
      </c>
      <c r="BY305" s="1" t="s">
        <v>1247</v>
      </c>
      <c r="BZ305" s="1">
        <v>3526605</v>
      </c>
      <c r="CA305" s="1" t="s">
        <v>5367</v>
      </c>
    </row>
    <row r="306" spans="1:79" x14ac:dyDescent="0.25">
      <c r="A306" s="1">
        <v>305</v>
      </c>
      <c r="N306" s="1" t="s">
        <v>3678</v>
      </c>
      <c r="O306" s="1">
        <v>2924702</v>
      </c>
      <c r="P306" s="1" t="s">
        <v>3974</v>
      </c>
      <c r="AF306" s="1" t="s">
        <v>4075</v>
      </c>
      <c r="AG306" s="1">
        <v>3127073</v>
      </c>
      <c r="AH306" s="1" t="s">
        <v>4373</v>
      </c>
      <c r="BA306" s="1" t="s">
        <v>1073</v>
      </c>
      <c r="BB306" s="1">
        <v>4121752</v>
      </c>
      <c r="BC306" s="1" t="s">
        <v>5970</v>
      </c>
      <c r="BP306" s="1" t="s">
        <v>6315</v>
      </c>
      <c r="BQ306" s="1">
        <v>4314076</v>
      </c>
      <c r="BR306" s="1" t="s">
        <v>6604</v>
      </c>
      <c r="BY306" s="1" t="s">
        <v>1247</v>
      </c>
      <c r="BZ306" s="1">
        <v>3526704</v>
      </c>
      <c r="CA306" s="1" t="s">
        <v>5368</v>
      </c>
    </row>
    <row r="307" spans="1:79" x14ac:dyDescent="0.25">
      <c r="A307" s="1">
        <v>306</v>
      </c>
      <c r="N307" s="1" t="s">
        <v>3678</v>
      </c>
      <c r="O307" s="1">
        <v>2924801</v>
      </c>
      <c r="P307" s="1" t="s">
        <v>3975</v>
      </c>
      <c r="AF307" s="1" t="s">
        <v>4075</v>
      </c>
      <c r="AG307" s="1">
        <v>3127107</v>
      </c>
      <c r="AH307" s="1" t="s">
        <v>4374</v>
      </c>
      <c r="BA307" s="1" t="s">
        <v>1073</v>
      </c>
      <c r="BB307" s="1">
        <v>4121802</v>
      </c>
      <c r="BC307" s="1" t="s">
        <v>5971</v>
      </c>
      <c r="BP307" s="1" t="s">
        <v>6315</v>
      </c>
      <c r="BQ307" s="1">
        <v>4314100</v>
      </c>
      <c r="BR307" s="1" t="s">
        <v>6605</v>
      </c>
      <c r="BY307" s="1" t="s">
        <v>1247</v>
      </c>
      <c r="BZ307" s="1">
        <v>3526803</v>
      </c>
      <c r="CA307" s="1" t="s">
        <v>5369</v>
      </c>
    </row>
    <row r="308" spans="1:79" x14ac:dyDescent="0.25">
      <c r="A308" s="1">
        <v>307</v>
      </c>
      <c r="N308" s="1" t="s">
        <v>3678</v>
      </c>
      <c r="O308" s="1">
        <v>2924900</v>
      </c>
      <c r="P308" s="1" t="s">
        <v>3976</v>
      </c>
      <c r="AF308" s="1" t="s">
        <v>4075</v>
      </c>
      <c r="AG308" s="1">
        <v>3127206</v>
      </c>
      <c r="AH308" s="1" t="s">
        <v>4375</v>
      </c>
      <c r="BA308" s="1" t="s">
        <v>1073</v>
      </c>
      <c r="BB308" s="1">
        <v>4121901</v>
      </c>
      <c r="BC308" s="1" t="s">
        <v>5972</v>
      </c>
      <c r="BP308" s="1" t="s">
        <v>6315</v>
      </c>
      <c r="BQ308" s="1">
        <v>4314134</v>
      </c>
      <c r="BR308" s="1" t="s">
        <v>6606</v>
      </c>
      <c r="BY308" s="1" t="s">
        <v>1247</v>
      </c>
      <c r="BZ308" s="1">
        <v>3526902</v>
      </c>
      <c r="CA308" s="1" t="s">
        <v>5370</v>
      </c>
    </row>
    <row r="309" spans="1:79" x14ac:dyDescent="0.25">
      <c r="A309" s="1">
        <v>308</v>
      </c>
      <c r="N309" s="1" t="s">
        <v>3678</v>
      </c>
      <c r="O309" s="1">
        <v>2925006</v>
      </c>
      <c r="P309" s="1" t="s">
        <v>3977</v>
      </c>
      <c r="AF309" s="1" t="s">
        <v>4075</v>
      </c>
      <c r="AG309" s="1">
        <v>3127305</v>
      </c>
      <c r="AH309" s="1" t="s">
        <v>4376</v>
      </c>
      <c r="BA309" s="1" t="s">
        <v>1073</v>
      </c>
      <c r="BB309" s="1">
        <v>4122008</v>
      </c>
      <c r="BC309" s="1" t="s">
        <v>5973</v>
      </c>
      <c r="BP309" s="1" t="s">
        <v>6315</v>
      </c>
      <c r="BQ309" s="1">
        <v>4314159</v>
      </c>
      <c r="BR309" s="1" t="s">
        <v>6607</v>
      </c>
      <c r="BY309" s="1" t="s">
        <v>1247</v>
      </c>
      <c r="BZ309" s="1">
        <v>3527009</v>
      </c>
      <c r="CA309" s="1" t="s">
        <v>5371</v>
      </c>
    </row>
    <row r="310" spans="1:79" x14ac:dyDescent="0.25">
      <c r="A310" s="1">
        <v>309</v>
      </c>
      <c r="N310" s="1" t="s">
        <v>3678</v>
      </c>
      <c r="O310" s="1">
        <v>2925105</v>
      </c>
      <c r="P310" s="1" t="s">
        <v>3978</v>
      </c>
      <c r="AF310" s="1" t="s">
        <v>4075</v>
      </c>
      <c r="AG310" s="1">
        <v>3127339</v>
      </c>
      <c r="AH310" s="1" t="s">
        <v>4377</v>
      </c>
      <c r="BA310" s="1" t="s">
        <v>1073</v>
      </c>
      <c r="BB310" s="1">
        <v>4122107</v>
      </c>
      <c r="BC310" s="1" t="s">
        <v>5974</v>
      </c>
      <c r="BP310" s="1" t="s">
        <v>6315</v>
      </c>
      <c r="BQ310" s="1">
        <v>4314175</v>
      </c>
      <c r="BR310" s="1" t="s">
        <v>6608</v>
      </c>
      <c r="BY310" s="1" t="s">
        <v>1247</v>
      </c>
      <c r="BZ310" s="1">
        <v>3527108</v>
      </c>
      <c r="CA310" s="1" t="s">
        <v>5372</v>
      </c>
    </row>
    <row r="311" spans="1:79" x14ac:dyDescent="0.25">
      <c r="A311" s="1">
        <v>310</v>
      </c>
      <c r="N311" s="1" t="s">
        <v>3678</v>
      </c>
      <c r="O311" s="1">
        <v>2925204</v>
      </c>
      <c r="P311" s="1" t="s">
        <v>3979</v>
      </c>
      <c r="AF311" s="1" t="s">
        <v>4075</v>
      </c>
      <c r="AG311" s="1">
        <v>3127354</v>
      </c>
      <c r="AH311" s="1" t="s">
        <v>4378</v>
      </c>
      <c r="BA311" s="1" t="s">
        <v>1073</v>
      </c>
      <c r="BB311" s="1">
        <v>4122156</v>
      </c>
      <c r="BC311" s="1" t="s">
        <v>5975</v>
      </c>
      <c r="BP311" s="1" t="s">
        <v>6315</v>
      </c>
      <c r="BQ311" s="1">
        <v>4314209</v>
      </c>
      <c r="BR311" s="1" t="s">
        <v>6609</v>
      </c>
      <c r="BY311" s="1" t="s">
        <v>1247</v>
      </c>
      <c r="BZ311" s="1">
        <v>3527207</v>
      </c>
      <c r="CA311" s="1" t="s">
        <v>5373</v>
      </c>
    </row>
    <row r="312" spans="1:79" x14ac:dyDescent="0.25">
      <c r="A312" s="1">
        <v>311</v>
      </c>
      <c r="N312" s="1" t="s">
        <v>3678</v>
      </c>
      <c r="O312" s="1">
        <v>2925253</v>
      </c>
      <c r="P312" s="1" t="s">
        <v>3980</v>
      </c>
      <c r="AF312" s="1" t="s">
        <v>4075</v>
      </c>
      <c r="AG312" s="1">
        <v>3127370</v>
      </c>
      <c r="AH312" s="1" t="s">
        <v>4379</v>
      </c>
      <c r="BA312" s="1" t="s">
        <v>1073</v>
      </c>
      <c r="BB312" s="1">
        <v>4122172</v>
      </c>
      <c r="BC312" s="1" t="s">
        <v>5976</v>
      </c>
      <c r="BP312" s="1" t="s">
        <v>6315</v>
      </c>
      <c r="BQ312" s="1">
        <v>4314308</v>
      </c>
      <c r="BR312" s="1" t="s">
        <v>6610</v>
      </c>
      <c r="BY312" s="1" t="s">
        <v>1247</v>
      </c>
      <c r="BZ312" s="1">
        <v>3527256</v>
      </c>
      <c r="CA312" s="1" t="s">
        <v>5374</v>
      </c>
    </row>
    <row r="313" spans="1:79" x14ac:dyDescent="0.25">
      <c r="A313" s="1">
        <v>312</v>
      </c>
      <c r="N313" s="1" t="s">
        <v>3678</v>
      </c>
      <c r="O313" s="1">
        <v>2925303</v>
      </c>
      <c r="P313" s="1" t="s">
        <v>3981</v>
      </c>
      <c r="AF313" s="1" t="s">
        <v>4075</v>
      </c>
      <c r="AG313" s="1">
        <v>3127388</v>
      </c>
      <c r="AH313" s="1" t="s">
        <v>4380</v>
      </c>
      <c r="BA313" s="1" t="s">
        <v>1073</v>
      </c>
      <c r="BB313" s="1">
        <v>4122206</v>
      </c>
      <c r="BC313" s="1" t="s">
        <v>5977</v>
      </c>
      <c r="BP313" s="1" t="s">
        <v>6315</v>
      </c>
      <c r="BQ313" s="1">
        <v>4314407</v>
      </c>
      <c r="BR313" s="1" t="s">
        <v>6611</v>
      </c>
      <c r="BY313" s="1" t="s">
        <v>1247</v>
      </c>
      <c r="BZ313" s="1">
        <v>3527306</v>
      </c>
      <c r="CA313" s="1" t="s">
        <v>5375</v>
      </c>
    </row>
    <row r="314" spans="1:79" x14ac:dyDescent="0.25">
      <c r="A314" s="1">
        <v>313</v>
      </c>
      <c r="N314" s="1" t="s">
        <v>3678</v>
      </c>
      <c r="O314" s="1">
        <v>2925402</v>
      </c>
      <c r="P314" s="1" t="s">
        <v>3982</v>
      </c>
      <c r="AF314" s="1" t="s">
        <v>4075</v>
      </c>
      <c r="AG314" s="1">
        <v>3127404</v>
      </c>
      <c r="AH314" s="1" t="s">
        <v>4381</v>
      </c>
      <c r="BA314" s="1" t="s">
        <v>1073</v>
      </c>
      <c r="BB314" s="1">
        <v>4122305</v>
      </c>
      <c r="BC314" s="1" t="s">
        <v>5978</v>
      </c>
      <c r="BP314" s="1" t="s">
        <v>6315</v>
      </c>
      <c r="BQ314" s="1">
        <v>4314423</v>
      </c>
      <c r="BR314" s="1" t="s">
        <v>6612</v>
      </c>
      <c r="BY314" s="1" t="s">
        <v>1247</v>
      </c>
      <c r="BZ314" s="1">
        <v>3527405</v>
      </c>
      <c r="CA314" s="1" t="s">
        <v>5376</v>
      </c>
    </row>
    <row r="315" spans="1:79" x14ac:dyDescent="0.25">
      <c r="A315" s="1">
        <v>314</v>
      </c>
      <c r="N315" s="1" t="s">
        <v>3678</v>
      </c>
      <c r="O315" s="1">
        <v>2925501</v>
      </c>
      <c r="P315" s="1" t="s">
        <v>3983</v>
      </c>
      <c r="AF315" s="1" t="s">
        <v>4075</v>
      </c>
      <c r="AG315" s="1">
        <v>3127503</v>
      </c>
      <c r="AH315" s="1" t="s">
        <v>4382</v>
      </c>
      <c r="BA315" s="1" t="s">
        <v>1073</v>
      </c>
      <c r="BB315" s="1">
        <v>4122404</v>
      </c>
      <c r="BC315" s="1" t="s">
        <v>5979</v>
      </c>
      <c r="BP315" s="1" t="s">
        <v>6315</v>
      </c>
      <c r="BQ315" s="1">
        <v>4314456</v>
      </c>
      <c r="BR315" s="1" t="s">
        <v>6613</v>
      </c>
      <c r="BY315" s="1" t="s">
        <v>1247</v>
      </c>
      <c r="BZ315" s="1">
        <v>3527504</v>
      </c>
      <c r="CA315" s="1" t="s">
        <v>5377</v>
      </c>
    </row>
    <row r="316" spans="1:79" x14ac:dyDescent="0.25">
      <c r="A316" s="1">
        <v>315</v>
      </c>
      <c r="N316" s="1" t="s">
        <v>3678</v>
      </c>
      <c r="O316" s="1">
        <v>2925600</v>
      </c>
      <c r="P316" s="1" t="s">
        <v>2509</v>
      </c>
      <c r="AF316" s="1" t="s">
        <v>4075</v>
      </c>
      <c r="AG316" s="1">
        <v>3127602</v>
      </c>
      <c r="AH316" s="1" t="s">
        <v>4383</v>
      </c>
      <c r="BA316" s="1" t="s">
        <v>1073</v>
      </c>
      <c r="BB316" s="1">
        <v>4122503</v>
      </c>
      <c r="BC316" s="1" t="s">
        <v>5980</v>
      </c>
      <c r="BP316" s="1" t="s">
        <v>6315</v>
      </c>
      <c r="BQ316" s="1">
        <v>4314464</v>
      </c>
      <c r="BR316" s="1" t="s">
        <v>6614</v>
      </c>
      <c r="BY316" s="1" t="s">
        <v>1247</v>
      </c>
      <c r="BZ316" s="1">
        <v>3527603</v>
      </c>
      <c r="CA316" s="1" t="s">
        <v>5378</v>
      </c>
    </row>
    <row r="317" spans="1:79" x14ac:dyDescent="0.25">
      <c r="A317" s="1">
        <v>316</v>
      </c>
      <c r="N317" s="1" t="s">
        <v>3678</v>
      </c>
      <c r="O317" s="1">
        <v>2925709</v>
      </c>
      <c r="P317" s="1" t="s">
        <v>3984</v>
      </c>
      <c r="AF317" s="1" t="s">
        <v>4075</v>
      </c>
      <c r="AG317" s="1">
        <v>3127701</v>
      </c>
      <c r="AH317" s="1" t="s">
        <v>4384</v>
      </c>
      <c r="BA317" s="1" t="s">
        <v>1073</v>
      </c>
      <c r="BB317" s="1">
        <v>4122602</v>
      </c>
      <c r="BC317" s="1" t="s">
        <v>5981</v>
      </c>
      <c r="BP317" s="1" t="s">
        <v>6315</v>
      </c>
      <c r="BQ317" s="1">
        <v>4314472</v>
      </c>
      <c r="BR317" s="1" t="s">
        <v>6615</v>
      </c>
      <c r="BY317" s="1" t="s">
        <v>1247</v>
      </c>
      <c r="BZ317" s="1">
        <v>3527702</v>
      </c>
      <c r="CA317" s="1" t="s">
        <v>5379</v>
      </c>
    </row>
    <row r="318" spans="1:79" x14ac:dyDescent="0.25">
      <c r="A318" s="1">
        <v>317</v>
      </c>
      <c r="N318" s="1" t="s">
        <v>3678</v>
      </c>
      <c r="O318" s="1">
        <v>2925758</v>
      </c>
      <c r="P318" s="1" t="s">
        <v>3985</v>
      </c>
      <c r="AF318" s="1" t="s">
        <v>4075</v>
      </c>
      <c r="AG318" s="1">
        <v>3127800</v>
      </c>
      <c r="AH318" s="1" t="s">
        <v>4385</v>
      </c>
      <c r="BA318" s="1" t="s">
        <v>1073</v>
      </c>
      <c r="BB318" s="1">
        <v>4122651</v>
      </c>
      <c r="BC318" s="1" t="s">
        <v>5982</v>
      </c>
      <c r="BP318" s="1" t="s">
        <v>6315</v>
      </c>
      <c r="BQ318" s="1">
        <v>4314498</v>
      </c>
      <c r="BR318" s="1" t="s">
        <v>6616</v>
      </c>
      <c r="BY318" s="1" t="s">
        <v>1247</v>
      </c>
      <c r="BZ318" s="1">
        <v>3527801</v>
      </c>
      <c r="CA318" s="1" t="s">
        <v>5380</v>
      </c>
    </row>
    <row r="319" spans="1:79" x14ac:dyDescent="0.25">
      <c r="A319" s="1">
        <v>318</v>
      </c>
      <c r="N319" s="1" t="s">
        <v>3678</v>
      </c>
      <c r="O319" s="1">
        <v>2925808</v>
      </c>
      <c r="P319" s="1" t="s">
        <v>3287</v>
      </c>
      <c r="AF319" s="1" t="s">
        <v>4075</v>
      </c>
      <c r="AG319" s="1">
        <v>3127909</v>
      </c>
      <c r="AH319" s="1" t="s">
        <v>4386</v>
      </c>
      <c r="BA319" s="1" t="s">
        <v>1073</v>
      </c>
      <c r="BB319" s="1">
        <v>4122701</v>
      </c>
      <c r="BC319" s="1" t="s">
        <v>5983</v>
      </c>
      <c r="BP319" s="1" t="s">
        <v>6315</v>
      </c>
      <c r="BQ319" s="1">
        <v>4314506</v>
      </c>
      <c r="BR319" s="1" t="s">
        <v>6617</v>
      </c>
      <c r="BY319" s="1" t="s">
        <v>1247</v>
      </c>
      <c r="BZ319" s="1">
        <v>3527900</v>
      </c>
      <c r="CA319" s="1" t="s">
        <v>5381</v>
      </c>
    </row>
    <row r="320" spans="1:79" x14ac:dyDescent="0.25">
      <c r="A320" s="1">
        <v>319</v>
      </c>
      <c r="N320" s="1" t="s">
        <v>3678</v>
      </c>
      <c r="O320" s="1">
        <v>2925907</v>
      </c>
      <c r="P320" s="1" t="s">
        <v>3986</v>
      </c>
      <c r="AF320" s="1" t="s">
        <v>4075</v>
      </c>
      <c r="AG320" s="1">
        <v>3128006</v>
      </c>
      <c r="AH320" s="1" t="s">
        <v>4387</v>
      </c>
      <c r="BA320" s="1" t="s">
        <v>1073</v>
      </c>
      <c r="BB320" s="1">
        <v>4122800</v>
      </c>
      <c r="BC320" s="1" t="s">
        <v>5984</v>
      </c>
      <c r="BP320" s="1" t="s">
        <v>6315</v>
      </c>
      <c r="BQ320" s="1">
        <v>4314555</v>
      </c>
      <c r="BR320" s="1" t="s">
        <v>6618</v>
      </c>
      <c r="BY320" s="1" t="s">
        <v>1247</v>
      </c>
      <c r="BZ320" s="1">
        <v>3528007</v>
      </c>
      <c r="CA320" s="1" t="s">
        <v>5382</v>
      </c>
    </row>
    <row r="321" spans="1:79" x14ac:dyDescent="0.25">
      <c r="A321" s="1">
        <v>320</v>
      </c>
      <c r="N321" s="1" t="s">
        <v>3678</v>
      </c>
      <c r="O321" s="1">
        <v>2925931</v>
      </c>
      <c r="P321" s="1" t="s">
        <v>3987</v>
      </c>
      <c r="AF321" s="1" t="s">
        <v>4075</v>
      </c>
      <c r="AG321" s="1">
        <v>3128105</v>
      </c>
      <c r="AH321" s="1" t="s">
        <v>4388</v>
      </c>
      <c r="BA321" s="1" t="s">
        <v>1073</v>
      </c>
      <c r="BB321" s="1">
        <v>4122909</v>
      </c>
      <c r="BC321" s="1" t="s">
        <v>5985</v>
      </c>
      <c r="BP321" s="1" t="s">
        <v>6315</v>
      </c>
      <c r="BQ321" s="1">
        <v>4314605</v>
      </c>
      <c r="BR321" s="1" t="s">
        <v>6619</v>
      </c>
      <c r="BY321" s="1" t="s">
        <v>1247</v>
      </c>
      <c r="BZ321" s="1">
        <v>3528106</v>
      </c>
      <c r="CA321" s="1" t="s">
        <v>5383</v>
      </c>
    </row>
    <row r="322" spans="1:79" x14ac:dyDescent="0.25">
      <c r="A322" s="1">
        <v>321</v>
      </c>
      <c r="N322" s="1" t="s">
        <v>3678</v>
      </c>
      <c r="O322" s="1">
        <v>2925956</v>
      </c>
      <c r="P322" s="1" t="s">
        <v>3988</v>
      </c>
      <c r="AF322" s="1" t="s">
        <v>4075</v>
      </c>
      <c r="AG322" s="1">
        <v>3128204</v>
      </c>
      <c r="AH322" s="1" t="s">
        <v>4389</v>
      </c>
      <c r="BA322" s="1" t="s">
        <v>1073</v>
      </c>
      <c r="BB322" s="1">
        <v>4123006</v>
      </c>
      <c r="BC322" s="1" t="s">
        <v>5986</v>
      </c>
      <c r="BP322" s="1" t="s">
        <v>6315</v>
      </c>
      <c r="BQ322" s="1">
        <v>4314704</v>
      </c>
      <c r="BR322" s="1" t="s">
        <v>3977</v>
      </c>
      <c r="BY322" s="1" t="s">
        <v>1247</v>
      </c>
      <c r="BZ322" s="1">
        <v>3528205</v>
      </c>
      <c r="CA322" s="1" t="s">
        <v>5384</v>
      </c>
    </row>
    <row r="323" spans="1:79" x14ac:dyDescent="0.25">
      <c r="A323" s="1">
        <v>322</v>
      </c>
      <c r="N323" s="1" t="s">
        <v>3678</v>
      </c>
      <c r="O323" s="1">
        <v>2926004</v>
      </c>
      <c r="P323" s="1" t="s">
        <v>3989</v>
      </c>
      <c r="AF323" s="1" t="s">
        <v>4075</v>
      </c>
      <c r="AG323" s="1">
        <v>3128253</v>
      </c>
      <c r="AH323" s="1" t="s">
        <v>4390</v>
      </c>
      <c r="BA323" s="1" t="s">
        <v>1073</v>
      </c>
      <c r="BB323" s="1">
        <v>4123105</v>
      </c>
      <c r="BC323" s="1" t="s">
        <v>5987</v>
      </c>
      <c r="BP323" s="1" t="s">
        <v>6315</v>
      </c>
      <c r="BQ323" s="1">
        <v>4314753</v>
      </c>
      <c r="BR323" s="1" t="s">
        <v>6620</v>
      </c>
      <c r="BY323" s="1" t="s">
        <v>1247</v>
      </c>
      <c r="BZ323" s="1">
        <v>3528304</v>
      </c>
      <c r="CA323" s="1" t="s">
        <v>5385</v>
      </c>
    </row>
    <row r="324" spans="1:79" x14ac:dyDescent="0.25">
      <c r="A324" s="1">
        <v>323</v>
      </c>
      <c r="N324" s="1" t="s">
        <v>3678</v>
      </c>
      <c r="O324" s="1">
        <v>2926103</v>
      </c>
      <c r="P324" s="1" t="s">
        <v>3990</v>
      </c>
      <c r="AF324" s="1" t="s">
        <v>4075</v>
      </c>
      <c r="AG324" s="1">
        <v>3128303</v>
      </c>
      <c r="AH324" s="1" t="s">
        <v>4391</v>
      </c>
      <c r="BA324" s="1" t="s">
        <v>1073</v>
      </c>
      <c r="BB324" s="1">
        <v>4123204</v>
      </c>
      <c r="BC324" s="1" t="s">
        <v>5988</v>
      </c>
      <c r="BP324" s="1" t="s">
        <v>6315</v>
      </c>
      <c r="BQ324" s="1">
        <v>4314779</v>
      </c>
      <c r="BR324" s="1" t="s">
        <v>6621</v>
      </c>
      <c r="BY324" s="1" t="s">
        <v>1247</v>
      </c>
      <c r="BZ324" s="1">
        <v>3528403</v>
      </c>
      <c r="CA324" s="1" t="s">
        <v>5386</v>
      </c>
    </row>
    <row r="325" spans="1:79" x14ac:dyDescent="0.25">
      <c r="A325" s="1">
        <v>324</v>
      </c>
      <c r="N325" s="1" t="s">
        <v>3678</v>
      </c>
      <c r="O325" s="1">
        <v>2926202</v>
      </c>
      <c r="P325" s="1" t="s">
        <v>3991</v>
      </c>
      <c r="AF325" s="1" t="s">
        <v>4075</v>
      </c>
      <c r="AG325" s="1">
        <v>3128402</v>
      </c>
      <c r="AH325" s="1" t="s">
        <v>4392</v>
      </c>
      <c r="BA325" s="1" t="s">
        <v>1073</v>
      </c>
      <c r="BB325" s="1">
        <v>4123303</v>
      </c>
      <c r="BC325" s="1" t="s">
        <v>5989</v>
      </c>
      <c r="BP325" s="1" t="s">
        <v>6315</v>
      </c>
      <c r="BQ325" s="1">
        <v>4314787</v>
      </c>
      <c r="BR325" s="1" t="s">
        <v>6622</v>
      </c>
      <c r="BY325" s="1" t="s">
        <v>1247</v>
      </c>
      <c r="BZ325" s="1">
        <v>3528502</v>
      </c>
      <c r="CA325" s="1" t="s">
        <v>5387</v>
      </c>
    </row>
    <row r="326" spans="1:79" x14ac:dyDescent="0.25">
      <c r="A326" s="1">
        <v>325</v>
      </c>
      <c r="N326" s="1" t="s">
        <v>3678</v>
      </c>
      <c r="O326" s="1">
        <v>2926301</v>
      </c>
      <c r="P326" s="1" t="s">
        <v>3992</v>
      </c>
      <c r="AF326" s="1" t="s">
        <v>4075</v>
      </c>
      <c r="AG326" s="1">
        <v>3128501</v>
      </c>
      <c r="AH326" s="1" t="s">
        <v>4393</v>
      </c>
      <c r="BA326" s="1" t="s">
        <v>1073</v>
      </c>
      <c r="BB326" s="1">
        <v>4123402</v>
      </c>
      <c r="BC326" s="1" t="s">
        <v>5990</v>
      </c>
      <c r="BP326" s="1" t="s">
        <v>6315</v>
      </c>
      <c r="BQ326" s="1">
        <v>4314803</v>
      </c>
      <c r="BR326" s="1" t="s">
        <v>6623</v>
      </c>
      <c r="BY326" s="1" t="s">
        <v>1247</v>
      </c>
      <c r="BZ326" s="1">
        <v>3528601</v>
      </c>
      <c r="CA326" s="1" t="s">
        <v>5388</v>
      </c>
    </row>
    <row r="327" spans="1:79" x14ac:dyDescent="0.25">
      <c r="A327" s="1">
        <v>326</v>
      </c>
      <c r="N327" s="1" t="s">
        <v>3678</v>
      </c>
      <c r="O327" s="1">
        <v>2926400</v>
      </c>
      <c r="P327" s="1" t="s">
        <v>3093</v>
      </c>
      <c r="AF327" s="1" t="s">
        <v>4075</v>
      </c>
      <c r="AG327" s="1">
        <v>3128600</v>
      </c>
      <c r="AH327" s="1" t="s">
        <v>4394</v>
      </c>
      <c r="BA327" s="1" t="s">
        <v>1073</v>
      </c>
      <c r="BB327" s="1">
        <v>4123501</v>
      </c>
      <c r="BC327" s="1" t="s">
        <v>2520</v>
      </c>
      <c r="BP327" s="1" t="s">
        <v>6315</v>
      </c>
      <c r="BQ327" s="1">
        <v>4314902</v>
      </c>
      <c r="BR327" s="1" t="s">
        <v>6624</v>
      </c>
      <c r="BY327" s="1" t="s">
        <v>1247</v>
      </c>
      <c r="BZ327" s="1">
        <v>3528700</v>
      </c>
      <c r="CA327" s="1" t="s">
        <v>5389</v>
      </c>
    </row>
    <row r="328" spans="1:79" x14ac:dyDescent="0.25">
      <c r="A328" s="1">
        <v>327</v>
      </c>
      <c r="N328" s="1" t="s">
        <v>3678</v>
      </c>
      <c r="O328" s="1">
        <v>2926509</v>
      </c>
      <c r="P328" s="1" t="s">
        <v>3993</v>
      </c>
      <c r="AF328" s="1" t="s">
        <v>4075</v>
      </c>
      <c r="AG328" s="1">
        <v>3128709</v>
      </c>
      <c r="AH328" s="1" t="s">
        <v>4395</v>
      </c>
      <c r="BA328" s="1" t="s">
        <v>1073</v>
      </c>
      <c r="BB328" s="1">
        <v>4123600</v>
      </c>
      <c r="BC328" s="1" t="s">
        <v>2521</v>
      </c>
      <c r="BP328" s="1" t="s">
        <v>6315</v>
      </c>
      <c r="BQ328" s="1">
        <v>4315008</v>
      </c>
      <c r="BR328" s="1" t="s">
        <v>6625</v>
      </c>
      <c r="BY328" s="1" t="s">
        <v>1247</v>
      </c>
      <c r="BZ328" s="1">
        <v>3528809</v>
      </c>
      <c r="CA328" s="1" t="s">
        <v>5390</v>
      </c>
    </row>
    <row r="329" spans="1:79" x14ac:dyDescent="0.25">
      <c r="A329" s="1">
        <v>328</v>
      </c>
      <c r="N329" s="1" t="s">
        <v>3678</v>
      </c>
      <c r="O329" s="1">
        <v>2926608</v>
      </c>
      <c r="P329" s="1" t="s">
        <v>3994</v>
      </c>
      <c r="AF329" s="1" t="s">
        <v>4075</v>
      </c>
      <c r="AG329" s="1">
        <v>3128808</v>
      </c>
      <c r="AH329" s="1" t="s">
        <v>4396</v>
      </c>
      <c r="BA329" s="1" t="s">
        <v>1073</v>
      </c>
      <c r="BB329" s="1">
        <v>4123709</v>
      </c>
      <c r="BC329" s="1" t="s">
        <v>5991</v>
      </c>
      <c r="BP329" s="1" t="s">
        <v>6315</v>
      </c>
      <c r="BQ329" s="1">
        <v>4315057</v>
      </c>
      <c r="BR329" s="1" t="s">
        <v>6626</v>
      </c>
      <c r="BY329" s="1" t="s">
        <v>1247</v>
      </c>
      <c r="BZ329" s="1">
        <v>3528858</v>
      </c>
      <c r="CA329" s="1" t="s">
        <v>5391</v>
      </c>
    </row>
    <row r="330" spans="1:79" x14ac:dyDescent="0.25">
      <c r="A330" s="1">
        <v>329</v>
      </c>
      <c r="N330" s="1" t="s">
        <v>3678</v>
      </c>
      <c r="O330" s="1">
        <v>2926657</v>
      </c>
      <c r="P330" s="1" t="s">
        <v>3995</v>
      </c>
      <c r="AF330" s="1" t="s">
        <v>4075</v>
      </c>
      <c r="AG330" s="1">
        <v>3128907</v>
      </c>
      <c r="AH330" s="1" t="s">
        <v>4397</v>
      </c>
      <c r="BA330" s="1" t="s">
        <v>1073</v>
      </c>
      <c r="BB330" s="1">
        <v>4123808</v>
      </c>
      <c r="BC330" s="1" t="s">
        <v>5992</v>
      </c>
      <c r="BP330" s="1" t="s">
        <v>6315</v>
      </c>
      <c r="BQ330" s="1">
        <v>4315073</v>
      </c>
      <c r="BR330" s="1" t="s">
        <v>6627</v>
      </c>
      <c r="BY330" s="1" t="s">
        <v>1247</v>
      </c>
      <c r="BZ330" s="1">
        <v>3528908</v>
      </c>
      <c r="CA330" s="1" t="s">
        <v>5392</v>
      </c>
    </row>
    <row r="331" spans="1:79" x14ac:dyDescent="0.25">
      <c r="A331" s="1">
        <v>330</v>
      </c>
      <c r="N331" s="1" t="s">
        <v>3678</v>
      </c>
      <c r="O331" s="1">
        <v>2926707</v>
      </c>
      <c r="P331" s="1" t="s">
        <v>3996</v>
      </c>
      <c r="AF331" s="1" t="s">
        <v>4075</v>
      </c>
      <c r="AG331" s="1">
        <v>3129004</v>
      </c>
      <c r="AH331" s="1" t="s">
        <v>4398</v>
      </c>
      <c r="BA331" s="1" t="s">
        <v>1073</v>
      </c>
      <c r="BB331" s="1">
        <v>4123824</v>
      </c>
      <c r="BC331" s="1" t="s">
        <v>5586</v>
      </c>
      <c r="BP331" s="1" t="s">
        <v>6315</v>
      </c>
      <c r="BQ331" s="1">
        <v>4315107</v>
      </c>
      <c r="BR331" s="1" t="s">
        <v>6628</v>
      </c>
      <c r="BY331" s="1" t="s">
        <v>1247</v>
      </c>
      <c r="BZ331" s="1">
        <v>3529005</v>
      </c>
      <c r="CA331" s="1" t="s">
        <v>5393</v>
      </c>
    </row>
    <row r="332" spans="1:79" x14ac:dyDescent="0.25">
      <c r="A332" s="1">
        <v>331</v>
      </c>
      <c r="N332" s="1" t="s">
        <v>3678</v>
      </c>
      <c r="O332" s="1">
        <v>2926806</v>
      </c>
      <c r="P332" s="1" t="s">
        <v>3997</v>
      </c>
      <c r="AF332" s="1" t="s">
        <v>4075</v>
      </c>
      <c r="AG332" s="1">
        <v>3129103</v>
      </c>
      <c r="AH332" s="1" t="s">
        <v>4399</v>
      </c>
      <c r="BA332" s="1" t="s">
        <v>1073</v>
      </c>
      <c r="BB332" s="1">
        <v>4123857</v>
      </c>
      <c r="BC332" s="1" t="s">
        <v>5993</v>
      </c>
      <c r="BP332" s="1" t="s">
        <v>6315</v>
      </c>
      <c r="BQ332" s="1">
        <v>4315131</v>
      </c>
      <c r="BR332" s="1" t="s">
        <v>6629</v>
      </c>
      <c r="BY332" s="1" t="s">
        <v>1247</v>
      </c>
      <c r="BZ332" s="1">
        <v>3529104</v>
      </c>
      <c r="CA332" s="1" t="s">
        <v>5394</v>
      </c>
    </row>
    <row r="333" spans="1:79" x14ac:dyDescent="0.25">
      <c r="A333" s="1">
        <v>332</v>
      </c>
      <c r="N333" s="1" t="s">
        <v>3678</v>
      </c>
      <c r="O333" s="1">
        <v>2926905</v>
      </c>
      <c r="P333" s="1" t="s">
        <v>3998</v>
      </c>
      <c r="AF333" s="1" t="s">
        <v>4075</v>
      </c>
      <c r="AG333" s="1">
        <v>3129202</v>
      </c>
      <c r="AH333" s="1" t="s">
        <v>4400</v>
      </c>
      <c r="BA333" s="1" t="s">
        <v>1073</v>
      </c>
      <c r="BB333" s="1">
        <v>4123907</v>
      </c>
      <c r="BC333" s="1" t="s">
        <v>5994</v>
      </c>
      <c r="BP333" s="1" t="s">
        <v>6315</v>
      </c>
      <c r="BQ333" s="1">
        <v>4315149</v>
      </c>
      <c r="BR333" s="1" t="s">
        <v>6630</v>
      </c>
      <c r="BY333" s="1" t="s">
        <v>1247</v>
      </c>
      <c r="BZ333" s="1">
        <v>3529203</v>
      </c>
      <c r="CA333" s="1" t="s">
        <v>5395</v>
      </c>
    </row>
    <row r="334" spans="1:79" x14ac:dyDescent="0.25">
      <c r="A334" s="1">
        <v>333</v>
      </c>
      <c r="N334" s="1" t="s">
        <v>3678</v>
      </c>
      <c r="O334" s="1">
        <v>2927002</v>
      </c>
      <c r="P334" s="1" t="s">
        <v>3999</v>
      </c>
      <c r="AF334" s="1" t="s">
        <v>4075</v>
      </c>
      <c r="AG334" s="1">
        <v>3129301</v>
      </c>
      <c r="AH334" s="1" t="s">
        <v>4401</v>
      </c>
      <c r="BA334" s="1" t="s">
        <v>1073</v>
      </c>
      <c r="BB334" s="1">
        <v>4123956</v>
      </c>
      <c r="BC334" s="1" t="s">
        <v>5995</v>
      </c>
      <c r="BP334" s="1" t="s">
        <v>6315</v>
      </c>
      <c r="BQ334" s="1">
        <v>4315156</v>
      </c>
      <c r="BR334" s="1" t="s">
        <v>6631</v>
      </c>
      <c r="BY334" s="1" t="s">
        <v>1247</v>
      </c>
      <c r="BZ334" s="1">
        <v>3529302</v>
      </c>
      <c r="CA334" s="1" t="s">
        <v>5396</v>
      </c>
    </row>
    <row r="335" spans="1:79" x14ac:dyDescent="0.25">
      <c r="A335" s="1">
        <v>334</v>
      </c>
      <c r="N335" s="1" t="s">
        <v>3678</v>
      </c>
      <c r="O335" s="1">
        <v>2927101</v>
      </c>
      <c r="P335" s="1" t="s">
        <v>4000</v>
      </c>
      <c r="AF335" s="1" t="s">
        <v>4075</v>
      </c>
      <c r="AG335" s="1">
        <v>3129400</v>
      </c>
      <c r="AH335" s="1" t="s">
        <v>4402</v>
      </c>
      <c r="BA335" s="1" t="s">
        <v>1073</v>
      </c>
      <c r="BB335" s="1">
        <v>4124020</v>
      </c>
      <c r="BC335" s="1" t="s">
        <v>5996</v>
      </c>
      <c r="BP335" s="1" t="s">
        <v>6315</v>
      </c>
      <c r="BQ335" s="1">
        <v>4315172</v>
      </c>
      <c r="BR335" s="1" t="s">
        <v>6632</v>
      </c>
      <c r="BY335" s="1" t="s">
        <v>1247</v>
      </c>
      <c r="BZ335" s="1">
        <v>3529401</v>
      </c>
      <c r="CA335" s="1" t="s">
        <v>5397</v>
      </c>
    </row>
    <row r="336" spans="1:79" x14ac:dyDescent="0.25">
      <c r="A336" s="1">
        <v>335</v>
      </c>
      <c r="N336" s="1" t="s">
        <v>3678</v>
      </c>
      <c r="O336" s="1">
        <v>2927200</v>
      </c>
      <c r="P336" s="1" t="s">
        <v>3097</v>
      </c>
      <c r="AF336" s="1" t="s">
        <v>4075</v>
      </c>
      <c r="AG336" s="1">
        <v>3129509</v>
      </c>
      <c r="AH336" s="1" t="s">
        <v>4403</v>
      </c>
      <c r="BA336" s="1" t="s">
        <v>1073</v>
      </c>
      <c r="BB336" s="1">
        <v>4124053</v>
      </c>
      <c r="BC336" s="1" t="s">
        <v>5997</v>
      </c>
      <c r="BP336" s="1" t="s">
        <v>6315</v>
      </c>
      <c r="BQ336" s="1">
        <v>4315206</v>
      </c>
      <c r="BR336" s="1" t="s">
        <v>6633</v>
      </c>
      <c r="BY336" s="1" t="s">
        <v>1247</v>
      </c>
      <c r="BZ336" s="1">
        <v>3529500</v>
      </c>
      <c r="CA336" s="1" t="s">
        <v>5398</v>
      </c>
    </row>
    <row r="337" spans="1:79" x14ac:dyDescent="0.25">
      <c r="A337" s="1">
        <v>336</v>
      </c>
      <c r="N337" s="1" t="s">
        <v>3678</v>
      </c>
      <c r="O337" s="1">
        <v>2927309</v>
      </c>
      <c r="P337" s="1" t="s">
        <v>4001</v>
      </c>
      <c r="AF337" s="1" t="s">
        <v>4075</v>
      </c>
      <c r="AG337" s="1">
        <v>3129608</v>
      </c>
      <c r="AH337" s="1" t="s">
        <v>4404</v>
      </c>
      <c r="BA337" s="1" t="s">
        <v>1073</v>
      </c>
      <c r="BB337" s="1">
        <v>4124004</v>
      </c>
      <c r="BC337" s="1" t="s">
        <v>5998</v>
      </c>
      <c r="BP337" s="1" t="s">
        <v>6315</v>
      </c>
      <c r="BQ337" s="1">
        <v>4315305</v>
      </c>
      <c r="BR337" s="1" t="s">
        <v>6634</v>
      </c>
      <c r="BY337" s="1" t="s">
        <v>1247</v>
      </c>
      <c r="BZ337" s="1">
        <v>3529609</v>
      </c>
      <c r="CA337" s="1" t="s">
        <v>5399</v>
      </c>
    </row>
    <row r="338" spans="1:79" x14ac:dyDescent="0.25">
      <c r="A338" s="1">
        <v>337</v>
      </c>
      <c r="N338" s="1" t="s">
        <v>3678</v>
      </c>
      <c r="O338" s="1">
        <v>2927408</v>
      </c>
      <c r="P338" s="1" t="s">
        <v>4002</v>
      </c>
      <c r="AF338" s="1" t="s">
        <v>4075</v>
      </c>
      <c r="AG338" s="1">
        <v>3129657</v>
      </c>
      <c r="AH338" s="1" t="s">
        <v>4405</v>
      </c>
      <c r="BA338" s="1" t="s">
        <v>1073</v>
      </c>
      <c r="BB338" s="1">
        <v>4124103</v>
      </c>
      <c r="BC338" s="1" t="s">
        <v>5999</v>
      </c>
      <c r="BP338" s="1" t="s">
        <v>6315</v>
      </c>
      <c r="BQ338" s="1">
        <v>4315313</v>
      </c>
      <c r="BR338" s="1" t="s">
        <v>6635</v>
      </c>
      <c r="BY338" s="1" t="s">
        <v>1247</v>
      </c>
      <c r="BZ338" s="1">
        <v>3529658</v>
      </c>
      <c r="CA338" s="1" t="s">
        <v>5400</v>
      </c>
    </row>
    <row r="339" spans="1:79" x14ac:dyDescent="0.25">
      <c r="A339" s="1">
        <v>338</v>
      </c>
      <c r="N339" s="1" t="s">
        <v>3678</v>
      </c>
      <c r="O339" s="1">
        <v>2927507</v>
      </c>
      <c r="P339" s="1" t="s">
        <v>4003</v>
      </c>
      <c r="AF339" s="1" t="s">
        <v>4075</v>
      </c>
      <c r="AG339" s="1">
        <v>3129707</v>
      </c>
      <c r="AH339" s="1" t="s">
        <v>4406</v>
      </c>
      <c r="BA339" s="1" t="s">
        <v>1073</v>
      </c>
      <c r="BB339" s="1">
        <v>4124202</v>
      </c>
      <c r="BC339" s="1" t="s">
        <v>6000</v>
      </c>
      <c r="BP339" s="1" t="s">
        <v>6315</v>
      </c>
      <c r="BQ339" s="1">
        <v>4315321</v>
      </c>
      <c r="BR339" s="1" t="s">
        <v>6636</v>
      </c>
      <c r="BY339" s="1" t="s">
        <v>1247</v>
      </c>
      <c r="BZ339" s="1">
        <v>3529708</v>
      </c>
      <c r="CA339" s="1" t="s">
        <v>5401</v>
      </c>
    </row>
    <row r="340" spans="1:79" x14ac:dyDescent="0.25">
      <c r="A340" s="1">
        <v>339</v>
      </c>
      <c r="N340" s="1" t="s">
        <v>3678</v>
      </c>
      <c r="O340" s="1">
        <v>2927606</v>
      </c>
      <c r="P340" s="1" t="s">
        <v>4004</v>
      </c>
      <c r="AF340" s="1" t="s">
        <v>4075</v>
      </c>
      <c r="AG340" s="1">
        <v>3129806</v>
      </c>
      <c r="AH340" s="1" t="s">
        <v>4407</v>
      </c>
      <c r="BA340" s="1" t="s">
        <v>1073</v>
      </c>
      <c r="BB340" s="1">
        <v>4124301</v>
      </c>
      <c r="BC340" s="1" t="s">
        <v>6001</v>
      </c>
      <c r="BP340" s="1" t="s">
        <v>6315</v>
      </c>
      <c r="BQ340" s="1">
        <v>4315354</v>
      </c>
      <c r="BR340" s="1" t="s">
        <v>6637</v>
      </c>
      <c r="BY340" s="1" t="s">
        <v>1247</v>
      </c>
      <c r="BZ340" s="1">
        <v>3529807</v>
      </c>
      <c r="CA340" s="1" t="s">
        <v>5402</v>
      </c>
    </row>
    <row r="341" spans="1:79" x14ac:dyDescent="0.25">
      <c r="A341" s="1">
        <v>340</v>
      </c>
      <c r="N341" s="1" t="s">
        <v>3678</v>
      </c>
      <c r="O341" s="1">
        <v>2927705</v>
      </c>
      <c r="P341" s="1" t="s">
        <v>4005</v>
      </c>
      <c r="AF341" s="1" t="s">
        <v>4075</v>
      </c>
      <c r="AG341" s="1">
        <v>3129905</v>
      </c>
      <c r="AH341" s="1" t="s">
        <v>4408</v>
      </c>
      <c r="BA341" s="1" t="s">
        <v>1073</v>
      </c>
      <c r="BB341" s="1">
        <v>4124400</v>
      </c>
      <c r="BC341" s="1" t="s">
        <v>6002</v>
      </c>
      <c r="BP341" s="1" t="s">
        <v>6315</v>
      </c>
      <c r="BQ341" s="1">
        <v>4315404</v>
      </c>
      <c r="BR341" s="1" t="s">
        <v>6638</v>
      </c>
      <c r="BY341" s="1" t="s">
        <v>1247</v>
      </c>
      <c r="BZ341" s="1">
        <v>3530003</v>
      </c>
      <c r="CA341" s="1" t="s">
        <v>5403</v>
      </c>
    </row>
    <row r="342" spans="1:79" x14ac:dyDescent="0.25">
      <c r="A342" s="1">
        <v>341</v>
      </c>
      <c r="N342" s="1" t="s">
        <v>3678</v>
      </c>
      <c r="O342" s="1">
        <v>2927804</v>
      </c>
      <c r="P342" s="1" t="s">
        <v>4006</v>
      </c>
      <c r="AF342" s="1" t="s">
        <v>4075</v>
      </c>
      <c r="AG342" s="1">
        <v>3130002</v>
      </c>
      <c r="AH342" s="1" t="s">
        <v>4409</v>
      </c>
      <c r="BA342" s="1" t="s">
        <v>1073</v>
      </c>
      <c r="BB342" s="1">
        <v>4124509</v>
      </c>
      <c r="BC342" s="1" t="s">
        <v>6003</v>
      </c>
      <c r="BP342" s="1" t="s">
        <v>6315</v>
      </c>
      <c r="BQ342" s="1">
        <v>4315453</v>
      </c>
      <c r="BR342" s="1" t="s">
        <v>6639</v>
      </c>
      <c r="BY342" s="1" t="s">
        <v>1247</v>
      </c>
      <c r="BZ342" s="1">
        <v>3529906</v>
      </c>
      <c r="CA342" s="1" t="s">
        <v>5404</v>
      </c>
    </row>
    <row r="343" spans="1:79" x14ac:dyDescent="0.25">
      <c r="A343" s="1">
        <v>342</v>
      </c>
      <c r="N343" s="1" t="s">
        <v>3678</v>
      </c>
      <c r="O343" s="1">
        <v>2927903</v>
      </c>
      <c r="P343" s="1" t="s">
        <v>2521</v>
      </c>
      <c r="AF343" s="1" t="s">
        <v>4075</v>
      </c>
      <c r="AG343" s="1">
        <v>3130051</v>
      </c>
      <c r="AH343" s="1" t="s">
        <v>4410</v>
      </c>
      <c r="BA343" s="1" t="s">
        <v>1073</v>
      </c>
      <c r="BB343" s="1">
        <v>4124608</v>
      </c>
      <c r="BC343" s="1" t="s">
        <v>6004</v>
      </c>
      <c r="BP343" s="1" t="s">
        <v>6315</v>
      </c>
      <c r="BQ343" s="1">
        <v>4315503</v>
      </c>
      <c r="BR343" s="1" t="s">
        <v>6640</v>
      </c>
      <c r="BY343" s="1" t="s">
        <v>1247</v>
      </c>
      <c r="BZ343" s="1">
        <v>3530102</v>
      </c>
      <c r="CA343" s="1" t="s">
        <v>5405</v>
      </c>
    </row>
    <row r="344" spans="1:79" x14ac:dyDescent="0.25">
      <c r="A344" s="1">
        <v>343</v>
      </c>
      <c r="N344" s="1" t="s">
        <v>3678</v>
      </c>
      <c r="O344" s="1">
        <v>2928059</v>
      </c>
      <c r="P344" s="1" t="s">
        <v>2522</v>
      </c>
      <c r="AF344" s="1" t="s">
        <v>4075</v>
      </c>
      <c r="AG344" s="1">
        <v>3130101</v>
      </c>
      <c r="AH344" s="1" t="s">
        <v>4411</v>
      </c>
      <c r="BA344" s="1" t="s">
        <v>1073</v>
      </c>
      <c r="BB344" s="1">
        <v>4124707</v>
      </c>
      <c r="BC344" s="1" t="s">
        <v>6005</v>
      </c>
      <c r="BP344" s="1" t="s">
        <v>6315</v>
      </c>
      <c r="BQ344" s="1">
        <v>4315552</v>
      </c>
      <c r="BR344" s="1" t="s">
        <v>6641</v>
      </c>
      <c r="BY344" s="1" t="s">
        <v>1247</v>
      </c>
      <c r="BZ344" s="1">
        <v>3530201</v>
      </c>
      <c r="CA344" s="1" t="s">
        <v>5406</v>
      </c>
    </row>
    <row r="345" spans="1:79" x14ac:dyDescent="0.25">
      <c r="A345" s="1">
        <v>344</v>
      </c>
      <c r="N345" s="1" t="s">
        <v>3678</v>
      </c>
      <c r="O345" s="1">
        <v>2928109</v>
      </c>
      <c r="P345" s="1" t="s">
        <v>4007</v>
      </c>
      <c r="AF345" s="1" t="s">
        <v>4075</v>
      </c>
      <c r="AG345" s="1">
        <v>3130200</v>
      </c>
      <c r="AH345" s="1" t="s">
        <v>4412</v>
      </c>
      <c r="BA345" s="1" t="s">
        <v>1073</v>
      </c>
      <c r="BB345" s="1">
        <v>4124806</v>
      </c>
      <c r="BC345" s="1" t="s">
        <v>3484</v>
      </c>
      <c r="BP345" s="1" t="s">
        <v>6315</v>
      </c>
      <c r="BQ345" s="1">
        <v>4315602</v>
      </c>
      <c r="BR345" s="1" t="s">
        <v>6642</v>
      </c>
      <c r="BY345" s="1" t="s">
        <v>1247</v>
      </c>
      <c r="BZ345" s="1">
        <v>3530300</v>
      </c>
      <c r="CA345" s="1" t="s">
        <v>5407</v>
      </c>
    </row>
    <row r="346" spans="1:79" x14ac:dyDescent="0.25">
      <c r="A346" s="1">
        <v>345</v>
      </c>
      <c r="N346" s="1" t="s">
        <v>3678</v>
      </c>
      <c r="O346" s="1">
        <v>2928406</v>
      </c>
      <c r="P346" s="1" t="s">
        <v>4008</v>
      </c>
      <c r="AF346" s="1" t="s">
        <v>4075</v>
      </c>
      <c r="AG346" s="1">
        <v>3130309</v>
      </c>
      <c r="AH346" s="1" t="s">
        <v>4413</v>
      </c>
      <c r="BA346" s="1" t="s">
        <v>1073</v>
      </c>
      <c r="BB346" s="1">
        <v>4124905</v>
      </c>
      <c r="BC346" s="1" t="s">
        <v>6006</v>
      </c>
      <c r="BP346" s="1" t="s">
        <v>6315</v>
      </c>
      <c r="BQ346" s="1">
        <v>4315701</v>
      </c>
      <c r="BR346" s="1" t="s">
        <v>6643</v>
      </c>
      <c r="BY346" s="1" t="s">
        <v>1247</v>
      </c>
      <c r="BZ346" s="1">
        <v>3530409</v>
      </c>
      <c r="CA346" s="1" t="s">
        <v>5408</v>
      </c>
    </row>
    <row r="347" spans="1:79" x14ac:dyDescent="0.25">
      <c r="A347" s="1">
        <v>346</v>
      </c>
      <c r="N347" s="1" t="s">
        <v>3678</v>
      </c>
      <c r="O347" s="1">
        <v>2928505</v>
      </c>
      <c r="P347" s="1" t="s">
        <v>3298</v>
      </c>
      <c r="AF347" s="1" t="s">
        <v>4075</v>
      </c>
      <c r="AG347" s="1">
        <v>3130408</v>
      </c>
      <c r="AH347" s="1" t="s">
        <v>4414</v>
      </c>
      <c r="BA347" s="1" t="s">
        <v>1073</v>
      </c>
      <c r="BB347" s="1">
        <v>4125001</v>
      </c>
      <c r="BC347" s="1" t="s">
        <v>6007</v>
      </c>
      <c r="BP347" s="1" t="s">
        <v>6315</v>
      </c>
      <c r="BQ347" s="1">
        <v>4315750</v>
      </c>
      <c r="BR347" s="1" t="s">
        <v>6644</v>
      </c>
      <c r="BY347" s="1" t="s">
        <v>1247</v>
      </c>
      <c r="BZ347" s="1">
        <v>3530508</v>
      </c>
      <c r="CA347" s="1" t="s">
        <v>5409</v>
      </c>
    </row>
    <row r="348" spans="1:79" x14ac:dyDescent="0.25">
      <c r="A348" s="1">
        <v>347</v>
      </c>
      <c r="N348" s="1" t="s">
        <v>3678</v>
      </c>
      <c r="O348" s="1">
        <v>2928000</v>
      </c>
      <c r="P348" s="1" t="s">
        <v>4009</v>
      </c>
      <c r="AF348" s="1" t="s">
        <v>4075</v>
      </c>
      <c r="AG348" s="1">
        <v>3130507</v>
      </c>
      <c r="AH348" s="1" t="s">
        <v>4415</v>
      </c>
      <c r="BA348" s="1" t="s">
        <v>1073</v>
      </c>
      <c r="BB348" s="1">
        <v>4125100</v>
      </c>
      <c r="BC348" s="1" t="s">
        <v>6008</v>
      </c>
      <c r="BP348" s="1" t="s">
        <v>6315</v>
      </c>
      <c r="BQ348" s="1">
        <v>4315800</v>
      </c>
      <c r="BR348" s="1" t="s">
        <v>6645</v>
      </c>
      <c r="BY348" s="1" t="s">
        <v>1247</v>
      </c>
      <c r="BZ348" s="1">
        <v>3530607</v>
      </c>
      <c r="CA348" s="1" t="s">
        <v>5410</v>
      </c>
    </row>
    <row r="349" spans="1:79" x14ac:dyDescent="0.25">
      <c r="A349" s="1">
        <v>348</v>
      </c>
      <c r="N349" s="1" t="s">
        <v>3678</v>
      </c>
      <c r="O349" s="1">
        <v>2928208</v>
      </c>
      <c r="P349" s="1" t="s">
        <v>2218</v>
      </c>
      <c r="AF349" s="1" t="s">
        <v>4075</v>
      </c>
      <c r="AG349" s="1">
        <v>3130556</v>
      </c>
      <c r="AH349" s="1" t="s">
        <v>4416</v>
      </c>
      <c r="BA349" s="1" t="s">
        <v>1073</v>
      </c>
      <c r="BB349" s="1">
        <v>4125308</v>
      </c>
      <c r="BC349" s="1" t="s">
        <v>6009</v>
      </c>
      <c r="BP349" s="1" t="s">
        <v>6315</v>
      </c>
      <c r="BQ349" s="1">
        <v>4315909</v>
      </c>
      <c r="BR349" s="1" t="s">
        <v>6646</v>
      </c>
      <c r="BY349" s="1" t="s">
        <v>1247</v>
      </c>
      <c r="BZ349" s="1">
        <v>3530706</v>
      </c>
      <c r="CA349" s="1" t="s">
        <v>5411</v>
      </c>
    </row>
    <row r="350" spans="1:79" x14ac:dyDescent="0.25">
      <c r="A350" s="1">
        <v>349</v>
      </c>
      <c r="N350" s="1" t="s">
        <v>3678</v>
      </c>
      <c r="O350" s="1">
        <v>2928307</v>
      </c>
      <c r="P350" s="1" t="s">
        <v>4010</v>
      </c>
      <c r="AF350" s="1" t="s">
        <v>4075</v>
      </c>
      <c r="AG350" s="1">
        <v>3130606</v>
      </c>
      <c r="AH350" s="1" t="s">
        <v>4417</v>
      </c>
      <c r="BA350" s="1" t="s">
        <v>1073</v>
      </c>
      <c r="BB350" s="1">
        <v>4125357</v>
      </c>
      <c r="BC350" s="1" t="s">
        <v>6010</v>
      </c>
      <c r="BP350" s="1" t="s">
        <v>6315</v>
      </c>
      <c r="BQ350" s="1">
        <v>4315958</v>
      </c>
      <c r="BR350" s="1" t="s">
        <v>6647</v>
      </c>
      <c r="BY350" s="1" t="s">
        <v>1247</v>
      </c>
      <c r="BZ350" s="1">
        <v>3530805</v>
      </c>
      <c r="CA350" s="1" t="s">
        <v>5412</v>
      </c>
    </row>
    <row r="351" spans="1:79" x14ac:dyDescent="0.25">
      <c r="A351" s="1">
        <v>350</v>
      </c>
      <c r="N351" s="1" t="s">
        <v>3678</v>
      </c>
      <c r="O351" s="1">
        <v>2928604</v>
      </c>
      <c r="P351" s="1" t="s">
        <v>4011</v>
      </c>
      <c r="AF351" s="1" t="s">
        <v>4075</v>
      </c>
      <c r="AG351" s="1">
        <v>3130655</v>
      </c>
      <c r="AH351" s="1" t="s">
        <v>4418</v>
      </c>
      <c r="BA351" s="1" t="s">
        <v>1073</v>
      </c>
      <c r="BB351" s="1">
        <v>4125209</v>
      </c>
      <c r="BC351" s="1" t="s">
        <v>6011</v>
      </c>
      <c r="BP351" s="1" t="s">
        <v>6315</v>
      </c>
      <c r="BQ351" s="1">
        <v>4316006</v>
      </c>
      <c r="BR351" s="1" t="s">
        <v>6648</v>
      </c>
      <c r="BY351" s="1" t="s">
        <v>1247</v>
      </c>
      <c r="BZ351" s="1">
        <v>3530904</v>
      </c>
      <c r="CA351" s="1" t="s">
        <v>5413</v>
      </c>
    </row>
    <row r="352" spans="1:79" x14ac:dyDescent="0.25">
      <c r="A352" s="1">
        <v>351</v>
      </c>
      <c r="N352" s="1" t="s">
        <v>3678</v>
      </c>
      <c r="O352" s="1">
        <v>2928703</v>
      </c>
      <c r="P352" s="1" t="s">
        <v>4012</v>
      </c>
      <c r="AF352" s="1" t="s">
        <v>4075</v>
      </c>
      <c r="AG352" s="1">
        <v>3130705</v>
      </c>
      <c r="AH352" s="1" t="s">
        <v>4419</v>
      </c>
      <c r="BA352" s="1" t="s">
        <v>1073</v>
      </c>
      <c r="BB352" s="1">
        <v>4125407</v>
      </c>
      <c r="BC352" s="1" t="s">
        <v>6012</v>
      </c>
      <c r="BP352" s="1" t="s">
        <v>6315</v>
      </c>
      <c r="BQ352" s="1">
        <v>4316105</v>
      </c>
      <c r="BR352" s="1" t="s">
        <v>6649</v>
      </c>
      <c r="BY352" s="1" t="s">
        <v>1247</v>
      </c>
      <c r="BZ352" s="1">
        <v>3531001</v>
      </c>
      <c r="CA352" s="1" t="s">
        <v>5414</v>
      </c>
    </row>
    <row r="353" spans="1:79" x14ac:dyDescent="0.25">
      <c r="A353" s="1">
        <v>352</v>
      </c>
      <c r="N353" s="1" t="s">
        <v>3678</v>
      </c>
      <c r="O353" s="1">
        <v>2928802</v>
      </c>
      <c r="P353" s="1" t="s">
        <v>4013</v>
      </c>
      <c r="AF353" s="1" t="s">
        <v>4075</v>
      </c>
      <c r="AG353" s="1">
        <v>3130804</v>
      </c>
      <c r="AH353" s="1" t="s">
        <v>4420</v>
      </c>
      <c r="BA353" s="1" t="s">
        <v>1073</v>
      </c>
      <c r="BB353" s="1">
        <v>4125456</v>
      </c>
      <c r="BC353" s="1" t="s">
        <v>6013</v>
      </c>
      <c r="BP353" s="1" t="s">
        <v>6315</v>
      </c>
      <c r="BQ353" s="1">
        <v>4316204</v>
      </c>
      <c r="BR353" s="1" t="s">
        <v>6650</v>
      </c>
      <c r="BY353" s="1" t="s">
        <v>1247</v>
      </c>
      <c r="BZ353" s="1">
        <v>3531100</v>
      </c>
      <c r="CA353" s="1" t="s">
        <v>5415</v>
      </c>
    </row>
    <row r="354" spans="1:79" x14ac:dyDescent="0.25">
      <c r="A354" s="1">
        <v>353</v>
      </c>
      <c r="N354" s="1" t="s">
        <v>3678</v>
      </c>
      <c r="O354" s="1">
        <v>2928901</v>
      </c>
      <c r="P354" s="1" t="s">
        <v>4014</v>
      </c>
      <c r="AF354" s="1" t="s">
        <v>4075</v>
      </c>
      <c r="AG354" s="1">
        <v>3130903</v>
      </c>
      <c r="AH354" s="1" t="s">
        <v>4421</v>
      </c>
      <c r="BA354" s="1" t="s">
        <v>1073</v>
      </c>
      <c r="BB354" s="1">
        <v>4125506</v>
      </c>
      <c r="BC354" s="1" t="s">
        <v>6014</v>
      </c>
      <c r="BP354" s="1" t="s">
        <v>6315</v>
      </c>
      <c r="BQ354" s="1">
        <v>4316303</v>
      </c>
      <c r="BR354" s="1" t="s">
        <v>6651</v>
      </c>
      <c r="BY354" s="1" t="s">
        <v>1247</v>
      </c>
      <c r="BZ354" s="1">
        <v>3531209</v>
      </c>
      <c r="CA354" s="1" t="s">
        <v>5416</v>
      </c>
    </row>
    <row r="355" spans="1:79" x14ac:dyDescent="0.25">
      <c r="A355" s="1">
        <v>354</v>
      </c>
      <c r="N355" s="1" t="s">
        <v>3678</v>
      </c>
      <c r="O355" s="1">
        <v>2928950</v>
      </c>
      <c r="P355" s="1" t="s">
        <v>3304</v>
      </c>
      <c r="AF355" s="1" t="s">
        <v>4075</v>
      </c>
      <c r="AG355" s="1">
        <v>3131000</v>
      </c>
      <c r="AH355" s="1" t="s">
        <v>4422</v>
      </c>
      <c r="BA355" s="1" t="s">
        <v>1073</v>
      </c>
      <c r="BB355" s="1">
        <v>4125555</v>
      </c>
      <c r="BC355" s="1" t="s">
        <v>6015</v>
      </c>
      <c r="BP355" s="1" t="s">
        <v>6315</v>
      </c>
      <c r="BQ355" s="1">
        <v>4316402</v>
      </c>
      <c r="BR355" s="1" t="s">
        <v>6652</v>
      </c>
      <c r="BY355" s="1" t="s">
        <v>1247</v>
      </c>
      <c r="BZ355" s="1">
        <v>3531308</v>
      </c>
      <c r="CA355" s="1" t="s">
        <v>5417</v>
      </c>
    </row>
    <row r="356" spans="1:79" x14ac:dyDescent="0.25">
      <c r="A356" s="1">
        <v>355</v>
      </c>
      <c r="N356" s="1" t="s">
        <v>3678</v>
      </c>
      <c r="O356" s="1">
        <v>2929107</v>
      </c>
      <c r="P356" s="1" t="s">
        <v>4015</v>
      </c>
      <c r="AF356" s="1" t="s">
        <v>4075</v>
      </c>
      <c r="AG356" s="1">
        <v>3131109</v>
      </c>
      <c r="AH356" s="1" t="s">
        <v>4423</v>
      </c>
      <c r="BA356" s="1" t="s">
        <v>1073</v>
      </c>
      <c r="BB356" s="1">
        <v>4125605</v>
      </c>
      <c r="BC356" s="1" t="s">
        <v>6016</v>
      </c>
      <c r="BP356" s="1" t="s">
        <v>6315</v>
      </c>
      <c r="BQ356" s="1">
        <v>4316428</v>
      </c>
      <c r="BR356" s="1" t="s">
        <v>6653</v>
      </c>
      <c r="BY356" s="1" t="s">
        <v>1247</v>
      </c>
      <c r="BZ356" s="1">
        <v>3531407</v>
      </c>
      <c r="CA356" s="1" t="s">
        <v>5418</v>
      </c>
    </row>
    <row r="357" spans="1:79" x14ac:dyDescent="0.25">
      <c r="A357" s="1">
        <v>356</v>
      </c>
      <c r="N357" s="1" t="s">
        <v>3678</v>
      </c>
      <c r="O357" s="1">
        <v>2929008</v>
      </c>
      <c r="P357" s="1" t="s">
        <v>4016</v>
      </c>
      <c r="AF357" s="1" t="s">
        <v>4075</v>
      </c>
      <c r="AG357" s="1">
        <v>3131158</v>
      </c>
      <c r="AH357" s="1" t="s">
        <v>4424</v>
      </c>
      <c r="BA357" s="1" t="s">
        <v>1073</v>
      </c>
      <c r="BB357" s="1">
        <v>4125704</v>
      </c>
      <c r="BC357" s="1" t="s">
        <v>6017</v>
      </c>
      <c r="BP357" s="1" t="s">
        <v>6315</v>
      </c>
      <c r="BQ357" s="1">
        <v>4316436</v>
      </c>
      <c r="BR357" s="1" t="s">
        <v>6654</v>
      </c>
      <c r="BY357" s="1" t="s">
        <v>1247</v>
      </c>
      <c r="BZ357" s="1">
        <v>3531506</v>
      </c>
      <c r="CA357" s="1" t="s">
        <v>5419</v>
      </c>
    </row>
    <row r="358" spans="1:79" x14ac:dyDescent="0.25">
      <c r="A358" s="1">
        <v>357</v>
      </c>
      <c r="N358" s="1" t="s">
        <v>3678</v>
      </c>
      <c r="O358" s="1">
        <v>2929057</v>
      </c>
      <c r="P358" s="1" t="s">
        <v>4017</v>
      </c>
      <c r="AF358" s="1" t="s">
        <v>4075</v>
      </c>
      <c r="AG358" s="1">
        <v>3131208</v>
      </c>
      <c r="AH358" s="1" t="s">
        <v>4425</v>
      </c>
      <c r="BA358" s="1" t="s">
        <v>1073</v>
      </c>
      <c r="BB358" s="1">
        <v>4125753</v>
      </c>
      <c r="BC358" s="1" t="s">
        <v>6018</v>
      </c>
      <c r="BP358" s="1" t="s">
        <v>6315</v>
      </c>
      <c r="BQ358" s="1">
        <v>4316451</v>
      </c>
      <c r="BR358" s="1" t="s">
        <v>6655</v>
      </c>
      <c r="BY358" s="1" t="s">
        <v>1247</v>
      </c>
      <c r="BZ358" s="1">
        <v>3531605</v>
      </c>
      <c r="CA358" s="1" t="s">
        <v>5420</v>
      </c>
    </row>
    <row r="359" spans="1:79" x14ac:dyDescent="0.25">
      <c r="A359" s="1">
        <v>358</v>
      </c>
      <c r="N359" s="1" t="s">
        <v>3678</v>
      </c>
      <c r="O359" s="1">
        <v>2929206</v>
      </c>
      <c r="P359" s="1" t="s">
        <v>4018</v>
      </c>
      <c r="AF359" s="1" t="s">
        <v>4075</v>
      </c>
      <c r="AG359" s="1">
        <v>3131307</v>
      </c>
      <c r="AH359" s="1" t="s">
        <v>4426</v>
      </c>
      <c r="BA359" s="1" t="s">
        <v>1073</v>
      </c>
      <c r="BB359" s="1">
        <v>4125803</v>
      </c>
      <c r="BC359" s="1" t="s">
        <v>6019</v>
      </c>
      <c r="BP359" s="1" t="s">
        <v>6315</v>
      </c>
      <c r="BQ359" s="1">
        <v>4316477</v>
      </c>
      <c r="BR359" s="1" t="s">
        <v>6656</v>
      </c>
      <c r="BY359" s="1" t="s">
        <v>1247</v>
      </c>
      <c r="BZ359" s="1">
        <v>3531803</v>
      </c>
      <c r="CA359" s="1" t="s">
        <v>5421</v>
      </c>
    </row>
    <row r="360" spans="1:79" x14ac:dyDescent="0.25">
      <c r="A360" s="1">
        <v>359</v>
      </c>
      <c r="N360" s="1" t="s">
        <v>3678</v>
      </c>
      <c r="O360" s="1">
        <v>2929255</v>
      </c>
      <c r="P360" s="1" t="s">
        <v>4019</v>
      </c>
      <c r="AF360" s="1" t="s">
        <v>4075</v>
      </c>
      <c r="AG360" s="1">
        <v>3131406</v>
      </c>
      <c r="AH360" s="1" t="s">
        <v>4427</v>
      </c>
      <c r="BA360" s="1" t="s">
        <v>1073</v>
      </c>
      <c r="BB360" s="1">
        <v>4125902</v>
      </c>
      <c r="BC360" s="1" t="s">
        <v>6020</v>
      </c>
      <c r="BP360" s="1" t="s">
        <v>6315</v>
      </c>
      <c r="BQ360" s="1">
        <v>4316501</v>
      </c>
      <c r="BR360" s="1" t="s">
        <v>6657</v>
      </c>
      <c r="BY360" s="1" t="s">
        <v>1247</v>
      </c>
      <c r="BZ360" s="1">
        <v>3531704</v>
      </c>
      <c r="CA360" s="1" t="s">
        <v>5422</v>
      </c>
    </row>
    <row r="361" spans="1:79" x14ac:dyDescent="0.25">
      <c r="A361" s="1">
        <v>360</v>
      </c>
      <c r="N361" s="1" t="s">
        <v>3678</v>
      </c>
      <c r="O361" s="1">
        <v>2929305</v>
      </c>
      <c r="P361" s="1" t="s">
        <v>4020</v>
      </c>
      <c r="AF361" s="1" t="s">
        <v>4075</v>
      </c>
      <c r="AG361" s="1">
        <v>3131505</v>
      </c>
      <c r="AH361" s="1" t="s">
        <v>4428</v>
      </c>
      <c r="BA361" s="1" t="s">
        <v>1073</v>
      </c>
      <c r="BB361" s="1">
        <v>4126009</v>
      </c>
      <c r="BC361" s="1" t="s">
        <v>6021</v>
      </c>
      <c r="BP361" s="1" t="s">
        <v>6315</v>
      </c>
      <c r="BQ361" s="1">
        <v>4316600</v>
      </c>
      <c r="BR361" s="1" t="s">
        <v>6658</v>
      </c>
      <c r="BY361" s="1" t="s">
        <v>1247</v>
      </c>
      <c r="BZ361" s="1">
        <v>3531902</v>
      </c>
      <c r="CA361" s="1" t="s">
        <v>5423</v>
      </c>
    </row>
    <row r="362" spans="1:79" x14ac:dyDescent="0.25">
      <c r="A362" s="1">
        <v>361</v>
      </c>
      <c r="N362" s="1" t="s">
        <v>3678</v>
      </c>
      <c r="O362" s="1">
        <v>2929354</v>
      </c>
      <c r="P362" s="1" t="s">
        <v>4021</v>
      </c>
      <c r="AF362" s="1" t="s">
        <v>4075</v>
      </c>
      <c r="AG362" s="1">
        <v>3131604</v>
      </c>
      <c r="AH362" s="1" t="s">
        <v>4429</v>
      </c>
      <c r="BA362" s="1" t="s">
        <v>1073</v>
      </c>
      <c r="BB362" s="1">
        <v>4126108</v>
      </c>
      <c r="BC362" s="1" t="s">
        <v>3116</v>
      </c>
      <c r="BP362" s="1" t="s">
        <v>6315</v>
      </c>
      <c r="BQ362" s="1">
        <v>4316709</v>
      </c>
      <c r="BR362" s="1" t="s">
        <v>6659</v>
      </c>
      <c r="BY362" s="1" t="s">
        <v>1247</v>
      </c>
      <c r="BZ362" s="1">
        <v>3532009</v>
      </c>
      <c r="CA362" s="1" t="s">
        <v>5424</v>
      </c>
    </row>
    <row r="363" spans="1:79" x14ac:dyDescent="0.25">
      <c r="A363" s="1">
        <v>362</v>
      </c>
      <c r="N363" s="1" t="s">
        <v>3678</v>
      </c>
      <c r="O363" s="1">
        <v>2929370</v>
      </c>
      <c r="P363" s="1" t="s">
        <v>4022</v>
      </c>
      <c r="AF363" s="1" t="s">
        <v>4075</v>
      </c>
      <c r="AG363" s="1">
        <v>3131703</v>
      </c>
      <c r="AH363" s="1" t="s">
        <v>4430</v>
      </c>
      <c r="BA363" s="1" t="s">
        <v>1073</v>
      </c>
      <c r="BB363" s="1">
        <v>4126207</v>
      </c>
      <c r="BC363" s="1" t="s">
        <v>6022</v>
      </c>
      <c r="BP363" s="1" t="s">
        <v>6315</v>
      </c>
      <c r="BQ363" s="1">
        <v>4316733</v>
      </c>
      <c r="BR363" s="1" t="s">
        <v>6660</v>
      </c>
      <c r="BY363" s="1" t="s">
        <v>1247</v>
      </c>
      <c r="BZ363" s="1">
        <v>3532058</v>
      </c>
      <c r="CA363" s="1" t="s">
        <v>5425</v>
      </c>
    </row>
    <row r="364" spans="1:79" x14ac:dyDescent="0.25">
      <c r="A364" s="1">
        <v>363</v>
      </c>
      <c r="N364" s="1" t="s">
        <v>3678</v>
      </c>
      <c r="O364" s="1">
        <v>2929404</v>
      </c>
      <c r="P364" s="1" t="s">
        <v>4023</v>
      </c>
      <c r="AF364" s="1" t="s">
        <v>4075</v>
      </c>
      <c r="AG364" s="1">
        <v>3131802</v>
      </c>
      <c r="AH364" s="1" t="s">
        <v>4431</v>
      </c>
      <c r="BA364" s="1" t="s">
        <v>1073</v>
      </c>
      <c r="BB364" s="1">
        <v>4126256</v>
      </c>
      <c r="BC364" s="1" t="s">
        <v>6023</v>
      </c>
      <c r="BP364" s="1" t="s">
        <v>6315</v>
      </c>
      <c r="BQ364" s="1">
        <v>4316758</v>
      </c>
      <c r="BR364" s="1" t="s">
        <v>6661</v>
      </c>
      <c r="BY364" s="1" t="s">
        <v>1247</v>
      </c>
      <c r="BZ364" s="1">
        <v>3532108</v>
      </c>
      <c r="CA364" s="1" t="s">
        <v>5426</v>
      </c>
    </row>
    <row r="365" spans="1:79" x14ac:dyDescent="0.25">
      <c r="A365" s="1">
        <v>364</v>
      </c>
      <c r="N365" s="1" t="s">
        <v>3678</v>
      </c>
      <c r="O365" s="1">
        <v>2929503</v>
      </c>
      <c r="P365" s="1" t="s">
        <v>4024</v>
      </c>
      <c r="AF365" s="1" t="s">
        <v>4075</v>
      </c>
      <c r="AG365" s="1">
        <v>3131901</v>
      </c>
      <c r="AH365" s="1" t="s">
        <v>4432</v>
      </c>
      <c r="BA365" s="1" t="s">
        <v>1073</v>
      </c>
      <c r="BB365" s="1">
        <v>4126272</v>
      </c>
      <c r="BC365" s="1" t="s">
        <v>6024</v>
      </c>
      <c r="BP365" s="1" t="s">
        <v>6315</v>
      </c>
      <c r="BQ365" s="1">
        <v>4316808</v>
      </c>
      <c r="BR365" s="1" t="s">
        <v>6662</v>
      </c>
      <c r="BY365" s="1" t="s">
        <v>1247</v>
      </c>
      <c r="BZ365" s="1">
        <v>3532157</v>
      </c>
      <c r="CA365" s="1" t="s">
        <v>5427</v>
      </c>
    </row>
    <row r="366" spans="1:79" x14ac:dyDescent="0.25">
      <c r="A366" s="1">
        <v>365</v>
      </c>
      <c r="N366" s="1" t="s">
        <v>3678</v>
      </c>
      <c r="O366" s="1">
        <v>2929602</v>
      </c>
      <c r="P366" s="1" t="s">
        <v>4025</v>
      </c>
      <c r="AF366" s="1" t="s">
        <v>4075</v>
      </c>
      <c r="AG366" s="1">
        <v>3132008</v>
      </c>
      <c r="AH366" s="1" t="s">
        <v>4433</v>
      </c>
      <c r="BA366" s="1" t="s">
        <v>1073</v>
      </c>
      <c r="BB366" s="1">
        <v>4126306</v>
      </c>
      <c r="BC366" s="1" t="s">
        <v>6025</v>
      </c>
      <c r="BP366" s="1" t="s">
        <v>6315</v>
      </c>
      <c r="BQ366" s="1">
        <v>4316972</v>
      </c>
      <c r="BR366" s="1" t="s">
        <v>6663</v>
      </c>
      <c r="BY366" s="1" t="s">
        <v>1247</v>
      </c>
      <c r="BZ366" s="1">
        <v>3532207</v>
      </c>
      <c r="CA366" s="1" t="s">
        <v>5428</v>
      </c>
    </row>
    <row r="367" spans="1:79" x14ac:dyDescent="0.25">
      <c r="A367" s="1">
        <v>366</v>
      </c>
      <c r="N367" s="1" t="s">
        <v>3678</v>
      </c>
      <c r="O367" s="1">
        <v>2929701</v>
      </c>
      <c r="P367" s="1" t="s">
        <v>4026</v>
      </c>
      <c r="AF367" s="1" t="s">
        <v>4075</v>
      </c>
      <c r="AG367" s="1">
        <v>3132107</v>
      </c>
      <c r="AH367" s="1" t="s">
        <v>4434</v>
      </c>
      <c r="BA367" s="1" t="s">
        <v>1073</v>
      </c>
      <c r="BB367" s="1">
        <v>4126355</v>
      </c>
      <c r="BC367" s="1" t="s">
        <v>6026</v>
      </c>
      <c r="BP367" s="1" t="s">
        <v>6315</v>
      </c>
      <c r="BQ367" s="1">
        <v>4316907</v>
      </c>
      <c r="BR367" s="1" t="s">
        <v>3099</v>
      </c>
      <c r="BY367" s="1" t="s">
        <v>1247</v>
      </c>
      <c r="BZ367" s="1">
        <v>3532306</v>
      </c>
      <c r="CA367" s="1" t="s">
        <v>5429</v>
      </c>
    </row>
    <row r="368" spans="1:79" x14ac:dyDescent="0.25">
      <c r="A368" s="1">
        <v>367</v>
      </c>
      <c r="N368" s="1" t="s">
        <v>3678</v>
      </c>
      <c r="O368" s="1">
        <v>2929750</v>
      </c>
      <c r="P368" s="1" t="s">
        <v>4027</v>
      </c>
      <c r="AF368" s="1" t="s">
        <v>4075</v>
      </c>
      <c r="AG368" s="1">
        <v>3132206</v>
      </c>
      <c r="AH368" s="1" t="s">
        <v>4435</v>
      </c>
      <c r="BA368" s="1" t="s">
        <v>1073</v>
      </c>
      <c r="BB368" s="1">
        <v>4126405</v>
      </c>
      <c r="BC368" s="1" t="s">
        <v>6027</v>
      </c>
      <c r="BP368" s="1" t="s">
        <v>6315</v>
      </c>
      <c r="BQ368" s="1">
        <v>4316956</v>
      </c>
      <c r="BR368" s="1" t="s">
        <v>6664</v>
      </c>
      <c r="BY368" s="1" t="s">
        <v>1247</v>
      </c>
      <c r="BZ368" s="1">
        <v>3532405</v>
      </c>
      <c r="CA368" s="1" t="s">
        <v>5430</v>
      </c>
    </row>
    <row r="369" spans="1:79" x14ac:dyDescent="0.25">
      <c r="A369" s="1">
        <v>368</v>
      </c>
      <c r="N369" s="1" t="s">
        <v>3678</v>
      </c>
      <c r="O369" s="1">
        <v>2929800</v>
      </c>
      <c r="P369" s="1" t="s">
        <v>4028</v>
      </c>
      <c r="AF369" s="1" t="s">
        <v>4075</v>
      </c>
      <c r="AG369" s="1">
        <v>3132305</v>
      </c>
      <c r="AH369" s="1" t="s">
        <v>4436</v>
      </c>
      <c r="BA369" s="1" t="s">
        <v>1073</v>
      </c>
      <c r="BB369" s="1">
        <v>4126504</v>
      </c>
      <c r="BC369" s="1" t="s">
        <v>6028</v>
      </c>
      <c r="BP369" s="1" t="s">
        <v>6315</v>
      </c>
      <c r="BQ369" s="1">
        <v>4317202</v>
      </c>
      <c r="BR369" s="1" t="s">
        <v>6665</v>
      </c>
      <c r="BY369" s="1" t="s">
        <v>1247</v>
      </c>
      <c r="BZ369" s="1">
        <v>3532504</v>
      </c>
      <c r="CA369" s="1" t="s">
        <v>5431</v>
      </c>
    </row>
    <row r="370" spans="1:79" x14ac:dyDescent="0.25">
      <c r="A370" s="1">
        <v>369</v>
      </c>
      <c r="N370" s="1" t="s">
        <v>3678</v>
      </c>
      <c r="O370" s="1">
        <v>2929909</v>
      </c>
      <c r="P370" s="1" t="s">
        <v>4029</v>
      </c>
      <c r="AF370" s="1" t="s">
        <v>4075</v>
      </c>
      <c r="AG370" s="1">
        <v>3132404</v>
      </c>
      <c r="AH370" s="1" t="s">
        <v>4437</v>
      </c>
      <c r="BA370" s="1" t="s">
        <v>1073</v>
      </c>
      <c r="BB370" s="1">
        <v>4126603</v>
      </c>
      <c r="BC370" s="1" t="s">
        <v>6029</v>
      </c>
      <c r="BP370" s="1" t="s">
        <v>6315</v>
      </c>
      <c r="BQ370" s="1">
        <v>4317251</v>
      </c>
      <c r="BR370" s="1" t="s">
        <v>6666</v>
      </c>
      <c r="BY370" s="1" t="s">
        <v>1247</v>
      </c>
      <c r="BZ370" s="1">
        <v>3532603</v>
      </c>
      <c r="CA370" s="1" t="s">
        <v>5432</v>
      </c>
    </row>
    <row r="371" spans="1:79" x14ac:dyDescent="0.25">
      <c r="A371" s="1">
        <v>370</v>
      </c>
      <c r="N371" s="1" t="s">
        <v>3678</v>
      </c>
      <c r="O371" s="1">
        <v>2930006</v>
      </c>
      <c r="P371" s="1" t="s">
        <v>4030</v>
      </c>
      <c r="AF371" s="1" t="s">
        <v>4075</v>
      </c>
      <c r="AG371" s="1">
        <v>3132503</v>
      </c>
      <c r="AH371" s="1" t="s">
        <v>4438</v>
      </c>
      <c r="BA371" s="1" t="s">
        <v>1073</v>
      </c>
      <c r="BB371" s="1">
        <v>4126652</v>
      </c>
      <c r="BC371" s="1" t="s">
        <v>6030</v>
      </c>
      <c r="BP371" s="1" t="s">
        <v>6315</v>
      </c>
      <c r="BQ371" s="1">
        <v>4317301</v>
      </c>
      <c r="BR371" s="1" t="s">
        <v>6667</v>
      </c>
      <c r="BY371" s="1" t="s">
        <v>1247</v>
      </c>
      <c r="BZ371" s="1">
        <v>3532702</v>
      </c>
      <c r="CA371" s="1" t="s">
        <v>5433</v>
      </c>
    </row>
    <row r="372" spans="1:79" x14ac:dyDescent="0.25">
      <c r="A372" s="1">
        <v>371</v>
      </c>
      <c r="N372" s="1" t="s">
        <v>3678</v>
      </c>
      <c r="O372" s="1">
        <v>2930105</v>
      </c>
      <c r="P372" s="1" t="s">
        <v>4031</v>
      </c>
      <c r="AF372" s="1" t="s">
        <v>4075</v>
      </c>
      <c r="AG372" s="1">
        <v>3132602</v>
      </c>
      <c r="AH372" s="1" t="s">
        <v>4439</v>
      </c>
      <c r="BA372" s="1" t="s">
        <v>1073</v>
      </c>
      <c r="BB372" s="1">
        <v>4126678</v>
      </c>
      <c r="BC372" s="1" t="s">
        <v>6031</v>
      </c>
      <c r="BP372" s="1" t="s">
        <v>6315</v>
      </c>
      <c r="BQ372" s="1">
        <v>4317004</v>
      </c>
      <c r="BR372" s="1" t="s">
        <v>6668</v>
      </c>
      <c r="BY372" s="1" t="s">
        <v>1247</v>
      </c>
      <c r="BZ372" s="1">
        <v>3532801</v>
      </c>
      <c r="CA372" s="1" t="s">
        <v>5434</v>
      </c>
    </row>
    <row r="373" spans="1:79" x14ac:dyDescent="0.25">
      <c r="A373" s="1">
        <v>372</v>
      </c>
      <c r="N373" s="1" t="s">
        <v>3678</v>
      </c>
      <c r="O373" s="1">
        <v>2930204</v>
      </c>
      <c r="P373" s="1" t="s">
        <v>4032</v>
      </c>
      <c r="AF373" s="1" t="s">
        <v>4075</v>
      </c>
      <c r="AG373" s="1">
        <v>3132701</v>
      </c>
      <c r="AH373" s="1" t="s">
        <v>4440</v>
      </c>
      <c r="BA373" s="1" t="s">
        <v>1073</v>
      </c>
      <c r="BB373" s="1">
        <v>4126702</v>
      </c>
      <c r="BC373" s="1" t="s">
        <v>6032</v>
      </c>
      <c r="BP373" s="1" t="s">
        <v>6315</v>
      </c>
      <c r="BQ373" s="1">
        <v>4317103</v>
      </c>
      <c r="BR373" s="1" t="s">
        <v>6669</v>
      </c>
      <c r="BY373" s="1" t="s">
        <v>1247</v>
      </c>
      <c r="BZ373" s="1">
        <v>3532827</v>
      </c>
      <c r="CA373" s="1" t="s">
        <v>5435</v>
      </c>
    </row>
    <row r="374" spans="1:79" x14ac:dyDescent="0.25">
      <c r="A374" s="1">
        <v>373</v>
      </c>
      <c r="N374" s="1" t="s">
        <v>3678</v>
      </c>
      <c r="O374" s="1">
        <v>2930154</v>
      </c>
      <c r="P374" s="1" t="s">
        <v>4033</v>
      </c>
      <c r="AF374" s="1" t="s">
        <v>4075</v>
      </c>
      <c r="AG374" s="1">
        <v>3132800</v>
      </c>
      <c r="AH374" s="1" t="s">
        <v>4441</v>
      </c>
      <c r="BA374" s="1" t="s">
        <v>1073</v>
      </c>
      <c r="BB374" s="1">
        <v>4126801</v>
      </c>
      <c r="BC374" s="1" t="s">
        <v>6033</v>
      </c>
      <c r="BP374" s="1" t="s">
        <v>6315</v>
      </c>
      <c r="BQ374" s="1">
        <v>4317400</v>
      </c>
      <c r="BR374" s="1" t="s">
        <v>6670</v>
      </c>
      <c r="BY374" s="1" t="s">
        <v>1247</v>
      </c>
      <c r="BZ374" s="1">
        <v>3532843</v>
      </c>
      <c r="CA374" s="1" t="s">
        <v>5436</v>
      </c>
    </row>
    <row r="375" spans="1:79" x14ac:dyDescent="0.25">
      <c r="A375" s="1">
        <v>374</v>
      </c>
      <c r="N375" s="1" t="s">
        <v>3678</v>
      </c>
      <c r="O375" s="1">
        <v>2930303</v>
      </c>
      <c r="P375" s="1" t="s">
        <v>4034</v>
      </c>
      <c r="AF375" s="1" t="s">
        <v>4075</v>
      </c>
      <c r="AG375" s="1">
        <v>3132909</v>
      </c>
      <c r="AH375" s="1" t="s">
        <v>4442</v>
      </c>
      <c r="BA375" s="1" t="s">
        <v>1073</v>
      </c>
      <c r="BB375" s="1">
        <v>4126900</v>
      </c>
      <c r="BC375" s="1" t="s">
        <v>4859</v>
      </c>
      <c r="BP375" s="1" t="s">
        <v>6315</v>
      </c>
      <c r="BQ375" s="1">
        <v>4317509</v>
      </c>
      <c r="BR375" s="1" t="s">
        <v>6671</v>
      </c>
      <c r="BY375" s="1" t="s">
        <v>1247</v>
      </c>
      <c r="BZ375" s="1">
        <v>3532868</v>
      </c>
      <c r="CA375" s="1" t="s">
        <v>5437</v>
      </c>
    </row>
    <row r="376" spans="1:79" x14ac:dyDescent="0.25">
      <c r="A376" s="1">
        <v>375</v>
      </c>
      <c r="N376" s="1" t="s">
        <v>3678</v>
      </c>
      <c r="O376" s="1">
        <v>2930402</v>
      </c>
      <c r="P376" s="1" t="s">
        <v>4035</v>
      </c>
      <c r="AF376" s="1" t="s">
        <v>4075</v>
      </c>
      <c r="AG376" s="1">
        <v>3133006</v>
      </c>
      <c r="AH376" s="1" t="s">
        <v>4443</v>
      </c>
      <c r="BA376" s="1" t="s">
        <v>1073</v>
      </c>
      <c r="BB376" s="1">
        <v>4127007</v>
      </c>
      <c r="BC376" s="1" t="s">
        <v>6034</v>
      </c>
      <c r="BP376" s="1" t="s">
        <v>6315</v>
      </c>
      <c r="BQ376" s="1">
        <v>4317608</v>
      </c>
      <c r="BR376" s="1" t="s">
        <v>6672</v>
      </c>
      <c r="BY376" s="1" t="s">
        <v>1247</v>
      </c>
      <c r="BZ376" s="1">
        <v>3532900</v>
      </c>
      <c r="CA376" s="1" t="s">
        <v>5438</v>
      </c>
    </row>
    <row r="377" spans="1:79" x14ac:dyDescent="0.25">
      <c r="A377" s="1">
        <v>376</v>
      </c>
      <c r="N377" s="1" t="s">
        <v>3678</v>
      </c>
      <c r="O377" s="1">
        <v>2930501</v>
      </c>
      <c r="P377" s="1" t="s">
        <v>3123</v>
      </c>
      <c r="AF377" s="1" t="s">
        <v>4075</v>
      </c>
      <c r="AG377" s="1">
        <v>3133105</v>
      </c>
      <c r="AH377" s="1" t="s">
        <v>4444</v>
      </c>
      <c r="BA377" s="1" t="s">
        <v>1073</v>
      </c>
      <c r="BB377" s="1">
        <v>4127106</v>
      </c>
      <c r="BC377" s="1" t="s">
        <v>6035</v>
      </c>
      <c r="BP377" s="1" t="s">
        <v>6315</v>
      </c>
      <c r="BQ377" s="1">
        <v>4317707</v>
      </c>
      <c r="BR377" s="1" t="s">
        <v>6673</v>
      </c>
      <c r="BY377" s="1" t="s">
        <v>1247</v>
      </c>
      <c r="BZ377" s="1">
        <v>3533007</v>
      </c>
      <c r="CA377" s="1" t="s">
        <v>5439</v>
      </c>
    </row>
    <row r="378" spans="1:79" x14ac:dyDescent="0.25">
      <c r="A378" s="1">
        <v>377</v>
      </c>
      <c r="N378" s="1" t="s">
        <v>3678</v>
      </c>
      <c r="O378" s="1">
        <v>2930600</v>
      </c>
      <c r="P378" s="1" t="s">
        <v>4036</v>
      </c>
      <c r="AF378" s="1" t="s">
        <v>4075</v>
      </c>
      <c r="AG378" s="1">
        <v>3133204</v>
      </c>
      <c r="AH378" s="1" t="s">
        <v>4445</v>
      </c>
      <c r="BA378" s="1" t="s">
        <v>1073</v>
      </c>
      <c r="BB378" s="1">
        <v>4127205</v>
      </c>
      <c r="BC378" s="1" t="s">
        <v>6036</v>
      </c>
      <c r="BP378" s="1" t="s">
        <v>6315</v>
      </c>
      <c r="BQ378" s="1">
        <v>4317558</v>
      </c>
      <c r="BR378" s="1" t="s">
        <v>6674</v>
      </c>
      <c r="BY378" s="1" t="s">
        <v>1247</v>
      </c>
      <c r="BZ378" s="1">
        <v>3533106</v>
      </c>
      <c r="CA378" s="1" t="s">
        <v>5440</v>
      </c>
    </row>
    <row r="379" spans="1:79" x14ac:dyDescent="0.25">
      <c r="A379" s="1">
        <v>378</v>
      </c>
      <c r="N379" s="1" t="s">
        <v>3678</v>
      </c>
      <c r="O379" s="1">
        <v>2930709</v>
      </c>
      <c r="P379" s="1" t="s">
        <v>4037</v>
      </c>
      <c r="AF379" s="1" t="s">
        <v>4075</v>
      </c>
      <c r="AG379" s="1">
        <v>3133303</v>
      </c>
      <c r="AH379" s="1" t="s">
        <v>4446</v>
      </c>
      <c r="BA379" s="1" t="s">
        <v>1073</v>
      </c>
      <c r="BB379" s="1">
        <v>4127304</v>
      </c>
      <c r="BC379" s="1" t="s">
        <v>6037</v>
      </c>
      <c r="BP379" s="1" t="s">
        <v>6315</v>
      </c>
      <c r="BQ379" s="1">
        <v>4317756</v>
      </c>
      <c r="BR379" s="1" t="s">
        <v>6675</v>
      </c>
      <c r="BY379" s="1" t="s">
        <v>1247</v>
      </c>
      <c r="BZ379" s="1">
        <v>3533205</v>
      </c>
      <c r="CA379" s="1" t="s">
        <v>5441</v>
      </c>
    </row>
    <row r="380" spans="1:79" x14ac:dyDescent="0.25">
      <c r="A380" s="1">
        <v>379</v>
      </c>
      <c r="N380" s="1" t="s">
        <v>3678</v>
      </c>
      <c r="O380" s="1">
        <v>2930758</v>
      </c>
      <c r="P380" s="1" t="s">
        <v>4038</v>
      </c>
      <c r="AF380" s="1" t="s">
        <v>4075</v>
      </c>
      <c r="AG380" s="1">
        <v>3133402</v>
      </c>
      <c r="AH380" s="1" t="s">
        <v>4447</v>
      </c>
      <c r="BA380" s="1" t="s">
        <v>1073</v>
      </c>
      <c r="BB380" s="1">
        <v>4127403</v>
      </c>
      <c r="BC380" s="1" t="s">
        <v>5660</v>
      </c>
      <c r="BP380" s="1" t="s">
        <v>6315</v>
      </c>
      <c r="BQ380" s="1">
        <v>4317806</v>
      </c>
      <c r="BR380" s="1" t="s">
        <v>6676</v>
      </c>
      <c r="BY380" s="1" t="s">
        <v>1247</v>
      </c>
      <c r="BZ380" s="1">
        <v>3533304</v>
      </c>
      <c r="CA380" s="1" t="s">
        <v>5442</v>
      </c>
    </row>
    <row r="381" spans="1:79" x14ac:dyDescent="0.25">
      <c r="A381" s="1">
        <v>380</v>
      </c>
      <c r="N381" s="1" t="s">
        <v>3678</v>
      </c>
      <c r="O381" s="1">
        <v>2930766</v>
      </c>
      <c r="P381" s="1" t="s">
        <v>4039</v>
      </c>
      <c r="AF381" s="1" t="s">
        <v>4075</v>
      </c>
      <c r="AG381" s="1">
        <v>3133501</v>
      </c>
      <c r="AH381" s="1" t="s">
        <v>4448</v>
      </c>
      <c r="BA381" s="1" t="s">
        <v>1073</v>
      </c>
      <c r="BB381" s="1">
        <v>4127502</v>
      </c>
      <c r="BC381" s="1" t="s">
        <v>6038</v>
      </c>
      <c r="BP381" s="1" t="s">
        <v>6315</v>
      </c>
      <c r="BQ381" s="1">
        <v>4317905</v>
      </c>
      <c r="BR381" s="1" t="s">
        <v>6677</v>
      </c>
      <c r="BY381" s="1" t="s">
        <v>1247</v>
      </c>
      <c r="BZ381" s="1">
        <v>3533403</v>
      </c>
      <c r="CA381" s="1" t="s">
        <v>5443</v>
      </c>
    </row>
    <row r="382" spans="1:79" x14ac:dyDescent="0.25">
      <c r="A382" s="1">
        <v>381</v>
      </c>
      <c r="N382" s="1" t="s">
        <v>3678</v>
      </c>
      <c r="O382" s="1">
        <v>2930774</v>
      </c>
      <c r="P382" s="1" t="s">
        <v>4040</v>
      </c>
      <c r="AF382" s="1" t="s">
        <v>4075</v>
      </c>
      <c r="AG382" s="1">
        <v>3133600</v>
      </c>
      <c r="AH382" s="1" t="s">
        <v>4449</v>
      </c>
      <c r="BA382" s="1" t="s">
        <v>1073</v>
      </c>
      <c r="BB382" s="1">
        <v>4127601</v>
      </c>
      <c r="BC382" s="1" t="s">
        <v>6039</v>
      </c>
      <c r="BP382" s="1" t="s">
        <v>6315</v>
      </c>
      <c r="BQ382" s="1">
        <v>4317954</v>
      </c>
      <c r="BR382" s="1" t="s">
        <v>6678</v>
      </c>
      <c r="BY382" s="1" t="s">
        <v>1247</v>
      </c>
      <c r="BZ382" s="1">
        <v>3533254</v>
      </c>
      <c r="CA382" s="1" t="s">
        <v>5444</v>
      </c>
    </row>
    <row r="383" spans="1:79" x14ac:dyDescent="0.25">
      <c r="A383" s="1">
        <v>382</v>
      </c>
      <c r="N383" s="1" t="s">
        <v>3678</v>
      </c>
      <c r="O383" s="1">
        <v>2930808</v>
      </c>
      <c r="P383" s="1" t="s">
        <v>4041</v>
      </c>
      <c r="AF383" s="1" t="s">
        <v>4075</v>
      </c>
      <c r="AG383" s="1">
        <v>3133709</v>
      </c>
      <c r="AH383" s="1" t="s">
        <v>4450</v>
      </c>
      <c r="BA383" s="1" t="s">
        <v>1073</v>
      </c>
      <c r="BB383" s="1">
        <v>4127700</v>
      </c>
      <c r="BC383" s="1" t="s">
        <v>4870</v>
      </c>
      <c r="BP383" s="1" t="s">
        <v>6315</v>
      </c>
      <c r="BQ383" s="1">
        <v>4318002</v>
      </c>
      <c r="BR383" s="1" t="s">
        <v>6679</v>
      </c>
      <c r="BY383" s="1" t="s">
        <v>1247</v>
      </c>
      <c r="BZ383" s="1">
        <v>3533502</v>
      </c>
      <c r="CA383" s="1" t="s">
        <v>3952</v>
      </c>
    </row>
    <row r="384" spans="1:79" x14ac:dyDescent="0.25">
      <c r="A384" s="1">
        <v>383</v>
      </c>
      <c r="N384" s="1" t="s">
        <v>3678</v>
      </c>
      <c r="O384" s="1">
        <v>2930907</v>
      </c>
      <c r="P384" s="1" t="s">
        <v>4042</v>
      </c>
      <c r="AF384" s="1" t="s">
        <v>4075</v>
      </c>
      <c r="AG384" s="1">
        <v>3133758</v>
      </c>
      <c r="AH384" s="1" t="s">
        <v>4451</v>
      </c>
      <c r="BA384" s="1" t="s">
        <v>1073</v>
      </c>
      <c r="BB384" s="1">
        <v>4127809</v>
      </c>
      <c r="BC384" s="1" t="s">
        <v>6040</v>
      </c>
      <c r="BP384" s="1" t="s">
        <v>6315</v>
      </c>
      <c r="BQ384" s="1">
        <v>4318051</v>
      </c>
      <c r="BR384" s="1" t="s">
        <v>6680</v>
      </c>
      <c r="BY384" s="1" t="s">
        <v>1247</v>
      </c>
      <c r="BZ384" s="1">
        <v>3533601</v>
      </c>
      <c r="CA384" s="1" t="s">
        <v>5445</v>
      </c>
    </row>
    <row r="385" spans="1:79" x14ac:dyDescent="0.25">
      <c r="A385" s="1">
        <v>384</v>
      </c>
      <c r="N385" s="1" t="s">
        <v>3678</v>
      </c>
      <c r="O385" s="1">
        <v>2931004</v>
      </c>
      <c r="P385" s="1" t="s">
        <v>4043</v>
      </c>
      <c r="AF385" s="1" t="s">
        <v>4075</v>
      </c>
      <c r="AG385" s="1">
        <v>3133808</v>
      </c>
      <c r="AH385" s="1" t="s">
        <v>4452</v>
      </c>
      <c r="BA385" s="1" t="s">
        <v>1073</v>
      </c>
      <c r="BB385" s="1">
        <v>4127858</v>
      </c>
      <c r="BC385" s="1" t="s">
        <v>6041</v>
      </c>
      <c r="BP385" s="1" t="s">
        <v>6315</v>
      </c>
      <c r="BQ385" s="1">
        <v>4318101</v>
      </c>
      <c r="BR385" s="1" t="s">
        <v>6681</v>
      </c>
      <c r="BY385" s="1" t="s">
        <v>1247</v>
      </c>
      <c r="BZ385" s="1">
        <v>3533700</v>
      </c>
      <c r="CA385" s="1" t="s">
        <v>5446</v>
      </c>
    </row>
    <row r="386" spans="1:79" x14ac:dyDescent="0.25">
      <c r="A386" s="1">
        <v>385</v>
      </c>
      <c r="N386" s="1" t="s">
        <v>3678</v>
      </c>
      <c r="O386" s="1">
        <v>2931053</v>
      </c>
      <c r="P386" s="1" t="s">
        <v>4044</v>
      </c>
      <c r="AF386" s="1" t="s">
        <v>4075</v>
      </c>
      <c r="AG386" s="1">
        <v>3133907</v>
      </c>
      <c r="AH386" s="1" t="s">
        <v>4453</v>
      </c>
      <c r="BA386" s="1" t="s">
        <v>1073</v>
      </c>
      <c r="BB386" s="1">
        <v>4127882</v>
      </c>
      <c r="BC386" s="1" t="s">
        <v>6042</v>
      </c>
      <c r="BP386" s="1" t="s">
        <v>6315</v>
      </c>
      <c r="BQ386" s="1">
        <v>4318200</v>
      </c>
      <c r="BR386" s="1" t="s">
        <v>4774</v>
      </c>
      <c r="BY386" s="1" t="s">
        <v>1247</v>
      </c>
      <c r="BZ386" s="1">
        <v>3533809</v>
      </c>
      <c r="CA386" s="1" t="s">
        <v>5447</v>
      </c>
    </row>
    <row r="387" spans="1:79" x14ac:dyDescent="0.25">
      <c r="A387" s="1">
        <v>386</v>
      </c>
      <c r="N387" s="1" t="s">
        <v>3678</v>
      </c>
      <c r="O387" s="1">
        <v>2931103</v>
      </c>
      <c r="P387" s="1" t="s">
        <v>4045</v>
      </c>
      <c r="AF387" s="1" t="s">
        <v>4075</v>
      </c>
      <c r="AG387" s="1">
        <v>3134004</v>
      </c>
      <c r="AH387" s="1" t="s">
        <v>4454</v>
      </c>
      <c r="BA387" s="1" t="s">
        <v>1073</v>
      </c>
      <c r="BB387" s="1">
        <v>4127908</v>
      </c>
      <c r="BC387" s="1" t="s">
        <v>6043</v>
      </c>
      <c r="BP387" s="1" t="s">
        <v>6315</v>
      </c>
      <c r="BQ387" s="1">
        <v>4318309</v>
      </c>
      <c r="BR387" s="1" t="s">
        <v>4019</v>
      </c>
      <c r="BY387" s="1" t="s">
        <v>1247</v>
      </c>
      <c r="BZ387" s="1">
        <v>3533908</v>
      </c>
      <c r="CA387" s="1" t="s">
        <v>5448</v>
      </c>
    </row>
    <row r="388" spans="1:79" x14ac:dyDescent="0.25">
      <c r="A388" s="1">
        <v>387</v>
      </c>
      <c r="N388" s="1" t="s">
        <v>3678</v>
      </c>
      <c r="O388" s="1">
        <v>2931202</v>
      </c>
      <c r="P388" s="1" t="s">
        <v>3338</v>
      </c>
      <c r="AF388" s="1" t="s">
        <v>4075</v>
      </c>
      <c r="AG388" s="1">
        <v>3134103</v>
      </c>
      <c r="AH388" s="1" t="s">
        <v>4455</v>
      </c>
      <c r="BA388" s="1" t="s">
        <v>1073</v>
      </c>
      <c r="BB388" s="1">
        <v>4127957</v>
      </c>
      <c r="BC388" s="1" t="s">
        <v>6044</v>
      </c>
      <c r="BP388" s="1" t="s">
        <v>6315</v>
      </c>
      <c r="BQ388" s="1">
        <v>4318408</v>
      </c>
      <c r="BR388" s="1" t="s">
        <v>6682</v>
      </c>
      <c r="BY388" s="1" t="s">
        <v>1247</v>
      </c>
      <c r="BZ388" s="1">
        <v>3534005</v>
      </c>
      <c r="CA388" s="1" t="s">
        <v>5449</v>
      </c>
    </row>
    <row r="389" spans="1:79" x14ac:dyDescent="0.25">
      <c r="A389" s="1">
        <v>388</v>
      </c>
      <c r="N389" s="1" t="s">
        <v>3678</v>
      </c>
      <c r="O389" s="1">
        <v>2931301</v>
      </c>
      <c r="P389" s="1" t="s">
        <v>4046</v>
      </c>
      <c r="AF389" s="1" t="s">
        <v>4075</v>
      </c>
      <c r="AG389" s="1">
        <v>3134202</v>
      </c>
      <c r="AH389" s="1" t="s">
        <v>4456</v>
      </c>
      <c r="BA389" s="1" t="s">
        <v>1073</v>
      </c>
      <c r="BB389" s="1">
        <v>4127965</v>
      </c>
      <c r="BC389" s="1" t="s">
        <v>6045</v>
      </c>
      <c r="BP389" s="1" t="s">
        <v>6315</v>
      </c>
      <c r="BQ389" s="1">
        <v>4318424</v>
      </c>
      <c r="BR389" s="1" t="s">
        <v>6683</v>
      </c>
      <c r="BY389" s="1" t="s">
        <v>1247</v>
      </c>
      <c r="BZ389" s="1">
        <v>3534104</v>
      </c>
      <c r="CA389" s="1" t="s">
        <v>5450</v>
      </c>
    </row>
    <row r="390" spans="1:79" x14ac:dyDescent="0.25">
      <c r="A390" s="1">
        <v>389</v>
      </c>
      <c r="N390" s="1" t="s">
        <v>3678</v>
      </c>
      <c r="O390" s="1">
        <v>2931350</v>
      </c>
      <c r="P390" s="1" t="s">
        <v>4047</v>
      </c>
      <c r="AF390" s="1" t="s">
        <v>4075</v>
      </c>
      <c r="AG390" s="1">
        <v>3134301</v>
      </c>
      <c r="AH390" s="1" t="s">
        <v>4457</v>
      </c>
      <c r="BA390" s="1" t="s">
        <v>1073</v>
      </c>
      <c r="BB390" s="1">
        <v>4128005</v>
      </c>
      <c r="BC390" s="1" t="s">
        <v>6046</v>
      </c>
      <c r="BP390" s="1" t="s">
        <v>6315</v>
      </c>
      <c r="BQ390" s="1">
        <v>4318432</v>
      </c>
      <c r="BR390" s="1" t="s">
        <v>6684</v>
      </c>
      <c r="BY390" s="1" t="s">
        <v>1247</v>
      </c>
      <c r="BZ390" s="1">
        <v>3534203</v>
      </c>
      <c r="CA390" s="1" t="s">
        <v>5451</v>
      </c>
    </row>
    <row r="391" spans="1:79" x14ac:dyDescent="0.25">
      <c r="A391" s="1">
        <v>390</v>
      </c>
      <c r="N391" s="1" t="s">
        <v>3678</v>
      </c>
      <c r="O391" s="1">
        <v>2931400</v>
      </c>
      <c r="P391" s="1" t="s">
        <v>4048</v>
      </c>
      <c r="AF391" s="1" t="s">
        <v>4075</v>
      </c>
      <c r="AG391" s="1">
        <v>3134400</v>
      </c>
      <c r="AH391" s="1" t="s">
        <v>4458</v>
      </c>
      <c r="BA391" s="1" t="s">
        <v>1073</v>
      </c>
      <c r="BB391" s="1">
        <v>4128104</v>
      </c>
      <c r="BC391" s="1" t="s">
        <v>6047</v>
      </c>
      <c r="BP391" s="1" t="s">
        <v>6315</v>
      </c>
      <c r="BQ391" s="1">
        <v>4318440</v>
      </c>
      <c r="BR391" s="1" t="s">
        <v>6685</v>
      </c>
      <c r="BY391" s="1" t="s">
        <v>1247</v>
      </c>
      <c r="BZ391" s="1">
        <v>3534302</v>
      </c>
      <c r="CA391" s="1" t="s">
        <v>5452</v>
      </c>
    </row>
    <row r="392" spans="1:79" x14ac:dyDescent="0.25">
      <c r="A392" s="1">
        <v>391</v>
      </c>
      <c r="N392" s="1" t="s">
        <v>3678</v>
      </c>
      <c r="O392" s="1">
        <v>2931509</v>
      </c>
      <c r="P392" s="1" t="s">
        <v>4049</v>
      </c>
      <c r="AF392" s="1" t="s">
        <v>4075</v>
      </c>
      <c r="AG392" s="1">
        <v>3134509</v>
      </c>
      <c r="AH392" s="1" t="s">
        <v>4459</v>
      </c>
      <c r="BA392" s="1" t="s">
        <v>1073</v>
      </c>
      <c r="BB392" s="1">
        <v>4128203</v>
      </c>
      <c r="BC392" s="1" t="s">
        <v>6048</v>
      </c>
      <c r="BP392" s="1" t="s">
        <v>6315</v>
      </c>
      <c r="BQ392" s="1">
        <v>4318457</v>
      </c>
      <c r="BR392" s="1" t="s">
        <v>6686</v>
      </c>
      <c r="BY392" s="1" t="s">
        <v>1247</v>
      </c>
      <c r="BZ392" s="1">
        <v>3534401</v>
      </c>
      <c r="CA392" s="1" t="s">
        <v>5453</v>
      </c>
    </row>
    <row r="393" spans="1:79" x14ac:dyDescent="0.25">
      <c r="A393" s="1">
        <v>392</v>
      </c>
      <c r="N393" s="1" t="s">
        <v>3678</v>
      </c>
      <c r="O393" s="1">
        <v>2931608</v>
      </c>
      <c r="P393" s="1" t="s">
        <v>4050</v>
      </c>
      <c r="AF393" s="1" t="s">
        <v>4075</v>
      </c>
      <c r="AG393" s="1">
        <v>3134608</v>
      </c>
      <c r="AH393" s="1" t="s">
        <v>4460</v>
      </c>
      <c r="BA393" s="1" t="s">
        <v>1073</v>
      </c>
      <c r="BB393" s="1">
        <v>4128302</v>
      </c>
      <c r="BC393" s="1" t="s">
        <v>6049</v>
      </c>
      <c r="BP393" s="1" t="s">
        <v>6315</v>
      </c>
      <c r="BQ393" s="1">
        <v>4318465</v>
      </c>
      <c r="BR393" s="1" t="s">
        <v>6687</v>
      </c>
      <c r="BY393" s="1" t="s">
        <v>1247</v>
      </c>
      <c r="BZ393" s="1">
        <v>3534500</v>
      </c>
      <c r="CA393" s="1" t="s">
        <v>5454</v>
      </c>
    </row>
    <row r="394" spans="1:79" x14ac:dyDescent="0.25">
      <c r="A394" s="1">
        <v>393</v>
      </c>
      <c r="N394" s="1" t="s">
        <v>3678</v>
      </c>
      <c r="O394" s="1">
        <v>2931707</v>
      </c>
      <c r="P394" s="1" t="s">
        <v>3502</v>
      </c>
      <c r="AF394" s="1" t="s">
        <v>4075</v>
      </c>
      <c r="AG394" s="1">
        <v>3134707</v>
      </c>
      <c r="AH394" s="1" t="s">
        <v>4461</v>
      </c>
      <c r="BA394" s="1" t="s">
        <v>1073</v>
      </c>
      <c r="BB394" s="1">
        <v>4128401</v>
      </c>
      <c r="BC394" s="1" t="s">
        <v>6050</v>
      </c>
      <c r="BP394" s="1" t="s">
        <v>6315</v>
      </c>
      <c r="BQ394" s="1">
        <v>4318481</v>
      </c>
      <c r="BR394" s="1" t="s">
        <v>6688</v>
      </c>
      <c r="BY394" s="1" t="s">
        <v>1247</v>
      </c>
      <c r="BZ394" s="1">
        <v>3534609</v>
      </c>
      <c r="CA394" s="1" t="s">
        <v>5455</v>
      </c>
    </row>
    <row r="395" spans="1:79" x14ac:dyDescent="0.25">
      <c r="A395" s="1">
        <v>394</v>
      </c>
      <c r="N395" s="1" t="s">
        <v>3678</v>
      </c>
      <c r="O395" s="1">
        <v>2931806</v>
      </c>
      <c r="P395" s="1" t="s">
        <v>4051</v>
      </c>
      <c r="AF395" s="1" t="s">
        <v>4075</v>
      </c>
      <c r="AG395" s="1">
        <v>3134806</v>
      </c>
      <c r="AH395" s="1" t="s">
        <v>4462</v>
      </c>
      <c r="BA395" s="1" t="s">
        <v>1073</v>
      </c>
      <c r="BB395" s="1">
        <v>4128534</v>
      </c>
      <c r="BC395" s="1" t="s">
        <v>6051</v>
      </c>
      <c r="BP395" s="1" t="s">
        <v>6315</v>
      </c>
      <c r="BQ395" s="1">
        <v>4318499</v>
      </c>
      <c r="BR395" s="1" t="s">
        <v>6689</v>
      </c>
      <c r="BY395" s="1" t="s">
        <v>1247</v>
      </c>
      <c r="BZ395" s="1">
        <v>3534708</v>
      </c>
      <c r="CA395" s="1" t="s">
        <v>5456</v>
      </c>
    </row>
    <row r="396" spans="1:79" x14ac:dyDescent="0.25">
      <c r="A396" s="1">
        <v>395</v>
      </c>
      <c r="N396" s="1" t="s">
        <v>3678</v>
      </c>
      <c r="O396" s="1">
        <v>2931905</v>
      </c>
      <c r="P396" s="1" t="s">
        <v>4052</v>
      </c>
      <c r="AF396" s="1" t="s">
        <v>4075</v>
      </c>
      <c r="AG396" s="1">
        <v>3134905</v>
      </c>
      <c r="AH396" s="1" t="s">
        <v>4463</v>
      </c>
      <c r="BA396" s="1" t="s">
        <v>1073</v>
      </c>
      <c r="BB396" s="1">
        <v>4128559</v>
      </c>
      <c r="BC396" s="1" t="s">
        <v>6052</v>
      </c>
      <c r="BP396" s="1" t="s">
        <v>6315</v>
      </c>
      <c r="BQ396" s="1">
        <v>4318507</v>
      </c>
      <c r="BR396" s="1" t="s">
        <v>6690</v>
      </c>
      <c r="BY396" s="1" t="s">
        <v>1247</v>
      </c>
      <c r="BZ396" s="1">
        <v>3534807</v>
      </c>
      <c r="CA396" s="1" t="s">
        <v>5457</v>
      </c>
    </row>
    <row r="397" spans="1:79" x14ac:dyDescent="0.25">
      <c r="A397" s="1">
        <v>396</v>
      </c>
      <c r="N397" s="1" t="s">
        <v>3678</v>
      </c>
      <c r="O397" s="1">
        <v>2932002</v>
      </c>
      <c r="P397" s="1" t="s">
        <v>4053</v>
      </c>
      <c r="AF397" s="1" t="s">
        <v>4075</v>
      </c>
      <c r="AG397" s="1">
        <v>3135001</v>
      </c>
      <c r="AH397" s="1" t="s">
        <v>4464</v>
      </c>
      <c r="BA397" s="1" t="s">
        <v>1073</v>
      </c>
      <c r="BB397" s="1">
        <v>4128609</v>
      </c>
      <c r="BC397" s="1" t="s">
        <v>6053</v>
      </c>
      <c r="BP397" s="1" t="s">
        <v>6315</v>
      </c>
      <c r="BQ397" s="1">
        <v>4318606</v>
      </c>
      <c r="BR397" s="1" t="s">
        <v>6691</v>
      </c>
      <c r="BY397" s="1" t="s">
        <v>1247</v>
      </c>
      <c r="BZ397" s="1">
        <v>3534757</v>
      </c>
      <c r="CA397" s="1" t="s">
        <v>5458</v>
      </c>
    </row>
    <row r="398" spans="1:79" x14ac:dyDescent="0.25">
      <c r="A398" s="1">
        <v>397</v>
      </c>
      <c r="N398" s="1" t="s">
        <v>3678</v>
      </c>
      <c r="O398" s="1">
        <v>2932101</v>
      </c>
      <c r="P398" s="1" t="s">
        <v>4054</v>
      </c>
      <c r="AF398" s="1" t="s">
        <v>4075</v>
      </c>
      <c r="AG398" s="1">
        <v>3135050</v>
      </c>
      <c r="AH398" s="1" t="s">
        <v>4465</v>
      </c>
      <c r="BA398" s="1" t="s">
        <v>1073</v>
      </c>
      <c r="BB398" s="1">
        <v>4128658</v>
      </c>
      <c r="BC398" s="1" t="s">
        <v>6054</v>
      </c>
      <c r="BP398" s="1" t="s">
        <v>6315</v>
      </c>
      <c r="BQ398" s="1">
        <v>4318614</v>
      </c>
      <c r="BR398" s="1" t="s">
        <v>6692</v>
      </c>
      <c r="BY398" s="1" t="s">
        <v>1247</v>
      </c>
      <c r="BZ398" s="1">
        <v>3534906</v>
      </c>
      <c r="CA398" s="1" t="s">
        <v>5459</v>
      </c>
    </row>
    <row r="399" spans="1:79" x14ac:dyDescent="0.25">
      <c r="A399" s="1">
        <v>398</v>
      </c>
      <c r="N399" s="1" t="s">
        <v>3678</v>
      </c>
      <c r="O399" s="1">
        <v>2932200</v>
      </c>
      <c r="P399" s="1" t="s">
        <v>4055</v>
      </c>
      <c r="AF399" s="1" t="s">
        <v>4075</v>
      </c>
      <c r="AG399" s="1">
        <v>3135076</v>
      </c>
      <c r="AH399" s="1" t="s">
        <v>4466</v>
      </c>
      <c r="BA399" s="1" t="s">
        <v>1073</v>
      </c>
      <c r="BB399" s="1">
        <v>4128708</v>
      </c>
      <c r="BC399" s="1" t="s">
        <v>6055</v>
      </c>
      <c r="BP399" s="1" t="s">
        <v>6315</v>
      </c>
      <c r="BQ399" s="1">
        <v>4318622</v>
      </c>
      <c r="BR399" s="1" t="s">
        <v>6693</v>
      </c>
      <c r="BY399" s="1" t="s">
        <v>1247</v>
      </c>
      <c r="BZ399" s="1">
        <v>3535002</v>
      </c>
      <c r="CA399" s="1" t="s">
        <v>3575</v>
      </c>
    </row>
    <row r="400" spans="1:79" x14ac:dyDescent="0.25">
      <c r="A400" s="1">
        <v>399</v>
      </c>
      <c r="N400" s="1" t="s">
        <v>3678</v>
      </c>
      <c r="O400" s="1">
        <v>2932309</v>
      </c>
      <c r="P400" s="1" t="s">
        <v>4056</v>
      </c>
      <c r="AF400" s="1" t="s">
        <v>4075</v>
      </c>
      <c r="AG400" s="1">
        <v>3135100</v>
      </c>
      <c r="AH400" s="1" t="s">
        <v>4467</v>
      </c>
      <c r="BA400" s="1" t="s">
        <v>1073</v>
      </c>
      <c r="BB400" s="1">
        <v>4128500</v>
      </c>
      <c r="BC400" s="1" t="s">
        <v>4910</v>
      </c>
      <c r="BP400" s="1" t="s">
        <v>6315</v>
      </c>
      <c r="BQ400" s="1">
        <v>4318705</v>
      </c>
      <c r="BR400" s="1" t="s">
        <v>6694</v>
      </c>
      <c r="BY400" s="1" t="s">
        <v>1247</v>
      </c>
      <c r="BZ400" s="1">
        <v>3535101</v>
      </c>
      <c r="CA400" s="1" t="s">
        <v>5460</v>
      </c>
    </row>
    <row r="401" spans="1:79" x14ac:dyDescent="0.25">
      <c r="A401" s="1">
        <v>400</v>
      </c>
      <c r="N401" s="1" t="s">
        <v>3678</v>
      </c>
      <c r="O401" s="1">
        <v>2932408</v>
      </c>
      <c r="P401" s="1" t="s">
        <v>4057</v>
      </c>
      <c r="AF401" s="1" t="s">
        <v>4075</v>
      </c>
      <c r="AG401" s="1">
        <v>3135209</v>
      </c>
      <c r="AH401" s="1" t="s">
        <v>4468</v>
      </c>
      <c r="BA401" s="1" t="s">
        <v>1073</v>
      </c>
      <c r="BB401" s="1">
        <v>4128807</v>
      </c>
      <c r="BC401" s="1" t="s">
        <v>6056</v>
      </c>
      <c r="BP401" s="1" t="s">
        <v>6315</v>
      </c>
      <c r="BQ401" s="1">
        <v>4318804</v>
      </c>
      <c r="BR401" s="1" t="s">
        <v>6695</v>
      </c>
      <c r="BY401" s="1" t="s">
        <v>1247</v>
      </c>
      <c r="BZ401" s="1">
        <v>3535200</v>
      </c>
      <c r="CA401" s="1" t="s">
        <v>5461</v>
      </c>
    </row>
    <row r="402" spans="1:79" x14ac:dyDescent="0.25">
      <c r="A402" s="1">
        <v>401</v>
      </c>
      <c r="N402" s="1" t="s">
        <v>3678</v>
      </c>
      <c r="O402" s="1">
        <v>2932457</v>
      </c>
      <c r="P402" s="1" t="s">
        <v>4058</v>
      </c>
      <c r="AF402" s="1" t="s">
        <v>4075</v>
      </c>
      <c r="AG402" s="1">
        <v>3135308</v>
      </c>
      <c r="AH402" s="1" t="s">
        <v>4469</v>
      </c>
      <c r="BP402" s="1" t="s">
        <v>6315</v>
      </c>
      <c r="BQ402" s="1">
        <v>4318903</v>
      </c>
      <c r="BR402" s="1" t="s">
        <v>6696</v>
      </c>
      <c r="BY402" s="1" t="s">
        <v>1247</v>
      </c>
      <c r="BZ402" s="1">
        <v>3535309</v>
      </c>
      <c r="CA402" s="1" t="s">
        <v>5462</v>
      </c>
    </row>
    <row r="403" spans="1:79" x14ac:dyDescent="0.25">
      <c r="A403" s="1">
        <v>402</v>
      </c>
      <c r="N403" s="1" t="s">
        <v>3678</v>
      </c>
      <c r="O403" s="1">
        <v>2932507</v>
      </c>
      <c r="P403" s="1" t="s">
        <v>4059</v>
      </c>
      <c r="AF403" s="1" t="s">
        <v>4075</v>
      </c>
      <c r="AG403" s="1">
        <v>3135357</v>
      </c>
      <c r="AH403" s="1" t="s">
        <v>4470</v>
      </c>
      <c r="BP403" s="1" t="s">
        <v>6315</v>
      </c>
      <c r="BQ403" s="1">
        <v>4319000</v>
      </c>
      <c r="BR403" s="1" t="s">
        <v>6697</v>
      </c>
      <c r="BY403" s="1" t="s">
        <v>1247</v>
      </c>
      <c r="BZ403" s="1">
        <v>3535408</v>
      </c>
      <c r="CA403" s="1" t="s">
        <v>5463</v>
      </c>
    </row>
    <row r="404" spans="1:79" x14ac:dyDescent="0.25">
      <c r="A404" s="1">
        <v>403</v>
      </c>
      <c r="N404" s="1" t="s">
        <v>3678</v>
      </c>
      <c r="O404" s="1">
        <v>2932606</v>
      </c>
      <c r="P404" s="1" t="s">
        <v>4060</v>
      </c>
      <c r="AF404" s="1" t="s">
        <v>4075</v>
      </c>
      <c r="AG404" s="1">
        <v>3135407</v>
      </c>
      <c r="AH404" s="1" t="s">
        <v>4471</v>
      </c>
      <c r="BP404" s="1" t="s">
        <v>6315</v>
      </c>
      <c r="BQ404" s="1">
        <v>4319109</v>
      </c>
      <c r="BR404" s="1" t="s">
        <v>6278</v>
      </c>
      <c r="BY404" s="1" t="s">
        <v>1247</v>
      </c>
      <c r="BZ404" s="1">
        <v>3535507</v>
      </c>
      <c r="CA404" s="1" t="s">
        <v>5464</v>
      </c>
    </row>
    <row r="405" spans="1:79" x14ac:dyDescent="0.25">
      <c r="A405" s="1">
        <v>404</v>
      </c>
      <c r="N405" s="1" t="s">
        <v>3678</v>
      </c>
      <c r="O405" s="1">
        <v>2932705</v>
      </c>
      <c r="P405" s="1" t="s">
        <v>4061</v>
      </c>
      <c r="AF405" s="1" t="s">
        <v>4075</v>
      </c>
      <c r="AG405" s="1">
        <v>3135456</v>
      </c>
      <c r="AH405" s="1" t="s">
        <v>4472</v>
      </c>
      <c r="BP405" s="1" t="s">
        <v>6315</v>
      </c>
      <c r="BQ405" s="1">
        <v>4319125</v>
      </c>
      <c r="BR405" s="1" t="s">
        <v>6698</v>
      </c>
      <c r="BY405" s="1" t="s">
        <v>1247</v>
      </c>
      <c r="BZ405" s="1">
        <v>3535606</v>
      </c>
      <c r="CA405" s="1" t="s">
        <v>5465</v>
      </c>
    </row>
    <row r="406" spans="1:79" x14ac:dyDescent="0.25">
      <c r="A406" s="1">
        <v>405</v>
      </c>
      <c r="N406" s="1" t="s">
        <v>3678</v>
      </c>
      <c r="O406" s="1">
        <v>2932804</v>
      </c>
      <c r="P406" s="1" t="s">
        <v>4062</v>
      </c>
      <c r="AF406" s="1" t="s">
        <v>4075</v>
      </c>
      <c r="AG406" s="1">
        <v>3135506</v>
      </c>
      <c r="AH406" s="1" t="s">
        <v>4473</v>
      </c>
      <c r="BP406" s="1" t="s">
        <v>6315</v>
      </c>
      <c r="BQ406" s="1">
        <v>4319158</v>
      </c>
      <c r="BR406" s="1" t="s">
        <v>6699</v>
      </c>
      <c r="BY406" s="1" t="s">
        <v>1247</v>
      </c>
      <c r="BZ406" s="1">
        <v>3535705</v>
      </c>
      <c r="CA406" s="1" t="s">
        <v>5466</v>
      </c>
    </row>
    <row r="407" spans="1:79" x14ac:dyDescent="0.25">
      <c r="A407" s="1">
        <v>406</v>
      </c>
      <c r="N407" s="1" t="s">
        <v>3678</v>
      </c>
      <c r="O407" s="1">
        <v>2932903</v>
      </c>
      <c r="P407" s="1" t="s">
        <v>4063</v>
      </c>
      <c r="AF407" s="1" t="s">
        <v>4075</v>
      </c>
      <c r="AG407" s="1">
        <v>3135605</v>
      </c>
      <c r="AH407" s="1" t="s">
        <v>4474</v>
      </c>
      <c r="BP407" s="1" t="s">
        <v>6315</v>
      </c>
      <c r="BQ407" s="1">
        <v>4319208</v>
      </c>
      <c r="BR407" s="1" t="s">
        <v>6700</v>
      </c>
      <c r="BY407" s="1" t="s">
        <v>1247</v>
      </c>
      <c r="BZ407" s="1">
        <v>3535804</v>
      </c>
      <c r="CA407" s="1" t="s">
        <v>5467</v>
      </c>
    </row>
    <row r="408" spans="1:79" x14ac:dyDescent="0.25">
      <c r="A408" s="1">
        <v>407</v>
      </c>
      <c r="N408" s="1" t="s">
        <v>3678</v>
      </c>
      <c r="O408" s="1">
        <v>2933000</v>
      </c>
      <c r="P408" s="1" t="s">
        <v>4064</v>
      </c>
      <c r="AF408" s="1" t="s">
        <v>4075</v>
      </c>
      <c r="AG408" s="1">
        <v>3135704</v>
      </c>
      <c r="AH408" s="1" t="s">
        <v>4475</v>
      </c>
      <c r="BP408" s="1" t="s">
        <v>6315</v>
      </c>
      <c r="BQ408" s="1">
        <v>4319307</v>
      </c>
      <c r="BR408" s="1" t="s">
        <v>6701</v>
      </c>
      <c r="BY408" s="1" t="s">
        <v>1247</v>
      </c>
      <c r="BZ408" s="1">
        <v>3535903</v>
      </c>
      <c r="CA408" s="1" t="s">
        <v>5468</v>
      </c>
    </row>
    <row r="409" spans="1:79" x14ac:dyDescent="0.25">
      <c r="A409" s="1">
        <v>408</v>
      </c>
      <c r="N409" s="1" t="s">
        <v>3678</v>
      </c>
      <c r="O409" s="1">
        <v>2933059</v>
      </c>
      <c r="P409" s="1" t="s">
        <v>4065</v>
      </c>
      <c r="AF409" s="1" t="s">
        <v>4075</v>
      </c>
      <c r="AG409" s="1">
        <v>3135803</v>
      </c>
      <c r="AH409" s="1" t="s">
        <v>4476</v>
      </c>
      <c r="BP409" s="1" t="s">
        <v>6315</v>
      </c>
      <c r="BQ409" s="1">
        <v>4319356</v>
      </c>
      <c r="BR409" s="1" t="s">
        <v>6702</v>
      </c>
      <c r="BY409" s="1" t="s">
        <v>1247</v>
      </c>
      <c r="BZ409" s="1">
        <v>3536000</v>
      </c>
      <c r="CA409" s="1" t="s">
        <v>5469</v>
      </c>
    </row>
    <row r="410" spans="1:79" x14ac:dyDescent="0.25">
      <c r="A410" s="1">
        <v>409</v>
      </c>
      <c r="N410" s="1" t="s">
        <v>3678</v>
      </c>
      <c r="O410" s="1">
        <v>2933109</v>
      </c>
      <c r="P410" s="1" t="s">
        <v>4066</v>
      </c>
      <c r="AF410" s="1" t="s">
        <v>4075</v>
      </c>
      <c r="AG410" s="1">
        <v>3135902</v>
      </c>
      <c r="AH410" s="1" t="s">
        <v>4477</v>
      </c>
      <c r="BP410" s="1" t="s">
        <v>6315</v>
      </c>
      <c r="BQ410" s="1">
        <v>4319364</v>
      </c>
      <c r="BR410" s="1" t="s">
        <v>6703</v>
      </c>
      <c r="BY410" s="1" t="s">
        <v>1247</v>
      </c>
      <c r="BZ410" s="1">
        <v>3536109</v>
      </c>
      <c r="CA410" s="1" t="s">
        <v>5470</v>
      </c>
    </row>
    <row r="411" spans="1:79" x14ac:dyDescent="0.25">
      <c r="A411" s="1">
        <v>410</v>
      </c>
      <c r="N411" s="1" t="s">
        <v>3678</v>
      </c>
      <c r="O411" s="1">
        <v>2933158</v>
      </c>
      <c r="P411" s="1" t="s">
        <v>4067</v>
      </c>
      <c r="AF411" s="1" t="s">
        <v>4075</v>
      </c>
      <c r="AG411" s="1">
        <v>3136009</v>
      </c>
      <c r="AH411" s="1" t="s">
        <v>4478</v>
      </c>
      <c r="BP411" s="1" t="s">
        <v>6315</v>
      </c>
      <c r="BQ411" s="1">
        <v>4319372</v>
      </c>
      <c r="BR411" s="1" t="s">
        <v>6704</v>
      </c>
      <c r="BY411" s="1" t="s">
        <v>1247</v>
      </c>
      <c r="BZ411" s="1">
        <v>3536208</v>
      </c>
      <c r="CA411" s="1" t="s">
        <v>5471</v>
      </c>
    </row>
    <row r="412" spans="1:79" x14ac:dyDescent="0.25">
      <c r="A412" s="1">
        <v>411</v>
      </c>
      <c r="N412" s="1" t="s">
        <v>3678</v>
      </c>
      <c r="O412" s="1">
        <v>2933174</v>
      </c>
      <c r="P412" s="1" t="s">
        <v>4068</v>
      </c>
      <c r="AF412" s="1" t="s">
        <v>4075</v>
      </c>
      <c r="AG412" s="1">
        <v>3136108</v>
      </c>
      <c r="AH412" s="1" t="s">
        <v>4479</v>
      </c>
      <c r="BP412" s="1" t="s">
        <v>6315</v>
      </c>
      <c r="BQ412" s="1">
        <v>4319406</v>
      </c>
      <c r="BR412" s="1" t="s">
        <v>6705</v>
      </c>
      <c r="BY412" s="1" t="s">
        <v>1247</v>
      </c>
      <c r="BZ412" s="1">
        <v>3536257</v>
      </c>
      <c r="CA412" s="1" t="s">
        <v>5472</v>
      </c>
    </row>
    <row r="413" spans="1:79" x14ac:dyDescent="0.25">
      <c r="A413" s="1">
        <v>412</v>
      </c>
      <c r="N413" s="1" t="s">
        <v>3678</v>
      </c>
      <c r="O413" s="1">
        <v>2933208</v>
      </c>
      <c r="P413" s="1" t="s">
        <v>3140</v>
      </c>
      <c r="AF413" s="1" t="s">
        <v>4075</v>
      </c>
      <c r="AG413" s="1">
        <v>3136207</v>
      </c>
      <c r="AH413" s="1" t="s">
        <v>4480</v>
      </c>
      <c r="BP413" s="1" t="s">
        <v>6315</v>
      </c>
      <c r="BQ413" s="1">
        <v>4319505</v>
      </c>
      <c r="BR413" s="1" t="s">
        <v>6706</v>
      </c>
      <c r="BY413" s="1" t="s">
        <v>1247</v>
      </c>
      <c r="BZ413" s="1">
        <v>3536307</v>
      </c>
      <c r="CA413" s="1" t="s">
        <v>5473</v>
      </c>
    </row>
    <row r="414" spans="1:79" x14ac:dyDescent="0.25">
      <c r="A414" s="1">
        <v>413</v>
      </c>
      <c r="N414" s="1" t="s">
        <v>3678</v>
      </c>
      <c r="O414" s="1">
        <v>2933257</v>
      </c>
      <c r="P414" s="1" t="s">
        <v>4069</v>
      </c>
      <c r="AF414" s="1" t="s">
        <v>4075</v>
      </c>
      <c r="AG414" s="1">
        <v>3136306</v>
      </c>
      <c r="AH414" s="1" t="s">
        <v>4481</v>
      </c>
      <c r="BP414" s="1" t="s">
        <v>6315</v>
      </c>
      <c r="BQ414" s="1">
        <v>4319604</v>
      </c>
      <c r="BR414" s="1" t="s">
        <v>6707</v>
      </c>
      <c r="BY414" s="1" t="s">
        <v>1247</v>
      </c>
      <c r="BZ414" s="1">
        <v>3536406</v>
      </c>
      <c r="CA414" s="1" t="s">
        <v>5474</v>
      </c>
    </row>
    <row r="415" spans="1:79" x14ac:dyDescent="0.25">
      <c r="A415" s="1">
        <v>414</v>
      </c>
      <c r="N415" s="1" t="s">
        <v>3678</v>
      </c>
      <c r="O415" s="1">
        <v>2933307</v>
      </c>
      <c r="P415" s="1" t="s">
        <v>4070</v>
      </c>
      <c r="AF415" s="1" t="s">
        <v>4075</v>
      </c>
      <c r="AG415" s="1">
        <v>3136405</v>
      </c>
      <c r="AH415" s="1" t="s">
        <v>4482</v>
      </c>
      <c r="BP415" s="1" t="s">
        <v>6315</v>
      </c>
      <c r="BQ415" s="1">
        <v>4319703</v>
      </c>
      <c r="BR415" s="1" t="s">
        <v>6708</v>
      </c>
      <c r="BY415" s="1" t="s">
        <v>1247</v>
      </c>
      <c r="BZ415" s="1">
        <v>3536505</v>
      </c>
      <c r="CA415" s="1" t="s">
        <v>5475</v>
      </c>
    </row>
    <row r="416" spans="1:79" x14ac:dyDescent="0.25">
      <c r="A416" s="1">
        <v>415</v>
      </c>
      <c r="N416" s="1" t="s">
        <v>3678</v>
      </c>
      <c r="O416" s="1">
        <v>2933406</v>
      </c>
      <c r="P416" s="1" t="s">
        <v>4071</v>
      </c>
      <c r="AF416" s="1" t="s">
        <v>4075</v>
      </c>
      <c r="AG416" s="1">
        <v>3136504</v>
      </c>
      <c r="AH416" s="1" t="s">
        <v>4483</v>
      </c>
      <c r="BP416" s="1" t="s">
        <v>6315</v>
      </c>
      <c r="BQ416" s="1">
        <v>4319711</v>
      </c>
      <c r="BR416" s="1" t="s">
        <v>6709</v>
      </c>
      <c r="BY416" s="1" t="s">
        <v>1247</v>
      </c>
      <c r="BZ416" s="1">
        <v>3536570</v>
      </c>
      <c r="CA416" s="1" t="s">
        <v>5476</v>
      </c>
    </row>
    <row r="417" spans="1:79" x14ac:dyDescent="0.25">
      <c r="A417" s="1">
        <v>416</v>
      </c>
      <c r="N417" s="1" t="s">
        <v>3678</v>
      </c>
      <c r="O417" s="1">
        <v>2933455</v>
      </c>
      <c r="P417" s="1" t="s">
        <v>4072</v>
      </c>
      <c r="AF417" s="1" t="s">
        <v>4075</v>
      </c>
      <c r="AG417" s="1">
        <v>3136520</v>
      </c>
      <c r="AH417" s="1" t="s">
        <v>4484</v>
      </c>
      <c r="BP417" s="1" t="s">
        <v>6315</v>
      </c>
      <c r="BQ417" s="1">
        <v>4319737</v>
      </c>
      <c r="BR417" s="1" t="s">
        <v>6710</v>
      </c>
      <c r="BY417" s="1" t="s">
        <v>1247</v>
      </c>
      <c r="BZ417" s="1">
        <v>3536604</v>
      </c>
      <c r="CA417" s="1" t="s">
        <v>5477</v>
      </c>
    </row>
    <row r="418" spans="1:79" x14ac:dyDescent="0.25">
      <c r="A418" s="1">
        <v>417</v>
      </c>
      <c r="N418" s="1" t="s">
        <v>3678</v>
      </c>
      <c r="O418" s="1">
        <v>2933505</v>
      </c>
      <c r="P418" s="1" t="s">
        <v>4073</v>
      </c>
      <c r="AF418" s="1" t="s">
        <v>4075</v>
      </c>
      <c r="AG418" s="1">
        <v>3136553</v>
      </c>
      <c r="AH418" s="1" t="s">
        <v>4485</v>
      </c>
      <c r="BP418" s="1" t="s">
        <v>6315</v>
      </c>
      <c r="BQ418" s="1">
        <v>4319752</v>
      </c>
      <c r="BR418" s="1" t="s">
        <v>6711</v>
      </c>
      <c r="BY418" s="1" t="s">
        <v>1247</v>
      </c>
      <c r="BZ418" s="1">
        <v>3536703</v>
      </c>
      <c r="CA418" s="1" t="s">
        <v>5478</v>
      </c>
    </row>
    <row r="419" spans="1:79" x14ac:dyDescent="0.25">
      <c r="A419" s="1">
        <v>418</v>
      </c>
      <c r="N419" s="1" t="s">
        <v>3678</v>
      </c>
      <c r="O419" s="1">
        <v>2933604</v>
      </c>
      <c r="P419" s="1" t="s">
        <v>4074</v>
      </c>
      <c r="AF419" s="1" t="s">
        <v>4075</v>
      </c>
      <c r="AG419" s="1">
        <v>3136579</v>
      </c>
      <c r="AH419" s="1" t="s">
        <v>4486</v>
      </c>
      <c r="BP419" s="1" t="s">
        <v>6315</v>
      </c>
      <c r="BQ419" s="1">
        <v>4319802</v>
      </c>
      <c r="BR419" s="1" t="s">
        <v>6712</v>
      </c>
      <c r="BY419" s="1" t="s">
        <v>1247</v>
      </c>
      <c r="BZ419" s="1">
        <v>3536802</v>
      </c>
      <c r="CA419" s="1" t="s">
        <v>5479</v>
      </c>
    </row>
    <row r="420" spans="1:79" x14ac:dyDescent="0.25">
      <c r="A420" s="1">
        <v>419</v>
      </c>
      <c r="AF420" s="1" t="s">
        <v>4075</v>
      </c>
      <c r="AG420" s="1">
        <v>3136652</v>
      </c>
      <c r="AH420" s="1" t="s">
        <v>4487</v>
      </c>
      <c r="BP420" s="1" t="s">
        <v>6315</v>
      </c>
      <c r="BQ420" s="1">
        <v>4319901</v>
      </c>
      <c r="BR420" s="1" t="s">
        <v>6713</v>
      </c>
      <c r="BY420" s="1" t="s">
        <v>1247</v>
      </c>
      <c r="BZ420" s="1">
        <v>3536901</v>
      </c>
      <c r="CA420" s="1" t="s">
        <v>5480</v>
      </c>
    </row>
    <row r="421" spans="1:79" x14ac:dyDescent="0.25">
      <c r="A421" s="1">
        <v>420</v>
      </c>
      <c r="AF421" s="1" t="s">
        <v>4075</v>
      </c>
      <c r="AG421" s="1">
        <v>3136702</v>
      </c>
      <c r="AH421" s="1" t="s">
        <v>4488</v>
      </c>
      <c r="BP421" s="1" t="s">
        <v>6315</v>
      </c>
      <c r="BQ421" s="1">
        <v>4320008</v>
      </c>
      <c r="BR421" s="1" t="s">
        <v>6714</v>
      </c>
      <c r="BY421" s="1" t="s">
        <v>1247</v>
      </c>
      <c r="BZ421" s="1">
        <v>3537008</v>
      </c>
      <c r="CA421" s="1" t="s">
        <v>5481</v>
      </c>
    </row>
    <row r="422" spans="1:79" x14ac:dyDescent="0.25">
      <c r="A422" s="1">
        <v>421</v>
      </c>
      <c r="AF422" s="1" t="s">
        <v>4075</v>
      </c>
      <c r="AG422" s="1">
        <v>3136801</v>
      </c>
      <c r="AH422" s="1" t="s">
        <v>4489</v>
      </c>
      <c r="BP422" s="1" t="s">
        <v>6315</v>
      </c>
      <c r="BQ422" s="1">
        <v>4320107</v>
      </c>
      <c r="BR422" s="1" t="s">
        <v>6023</v>
      </c>
      <c r="BY422" s="1" t="s">
        <v>1247</v>
      </c>
      <c r="BZ422" s="1">
        <v>3537107</v>
      </c>
      <c r="CA422" s="1" t="s">
        <v>5482</v>
      </c>
    </row>
    <row r="423" spans="1:79" x14ac:dyDescent="0.25">
      <c r="A423" s="1">
        <v>422</v>
      </c>
      <c r="AF423" s="1" t="s">
        <v>4075</v>
      </c>
      <c r="AG423" s="1">
        <v>3136900</v>
      </c>
      <c r="AH423" s="1" t="s">
        <v>4490</v>
      </c>
      <c r="BP423" s="1" t="s">
        <v>6315</v>
      </c>
      <c r="BQ423" s="1">
        <v>4320206</v>
      </c>
      <c r="BR423" s="1" t="s">
        <v>6715</v>
      </c>
      <c r="BY423" s="1" t="s">
        <v>1247</v>
      </c>
      <c r="BZ423" s="1">
        <v>3537156</v>
      </c>
      <c r="CA423" s="1" t="s">
        <v>5483</v>
      </c>
    </row>
    <row r="424" spans="1:79" x14ac:dyDescent="0.25">
      <c r="A424" s="1">
        <v>423</v>
      </c>
      <c r="AF424" s="1" t="s">
        <v>4075</v>
      </c>
      <c r="AG424" s="1">
        <v>3136959</v>
      </c>
      <c r="AH424" s="1" t="s">
        <v>4491</v>
      </c>
      <c r="BP424" s="1" t="s">
        <v>6315</v>
      </c>
      <c r="BQ424" s="1">
        <v>4320230</v>
      </c>
      <c r="BR424" s="1" t="s">
        <v>6716</v>
      </c>
      <c r="BY424" s="1" t="s">
        <v>1247</v>
      </c>
      <c r="BZ424" s="1">
        <v>3537206</v>
      </c>
      <c r="CA424" s="1" t="s">
        <v>5484</v>
      </c>
    </row>
    <row r="425" spans="1:79" x14ac:dyDescent="0.25">
      <c r="A425" s="1">
        <v>424</v>
      </c>
      <c r="AF425" s="1" t="s">
        <v>4075</v>
      </c>
      <c r="AG425" s="1">
        <v>3137007</v>
      </c>
      <c r="AH425" s="1" t="s">
        <v>4492</v>
      </c>
      <c r="BP425" s="1" t="s">
        <v>6315</v>
      </c>
      <c r="BQ425" s="1">
        <v>4320263</v>
      </c>
      <c r="BR425" s="1" t="s">
        <v>6717</v>
      </c>
      <c r="BY425" s="1" t="s">
        <v>1247</v>
      </c>
      <c r="BZ425" s="1">
        <v>3537305</v>
      </c>
      <c r="CA425" s="1" t="s">
        <v>5485</v>
      </c>
    </row>
    <row r="426" spans="1:79" x14ac:dyDescent="0.25">
      <c r="A426" s="1">
        <v>425</v>
      </c>
      <c r="AF426" s="1" t="s">
        <v>4075</v>
      </c>
      <c r="AG426" s="1">
        <v>3137106</v>
      </c>
      <c r="AH426" s="1" t="s">
        <v>4493</v>
      </c>
      <c r="BP426" s="1" t="s">
        <v>6315</v>
      </c>
      <c r="BQ426" s="1">
        <v>4320305</v>
      </c>
      <c r="BR426" s="1" t="s">
        <v>6718</v>
      </c>
      <c r="BY426" s="1" t="s">
        <v>1247</v>
      </c>
      <c r="BZ426" s="1">
        <v>3537404</v>
      </c>
      <c r="CA426" s="1" t="s">
        <v>5486</v>
      </c>
    </row>
    <row r="427" spans="1:79" x14ac:dyDescent="0.25">
      <c r="A427" s="1">
        <v>426</v>
      </c>
      <c r="AF427" s="1" t="s">
        <v>4075</v>
      </c>
      <c r="AG427" s="1">
        <v>3137205</v>
      </c>
      <c r="AH427" s="1" t="s">
        <v>4494</v>
      </c>
      <c r="BP427" s="1" t="s">
        <v>6315</v>
      </c>
      <c r="BQ427" s="1">
        <v>4320321</v>
      </c>
      <c r="BR427" s="1" t="s">
        <v>6719</v>
      </c>
      <c r="BY427" s="1" t="s">
        <v>1247</v>
      </c>
      <c r="BZ427" s="1">
        <v>3537503</v>
      </c>
      <c r="CA427" s="1" t="s">
        <v>5487</v>
      </c>
    </row>
    <row r="428" spans="1:79" x14ac:dyDescent="0.25">
      <c r="A428" s="1">
        <v>427</v>
      </c>
      <c r="AF428" s="1" t="s">
        <v>4075</v>
      </c>
      <c r="AG428" s="1">
        <v>3137304</v>
      </c>
      <c r="AH428" s="1" t="s">
        <v>4495</v>
      </c>
      <c r="BP428" s="1" t="s">
        <v>6315</v>
      </c>
      <c r="BQ428" s="1">
        <v>4320354</v>
      </c>
      <c r="BR428" s="1" t="s">
        <v>6720</v>
      </c>
      <c r="BY428" s="1" t="s">
        <v>1247</v>
      </c>
      <c r="BZ428" s="1">
        <v>3537602</v>
      </c>
      <c r="CA428" s="1" t="s">
        <v>5488</v>
      </c>
    </row>
    <row r="429" spans="1:79" x14ac:dyDescent="0.25">
      <c r="A429" s="1">
        <v>428</v>
      </c>
      <c r="AF429" s="1" t="s">
        <v>4075</v>
      </c>
      <c r="AG429" s="1">
        <v>3137403</v>
      </c>
      <c r="AH429" s="1" t="s">
        <v>4496</v>
      </c>
      <c r="BP429" s="1" t="s">
        <v>6315</v>
      </c>
      <c r="BQ429" s="1">
        <v>4320404</v>
      </c>
      <c r="BR429" s="1" t="s">
        <v>6721</v>
      </c>
      <c r="BY429" s="1" t="s">
        <v>1247</v>
      </c>
      <c r="BZ429" s="1">
        <v>3537701</v>
      </c>
      <c r="CA429" s="1" t="s">
        <v>5489</v>
      </c>
    </row>
    <row r="430" spans="1:79" x14ac:dyDescent="0.25">
      <c r="A430" s="1">
        <v>429</v>
      </c>
      <c r="AF430" s="1" t="s">
        <v>4075</v>
      </c>
      <c r="AG430" s="1">
        <v>3137502</v>
      </c>
      <c r="AH430" s="1" t="s">
        <v>4497</v>
      </c>
      <c r="BP430" s="1" t="s">
        <v>6315</v>
      </c>
      <c r="BQ430" s="1">
        <v>4320453</v>
      </c>
      <c r="BR430" s="1" t="s">
        <v>6722</v>
      </c>
      <c r="BY430" s="1" t="s">
        <v>1247</v>
      </c>
      <c r="BZ430" s="1">
        <v>3537800</v>
      </c>
      <c r="CA430" s="1" t="s">
        <v>5490</v>
      </c>
    </row>
    <row r="431" spans="1:79" x14ac:dyDescent="0.25">
      <c r="A431" s="1">
        <v>430</v>
      </c>
      <c r="AF431" s="1" t="s">
        <v>4075</v>
      </c>
      <c r="AG431" s="1">
        <v>3137536</v>
      </c>
      <c r="AH431" s="1" t="s">
        <v>3439</v>
      </c>
      <c r="BP431" s="1" t="s">
        <v>6315</v>
      </c>
      <c r="BQ431" s="1">
        <v>4320503</v>
      </c>
      <c r="BR431" s="1" t="s">
        <v>6723</v>
      </c>
      <c r="BY431" s="1" t="s">
        <v>1247</v>
      </c>
      <c r="BZ431" s="1">
        <v>3537909</v>
      </c>
      <c r="CA431" s="1" t="s">
        <v>5491</v>
      </c>
    </row>
    <row r="432" spans="1:79" x14ac:dyDescent="0.25">
      <c r="A432" s="1">
        <v>431</v>
      </c>
      <c r="AF432" s="1" t="s">
        <v>4075</v>
      </c>
      <c r="AG432" s="1">
        <v>3137601</v>
      </c>
      <c r="AH432" s="1" t="s">
        <v>4498</v>
      </c>
      <c r="BP432" s="1" t="s">
        <v>6315</v>
      </c>
      <c r="BQ432" s="1">
        <v>4320552</v>
      </c>
      <c r="BR432" s="1" t="s">
        <v>6724</v>
      </c>
      <c r="BY432" s="1" t="s">
        <v>1247</v>
      </c>
      <c r="BZ432" s="1">
        <v>3538006</v>
      </c>
      <c r="CA432" s="1" t="s">
        <v>5492</v>
      </c>
    </row>
    <row r="433" spans="1:79" x14ac:dyDescent="0.25">
      <c r="A433" s="1">
        <v>432</v>
      </c>
      <c r="AF433" s="1" t="s">
        <v>4075</v>
      </c>
      <c r="AG433" s="1">
        <v>3137700</v>
      </c>
      <c r="AH433" s="1" t="s">
        <v>4499</v>
      </c>
      <c r="BP433" s="1" t="s">
        <v>6315</v>
      </c>
      <c r="BQ433" s="1">
        <v>4320578</v>
      </c>
      <c r="BR433" s="1" t="s">
        <v>6725</v>
      </c>
      <c r="BY433" s="1" t="s">
        <v>1247</v>
      </c>
      <c r="BZ433" s="1">
        <v>3538105</v>
      </c>
      <c r="CA433" s="1" t="s">
        <v>5493</v>
      </c>
    </row>
    <row r="434" spans="1:79" x14ac:dyDescent="0.25">
      <c r="A434" s="1">
        <v>433</v>
      </c>
      <c r="AF434" s="1" t="s">
        <v>4075</v>
      </c>
      <c r="AG434" s="1">
        <v>3137809</v>
      </c>
      <c r="AH434" s="1" t="s">
        <v>4500</v>
      </c>
      <c r="BP434" s="1" t="s">
        <v>6315</v>
      </c>
      <c r="BQ434" s="1">
        <v>4320602</v>
      </c>
      <c r="BR434" s="1" t="s">
        <v>6726</v>
      </c>
      <c r="BY434" s="1" t="s">
        <v>1247</v>
      </c>
      <c r="BZ434" s="1">
        <v>3538204</v>
      </c>
      <c r="CA434" s="1" t="s">
        <v>5494</v>
      </c>
    </row>
    <row r="435" spans="1:79" x14ac:dyDescent="0.25">
      <c r="A435" s="1">
        <v>434</v>
      </c>
      <c r="AF435" s="1" t="s">
        <v>4075</v>
      </c>
      <c r="AG435" s="1">
        <v>3137908</v>
      </c>
      <c r="AH435" s="1" t="s">
        <v>4501</v>
      </c>
      <c r="BP435" s="1" t="s">
        <v>6315</v>
      </c>
      <c r="BQ435" s="1">
        <v>4320651</v>
      </c>
      <c r="BR435" s="1" t="s">
        <v>6727</v>
      </c>
      <c r="BY435" s="1" t="s">
        <v>1247</v>
      </c>
      <c r="BZ435" s="1">
        <v>3538303</v>
      </c>
      <c r="CA435" s="1" t="s">
        <v>5495</v>
      </c>
    </row>
    <row r="436" spans="1:79" x14ac:dyDescent="0.25">
      <c r="A436" s="1">
        <v>435</v>
      </c>
      <c r="AF436" s="1" t="s">
        <v>4075</v>
      </c>
      <c r="AG436" s="1">
        <v>3138005</v>
      </c>
      <c r="AH436" s="1" t="s">
        <v>4502</v>
      </c>
      <c r="BP436" s="1" t="s">
        <v>6315</v>
      </c>
      <c r="BQ436" s="1">
        <v>4320677</v>
      </c>
      <c r="BR436" s="1" t="s">
        <v>6728</v>
      </c>
      <c r="BY436" s="1" t="s">
        <v>1247</v>
      </c>
      <c r="BZ436" s="1">
        <v>3538501</v>
      </c>
      <c r="CA436" s="1" t="s">
        <v>5496</v>
      </c>
    </row>
    <row r="437" spans="1:79" x14ac:dyDescent="0.25">
      <c r="A437" s="1">
        <v>436</v>
      </c>
      <c r="AF437" s="1" t="s">
        <v>4075</v>
      </c>
      <c r="AG437" s="1">
        <v>3138104</v>
      </c>
      <c r="AH437" s="1" t="s">
        <v>4503</v>
      </c>
      <c r="BP437" s="1" t="s">
        <v>6315</v>
      </c>
      <c r="BQ437" s="1">
        <v>4320701</v>
      </c>
      <c r="BR437" s="1" t="s">
        <v>4040</v>
      </c>
      <c r="BY437" s="1" t="s">
        <v>1247</v>
      </c>
      <c r="BZ437" s="1">
        <v>3538600</v>
      </c>
      <c r="CA437" s="1" t="s">
        <v>5497</v>
      </c>
    </row>
    <row r="438" spans="1:79" x14ac:dyDescent="0.25">
      <c r="A438" s="1">
        <v>437</v>
      </c>
      <c r="AF438" s="1" t="s">
        <v>4075</v>
      </c>
      <c r="AG438" s="1">
        <v>3138203</v>
      </c>
      <c r="AH438" s="1" t="s">
        <v>4504</v>
      </c>
      <c r="BP438" s="1" t="s">
        <v>6315</v>
      </c>
      <c r="BQ438" s="1">
        <v>4320800</v>
      </c>
      <c r="BR438" s="1" t="s">
        <v>3334</v>
      </c>
      <c r="BY438" s="1" t="s">
        <v>1247</v>
      </c>
      <c r="BZ438" s="1">
        <v>3538709</v>
      </c>
      <c r="CA438" s="1" t="s">
        <v>5498</v>
      </c>
    </row>
    <row r="439" spans="1:79" x14ac:dyDescent="0.25">
      <c r="A439" s="1">
        <v>438</v>
      </c>
      <c r="AF439" s="1" t="s">
        <v>4075</v>
      </c>
      <c r="AG439" s="1">
        <v>3138302</v>
      </c>
      <c r="AH439" s="1" t="s">
        <v>4505</v>
      </c>
      <c r="BP439" s="1" t="s">
        <v>6315</v>
      </c>
      <c r="BQ439" s="1">
        <v>4320859</v>
      </c>
      <c r="BR439" s="1" t="s">
        <v>6729</v>
      </c>
      <c r="BY439" s="1" t="s">
        <v>1247</v>
      </c>
      <c r="BZ439" s="1">
        <v>3538808</v>
      </c>
      <c r="CA439" s="1" t="s">
        <v>5499</v>
      </c>
    </row>
    <row r="440" spans="1:79" x14ac:dyDescent="0.25">
      <c r="A440" s="1">
        <v>439</v>
      </c>
      <c r="AF440" s="1" t="s">
        <v>4075</v>
      </c>
      <c r="AG440" s="1">
        <v>3138351</v>
      </c>
      <c r="AH440" s="1" t="s">
        <v>4506</v>
      </c>
      <c r="BP440" s="1" t="s">
        <v>6315</v>
      </c>
      <c r="BQ440" s="1">
        <v>4320909</v>
      </c>
      <c r="BR440" s="1" t="s">
        <v>6033</v>
      </c>
      <c r="BY440" s="1" t="s">
        <v>1247</v>
      </c>
      <c r="BZ440" s="1">
        <v>3538907</v>
      </c>
      <c r="CA440" s="1" t="s">
        <v>5500</v>
      </c>
    </row>
    <row r="441" spans="1:79" x14ac:dyDescent="0.25">
      <c r="A441" s="1">
        <v>440</v>
      </c>
      <c r="AF441" s="1" t="s">
        <v>4075</v>
      </c>
      <c r="AG441" s="1">
        <v>3138401</v>
      </c>
      <c r="AH441" s="1" t="s">
        <v>4507</v>
      </c>
      <c r="BP441" s="1" t="s">
        <v>6315</v>
      </c>
      <c r="BQ441" s="1">
        <v>4321006</v>
      </c>
      <c r="BR441" s="1" t="s">
        <v>6730</v>
      </c>
      <c r="BY441" s="1" t="s">
        <v>1247</v>
      </c>
      <c r="BZ441" s="1">
        <v>3539004</v>
      </c>
      <c r="CA441" s="1" t="s">
        <v>5501</v>
      </c>
    </row>
    <row r="442" spans="1:79" x14ac:dyDescent="0.25">
      <c r="A442" s="1">
        <v>441</v>
      </c>
      <c r="AF442" s="1" t="s">
        <v>4075</v>
      </c>
      <c r="AG442" s="1">
        <v>3138500</v>
      </c>
      <c r="AH442" s="1" t="s">
        <v>4508</v>
      </c>
      <c r="BP442" s="1" t="s">
        <v>6315</v>
      </c>
      <c r="BQ442" s="1">
        <v>4321105</v>
      </c>
      <c r="BR442" s="1" t="s">
        <v>6731</v>
      </c>
      <c r="BY442" s="1" t="s">
        <v>1247</v>
      </c>
      <c r="BZ442" s="1">
        <v>3539103</v>
      </c>
      <c r="CA442" s="1" t="s">
        <v>5502</v>
      </c>
    </row>
    <row r="443" spans="1:79" x14ac:dyDescent="0.25">
      <c r="A443" s="1">
        <v>442</v>
      </c>
      <c r="AF443" s="1" t="s">
        <v>4075</v>
      </c>
      <c r="AG443" s="1">
        <v>3138609</v>
      </c>
      <c r="AH443" s="1" t="s">
        <v>4509</v>
      </c>
      <c r="BP443" s="1" t="s">
        <v>6315</v>
      </c>
      <c r="BQ443" s="1">
        <v>4321204</v>
      </c>
      <c r="BR443" s="1" t="s">
        <v>6732</v>
      </c>
      <c r="BY443" s="1" t="s">
        <v>1247</v>
      </c>
      <c r="BZ443" s="1">
        <v>3539202</v>
      </c>
      <c r="CA443" s="1" t="s">
        <v>5503</v>
      </c>
    </row>
    <row r="444" spans="1:79" x14ac:dyDescent="0.25">
      <c r="A444" s="1">
        <v>443</v>
      </c>
      <c r="AF444" s="1" t="s">
        <v>4075</v>
      </c>
      <c r="AG444" s="1">
        <v>3138625</v>
      </c>
      <c r="AH444" s="1" t="s">
        <v>4510</v>
      </c>
      <c r="BP444" s="1" t="s">
        <v>6315</v>
      </c>
      <c r="BQ444" s="1">
        <v>4321303</v>
      </c>
      <c r="BR444" s="1" t="s">
        <v>6733</v>
      </c>
      <c r="BY444" s="1" t="s">
        <v>1247</v>
      </c>
      <c r="BZ444" s="1">
        <v>3539301</v>
      </c>
      <c r="CA444" s="1" t="s">
        <v>5504</v>
      </c>
    </row>
    <row r="445" spans="1:79" x14ac:dyDescent="0.25">
      <c r="A445" s="1">
        <v>444</v>
      </c>
      <c r="AF445" s="1" t="s">
        <v>4075</v>
      </c>
      <c r="AG445" s="1">
        <v>3138658</v>
      </c>
      <c r="AH445" s="1" t="s">
        <v>4511</v>
      </c>
      <c r="BP445" s="1" t="s">
        <v>6315</v>
      </c>
      <c r="BQ445" s="1">
        <v>4321329</v>
      </c>
      <c r="BR445" s="1" t="s">
        <v>6734</v>
      </c>
      <c r="BY445" s="1" t="s">
        <v>1247</v>
      </c>
      <c r="BZ445" s="1">
        <v>3539400</v>
      </c>
      <c r="CA445" s="1" t="s">
        <v>5505</v>
      </c>
    </row>
    <row r="446" spans="1:79" x14ac:dyDescent="0.25">
      <c r="A446" s="1">
        <v>445</v>
      </c>
      <c r="AF446" s="1" t="s">
        <v>4075</v>
      </c>
      <c r="AG446" s="1">
        <v>3138674</v>
      </c>
      <c r="AH446" s="1" t="s">
        <v>4512</v>
      </c>
      <c r="BP446" s="1" t="s">
        <v>6315</v>
      </c>
      <c r="BQ446" s="1">
        <v>4321352</v>
      </c>
      <c r="BR446" s="1" t="s">
        <v>3339</v>
      </c>
      <c r="BY446" s="1" t="s">
        <v>1247</v>
      </c>
      <c r="BZ446" s="1">
        <v>3539509</v>
      </c>
      <c r="CA446" s="1" t="s">
        <v>5506</v>
      </c>
    </row>
    <row r="447" spans="1:79" x14ac:dyDescent="0.25">
      <c r="A447" s="1">
        <v>446</v>
      </c>
      <c r="AF447" s="1" t="s">
        <v>4075</v>
      </c>
      <c r="AG447" s="1">
        <v>3138682</v>
      </c>
      <c r="AH447" s="1" t="s">
        <v>4513</v>
      </c>
      <c r="BP447" s="1" t="s">
        <v>6315</v>
      </c>
      <c r="BQ447" s="1">
        <v>4321402</v>
      </c>
      <c r="BR447" s="1" t="s">
        <v>6735</v>
      </c>
      <c r="BY447" s="1" t="s">
        <v>1247</v>
      </c>
      <c r="BZ447" s="1">
        <v>3539608</v>
      </c>
      <c r="CA447" s="1" t="s">
        <v>3977</v>
      </c>
    </row>
    <row r="448" spans="1:79" x14ac:dyDescent="0.25">
      <c r="A448" s="1">
        <v>447</v>
      </c>
      <c r="AF448" s="1" t="s">
        <v>4075</v>
      </c>
      <c r="AG448" s="1">
        <v>3138708</v>
      </c>
      <c r="AH448" s="1" t="s">
        <v>4514</v>
      </c>
      <c r="BP448" s="1" t="s">
        <v>6315</v>
      </c>
      <c r="BQ448" s="1">
        <v>4321436</v>
      </c>
      <c r="BR448" s="1" t="s">
        <v>6736</v>
      </c>
      <c r="BY448" s="1" t="s">
        <v>1247</v>
      </c>
      <c r="BZ448" s="1">
        <v>3539707</v>
      </c>
      <c r="CA448" s="1" t="s">
        <v>5507</v>
      </c>
    </row>
    <row r="449" spans="1:79" x14ac:dyDescent="0.25">
      <c r="A449" s="1">
        <v>448</v>
      </c>
      <c r="AF449" s="1" t="s">
        <v>4075</v>
      </c>
      <c r="AG449" s="1">
        <v>3138807</v>
      </c>
      <c r="AH449" s="1" t="s">
        <v>4515</v>
      </c>
      <c r="BP449" s="1" t="s">
        <v>6315</v>
      </c>
      <c r="BQ449" s="1">
        <v>4321451</v>
      </c>
      <c r="BR449" s="1" t="s">
        <v>6737</v>
      </c>
      <c r="BY449" s="1" t="s">
        <v>1247</v>
      </c>
      <c r="BZ449" s="1">
        <v>3539806</v>
      </c>
      <c r="CA449" s="1" t="s">
        <v>5508</v>
      </c>
    </row>
    <row r="450" spans="1:79" x14ac:dyDescent="0.25">
      <c r="A450" s="1">
        <v>449</v>
      </c>
      <c r="AF450" s="1" t="s">
        <v>4075</v>
      </c>
      <c r="AG450" s="1">
        <v>3138906</v>
      </c>
      <c r="AH450" s="1" t="s">
        <v>4516</v>
      </c>
      <c r="BP450" s="1" t="s">
        <v>6315</v>
      </c>
      <c r="BQ450" s="1">
        <v>4321469</v>
      </c>
      <c r="BR450" s="1" t="s">
        <v>6738</v>
      </c>
      <c r="BY450" s="1" t="s">
        <v>1247</v>
      </c>
      <c r="BZ450" s="1">
        <v>3539905</v>
      </c>
      <c r="CA450" s="1" t="s">
        <v>5509</v>
      </c>
    </row>
    <row r="451" spans="1:79" x14ac:dyDescent="0.25">
      <c r="A451" s="1">
        <v>450</v>
      </c>
      <c r="AF451" s="1" t="s">
        <v>4075</v>
      </c>
      <c r="AG451" s="1">
        <v>3139003</v>
      </c>
      <c r="AH451" s="1" t="s">
        <v>4517</v>
      </c>
      <c r="BP451" s="1" t="s">
        <v>6315</v>
      </c>
      <c r="BQ451" s="1">
        <v>4321477</v>
      </c>
      <c r="BR451" s="1" t="s">
        <v>6739</v>
      </c>
      <c r="BY451" s="1" t="s">
        <v>1247</v>
      </c>
      <c r="BZ451" s="1">
        <v>3540002</v>
      </c>
      <c r="CA451" s="1" t="s">
        <v>5510</v>
      </c>
    </row>
    <row r="452" spans="1:79" x14ac:dyDescent="0.25">
      <c r="A452" s="1">
        <v>451</v>
      </c>
      <c r="AF452" s="1" t="s">
        <v>4075</v>
      </c>
      <c r="AG452" s="1">
        <v>3139102</v>
      </c>
      <c r="AH452" s="1" t="s">
        <v>4518</v>
      </c>
      <c r="BP452" s="1" t="s">
        <v>6315</v>
      </c>
      <c r="BQ452" s="1">
        <v>4321493</v>
      </c>
      <c r="BR452" s="1" t="s">
        <v>6740</v>
      </c>
      <c r="BY452" s="1" t="s">
        <v>1247</v>
      </c>
      <c r="BZ452" s="1">
        <v>3540101</v>
      </c>
      <c r="CA452" s="1" t="s">
        <v>5511</v>
      </c>
    </row>
    <row r="453" spans="1:79" x14ac:dyDescent="0.25">
      <c r="A453" s="1">
        <v>452</v>
      </c>
      <c r="AF453" s="1" t="s">
        <v>4075</v>
      </c>
      <c r="AG453" s="1">
        <v>3139201</v>
      </c>
      <c r="AH453" s="1" t="s">
        <v>4519</v>
      </c>
      <c r="BP453" s="1" t="s">
        <v>6315</v>
      </c>
      <c r="BQ453" s="1">
        <v>4321501</v>
      </c>
      <c r="BR453" s="1" t="s">
        <v>6741</v>
      </c>
      <c r="BY453" s="1" t="s">
        <v>1247</v>
      </c>
      <c r="BZ453" s="1">
        <v>3540200</v>
      </c>
      <c r="CA453" s="1" t="s">
        <v>5512</v>
      </c>
    </row>
    <row r="454" spans="1:79" x14ac:dyDescent="0.25">
      <c r="A454" s="1">
        <v>453</v>
      </c>
      <c r="AF454" s="1" t="s">
        <v>4075</v>
      </c>
      <c r="AG454" s="1">
        <v>3139250</v>
      </c>
      <c r="AH454" s="1" t="s">
        <v>4520</v>
      </c>
      <c r="BP454" s="1" t="s">
        <v>6315</v>
      </c>
      <c r="BQ454" s="1">
        <v>4321600</v>
      </c>
      <c r="BR454" s="1" t="s">
        <v>6742</v>
      </c>
      <c r="BY454" s="1" t="s">
        <v>1247</v>
      </c>
      <c r="BZ454" s="1">
        <v>3540259</v>
      </c>
      <c r="CA454" s="1" t="s">
        <v>5513</v>
      </c>
    </row>
    <row r="455" spans="1:79" x14ac:dyDescent="0.25">
      <c r="A455" s="1">
        <v>454</v>
      </c>
      <c r="AF455" s="1" t="s">
        <v>4075</v>
      </c>
      <c r="AG455" s="1">
        <v>3139300</v>
      </c>
      <c r="AH455" s="1" t="s">
        <v>4521</v>
      </c>
      <c r="BP455" s="1" t="s">
        <v>6315</v>
      </c>
      <c r="BQ455" s="1">
        <v>4321626</v>
      </c>
      <c r="BR455" s="1" t="s">
        <v>6743</v>
      </c>
      <c r="BY455" s="1" t="s">
        <v>1247</v>
      </c>
      <c r="BZ455" s="1">
        <v>3540309</v>
      </c>
      <c r="CA455" s="1" t="s">
        <v>5514</v>
      </c>
    </row>
    <row r="456" spans="1:79" x14ac:dyDescent="0.25">
      <c r="A456" s="1">
        <v>455</v>
      </c>
      <c r="AF456" s="1" t="s">
        <v>4075</v>
      </c>
      <c r="AG456" s="1">
        <v>3139409</v>
      </c>
      <c r="AH456" s="1" t="s">
        <v>4522</v>
      </c>
      <c r="BP456" s="1" t="s">
        <v>6315</v>
      </c>
      <c r="BQ456" s="1">
        <v>4321634</v>
      </c>
      <c r="BR456" s="1" t="s">
        <v>6744</v>
      </c>
      <c r="BY456" s="1" t="s">
        <v>1247</v>
      </c>
      <c r="BZ456" s="1">
        <v>3540408</v>
      </c>
      <c r="CA456" s="1" t="s">
        <v>5515</v>
      </c>
    </row>
    <row r="457" spans="1:79" x14ac:dyDescent="0.25">
      <c r="A457" s="1">
        <v>456</v>
      </c>
      <c r="AF457" s="1" t="s">
        <v>4075</v>
      </c>
      <c r="AG457" s="1">
        <v>3139508</v>
      </c>
      <c r="AH457" s="1" t="s">
        <v>4523</v>
      </c>
      <c r="BP457" s="1" t="s">
        <v>6315</v>
      </c>
      <c r="BQ457" s="1">
        <v>4321667</v>
      </c>
      <c r="BR457" s="1" t="s">
        <v>6745</v>
      </c>
      <c r="BY457" s="1" t="s">
        <v>1247</v>
      </c>
      <c r="BZ457" s="1">
        <v>3540507</v>
      </c>
      <c r="CA457" s="1" t="s">
        <v>5516</v>
      </c>
    </row>
    <row r="458" spans="1:79" x14ac:dyDescent="0.25">
      <c r="A458" s="1">
        <v>457</v>
      </c>
      <c r="AF458" s="1" t="s">
        <v>4075</v>
      </c>
      <c r="AG458" s="1">
        <v>3139607</v>
      </c>
      <c r="AH458" s="1" t="s">
        <v>4524</v>
      </c>
      <c r="BP458" s="1" t="s">
        <v>6315</v>
      </c>
      <c r="BQ458" s="1">
        <v>4321709</v>
      </c>
      <c r="BR458" s="1" t="s">
        <v>6746</v>
      </c>
      <c r="BY458" s="1" t="s">
        <v>1247</v>
      </c>
      <c r="BZ458" s="1">
        <v>3540606</v>
      </c>
      <c r="CA458" s="1" t="s">
        <v>5517</v>
      </c>
    </row>
    <row r="459" spans="1:79" x14ac:dyDescent="0.25">
      <c r="A459" s="1">
        <v>458</v>
      </c>
      <c r="AF459" s="1" t="s">
        <v>4075</v>
      </c>
      <c r="AG459" s="1">
        <v>3139805</v>
      </c>
      <c r="AH459" s="1" t="s">
        <v>4525</v>
      </c>
      <c r="BP459" s="1" t="s">
        <v>6315</v>
      </c>
      <c r="BQ459" s="1">
        <v>4321808</v>
      </c>
      <c r="BR459" s="1" t="s">
        <v>6747</v>
      </c>
      <c r="BY459" s="1" t="s">
        <v>1247</v>
      </c>
      <c r="BZ459" s="1">
        <v>3540705</v>
      </c>
      <c r="CA459" s="1" t="s">
        <v>5518</v>
      </c>
    </row>
    <row r="460" spans="1:79" x14ac:dyDescent="0.25">
      <c r="A460" s="1">
        <v>459</v>
      </c>
      <c r="AF460" s="1" t="s">
        <v>4075</v>
      </c>
      <c r="AG460" s="1">
        <v>3139706</v>
      </c>
      <c r="AH460" s="1" t="s">
        <v>4526</v>
      </c>
      <c r="BP460" s="1" t="s">
        <v>6315</v>
      </c>
      <c r="BQ460" s="1">
        <v>4321832</v>
      </c>
      <c r="BR460" s="1" t="s">
        <v>6748</v>
      </c>
      <c r="BY460" s="1" t="s">
        <v>1247</v>
      </c>
      <c r="BZ460" s="1">
        <v>3540754</v>
      </c>
      <c r="CA460" s="1" t="s">
        <v>5519</v>
      </c>
    </row>
    <row r="461" spans="1:79" x14ac:dyDescent="0.25">
      <c r="A461" s="1">
        <v>460</v>
      </c>
      <c r="AF461" s="1" t="s">
        <v>4075</v>
      </c>
      <c r="AG461" s="1">
        <v>3139904</v>
      </c>
      <c r="AH461" s="1" t="s">
        <v>4527</v>
      </c>
      <c r="BP461" s="1" t="s">
        <v>6315</v>
      </c>
      <c r="BQ461" s="1">
        <v>4321857</v>
      </c>
      <c r="BR461" s="1" t="s">
        <v>6749</v>
      </c>
      <c r="BY461" s="1" t="s">
        <v>1247</v>
      </c>
      <c r="BZ461" s="1">
        <v>3540804</v>
      </c>
      <c r="CA461" s="1" t="s">
        <v>5520</v>
      </c>
    </row>
    <row r="462" spans="1:79" x14ac:dyDescent="0.25">
      <c r="A462" s="1">
        <v>461</v>
      </c>
      <c r="AF462" s="1" t="s">
        <v>4075</v>
      </c>
      <c r="AG462" s="1">
        <v>3140001</v>
      </c>
      <c r="AH462" s="1" t="s">
        <v>4528</v>
      </c>
      <c r="BP462" s="1" t="s">
        <v>6315</v>
      </c>
      <c r="BQ462" s="1">
        <v>4321907</v>
      </c>
      <c r="BR462" s="1" t="s">
        <v>6750</v>
      </c>
      <c r="BY462" s="1" t="s">
        <v>1247</v>
      </c>
      <c r="BZ462" s="1">
        <v>3540853</v>
      </c>
      <c r="CA462" s="1" t="s">
        <v>5521</v>
      </c>
    </row>
    <row r="463" spans="1:79" x14ac:dyDescent="0.25">
      <c r="A463" s="1">
        <v>462</v>
      </c>
      <c r="AF463" s="1" t="s">
        <v>4075</v>
      </c>
      <c r="AG463" s="1">
        <v>3140100</v>
      </c>
      <c r="AH463" s="1" t="s">
        <v>4529</v>
      </c>
      <c r="BP463" s="1" t="s">
        <v>6315</v>
      </c>
      <c r="BQ463" s="1">
        <v>4321956</v>
      </c>
      <c r="BR463" s="1" t="s">
        <v>6751</v>
      </c>
      <c r="BY463" s="1" t="s">
        <v>1247</v>
      </c>
      <c r="BZ463" s="1">
        <v>3540903</v>
      </c>
      <c r="CA463" s="1" t="s">
        <v>5522</v>
      </c>
    </row>
    <row r="464" spans="1:79" x14ac:dyDescent="0.25">
      <c r="A464" s="1">
        <v>463</v>
      </c>
      <c r="AF464" s="1" t="s">
        <v>4075</v>
      </c>
      <c r="AG464" s="1">
        <v>3140159</v>
      </c>
      <c r="AH464" s="1" t="s">
        <v>4530</v>
      </c>
      <c r="BP464" s="1" t="s">
        <v>6315</v>
      </c>
      <c r="BQ464" s="1">
        <v>4322004</v>
      </c>
      <c r="BR464" s="1" t="s">
        <v>3342</v>
      </c>
      <c r="BY464" s="1" t="s">
        <v>1247</v>
      </c>
      <c r="BZ464" s="1">
        <v>3541000</v>
      </c>
      <c r="CA464" s="1" t="s">
        <v>5523</v>
      </c>
    </row>
    <row r="465" spans="1:79" x14ac:dyDescent="0.25">
      <c r="A465" s="1">
        <v>464</v>
      </c>
      <c r="AF465" s="1" t="s">
        <v>4075</v>
      </c>
      <c r="AG465" s="1">
        <v>3140209</v>
      </c>
      <c r="AH465" s="1" t="s">
        <v>4531</v>
      </c>
      <c r="BP465" s="1" t="s">
        <v>6315</v>
      </c>
      <c r="BQ465" s="1">
        <v>4322103</v>
      </c>
      <c r="BR465" s="1" t="s">
        <v>6752</v>
      </c>
      <c r="BY465" s="1" t="s">
        <v>1247</v>
      </c>
      <c r="BZ465" s="1">
        <v>3541059</v>
      </c>
      <c r="CA465" s="1" t="s">
        <v>5524</v>
      </c>
    </row>
    <row r="466" spans="1:79" x14ac:dyDescent="0.25">
      <c r="A466" s="1">
        <v>465</v>
      </c>
      <c r="AF466" s="1" t="s">
        <v>4075</v>
      </c>
      <c r="AG466" s="1">
        <v>3140308</v>
      </c>
      <c r="AH466" s="1" t="s">
        <v>4532</v>
      </c>
      <c r="BP466" s="1" t="s">
        <v>6315</v>
      </c>
      <c r="BQ466" s="1">
        <v>4322152</v>
      </c>
      <c r="BR466" s="1" t="s">
        <v>6753</v>
      </c>
      <c r="BY466" s="1" t="s">
        <v>1247</v>
      </c>
      <c r="BZ466" s="1">
        <v>3541109</v>
      </c>
      <c r="CA466" s="1" t="s">
        <v>5525</v>
      </c>
    </row>
    <row r="467" spans="1:79" x14ac:dyDescent="0.25">
      <c r="A467" s="1">
        <v>466</v>
      </c>
      <c r="AF467" s="1" t="s">
        <v>4075</v>
      </c>
      <c r="AG467" s="1">
        <v>3140407</v>
      </c>
      <c r="AH467" s="1" t="s">
        <v>4533</v>
      </c>
      <c r="BP467" s="1" t="s">
        <v>6315</v>
      </c>
      <c r="BQ467" s="1">
        <v>4322186</v>
      </c>
      <c r="BR467" s="1" t="s">
        <v>6754</v>
      </c>
      <c r="BY467" s="1" t="s">
        <v>1247</v>
      </c>
      <c r="BZ467" s="1">
        <v>3541208</v>
      </c>
      <c r="CA467" s="1" t="s">
        <v>4686</v>
      </c>
    </row>
    <row r="468" spans="1:79" x14ac:dyDescent="0.25">
      <c r="A468" s="1">
        <v>467</v>
      </c>
      <c r="AF468" s="1" t="s">
        <v>4075</v>
      </c>
      <c r="AG468" s="1">
        <v>3140506</v>
      </c>
      <c r="AH468" s="1" t="s">
        <v>4534</v>
      </c>
      <c r="BP468" s="1" t="s">
        <v>6315</v>
      </c>
      <c r="BQ468" s="1">
        <v>4322202</v>
      </c>
      <c r="BR468" s="1" t="s">
        <v>6755</v>
      </c>
      <c r="BY468" s="1" t="s">
        <v>1247</v>
      </c>
      <c r="BZ468" s="1">
        <v>3541307</v>
      </c>
      <c r="CA468" s="1" t="s">
        <v>5526</v>
      </c>
    </row>
    <row r="469" spans="1:79" x14ac:dyDescent="0.25">
      <c r="A469" s="1">
        <v>468</v>
      </c>
      <c r="AF469" s="1" t="s">
        <v>4075</v>
      </c>
      <c r="AG469" s="1">
        <v>3140530</v>
      </c>
      <c r="AH469" s="1" t="s">
        <v>4535</v>
      </c>
      <c r="BP469" s="1" t="s">
        <v>6315</v>
      </c>
      <c r="BQ469" s="1">
        <v>4322251</v>
      </c>
      <c r="BR469" s="1" t="s">
        <v>6756</v>
      </c>
      <c r="BY469" s="1" t="s">
        <v>1247</v>
      </c>
      <c r="BZ469" s="1">
        <v>3541406</v>
      </c>
      <c r="CA469" s="1" t="s">
        <v>5527</v>
      </c>
    </row>
    <row r="470" spans="1:79" x14ac:dyDescent="0.25">
      <c r="A470" s="1">
        <v>469</v>
      </c>
      <c r="AF470" s="1" t="s">
        <v>4075</v>
      </c>
      <c r="AG470" s="1">
        <v>3140555</v>
      </c>
      <c r="AH470" s="1" t="s">
        <v>4536</v>
      </c>
      <c r="BP470" s="1" t="s">
        <v>6315</v>
      </c>
      <c r="BQ470" s="1">
        <v>4322301</v>
      </c>
      <c r="BR470" s="1" t="s">
        <v>6757</v>
      </c>
      <c r="BY470" s="1" t="s">
        <v>1247</v>
      </c>
      <c r="BZ470" s="1">
        <v>3541505</v>
      </c>
      <c r="CA470" s="1" t="s">
        <v>5528</v>
      </c>
    </row>
    <row r="471" spans="1:79" x14ac:dyDescent="0.25">
      <c r="A471" s="1">
        <v>470</v>
      </c>
      <c r="AF471" s="1" t="s">
        <v>4075</v>
      </c>
      <c r="AG471" s="1">
        <v>3140605</v>
      </c>
      <c r="AH471" s="1" t="s">
        <v>4537</v>
      </c>
      <c r="BP471" s="1" t="s">
        <v>6315</v>
      </c>
      <c r="BQ471" s="1">
        <v>4322327</v>
      </c>
      <c r="BR471" s="1" t="s">
        <v>6758</v>
      </c>
      <c r="BY471" s="1" t="s">
        <v>1247</v>
      </c>
      <c r="BZ471" s="1">
        <v>3541604</v>
      </c>
      <c r="CA471" s="1" t="s">
        <v>5529</v>
      </c>
    </row>
    <row r="472" spans="1:79" x14ac:dyDescent="0.25">
      <c r="A472" s="1">
        <v>471</v>
      </c>
      <c r="AF472" s="1" t="s">
        <v>4075</v>
      </c>
      <c r="AG472" s="1">
        <v>3140704</v>
      </c>
      <c r="AH472" s="1" t="s">
        <v>4538</v>
      </c>
      <c r="BP472" s="1" t="s">
        <v>6315</v>
      </c>
      <c r="BQ472" s="1">
        <v>4322343</v>
      </c>
      <c r="BR472" s="1" t="s">
        <v>6759</v>
      </c>
      <c r="BY472" s="1" t="s">
        <v>1247</v>
      </c>
      <c r="BZ472" s="1">
        <v>3541653</v>
      </c>
      <c r="CA472" s="1" t="s">
        <v>5530</v>
      </c>
    </row>
    <row r="473" spans="1:79" x14ac:dyDescent="0.25">
      <c r="A473" s="1">
        <v>472</v>
      </c>
      <c r="AF473" s="1" t="s">
        <v>4075</v>
      </c>
      <c r="AG473" s="1">
        <v>3171501</v>
      </c>
      <c r="AH473" s="1" t="s">
        <v>4539</v>
      </c>
      <c r="BP473" s="1" t="s">
        <v>6315</v>
      </c>
      <c r="BQ473" s="1">
        <v>4322350</v>
      </c>
      <c r="BR473" s="1" t="s">
        <v>6760</v>
      </c>
      <c r="BY473" s="1" t="s">
        <v>1247</v>
      </c>
      <c r="BZ473" s="1">
        <v>3541703</v>
      </c>
      <c r="CA473" s="1" t="s">
        <v>5531</v>
      </c>
    </row>
    <row r="474" spans="1:79" x14ac:dyDescent="0.25">
      <c r="A474" s="1">
        <v>473</v>
      </c>
      <c r="AF474" s="1" t="s">
        <v>4075</v>
      </c>
      <c r="AG474" s="1">
        <v>3140803</v>
      </c>
      <c r="AH474" s="1" t="s">
        <v>4540</v>
      </c>
      <c r="BP474" s="1" t="s">
        <v>6315</v>
      </c>
      <c r="BQ474" s="1">
        <v>4322376</v>
      </c>
      <c r="BR474" s="1" t="s">
        <v>6761</v>
      </c>
      <c r="BY474" s="1" t="s">
        <v>1247</v>
      </c>
      <c r="BZ474" s="1">
        <v>3541802</v>
      </c>
      <c r="CA474" s="1" t="s">
        <v>5532</v>
      </c>
    </row>
    <row r="475" spans="1:79" x14ac:dyDescent="0.25">
      <c r="A475" s="1">
        <v>474</v>
      </c>
      <c r="AF475" s="1" t="s">
        <v>4075</v>
      </c>
      <c r="AG475" s="1">
        <v>3140852</v>
      </c>
      <c r="AH475" s="1" t="s">
        <v>4541</v>
      </c>
      <c r="BP475" s="1" t="s">
        <v>6315</v>
      </c>
      <c r="BQ475" s="1">
        <v>4322400</v>
      </c>
      <c r="BR475" s="1" t="s">
        <v>6762</v>
      </c>
      <c r="BY475" s="1" t="s">
        <v>1247</v>
      </c>
      <c r="BZ475" s="1">
        <v>3541901</v>
      </c>
      <c r="CA475" s="1" t="s">
        <v>5533</v>
      </c>
    </row>
    <row r="476" spans="1:79" x14ac:dyDescent="0.25">
      <c r="A476" s="1">
        <v>475</v>
      </c>
      <c r="AF476" s="1" t="s">
        <v>4075</v>
      </c>
      <c r="AG476" s="1">
        <v>3140902</v>
      </c>
      <c r="AH476" s="1" t="s">
        <v>4542</v>
      </c>
      <c r="BP476" s="1" t="s">
        <v>6315</v>
      </c>
      <c r="BQ476" s="1">
        <v>4322509</v>
      </c>
      <c r="BR476" s="1" t="s">
        <v>6763</v>
      </c>
      <c r="BY476" s="1" t="s">
        <v>1247</v>
      </c>
      <c r="BZ476" s="1">
        <v>3542008</v>
      </c>
      <c r="CA476" s="1" t="s">
        <v>5534</v>
      </c>
    </row>
    <row r="477" spans="1:79" x14ac:dyDescent="0.25">
      <c r="A477" s="1">
        <v>476</v>
      </c>
      <c r="AF477" s="1" t="s">
        <v>4075</v>
      </c>
      <c r="AG477" s="1">
        <v>3141009</v>
      </c>
      <c r="AH477" s="1" t="s">
        <v>4543</v>
      </c>
      <c r="BP477" s="1" t="s">
        <v>6315</v>
      </c>
      <c r="BQ477" s="1">
        <v>4322533</v>
      </c>
      <c r="BR477" s="1" t="s">
        <v>6764</v>
      </c>
      <c r="BY477" s="1" t="s">
        <v>1247</v>
      </c>
      <c r="BZ477" s="1">
        <v>3542107</v>
      </c>
      <c r="CA477" s="1" t="s">
        <v>5535</v>
      </c>
    </row>
    <row r="478" spans="1:79" x14ac:dyDescent="0.25">
      <c r="A478" s="1">
        <v>477</v>
      </c>
      <c r="AF478" s="1" t="s">
        <v>4075</v>
      </c>
      <c r="AG478" s="1">
        <v>3141108</v>
      </c>
      <c r="AH478" s="1" t="s">
        <v>4544</v>
      </c>
      <c r="BP478" s="1" t="s">
        <v>6315</v>
      </c>
      <c r="BQ478" s="1">
        <v>4322541</v>
      </c>
      <c r="BR478" s="1" t="s">
        <v>6765</v>
      </c>
      <c r="BY478" s="1" t="s">
        <v>1247</v>
      </c>
      <c r="BZ478" s="1">
        <v>3542206</v>
      </c>
      <c r="CA478" s="1" t="s">
        <v>5536</v>
      </c>
    </row>
    <row r="479" spans="1:79" x14ac:dyDescent="0.25">
      <c r="A479" s="1">
        <v>478</v>
      </c>
      <c r="AF479" s="1" t="s">
        <v>4075</v>
      </c>
      <c r="AG479" s="1">
        <v>3141207</v>
      </c>
      <c r="AH479" s="1" t="s">
        <v>4545</v>
      </c>
      <c r="BP479" s="1" t="s">
        <v>6315</v>
      </c>
      <c r="BQ479" s="1">
        <v>4322525</v>
      </c>
      <c r="BR479" s="1" t="s">
        <v>6766</v>
      </c>
      <c r="BY479" s="1" t="s">
        <v>1247</v>
      </c>
      <c r="BZ479" s="1">
        <v>3542305</v>
      </c>
      <c r="CA479" s="1" t="s">
        <v>5537</v>
      </c>
    </row>
    <row r="480" spans="1:79" x14ac:dyDescent="0.25">
      <c r="A480" s="1">
        <v>479</v>
      </c>
      <c r="AF480" s="1" t="s">
        <v>4075</v>
      </c>
      <c r="AG480" s="1">
        <v>3141306</v>
      </c>
      <c r="AH480" s="1" t="s">
        <v>4546</v>
      </c>
      <c r="BP480" s="1" t="s">
        <v>6315</v>
      </c>
      <c r="BQ480" s="1">
        <v>4322558</v>
      </c>
      <c r="BR480" s="1" t="s">
        <v>6767</v>
      </c>
      <c r="BY480" s="1" t="s">
        <v>1247</v>
      </c>
      <c r="BZ480" s="1">
        <v>3542404</v>
      </c>
      <c r="CA480" s="1" t="s">
        <v>5538</v>
      </c>
    </row>
    <row r="481" spans="1:79" x14ac:dyDescent="0.25">
      <c r="A481" s="1">
        <v>480</v>
      </c>
      <c r="AF481" s="1" t="s">
        <v>4075</v>
      </c>
      <c r="AG481" s="1">
        <v>3141405</v>
      </c>
      <c r="AH481" s="1" t="s">
        <v>4547</v>
      </c>
      <c r="BP481" s="1" t="s">
        <v>6315</v>
      </c>
      <c r="BQ481" s="1">
        <v>4322608</v>
      </c>
      <c r="BR481" s="1" t="s">
        <v>6768</v>
      </c>
      <c r="BY481" s="1" t="s">
        <v>1247</v>
      </c>
      <c r="BZ481" s="1">
        <v>3542503</v>
      </c>
      <c r="CA481" s="1" t="s">
        <v>5539</v>
      </c>
    </row>
    <row r="482" spans="1:79" x14ac:dyDescent="0.25">
      <c r="A482" s="1">
        <v>481</v>
      </c>
      <c r="AF482" s="1" t="s">
        <v>4075</v>
      </c>
      <c r="AG482" s="1">
        <v>3141504</v>
      </c>
      <c r="AH482" s="1" t="s">
        <v>4548</v>
      </c>
      <c r="BP482" s="1" t="s">
        <v>6315</v>
      </c>
      <c r="BQ482" s="1">
        <v>4322707</v>
      </c>
      <c r="BR482" s="1" t="s">
        <v>3140</v>
      </c>
      <c r="BY482" s="1" t="s">
        <v>1247</v>
      </c>
      <c r="BZ482" s="1">
        <v>3542602</v>
      </c>
      <c r="CA482" s="1" t="s">
        <v>5540</v>
      </c>
    </row>
    <row r="483" spans="1:79" x14ac:dyDescent="0.25">
      <c r="A483" s="1">
        <v>482</v>
      </c>
      <c r="AF483" s="1" t="s">
        <v>4075</v>
      </c>
      <c r="AG483" s="1">
        <v>3141603</v>
      </c>
      <c r="AH483" s="1" t="s">
        <v>4549</v>
      </c>
      <c r="BP483" s="1" t="s">
        <v>6315</v>
      </c>
      <c r="BQ483" s="1">
        <v>4322806</v>
      </c>
      <c r="BR483" s="1" t="s">
        <v>6769</v>
      </c>
      <c r="BY483" s="1" t="s">
        <v>1247</v>
      </c>
      <c r="BZ483" s="1">
        <v>3542701</v>
      </c>
      <c r="CA483" s="1" t="s">
        <v>5541</v>
      </c>
    </row>
    <row r="484" spans="1:79" x14ac:dyDescent="0.25">
      <c r="A484" s="1">
        <v>483</v>
      </c>
      <c r="AF484" s="1" t="s">
        <v>4075</v>
      </c>
      <c r="AG484" s="1">
        <v>3141702</v>
      </c>
      <c r="AH484" s="1" t="s">
        <v>4550</v>
      </c>
      <c r="BP484" s="1" t="s">
        <v>6315</v>
      </c>
      <c r="BQ484" s="1">
        <v>4322855</v>
      </c>
      <c r="BR484" s="1" t="s">
        <v>6770</v>
      </c>
      <c r="BY484" s="1" t="s">
        <v>1247</v>
      </c>
      <c r="BZ484" s="1">
        <v>3542800</v>
      </c>
      <c r="CA484" s="1" t="s">
        <v>5542</v>
      </c>
    </row>
    <row r="485" spans="1:79" x14ac:dyDescent="0.25">
      <c r="A485" s="1">
        <v>484</v>
      </c>
      <c r="AF485" s="1" t="s">
        <v>4075</v>
      </c>
      <c r="AG485" s="1">
        <v>3141801</v>
      </c>
      <c r="AH485" s="1" t="s">
        <v>4551</v>
      </c>
      <c r="BP485" s="1" t="s">
        <v>6315</v>
      </c>
      <c r="BQ485" s="1">
        <v>4322905</v>
      </c>
      <c r="BR485" s="1" t="s">
        <v>6771</v>
      </c>
      <c r="BY485" s="1" t="s">
        <v>1247</v>
      </c>
      <c r="BZ485" s="1">
        <v>3542909</v>
      </c>
      <c r="CA485" s="1" t="s">
        <v>5543</v>
      </c>
    </row>
    <row r="486" spans="1:79" x14ac:dyDescent="0.25">
      <c r="A486" s="1">
        <v>485</v>
      </c>
      <c r="AF486" s="1" t="s">
        <v>4075</v>
      </c>
      <c r="AG486" s="1">
        <v>3141900</v>
      </c>
      <c r="AH486" s="1" t="s">
        <v>4552</v>
      </c>
      <c r="BP486" s="1" t="s">
        <v>6315</v>
      </c>
      <c r="BQ486" s="1">
        <v>4323002</v>
      </c>
      <c r="BR486" s="1" t="s">
        <v>6772</v>
      </c>
      <c r="BY486" s="1" t="s">
        <v>1247</v>
      </c>
      <c r="BZ486" s="1">
        <v>3543006</v>
      </c>
      <c r="CA486" s="1" t="s">
        <v>5544</v>
      </c>
    </row>
    <row r="487" spans="1:79" x14ac:dyDescent="0.25">
      <c r="A487" s="1">
        <v>486</v>
      </c>
      <c r="AF487" s="1" t="s">
        <v>4075</v>
      </c>
      <c r="AG487" s="1">
        <v>3142007</v>
      </c>
      <c r="AH487" s="1" t="s">
        <v>4553</v>
      </c>
      <c r="BP487" s="1" t="s">
        <v>6315</v>
      </c>
      <c r="BQ487" s="1">
        <v>4323101</v>
      </c>
      <c r="BR487" s="1" t="s">
        <v>6773</v>
      </c>
      <c r="BY487" s="1" t="s">
        <v>1247</v>
      </c>
      <c r="BZ487" s="1">
        <v>3543105</v>
      </c>
      <c r="CA487" s="1" t="s">
        <v>5545</v>
      </c>
    </row>
    <row r="488" spans="1:79" x14ac:dyDescent="0.25">
      <c r="A488" s="1">
        <v>487</v>
      </c>
      <c r="AF488" s="1" t="s">
        <v>4075</v>
      </c>
      <c r="AG488" s="1">
        <v>3142106</v>
      </c>
      <c r="AH488" s="1" t="s">
        <v>4554</v>
      </c>
      <c r="BP488" s="1" t="s">
        <v>6315</v>
      </c>
      <c r="BQ488" s="1">
        <v>4323200</v>
      </c>
      <c r="BR488" s="1" t="s">
        <v>6774</v>
      </c>
      <c r="BY488" s="1" t="s">
        <v>1247</v>
      </c>
      <c r="BZ488" s="1">
        <v>3543204</v>
      </c>
      <c r="CA488" s="1" t="s">
        <v>5546</v>
      </c>
    </row>
    <row r="489" spans="1:79" x14ac:dyDescent="0.25">
      <c r="A489" s="1">
        <v>488</v>
      </c>
      <c r="AF489" s="1" t="s">
        <v>4075</v>
      </c>
      <c r="AG489" s="1">
        <v>3142205</v>
      </c>
      <c r="AH489" s="1" t="s">
        <v>4555</v>
      </c>
      <c r="BP489" s="1" t="s">
        <v>6315</v>
      </c>
      <c r="BQ489" s="1">
        <v>4323309</v>
      </c>
      <c r="BR489" s="1" t="s">
        <v>6775</v>
      </c>
      <c r="BY489" s="1" t="s">
        <v>1247</v>
      </c>
      <c r="BZ489" s="1">
        <v>3543238</v>
      </c>
      <c r="CA489" s="1" t="s">
        <v>5547</v>
      </c>
    </row>
    <row r="490" spans="1:79" x14ac:dyDescent="0.25">
      <c r="A490" s="1">
        <v>489</v>
      </c>
      <c r="AF490" s="1" t="s">
        <v>4075</v>
      </c>
      <c r="AG490" s="1">
        <v>3142254</v>
      </c>
      <c r="AH490" s="1" t="s">
        <v>4556</v>
      </c>
      <c r="BP490" s="1" t="s">
        <v>6315</v>
      </c>
      <c r="BQ490" s="1">
        <v>4323358</v>
      </c>
      <c r="BR490" s="1" t="s">
        <v>6776</v>
      </c>
      <c r="BY490" s="1" t="s">
        <v>1247</v>
      </c>
      <c r="BZ490" s="1">
        <v>3543253</v>
      </c>
      <c r="CA490" s="1" t="s">
        <v>5548</v>
      </c>
    </row>
    <row r="491" spans="1:79" x14ac:dyDescent="0.25">
      <c r="A491" s="1">
        <v>490</v>
      </c>
      <c r="AF491" s="1" t="s">
        <v>4075</v>
      </c>
      <c r="AG491" s="1">
        <v>3142304</v>
      </c>
      <c r="AH491" s="1" t="s">
        <v>4557</v>
      </c>
      <c r="BP491" s="1" t="s">
        <v>6315</v>
      </c>
      <c r="BQ491" s="1">
        <v>4323408</v>
      </c>
      <c r="BR491" s="1" t="s">
        <v>6777</v>
      </c>
      <c r="BY491" s="1" t="s">
        <v>1247</v>
      </c>
      <c r="BZ491" s="1">
        <v>3543303</v>
      </c>
      <c r="CA491" s="1" t="s">
        <v>5549</v>
      </c>
    </row>
    <row r="492" spans="1:79" x14ac:dyDescent="0.25">
      <c r="A492" s="1">
        <v>491</v>
      </c>
      <c r="AF492" s="1" t="s">
        <v>4075</v>
      </c>
      <c r="AG492" s="1">
        <v>3142403</v>
      </c>
      <c r="AH492" s="1" t="s">
        <v>4558</v>
      </c>
      <c r="BP492" s="1" t="s">
        <v>6315</v>
      </c>
      <c r="BQ492" s="1">
        <v>4323457</v>
      </c>
      <c r="BR492" s="1" t="s">
        <v>6778</v>
      </c>
      <c r="BY492" s="1" t="s">
        <v>1247</v>
      </c>
      <c r="BZ492" s="1">
        <v>3543402</v>
      </c>
      <c r="CA492" s="1" t="s">
        <v>5550</v>
      </c>
    </row>
    <row r="493" spans="1:79" x14ac:dyDescent="0.25">
      <c r="A493" s="1">
        <v>492</v>
      </c>
      <c r="AF493" s="1" t="s">
        <v>4075</v>
      </c>
      <c r="AG493" s="1">
        <v>3142502</v>
      </c>
      <c r="AH493" s="1" t="s">
        <v>4559</v>
      </c>
      <c r="BP493" s="1" t="s">
        <v>6315</v>
      </c>
      <c r="BQ493" s="1">
        <v>4323507</v>
      </c>
      <c r="BR493" s="1" t="s">
        <v>6779</v>
      </c>
      <c r="BY493" s="1" t="s">
        <v>1247</v>
      </c>
      <c r="BZ493" s="1">
        <v>3543600</v>
      </c>
      <c r="CA493" s="1" t="s">
        <v>5551</v>
      </c>
    </row>
    <row r="494" spans="1:79" x14ac:dyDescent="0.25">
      <c r="A494" s="1">
        <v>493</v>
      </c>
      <c r="AF494" s="1" t="s">
        <v>4075</v>
      </c>
      <c r="AG494" s="1">
        <v>3142601</v>
      </c>
      <c r="AH494" s="1" t="s">
        <v>4560</v>
      </c>
      <c r="BP494" s="1" t="s">
        <v>6315</v>
      </c>
      <c r="BQ494" s="1">
        <v>4323606</v>
      </c>
      <c r="BR494" s="1" t="s">
        <v>6780</v>
      </c>
      <c r="BY494" s="1" t="s">
        <v>1247</v>
      </c>
      <c r="BZ494" s="1">
        <v>3543709</v>
      </c>
      <c r="CA494" s="1" t="s">
        <v>5552</v>
      </c>
    </row>
    <row r="495" spans="1:79" x14ac:dyDescent="0.25">
      <c r="A495" s="1">
        <v>494</v>
      </c>
      <c r="AF495" s="1" t="s">
        <v>4075</v>
      </c>
      <c r="AG495" s="1">
        <v>3142700</v>
      </c>
      <c r="AH495" s="1" t="s">
        <v>4561</v>
      </c>
      <c r="BP495" s="1" t="s">
        <v>6315</v>
      </c>
      <c r="BQ495" s="1">
        <v>4323705</v>
      </c>
      <c r="BR495" s="1" t="s">
        <v>6781</v>
      </c>
      <c r="BY495" s="1" t="s">
        <v>1247</v>
      </c>
      <c r="BZ495" s="1">
        <v>3543808</v>
      </c>
      <c r="CA495" s="1" t="s">
        <v>5553</v>
      </c>
    </row>
    <row r="496" spans="1:79" x14ac:dyDescent="0.25">
      <c r="A496" s="1">
        <v>495</v>
      </c>
      <c r="AF496" s="1" t="s">
        <v>4075</v>
      </c>
      <c r="AG496" s="1">
        <v>3142809</v>
      </c>
      <c r="AH496" s="1" t="s">
        <v>4562</v>
      </c>
      <c r="BP496" s="1" t="s">
        <v>6315</v>
      </c>
      <c r="BQ496" s="1">
        <v>4323754</v>
      </c>
      <c r="BR496" s="1" t="s">
        <v>6782</v>
      </c>
      <c r="BY496" s="1" t="s">
        <v>1247</v>
      </c>
      <c r="BZ496" s="1">
        <v>3543907</v>
      </c>
      <c r="CA496" s="1" t="s">
        <v>5048</v>
      </c>
    </row>
    <row r="497" spans="1:79" x14ac:dyDescent="0.25">
      <c r="A497" s="1">
        <v>496</v>
      </c>
      <c r="AF497" s="1" t="s">
        <v>4075</v>
      </c>
      <c r="AG497" s="1">
        <v>3142908</v>
      </c>
      <c r="AH497" s="1" t="s">
        <v>4563</v>
      </c>
      <c r="BP497" s="1" t="s">
        <v>6315</v>
      </c>
      <c r="BQ497" s="1">
        <v>4323770</v>
      </c>
      <c r="BR497" s="1" t="s">
        <v>6783</v>
      </c>
      <c r="BY497" s="1" t="s">
        <v>1247</v>
      </c>
      <c r="BZ497" s="1">
        <v>3544004</v>
      </c>
      <c r="CA497" s="1" t="s">
        <v>5554</v>
      </c>
    </row>
    <row r="498" spans="1:79" x14ac:dyDescent="0.25">
      <c r="A498" s="1">
        <v>497</v>
      </c>
      <c r="AF498" s="1" t="s">
        <v>4075</v>
      </c>
      <c r="AG498" s="1">
        <v>3143005</v>
      </c>
      <c r="AH498" s="1" t="s">
        <v>4564</v>
      </c>
      <c r="BP498" s="1" t="s">
        <v>6315</v>
      </c>
      <c r="BQ498" s="1">
        <v>4323804</v>
      </c>
      <c r="BR498" s="1" t="s">
        <v>6784</v>
      </c>
      <c r="BY498" s="1" t="s">
        <v>1247</v>
      </c>
      <c r="BZ498" s="1">
        <v>3544103</v>
      </c>
      <c r="CA498" s="1" t="s">
        <v>5555</v>
      </c>
    </row>
    <row r="499" spans="1:79" x14ac:dyDescent="0.25">
      <c r="A499" s="1">
        <v>498</v>
      </c>
      <c r="AF499" s="1" t="s">
        <v>4075</v>
      </c>
      <c r="AG499" s="1">
        <v>3143104</v>
      </c>
      <c r="AH499" s="1" t="s">
        <v>4565</v>
      </c>
      <c r="BY499" s="1" t="s">
        <v>1247</v>
      </c>
      <c r="BZ499" s="1">
        <v>3544202</v>
      </c>
      <c r="CA499" s="1" t="s">
        <v>5556</v>
      </c>
    </row>
    <row r="500" spans="1:79" x14ac:dyDescent="0.25">
      <c r="A500" s="1">
        <v>499</v>
      </c>
      <c r="AF500" s="1" t="s">
        <v>4075</v>
      </c>
      <c r="AG500" s="1">
        <v>3143153</v>
      </c>
      <c r="AH500" s="1" t="s">
        <v>4566</v>
      </c>
      <c r="BY500" s="1" t="s">
        <v>1247</v>
      </c>
      <c r="BZ500" s="1">
        <v>3543501</v>
      </c>
      <c r="CA500" s="1" t="s">
        <v>5557</v>
      </c>
    </row>
    <row r="501" spans="1:79" x14ac:dyDescent="0.25">
      <c r="A501" s="1">
        <v>500</v>
      </c>
      <c r="AF501" s="1" t="s">
        <v>4075</v>
      </c>
      <c r="AG501" s="1">
        <v>3143203</v>
      </c>
      <c r="AH501" s="1" t="s">
        <v>4567</v>
      </c>
      <c r="BY501" s="1" t="s">
        <v>1247</v>
      </c>
      <c r="BZ501" s="1">
        <v>3544251</v>
      </c>
      <c r="CA501" s="1" t="s">
        <v>5558</v>
      </c>
    </row>
    <row r="502" spans="1:79" x14ac:dyDescent="0.25">
      <c r="A502" s="1">
        <v>501</v>
      </c>
      <c r="AF502" s="1" t="s">
        <v>4075</v>
      </c>
      <c r="AG502" s="1">
        <v>3143401</v>
      </c>
      <c r="AH502" s="1" t="s">
        <v>4568</v>
      </c>
      <c r="BY502" s="1" t="s">
        <v>1247</v>
      </c>
      <c r="BZ502" s="1">
        <v>3544301</v>
      </c>
      <c r="CA502" s="1" t="s">
        <v>5559</v>
      </c>
    </row>
    <row r="503" spans="1:79" x14ac:dyDescent="0.25">
      <c r="A503" s="1">
        <v>502</v>
      </c>
      <c r="AF503" s="1" t="s">
        <v>4075</v>
      </c>
      <c r="AG503" s="1">
        <v>3143302</v>
      </c>
      <c r="AH503" s="1" t="s">
        <v>4569</v>
      </c>
      <c r="BY503" s="1" t="s">
        <v>1247</v>
      </c>
      <c r="BZ503" s="1">
        <v>3544400</v>
      </c>
      <c r="CA503" s="1" t="s">
        <v>5560</v>
      </c>
    </row>
    <row r="504" spans="1:79" x14ac:dyDescent="0.25">
      <c r="A504" s="1">
        <v>503</v>
      </c>
      <c r="AF504" s="1" t="s">
        <v>4075</v>
      </c>
      <c r="AG504" s="1">
        <v>3143450</v>
      </c>
      <c r="AH504" s="1" t="s">
        <v>4570</v>
      </c>
      <c r="BY504" s="1" t="s">
        <v>1247</v>
      </c>
      <c r="BZ504" s="1">
        <v>3544509</v>
      </c>
      <c r="CA504" s="1" t="s">
        <v>5561</v>
      </c>
    </row>
    <row r="505" spans="1:79" x14ac:dyDescent="0.25">
      <c r="A505" s="1">
        <v>504</v>
      </c>
      <c r="AF505" s="1" t="s">
        <v>4075</v>
      </c>
      <c r="AG505" s="1">
        <v>3143500</v>
      </c>
      <c r="AH505" s="1" t="s">
        <v>4571</v>
      </c>
      <c r="BY505" s="1" t="s">
        <v>1247</v>
      </c>
      <c r="BZ505" s="1">
        <v>3544608</v>
      </c>
      <c r="CA505" s="1" t="s">
        <v>5562</v>
      </c>
    </row>
    <row r="506" spans="1:79" x14ac:dyDescent="0.25">
      <c r="A506" s="1">
        <v>505</v>
      </c>
      <c r="AF506" s="1" t="s">
        <v>4075</v>
      </c>
      <c r="AG506" s="1">
        <v>3143609</v>
      </c>
      <c r="AH506" s="1" t="s">
        <v>4572</v>
      </c>
      <c r="BY506" s="1" t="s">
        <v>1247</v>
      </c>
      <c r="BZ506" s="1">
        <v>3544707</v>
      </c>
      <c r="CA506" s="1" t="s">
        <v>5563</v>
      </c>
    </row>
    <row r="507" spans="1:79" x14ac:dyDescent="0.25">
      <c r="A507" s="1">
        <v>506</v>
      </c>
      <c r="AF507" s="1" t="s">
        <v>4075</v>
      </c>
      <c r="AG507" s="1">
        <v>3143708</v>
      </c>
      <c r="AH507" s="1" t="s">
        <v>4573</v>
      </c>
      <c r="BY507" s="1" t="s">
        <v>1247</v>
      </c>
      <c r="BZ507" s="1">
        <v>3544806</v>
      </c>
      <c r="CA507" s="1" t="s">
        <v>5564</v>
      </c>
    </row>
    <row r="508" spans="1:79" x14ac:dyDescent="0.25">
      <c r="A508" s="1">
        <v>507</v>
      </c>
      <c r="AF508" s="1" t="s">
        <v>4075</v>
      </c>
      <c r="AG508" s="1">
        <v>3143807</v>
      </c>
      <c r="AH508" s="1" t="s">
        <v>4574</v>
      </c>
      <c r="BY508" s="1" t="s">
        <v>1247</v>
      </c>
      <c r="BZ508" s="1">
        <v>3544905</v>
      </c>
      <c r="CA508" s="1" t="s">
        <v>5565</v>
      </c>
    </row>
    <row r="509" spans="1:79" x14ac:dyDescent="0.25">
      <c r="A509" s="1">
        <v>508</v>
      </c>
      <c r="AF509" s="1" t="s">
        <v>4075</v>
      </c>
      <c r="AG509" s="1">
        <v>3143906</v>
      </c>
      <c r="AH509" s="1" t="s">
        <v>4575</v>
      </c>
      <c r="BY509" s="1" t="s">
        <v>1247</v>
      </c>
      <c r="BZ509" s="1">
        <v>3545001</v>
      </c>
      <c r="CA509" s="1" t="s">
        <v>5566</v>
      </c>
    </row>
    <row r="510" spans="1:79" x14ac:dyDescent="0.25">
      <c r="A510" s="1">
        <v>509</v>
      </c>
      <c r="AF510" s="1" t="s">
        <v>4075</v>
      </c>
      <c r="AG510" s="1">
        <v>3144003</v>
      </c>
      <c r="AH510" s="1" t="s">
        <v>4576</v>
      </c>
      <c r="BY510" s="1" t="s">
        <v>1247</v>
      </c>
      <c r="BZ510" s="1">
        <v>3545100</v>
      </c>
      <c r="CA510" s="1" t="s">
        <v>5567</v>
      </c>
    </row>
    <row r="511" spans="1:79" x14ac:dyDescent="0.25">
      <c r="A511" s="1">
        <v>510</v>
      </c>
      <c r="AF511" s="1" t="s">
        <v>4075</v>
      </c>
      <c r="AG511" s="1">
        <v>3144102</v>
      </c>
      <c r="AH511" s="1" t="s">
        <v>4577</v>
      </c>
      <c r="BY511" s="1" t="s">
        <v>1247</v>
      </c>
      <c r="BZ511" s="1">
        <v>3545159</v>
      </c>
      <c r="CA511" s="1" t="s">
        <v>5568</v>
      </c>
    </row>
    <row r="512" spans="1:79" x14ac:dyDescent="0.25">
      <c r="A512" s="1">
        <v>511</v>
      </c>
      <c r="AF512" s="1" t="s">
        <v>4075</v>
      </c>
      <c r="AG512" s="1">
        <v>3144201</v>
      </c>
      <c r="AH512" s="1" t="s">
        <v>4578</v>
      </c>
      <c r="BY512" s="1" t="s">
        <v>1247</v>
      </c>
      <c r="BZ512" s="1">
        <v>3545209</v>
      </c>
      <c r="CA512" s="1" t="s">
        <v>5569</v>
      </c>
    </row>
    <row r="513" spans="1:79" x14ac:dyDescent="0.25">
      <c r="A513" s="1">
        <v>512</v>
      </c>
      <c r="AF513" s="1" t="s">
        <v>4075</v>
      </c>
      <c r="AG513" s="1">
        <v>3144300</v>
      </c>
      <c r="AH513" s="1" t="s">
        <v>4579</v>
      </c>
      <c r="BY513" s="1" t="s">
        <v>1247</v>
      </c>
      <c r="BZ513" s="1">
        <v>3545308</v>
      </c>
      <c r="CA513" s="1" t="s">
        <v>5570</v>
      </c>
    </row>
    <row r="514" spans="1:79" x14ac:dyDescent="0.25">
      <c r="A514" s="1">
        <v>513</v>
      </c>
      <c r="AF514" s="1" t="s">
        <v>4075</v>
      </c>
      <c r="AG514" s="1">
        <v>3144359</v>
      </c>
      <c r="AH514" s="1" t="s">
        <v>4580</v>
      </c>
      <c r="BY514" s="1" t="s">
        <v>1247</v>
      </c>
      <c r="BZ514" s="1">
        <v>3545407</v>
      </c>
      <c r="CA514" s="1" t="s">
        <v>5571</v>
      </c>
    </row>
    <row r="515" spans="1:79" x14ac:dyDescent="0.25">
      <c r="A515" s="1">
        <v>514</v>
      </c>
      <c r="AF515" s="1" t="s">
        <v>4075</v>
      </c>
      <c r="AG515" s="1">
        <v>3144375</v>
      </c>
      <c r="AH515" s="1" t="s">
        <v>4581</v>
      </c>
      <c r="BY515" s="1" t="s">
        <v>1247</v>
      </c>
      <c r="BZ515" s="1">
        <v>3545506</v>
      </c>
      <c r="CA515" s="1" t="s">
        <v>5572</v>
      </c>
    </row>
    <row r="516" spans="1:79" x14ac:dyDescent="0.25">
      <c r="A516" s="1">
        <v>515</v>
      </c>
      <c r="AF516" s="1" t="s">
        <v>4075</v>
      </c>
      <c r="AG516" s="1">
        <v>3144409</v>
      </c>
      <c r="AH516" s="1" t="s">
        <v>4582</v>
      </c>
      <c r="BY516" s="1" t="s">
        <v>1247</v>
      </c>
      <c r="BZ516" s="1">
        <v>3545605</v>
      </c>
      <c r="CA516" s="1" t="s">
        <v>5573</v>
      </c>
    </row>
    <row r="517" spans="1:79" x14ac:dyDescent="0.25">
      <c r="A517" s="1">
        <v>516</v>
      </c>
      <c r="AF517" s="1" t="s">
        <v>4075</v>
      </c>
      <c r="AG517" s="1">
        <v>3144508</v>
      </c>
      <c r="AH517" s="1" t="s">
        <v>4583</v>
      </c>
      <c r="BY517" s="1" t="s">
        <v>1247</v>
      </c>
      <c r="BZ517" s="1">
        <v>3545704</v>
      </c>
      <c r="CA517" s="1" t="s">
        <v>5574</v>
      </c>
    </row>
    <row r="518" spans="1:79" x14ac:dyDescent="0.25">
      <c r="A518" s="1">
        <v>517</v>
      </c>
      <c r="AF518" s="1" t="s">
        <v>4075</v>
      </c>
      <c r="AG518" s="1">
        <v>3144607</v>
      </c>
      <c r="AH518" s="1" t="s">
        <v>4584</v>
      </c>
      <c r="BY518" s="1" t="s">
        <v>1247</v>
      </c>
      <c r="BZ518" s="1">
        <v>3545803</v>
      </c>
      <c r="CA518" s="1" t="s">
        <v>5575</v>
      </c>
    </row>
    <row r="519" spans="1:79" x14ac:dyDescent="0.25">
      <c r="A519" s="1">
        <v>518</v>
      </c>
      <c r="AF519" s="1" t="s">
        <v>4075</v>
      </c>
      <c r="AG519" s="1">
        <v>3144656</v>
      </c>
      <c r="AH519" s="1" t="s">
        <v>4585</v>
      </c>
      <c r="BY519" s="1" t="s">
        <v>1247</v>
      </c>
      <c r="BZ519" s="1">
        <v>3546009</v>
      </c>
      <c r="CA519" s="1" t="s">
        <v>5576</v>
      </c>
    </row>
    <row r="520" spans="1:79" x14ac:dyDescent="0.25">
      <c r="A520" s="1">
        <v>519</v>
      </c>
      <c r="AF520" s="1" t="s">
        <v>4075</v>
      </c>
      <c r="AG520" s="1">
        <v>3144672</v>
      </c>
      <c r="AH520" s="1" t="s">
        <v>4586</v>
      </c>
      <c r="BY520" s="1" t="s">
        <v>1247</v>
      </c>
      <c r="BZ520" s="1">
        <v>3546108</v>
      </c>
      <c r="CA520" s="1" t="s">
        <v>5577</v>
      </c>
    </row>
    <row r="521" spans="1:79" x14ac:dyDescent="0.25">
      <c r="A521" s="1">
        <v>520</v>
      </c>
      <c r="AF521" s="1" t="s">
        <v>4075</v>
      </c>
      <c r="AG521" s="1">
        <v>3144706</v>
      </c>
      <c r="AH521" s="1" t="s">
        <v>4587</v>
      </c>
      <c r="BY521" s="1" t="s">
        <v>1247</v>
      </c>
      <c r="BZ521" s="1">
        <v>3546207</v>
      </c>
      <c r="CA521" s="1" t="s">
        <v>5578</v>
      </c>
    </row>
    <row r="522" spans="1:79" x14ac:dyDescent="0.25">
      <c r="A522" s="1">
        <v>521</v>
      </c>
      <c r="AF522" s="1" t="s">
        <v>4075</v>
      </c>
      <c r="AG522" s="1">
        <v>3144805</v>
      </c>
      <c r="AH522" s="1" t="s">
        <v>4588</v>
      </c>
      <c r="BY522" s="1" t="s">
        <v>1247</v>
      </c>
      <c r="BZ522" s="1">
        <v>3546256</v>
      </c>
      <c r="CA522" s="1" t="s">
        <v>5579</v>
      </c>
    </row>
    <row r="523" spans="1:79" x14ac:dyDescent="0.25">
      <c r="A523" s="1">
        <v>522</v>
      </c>
      <c r="AF523" s="1" t="s">
        <v>4075</v>
      </c>
      <c r="AG523" s="1">
        <v>3144904</v>
      </c>
      <c r="AH523" s="1" t="s">
        <v>4589</v>
      </c>
      <c r="BY523" s="1" t="s">
        <v>1247</v>
      </c>
      <c r="BZ523" s="1">
        <v>3546306</v>
      </c>
      <c r="CA523" s="1" t="s">
        <v>5580</v>
      </c>
    </row>
    <row r="524" spans="1:79" x14ac:dyDescent="0.25">
      <c r="A524" s="1">
        <v>523</v>
      </c>
      <c r="AF524" s="1" t="s">
        <v>4075</v>
      </c>
      <c r="AG524" s="1">
        <v>3145000</v>
      </c>
      <c r="AH524" s="1" t="s">
        <v>4590</v>
      </c>
      <c r="BY524" s="1" t="s">
        <v>1247</v>
      </c>
      <c r="BZ524" s="1">
        <v>3546405</v>
      </c>
      <c r="CA524" s="1" t="s">
        <v>5581</v>
      </c>
    </row>
    <row r="525" spans="1:79" x14ac:dyDescent="0.25">
      <c r="A525" s="1">
        <v>524</v>
      </c>
      <c r="AF525" s="1" t="s">
        <v>4075</v>
      </c>
      <c r="AG525" s="1">
        <v>3145059</v>
      </c>
      <c r="AH525" s="1" t="s">
        <v>4591</v>
      </c>
      <c r="BY525" s="1" t="s">
        <v>1247</v>
      </c>
      <c r="BZ525" s="1">
        <v>3546504</v>
      </c>
      <c r="CA525" s="1" t="s">
        <v>5582</v>
      </c>
    </row>
    <row r="526" spans="1:79" x14ac:dyDescent="0.25">
      <c r="A526" s="1">
        <v>525</v>
      </c>
      <c r="AF526" s="1" t="s">
        <v>4075</v>
      </c>
      <c r="AG526" s="1">
        <v>3145109</v>
      </c>
      <c r="AH526" s="1" t="s">
        <v>4592</v>
      </c>
      <c r="BY526" s="1" t="s">
        <v>1247</v>
      </c>
      <c r="BZ526" s="1">
        <v>3546603</v>
      </c>
      <c r="CA526" s="1" t="s">
        <v>5583</v>
      </c>
    </row>
    <row r="527" spans="1:79" x14ac:dyDescent="0.25">
      <c r="A527" s="1">
        <v>526</v>
      </c>
      <c r="AF527" s="1" t="s">
        <v>4075</v>
      </c>
      <c r="AG527" s="1">
        <v>3145208</v>
      </c>
      <c r="AH527" s="1" t="s">
        <v>4593</v>
      </c>
      <c r="BY527" s="1" t="s">
        <v>1247</v>
      </c>
      <c r="BZ527" s="1">
        <v>3546702</v>
      </c>
      <c r="CA527" s="1" t="s">
        <v>5584</v>
      </c>
    </row>
    <row r="528" spans="1:79" x14ac:dyDescent="0.25">
      <c r="A528" s="1">
        <v>527</v>
      </c>
      <c r="AF528" s="1" t="s">
        <v>4075</v>
      </c>
      <c r="AG528" s="1">
        <v>3136603</v>
      </c>
      <c r="AH528" s="1" t="s">
        <v>1937</v>
      </c>
      <c r="BY528" s="1" t="s">
        <v>1247</v>
      </c>
      <c r="BZ528" s="1">
        <v>3546801</v>
      </c>
      <c r="CA528" s="1" t="s">
        <v>5585</v>
      </c>
    </row>
    <row r="529" spans="1:79" x14ac:dyDescent="0.25">
      <c r="A529" s="1">
        <v>528</v>
      </c>
      <c r="AF529" s="1" t="s">
        <v>4075</v>
      </c>
      <c r="AG529" s="1">
        <v>3145307</v>
      </c>
      <c r="AH529" s="1" t="s">
        <v>4594</v>
      </c>
      <c r="BY529" s="1" t="s">
        <v>1247</v>
      </c>
      <c r="BZ529" s="1">
        <v>3546900</v>
      </c>
      <c r="CA529" s="1" t="s">
        <v>5586</v>
      </c>
    </row>
    <row r="530" spans="1:79" x14ac:dyDescent="0.25">
      <c r="A530" s="1">
        <v>529</v>
      </c>
      <c r="AF530" s="1" t="s">
        <v>4075</v>
      </c>
      <c r="AG530" s="1">
        <v>3145356</v>
      </c>
      <c r="AH530" s="1" t="s">
        <v>4595</v>
      </c>
      <c r="BY530" s="1" t="s">
        <v>1247</v>
      </c>
      <c r="BZ530" s="1">
        <v>3547007</v>
      </c>
      <c r="CA530" s="1" t="s">
        <v>5587</v>
      </c>
    </row>
    <row r="531" spans="1:79" x14ac:dyDescent="0.25">
      <c r="A531" s="1">
        <v>530</v>
      </c>
      <c r="AF531" s="1" t="s">
        <v>4075</v>
      </c>
      <c r="AG531" s="1">
        <v>3145372</v>
      </c>
      <c r="AH531" s="1" t="s">
        <v>4596</v>
      </c>
      <c r="BY531" s="1" t="s">
        <v>1247</v>
      </c>
      <c r="BZ531" s="1">
        <v>3547106</v>
      </c>
      <c r="CA531" s="1" t="s">
        <v>5588</v>
      </c>
    </row>
    <row r="532" spans="1:79" x14ac:dyDescent="0.25">
      <c r="A532" s="1">
        <v>531</v>
      </c>
      <c r="AF532" s="1" t="s">
        <v>4075</v>
      </c>
      <c r="AG532" s="1">
        <v>3145406</v>
      </c>
      <c r="AH532" s="1" t="s">
        <v>4597</v>
      </c>
      <c r="BY532" s="1" t="s">
        <v>1247</v>
      </c>
      <c r="BZ532" s="1">
        <v>3547502</v>
      </c>
      <c r="CA532" s="1" t="s">
        <v>5589</v>
      </c>
    </row>
    <row r="533" spans="1:79" x14ac:dyDescent="0.25">
      <c r="A533" s="1">
        <v>532</v>
      </c>
      <c r="AF533" s="1" t="s">
        <v>4075</v>
      </c>
      <c r="AG533" s="1">
        <v>3145455</v>
      </c>
      <c r="AH533" s="1" t="s">
        <v>4598</v>
      </c>
      <c r="BY533" s="1" t="s">
        <v>1247</v>
      </c>
      <c r="BZ533" s="1">
        <v>3547403</v>
      </c>
      <c r="CA533" s="1" t="s">
        <v>5590</v>
      </c>
    </row>
    <row r="534" spans="1:79" x14ac:dyDescent="0.25">
      <c r="A534" s="1">
        <v>533</v>
      </c>
      <c r="AF534" s="1" t="s">
        <v>4075</v>
      </c>
      <c r="AG534" s="1">
        <v>3145505</v>
      </c>
      <c r="AH534" s="1" t="s">
        <v>4599</v>
      </c>
      <c r="BY534" s="1" t="s">
        <v>1247</v>
      </c>
      <c r="BZ534" s="1">
        <v>3547601</v>
      </c>
      <c r="CA534" s="1" t="s">
        <v>5591</v>
      </c>
    </row>
    <row r="535" spans="1:79" x14ac:dyDescent="0.25">
      <c r="A535" s="1">
        <v>534</v>
      </c>
      <c r="AF535" s="1" t="s">
        <v>4075</v>
      </c>
      <c r="AG535" s="1">
        <v>3145604</v>
      </c>
      <c r="AH535" s="1" t="s">
        <v>4600</v>
      </c>
      <c r="BY535" s="1" t="s">
        <v>1247</v>
      </c>
      <c r="BZ535" s="1">
        <v>3547650</v>
      </c>
      <c r="CA535" s="1" t="s">
        <v>5592</v>
      </c>
    </row>
    <row r="536" spans="1:79" x14ac:dyDescent="0.25">
      <c r="A536" s="1">
        <v>535</v>
      </c>
      <c r="AF536" s="1" t="s">
        <v>4075</v>
      </c>
      <c r="AG536" s="1">
        <v>3145703</v>
      </c>
      <c r="AH536" s="1" t="s">
        <v>4601</v>
      </c>
      <c r="BY536" s="1" t="s">
        <v>1247</v>
      </c>
      <c r="BZ536" s="1">
        <v>3547205</v>
      </c>
      <c r="CA536" s="1" t="s">
        <v>5593</v>
      </c>
    </row>
    <row r="537" spans="1:79" x14ac:dyDescent="0.25">
      <c r="A537" s="1">
        <v>536</v>
      </c>
      <c r="AF537" s="1" t="s">
        <v>4075</v>
      </c>
      <c r="AG537" s="1">
        <v>3145802</v>
      </c>
      <c r="AH537" s="1" t="s">
        <v>4602</v>
      </c>
      <c r="BY537" s="1" t="s">
        <v>1247</v>
      </c>
      <c r="BZ537" s="1">
        <v>3547304</v>
      </c>
      <c r="CA537" s="1" t="s">
        <v>5594</v>
      </c>
    </row>
    <row r="538" spans="1:79" x14ac:dyDescent="0.25">
      <c r="A538" s="1">
        <v>537</v>
      </c>
      <c r="AF538" s="1" t="s">
        <v>4075</v>
      </c>
      <c r="AG538" s="1">
        <v>3145851</v>
      </c>
      <c r="AH538" s="1" t="s">
        <v>4603</v>
      </c>
      <c r="BY538" s="1" t="s">
        <v>1247</v>
      </c>
      <c r="BZ538" s="1">
        <v>3547700</v>
      </c>
      <c r="CA538" s="1" t="s">
        <v>5595</v>
      </c>
    </row>
    <row r="539" spans="1:79" x14ac:dyDescent="0.25">
      <c r="A539" s="1">
        <v>538</v>
      </c>
      <c r="AF539" s="1" t="s">
        <v>4075</v>
      </c>
      <c r="AG539" s="1">
        <v>3145877</v>
      </c>
      <c r="AH539" s="1" t="s">
        <v>4604</v>
      </c>
      <c r="BY539" s="1" t="s">
        <v>1247</v>
      </c>
      <c r="BZ539" s="1">
        <v>3547809</v>
      </c>
      <c r="CA539" s="1" t="s">
        <v>3302</v>
      </c>
    </row>
    <row r="540" spans="1:79" x14ac:dyDescent="0.25">
      <c r="A540" s="1">
        <v>539</v>
      </c>
      <c r="AF540" s="1" t="s">
        <v>4075</v>
      </c>
      <c r="AG540" s="1">
        <v>3145901</v>
      </c>
      <c r="AH540" s="1" t="s">
        <v>3070</v>
      </c>
      <c r="BY540" s="1" t="s">
        <v>1247</v>
      </c>
      <c r="BZ540" s="1">
        <v>3547908</v>
      </c>
      <c r="CA540" s="1" t="s">
        <v>5596</v>
      </c>
    </row>
    <row r="541" spans="1:79" x14ac:dyDescent="0.25">
      <c r="A541" s="1">
        <v>540</v>
      </c>
      <c r="AF541" s="1" t="s">
        <v>4075</v>
      </c>
      <c r="AG541" s="1">
        <v>3146008</v>
      </c>
      <c r="AH541" s="1" t="s">
        <v>4605</v>
      </c>
      <c r="BY541" s="1" t="s">
        <v>1247</v>
      </c>
      <c r="BZ541" s="1">
        <v>3548005</v>
      </c>
      <c r="CA541" s="1" t="s">
        <v>5597</v>
      </c>
    </row>
    <row r="542" spans="1:79" x14ac:dyDescent="0.25">
      <c r="A542" s="1">
        <v>541</v>
      </c>
      <c r="AF542" s="1" t="s">
        <v>4075</v>
      </c>
      <c r="AG542" s="1">
        <v>3146107</v>
      </c>
      <c r="AH542" s="1" t="s">
        <v>4606</v>
      </c>
      <c r="BY542" s="1" t="s">
        <v>1247</v>
      </c>
      <c r="BZ542" s="1">
        <v>3548054</v>
      </c>
      <c r="CA542" s="1" t="s">
        <v>5598</v>
      </c>
    </row>
    <row r="543" spans="1:79" x14ac:dyDescent="0.25">
      <c r="A543" s="1">
        <v>542</v>
      </c>
      <c r="AF543" s="1" t="s">
        <v>4075</v>
      </c>
      <c r="AG543" s="1">
        <v>3146206</v>
      </c>
      <c r="AH543" s="1" t="s">
        <v>4607</v>
      </c>
      <c r="BY543" s="1" t="s">
        <v>1247</v>
      </c>
      <c r="BZ543" s="1">
        <v>3548104</v>
      </c>
      <c r="CA543" s="1" t="s">
        <v>5599</v>
      </c>
    </row>
    <row r="544" spans="1:79" x14ac:dyDescent="0.25">
      <c r="A544" s="1">
        <v>543</v>
      </c>
      <c r="AF544" s="1" t="s">
        <v>4075</v>
      </c>
      <c r="AG544" s="1">
        <v>3146255</v>
      </c>
      <c r="AH544" s="1" t="s">
        <v>4608</v>
      </c>
      <c r="BY544" s="1" t="s">
        <v>1247</v>
      </c>
      <c r="BZ544" s="1">
        <v>3548203</v>
      </c>
      <c r="CA544" s="1" t="s">
        <v>5600</v>
      </c>
    </row>
    <row r="545" spans="1:79" x14ac:dyDescent="0.25">
      <c r="A545" s="1">
        <v>544</v>
      </c>
      <c r="AF545" s="1" t="s">
        <v>4075</v>
      </c>
      <c r="AG545" s="1">
        <v>3146305</v>
      </c>
      <c r="AH545" s="1" t="s">
        <v>4609</v>
      </c>
      <c r="BY545" s="1" t="s">
        <v>1247</v>
      </c>
      <c r="BZ545" s="1">
        <v>3548302</v>
      </c>
      <c r="CA545" s="1" t="s">
        <v>5601</v>
      </c>
    </row>
    <row r="546" spans="1:79" x14ac:dyDescent="0.25">
      <c r="A546" s="1">
        <v>545</v>
      </c>
      <c r="AF546" s="1" t="s">
        <v>4075</v>
      </c>
      <c r="AG546" s="1">
        <v>3146552</v>
      </c>
      <c r="AH546" s="1" t="s">
        <v>4610</v>
      </c>
      <c r="BY546" s="1" t="s">
        <v>1247</v>
      </c>
      <c r="BZ546" s="1">
        <v>3548401</v>
      </c>
      <c r="CA546" s="1" t="s">
        <v>5602</v>
      </c>
    </row>
    <row r="547" spans="1:79" x14ac:dyDescent="0.25">
      <c r="A547" s="1">
        <v>546</v>
      </c>
      <c r="AF547" s="1" t="s">
        <v>4075</v>
      </c>
      <c r="AG547" s="1">
        <v>3146404</v>
      </c>
      <c r="AH547" s="1" t="s">
        <v>4611</v>
      </c>
      <c r="BY547" s="1" t="s">
        <v>1247</v>
      </c>
      <c r="BZ547" s="1">
        <v>3548500</v>
      </c>
      <c r="CA547" s="1" t="s">
        <v>5603</v>
      </c>
    </row>
    <row r="548" spans="1:79" x14ac:dyDescent="0.25">
      <c r="A548" s="1">
        <v>547</v>
      </c>
      <c r="AF548" s="1" t="s">
        <v>4075</v>
      </c>
      <c r="AG548" s="1">
        <v>3146503</v>
      </c>
      <c r="AH548" s="1" t="s">
        <v>4612</v>
      </c>
      <c r="BY548" s="1" t="s">
        <v>1247</v>
      </c>
      <c r="BZ548" s="1">
        <v>3548609</v>
      </c>
      <c r="CA548" s="1" t="s">
        <v>5604</v>
      </c>
    </row>
    <row r="549" spans="1:79" x14ac:dyDescent="0.25">
      <c r="A549" s="1">
        <v>548</v>
      </c>
      <c r="AF549" s="1" t="s">
        <v>4075</v>
      </c>
      <c r="AG549" s="1">
        <v>3146602</v>
      </c>
      <c r="AH549" s="1" t="s">
        <v>4613</v>
      </c>
      <c r="BY549" s="1" t="s">
        <v>1247</v>
      </c>
      <c r="BZ549" s="1">
        <v>3548708</v>
      </c>
      <c r="CA549" s="1" t="s">
        <v>5605</v>
      </c>
    </row>
    <row r="550" spans="1:79" x14ac:dyDescent="0.25">
      <c r="A550" s="1">
        <v>549</v>
      </c>
      <c r="AF550" s="1" t="s">
        <v>4075</v>
      </c>
      <c r="AG550" s="1">
        <v>3146701</v>
      </c>
      <c r="AH550" s="1" t="s">
        <v>4614</v>
      </c>
      <c r="BY550" s="1" t="s">
        <v>1247</v>
      </c>
      <c r="BZ550" s="1">
        <v>3548807</v>
      </c>
      <c r="CA550" s="1" t="s">
        <v>5606</v>
      </c>
    </row>
    <row r="551" spans="1:79" x14ac:dyDescent="0.25">
      <c r="A551" s="1">
        <v>550</v>
      </c>
      <c r="AF551" s="1" t="s">
        <v>4075</v>
      </c>
      <c r="AG551" s="1">
        <v>3146750</v>
      </c>
      <c r="AH551" s="1" t="s">
        <v>4615</v>
      </c>
      <c r="BY551" s="1" t="s">
        <v>1247</v>
      </c>
      <c r="BZ551" s="1">
        <v>3548906</v>
      </c>
      <c r="CA551" s="1" t="s">
        <v>5607</v>
      </c>
    </row>
    <row r="552" spans="1:79" x14ac:dyDescent="0.25">
      <c r="A552" s="1">
        <v>551</v>
      </c>
      <c r="AF552" s="1" t="s">
        <v>4075</v>
      </c>
      <c r="AG552" s="1">
        <v>3146909</v>
      </c>
      <c r="AH552" s="1" t="s">
        <v>4616</v>
      </c>
      <c r="BY552" s="1" t="s">
        <v>1247</v>
      </c>
      <c r="BZ552" s="1">
        <v>3549003</v>
      </c>
      <c r="CA552" s="1" t="s">
        <v>3306</v>
      </c>
    </row>
    <row r="553" spans="1:79" x14ac:dyDescent="0.25">
      <c r="A553" s="1">
        <v>552</v>
      </c>
      <c r="AF553" s="1" t="s">
        <v>4075</v>
      </c>
      <c r="AG553" s="1">
        <v>3147105</v>
      </c>
      <c r="AH553" s="1" t="s">
        <v>4617</v>
      </c>
      <c r="BY553" s="1" t="s">
        <v>1247</v>
      </c>
      <c r="BZ553" s="1">
        <v>3549102</v>
      </c>
      <c r="CA553" s="1" t="s">
        <v>5608</v>
      </c>
    </row>
    <row r="554" spans="1:79" x14ac:dyDescent="0.25">
      <c r="A554" s="1">
        <v>553</v>
      </c>
      <c r="AF554" s="1" t="s">
        <v>4075</v>
      </c>
      <c r="AG554" s="1">
        <v>3147006</v>
      </c>
      <c r="AH554" s="1" t="s">
        <v>4618</v>
      </c>
      <c r="BY554" s="1" t="s">
        <v>1247</v>
      </c>
      <c r="BZ554" s="1">
        <v>3549201</v>
      </c>
      <c r="CA554" s="1" t="s">
        <v>5609</v>
      </c>
    </row>
    <row r="555" spans="1:79" x14ac:dyDescent="0.25">
      <c r="A555" s="1">
        <v>554</v>
      </c>
      <c r="AF555" s="1" t="s">
        <v>4075</v>
      </c>
      <c r="AG555" s="1">
        <v>3147204</v>
      </c>
      <c r="AH555" s="1" t="s">
        <v>4619</v>
      </c>
      <c r="BY555" s="1" t="s">
        <v>1247</v>
      </c>
      <c r="BZ555" s="1">
        <v>3549250</v>
      </c>
      <c r="CA555" s="1" t="s">
        <v>5610</v>
      </c>
    </row>
    <row r="556" spans="1:79" x14ac:dyDescent="0.25">
      <c r="A556" s="1">
        <v>555</v>
      </c>
      <c r="AF556" s="1" t="s">
        <v>4075</v>
      </c>
      <c r="AG556" s="1">
        <v>3147303</v>
      </c>
      <c r="AH556" s="1" t="s">
        <v>4620</v>
      </c>
      <c r="BY556" s="1" t="s">
        <v>1247</v>
      </c>
      <c r="BZ556" s="1">
        <v>3549300</v>
      </c>
      <c r="CA556" s="1" t="s">
        <v>5611</v>
      </c>
    </row>
    <row r="557" spans="1:79" x14ac:dyDescent="0.25">
      <c r="A557" s="1">
        <v>556</v>
      </c>
      <c r="AF557" s="1" t="s">
        <v>4075</v>
      </c>
      <c r="AG557" s="1">
        <v>3147402</v>
      </c>
      <c r="AH557" s="1" t="s">
        <v>4621</v>
      </c>
      <c r="BY557" s="1" t="s">
        <v>1247</v>
      </c>
      <c r="BZ557" s="1">
        <v>3549409</v>
      </c>
      <c r="CA557" s="1" t="s">
        <v>5612</v>
      </c>
    </row>
    <row r="558" spans="1:79" x14ac:dyDescent="0.25">
      <c r="A558" s="1">
        <v>557</v>
      </c>
      <c r="AF558" s="1" t="s">
        <v>4075</v>
      </c>
      <c r="AG558" s="1">
        <v>3147600</v>
      </c>
      <c r="AH558" s="1" t="s">
        <v>4622</v>
      </c>
      <c r="BY558" s="1" t="s">
        <v>1247</v>
      </c>
      <c r="BZ558" s="1">
        <v>3549508</v>
      </c>
      <c r="CA558" s="1" t="s">
        <v>5613</v>
      </c>
    </row>
    <row r="559" spans="1:79" x14ac:dyDescent="0.25">
      <c r="A559" s="1">
        <v>558</v>
      </c>
      <c r="AF559" s="1" t="s">
        <v>4075</v>
      </c>
      <c r="AG559" s="1">
        <v>3147709</v>
      </c>
      <c r="AH559" s="1" t="s">
        <v>4623</v>
      </c>
      <c r="BY559" s="1" t="s">
        <v>1247</v>
      </c>
      <c r="BZ559" s="1">
        <v>3549607</v>
      </c>
      <c r="CA559" s="1" t="s">
        <v>5614</v>
      </c>
    </row>
    <row r="560" spans="1:79" x14ac:dyDescent="0.25">
      <c r="A560" s="1">
        <v>559</v>
      </c>
      <c r="AF560" s="1" t="s">
        <v>4075</v>
      </c>
      <c r="AG560" s="1">
        <v>3147501</v>
      </c>
      <c r="AH560" s="1" t="s">
        <v>4624</v>
      </c>
      <c r="BY560" s="1" t="s">
        <v>1247</v>
      </c>
      <c r="BZ560" s="1">
        <v>3549706</v>
      </c>
      <c r="CA560" s="1" t="s">
        <v>5615</v>
      </c>
    </row>
    <row r="561" spans="1:79" x14ac:dyDescent="0.25">
      <c r="A561" s="1">
        <v>560</v>
      </c>
      <c r="AF561" s="1" t="s">
        <v>4075</v>
      </c>
      <c r="AG561" s="1">
        <v>3147808</v>
      </c>
      <c r="AH561" s="1" t="s">
        <v>4625</v>
      </c>
      <c r="BY561" s="1" t="s">
        <v>1247</v>
      </c>
      <c r="BZ561" s="1">
        <v>3549805</v>
      </c>
      <c r="CA561" s="1" t="s">
        <v>5616</v>
      </c>
    </row>
    <row r="562" spans="1:79" x14ac:dyDescent="0.25">
      <c r="A562" s="1">
        <v>561</v>
      </c>
      <c r="AF562" s="1" t="s">
        <v>4075</v>
      </c>
      <c r="AG562" s="1">
        <v>3147907</v>
      </c>
      <c r="AH562" s="1" t="s">
        <v>4626</v>
      </c>
      <c r="BY562" s="1" t="s">
        <v>1247</v>
      </c>
      <c r="BZ562" s="1">
        <v>3549904</v>
      </c>
      <c r="CA562" s="1" t="s">
        <v>5617</v>
      </c>
    </row>
    <row r="563" spans="1:79" x14ac:dyDescent="0.25">
      <c r="A563" s="1">
        <v>562</v>
      </c>
      <c r="AF563" s="1" t="s">
        <v>4075</v>
      </c>
      <c r="AG563" s="1">
        <v>3147956</v>
      </c>
      <c r="AH563" s="1" t="s">
        <v>4627</v>
      </c>
      <c r="BY563" s="1" t="s">
        <v>1247</v>
      </c>
      <c r="BZ563" s="1">
        <v>3549953</v>
      </c>
      <c r="CA563" s="1" t="s">
        <v>5618</v>
      </c>
    </row>
    <row r="564" spans="1:79" x14ac:dyDescent="0.25">
      <c r="A564" s="1">
        <v>563</v>
      </c>
      <c r="AF564" s="1" t="s">
        <v>4075</v>
      </c>
      <c r="AG564" s="1">
        <v>3148004</v>
      </c>
      <c r="AH564" s="1" t="s">
        <v>4628</v>
      </c>
      <c r="BY564" s="1" t="s">
        <v>1247</v>
      </c>
      <c r="BZ564" s="1">
        <v>3550001</v>
      </c>
      <c r="CA564" s="1" t="s">
        <v>5619</v>
      </c>
    </row>
    <row r="565" spans="1:79" x14ac:dyDescent="0.25">
      <c r="A565" s="1">
        <v>564</v>
      </c>
      <c r="AF565" s="1" t="s">
        <v>4075</v>
      </c>
      <c r="AG565" s="1">
        <v>3148103</v>
      </c>
      <c r="AH565" s="1" t="s">
        <v>4629</v>
      </c>
      <c r="BY565" s="1" t="s">
        <v>1247</v>
      </c>
      <c r="BZ565" s="1">
        <v>3550100</v>
      </c>
      <c r="CA565" s="1" t="s">
        <v>5620</v>
      </c>
    </row>
    <row r="566" spans="1:79" x14ac:dyDescent="0.25">
      <c r="A566" s="1">
        <v>565</v>
      </c>
      <c r="AF566" s="1" t="s">
        <v>4075</v>
      </c>
      <c r="AG566" s="1">
        <v>3148202</v>
      </c>
      <c r="AH566" s="1" t="s">
        <v>4630</v>
      </c>
      <c r="BY566" s="1" t="s">
        <v>1247</v>
      </c>
      <c r="BZ566" s="1">
        <v>3550209</v>
      </c>
      <c r="CA566" s="1" t="s">
        <v>5621</v>
      </c>
    </row>
    <row r="567" spans="1:79" x14ac:dyDescent="0.25">
      <c r="A567" s="1">
        <v>566</v>
      </c>
      <c r="AF567" s="1" t="s">
        <v>4075</v>
      </c>
      <c r="AG567" s="1">
        <v>3148301</v>
      </c>
      <c r="AH567" s="1" t="s">
        <v>4631</v>
      </c>
      <c r="BY567" s="1" t="s">
        <v>1247</v>
      </c>
      <c r="BZ567" s="1">
        <v>3550308</v>
      </c>
      <c r="CA567" s="1" t="s">
        <v>5622</v>
      </c>
    </row>
    <row r="568" spans="1:79" x14ac:dyDescent="0.25">
      <c r="A568" s="1">
        <v>567</v>
      </c>
      <c r="AF568" s="1" t="s">
        <v>4075</v>
      </c>
      <c r="AG568" s="1">
        <v>3148400</v>
      </c>
      <c r="AH568" s="1" t="s">
        <v>4632</v>
      </c>
      <c r="BY568" s="1" t="s">
        <v>1247</v>
      </c>
      <c r="BZ568" s="1">
        <v>3550407</v>
      </c>
      <c r="CA568" s="1" t="s">
        <v>3114</v>
      </c>
    </row>
    <row r="569" spans="1:79" x14ac:dyDescent="0.25">
      <c r="A569" s="1">
        <v>568</v>
      </c>
      <c r="AF569" s="1" t="s">
        <v>4075</v>
      </c>
      <c r="AG569" s="1">
        <v>3148509</v>
      </c>
      <c r="AH569" s="1" t="s">
        <v>4633</v>
      </c>
      <c r="BY569" s="1" t="s">
        <v>1247</v>
      </c>
      <c r="BZ569" s="1">
        <v>3550506</v>
      </c>
      <c r="CA569" s="1" t="s">
        <v>5623</v>
      </c>
    </row>
    <row r="570" spans="1:79" x14ac:dyDescent="0.25">
      <c r="A570" s="1">
        <v>569</v>
      </c>
      <c r="AF570" s="1" t="s">
        <v>4075</v>
      </c>
      <c r="AG570" s="1">
        <v>3148608</v>
      </c>
      <c r="AH570" s="1" t="s">
        <v>4634</v>
      </c>
      <c r="BY570" s="1" t="s">
        <v>1247</v>
      </c>
      <c r="BZ570" s="1">
        <v>3550605</v>
      </c>
      <c r="CA570" s="1" t="s">
        <v>5624</v>
      </c>
    </row>
    <row r="571" spans="1:79" x14ac:dyDescent="0.25">
      <c r="A571" s="1">
        <v>570</v>
      </c>
      <c r="AF571" s="1" t="s">
        <v>4075</v>
      </c>
      <c r="AG571" s="1">
        <v>3148707</v>
      </c>
      <c r="AH571" s="1" t="s">
        <v>4635</v>
      </c>
      <c r="BY571" s="1" t="s">
        <v>1247</v>
      </c>
      <c r="BZ571" s="1">
        <v>3550704</v>
      </c>
      <c r="CA571" s="1" t="s">
        <v>3602</v>
      </c>
    </row>
    <row r="572" spans="1:79" x14ac:dyDescent="0.25">
      <c r="A572" s="1">
        <v>571</v>
      </c>
      <c r="AF572" s="1" t="s">
        <v>4075</v>
      </c>
      <c r="AG572" s="1">
        <v>3148756</v>
      </c>
      <c r="AH572" s="1" t="s">
        <v>4636</v>
      </c>
      <c r="BY572" s="1" t="s">
        <v>1247</v>
      </c>
      <c r="BZ572" s="1">
        <v>3550803</v>
      </c>
      <c r="CA572" s="1" t="s">
        <v>5625</v>
      </c>
    </row>
    <row r="573" spans="1:79" x14ac:dyDescent="0.25">
      <c r="A573" s="1">
        <v>572</v>
      </c>
      <c r="AF573" s="1" t="s">
        <v>4075</v>
      </c>
      <c r="AG573" s="1">
        <v>3148806</v>
      </c>
      <c r="AH573" s="1" t="s">
        <v>4637</v>
      </c>
      <c r="BY573" s="1" t="s">
        <v>1247</v>
      </c>
      <c r="BZ573" s="1">
        <v>3550902</v>
      </c>
      <c r="CA573" s="1" t="s">
        <v>5626</v>
      </c>
    </row>
    <row r="574" spans="1:79" x14ac:dyDescent="0.25">
      <c r="A574" s="1">
        <v>573</v>
      </c>
      <c r="AF574" s="1" t="s">
        <v>4075</v>
      </c>
      <c r="AG574" s="1">
        <v>3148905</v>
      </c>
      <c r="AH574" s="1" t="s">
        <v>4638</v>
      </c>
      <c r="BY574" s="1" t="s">
        <v>1247</v>
      </c>
      <c r="BZ574" s="1">
        <v>3551009</v>
      </c>
      <c r="CA574" s="1" t="s">
        <v>3117</v>
      </c>
    </row>
    <row r="575" spans="1:79" x14ac:dyDescent="0.25">
      <c r="A575" s="1">
        <v>574</v>
      </c>
      <c r="AF575" s="1" t="s">
        <v>4075</v>
      </c>
      <c r="AG575" s="1">
        <v>3149002</v>
      </c>
      <c r="AH575" s="1" t="s">
        <v>4639</v>
      </c>
      <c r="BY575" s="1" t="s">
        <v>1247</v>
      </c>
      <c r="BZ575" s="1">
        <v>3551108</v>
      </c>
      <c r="CA575" s="1" t="s">
        <v>5627</v>
      </c>
    </row>
    <row r="576" spans="1:79" x14ac:dyDescent="0.25">
      <c r="A576" s="1">
        <v>575</v>
      </c>
      <c r="AF576" s="1" t="s">
        <v>4075</v>
      </c>
      <c r="AG576" s="1">
        <v>3149101</v>
      </c>
      <c r="AH576" s="1" t="s">
        <v>4640</v>
      </c>
      <c r="BY576" s="1" t="s">
        <v>1247</v>
      </c>
      <c r="BZ576" s="1">
        <v>3551207</v>
      </c>
      <c r="CA576" s="1" t="s">
        <v>5628</v>
      </c>
    </row>
    <row r="577" spans="1:79" x14ac:dyDescent="0.25">
      <c r="A577" s="1">
        <v>576</v>
      </c>
      <c r="AF577" s="1" t="s">
        <v>4075</v>
      </c>
      <c r="AG577" s="1">
        <v>3149150</v>
      </c>
      <c r="AH577" s="1" t="s">
        <v>4641</v>
      </c>
      <c r="BY577" s="1" t="s">
        <v>1247</v>
      </c>
      <c r="BZ577" s="1">
        <v>3551306</v>
      </c>
      <c r="CA577" s="1" t="s">
        <v>5629</v>
      </c>
    </row>
    <row r="578" spans="1:79" x14ac:dyDescent="0.25">
      <c r="A578" s="1">
        <v>577</v>
      </c>
      <c r="AF578" s="1" t="s">
        <v>4075</v>
      </c>
      <c r="AG578" s="1">
        <v>3149200</v>
      </c>
      <c r="AH578" s="1" t="s">
        <v>4642</v>
      </c>
      <c r="BY578" s="1" t="s">
        <v>1247</v>
      </c>
      <c r="BZ578" s="1">
        <v>3551405</v>
      </c>
      <c r="CA578" s="1" t="s">
        <v>5630</v>
      </c>
    </row>
    <row r="579" spans="1:79" x14ac:dyDescent="0.25">
      <c r="A579" s="1">
        <v>578</v>
      </c>
      <c r="AF579" s="1" t="s">
        <v>4075</v>
      </c>
      <c r="AG579" s="1">
        <v>3149309</v>
      </c>
      <c r="AH579" s="1" t="s">
        <v>4643</v>
      </c>
      <c r="BY579" s="1" t="s">
        <v>1247</v>
      </c>
      <c r="BZ579" s="1">
        <v>3551603</v>
      </c>
      <c r="CA579" s="1" t="s">
        <v>5631</v>
      </c>
    </row>
    <row r="580" spans="1:79" x14ac:dyDescent="0.25">
      <c r="A580" s="1">
        <v>579</v>
      </c>
      <c r="AF580" s="1" t="s">
        <v>4075</v>
      </c>
      <c r="AG580" s="1">
        <v>3149408</v>
      </c>
      <c r="AH580" s="1" t="s">
        <v>4644</v>
      </c>
      <c r="BY580" s="1" t="s">
        <v>1247</v>
      </c>
      <c r="BZ580" s="1">
        <v>3551504</v>
      </c>
      <c r="CA580" s="1" t="s">
        <v>5632</v>
      </c>
    </row>
    <row r="581" spans="1:79" x14ac:dyDescent="0.25">
      <c r="A581" s="1">
        <v>580</v>
      </c>
      <c r="AF581" s="1" t="s">
        <v>4075</v>
      </c>
      <c r="AG581" s="1">
        <v>3149507</v>
      </c>
      <c r="AH581" s="1" t="s">
        <v>4645</v>
      </c>
      <c r="BY581" s="1" t="s">
        <v>1247</v>
      </c>
      <c r="BZ581" s="1">
        <v>3551702</v>
      </c>
      <c r="CA581" s="1" t="s">
        <v>3331</v>
      </c>
    </row>
    <row r="582" spans="1:79" x14ac:dyDescent="0.25">
      <c r="A582" s="1">
        <v>581</v>
      </c>
      <c r="AF582" s="1" t="s">
        <v>4075</v>
      </c>
      <c r="AG582" s="1">
        <v>3149606</v>
      </c>
      <c r="AH582" s="1" t="s">
        <v>4646</v>
      </c>
      <c r="BY582" s="1" t="s">
        <v>1247</v>
      </c>
      <c r="BZ582" s="1">
        <v>3551801</v>
      </c>
      <c r="CA582" s="1" t="s">
        <v>5633</v>
      </c>
    </row>
    <row r="583" spans="1:79" x14ac:dyDescent="0.25">
      <c r="A583" s="1">
        <v>582</v>
      </c>
      <c r="AF583" s="1" t="s">
        <v>4075</v>
      </c>
      <c r="AG583" s="1">
        <v>3149705</v>
      </c>
      <c r="AH583" s="1" t="s">
        <v>4647</v>
      </c>
      <c r="BY583" s="1" t="s">
        <v>1247</v>
      </c>
      <c r="BZ583" s="1">
        <v>3551900</v>
      </c>
      <c r="CA583" s="1" t="s">
        <v>5634</v>
      </c>
    </row>
    <row r="584" spans="1:79" x14ac:dyDescent="0.25">
      <c r="A584" s="1">
        <v>583</v>
      </c>
      <c r="AF584" s="1" t="s">
        <v>4075</v>
      </c>
      <c r="AG584" s="1">
        <v>3149804</v>
      </c>
      <c r="AH584" s="1" t="s">
        <v>4648</v>
      </c>
      <c r="BY584" s="1" t="s">
        <v>1247</v>
      </c>
      <c r="BZ584" s="1">
        <v>3552007</v>
      </c>
      <c r="CA584" s="1" t="s">
        <v>5635</v>
      </c>
    </row>
    <row r="585" spans="1:79" x14ac:dyDescent="0.25">
      <c r="A585" s="1">
        <v>584</v>
      </c>
      <c r="AF585" s="1" t="s">
        <v>4075</v>
      </c>
      <c r="AG585" s="1">
        <v>3149903</v>
      </c>
      <c r="AH585" s="1" t="s">
        <v>4649</v>
      </c>
      <c r="BY585" s="1" t="s">
        <v>1247</v>
      </c>
      <c r="BZ585" s="1">
        <v>3552106</v>
      </c>
      <c r="CA585" s="1" t="s">
        <v>5636</v>
      </c>
    </row>
    <row r="586" spans="1:79" x14ac:dyDescent="0.25">
      <c r="A586" s="1">
        <v>585</v>
      </c>
      <c r="AF586" s="1" t="s">
        <v>4075</v>
      </c>
      <c r="AG586" s="1">
        <v>3149952</v>
      </c>
      <c r="AH586" s="1" t="s">
        <v>4650</v>
      </c>
      <c r="BY586" s="1" t="s">
        <v>1247</v>
      </c>
      <c r="BZ586" s="1">
        <v>3552205</v>
      </c>
      <c r="CA586" s="1" t="s">
        <v>5637</v>
      </c>
    </row>
    <row r="587" spans="1:79" x14ac:dyDescent="0.25">
      <c r="A587" s="1">
        <v>586</v>
      </c>
      <c r="AF587" s="1" t="s">
        <v>4075</v>
      </c>
      <c r="AG587" s="1">
        <v>3150000</v>
      </c>
      <c r="AH587" s="1" t="s">
        <v>4651</v>
      </c>
      <c r="BY587" s="1" t="s">
        <v>1247</v>
      </c>
      <c r="BZ587" s="1">
        <v>3552304</v>
      </c>
      <c r="CA587" s="1" t="s">
        <v>5638</v>
      </c>
    </row>
    <row r="588" spans="1:79" x14ac:dyDescent="0.25">
      <c r="A588" s="1">
        <v>587</v>
      </c>
      <c r="AF588" s="1" t="s">
        <v>4075</v>
      </c>
      <c r="AG588" s="1">
        <v>3150109</v>
      </c>
      <c r="AH588" s="1" t="s">
        <v>4652</v>
      </c>
      <c r="BY588" s="1" t="s">
        <v>1247</v>
      </c>
      <c r="BZ588" s="1">
        <v>3552403</v>
      </c>
      <c r="CA588" s="1" t="s">
        <v>5639</v>
      </c>
    </row>
    <row r="589" spans="1:79" x14ac:dyDescent="0.25">
      <c r="A589" s="1">
        <v>588</v>
      </c>
      <c r="AF589" s="1" t="s">
        <v>4075</v>
      </c>
      <c r="AG589" s="1">
        <v>3150158</v>
      </c>
      <c r="AH589" s="1" t="s">
        <v>4653</v>
      </c>
      <c r="BY589" s="1" t="s">
        <v>1247</v>
      </c>
      <c r="BZ589" s="1">
        <v>3552551</v>
      </c>
      <c r="CA589" s="1" t="s">
        <v>5640</v>
      </c>
    </row>
    <row r="590" spans="1:79" x14ac:dyDescent="0.25">
      <c r="A590" s="1">
        <v>589</v>
      </c>
      <c r="AF590" s="1" t="s">
        <v>4075</v>
      </c>
      <c r="AG590" s="1">
        <v>3150208</v>
      </c>
      <c r="AH590" s="1" t="s">
        <v>4654</v>
      </c>
      <c r="BY590" s="1" t="s">
        <v>1247</v>
      </c>
      <c r="BZ590" s="1">
        <v>3552502</v>
      </c>
      <c r="CA590" s="1" t="s">
        <v>5641</v>
      </c>
    </row>
    <row r="591" spans="1:79" x14ac:dyDescent="0.25">
      <c r="A591" s="1">
        <v>590</v>
      </c>
      <c r="AF591" s="1" t="s">
        <v>4075</v>
      </c>
      <c r="AG591" s="1">
        <v>3150307</v>
      </c>
      <c r="AH591" s="1" t="s">
        <v>4655</v>
      </c>
      <c r="BY591" s="1" t="s">
        <v>1247</v>
      </c>
      <c r="BZ591" s="1">
        <v>3552601</v>
      </c>
      <c r="CA591" s="1" t="s">
        <v>5642</v>
      </c>
    </row>
    <row r="592" spans="1:79" x14ac:dyDescent="0.25">
      <c r="A592" s="1">
        <v>591</v>
      </c>
      <c r="AF592" s="1" t="s">
        <v>4075</v>
      </c>
      <c r="AG592" s="1">
        <v>3150406</v>
      </c>
      <c r="AH592" s="1" t="s">
        <v>4656</v>
      </c>
      <c r="BY592" s="1" t="s">
        <v>1247</v>
      </c>
      <c r="BZ592" s="1">
        <v>3552700</v>
      </c>
      <c r="CA592" s="1" t="s">
        <v>2038</v>
      </c>
    </row>
    <row r="593" spans="1:79" x14ac:dyDescent="0.25">
      <c r="A593" s="1">
        <v>592</v>
      </c>
      <c r="AF593" s="1" t="s">
        <v>4075</v>
      </c>
      <c r="AG593" s="1">
        <v>3150505</v>
      </c>
      <c r="AH593" s="1" t="s">
        <v>4657</v>
      </c>
      <c r="BY593" s="1" t="s">
        <v>1247</v>
      </c>
      <c r="BZ593" s="1">
        <v>3552809</v>
      </c>
      <c r="CA593" s="1" t="s">
        <v>5643</v>
      </c>
    </row>
    <row r="594" spans="1:79" x14ac:dyDescent="0.25">
      <c r="A594" s="1">
        <v>593</v>
      </c>
      <c r="AF594" s="1" t="s">
        <v>4075</v>
      </c>
      <c r="AG594" s="1">
        <v>3150539</v>
      </c>
      <c r="AH594" s="1" t="s">
        <v>4658</v>
      </c>
      <c r="BY594" s="1" t="s">
        <v>1247</v>
      </c>
      <c r="BZ594" s="1">
        <v>3552908</v>
      </c>
      <c r="CA594" s="1" t="s">
        <v>5644</v>
      </c>
    </row>
    <row r="595" spans="1:79" x14ac:dyDescent="0.25">
      <c r="A595" s="1">
        <v>594</v>
      </c>
      <c r="AF595" s="1" t="s">
        <v>4075</v>
      </c>
      <c r="AG595" s="1">
        <v>3150570</v>
      </c>
      <c r="AH595" s="1" t="s">
        <v>4659</v>
      </c>
      <c r="BY595" s="1" t="s">
        <v>1247</v>
      </c>
      <c r="BZ595" s="1">
        <v>3553005</v>
      </c>
      <c r="CA595" s="1" t="s">
        <v>5645</v>
      </c>
    </row>
    <row r="596" spans="1:79" x14ac:dyDescent="0.25">
      <c r="A596" s="1">
        <v>595</v>
      </c>
      <c r="AF596" s="1" t="s">
        <v>4075</v>
      </c>
      <c r="AG596" s="1">
        <v>3150604</v>
      </c>
      <c r="AH596" s="1" t="s">
        <v>4660</v>
      </c>
      <c r="BY596" s="1" t="s">
        <v>1247</v>
      </c>
      <c r="BZ596" s="1">
        <v>3553104</v>
      </c>
      <c r="CA596" s="1" t="s">
        <v>5646</v>
      </c>
    </row>
    <row r="597" spans="1:79" x14ac:dyDescent="0.25">
      <c r="A597" s="1">
        <v>596</v>
      </c>
      <c r="AF597" s="1" t="s">
        <v>4075</v>
      </c>
      <c r="AG597" s="1">
        <v>3150703</v>
      </c>
      <c r="AH597" s="1" t="s">
        <v>4661</v>
      </c>
      <c r="BY597" s="1" t="s">
        <v>1247</v>
      </c>
      <c r="BZ597" s="1">
        <v>3553203</v>
      </c>
      <c r="CA597" s="1" t="s">
        <v>5647</v>
      </c>
    </row>
    <row r="598" spans="1:79" x14ac:dyDescent="0.25">
      <c r="A598" s="1">
        <v>597</v>
      </c>
      <c r="AF598" s="1" t="s">
        <v>4075</v>
      </c>
      <c r="AG598" s="1">
        <v>3150802</v>
      </c>
      <c r="AH598" s="1" t="s">
        <v>4662</v>
      </c>
      <c r="BY598" s="1" t="s">
        <v>1247</v>
      </c>
      <c r="BZ598" s="1">
        <v>3553302</v>
      </c>
      <c r="CA598" s="1" t="s">
        <v>5648</v>
      </c>
    </row>
    <row r="599" spans="1:79" x14ac:dyDescent="0.25">
      <c r="A599" s="1">
        <v>598</v>
      </c>
      <c r="AF599" s="1" t="s">
        <v>4075</v>
      </c>
      <c r="AG599" s="1">
        <v>3150901</v>
      </c>
      <c r="AH599" s="1" t="s">
        <v>4663</v>
      </c>
      <c r="BY599" s="1" t="s">
        <v>1247</v>
      </c>
      <c r="BZ599" s="1">
        <v>3553401</v>
      </c>
      <c r="CA599" s="1" t="s">
        <v>5649</v>
      </c>
    </row>
    <row r="600" spans="1:79" x14ac:dyDescent="0.25">
      <c r="A600" s="1">
        <v>599</v>
      </c>
      <c r="AF600" s="1" t="s">
        <v>4075</v>
      </c>
      <c r="AG600" s="1">
        <v>3151008</v>
      </c>
      <c r="AH600" s="1" t="s">
        <v>4664</v>
      </c>
      <c r="BY600" s="1" t="s">
        <v>1247</v>
      </c>
      <c r="BZ600" s="1">
        <v>3553500</v>
      </c>
      <c r="CA600" s="1" t="s">
        <v>4860</v>
      </c>
    </row>
    <row r="601" spans="1:79" x14ac:dyDescent="0.25">
      <c r="A601" s="1">
        <v>600</v>
      </c>
      <c r="AF601" s="1" t="s">
        <v>4075</v>
      </c>
      <c r="AG601" s="1">
        <v>3151107</v>
      </c>
      <c r="AH601" s="1" t="s">
        <v>4665</v>
      </c>
      <c r="BY601" s="1" t="s">
        <v>1247</v>
      </c>
      <c r="BZ601" s="1">
        <v>3553609</v>
      </c>
      <c r="CA601" s="1" t="s">
        <v>5650</v>
      </c>
    </row>
    <row r="602" spans="1:79" x14ac:dyDescent="0.25">
      <c r="A602" s="1">
        <v>601</v>
      </c>
      <c r="AF602" s="1" t="s">
        <v>4075</v>
      </c>
      <c r="AG602" s="1">
        <v>3151206</v>
      </c>
      <c r="AH602" s="1" t="s">
        <v>4666</v>
      </c>
      <c r="BY602" s="1" t="s">
        <v>1247</v>
      </c>
      <c r="BZ602" s="1">
        <v>3553658</v>
      </c>
      <c r="CA602" s="1" t="s">
        <v>5651</v>
      </c>
    </row>
    <row r="603" spans="1:79" x14ac:dyDescent="0.25">
      <c r="A603" s="1">
        <v>602</v>
      </c>
      <c r="AF603" s="1" t="s">
        <v>4075</v>
      </c>
      <c r="AG603" s="1">
        <v>3151305</v>
      </c>
      <c r="AH603" s="1" t="s">
        <v>4667</v>
      </c>
      <c r="BY603" s="1" t="s">
        <v>1247</v>
      </c>
      <c r="BZ603" s="1">
        <v>3553708</v>
      </c>
      <c r="CA603" s="1" t="s">
        <v>5652</v>
      </c>
    </row>
    <row r="604" spans="1:79" x14ac:dyDescent="0.25">
      <c r="A604" s="1">
        <v>603</v>
      </c>
      <c r="AF604" s="1" t="s">
        <v>4075</v>
      </c>
      <c r="AG604" s="1">
        <v>3151404</v>
      </c>
      <c r="AH604" s="1" t="s">
        <v>4668</v>
      </c>
      <c r="BY604" s="1" t="s">
        <v>1247</v>
      </c>
      <c r="BZ604" s="1">
        <v>3553807</v>
      </c>
      <c r="CA604" s="1" t="s">
        <v>5653</v>
      </c>
    </row>
    <row r="605" spans="1:79" x14ac:dyDescent="0.25">
      <c r="A605" s="1">
        <v>604</v>
      </c>
      <c r="AF605" s="1" t="s">
        <v>4075</v>
      </c>
      <c r="AG605" s="1">
        <v>3151503</v>
      </c>
      <c r="AH605" s="1" t="s">
        <v>4669</v>
      </c>
      <c r="BY605" s="1" t="s">
        <v>1247</v>
      </c>
      <c r="BZ605" s="1">
        <v>3553856</v>
      </c>
      <c r="CA605" s="1" t="s">
        <v>5654</v>
      </c>
    </row>
    <row r="606" spans="1:79" x14ac:dyDescent="0.25">
      <c r="A606" s="1">
        <v>605</v>
      </c>
      <c r="AF606" s="1" t="s">
        <v>4075</v>
      </c>
      <c r="AG606" s="1">
        <v>3151602</v>
      </c>
      <c r="AH606" s="1" t="s">
        <v>4670</v>
      </c>
      <c r="BY606" s="1" t="s">
        <v>1247</v>
      </c>
      <c r="BZ606" s="1">
        <v>3553906</v>
      </c>
      <c r="CA606" s="1" t="s">
        <v>5655</v>
      </c>
    </row>
    <row r="607" spans="1:79" x14ac:dyDescent="0.25">
      <c r="A607" s="1">
        <v>606</v>
      </c>
      <c r="AF607" s="1" t="s">
        <v>4075</v>
      </c>
      <c r="AG607" s="1">
        <v>3151701</v>
      </c>
      <c r="AH607" s="1" t="s">
        <v>4671</v>
      </c>
      <c r="BY607" s="1" t="s">
        <v>1247</v>
      </c>
      <c r="BZ607" s="1">
        <v>3553955</v>
      </c>
      <c r="CA607" s="1" t="s">
        <v>5656</v>
      </c>
    </row>
    <row r="608" spans="1:79" x14ac:dyDescent="0.25">
      <c r="A608" s="1">
        <v>607</v>
      </c>
      <c r="AF608" s="1" t="s">
        <v>4075</v>
      </c>
      <c r="AG608" s="1">
        <v>3151800</v>
      </c>
      <c r="AH608" s="1" t="s">
        <v>4672</v>
      </c>
      <c r="BY608" s="1" t="s">
        <v>1247</v>
      </c>
      <c r="BZ608" s="1">
        <v>3554003</v>
      </c>
      <c r="CA608" s="1" t="s">
        <v>5657</v>
      </c>
    </row>
    <row r="609" spans="1:79" x14ac:dyDescent="0.25">
      <c r="A609" s="1">
        <v>608</v>
      </c>
      <c r="AF609" s="1" t="s">
        <v>4075</v>
      </c>
      <c r="AG609" s="1">
        <v>3151909</v>
      </c>
      <c r="AH609" s="1" t="s">
        <v>4673</v>
      </c>
      <c r="BY609" s="1" t="s">
        <v>1247</v>
      </c>
      <c r="BZ609" s="1">
        <v>3554102</v>
      </c>
      <c r="CA609" s="1" t="s">
        <v>5658</v>
      </c>
    </row>
    <row r="610" spans="1:79" x14ac:dyDescent="0.25">
      <c r="A610" s="1">
        <v>609</v>
      </c>
      <c r="AF610" s="1" t="s">
        <v>4075</v>
      </c>
      <c r="AG610" s="1">
        <v>3152006</v>
      </c>
      <c r="AH610" s="1" t="s">
        <v>4674</v>
      </c>
      <c r="BY610" s="1" t="s">
        <v>1247</v>
      </c>
      <c r="BZ610" s="1">
        <v>3554201</v>
      </c>
      <c r="CA610" s="1" t="s">
        <v>5659</v>
      </c>
    </row>
    <row r="611" spans="1:79" x14ac:dyDescent="0.25">
      <c r="A611" s="1">
        <v>610</v>
      </c>
      <c r="AF611" s="1" t="s">
        <v>4075</v>
      </c>
      <c r="AG611" s="1">
        <v>3152105</v>
      </c>
      <c r="AH611" s="1" t="s">
        <v>4675</v>
      </c>
      <c r="BY611" s="1" t="s">
        <v>1247</v>
      </c>
      <c r="BZ611" s="1">
        <v>3554300</v>
      </c>
      <c r="CA611" s="1" t="s">
        <v>4048</v>
      </c>
    </row>
    <row r="612" spans="1:79" x14ac:dyDescent="0.25">
      <c r="A612" s="1">
        <v>611</v>
      </c>
      <c r="AF612" s="1" t="s">
        <v>4075</v>
      </c>
      <c r="AG612" s="1">
        <v>3152131</v>
      </c>
      <c r="AH612" s="1" t="s">
        <v>4676</v>
      </c>
      <c r="BY612" s="1" t="s">
        <v>1247</v>
      </c>
      <c r="BZ612" s="1">
        <v>3554409</v>
      </c>
      <c r="CA612" s="1" t="s">
        <v>5660</v>
      </c>
    </row>
    <row r="613" spans="1:79" x14ac:dyDescent="0.25">
      <c r="A613" s="1">
        <v>612</v>
      </c>
      <c r="AF613" s="1" t="s">
        <v>4075</v>
      </c>
      <c r="AG613" s="1">
        <v>3152170</v>
      </c>
      <c r="AH613" s="1" t="s">
        <v>4677</v>
      </c>
      <c r="BY613" s="1" t="s">
        <v>1247</v>
      </c>
      <c r="BZ613" s="1">
        <v>3554508</v>
      </c>
      <c r="CA613" s="1" t="s">
        <v>5661</v>
      </c>
    </row>
    <row r="614" spans="1:79" x14ac:dyDescent="0.25">
      <c r="A614" s="1">
        <v>613</v>
      </c>
      <c r="AF614" s="1" t="s">
        <v>4075</v>
      </c>
      <c r="AG614" s="1">
        <v>3152204</v>
      </c>
      <c r="AH614" s="1" t="s">
        <v>4678</v>
      </c>
      <c r="BY614" s="1" t="s">
        <v>1247</v>
      </c>
      <c r="BZ614" s="1">
        <v>3554607</v>
      </c>
      <c r="CA614" s="1" t="s">
        <v>5662</v>
      </c>
    </row>
    <row r="615" spans="1:79" x14ac:dyDescent="0.25">
      <c r="A615" s="1">
        <v>614</v>
      </c>
      <c r="AF615" s="1" t="s">
        <v>4075</v>
      </c>
      <c r="AG615" s="1">
        <v>3152303</v>
      </c>
      <c r="AH615" s="1" t="s">
        <v>4679</v>
      </c>
      <c r="BY615" s="1" t="s">
        <v>1247</v>
      </c>
      <c r="BZ615" s="1">
        <v>3554656</v>
      </c>
      <c r="CA615" s="1" t="s">
        <v>5663</v>
      </c>
    </row>
    <row r="616" spans="1:79" x14ac:dyDescent="0.25">
      <c r="A616" s="1">
        <v>615</v>
      </c>
      <c r="AF616" s="1" t="s">
        <v>4075</v>
      </c>
      <c r="AG616" s="1">
        <v>3152402</v>
      </c>
      <c r="AH616" s="1" t="s">
        <v>4680</v>
      </c>
      <c r="BY616" s="1" t="s">
        <v>1247</v>
      </c>
      <c r="BZ616" s="1">
        <v>3554706</v>
      </c>
      <c r="CA616" s="1" t="s">
        <v>5664</v>
      </c>
    </row>
    <row r="617" spans="1:79" x14ac:dyDescent="0.25">
      <c r="A617" s="1">
        <v>616</v>
      </c>
      <c r="AF617" s="1" t="s">
        <v>4075</v>
      </c>
      <c r="AG617" s="1">
        <v>3152501</v>
      </c>
      <c r="AH617" s="1" t="s">
        <v>4681</v>
      </c>
      <c r="BY617" s="1" t="s">
        <v>1247</v>
      </c>
      <c r="BZ617" s="1">
        <v>3554755</v>
      </c>
      <c r="CA617" s="1" t="s">
        <v>5665</v>
      </c>
    </row>
    <row r="618" spans="1:79" x14ac:dyDescent="0.25">
      <c r="A618" s="1">
        <v>617</v>
      </c>
      <c r="AF618" s="1" t="s">
        <v>4075</v>
      </c>
      <c r="AG618" s="1">
        <v>3152600</v>
      </c>
      <c r="AH618" s="1" t="s">
        <v>4682</v>
      </c>
      <c r="BY618" s="1" t="s">
        <v>1247</v>
      </c>
      <c r="BZ618" s="1">
        <v>3554805</v>
      </c>
      <c r="CA618" s="1" t="s">
        <v>5666</v>
      </c>
    </row>
    <row r="619" spans="1:79" x14ac:dyDescent="0.25">
      <c r="A619" s="1">
        <v>618</v>
      </c>
      <c r="AF619" s="1" t="s">
        <v>4075</v>
      </c>
      <c r="AG619" s="1">
        <v>3152709</v>
      </c>
      <c r="AH619" s="1" t="s">
        <v>4683</v>
      </c>
      <c r="BY619" s="1" t="s">
        <v>1247</v>
      </c>
      <c r="BZ619" s="1">
        <v>3554904</v>
      </c>
      <c r="CA619" s="1" t="s">
        <v>5667</v>
      </c>
    </row>
    <row r="620" spans="1:79" x14ac:dyDescent="0.25">
      <c r="A620" s="1">
        <v>619</v>
      </c>
      <c r="AF620" s="1" t="s">
        <v>4075</v>
      </c>
      <c r="AG620" s="1">
        <v>3152808</v>
      </c>
      <c r="AH620" s="1" t="s">
        <v>3284</v>
      </c>
      <c r="BY620" s="1" t="s">
        <v>1247</v>
      </c>
      <c r="BZ620" s="1">
        <v>3554953</v>
      </c>
      <c r="CA620" s="1" t="s">
        <v>5668</v>
      </c>
    </row>
    <row r="621" spans="1:79" x14ac:dyDescent="0.25">
      <c r="A621" s="1">
        <v>620</v>
      </c>
      <c r="AF621" s="1" t="s">
        <v>4075</v>
      </c>
      <c r="AG621" s="1">
        <v>3152907</v>
      </c>
      <c r="AH621" s="1" t="s">
        <v>4684</v>
      </c>
      <c r="BY621" s="1" t="s">
        <v>1247</v>
      </c>
      <c r="BZ621" s="1">
        <v>3555000</v>
      </c>
      <c r="CA621" s="1" t="s">
        <v>5669</v>
      </c>
    </row>
    <row r="622" spans="1:79" x14ac:dyDescent="0.25">
      <c r="A622" s="1">
        <v>621</v>
      </c>
      <c r="AF622" s="1" t="s">
        <v>4075</v>
      </c>
      <c r="AG622" s="1">
        <v>3153004</v>
      </c>
      <c r="AH622" s="1" t="s">
        <v>4685</v>
      </c>
      <c r="BY622" s="1" t="s">
        <v>1247</v>
      </c>
      <c r="BZ622" s="1">
        <v>3555109</v>
      </c>
      <c r="CA622" s="1" t="s">
        <v>5670</v>
      </c>
    </row>
    <row r="623" spans="1:79" x14ac:dyDescent="0.25">
      <c r="A623" s="1">
        <v>622</v>
      </c>
      <c r="AF623" s="1" t="s">
        <v>4075</v>
      </c>
      <c r="AG623" s="1">
        <v>3153103</v>
      </c>
      <c r="AH623" s="1" t="s">
        <v>4686</v>
      </c>
      <c r="BY623" s="1" t="s">
        <v>1247</v>
      </c>
      <c r="BZ623" s="1">
        <v>3555208</v>
      </c>
      <c r="CA623" s="1" t="s">
        <v>5671</v>
      </c>
    </row>
    <row r="624" spans="1:79" x14ac:dyDescent="0.25">
      <c r="A624" s="1">
        <v>623</v>
      </c>
      <c r="AF624" s="1" t="s">
        <v>4075</v>
      </c>
      <c r="AG624" s="1">
        <v>3153202</v>
      </c>
      <c r="AH624" s="1" t="s">
        <v>2510</v>
      </c>
      <c r="BY624" s="1" t="s">
        <v>1247</v>
      </c>
      <c r="BZ624" s="1">
        <v>3555307</v>
      </c>
      <c r="CA624" s="1" t="s">
        <v>4877</v>
      </c>
    </row>
    <row r="625" spans="1:79" x14ac:dyDescent="0.25">
      <c r="A625" s="1">
        <v>624</v>
      </c>
      <c r="AF625" s="1" t="s">
        <v>4075</v>
      </c>
      <c r="AG625" s="1">
        <v>3153301</v>
      </c>
      <c r="AH625" s="1" t="s">
        <v>4687</v>
      </c>
      <c r="BY625" s="1" t="s">
        <v>1247</v>
      </c>
      <c r="BZ625" s="1">
        <v>3555356</v>
      </c>
      <c r="CA625" s="1" t="s">
        <v>5672</v>
      </c>
    </row>
    <row r="626" spans="1:79" x14ac:dyDescent="0.25">
      <c r="A626" s="1">
        <v>625</v>
      </c>
      <c r="AF626" s="1" t="s">
        <v>4075</v>
      </c>
      <c r="AG626" s="1">
        <v>3153400</v>
      </c>
      <c r="AH626" s="1" t="s">
        <v>4688</v>
      </c>
      <c r="BY626" s="1" t="s">
        <v>1247</v>
      </c>
      <c r="BZ626" s="1">
        <v>3555406</v>
      </c>
      <c r="CA626" s="1" t="s">
        <v>5673</v>
      </c>
    </row>
    <row r="627" spans="1:79" x14ac:dyDescent="0.25">
      <c r="A627" s="1">
        <v>626</v>
      </c>
      <c r="AF627" s="1" t="s">
        <v>4075</v>
      </c>
      <c r="AG627" s="1">
        <v>3153608</v>
      </c>
      <c r="AH627" s="1" t="s">
        <v>4689</v>
      </c>
      <c r="BY627" s="1" t="s">
        <v>1247</v>
      </c>
      <c r="BZ627" s="1">
        <v>3555505</v>
      </c>
      <c r="CA627" s="1" t="s">
        <v>5674</v>
      </c>
    </row>
    <row r="628" spans="1:79" x14ac:dyDescent="0.25">
      <c r="A628" s="1">
        <v>627</v>
      </c>
      <c r="AF628" s="1" t="s">
        <v>4075</v>
      </c>
      <c r="AG628" s="1">
        <v>3153707</v>
      </c>
      <c r="AH628" s="1" t="s">
        <v>4690</v>
      </c>
      <c r="BY628" s="1" t="s">
        <v>1247</v>
      </c>
      <c r="BZ628" s="1">
        <v>3555604</v>
      </c>
      <c r="CA628" s="1" t="s">
        <v>5675</v>
      </c>
    </row>
    <row r="629" spans="1:79" x14ac:dyDescent="0.25">
      <c r="A629" s="1">
        <v>628</v>
      </c>
      <c r="AF629" s="1" t="s">
        <v>4075</v>
      </c>
      <c r="AG629" s="1">
        <v>3153806</v>
      </c>
      <c r="AH629" s="1" t="s">
        <v>4691</v>
      </c>
      <c r="BY629" s="1" t="s">
        <v>1247</v>
      </c>
      <c r="BZ629" s="1">
        <v>3555703</v>
      </c>
      <c r="CA629" s="1" t="s">
        <v>5676</v>
      </c>
    </row>
    <row r="630" spans="1:79" x14ac:dyDescent="0.25">
      <c r="A630" s="1">
        <v>629</v>
      </c>
      <c r="AF630" s="1" t="s">
        <v>4075</v>
      </c>
      <c r="AG630" s="1">
        <v>3153905</v>
      </c>
      <c r="AH630" s="1" t="s">
        <v>4692</v>
      </c>
      <c r="BY630" s="1" t="s">
        <v>1247</v>
      </c>
      <c r="BZ630" s="1">
        <v>3555802</v>
      </c>
      <c r="CA630" s="1" t="s">
        <v>5677</v>
      </c>
    </row>
    <row r="631" spans="1:79" x14ac:dyDescent="0.25">
      <c r="A631" s="1">
        <v>630</v>
      </c>
      <c r="AF631" s="1" t="s">
        <v>4075</v>
      </c>
      <c r="AG631" s="1">
        <v>3154002</v>
      </c>
      <c r="AH631" s="1" t="s">
        <v>4693</v>
      </c>
      <c r="BY631" s="1" t="s">
        <v>1247</v>
      </c>
      <c r="BZ631" s="1">
        <v>3555901</v>
      </c>
      <c r="CA631" s="1" t="s">
        <v>5678</v>
      </c>
    </row>
    <row r="632" spans="1:79" x14ac:dyDescent="0.25">
      <c r="A632" s="1">
        <v>631</v>
      </c>
      <c r="AF632" s="1" t="s">
        <v>4075</v>
      </c>
      <c r="AG632" s="1">
        <v>3154101</v>
      </c>
      <c r="AH632" s="1" t="s">
        <v>4694</v>
      </c>
      <c r="BY632" s="1" t="s">
        <v>1247</v>
      </c>
      <c r="BZ632" s="1">
        <v>3556008</v>
      </c>
      <c r="CA632" s="1" t="s">
        <v>5679</v>
      </c>
    </row>
    <row r="633" spans="1:79" x14ac:dyDescent="0.25">
      <c r="A633" s="1">
        <v>632</v>
      </c>
      <c r="AF633" s="1" t="s">
        <v>4075</v>
      </c>
      <c r="AG633" s="1">
        <v>3154150</v>
      </c>
      <c r="AH633" s="1" t="s">
        <v>4695</v>
      </c>
      <c r="BY633" s="1" t="s">
        <v>1247</v>
      </c>
      <c r="BZ633" s="1">
        <v>3556107</v>
      </c>
      <c r="CA633" s="1" t="s">
        <v>5680</v>
      </c>
    </row>
    <row r="634" spans="1:79" x14ac:dyDescent="0.25">
      <c r="A634" s="1">
        <v>633</v>
      </c>
      <c r="AF634" s="1" t="s">
        <v>4075</v>
      </c>
      <c r="AG634" s="1">
        <v>3154200</v>
      </c>
      <c r="AH634" s="1" t="s">
        <v>4696</v>
      </c>
      <c r="BY634" s="1" t="s">
        <v>1247</v>
      </c>
      <c r="BZ634" s="1">
        <v>3556206</v>
      </c>
      <c r="CA634" s="1" t="s">
        <v>5681</v>
      </c>
    </row>
    <row r="635" spans="1:79" x14ac:dyDescent="0.25">
      <c r="A635" s="1">
        <v>634</v>
      </c>
      <c r="AF635" s="1" t="s">
        <v>4075</v>
      </c>
      <c r="AG635" s="1">
        <v>3154309</v>
      </c>
      <c r="AH635" s="1" t="s">
        <v>4697</v>
      </c>
      <c r="BY635" s="1" t="s">
        <v>1247</v>
      </c>
      <c r="BZ635" s="1">
        <v>3556305</v>
      </c>
      <c r="CA635" s="1" t="s">
        <v>5682</v>
      </c>
    </row>
    <row r="636" spans="1:79" x14ac:dyDescent="0.25">
      <c r="A636" s="1">
        <v>635</v>
      </c>
      <c r="AF636" s="1" t="s">
        <v>4075</v>
      </c>
      <c r="AG636" s="1">
        <v>3154408</v>
      </c>
      <c r="AH636" s="1" t="s">
        <v>4698</v>
      </c>
      <c r="BY636" s="1" t="s">
        <v>1247</v>
      </c>
      <c r="BZ636" s="1">
        <v>3556354</v>
      </c>
      <c r="CA636" s="1" t="s">
        <v>5683</v>
      </c>
    </row>
    <row r="637" spans="1:79" x14ac:dyDescent="0.25">
      <c r="A637" s="1">
        <v>636</v>
      </c>
      <c r="AF637" s="1" t="s">
        <v>4075</v>
      </c>
      <c r="AG637" s="1">
        <v>3154457</v>
      </c>
      <c r="AH637" s="1" t="s">
        <v>2330</v>
      </c>
      <c r="BY637" s="1" t="s">
        <v>1247</v>
      </c>
      <c r="BZ637" s="1">
        <v>3556404</v>
      </c>
      <c r="CA637" s="1" t="s">
        <v>5684</v>
      </c>
    </row>
    <row r="638" spans="1:79" x14ac:dyDescent="0.25">
      <c r="A638" s="1">
        <v>637</v>
      </c>
      <c r="AF638" s="1" t="s">
        <v>4075</v>
      </c>
      <c r="AG638" s="1">
        <v>3154507</v>
      </c>
      <c r="AH638" s="1" t="s">
        <v>4699</v>
      </c>
      <c r="BY638" s="1" t="s">
        <v>1247</v>
      </c>
      <c r="BZ638" s="1">
        <v>3556453</v>
      </c>
      <c r="CA638" s="1" t="s">
        <v>5685</v>
      </c>
    </row>
    <row r="639" spans="1:79" x14ac:dyDescent="0.25">
      <c r="A639" s="1">
        <v>638</v>
      </c>
      <c r="AF639" s="1" t="s">
        <v>4075</v>
      </c>
      <c r="AG639" s="1">
        <v>3154606</v>
      </c>
      <c r="AH639" s="1" t="s">
        <v>4700</v>
      </c>
      <c r="BY639" s="1" t="s">
        <v>1247</v>
      </c>
      <c r="BZ639" s="1">
        <v>3556503</v>
      </c>
      <c r="CA639" s="1" t="s">
        <v>5686</v>
      </c>
    </row>
    <row r="640" spans="1:79" x14ac:dyDescent="0.25">
      <c r="A640" s="1">
        <v>639</v>
      </c>
      <c r="AF640" s="1" t="s">
        <v>4075</v>
      </c>
      <c r="AG640" s="1">
        <v>3154705</v>
      </c>
      <c r="AH640" s="1" t="s">
        <v>4701</v>
      </c>
      <c r="BY640" s="1" t="s">
        <v>1247</v>
      </c>
      <c r="BZ640" s="1">
        <v>3556602</v>
      </c>
      <c r="CA640" s="1" t="s">
        <v>3140</v>
      </c>
    </row>
    <row r="641" spans="1:79" x14ac:dyDescent="0.25">
      <c r="A641" s="1">
        <v>640</v>
      </c>
      <c r="AF641" s="1" t="s">
        <v>4075</v>
      </c>
      <c r="AG641" s="1">
        <v>3154804</v>
      </c>
      <c r="AH641" s="1" t="s">
        <v>4702</v>
      </c>
      <c r="BY641" s="1" t="s">
        <v>1247</v>
      </c>
      <c r="BZ641" s="1">
        <v>3556701</v>
      </c>
      <c r="CA641" s="1" t="s">
        <v>5687</v>
      </c>
    </row>
    <row r="642" spans="1:79" x14ac:dyDescent="0.25">
      <c r="A642" s="1">
        <v>641</v>
      </c>
      <c r="AF642" s="1" t="s">
        <v>4075</v>
      </c>
      <c r="AG642" s="1">
        <v>3154903</v>
      </c>
      <c r="AH642" s="1" t="s">
        <v>4703</v>
      </c>
      <c r="BY642" s="1" t="s">
        <v>1247</v>
      </c>
      <c r="BZ642" s="1">
        <v>3556800</v>
      </c>
      <c r="CA642" s="1" t="s">
        <v>5688</v>
      </c>
    </row>
    <row r="643" spans="1:79" x14ac:dyDescent="0.25">
      <c r="A643" s="1">
        <v>642</v>
      </c>
      <c r="AF643" s="1" t="s">
        <v>4075</v>
      </c>
      <c r="AG643" s="1">
        <v>3155108</v>
      </c>
      <c r="AH643" s="1" t="s">
        <v>4704</v>
      </c>
      <c r="BY643" s="1" t="s">
        <v>1247</v>
      </c>
      <c r="BZ643" s="1">
        <v>3556909</v>
      </c>
      <c r="CA643" s="1" t="s">
        <v>5689</v>
      </c>
    </row>
    <row r="644" spans="1:79" x14ac:dyDescent="0.25">
      <c r="A644" s="1">
        <v>643</v>
      </c>
      <c r="AF644" s="1" t="s">
        <v>4075</v>
      </c>
      <c r="AG644" s="1">
        <v>3155009</v>
      </c>
      <c r="AH644" s="1" t="s">
        <v>4705</v>
      </c>
      <c r="BY644" s="1" t="s">
        <v>1247</v>
      </c>
      <c r="BZ644" s="1">
        <v>3556958</v>
      </c>
      <c r="CA644" s="1" t="s">
        <v>5690</v>
      </c>
    </row>
    <row r="645" spans="1:79" x14ac:dyDescent="0.25">
      <c r="A645" s="1">
        <v>644</v>
      </c>
      <c r="AF645" s="1" t="s">
        <v>4075</v>
      </c>
      <c r="AG645" s="1">
        <v>3155207</v>
      </c>
      <c r="AH645" s="1" t="s">
        <v>4706</v>
      </c>
      <c r="BY645" s="1" t="s">
        <v>1247</v>
      </c>
      <c r="BZ645" s="1">
        <v>3557006</v>
      </c>
      <c r="CA645" s="1" t="s">
        <v>5691</v>
      </c>
    </row>
    <row r="646" spans="1:79" x14ac:dyDescent="0.25">
      <c r="A646" s="1">
        <v>645</v>
      </c>
      <c r="AF646" s="1" t="s">
        <v>4075</v>
      </c>
      <c r="AG646" s="1">
        <v>3155306</v>
      </c>
      <c r="AH646" s="1" t="s">
        <v>4707</v>
      </c>
      <c r="BY646" s="1" t="s">
        <v>1247</v>
      </c>
      <c r="BZ646" s="1">
        <v>3557105</v>
      </c>
      <c r="CA646" s="1" t="s">
        <v>5692</v>
      </c>
    </row>
    <row r="647" spans="1:79" x14ac:dyDescent="0.25">
      <c r="A647" s="1">
        <v>646</v>
      </c>
      <c r="AF647" s="1" t="s">
        <v>4075</v>
      </c>
      <c r="AG647" s="1">
        <v>3155405</v>
      </c>
      <c r="AH647" s="1" t="s">
        <v>4708</v>
      </c>
      <c r="BY647" s="1" t="s">
        <v>1247</v>
      </c>
      <c r="BZ647" s="1">
        <v>3557154</v>
      </c>
      <c r="CA647" s="1" t="s">
        <v>5693</v>
      </c>
    </row>
    <row r="648" spans="1:79" x14ac:dyDescent="0.25">
      <c r="A648" s="1">
        <v>647</v>
      </c>
      <c r="AF648" s="1" t="s">
        <v>4075</v>
      </c>
      <c r="AG648" s="1">
        <v>3155504</v>
      </c>
      <c r="AH648" s="1" t="s">
        <v>4709</v>
      </c>
    </row>
    <row r="649" spans="1:79" x14ac:dyDescent="0.25">
      <c r="A649" s="1">
        <v>648</v>
      </c>
      <c r="AF649" s="1" t="s">
        <v>4075</v>
      </c>
      <c r="AG649" s="1">
        <v>3155603</v>
      </c>
      <c r="AH649" s="1" t="s">
        <v>4710</v>
      </c>
    </row>
    <row r="650" spans="1:79" x14ac:dyDescent="0.25">
      <c r="A650" s="1">
        <v>649</v>
      </c>
      <c r="AF650" s="1" t="s">
        <v>4075</v>
      </c>
      <c r="AG650" s="1">
        <v>3155702</v>
      </c>
      <c r="AH650" s="1" t="s">
        <v>4711</v>
      </c>
    </row>
    <row r="651" spans="1:79" x14ac:dyDescent="0.25">
      <c r="A651" s="1">
        <v>650</v>
      </c>
      <c r="AF651" s="1" t="s">
        <v>4075</v>
      </c>
      <c r="AG651" s="1">
        <v>3155801</v>
      </c>
      <c r="AH651" s="1" t="s">
        <v>4712</v>
      </c>
    </row>
    <row r="652" spans="1:79" x14ac:dyDescent="0.25">
      <c r="A652" s="1">
        <v>651</v>
      </c>
      <c r="AF652" s="1" t="s">
        <v>4075</v>
      </c>
      <c r="AG652" s="1">
        <v>3155900</v>
      </c>
      <c r="AH652" s="1" t="s">
        <v>4713</v>
      </c>
    </row>
    <row r="653" spans="1:79" x14ac:dyDescent="0.25">
      <c r="A653" s="1">
        <v>652</v>
      </c>
      <c r="AF653" s="1" t="s">
        <v>4075</v>
      </c>
      <c r="AG653" s="1">
        <v>3156007</v>
      </c>
      <c r="AH653" s="1" t="s">
        <v>4714</v>
      </c>
    </row>
    <row r="654" spans="1:79" x14ac:dyDescent="0.25">
      <c r="A654" s="1">
        <v>653</v>
      </c>
      <c r="AF654" s="1" t="s">
        <v>4075</v>
      </c>
      <c r="AG654" s="1">
        <v>3156106</v>
      </c>
      <c r="AH654" s="1" t="s">
        <v>4715</v>
      </c>
    </row>
    <row r="655" spans="1:79" x14ac:dyDescent="0.25">
      <c r="A655" s="1">
        <v>654</v>
      </c>
      <c r="AF655" s="1" t="s">
        <v>4075</v>
      </c>
      <c r="AG655" s="1">
        <v>3156205</v>
      </c>
      <c r="AH655" s="1" t="s">
        <v>4716</v>
      </c>
    </row>
    <row r="656" spans="1:79" x14ac:dyDescent="0.25">
      <c r="A656" s="1">
        <v>655</v>
      </c>
      <c r="AF656" s="1" t="s">
        <v>4075</v>
      </c>
      <c r="AG656" s="1">
        <v>3156304</v>
      </c>
      <c r="AH656" s="1" t="s">
        <v>4717</v>
      </c>
    </row>
    <row r="657" spans="1:34" x14ac:dyDescent="0.25">
      <c r="A657" s="1">
        <v>656</v>
      </c>
      <c r="AF657" s="1" t="s">
        <v>4075</v>
      </c>
      <c r="AG657" s="1">
        <v>3156403</v>
      </c>
      <c r="AH657" s="1" t="s">
        <v>4718</v>
      </c>
    </row>
    <row r="658" spans="1:34" x14ac:dyDescent="0.25">
      <c r="A658" s="1">
        <v>657</v>
      </c>
      <c r="AF658" s="1" t="s">
        <v>4075</v>
      </c>
      <c r="AG658" s="1">
        <v>3156452</v>
      </c>
      <c r="AH658" s="1" t="s">
        <v>4719</v>
      </c>
    </row>
    <row r="659" spans="1:34" x14ac:dyDescent="0.25">
      <c r="A659" s="1">
        <v>658</v>
      </c>
      <c r="AF659" s="1" t="s">
        <v>4075</v>
      </c>
      <c r="AG659" s="1">
        <v>3156502</v>
      </c>
      <c r="AH659" s="1" t="s">
        <v>4720</v>
      </c>
    </row>
    <row r="660" spans="1:34" x14ac:dyDescent="0.25">
      <c r="A660" s="1">
        <v>659</v>
      </c>
      <c r="AF660" s="1" t="s">
        <v>4075</v>
      </c>
      <c r="AG660" s="1">
        <v>3156601</v>
      </c>
      <c r="AH660" s="1" t="s">
        <v>4721</v>
      </c>
    </row>
    <row r="661" spans="1:34" x14ac:dyDescent="0.25">
      <c r="A661" s="1">
        <v>660</v>
      </c>
      <c r="AF661" s="1" t="s">
        <v>4075</v>
      </c>
      <c r="AG661" s="1">
        <v>3156700</v>
      </c>
      <c r="AH661" s="1" t="s">
        <v>4722</v>
      </c>
    </row>
    <row r="662" spans="1:34" x14ac:dyDescent="0.25">
      <c r="A662" s="1">
        <v>661</v>
      </c>
      <c r="AF662" s="1" t="s">
        <v>4075</v>
      </c>
      <c r="AG662" s="1">
        <v>3156809</v>
      </c>
      <c r="AH662" s="1" t="s">
        <v>4723</v>
      </c>
    </row>
    <row r="663" spans="1:34" x14ac:dyDescent="0.25">
      <c r="A663" s="1">
        <v>662</v>
      </c>
      <c r="AF663" s="1" t="s">
        <v>4075</v>
      </c>
      <c r="AG663" s="1">
        <v>3156908</v>
      </c>
      <c r="AH663" s="1" t="s">
        <v>4724</v>
      </c>
    </row>
    <row r="664" spans="1:34" x14ac:dyDescent="0.25">
      <c r="A664" s="1">
        <v>663</v>
      </c>
      <c r="AF664" s="1" t="s">
        <v>4075</v>
      </c>
      <c r="AG664" s="1">
        <v>3157005</v>
      </c>
      <c r="AH664" s="1" t="s">
        <v>4725</v>
      </c>
    </row>
    <row r="665" spans="1:34" x14ac:dyDescent="0.25">
      <c r="A665" s="1">
        <v>664</v>
      </c>
      <c r="AF665" s="1" t="s">
        <v>4075</v>
      </c>
      <c r="AG665" s="1">
        <v>3157104</v>
      </c>
      <c r="AH665" s="1" t="s">
        <v>4726</v>
      </c>
    </row>
    <row r="666" spans="1:34" x14ac:dyDescent="0.25">
      <c r="A666" s="1">
        <v>665</v>
      </c>
      <c r="AF666" s="1" t="s">
        <v>4075</v>
      </c>
      <c r="AG666" s="1">
        <v>3157203</v>
      </c>
      <c r="AH666" s="1" t="s">
        <v>4003</v>
      </c>
    </row>
    <row r="667" spans="1:34" x14ac:dyDescent="0.25">
      <c r="A667" s="1">
        <v>666</v>
      </c>
      <c r="AF667" s="1" t="s">
        <v>4075</v>
      </c>
      <c r="AG667" s="1">
        <v>3157252</v>
      </c>
      <c r="AH667" s="1" t="s">
        <v>4727</v>
      </c>
    </row>
    <row r="668" spans="1:34" x14ac:dyDescent="0.25">
      <c r="A668" s="1">
        <v>667</v>
      </c>
      <c r="AF668" s="1" t="s">
        <v>4075</v>
      </c>
      <c r="AG668" s="1">
        <v>3157278</v>
      </c>
      <c r="AH668" s="1" t="s">
        <v>4728</v>
      </c>
    </row>
    <row r="669" spans="1:34" x14ac:dyDescent="0.25">
      <c r="A669" s="1">
        <v>668</v>
      </c>
      <c r="AF669" s="1" t="s">
        <v>4075</v>
      </c>
      <c r="AG669" s="1">
        <v>3157302</v>
      </c>
      <c r="AH669" s="1" t="s">
        <v>4729</v>
      </c>
    </row>
    <row r="670" spans="1:34" x14ac:dyDescent="0.25">
      <c r="A670" s="1">
        <v>669</v>
      </c>
      <c r="AF670" s="1" t="s">
        <v>4075</v>
      </c>
      <c r="AG670" s="1">
        <v>3157336</v>
      </c>
      <c r="AH670" s="1" t="s">
        <v>4730</v>
      </c>
    </row>
    <row r="671" spans="1:34" x14ac:dyDescent="0.25">
      <c r="A671" s="1">
        <v>670</v>
      </c>
      <c r="AF671" s="1" t="s">
        <v>4075</v>
      </c>
      <c r="AG671" s="1">
        <v>3157377</v>
      </c>
      <c r="AH671" s="1" t="s">
        <v>4731</v>
      </c>
    </row>
    <row r="672" spans="1:34" x14ac:dyDescent="0.25">
      <c r="A672" s="1">
        <v>671</v>
      </c>
      <c r="AF672" s="1" t="s">
        <v>4075</v>
      </c>
      <c r="AG672" s="1">
        <v>3157401</v>
      </c>
      <c r="AH672" s="1" t="s">
        <v>4732</v>
      </c>
    </row>
    <row r="673" spans="1:34" x14ac:dyDescent="0.25">
      <c r="A673" s="1">
        <v>672</v>
      </c>
      <c r="AF673" s="1" t="s">
        <v>4075</v>
      </c>
      <c r="AG673" s="1">
        <v>3157500</v>
      </c>
      <c r="AH673" s="1" t="s">
        <v>4733</v>
      </c>
    </row>
    <row r="674" spans="1:34" x14ac:dyDescent="0.25">
      <c r="A674" s="1">
        <v>673</v>
      </c>
      <c r="AF674" s="1" t="s">
        <v>4075</v>
      </c>
      <c r="AG674" s="1">
        <v>3157609</v>
      </c>
      <c r="AH674" s="1" t="s">
        <v>4734</v>
      </c>
    </row>
    <row r="675" spans="1:34" x14ac:dyDescent="0.25">
      <c r="A675" s="1">
        <v>674</v>
      </c>
      <c r="AF675" s="1" t="s">
        <v>4075</v>
      </c>
      <c r="AG675" s="1">
        <v>3157658</v>
      </c>
      <c r="AH675" s="1" t="s">
        <v>4735</v>
      </c>
    </row>
    <row r="676" spans="1:34" x14ac:dyDescent="0.25">
      <c r="A676" s="1">
        <v>675</v>
      </c>
      <c r="AF676" s="1" t="s">
        <v>4075</v>
      </c>
      <c r="AG676" s="1">
        <v>3157708</v>
      </c>
      <c r="AH676" s="1" t="s">
        <v>4736</v>
      </c>
    </row>
    <row r="677" spans="1:34" x14ac:dyDescent="0.25">
      <c r="A677" s="1">
        <v>676</v>
      </c>
      <c r="AF677" s="1" t="s">
        <v>4075</v>
      </c>
      <c r="AG677" s="1">
        <v>3157807</v>
      </c>
      <c r="AH677" s="1" t="s">
        <v>2522</v>
      </c>
    </row>
    <row r="678" spans="1:34" x14ac:dyDescent="0.25">
      <c r="A678" s="1">
        <v>677</v>
      </c>
      <c r="AF678" s="1" t="s">
        <v>4075</v>
      </c>
      <c r="AG678" s="1">
        <v>3157906</v>
      </c>
      <c r="AH678" s="1" t="s">
        <v>4737</v>
      </c>
    </row>
    <row r="679" spans="1:34" x14ac:dyDescent="0.25">
      <c r="A679" s="1">
        <v>678</v>
      </c>
      <c r="AF679" s="1" t="s">
        <v>4075</v>
      </c>
      <c r="AG679" s="1">
        <v>3158003</v>
      </c>
      <c r="AH679" s="1" t="s">
        <v>4738</v>
      </c>
    </row>
    <row r="680" spans="1:34" x14ac:dyDescent="0.25">
      <c r="A680" s="1">
        <v>679</v>
      </c>
      <c r="AF680" s="1" t="s">
        <v>4075</v>
      </c>
      <c r="AG680" s="1">
        <v>3158102</v>
      </c>
      <c r="AH680" s="1" t="s">
        <v>4739</v>
      </c>
    </row>
    <row r="681" spans="1:34" x14ac:dyDescent="0.25">
      <c r="A681" s="1">
        <v>680</v>
      </c>
      <c r="AF681" s="1" t="s">
        <v>4075</v>
      </c>
      <c r="AG681" s="1">
        <v>3158201</v>
      </c>
      <c r="AH681" s="1" t="s">
        <v>4740</v>
      </c>
    </row>
    <row r="682" spans="1:34" x14ac:dyDescent="0.25">
      <c r="A682" s="1">
        <v>681</v>
      </c>
      <c r="AF682" s="1" t="s">
        <v>4075</v>
      </c>
      <c r="AG682" s="1">
        <v>3159209</v>
      </c>
      <c r="AH682" s="1" t="s">
        <v>4741</v>
      </c>
    </row>
    <row r="683" spans="1:34" x14ac:dyDescent="0.25">
      <c r="A683" s="1">
        <v>682</v>
      </c>
      <c r="AF683" s="1" t="s">
        <v>4075</v>
      </c>
      <c r="AG683" s="1">
        <v>3159407</v>
      </c>
      <c r="AH683" s="1" t="s">
        <v>4742</v>
      </c>
    </row>
    <row r="684" spans="1:34" x14ac:dyDescent="0.25">
      <c r="A684" s="1">
        <v>683</v>
      </c>
      <c r="AF684" s="1" t="s">
        <v>4075</v>
      </c>
      <c r="AG684" s="1">
        <v>3159308</v>
      </c>
      <c r="AH684" s="1" t="s">
        <v>4743</v>
      </c>
    </row>
    <row r="685" spans="1:34" x14ac:dyDescent="0.25">
      <c r="A685" s="1">
        <v>684</v>
      </c>
      <c r="AF685" s="1" t="s">
        <v>4075</v>
      </c>
      <c r="AG685" s="1">
        <v>3159357</v>
      </c>
      <c r="AH685" s="1" t="s">
        <v>4744</v>
      </c>
    </row>
    <row r="686" spans="1:34" x14ac:dyDescent="0.25">
      <c r="A686" s="1">
        <v>685</v>
      </c>
      <c r="AF686" s="1" t="s">
        <v>4075</v>
      </c>
      <c r="AG686" s="1">
        <v>3159506</v>
      </c>
      <c r="AH686" s="1" t="s">
        <v>4745</v>
      </c>
    </row>
    <row r="687" spans="1:34" x14ac:dyDescent="0.25">
      <c r="A687" s="1">
        <v>686</v>
      </c>
      <c r="AF687" s="1" t="s">
        <v>4075</v>
      </c>
      <c r="AG687" s="1">
        <v>3159605</v>
      </c>
      <c r="AH687" s="1" t="s">
        <v>4746</v>
      </c>
    </row>
    <row r="688" spans="1:34" x14ac:dyDescent="0.25">
      <c r="A688" s="1">
        <v>687</v>
      </c>
      <c r="AF688" s="1" t="s">
        <v>4075</v>
      </c>
      <c r="AG688" s="1">
        <v>3159704</v>
      </c>
      <c r="AH688" s="1" t="s">
        <v>4747</v>
      </c>
    </row>
    <row r="689" spans="1:34" x14ac:dyDescent="0.25">
      <c r="A689" s="1">
        <v>688</v>
      </c>
      <c r="AF689" s="1" t="s">
        <v>4075</v>
      </c>
      <c r="AG689" s="1">
        <v>3159803</v>
      </c>
      <c r="AH689" s="1" t="s">
        <v>4748</v>
      </c>
    </row>
    <row r="690" spans="1:34" x14ac:dyDescent="0.25">
      <c r="A690" s="1">
        <v>689</v>
      </c>
      <c r="AF690" s="1" t="s">
        <v>4075</v>
      </c>
      <c r="AG690" s="1">
        <v>3158300</v>
      </c>
      <c r="AH690" s="1" t="s">
        <v>4749</v>
      </c>
    </row>
    <row r="691" spans="1:34" x14ac:dyDescent="0.25">
      <c r="A691" s="1">
        <v>690</v>
      </c>
      <c r="AF691" s="1" t="s">
        <v>4075</v>
      </c>
      <c r="AG691" s="1">
        <v>3158409</v>
      </c>
      <c r="AH691" s="1" t="s">
        <v>4750</v>
      </c>
    </row>
    <row r="692" spans="1:34" x14ac:dyDescent="0.25">
      <c r="A692" s="1">
        <v>691</v>
      </c>
      <c r="AF692" s="1" t="s">
        <v>4075</v>
      </c>
      <c r="AG692" s="1">
        <v>3158508</v>
      </c>
      <c r="AH692" s="1" t="s">
        <v>4751</v>
      </c>
    </row>
    <row r="693" spans="1:34" x14ac:dyDescent="0.25">
      <c r="A693" s="1">
        <v>692</v>
      </c>
      <c r="AF693" s="1" t="s">
        <v>4075</v>
      </c>
      <c r="AG693" s="1">
        <v>3158607</v>
      </c>
      <c r="AH693" s="1" t="s">
        <v>4752</v>
      </c>
    </row>
    <row r="694" spans="1:34" x14ac:dyDescent="0.25">
      <c r="A694" s="1">
        <v>693</v>
      </c>
      <c r="AF694" s="1" t="s">
        <v>4075</v>
      </c>
      <c r="AG694" s="1">
        <v>3158706</v>
      </c>
      <c r="AH694" s="1" t="s">
        <v>4753</v>
      </c>
    </row>
    <row r="695" spans="1:34" x14ac:dyDescent="0.25">
      <c r="A695" s="1">
        <v>694</v>
      </c>
      <c r="AF695" s="1" t="s">
        <v>4075</v>
      </c>
      <c r="AG695" s="1">
        <v>3158805</v>
      </c>
      <c r="AH695" s="1" t="s">
        <v>4754</v>
      </c>
    </row>
    <row r="696" spans="1:34" x14ac:dyDescent="0.25">
      <c r="A696" s="1">
        <v>695</v>
      </c>
      <c r="AF696" s="1" t="s">
        <v>4075</v>
      </c>
      <c r="AG696" s="1">
        <v>3158904</v>
      </c>
      <c r="AH696" s="1" t="s">
        <v>4755</v>
      </c>
    </row>
    <row r="697" spans="1:34" x14ac:dyDescent="0.25">
      <c r="A697" s="1">
        <v>696</v>
      </c>
      <c r="AF697" s="1" t="s">
        <v>4075</v>
      </c>
      <c r="AG697" s="1">
        <v>3158953</v>
      </c>
      <c r="AH697" s="1" t="s">
        <v>4756</v>
      </c>
    </row>
    <row r="698" spans="1:34" x14ac:dyDescent="0.25">
      <c r="A698" s="1">
        <v>697</v>
      </c>
      <c r="AF698" s="1" t="s">
        <v>4075</v>
      </c>
      <c r="AG698" s="1">
        <v>3159001</v>
      </c>
      <c r="AH698" s="1" t="s">
        <v>4757</v>
      </c>
    </row>
    <row r="699" spans="1:34" x14ac:dyDescent="0.25">
      <c r="A699" s="1">
        <v>698</v>
      </c>
      <c r="AF699" s="1" t="s">
        <v>4075</v>
      </c>
      <c r="AG699" s="1">
        <v>3159100</v>
      </c>
      <c r="AH699" s="1" t="s">
        <v>4758</v>
      </c>
    </row>
    <row r="700" spans="1:34" x14ac:dyDescent="0.25">
      <c r="A700" s="1">
        <v>699</v>
      </c>
      <c r="AF700" s="1" t="s">
        <v>4075</v>
      </c>
      <c r="AG700" s="1">
        <v>3159902</v>
      </c>
      <c r="AH700" s="1" t="s">
        <v>4759</v>
      </c>
    </row>
    <row r="701" spans="1:34" x14ac:dyDescent="0.25">
      <c r="A701" s="1">
        <v>700</v>
      </c>
      <c r="AF701" s="1" t="s">
        <v>4075</v>
      </c>
      <c r="AG701" s="1">
        <v>3160009</v>
      </c>
      <c r="AH701" s="1" t="s">
        <v>4760</v>
      </c>
    </row>
    <row r="702" spans="1:34" x14ac:dyDescent="0.25">
      <c r="A702" s="1">
        <v>701</v>
      </c>
      <c r="AF702" s="1" t="s">
        <v>4075</v>
      </c>
      <c r="AG702" s="1">
        <v>3160108</v>
      </c>
      <c r="AH702" s="1" t="s">
        <v>4761</v>
      </c>
    </row>
    <row r="703" spans="1:34" x14ac:dyDescent="0.25">
      <c r="A703" s="1">
        <v>702</v>
      </c>
      <c r="AF703" s="1" t="s">
        <v>4075</v>
      </c>
      <c r="AG703" s="1">
        <v>3160207</v>
      </c>
      <c r="AH703" s="1" t="s">
        <v>4762</v>
      </c>
    </row>
    <row r="704" spans="1:34" x14ac:dyDescent="0.25">
      <c r="A704" s="1">
        <v>703</v>
      </c>
      <c r="AF704" s="1" t="s">
        <v>4075</v>
      </c>
      <c r="AG704" s="1">
        <v>3160306</v>
      </c>
      <c r="AH704" s="1" t="s">
        <v>4763</v>
      </c>
    </row>
    <row r="705" spans="1:34" x14ac:dyDescent="0.25">
      <c r="A705" s="1">
        <v>704</v>
      </c>
      <c r="AF705" s="1" t="s">
        <v>4075</v>
      </c>
      <c r="AG705" s="1">
        <v>3160405</v>
      </c>
      <c r="AH705" s="1" t="s">
        <v>4764</v>
      </c>
    </row>
    <row r="706" spans="1:34" x14ac:dyDescent="0.25">
      <c r="A706" s="1">
        <v>705</v>
      </c>
      <c r="AF706" s="1" t="s">
        <v>4075</v>
      </c>
      <c r="AG706" s="1">
        <v>3160454</v>
      </c>
      <c r="AH706" s="1" t="s">
        <v>4765</v>
      </c>
    </row>
    <row r="707" spans="1:34" x14ac:dyDescent="0.25">
      <c r="A707" s="1">
        <v>706</v>
      </c>
      <c r="AF707" s="1" t="s">
        <v>4075</v>
      </c>
      <c r="AG707" s="1">
        <v>3160504</v>
      </c>
      <c r="AH707" s="1" t="s">
        <v>4766</v>
      </c>
    </row>
    <row r="708" spans="1:34" x14ac:dyDescent="0.25">
      <c r="A708" s="1">
        <v>707</v>
      </c>
      <c r="AF708" s="1" t="s">
        <v>4075</v>
      </c>
      <c r="AG708" s="1">
        <v>3160603</v>
      </c>
      <c r="AH708" s="1" t="s">
        <v>4767</v>
      </c>
    </row>
    <row r="709" spans="1:34" x14ac:dyDescent="0.25">
      <c r="A709" s="1">
        <v>708</v>
      </c>
      <c r="AF709" s="1" t="s">
        <v>4075</v>
      </c>
      <c r="AG709" s="1">
        <v>3160702</v>
      </c>
      <c r="AH709" s="1" t="s">
        <v>4768</v>
      </c>
    </row>
    <row r="710" spans="1:34" x14ac:dyDescent="0.25">
      <c r="A710" s="1">
        <v>709</v>
      </c>
      <c r="AF710" s="1" t="s">
        <v>4075</v>
      </c>
      <c r="AG710" s="1">
        <v>3160801</v>
      </c>
      <c r="AH710" s="1" t="s">
        <v>4769</v>
      </c>
    </row>
    <row r="711" spans="1:34" x14ac:dyDescent="0.25">
      <c r="A711" s="1">
        <v>710</v>
      </c>
      <c r="AF711" s="1" t="s">
        <v>4075</v>
      </c>
      <c r="AG711" s="1">
        <v>3160900</v>
      </c>
      <c r="AH711" s="1" t="s">
        <v>4770</v>
      </c>
    </row>
    <row r="712" spans="1:34" x14ac:dyDescent="0.25">
      <c r="A712" s="1">
        <v>711</v>
      </c>
      <c r="AF712" s="1" t="s">
        <v>4075</v>
      </c>
      <c r="AG712" s="1">
        <v>3160959</v>
      </c>
      <c r="AH712" s="1" t="s">
        <v>4771</v>
      </c>
    </row>
    <row r="713" spans="1:34" x14ac:dyDescent="0.25">
      <c r="A713" s="1">
        <v>712</v>
      </c>
      <c r="AF713" s="1" t="s">
        <v>4075</v>
      </c>
      <c r="AG713" s="1">
        <v>3161007</v>
      </c>
      <c r="AH713" s="1" t="s">
        <v>4772</v>
      </c>
    </row>
    <row r="714" spans="1:34" x14ac:dyDescent="0.25">
      <c r="A714" s="1">
        <v>713</v>
      </c>
      <c r="AF714" s="1" t="s">
        <v>4075</v>
      </c>
      <c r="AG714" s="1">
        <v>3161056</v>
      </c>
      <c r="AH714" s="1" t="s">
        <v>4773</v>
      </c>
    </row>
    <row r="715" spans="1:34" x14ac:dyDescent="0.25">
      <c r="A715" s="1">
        <v>714</v>
      </c>
      <c r="AF715" s="1" t="s">
        <v>4075</v>
      </c>
      <c r="AG715" s="1">
        <v>3161106</v>
      </c>
      <c r="AH715" s="1" t="s">
        <v>3306</v>
      </c>
    </row>
    <row r="716" spans="1:34" x14ac:dyDescent="0.25">
      <c r="A716" s="1">
        <v>715</v>
      </c>
      <c r="AF716" s="1" t="s">
        <v>4075</v>
      </c>
      <c r="AG716" s="1">
        <v>3161205</v>
      </c>
      <c r="AH716" s="1" t="s">
        <v>4774</v>
      </c>
    </row>
    <row r="717" spans="1:34" x14ac:dyDescent="0.25">
      <c r="A717" s="1">
        <v>716</v>
      </c>
      <c r="AF717" s="1" t="s">
        <v>4075</v>
      </c>
      <c r="AG717" s="1">
        <v>3161304</v>
      </c>
      <c r="AH717" s="1" t="s">
        <v>4775</v>
      </c>
    </row>
    <row r="718" spans="1:34" x14ac:dyDescent="0.25">
      <c r="A718" s="1">
        <v>717</v>
      </c>
      <c r="AF718" s="1" t="s">
        <v>4075</v>
      </c>
      <c r="AG718" s="1">
        <v>3161403</v>
      </c>
      <c r="AH718" s="1" t="s">
        <v>4776</v>
      </c>
    </row>
    <row r="719" spans="1:34" x14ac:dyDescent="0.25">
      <c r="A719" s="1">
        <v>718</v>
      </c>
      <c r="AF719" s="1" t="s">
        <v>4075</v>
      </c>
      <c r="AG719" s="1">
        <v>3161502</v>
      </c>
      <c r="AH719" s="1" t="s">
        <v>4777</v>
      </c>
    </row>
    <row r="720" spans="1:34" x14ac:dyDescent="0.25">
      <c r="A720" s="1">
        <v>719</v>
      </c>
      <c r="AF720" s="1" t="s">
        <v>4075</v>
      </c>
      <c r="AG720" s="1">
        <v>3161601</v>
      </c>
      <c r="AH720" s="1" t="s">
        <v>4778</v>
      </c>
    </row>
    <row r="721" spans="1:34" x14ac:dyDescent="0.25">
      <c r="A721" s="1">
        <v>720</v>
      </c>
      <c r="AF721" s="1" t="s">
        <v>4075</v>
      </c>
      <c r="AG721" s="1">
        <v>3161650</v>
      </c>
      <c r="AH721" s="1" t="s">
        <v>4779</v>
      </c>
    </row>
    <row r="722" spans="1:34" x14ac:dyDescent="0.25">
      <c r="A722" s="1">
        <v>721</v>
      </c>
      <c r="AF722" s="1" t="s">
        <v>4075</v>
      </c>
      <c r="AG722" s="1">
        <v>3161700</v>
      </c>
      <c r="AH722" s="1" t="s">
        <v>4780</v>
      </c>
    </row>
    <row r="723" spans="1:34" x14ac:dyDescent="0.25">
      <c r="A723" s="1">
        <v>722</v>
      </c>
      <c r="AF723" s="1" t="s">
        <v>4075</v>
      </c>
      <c r="AG723" s="1">
        <v>3161809</v>
      </c>
      <c r="AH723" s="1" t="s">
        <v>4781</v>
      </c>
    </row>
    <row r="724" spans="1:34" x14ac:dyDescent="0.25">
      <c r="A724" s="1">
        <v>723</v>
      </c>
      <c r="AF724" s="1" t="s">
        <v>4075</v>
      </c>
      <c r="AG724" s="1">
        <v>3161908</v>
      </c>
      <c r="AH724" s="1" t="s">
        <v>4782</v>
      </c>
    </row>
    <row r="725" spans="1:34" x14ac:dyDescent="0.25">
      <c r="A725" s="1">
        <v>724</v>
      </c>
      <c r="AF725" s="1" t="s">
        <v>4075</v>
      </c>
      <c r="AG725" s="1">
        <v>3125507</v>
      </c>
      <c r="AH725" s="1" t="s">
        <v>4783</v>
      </c>
    </row>
    <row r="726" spans="1:34" x14ac:dyDescent="0.25">
      <c r="A726" s="1">
        <v>725</v>
      </c>
      <c r="AF726" s="1" t="s">
        <v>4075</v>
      </c>
      <c r="AG726" s="1">
        <v>3162005</v>
      </c>
      <c r="AH726" s="1" t="s">
        <v>4784</v>
      </c>
    </row>
    <row r="727" spans="1:34" x14ac:dyDescent="0.25">
      <c r="A727" s="1">
        <v>726</v>
      </c>
      <c r="AF727" s="1" t="s">
        <v>4075</v>
      </c>
      <c r="AG727" s="1">
        <v>3162104</v>
      </c>
      <c r="AH727" s="1" t="s">
        <v>4785</v>
      </c>
    </row>
    <row r="728" spans="1:34" x14ac:dyDescent="0.25">
      <c r="A728" s="1">
        <v>727</v>
      </c>
      <c r="AF728" s="1" t="s">
        <v>4075</v>
      </c>
      <c r="AG728" s="1">
        <v>3162203</v>
      </c>
      <c r="AH728" s="1" t="s">
        <v>4786</v>
      </c>
    </row>
    <row r="729" spans="1:34" x14ac:dyDescent="0.25">
      <c r="A729" s="1">
        <v>728</v>
      </c>
      <c r="AF729" s="1" t="s">
        <v>4075</v>
      </c>
      <c r="AG729" s="1">
        <v>3162252</v>
      </c>
      <c r="AH729" s="1" t="s">
        <v>4787</v>
      </c>
    </row>
    <row r="730" spans="1:34" x14ac:dyDescent="0.25">
      <c r="A730" s="1">
        <v>729</v>
      </c>
      <c r="AF730" s="1" t="s">
        <v>4075</v>
      </c>
      <c r="AG730" s="1">
        <v>3162302</v>
      </c>
      <c r="AH730" s="1" t="s">
        <v>4788</v>
      </c>
    </row>
    <row r="731" spans="1:34" x14ac:dyDescent="0.25">
      <c r="A731" s="1">
        <v>730</v>
      </c>
      <c r="AF731" s="1" t="s">
        <v>4075</v>
      </c>
      <c r="AG731" s="1">
        <v>3162401</v>
      </c>
      <c r="AH731" s="1" t="s">
        <v>4789</v>
      </c>
    </row>
    <row r="732" spans="1:34" x14ac:dyDescent="0.25">
      <c r="A732" s="1">
        <v>731</v>
      </c>
      <c r="AF732" s="1" t="s">
        <v>4075</v>
      </c>
      <c r="AG732" s="1">
        <v>3162450</v>
      </c>
      <c r="AH732" s="1" t="s">
        <v>4790</v>
      </c>
    </row>
    <row r="733" spans="1:34" x14ac:dyDescent="0.25">
      <c r="A733" s="1">
        <v>732</v>
      </c>
      <c r="AF733" s="1" t="s">
        <v>4075</v>
      </c>
      <c r="AG733" s="1">
        <v>3162500</v>
      </c>
      <c r="AH733" s="1" t="s">
        <v>4791</v>
      </c>
    </row>
    <row r="734" spans="1:34" x14ac:dyDescent="0.25">
      <c r="A734" s="1">
        <v>733</v>
      </c>
      <c r="AF734" s="1" t="s">
        <v>4075</v>
      </c>
      <c r="AG734" s="1">
        <v>3162559</v>
      </c>
      <c r="AH734" s="1" t="s">
        <v>4792</v>
      </c>
    </row>
    <row r="735" spans="1:34" x14ac:dyDescent="0.25">
      <c r="A735" s="1">
        <v>734</v>
      </c>
      <c r="AF735" s="1" t="s">
        <v>4075</v>
      </c>
      <c r="AG735" s="1">
        <v>3162575</v>
      </c>
      <c r="AH735" s="1" t="s">
        <v>4793</v>
      </c>
    </row>
    <row r="736" spans="1:34" x14ac:dyDescent="0.25">
      <c r="A736" s="1">
        <v>735</v>
      </c>
      <c r="AF736" s="1" t="s">
        <v>4075</v>
      </c>
      <c r="AG736" s="1">
        <v>3162609</v>
      </c>
      <c r="AH736" s="1" t="s">
        <v>4794</v>
      </c>
    </row>
    <row r="737" spans="1:34" x14ac:dyDescent="0.25">
      <c r="A737" s="1">
        <v>736</v>
      </c>
      <c r="AF737" s="1" t="s">
        <v>4075</v>
      </c>
      <c r="AG737" s="1">
        <v>3162658</v>
      </c>
      <c r="AH737" s="1" t="s">
        <v>4795</v>
      </c>
    </row>
    <row r="738" spans="1:34" x14ac:dyDescent="0.25">
      <c r="A738" s="1">
        <v>737</v>
      </c>
      <c r="AF738" s="1" t="s">
        <v>4075</v>
      </c>
      <c r="AG738" s="1">
        <v>3162708</v>
      </c>
      <c r="AH738" s="1" t="s">
        <v>2539</v>
      </c>
    </row>
    <row r="739" spans="1:34" x14ac:dyDescent="0.25">
      <c r="A739" s="1">
        <v>738</v>
      </c>
      <c r="AF739" s="1" t="s">
        <v>4075</v>
      </c>
      <c r="AG739" s="1">
        <v>3162807</v>
      </c>
      <c r="AH739" s="1" t="s">
        <v>4796</v>
      </c>
    </row>
    <row r="740" spans="1:34" x14ac:dyDescent="0.25">
      <c r="A740" s="1">
        <v>739</v>
      </c>
      <c r="AF740" s="1" t="s">
        <v>4075</v>
      </c>
      <c r="AG740" s="1">
        <v>3162906</v>
      </c>
      <c r="AH740" s="1" t="s">
        <v>4797</v>
      </c>
    </row>
    <row r="741" spans="1:34" x14ac:dyDescent="0.25">
      <c r="A741" s="1">
        <v>740</v>
      </c>
      <c r="AF741" s="1" t="s">
        <v>4075</v>
      </c>
      <c r="AG741" s="1">
        <v>3162922</v>
      </c>
      <c r="AH741" s="1" t="s">
        <v>4798</v>
      </c>
    </row>
    <row r="742" spans="1:34" x14ac:dyDescent="0.25">
      <c r="A742" s="1">
        <v>741</v>
      </c>
      <c r="AF742" s="1" t="s">
        <v>4075</v>
      </c>
      <c r="AG742" s="1">
        <v>3162948</v>
      </c>
      <c r="AH742" s="1" t="s">
        <v>4799</v>
      </c>
    </row>
    <row r="743" spans="1:34" x14ac:dyDescent="0.25">
      <c r="A743" s="1">
        <v>742</v>
      </c>
      <c r="AF743" s="1" t="s">
        <v>4075</v>
      </c>
      <c r="AG743" s="1">
        <v>3162955</v>
      </c>
      <c r="AH743" s="1" t="s">
        <v>4800</v>
      </c>
    </row>
    <row r="744" spans="1:34" x14ac:dyDescent="0.25">
      <c r="A744" s="1">
        <v>743</v>
      </c>
      <c r="AF744" s="1" t="s">
        <v>4075</v>
      </c>
      <c r="AG744" s="1">
        <v>3163003</v>
      </c>
      <c r="AH744" s="1" t="s">
        <v>4801</v>
      </c>
    </row>
    <row r="745" spans="1:34" x14ac:dyDescent="0.25">
      <c r="A745" s="1">
        <v>744</v>
      </c>
      <c r="AF745" s="1" t="s">
        <v>4075</v>
      </c>
      <c r="AG745" s="1">
        <v>3163102</v>
      </c>
      <c r="AH745" s="1" t="s">
        <v>4802</v>
      </c>
    </row>
    <row r="746" spans="1:34" x14ac:dyDescent="0.25">
      <c r="A746" s="1">
        <v>745</v>
      </c>
      <c r="AF746" s="1" t="s">
        <v>4075</v>
      </c>
      <c r="AG746" s="1">
        <v>3163201</v>
      </c>
      <c r="AH746" s="1" t="s">
        <v>4803</v>
      </c>
    </row>
    <row r="747" spans="1:34" x14ac:dyDescent="0.25">
      <c r="A747" s="1">
        <v>746</v>
      </c>
      <c r="AF747" s="1" t="s">
        <v>4075</v>
      </c>
      <c r="AG747" s="1">
        <v>3163300</v>
      </c>
      <c r="AH747" s="1" t="s">
        <v>2771</v>
      </c>
    </row>
    <row r="748" spans="1:34" x14ac:dyDescent="0.25">
      <c r="A748" s="1">
        <v>747</v>
      </c>
      <c r="AF748" s="1" t="s">
        <v>4075</v>
      </c>
      <c r="AG748" s="1">
        <v>3163409</v>
      </c>
      <c r="AH748" s="1" t="s">
        <v>4804</v>
      </c>
    </row>
    <row r="749" spans="1:34" x14ac:dyDescent="0.25">
      <c r="A749" s="1">
        <v>748</v>
      </c>
      <c r="AF749" s="1" t="s">
        <v>4075</v>
      </c>
      <c r="AG749" s="1">
        <v>3163508</v>
      </c>
      <c r="AH749" s="1" t="s">
        <v>4805</v>
      </c>
    </row>
    <row r="750" spans="1:34" x14ac:dyDescent="0.25">
      <c r="A750" s="1">
        <v>749</v>
      </c>
      <c r="AF750" s="1" t="s">
        <v>4075</v>
      </c>
      <c r="AG750" s="1">
        <v>3163607</v>
      </c>
      <c r="AH750" s="1" t="s">
        <v>4806</v>
      </c>
    </row>
    <row r="751" spans="1:34" x14ac:dyDescent="0.25">
      <c r="A751" s="1">
        <v>750</v>
      </c>
      <c r="AF751" s="1" t="s">
        <v>4075</v>
      </c>
      <c r="AG751" s="1">
        <v>3163706</v>
      </c>
      <c r="AH751" s="1" t="s">
        <v>4807</v>
      </c>
    </row>
    <row r="752" spans="1:34" x14ac:dyDescent="0.25">
      <c r="A752" s="1">
        <v>751</v>
      </c>
      <c r="AF752" s="1" t="s">
        <v>4075</v>
      </c>
      <c r="AG752" s="1">
        <v>3163805</v>
      </c>
      <c r="AH752" s="1" t="s">
        <v>4808</v>
      </c>
    </row>
    <row r="753" spans="1:34" x14ac:dyDescent="0.25">
      <c r="A753" s="1">
        <v>752</v>
      </c>
      <c r="AF753" s="1" t="s">
        <v>4075</v>
      </c>
      <c r="AG753" s="1">
        <v>3163904</v>
      </c>
      <c r="AH753" s="1" t="s">
        <v>4809</v>
      </c>
    </row>
    <row r="754" spans="1:34" x14ac:dyDescent="0.25">
      <c r="A754" s="1">
        <v>753</v>
      </c>
      <c r="AF754" s="1" t="s">
        <v>4075</v>
      </c>
      <c r="AG754" s="1">
        <v>3164100</v>
      </c>
      <c r="AH754" s="1" t="s">
        <v>4810</v>
      </c>
    </row>
    <row r="755" spans="1:34" x14ac:dyDescent="0.25">
      <c r="A755" s="1">
        <v>754</v>
      </c>
      <c r="AF755" s="1" t="s">
        <v>4075</v>
      </c>
      <c r="AG755" s="1">
        <v>3164001</v>
      </c>
      <c r="AH755" s="1" t="s">
        <v>4811</v>
      </c>
    </row>
    <row r="756" spans="1:34" x14ac:dyDescent="0.25">
      <c r="A756" s="1">
        <v>755</v>
      </c>
      <c r="AF756" s="1" t="s">
        <v>4075</v>
      </c>
      <c r="AG756" s="1">
        <v>3164209</v>
      </c>
      <c r="AH756" s="1" t="s">
        <v>4812</v>
      </c>
    </row>
    <row r="757" spans="1:34" x14ac:dyDescent="0.25">
      <c r="A757" s="1">
        <v>756</v>
      </c>
      <c r="AF757" s="1" t="s">
        <v>4075</v>
      </c>
      <c r="AG757" s="1">
        <v>3164308</v>
      </c>
      <c r="AH757" s="1" t="s">
        <v>4813</v>
      </c>
    </row>
    <row r="758" spans="1:34" x14ac:dyDescent="0.25">
      <c r="A758" s="1">
        <v>757</v>
      </c>
      <c r="AF758" s="1" t="s">
        <v>4075</v>
      </c>
      <c r="AG758" s="1">
        <v>3164407</v>
      </c>
      <c r="AH758" s="1" t="s">
        <v>4814</v>
      </c>
    </row>
    <row r="759" spans="1:34" x14ac:dyDescent="0.25">
      <c r="A759" s="1">
        <v>758</v>
      </c>
      <c r="AF759" s="1" t="s">
        <v>4075</v>
      </c>
      <c r="AG759" s="1">
        <v>3164431</v>
      </c>
      <c r="AH759" s="1" t="s">
        <v>4815</v>
      </c>
    </row>
    <row r="760" spans="1:34" x14ac:dyDescent="0.25">
      <c r="A760" s="1">
        <v>759</v>
      </c>
      <c r="AF760" s="1" t="s">
        <v>4075</v>
      </c>
      <c r="AG760" s="1">
        <v>3164472</v>
      </c>
      <c r="AH760" s="1" t="s">
        <v>4816</v>
      </c>
    </row>
    <row r="761" spans="1:34" x14ac:dyDescent="0.25">
      <c r="A761" s="1">
        <v>760</v>
      </c>
      <c r="AF761" s="1" t="s">
        <v>4075</v>
      </c>
      <c r="AG761" s="1">
        <v>3164506</v>
      </c>
      <c r="AH761" s="1" t="s">
        <v>4817</v>
      </c>
    </row>
    <row r="762" spans="1:34" x14ac:dyDescent="0.25">
      <c r="A762" s="1">
        <v>761</v>
      </c>
      <c r="AF762" s="1" t="s">
        <v>4075</v>
      </c>
      <c r="AG762" s="1">
        <v>3164605</v>
      </c>
      <c r="AH762" s="1" t="s">
        <v>4818</v>
      </c>
    </row>
    <row r="763" spans="1:34" x14ac:dyDescent="0.25">
      <c r="A763" s="1">
        <v>762</v>
      </c>
      <c r="AF763" s="1" t="s">
        <v>4075</v>
      </c>
      <c r="AG763" s="1">
        <v>3164704</v>
      </c>
      <c r="AH763" s="1" t="s">
        <v>4819</v>
      </c>
    </row>
    <row r="764" spans="1:34" x14ac:dyDescent="0.25">
      <c r="A764" s="1">
        <v>763</v>
      </c>
      <c r="AF764" s="1" t="s">
        <v>4075</v>
      </c>
      <c r="AG764" s="1">
        <v>3164803</v>
      </c>
      <c r="AH764" s="1" t="s">
        <v>4820</v>
      </c>
    </row>
    <row r="765" spans="1:34" x14ac:dyDescent="0.25">
      <c r="A765" s="1">
        <v>764</v>
      </c>
      <c r="AF765" s="1" t="s">
        <v>4075</v>
      </c>
      <c r="AG765" s="1">
        <v>3164902</v>
      </c>
      <c r="AH765" s="1" t="s">
        <v>4821</v>
      </c>
    </row>
    <row r="766" spans="1:34" x14ac:dyDescent="0.25">
      <c r="A766" s="1">
        <v>765</v>
      </c>
      <c r="AF766" s="1" t="s">
        <v>4075</v>
      </c>
      <c r="AG766" s="1">
        <v>3165206</v>
      </c>
      <c r="AH766" s="1" t="s">
        <v>4822</v>
      </c>
    </row>
    <row r="767" spans="1:34" x14ac:dyDescent="0.25">
      <c r="A767" s="1">
        <v>766</v>
      </c>
      <c r="AF767" s="1" t="s">
        <v>4075</v>
      </c>
      <c r="AG767" s="1">
        <v>3165008</v>
      </c>
      <c r="AH767" s="1" t="s">
        <v>4823</v>
      </c>
    </row>
    <row r="768" spans="1:34" x14ac:dyDescent="0.25">
      <c r="A768" s="1">
        <v>767</v>
      </c>
      <c r="AF768" s="1" t="s">
        <v>4075</v>
      </c>
      <c r="AG768" s="1">
        <v>3165107</v>
      </c>
      <c r="AH768" s="1" t="s">
        <v>4824</v>
      </c>
    </row>
    <row r="769" spans="1:34" x14ac:dyDescent="0.25">
      <c r="A769" s="1">
        <v>768</v>
      </c>
      <c r="AF769" s="1" t="s">
        <v>4075</v>
      </c>
      <c r="AG769" s="1">
        <v>3165305</v>
      </c>
      <c r="AH769" s="1" t="s">
        <v>4825</v>
      </c>
    </row>
    <row r="770" spans="1:34" x14ac:dyDescent="0.25">
      <c r="A770" s="1">
        <v>769</v>
      </c>
      <c r="AF770" s="1" t="s">
        <v>4075</v>
      </c>
      <c r="AG770" s="1">
        <v>3165404</v>
      </c>
      <c r="AH770" s="1" t="s">
        <v>4826</v>
      </c>
    </row>
    <row r="771" spans="1:34" x14ac:dyDescent="0.25">
      <c r="A771" s="1">
        <v>770</v>
      </c>
      <c r="AF771" s="1" t="s">
        <v>4075</v>
      </c>
      <c r="AG771" s="1">
        <v>3165503</v>
      </c>
      <c r="AH771" s="1" t="s">
        <v>4827</v>
      </c>
    </row>
    <row r="772" spans="1:34" x14ac:dyDescent="0.25">
      <c r="A772" s="1">
        <v>771</v>
      </c>
      <c r="AF772" s="1" t="s">
        <v>4075</v>
      </c>
      <c r="AG772" s="1">
        <v>3165537</v>
      </c>
      <c r="AH772" s="1" t="s">
        <v>4828</v>
      </c>
    </row>
    <row r="773" spans="1:34" x14ac:dyDescent="0.25">
      <c r="A773" s="1">
        <v>772</v>
      </c>
      <c r="AF773" s="1" t="s">
        <v>4075</v>
      </c>
      <c r="AG773" s="1">
        <v>3165560</v>
      </c>
      <c r="AH773" s="1" t="s">
        <v>4829</v>
      </c>
    </row>
    <row r="774" spans="1:34" x14ac:dyDescent="0.25">
      <c r="A774" s="1">
        <v>773</v>
      </c>
      <c r="AF774" s="1" t="s">
        <v>4075</v>
      </c>
      <c r="AG774" s="1">
        <v>3165578</v>
      </c>
      <c r="AH774" s="1" t="s">
        <v>4830</v>
      </c>
    </row>
    <row r="775" spans="1:34" x14ac:dyDescent="0.25">
      <c r="A775" s="1">
        <v>774</v>
      </c>
      <c r="AF775" s="1" t="s">
        <v>4075</v>
      </c>
      <c r="AG775" s="1">
        <v>3165602</v>
      </c>
      <c r="AH775" s="1" t="s">
        <v>4831</v>
      </c>
    </row>
    <row r="776" spans="1:34" x14ac:dyDescent="0.25">
      <c r="A776" s="1">
        <v>775</v>
      </c>
      <c r="AF776" s="1" t="s">
        <v>4075</v>
      </c>
      <c r="AG776" s="1">
        <v>3165701</v>
      </c>
      <c r="AH776" s="1" t="s">
        <v>4832</v>
      </c>
    </row>
    <row r="777" spans="1:34" x14ac:dyDescent="0.25">
      <c r="A777" s="1">
        <v>776</v>
      </c>
      <c r="AF777" s="1" t="s">
        <v>4075</v>
      </c>
      <c r="AG777" s="1">
        <v>3165800</v>
      </c>
      <c r="AH777" s="1" t="s">
        <v>4833</v>
      </c>
    </row>
    <row r="778" spans="1:34" x14ac:dyDescent="0.25">
      <c r="A778" s="1">
        <v>777</v>
      </c>
      <c r="AF778" s="1" t="s">
        <v>4075</v>
      </c>
      <c r="AG778" s="1">
        <v>3165909</v>
      </c>
      <c r="AH778" s="1" t="s">
        <v>4834</v>
      </c>
    </row>
    <row r="779" spans="1:34" x14ac:dyDescent="0.25">
      <c r="A779" s="1">
        <v>778</v>
      </c>
      <c r="AF779" s="1" t="s">
        <v>4075</v>
      </c>
      <c r="AG779" s="1">
        <v>3166006</v>
      </c>
      <c r="AH779" s="1" t="s">
        <v>4835</v>
      </c>
    </row>
    <row r="780" spans="1:34" x14ac:dyDescent="0.25">
      <c r="A780" s="1">
        <v>779</v>
      </c>
      <c r="AF780" s="1" t="s">
        <v>4075</v>
      </c>
      <c r="AG780" s="1">
        <v>3166105</v>
      </c>
      <c r="AH780" s="1" t="s">
        <v>4836</v>
      </c>
    </row>
    <row r="781" spans="1:34" x14ac:dyDescent="0.25">
      <c r="A781" s="1">
        <v>780</v>
      </c>
      <c r="AF781" s="1" t="s">
        <v>4075</v>
      </c>
      <c r="AG781" s="1">
        <v>3166204</v>
      </c>
      <c r="AH781" s="1" t="s">
        <v>4837</v>
      </c>
    </row>
    <row r="782" spans="1:34" x14ac:dyDescent="0.25">
      <c r="A782" s="1">
        <v>781</v>
      </c>
      <c r="AF782" s="1" t="s">
        <v>4075</v>
      </c>
      <c r="AG782" s="1">
        <v>3166303</v>
      </c>
      <c r="AH782" s="1" t="s">
        <v>4838</v>
      </c>
    </row>
    <row r="783" spans="1:34" x14ac:dyDescent="0.25">
      <c r="A783" s="1">
        <v>782</v>
      </c>
      <c r="AF783" s="1" t="s">
        <v>4075</v>
      </c>
      <c r="AG783" s="1">
        <v>3166402</v>
      </c>
      <c r="AH783" s="1" t="s">
        <v>4839</v>
      </c>
    </row>
    <row r="784" spans="1:34" x14ac:dyDescent="0.25">
      <c r="A784" s="1">
        <v>783</v>
      </c>
      <c r="AF784" s="1" t="s">
        <v>4075</v>
      </c>
      <c r="AG784" s="1">
        <v>3166501</v>
      </c>
      <c r="AH784" s="1" t="s">
        <v>4840</v>
      </c>
    </row>
    <row r="785" spans="1:34" x14ac:dyDescent="0.25">
      <c r="A785" s="1">
        <v>784</v>
      </c>
      <c r="AF785" s="1" t="s">
        <v>4075</v>
      </c>
      <c r="AG785" s="1">
        <v>3166600</v>
      </c>
      <c r="AH785" s="1" t="s">
        <v>4841</v>
      </c>
    </row>
    <row r="786" spans="1:34" x14ac:dyDescent="0.25">
      <c r="A786" s="1">
        <v>785</v>
      </c>
      <c r="AF786" s="1" t="s">
        <v>4075</v>
      </c>
      <c r="AG786" s="1">
        <v>3166808</v>
      </c>
      <c r="AH786" s="1" t="s">
        <v>4842</v>
      </c>
    </row>
    <row r="787" spans="1:34" x14ac:dyDescent="0.25">
      <c r="A787" s="1">
        <v>786</v>
      </c>
      <c r="AF787" s="1" t="s">
        <v>4075</v>
      </c>
      <c r="AG787" s="1">
        <v>3166709</v>
      </c>
      <c r="AH787" s="1" t="s">
        <v>4843</v>
      </c>
    </row>
    <row r="788" spans="1:34" x14ac:dyDescent="0.25">
      <c r="A788" s="1">
        <v>787</v>
      </c>
      <c r="AF788" s="1" t="s">
        <v>4075</v>
      </c>
      <c r="AG788" s="1">
        <v>3166907</v>
      </c>
      <c r="AH788" s="1" t="s">
        <v>4844</v>
      </c>
    </row>
    <row r="789" spans="1:34" x14ac:dyDescent="0.25">
      <c r="A789" s="1">
        <v>788</v>
      </c>
      <c r="AF789" s="1" t="s">
        <v>4075</v>
      </c>
      <c r="AG789" s="1">
        <v>3166956</v>
      </c>
      <c r="AH789" s="1" t="s">
        <v>4845</v>
      </c>
    </row>
    <row r="790" spans="1:34" x14ac:dyDescent="0.25">
      <c r="A790" s="1">
        <v>789</v>
      </c>
      <c r="AF790" s="1" t="s">
        <v>4075</v>
      </c>
      <c r="AG790" s="1">
        <v>3167004</v>
      </c>
      <c r="AH790" s="1" t="s">
        <v>4846</v>
      </c>
    </row>
    <row r="791" spans="1:34" x14ac:dyDescent="0.25">
      <c r="A791" s="1">
        <v>790</v>
      </c>
      <c r="AF791" s="1" t="s">
        <v>4075</v>
      </c>
      <c r="AG791" s="1">
        <v>3167103</v>
      </c>
      <c r="AH791" s="1" t="s">
        <v>4847</v>
      </c>
    </row>
    <row r="792" spans="1:34" x14ac:dyDescent="0.25">
      <c r="A792" s="1">
        <v>791</v>
      </c>
      <c r="AF792" s="1" t="s">
        <v>4075</v>
      </c>
      <c r="AG792" s="1">
        <v>3167202</v>
      </c>
      <c r="AH792" s="1" t="s">
        <v>4848</v>
      </c>
    </row>
    <row r="793" spans="1:34" x14ac:dyDescent="0.25">
      <c r="A793" s="1">
        <v>792</v>
      </c>
      <c r="AF793" s="1" t="s">
        <v>4075</v>
      </c>
      <c r="AG793" s="1">
        <v>3165552</v>
      </c>
      <c r="AH793" s="1" t="s">
        <v>4849</v>
      </c>
    </row>
    <row r="794" spans="1:34" x14ac:dyDescent="0.25">
      <c r="A794" s="1">
        <v>793</v>
      </c>
      <c r="AF794" s="1" t="s">
        <v>4075</v>
      </c>
      <c r="AG794" s="1">
        <v>3167301</v>
      </c>
      <c r="AH794" s="1" t="s">
        <v>4850</v>
      </c>
    </row>
    <row r="795" spans="1:34" x14ac:dyDescent="0.25">
      <c r="A795" s="1">
        <v>794</v>
      </c>
      <c r="AF795" s="1" t="s">
        <v>4075</v>
      </c>
      <c r="AG795" s="1">
        <v>3167400</v>
      </c>
      <c r="AH795" s="1" t="s">
        <v>4851</v>
      </c>
    </row>
    <row r="796" spans="1:34" x14ac:dyDescent="0.25">
      <c r="A796" s="1">
        <v>795</v>
      </c>
      <c r="AF796" s="1" t="s">
        <v>4075</v>
      </c>
      <c r="AG796" s="1">
        <v>3167509</v>
      </c>
      <c r="AH796" s="1" t="s">
        <v>4852</v>
      </c>
    </row>
    <row r="797" spans="1:34" x14ac:dyDescent="0.25">
      <c r="A797" s="1">
        <v>796</v>
      </c>
      <c r="AF797" s="1" t="s">
        <v>4075</v>
      </c>
      <c r="AG797" s="1">
        <v>3167608</v>
      </c>
      <c r="AH797" s="1" t="s">
        <v>4853</v>
      </c>
    </row>
    <row r="798" spans="1:34" x14ac:dyDescent="0.25">
      <c r="A798" s="1">
        <v>797</v>
      </c>
      <c r="AF798" s="1" t="s">
        <v>4075</v>
      </c>
      <c r="AG798" s="1">
        <v>3167707</v>
      </c>
      <c r="AH798" s="1" t="s">
        <v>4854</v>
      </c>
    </row>
    <row r="799" spans="1:34" x14ac:dyDescent="0.25">
      <c r="A799" s="1">
        <v>798</v>
      </c>
      <c r="AF799" s="1" t="s">
        <v>4075</v>
      </c>
      <c r="AG799" s="1">
        <v>3167806</v>
      </c>
      <c r="AH799" s="1" t="s">
        <v>4855</v>
      </c>
    </row>
    <row r="800" spans="1:34" x14ac:dyDescent="0.25">
      <c r="A800" s="1">
        <v>799</v>
      </c>
      <c r="AF800" s="1" t="s">
        <v>4075</v>
      </c>
      <c r="AG800" s="1">
        <v>3167905</v>
      </c>
      <c r="AH800" s="1" t="s">
        <v>4856</v>
      </c>
    </row>
    <row r="801" spans="1:34" x14ac:dyDescent="0.25">
      <c r="A801" s="1">
        <v>800</v>
      </c>
      <c r="AF801" s="1" t="s">
        <v>4075</v>
      </c>
      <c r="AG801" s="1">
        <v>3168002</v>
      </c>
      <c r="AH801" s="1" t="s">
        <v>4857</v>
      </c>
    </row>
    <row r="802" spans="1:34" x14ac:dyDescent="0.25">
      <c r="A802" s="1">
        <v>801</v>
      </c>
      <c r="AF802" s="1" t="s">
        <v>4075</v>
      </c>
      <c r="AG802" s="1">
        <v>3168051</v>
      </c>
      <c r="AH802" s="1" t="s">
        <v>4858</v>
      </c>
    </row>
    <row r="803" spans="1:34" x14ac:dyDescent="0.25">
      <c r="A803" s="1">
        <v>802</v>
      </c>
      <c r="AF803" s="1" t="s">
        <v>4075</v>
      </c>
      <c r="AG803" s="1">
        <v>3168101</v>
      </c>
      <c r="AH803" s="1" t="s">
        <v>4859</v>
      </c>
    </row>
    <row r="804" spans="1:34" x14ac:dyDescent="0.25">
      <c r="A804" s="1">
        <v>803</v>
      </c>
      <c r="AF804" s="1" t="s">
        <v>4075</v>
      </c>
      <c r="AG804" s="1">
        <v>3168200</v>
      </c>
      <c r="AH804" s="1" t="s">
        <v>4860</v>
      </c>
    </row>
    <row r="805" spans="1:34" x14ac:dyDescent="0.25">
      <c r="A805" s="1">
        <v>804</v>
      </c>
      <c r="AF805" s="1" t="s">
        <v>4075</v>
      </c>
      <c r="AG805" s="1">
        <v>3168309</v>
      </c>
      <c r="AH805" s="1" t="s">
        <v>4861</v>
      </c>
    </row>
    <row r="806" spans="1:34" x14ac:dyDescent="0.25">
      <c r="A806" s="1">
        <v>805</v>
      </c>
      <c r="AF806" s="1" t="s">
        <v>4075</v>
      </c>
      <c r="AG806" s="1">
        <v>3168408</v>
      </c>
      <c r="AH806" s="1" t="s">
        <v>4862</v>
      </c>
    </row>
    <row r="807" spans="1:34" x14ac:dyDescent="0.25">
      <c r="A807" s="1">
        <v>806</v>
      </c>
      <c r="AF807" s="1" t="s">
        <v>4075</v>
      </c>
      <c r="AG807" s="1">
        <v>3168507</v>
      </c>
      <c r="AH807" s="1" t="s">
        <v>4863</v>
      </c>
    </row>
    <row r="808" spans="1:34" x14ac:dyDescent="0.25">
      <c r="A808" s="1">
        <v>807</v>
      </c>
      <c r="AF808" s="1" t="s">
        <v>4075</v>
      </c>
      <c r="AG808" s="1">
        <v>3168606</v>
      </c>
      <c r="AH808" s="1" t="s">
        <v>4864</v>
      </c>
    </row>
    <row r="809" spans="1:34" x14ac:dyDescent="0.25">
      <c r="A809" s="1">
        <v>808</v>
      </c>
      <c r="AF809" s="1" t="s">
        <v>4075</v>
      </c>
      <c r="AG809" s="1">
        <v>3168705</v>
      </c>
      <c r="AH809" s="1" t="s">
        <v>4865</v>
      </c>
    </row>
    <row r="810" spans="1:34" x14ac:dyDescent="0.25">
      <c r="A810" s="1">
        <v>809</v>
      </c>
      <c r="AF810" s="1" t="s">
        <v>4075</v>
      </c>
      <c r="AG810" s="1">
        <v>3168804</v>
      </c>
      <c r="AH810" s="1" t="s">
        <v>4866</v>
      </c>
    </row>
    <row r="811" spans="1:34" x14ac:dyDescent="0.25">
      <c r="A811" s="1">
        <v>810</v>
      </c>
      <c r="AF811" s="1" t="s">
        <v>4075</v>
      </c>
      <c r="AG811" s="1">
        <v>3168903</v>
      </c>
      <c r="AH811" s="1" t="s">
        <v>4867</v>
      </c>
    </row>
    <row r="812" spans="1:34" x14ac:dyDescent="0.25">
      <c r="A812" s="1">
        <v>811</v>
      </c>
      <c r="AF812" s="1" t="s">
        <v>4075</v>
      </c>
      <c r="AG812" s="1">
        <v>3169000</v>
      </c>
      <c r="AH812" s="1" t="s">
        <v>4868</v>
      </c>
    </row>
    <row r="813" spans="1:34" x14ac:dyDescent="0.25">
      <c r="A813" s="1">
        <v>812</v>
      </c>
      <c r="AF813" s="1" t="s">
        <v>4075</v>
      </c>
      <c r="AG813" s="1">
        <v>3169059</v>
      </c>
      <c r="AH813" s="1" t="s">
        <v>4869</v>
      </c>
    </row>
    <row r="814" spans="1:34" x14ac:dyDescent="0.25">
      <c r="A814" s="1">
        <v>813</v>
      </c>
      <c r="AF814" s="1" t="s">
        <v>4075</v>
      </c>
      <c r="AG814" s="1">
        <v>3169109</v>
      </c>
      <c r="AH814" s="1" t="s">
        <v>4870</v>
      </c>
    </row>
    <row r="815" spans="1:34" x14ac:dyDescent="0.25">
      <c r="A815" s="1">
        <v>814</v>
      </c>
      <c r="AF815" s="1" t="s">
        <v>4075</v>
      </c>
      <c r="AG815" s="1">
        <v>3169208</v>
      </c>
      <c r="AH815" s="1" t="s">
        <v>4871</v>
      </c>
    </row>
    <row r="816" spans="1:34" x14ac:dyDescent="0.25">
      <c r="A816" s="1">
        <v>815</v>
      </c>
      <c r="AF816" s="1" t="s">
        <v>4075</v>
      </c>
      <c r="AG816" s="1">
        <v>3169307</v>
      </c>
      <c r="AH816" s="1" t="s">
        <v>4872</v>
      </c>
    </row>
    <row r="817" spans="1:34" x14ac:dyDescent="0.25">
      <c r="A817" s="1">
        <v>816</v>
      </c>
      <c r="AF817" s="1" t="s">
        <v>4075</v>
      </c>
      <c r="AG817" s="1">
        <v>3169356</v>
      </c>
      <c r="AH817" s="1" t="s">
        <v>4873</v>
      </c>
    </row>
    <row r="818" spans="1:34" x14ac:dyDescent="0.25">
      <c r="A818" s="1">
        <v>817</v>
      </c>
      <c r="AF818" s="1" t="s">
        <v>4075</v>
      </c>
      <c r="AG818" s="1">
        <v>3169406</v>
      </c>
      <c r="AH818" s="1" t="s">
        <v>4874</v>
      </c>
    </row>
    <row r="819" spans="1:34" x14ac:dyDescent="0.25">
      <c r="A819" s="1">
        <v>818</v>
      </c>
      <c r="AF819" s="1" t="s">
        <v>4075</v>
      </c>
      <c r="AG819" s="1">
        <v>3169505</v>
      </c>
      <c r="AH819" s="1" t="s">
        <v>4875</v>
      </c>
    </row>
    <row r="820" spans="1:34" x14ac:dyDescent="0.25">
      <c r="A820" s="1">
        <v>819</v>
      </c>
      <c r="AF820" s="1" t="s">
        <v>4075</v>
      </c>
      <c r="AG820" s="1">
        <v>3169604</v>
      </c>
      <c r="AH820" s="1" t="s">
        <v>4876</v>
      </c>
    </row>
    <row r="821" spans="1:34" x14ac:dyDescent="0.25">
      <c r="A821" s="1">
        <v>820</v>
      </c>
      <c r="AF821" s="1" t="s">
        <v>4075</v>
      </c>
      <c r="AG821" s="1">
        <v>3169703</v>
      </c>
      <c r="AH821" s="1" t="s">
        <v>4877</v>
      </c>
    </row>
    <row r="822" spans="1:34" x14ac:dyDescent="0.25">
      <c r="A822" s="1">
        <v>821</v>
      </c>
      <c r="AF822" s="1" t="s">
        <v>4075</v>
      </c>
      <c r="AG822" s="1">
        <v>3169802</v>
      </c>
      <c r="AH822" s="1" t="s">
        <v>4878</v>
      </c>
    </row>
    <row r="823" spans="1:34" x14ac:dyDescent="0.25">
      <c r="A823" s="1">
        <v>822</v>
      </c>
      <c r="AF823" s="1" t="s">
        <v>4075</v>
      </c>
      <c r="AG823" s="1">
        <v>3169901</v>
      </c>
      <c r="AH823" s="1" t="s">
        <v>4879</v>
      </c>
    </row>
    <row r="824" spans="1:34" x14ac:dyDescent="0.25">
      <c r="A824" s="1">
        <v>823</v>
      </c>
      <c r="AF824" s="1" t="s">
        <v>4075</v>
      </c>
      <c r="AG824" s="1">
        <v>3170008</v>
      </c>
      <c r="AH824" s="1" t="s">
        <v>4880</v>
      </c>
    </row>
    <row r="825" spans="1:34" x14ac:dyDescent="0.25">
      <c r="A825" s="1">
        <v>824</v>
      </c>
      <c r="AF825" s="1" t="s">
        <v>4075</v>
      </c>
      <c r="AG825" s="1">
        <v>3170057</v>
      </c>
      <c r="AH825" s="1" t="s">
        <v>4881</v>
      </c>
    </row>
    <row r="826" spans="1:34" x14ac:dyDescent="0.25">
      <c r="A826" s="1">
        <v>825</v>
      </c>
      <c r="AF826" s="1" t="s">
        <v>4075</v>
      </c>
      <c r="AG826" s="1">
        <v>3170107</v>
      </c>
      <c r="AH826" s="1" t="s">
        <v>4882</v>
      </c>
    </row>
    <row r="827" spans="1:34" x14ac:dyDescent="0.25">
      <c r="A827" s="1">
        <v>826</v>
      </c>
      <c r="AF827" s="1" t="s">
        <v>4075</v>
      </c>
      <c r="AG827" s="1">
        <v>3170206</v>
      </c>
      <c r="AH827" s="1" t="s">
        <v>4883</v>
      </c>
    </row>
    <row r="828" spans="1:34" x14ac:dyDescent="0.25">
      <c r="A828" s="1">
        <v>827</v>
      </c>
      <c r="AF828" s="1" t="s">
        <v>4075</v>
      </c>
      <c r="AG828" s="1">
        <v>3170305</v>
      </c>
      <c r="AH828" s="1" t="s">
        <v>4884</v>
      </c>
    </row>
    <row r="829" spans="1:34" x14ac:dyDescent="0.25">
      <c r="A829" s="1">
        <v>828</v>
      </c>
      <c r="AF829" s="1" t="s">
        <v>4075</v>
      </c>
      <c r="AG829" s="1">
        <v>3170404</v>
      </c>
      <c r="AH829" s="1" t="s">
        <v>4885</v>
      </c>
    </row>
    <row r="830" spans="1:34" x14ac:dyDescent="0.25">
      <c r="A830" s="1">
        <v>829</v>
      </c>
      <c r="AF830" s="1" t="s">
        <v>4075</v>
      </c>
      <c r="AG830" s="1">
        <v>3170438</v>
      </c>
      <c r="AH830" s="1" t="s">
        <v>4886</v>
      </c>
    </row>
    <row r="831" spans="1:34" x14ac:dyDescent="0.25">
      <c r="A831" s="1">
        <v>830</v>
      </c>
      <c r="AF831" s="1" t="s">
        <v>4075</v>
      </c>
      <c r="AG831" s="1">
        <v>3170479</v>
      </c>
      <c r="AH831" s="1" t="s">
        <v>4887</v>
      </c>
    </row>
    <row r="832" spans="1:34" x14ac:dyDescent="0.25">
      <c r="A832" s="1">
        <v>831</v>
      </c>
      <c r="AF832" s="1" t="s">
        <v>4075</v>
      </c>
      <c r="AG832" s="1">
        <v>3170503</v>
      </c>
      <c r="AH832" s="1" t="s">
        <v>4888</v>
      </c>
    </row>
    <row r="833" spans="1:34" x14ac:dyDescent="0.25">
      <c r="A833" s="1">
        <v>832</v>
      </c>
      <c r="AF833" s="1" t="s">
        <v>4075</v>
      </c>
      <c r="AG833" s="1">
        <v>3170529</v>
      </c>
      <c r="AH833" s="1" t="s">
        <v>4889</v>
      </c>
    </row>
    <row r="834" spans="1:34" x14ac:dyDescent="0.25">
      <c r="A834" s="1">
        <v>833</v>
      </c>
      <c r="AF834" s="1" t="s">
        <v>4075</v>
      </c>
      <c r="AG834" s="1">
        <v>3170578</v>
      </c>
      <c r="AH834" s="1" t="s">
        <v>4890</v>
      </c>
    </row>
    <row r="835" spans="1:34" x14ac:dyDescent="0.25">
      <c r="A835" s="1">
        <v>834</v>
      </c>
      <c r="AF835" s="1" t="s">
        <v>4075</v>
      </c>
      <c r="AG835" s="1">
        <v>3170602</v>
      </c>
      <c r="AH835" s="1" t="s">
        <v>4891</v>
      </c>
    </row>
    <row r="836" spans="1:34" x14ac:dyDescent="0.25">
      <c r="A836" s="1">
        <v>835</v>
      </c>
      <c r="AF836" s="1" t="s">
        <v>4075</v>
      </c>
      <c r="AG836" s="1">
        <v>3170651</v>
      </c>
      <c r="AH836" s="1" t="s">
        <v>4892</v>
      </c>
    </row>
    <row r="837" spans="1:34" x14ac:dyDescent="0.25">
      <c r="A837" s="1">
        <v>836</v>
      </c>
      <c r="AF837" s="1" t="s">
        <v>4075</v>
      </c>
      <c r="AG837" s="1">
        <v>3170701</v>
      </c>
      <c r="AH837" s="1" t="s">
        <v>4893</v>
      </c>
    </row>
    <row r="838" spans="1:34" x14ac:dyDescent="0.25">
      <c r="A838" s="1">
        <v>837</v>
      </c>
      <c r="AF838" s="1" t="s">
        <v>4075</v>
      </c>
      <c r="AG838" s="1">
        <v>3170750</v>
      </c>
      <c r="AH838" s="1" t="s">
        <v>4894</v>
      </c>
    </row>
    <row r="839" spans="1:34" x14ac:dyDescent="0.25">
      <c r="A839" s="1">
        <v>838</v>
      </c>
      <c r="AF839" s="1" t="s">
        <v>4075</v>
      </c>
      <c r="AG839" s="1">
        <v>3170800</v>
      </c>
      <c r="AH839" s="1" t="s">
        <v>4895</v>
      </c>
    </row>
    <row r="840" spans="1:34" x14ac:dyDescent="0.25">
      <c r="A840" s="1">
        <v>839</v>
      </c>
      <c r="AF840" s="1" t="s">
        <v>4075</v>
      </c>
      <c r="AG840" s="1">
        <v>3170909</v>
      </c>
      <c r="AH840" s="1" t="s">
        <v>4896</v>
      </c>
    </row>
    <row r="841" spans="1:34" x14ac:dyDescent="0.25">
      <c r="A841" s="1">
        <v>840</v>
      </c>
      <c r="AF841" s="1" t="s">
        <v>4075</v>
      </c>
      <c r="AG841" s="1">
        <v>3171006</v>
      </c>
      <c r="AH841" s="1" t="s">
        <v>4897</v>
      </c>
    </row>
    <row r="842" spans="1:34" x14ac:dyDescent="0.25">
      <c r="A842" s="1">
        <v>841</v>
      </c>
      <c r="AF842" s="1" t="s">
        <v>4075</v>
      </c>
      <c r="AG842" s="1">
        <v>3171030</v>
      </c>
      <c r="AH842" s="1" t="s">
        <v>4898</v>
      </c>
    </row>
    <row r="843" spans="1:34" x14ac:dyDescent="0.25">
      <c r="A843" s="1">
        <v>842</v>
      </c>
      <c r="AF843" s="1" t="s">
        <v>4075</v>
      </c>
      <c r="AG843" s="1">
        <v>3171071</v>
      </c>
      <c r="AH843" s="1" t="s">
        <v>4899</v>
      </c>
    </row>
    <row r="844" spans="1:34" x14ac:dyDescent="0.25">
      <c r="A844" s="1">
        <v>843</v>
      </c>
      <c r="AF844" s="1" t="s">
        <v>4075</v>
      </c>
      <c r="AG844" s="1">
        <v>3171105</v>
      </c>
      <c r="AH844" s="1" t="s">
        <v>4900</v>
      </c>
    </row>
    <row r="845" spans="1:34" x14ac:dyDescent="0.25">
      <c r="A845" s="1">
        <v>844</v>
      </c>
      <c r="AF845" s="1" t="s">
        <v>4075</v>
      </c>
      <c r="AG845" s="1">
        <v>3171154</v>
      </c>
      <c r="AH845" s="1" t="s">
        <v>4901</v>
      </c>
    </row>
    <row r="846" spans="1:34" x14ac:dyDescent="0.25">
      <c r="A846" s="1">
        <v>845</v>
      </c>
      <c r="AF846" s="1" t="s">
        <v>4075</v>
      </c>
      <c r="AG846" s="1">
        <v>3171204</v>
      </c>
      <c r="AH846" s="1" t="s">
        <v>4902</v>
      </c>
    </row>
    <row r="847" spans="1:34" x14ac:dyDescent="0.25">
      <c r="A847" s="1">
        <v>846</v>
      </c>
      <c r="AF847" s="1" t="s">
        <v>4075</v>
      </c>
      <c r="AG847" s="1">
        <v>3171303</v>
      </c>
      <c r="AH847" s="1" t="s">
        <v>3141</v>
      </c>
    </row>
    <row r="848" spans="1:34" x14ac:dyDescent="0.25">
      <c r="A848" s="1">
        <v>847</v>
      </c>
      <c r="AF848" s="1" t="s">
        <v>4075</v>
      </c>
      <c r="AG848" s="1">
        <v>3171402</v>
      </c>
      <c r="AH848" s="1" t="s">
        <v>4903</v>
      </c>
    </row>
    <row r="849" spans="1:34" x14ac:dyDescent="0.25">
      <c r="A849" s="1">
        <v>848</v>
      </c>
      <c r="AF849" s="1" t="s">
        <v>4075</v>
      </c>
      <c r="AG849" s="1">
        <v>3171600</v>
      </c>
      <c r="AH849" s="1" t="s">
        <v>4904</v>
      </c>
    </row>
    <row r="850" spans="1:34" x14ac:dyDescent="0.25">
      <c r="A850" s="1">
        <v>849</v>
      </c>
      <c r="AF850" s="1" t="s">
        <v>4075</v>
      </c>
      <c r="AG850" s="1">
        <v>3171709</v>
      </c>
      <c r="AH850" s="1" t="s">
        <v>4905</v>
      </c>
    </row>
    <row r="851" spans="1:34" x14ac:dyDescent="0.25">
      <c r="A851" s="1">
        <v>850</v>
      </c>
      <c r="AF851" s="1" t="s">
        <v>4075</v>
      </c>
      <c r="AG851" s="1">
        <v>3171808</v>
      </c>
      <c r="AH851" s="1" t="s">
        <v>4906</v>
      </c>
    </row>
    <row r="852" spans="1:34" x14ac:dyDescent="0.25">
      <c r="A852" s="1">
        <v>851</v>
      </c>
      <c r="AF852" s="1" t="s">
        <v>4075</v>
      </c>
      <c r="AG852" s="1">
        <v>3171907</v>
      </c>
      <c r="AH852" s="1" t="s">
        <v>4907</v>
      </c>
    </row>
    <row r="853" spans="1:34" x14ac:dyDescent="0.25">
      <c r="A853" s="1">
        <v>852</v>
      </c>
      <c r="AF853" s="1" t="s">
        <v>4075</v>
      </c>
      <c r="AG853" s="1">
        <v>3172004</v>
      </c>
      <c r="AH853" s="1" t="s">
        <v>4908</v>
      </c>
    </row>
    <row r="854" spans="1:34" x14ac:dyDescent="0.25">
      <c r="A854" s="1">
        <v>853</v>
      </c>
      <c r="AF854" s="1" t="s">
        <v>4075</v>
      </c>
      <c r="AG854" s="1">
        <v>3172103</v>
      </c>
      <c r="AH854" s="1" t="s">
        <v>4909</v>
      </c>
    </row>
    <row r="855" spans="1:34" x14ac:dyDescent="0.25">
      <c r="A855" s="1">
        <v>854</v>
      </c>
      <c r="AF855" s="1" t="s">
        <v>4075</v>
      </c>
      <c r="AG855" s="1">
        <v>3172202</v>
      </c>
      <c r="AH855" s="1" t="s">
        <v>4910</v>
      </c>
    </row>
    <row r="856" spans="1:34" x14ac:dyDescent="0.25">
      <c r="A856" s="1">
        <v>855</v>
      </c>
    </row>
    <row r="857" spans="1:34" x14ac:dyDescent="0.25">
      <c r="A857" s="1">
        <v>856</v>
      </c>
    </row>
    <row r="858" spans="1:34" x14ac:dyDescent="0.25">
      <c r="A858" s="1">
        <v>857</v>
      </c>
    </row>
    <row r="859" spans="1:34" x14ac:dyDescent="0.25">
      <c r="A859" s="1">
        <v>858</v>
      </c>
    </row>
    <row r="860" spans="1:34" x14ac:dyDescent="0.25">
      <c r="A860" s="1">
        <v>859</v>
      </c>
    </row>
    <row r="861" spans="1:34" x14ac:dyDescent="0.25">
      <c r="A861" s="1">
        <v>860</v>
      </c>
    </row>
    <row r="862" spans="1:34" x14ac:dyDescent="0.25">
      <c r="A862" s="1">
        <v>861</v>
      </c>
    </row>
    <row r="863" spans="1:34" x14ac:dyDescent="0.25">
      <c r="A863" s="1">
        <v>862</v>
      </c>
    </row>
    <row r="864" spans="1:34" x14ac:dyDescent="0.25">
      <c r="A864" s="1">
        <v>863</v>
      </c>
    </row>
    <row r="865" spans="1:1" x14ac:dyDescent="0.25">
      <c r="A865" s="1">
        <v>864</v>
      </c>
    </row>
    <row r="866" spans="1:1" x14ac:dyDescent="0.25">
      <c r="A866" s="1">
        <v>865</v>
      </c>
    </row>
    <row r="867" spans="1:1" x14ac:dyDescent="0.25">
      <c r="A867" s="1">
        <v>866</v>
      </c>
    </row>
    <row r="868" spans="1:1" x14ac:dyDescent="0.25">
      <c r="A868" s="1">
        <v>867</v>
      </c>
    </row>
    <row r="869" spans="1:1" x14ac:dyDescent="0.25">
      <c r="A869" s="1">
        <v>868</v>
      </c>
    </row>
    <row r="870" spans="1:1" x14ac:dyDescent="0.25">
      <c r="A870" s="1">
        <v>869</v>
      </c>
    </row>
    <row r="871" spans="1:1" x14ac:dyDescent="0.25">
      <c r="A871" s="1">
        <v>870</v>
      </c>
    </row>
    <row r="872" spans="1:1" x14ac:dyDescent="0.25">
      <c r="A872" s="1">
        <v>871</v>
      </c>
    </row>
    <row r="873" spans="1:1" x14ac:dyDescent="0.25">
      <c r="A873" s="1">
        <v>872</v>
      </c>
    </row>
    <row r="874" spans="1:1" x14ac:dyDescent="0.25">
      <c r="A874" s="1">
        <v>873</v>
      </c>
    </row>
    <row r="875" spans="1:1" x14ac:dyDescent="0.25">
      <c r="A875" s="1">
        <v>874</v>
      </c>
    </row>
    <row r="876" spans="1:1" x14ac:dyDescent="0.25">
      <c r="A876" s="1">
        <v>875</v>
      </c>
    </row>
    <row r="877" spans="1:1" x14ac:dyDescent="0.25">
      <c r="A877" s="1">
        <v>876</v>
      </c>
    </row>
    <row r="878" spans="1:1" x14ac:dyDescent="0.25">
      <c r="A878" s="1">
        <v>877</v>
      </c>
    </row>
    <row r="879" spans="1:1" x14ac:dyDescent="0.25">
      <c r="A879" s="1">
        <v>878</v>
      </c>
    </row>
    <row r="880" spans="1:1" x14ac:dyDescent="0.25">
      <c r="A880" s="1">
        <v>879</v>
      </c>
    </row>
    <row r="881" spans="1:1" x14ac:dyDescent="0.25">
      <c r="A881" s="1">
        <v>880</v>
      </c>
    </row>
    <row r="882" spans="1:1" x14ac:dyDescent="0.25">
      <c r="A882" s="1">
        <v>881</v>
      </c>
    </row>
    <row r="883" spans="1:1" x14ac:dyDescent="0.25">
      <c r="A883" s="1">
        <v>882</v>
      </c>
    </row>
    <row r="884" spans="1:1" x14ac:dyDescent="0.25">
      <c r="A884" s="1">
        <v>883</v>
      </c>
    </row>
    <row r="885" spans="1:1" x14ac:dyDescent="0.25">
      <c r="A885" s="1">
        <v>884</v>
      </c>
    </row>
    <row r="886" spans="1:1" x14ac:dyDescent="0.25">
      <c r="A886" s="1">
        <v>885</v>
      </c>
    </row>
    <row r="887" spans="1:1" x14ac:dyDescent="0.25">
      <c r="A887" s="1">
        <v>886</v>
      </c>
    </row>
    <row r="888" spans="1:1" x14ac:dyDescent="0.25">
      <c r="A888" s="1">
        <v>887</v>
      </c>
    </row>
    <row r="889" spans="1:1" x14ac:dyDescent="0.25">
      <c r="A889" s="1">
        <v>888</v>
      </c>
    </row>
    <row r="890" spans="1:1" x14ac:dyDescent="0.25">
      <c r="A890" s="1">
        <v>889</v>
      </c>
    </row>
    <row r="891" spans="1:1" x14ac:dyDescent="0.25">
      <c r="A891" s="1">
        <v>890</v>
      </c>
    </row>
    <row r="892" spans="1:1" x14ac:dyDescent="0.25">
      <c r="A892" s="1">
        <v>891</v>
      </c>
    </row>
    <row r="893" spans="1:1" x14ac:dyDescent="0.25">
      <c r="A893" s="1">
        <v>892</v>
      </c>
    </row>
    <row r="894" spans="1:1" x14ac:dyDescent="0.25">
      <c r="A894" s="1">
        <v>893</v>
      </c>
    </row>
    <row r="895" spans="1:1" x14ac:dyDescent="0.25">
      <c r="A895" s="1">
        <v>894</v>
      </c>
    </row>
    <row r="896" spans="1:1" x14ac:dyDescent="0.25">
      <c r="A896" s="1">
        <v>895</v>
      </c>
    </row>
    <row r="897" spans="1:1" x14ac:dyDescent="0.25">
      <c r="A897" s="1">
        <v>896</v>
      </c>
    </row>
    <row r="898" spans="1:1" x14ac:dyDescent="0.25">
      <c r="A898" s="1">
        <v>897</v>
      </c>
    </row>
    <row r="899" spans="1:1" x14ac:dyDescent="0.25">
      <c r="A899" s="1">
        <v>898</v>
      </c>
    </row>
    <row r="900" spans="1:1" x14ac:dyDescent="0.25">
      <c r="A900" s="1">
        <v>899</v>
      </c>
    </row>
    <row r="901" spans="1:1" x14ac:dyDescent="0.25">
      <c r="A901" s="1">
        <v>900</v>
      </c>
    </row>
    <row r="902" spans="1:1" x14ac:dyDescent="0.25">
      <c r="A902" s="1">
        <v>901</v>
      </c>
    </row>
    <row r="903" spans="1:1" x14ac:dyDescent="0.25">
      <c r="A903" s="1">
        <v>902</v>
      </c>
    </row>
    <row r="904" spans="1:1" x14ac:dyDescent="0.25">
      <c r="A904" s="1">
        <v>903</v>
      </c>
    </row>
    <row r="905" spans="1:1" x14ac:dyDescent="0.25">
      <c r="A905" s="1">
        <v>904</v>
      </c>
    </row>
    <row r="906" spans="1:1" x14ac:dyDescent="0.25">
      <c r="A906" s="1">
        <v>905</v>
      </c>
    </row>
    <row r="907" spans="1:1" x14ac:dyDescent="0.25">
      <c r="A907" s="1">
        <v>906</v>
      </c>
    </row>
    <row r="908" spans="1:1" x14ac:dyDescent="0.25">
      <c r="A908" s="1">
        <v>907</v>
      </c>
    </row>
    <row r="909" spans="1:1" x14ac:dyDescent="0.25">
      <c r="A909" s="1">
        <v>908</v>
      </c>
    </row>
    <row r="910" spans="1:1" x14ac:dyDescent="0.25">
      <c r="A910" s="1">
        <v>909</v>
      </c>
    </row>
    <row r="911" spans="1:1" x14ac:dyDescent="0.25">
      <c r="A911" s="1">
        <v>910</v>
      </c>
    </row>
    <row r="912" spans="1:1" x14ac:dyDescent="0.25">
      <c r="A912" s="1">
        <v>911</v>
      </c>
    </row>
    <row r="913" spans="1:1" x14ac:dyDescent="0.25">
      <c r="A913" s="1">
        <v>912</v>
      </c>
    </row>
    <row r="914" spans="1:1" x14ac:dyDescent="0.25">
      <c r="A914" s="1">
        <v>913</v>
      </c>
    </row>
    <row r="915" spans="1:1" x14ac:dyDescent="0.25">
      <c r="A915" s="1">
        <v>914</v>
      </c>
    </row>
    <row r="916" spans="1:1" x14ac:dyDescent="0.25">
      <c r="A916" s="1">
        <v>915</v>
      </c>
    </row>
    <row r="917" spans="1:1" x14ac:dyDescent="0.25">
      <c r="A917" s="1">
        <v>916</v>
      </c>
    </row>
    <row r="918" spans="1:1" x14ac:dyDescent="0.25">
      <c r="A918" s="1">
        <v>917</v>
      </c>
    </row>
    <row r="919" spans="1:1" x14ac:dyDescent="0.25">
      <c r="A919" s="1">
        <v>918</v>
      </c>
    </row>
    <row r="920" spans="1:1" x14ac:dyDescent="0.25">
      <c r="A920" s="1">
        <v>919</v>
      </c>
    </row>
    <row r="921" spans="1:1" x14ac:dyDescent="0.25">
      <c r="A921" s="1">
        <v>920</v>
      </c>
    </row>
    <row r="922" spans="1:1" x14ac:dyDescent="0.25">
      <c r="A922" s="1">
        <v>921</v>
      </c>
    </row>
    <row r="923" spans="1:1" x14ac:dyDescent="0.25">
      <c r="A923" s="1">
        <v>922</v>
      </c>
    </row>
    <row r="924" spans="1:1" x14ac:dyDescent="0.25">
      <c r="A924" s="1">
        <v>923</v>
      </c>
    </row>
    <row r="925" spans="1:1" x14ac:dyDescent="0.25">
      <c r="A925" s="1">
        <v>924</v>
      </c>
    </row>
    <row r="926" spans="1:1" x14ac:dyDescent="0.25">
      <c r="A926" s="1">
        <v>925</v>
      </c>
    </row>
    <row r="927" spans="1:1" x14ac:dyDescent="0.25">
      <c r="A927" s="1">
        <v>926</v>
      </c>
    </row>
    <row r="928" spans="1:1" x14ac:dyDescent="0.25">
      <c r="A928" s="1">
        <v>927</v>
      </c>
    </row>
    <row r="929" spans="1:1" x14ac:dyDescent="0.25">
      <c r="A929" s="1">
        <v>928</v>
      </c>
    </row>
    <row r="930" spans="1:1" x14ac:dyDescent="0.25">
      <c r="A930" s="1">
        <v>929</v>
      </c>
    </row>
    <row r="931" spans="1:1" x14ac:dyDescent="0.25">
      <c r="A931" s="1">
        <v>930</v>
      </c>
    </row>
    <row r="932" spans="1:1" x14ac:dyDescent="0.25">
      <c r="A932" s="1">
        <v>931</v>
      </c>
    </row>
    <row r="933" spans="1:1" x14ac:dyDescent="0.25">
      <c r="A933" s="1">
        <v>932</v>
      </c>
    </row>
    <row r="934" spans="1:1" x14ac:dyDescent="0.25">
      <c r="A934" s="1">
        <v>933</v>
      </c>
    </row>
    <row r="935" spans="1:1" x14ac:dyDescent="0.25">
      <c r="A935" s="1">
        <v>934</v>
      </c>
    </row>
    <row r="936" spans="1:1" x14ac:dyDescent="0.25">
      <c r="A936" s="1">
        <v>935</v>
      </c>
    </row>
    <row r="937" spans="1:1" x14ac:dyDescent="0.25">
      <c r="A937" s="1">
        <v>936</v>
      </c>
    </row>
    <row r="938" spans="1:1" x14ac:dyDescent="0.25">
      <c r="A938" s="1">
        <v>937</v>
      </c>
    </row>
    <row r="939" spans="1:1" x14ac:dyDescent="0.25">
      <c r="A939" s="1">
        <v>938</v>
      </c>
    </row>
    <row r="940" spans="1:1" x14ac:dyDescent="0.25">
      <c r="A940" s="1">
        <v>939</v>
      </c>
    </row>
    <row r="941" spans="1:1" x14ac:dyDescent="0.25">
      <c r="A941" s="1">
        <v>940</v>
      </c>
    </row>
    <row r="942" spans="1:1" x14ac:dyDescent="0.25">
      <c r="A942" s="1">
        <v>941</v>
      </c>
    </row>
    <row r="943" spans="1:1" x14ac:dyDescent="0.25">
      <c r="A943" s="1">
        <v>942</v>
      </c>
    </row>
    <row r="944" spans="1:1" x14ac:dyDescent="0.25">
      <c r="A944" s="1">
        <v>943</v>
      </c>
    </row>
    <row r="945" spans="1:1" x14ac:dyDescent="0.25">
      <c r="A945" s="1">
        <v>944</v>
      </c>
    </row>
    <row r="946" spans="1:1" x14ac:dyDescent="0.25">
      <c r="A946" s="1">
        <v>945</v>
      </c>
    </row>
    <row r="947" spans="1:1" x14ac:dyDescent="0.25">
      <c r="A947" s="1">
        <v>946</v>
      </c>
    </row>
    <row r="948" spans="1:1" x14ac:dyDescent="0.25">
      <c r="A948" s="1">
        <v>947</v>
      </c>
    </row>
    <row r="949" spans="1:1" x14ac:dyDescent="0.25">
      <c r="A949" s="1">
        <v>948</v>
      </c>
    </row>
    <row r="950" spans="1:1" x14ac:dyDescent="0.25">
      <c r="A950" s="1">
        <v>949</v>
      </c>
    </row>
    <row r="951" spans="1:1" x14ac:dyDescent="0.25">
      <c r="A951" s="1">
        <v>950</v>
      </c>
    </row>
    <row r="952" spans="1:1" x14ac:dyDescent="0.25">
      <c r="A952" s="1">
        <v>951</v>
      </c>
    </row>
    <row r="953" spans="1:1" x14ac:dyDescent="0.25">
      <c r="A953" s="1">
        <v>952</v>
      </c>
    </row>
    <row r="954" spans="1:1" x14ac:dyDescent="0.25">
      <c r="A954" s="1">
        <v>953</v>
      </c>
    </row>
    <row r="955" spans="1:1" x14ac:dyDescent="0.25">
      <c r="A955" s="1">
        <v>954</v>
      </c>
    </row>
    <row r="956" spans="1:1" x14ac:dyDescent="0.25">
      <c r="A956" s="1">
        <v>955</v>
      </c>
    </row>
    <row r="957" spans="1:1" x14ac:dyDescent="0.25">
      <c r="A957" s="1">
        <v>956</v>
      </c>
    </row>
    <row r="958" spans="1:1" x14ac:dyDescent="0.25">
      <c r="A958" s="1">
        <v>957</v>
      </c>
    </row>
    <row r="959" spans="1:1" x14ac:dyDescent="0.25">
      <c r="A959" s="1">
        <v>958</v>
      </c>
    </row>
    <row r="960" spans="1:1" x14ac:dyDescent="0.25">
      <c r="A960" s="1">
        <v>959</v>
      </c>
    </row>
    <row r="961" spans="1:1" x14ac:dyDescent="0.25">
      <c r="A961" s="1">
        <v>960</v>
      </c>
    </row>
    <row r="962" spans="1:1" x14ac:dyDescent="0.25">
      <c r="A962" s="1">
        <v>961</v>
      </c>
    </row>
    <row r="963" spans="1:1" x14ac:dyDescent="0.25">
      <c r="A963" s="1">
        <v>962</v>
      </c>
    </row>
    <row r="964" spans="1:1" x14ac:dyDescent="0.25">
      <c r="A964" s="1">
        <v>963</v>
      </c>
    </row>
    <row r="965" spans="1:1" x14ac:dyDescent="0.25">
      <c r="A965" s="1">
        <v>964</v>
      </c>
    </row>
    <row r="966" spans="1:1" x14ac:dyDescent="0.25">
      <c r="A966" s="1">
        <v>965</v>
      </c>
    </row>
    <row r="967" spans="1:1" x14ac:dyDescent="0.25">
      <c r="A967" s="1">
        <v>966</v>
      </c>
    </row>
    <row r="968" spans="1:1" x14ac:dyDescent="0.25">
      <c r="A968" s="1">
        <v>967</v>
      </c>
    </row>
    <row r="969" spans="1:1" x14ac:dyDescent="0.25">
      <c r="A969" s="1">
        <v>968</v>
      </c>
    </row>
    <row r="970" spans="1:1" x14ac:dyDescent="0.25">
      <c r="A970" s="1">
        <v>969</v>
      </c>
    </row>
    <row r="971" spans="1:1" x14ac:dyDescent="0.25">
      <c r="A971" s="1">
        <v>970</v>
      </c>
    </row>
    <row r="972" spans="1:1" x14ac:dyDescent="0.25">
      <c r="A972" s="1">
        <v>971</v>
      </c>
    </row>
    <row r="973" spans="1:1" x14ac:dyDescent="0.25">
      <c r="A973" s="1">
        <v>972</v>
      </c>
    </row>
    <row r="974" spans="1:1" x14ac:dyDescent="0.25">
      <c r="A974" s="1">
        <v>973</v>
      </c>
    </row>
    <row r="975" spans="1:1" x14ac:dyDescent="0.25">
      <c r="A975" s="1">
        <v>974</v>
      </c>
    </row>
    <row r="976" spans="1:1" x14ac:dyDescent="0.25">
      <c r="A976" s="1">
        <v>975</v>
      </c>
    </row>
    <row r="977" spans="1:1" x14ac:dyDescent="0.25">
      <c r="A977" s="1">
        <v>976</v>
      </c>
    </row>
    <row r="978" spans="1:1" x14ac:dyDescent="0.25">
      <c r="A978" s="1">
        <v>977</v>
      </c>
    </row>
    <row r="979" spans="1:1" x14ac:dyDescent="0.25">
      <c r="A979" s="1">
        <v>978</v>
      </c>
    </row>
    <row r="980" spans="1:1" x14ac:dyDescent="0.25">
      <c r="A980" s="1">
        <v>979</v>
      </c>
    </row>
    <row r="981" spans="1:1" x14ac:dyDescent="0.25">
      <c r="A981" s="1">
        <v>980</v>
      </c>
    </row>
    <row r="982" spans="1:1" x14ac:dyDescent="0.25">
      <c r="A982" s="1">
        <v>981</v>
      </c>
    </row>
    <row r="983" spans="1:1" x14ac:dyDescent="0.25">
      <c r="A983" s="1">
        <v>982</v>
      </c>
    </row>
    <row r="984" spans="1:1" x14ac:dyDescent="0.25">
      <c r="A984" s="1">
        <v>983</v>
      </c>
    </row>
    <row r="985" spans="1:1" x14ac:dyDescent="0.25">
      <c r="A985" s="1">
        <v>984</v>
      </c>
    </row>
    <row r="986" spans="1:1" x14ac:dyDescent="0.25">
      <c r="A986" s="1">
        <v>985</v>
      </c>
    </row>
    <row r="987" spans="1:1" x14ac:dyDescent="0.25">
      <c r="A987" s="1">
        <v>986</v>
      </c>
    </row>
    <row r="988" spans="1:1" x14ac:dyDescent="0.25">
      <c r="A988" s="1">
        <v>987</v>
      </c>
    </row>
    <row r="989" spans="1:1" x14ac:dyDescent="0.25">
      <c r="A989" s="1">
        <v>988</v>
      </c>
    </row>
    <row r="990" spans="1:1" x14ac:dyDescent="0.25">
      <c r="A990" s="1">
        <v>989</v>
      </c>
    </row>
    <row r="991" spans="1:1" x14ac:dyDescent="0.25">
      <c r="A991" s="1">
        <v>990</v>
      </c>
    </row>
    <row r="992" spans="1:1" x14ac:dyDescent="0.25">
      <c r="A992" s="1">
        <v>991</v>
      </c>
    </row>
    <row r="993" spans="1:1" x14ac:dyDescent="0.25">
      <c r="A993" s="1">
        <v>992</v>
      </c>
    </row>
    <row r="994" spans="1:1" x14ac:dyDescent="0.25">
      <c r="A994" s="1">
        <v>993</v>
      </c>
    </row>
    <row r="995" spans="1:1" x14ac:dyDescent="0.25">
      <c r="A995" s="1">
        <v>994</v>
      </c>
    </row>
    <row r="996" spans="1:1" x14ac:dyDescent="0.25">
      <c r="A996" s="1">
        <v>995</v>
      </c>
    </row>
    <row r="997" spans="1:1" x14ac:dyDescent="0.25">
      <c r="A997" s="1">
        <v>996</v>
      </c>
    </row>
    <row r="998" spans="1:1" x14ac:dyDescent="0.25">
      <c r="A998" s="1">
        <v>997</v>
      </c>
    </row>
    <row r="999" spans="1:1" x14ac:dyDescent="0.25">
      <c r="A999" s="1">
        <v>998</v>
      </c>
    </row>
    <row r="1000" spans="1:1" x14ac:dyDescent="0.25">
      <c r="A1000" s="1">
        <v>999</v>
      </c>
    </row>
    <row r="1001" spans="1:1" x14ac:dyDescent="0.25">
      <c r="A1001" s="1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opLeftCell="A40" zoomScale="85" zoomScaleNormal="85" workbookViewId="0">
      <selection activeCell="N76" sqref="N76"/>
    </sheetView>
  </sheetViews>
  <sheetFormatPr defaultRowHeight="15" x14ac:dyDescent="0.25"/>
  <cols>
    <col min="1" max="1" width="21.7109375" style="5" bestFit="1" customWidth="1"/>
    <col min="2" max="2" width="15.28515625" style="5" customWidth="1"/>
    <col min="3" max="3" width="12.28515625" style="5" customWidth="1"/>
    <col min="4" max="4" width="13.7109375" style="5" customWidth="1"/>
    <col min="5" max="5" width="14.85546875" style="5" customWidth="1"/>
    <col min="6" max="6" width="7.85546875" style="5" bestFit="1" customWidth="1"/>
    <col min="7" max="7" width="8.85546875" style="5" bestFit="1" customWidth="1"/>
    <col min="8" max="8" width="7.85546875" style="5" bestFit="1" customWidth="1"/>
    <col min="9" max="9" width="11.5703125" style="5" bestFit="1" customWidth="1"/>
    <col min="10" max="11" width="7" style="5" bestFit="1" customWidth="1"/>
    <col min="12" max="12" width="7.85546875" style="5" bestFit="1" customWidth="1"/>
    <col min="13" max="13" width="12.140625" style="5" bestFit="1" customWidth="1"/>
    <col min="14" max="14" width="7" style="5" bestFit="1" customWidth="1"/>
    <col min="15" max="15" width="7.7109375" style="5" bestFit="1" customWidth="1"/>
    <col min="16" max="16" width="7.85546875" style="5" bestFit="1" customWidth="1"/>
    <col min="17" max="17" width="12.28515625" style="5" bestFit="1" customWidth="1"/>
    <col min="18" max="19" width="4.28515625" style="5" bestFit="1" customWidth="1"/>
    <col min="20" max="20" width="7.85546875" style="5" bestFit="1" customWidth="1"/>
    <col min="21" max="21" width="11.85546875" style="5" customWidth="1"/>
    <col min="22" max="23" width="4.28515625" style="5" bestFit="1" customWidth="1"/>
    <col min="24" max="24" width="7.85546875" style="5" bestFit="1" customWidth="1"/>
    <col min="25" max="25" width="11.28515625" style="5" bestFit="1" customWidth="1"/>
    <col min="26" max="26" width="5.85546875" style="5" customWidth="1"/>
    <col min="27" max="27" width="7" style="5" bestFit="1" customWidth="1"/>
    <col min="28" max="28" width="7.85546875" style="5" bestFit="1" customWidth="1"/>
    <col min="29" max="29" width="11.7109375" style="5" bestFit="1" customWidth="1"/>
    <col min="30" max="31" width="7" style="5" bestFit="1" customWidth="1"/>
    <col min="32" max="32" width="7.85546875" style="5" customWidth="1"/>
    <col min="33" max="33" width="11" style="5" bestFit="1" customWidth="1"/>
    <col min="34" max="35" width="5.85546875" style="5" customWidth="1"/>
    <col min="36" max="36" width="7.85546875" style="5" bestFit="1" customWidth="1"/>
    <col min="37" max="16384" width="9.140625" style="5"/>
  </cols>
  <sheetData>
    <row r="1" spans="1:36" x14ac:dyDescent="0.25">
      <c r="N1" s="3"/>
      <c r="O1" s="3"/>
      <c r="P1" s="3"/>
      <c r="Q1" s="3"/>
      <c r="R1" s="3"/>
      <c r="S1" s="3"/>
      <c r="T1" s="3"/>
    </row>
    <row r="2" spans="1:36" x14ac:dyDescent="0.25">
      <c r="N2" s="6"/>
      <c r="O2" s="6"/>
      <c r="P2" s="6"/>
      <c r="Q2" s="6"/>
      <c r="R2" s="6"/>
      <c r="S2" s="6"/>
      <c r="T2" s="6"/>
    </row>
    <row r="3" spans="1:36" x14ac:dyDescent="0.25">
      <c r="D3" s="107"/>
      <c r="E3" s="107"/>
      <c r="F3" s="107"/>
      <c r="G3" s="107"/>
      <c r="H3" s="107"/>
    </row>
    <row r="4" spans="1:36" x14ac:dyDescent="0.25">
      <c r="F4" s="229" t="s">
        <v>1589</v>
      </c>
      <c r="G4" s="229"/>
      <c r="H4" s="229"/>
      <c r="I4" s="226" t="s">
        <v>1582</v>
      </c>
      <c r="J4" s="224"/>
      <c r="K4" s="224"/>
      <c r="L4" s="225"/>
      <c r="M4" s="227" t="s">
        <v>1583</v>
      </c>
      <c r="N4" s="224"/>
      <c r="O4" s="224"/>
      <c r="P4" s="225"/>
      <c r="Q4" s="228" t="s">
        <v>1584</v>
      </c>
      <c r="R4" s="224"/>
      <c r="S4" s="224"/>
      <c r="T4" s="225"/>
      <c r="U4" s="223" t="s">
        <v>1899</v>
      </c>
      <c r="V4" s="224"/>
      <c r="W4" s="224"/>
      <c r="X4" s="225"/>
      <c r="Y4" s="230" t="s">
        <v>41</v>
      </c>
      <c r="Z4" s="224"/>
      <c r="AA4" s="224"/>
      <c r="AB4" s="225"/>
      <c r="AC4" s="230" t="s">
        <v>8232</v>
      </c>
      <c r="AD4" s="224"/>
      <c r="AE4" s="224"/>
      <c r="AF4" s="225"/>
      <c r="AG4" s="223" t="s">
        <v>1900</v>
      </c>
      <c r="AH4" s="224"/>
      <c r="AI4" s="224"/>
      <c r="AJ4" s="225"/>
    </row>
    <row r="5" spans="1:36" ht="60.75" customHeight="1" x14ac:dyDescent="0.25">
      <c r="A5" s="113" t="s">
        <v>31</v>
      </c>
      <c r="B5" s="108" t="s">
        <v>518</v>
      </c>
      <c r="C5" s="108" t="s">
        <v>753</v>
      </c>
      <c r="D5" s="108" t="s">
        <v>611</v>
      </c>
      <c r="E5" s="108" t="s">
        <v>8333</v>
      </c>
      <c r="F5" s="108" t="s">
        <v>942</v>
      </c>
      <c r="G5" s="108" t="s">
        <v>7486</v>
      </c>
      <c r="H5" s="108" t="s">
        <v>1489</v>
      </c>
      <c r="I5" s="114" t="s">
        <v>7487</v>
      </c>
      <c r="J5" s="115" t="s">
        <v>7488</v>
      </c>
      <c r="K5" s="115" t="s">
        <v>7489</v>
      </c>
      <c r="L5" s="115" t="s">
        <v>7490</v>
      </c>
      <c r="M5" s="116" t="s">
        <v>7491</v>
      </c>
      <c r="N5" s="117" t="s">
        <v>844</v>
      </c>
      <c r="O5" s="117" t="s">
        <v>7492</v>
      </c>
      <c r="P5" s="117" t="s">
        <v>7493</v>
      </c>
      <c r="Q5" s="118" t="s">
        <v>7494</v>
      </c>
      <c r="R5" s="119" t="s">
        <v>7506</v>
      </c>
      <c r="S5" s="119" t="s">
        <v>7495</v>
      </c>
      <c r="T5" s="120" t="s">
        <v>7496</v>
      </c>
      <c r="U5" s="121" t="s">
        <v>7497</v>
      </c>
      <c r="V5" s="122" t="s">
        <v>7507</v>
      </c>
      <c r="W5" s="122" t="s">
        <v>7498</v>
      </c>
      <c r="X5" s="123" t="s">
        <v>7499</v>
      </c>
      <c r="Y5" s="124" t="s">
        <v>7500</v>
      </c>
      <c r="Z5" s="125" t="s">
        <v>7508</v>
      </c>
      <c r="AA5" s="125" t="s">
        <v>7501</v>
      </c>
      <c r="AB5" s="125" t="s">
        <v>7502</v>
      </c>
      <c r="AC5" s="124" t="s">
        <v>8141</v>
      </c>
      <c r="AD5" s="125" t="s">
        <v>8251</v>
      </c>
      <c r="AE5" s="125" t="s">
        <v>8142</v>
      </c>
      <c r="AF5" s="125" t="s">
        <v>8143</v>
      </c>
      <c r="AG5" s="126" t="s">
        <v>7503</v>
      </c>
      <c r="AH5" s="127" t="s">
        <v>7509</v>
      </c>
      <c r="AI5" s="127" t="s">
        <v>7504</v>
      </c>
      <c r="AJ5" s="127" t="s">
        <v>7505</v>
      </c>
    </row>
    <row r="6" spans="1:36" x14ac:dyDescent="0.25">
      <c r="A6" s="158" t="s">
        <v>238</v>
      </c>
      <c r="B6" s="158">
        <f>COUNTIFS(ClienteLocalidade!$V:$V,Status!$A6,ClienteLocalidade!$X:$X,"&lt;&gt;")</f>
        <v>4</v>
      </c>
      <c r="C6" s="158">
        <f>COUNTIFS(ClienteLocalidade!$V:$V,Status!$A6,ClienteLocalidade!$AA:$AA,"&gt;0")</f>
        <v>4</v>
      </c>
      <c r="D6" s="159">
        <f>SUM(Tabela179[[#This Row],[Evolução]]/Tabela179[[#This Row],[Localidades]])</f>
        <v>1</v>
      </c>
      <c r="E6" s="209">
        <f>COUNTIFS(ClienteLocalidade!$V:$V,Status!$A6,ClienteLocalidade!$AC:$AC,"&lt;&gt;")</f>
        <v>3</v>
      </c>
      <c r="F6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6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6" s="159" t="str">
        <f t="shared" ref="H6:H24" si="0">IFERROR(G6/F6,"-")</f>
        <v>-</v>
      </c>
      <c r="I6" s="161" t="s">
        <v>114</v>
      </c>
      <c r="J6" s="162" t="e">
        <f>COUNTIFS(#REF!,Status!$A6,#REF!,Status!I6)</f>
        <v>#REF!</v>
      </c>
      <c r="K6" s="162" t="e">
        <f>SUMIFS(#REF!,#REF!,$A6,#REF!,I6)</f>
        <v>#REF!</v>
      </c>
      <c r="L6" s="159" t="str">
        <f t="shared" ref="L6:L24" si="1">IFERROR(K6/J6,"-")</f>
        <v>-</v>
      </c>
      <c r="M6" s="163" t="s">
        <v>848</v>
      </c>
      <c r="N6" s="162" t="e">
        <f>COUNTIFS(#REF!,Status!$A6,#REF!,Status!M6)</f>
        <v>#REF!</v>
      </c>
      <c r="O6" s="162" t="e">
        <f>SUMIFS(#REF!,#REF!,$A6,#REF!,M6)</f>
        <v>#REF!</v>
      </c>
      <c r="P6" s="159" t="str">
        <f t="shared" ref="P6:P24" si="2">IFERROR(O6/N6,"-")</f>
        <v>-</v>
      </c>
      <c r="Q6" s="165" t="s">
        <v>1487</v>
      </c>
      <c r="R6" s="162" t="e">
        <f>COUNTIFS(#REF!,Status!$A6,#REF!,Status!Q6)</f>
        <v>#REF!</v>
      </c>
      <c r="S6" s="162" t="e">
        <f>SUMIFS(#REF!,#REF!,$A6,#REF!,Q6)</f>
        <v>#REF!</v>
      </c>
      <c r="T6" s="159" t="str">
        <f t="shared" ref="T6:T24" si="3">IFERROR(S6/R6,"-")</f>
        <v>-</v>
      </c>
      <c r="U6" s="166" t="s">
        <v>847</v>
      </c>
      <c r="V6" s="162" t="e">
        <f>COUNTIFS(#REF!,Status!$A6,#REF!,Status!U6)</f>
        <v>#REF!</v>
      </c>
      <c r="W6" s="162" t="e">
        <f>SUMIFS(#REF!,#REF!,$A6,#REF!,U6)</f>
        <v>#REF!</v>
      </c>
      <c r="X6" s="159" t="str">
        <f t="shared" ref="X6:X24" si="4">IFERROR(W6/V6,"-")</f>
        <v>-</v>
      </c>
      <c r="Y6" s="167" t="s">
        <v>1826</v>
      </c>
      <c r="Z6" s="162" t="e">
        <f>COUNTIFS(#REF!,Status!$A6,#REF!,Status!Y6)</f>
        <v>#REF!</v>
      </c>
      <c r="AA6" s="162" t="e">
        <f>SUMIFS(#REF!,#REF!,$A6,#REF!,Y6)</f>
        <v>#REF!</v>
      </c>
      <c r="AB6" s="159" t="str">
        <f t="shared" ref="AB6:AB24" si="5">IFERROR(AA6/Z6,"-")</f>
        <v>-</v>
      </c>
      <c r="AC6" s="167" t="s">
        <v>8140</v>
      </c>
      <c r="AD6" s="162" t="e">
        <f>COUNTIFS(#REF!,Status!$A6,#REF!,Status!AC6)</f>
        <v>#REF!</v>
      </c>
      <c r="AE6" s="162" t="e">
        <f>SUMIFS(#REF!,#REF!,$A6,#REF!,AC6)</f>
        <v>#REF!</v>
      </c>
      <c r="AF6" s="159" t="str">
        <f t="shared" ref="AF6:AF24" si="6">IFERROR(AE6/AD6,"-")</f>
        <v>-</v>
      </c>
      <c r="AG6" s="168" t="s">
        <v>1827</v>
      </c>
      <c r="AH6" s="162" t="e">
        <f>COUNTIFS(#REF!,Status!$A6,#REF!,Status!AG6)</f>
        <v>#REF!</v>
      </c>
      <c r="AI6" s="162" t="e">
        <f>SUMIFS(#REF!,#REF!,$A6,#REF!,AG6)</f>
        <v>#REF!</v>
      </c>
      <c r="AJ6" s="159" t="str">
        <f t="shared" ref="AJ6:AJ24" si="7">IFERROR(AI6/AH6,"-")</f>
        <v>-</v>
      </c>
    </row>
    <row r="7" spans="1:36" x14ac:dyDescent="0.25">
      <c r="A7" s="158" t="s">
        <v>392</v>
      </c>
      <c r="B7" s="158">
        <f>COUNTIFS(ClienteLocalidade!$V:$V,Status!$A7,ClienteLocalidade!$X:$X,"&lt;&gt;")</f>
        <v>1</v>
      </c>
      <c r="C7" s="158">
        <f>COUNTIFS(ClienteLocalidade!$V:$V,Status!$A7,ClienteLocalidade!$AA:$AA,"&gt;0")</f>
        <v>1</v>
      </c>
      <c r="D7" s="169">
        <f>SUM(Tabela179[[#This Row],[Evolução]]/Tabela179[[#This Row],[Localidades]])</f>
        <v>1</v>
      </c>
      <c r="E7" s="209">
        <f>COUNTIFS(ClienteLocalidade!$V:$V,Status!$A7,ClienteLocalidade!$AC:$AC,"&lt;&gt;")</f>
        <v>0</v>
      </c>
      <c r="F7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7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7" s="159" t="str">
        <f t="shared" si="0"/>
        <v>-</v>
      </c>
      <c r="I7" s="161" t="s">
        <v>114</v>
      </c>
      <c r="J7" s="162" t="e">
        <f>COUNTIFS(#REF!,Status!$A7,#REF!,Status!I7)</f>
        <v>#REF!</v>
      </c>
      <c r="K7" s="162" t="e">
        <f>SUMIFS(#REF!,#REF!,$A7,#REF!,I7)</f>
        <v>#REF!</v>
      </c>
      <c r="L7" s="159" t="str">
        <f t="shared" si="1"/>
        <v>-</v>
      </c>
      <c r="M7" s="163" t="s">
        <v>848</v>
      </c>
      <c r="N7" s="164" t="e">
        <f>COUNTIFS(#REF!,Status!$A7,#REF!,Status!M7)</f>
        <v>#REF!</v>
      </c>
      <c r="O7" s="164" t="e">
        <f>SUMIFS(#REF!,#REF!,$A7,#REF!,M7)</f>
        <v>#REF!</v>
      </c>
      <c r="P7" s="170" t="str">
        <f t="shared" si="2"/>
        <v>-</v>
      </c>
      <c r="Q7" s="165" t="s">
        <v>1487</v>
      </c>
      <c r="R7" s="164" t="e">
        <f>COUNTIFS(#REF!,Status!$A7,#REF!,Status!Q7)</f>
        <v>#REF!</v>
      </c>
      <c r="S7" s="164" t="e">
        <f>SUMIFS(#REF!,#REF!,$A7,#REF!,Q7)</f>
        <v>#REF!</v>
      </c>
      <c r="T7" s="170" t="str">
        <f t="shared" si="3"/>
        <v>-</v>
      </c>
      <c r="U7" s="166" t="s">
        <v>847</v>
      </c>
      <c r="V7" s="164" t="e">
        <f>COUNTIFS(#REF!,Status!$A7,#REF!,Status!U7)</f>
        <v>#REF!</v>
      </c>
      <c r="W7" s="164" t="e">
        <f>SUMIFS(#REF!,#REF!,$A7,#REF!,U7)</f>
        <v>#REF!</v>
      </c>
      <c r="X7" s="170" t="str">
        <f t="shared" si="4"/>
        <v>-</v>
      </c>
      <c r="Y7" s="167" t="s">
        <v>1826</v>
      </c>
      <c r="Z7" s="164" t="e">
        <f>COUNTIFS(#REF!,Status!$A7,#REF!,Status!Y7)</f>
        <v>#REF!</v>
      </c>
      <c r="AA7" s="164" t="e">
        <f>SUMIFS(#REF!,#REF!,$A7,#REF!,Y7)</f>
        <v>#REF!</v>
      </c>
      <c r="AB7" s="170" t="str">
        <f t="shared" si="5"/>
        <v>-</v>
      </c>
      <c r="AC7" s="167" t="s">
        <v>8140</v>
      </c>
      <c r="AD7" s="164" t="e">
        <f>COUNTIFS(#REF!,Status!$A7,#REF!,Status!AC7)</f>
        <v>#REF!</v>
      </c>
      <c r="AE7" s="164" t="e">
        <f>SUMIFS(#REF!,#REF!,$A7,#REF!,AC7)</f>
        <v>#REF!</v>
      </c>
      <c r="AF7" s="170" t="str">
        <f t="shared" si="6"/>
        <v>-</v>
      </c>
      <c r="AG7" s="168" t="s">
        <v>1827</v>
      </c>
      <c r="AH7" s="164" t="e">
        <f>COUNTIFS(#REF!,Status!$A7,#REF!,Status!AG7)</f>
        <v>#REF!</v>
      </c>
      <c r="AI7" s="164" t="e">
        <f>SUMIFS(#REF!,#REF!,$A7,#REF!,AG7)</f>
        <v>#REF!</v>
      </c>
      <c r="AJ7" s="170" t="str">
        <f t="shared" si="7"/>
        <v>-</v>
      </c>
    </row>
    <row r="8" spans="1:36" x14ac:dyDescent="0.25">
      <c r="A8" s="158" t="s">
        <v>336</v>
      </c>
      <c r="B8" s="158">
        <f>COUNTIFS(ClienteLocalidade!$V:$V,Status!$A8,ClienteLocalidade!$X:$X,"&lt;&gt;")</f>
        <v>3</v>
      </c>
      <c r="C8" s="158">
        <f>COUNTIFS(ClienteLocalidade!$V:$V,Status!$A8,ClienteLocalidade!$AA:$AA,"&gt;0")</f>
        <v>3</v>
      </c>
      <c r="D8" s="159">
        <f>SUM(Tabela179[[#This Row],[Evolução]]/Tabela179[[#This Row],[Localidades]])</f>
        <v>1</v>
      </c>
      <c r="E8" s="209">
        <f>COUNTIFS(ClienteLocalidade!$V:$V,Status!$A8,ClienteLocalidade!$AC:$AC,"&lt;&gt;")</f>
        <v>0</v>
      </c>
      <c r="F8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8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8" s="159" t="str">
        <f t="shared" si="0"/>
        <v>-</v>
      </c>
      <c r="I8" s="161" t="s">
        <v>114</v>
      </c>
      <c r="J8" s="162" t="e">
        <f>COUNTIFS(#REF!,Status!$A8,#REF!,Status!I8)</f>
        <v>#REF!</v>
      </c>
      <c r="K8" s="162" t="e">
        <f>SUMIFS(#REF!,#REF!,$A8,#REF!,I8)</f>
        <v>#REF!</v>
      </c>
      <c r="L8" s="159" t="str">
        <f t="shared" si="1"/>
        <v>-</v>
      </c>
      <c r="M8" s="163" t="s">
        <v>848</v>
      </c>
      <c r="N8" s="164" t="e">
        <f>COUNTIFS(#REF!,Status!$A8,#REF!,Status!M8)</f>
        <v>#REF!</v>
      </c>
      <c r="O8" s="164" t="e">
        <f>SUMIFS(#REF!,#REF!,$A8,#REF!,M8)</f>
        <v>#REF!</v>
      </c>
      <c r="P8" s="170" t="str">
        <f t="shared" si="2"/>
        <v>-</v>
      </c>
      <c r="Q8" s="165" t="s">
        <v>1487</v>
      </c>
      <c r="R8" s="164" t="e">
        <f>COUNTIFS(#REF!,Status!$A8,#REF!,Status!Q8)</f>
        <v>#REF!</v>
      </c>
      <c r="S8" s="164" t="e">
        <f>SUMIFS(#REF!,#REF!,$A8,#REF!,Q8)</f>
        <v>#REF!</v>
      </c>
      <c r="T8" s="170" t="str">
        <f t="shared" si="3"/>
        <v>-</v>
      </c>
      <c r="U8" s="166" t="s">
        <v>847</v>
      </c>
      <c r="V8" s="164" t="e">
        <f>COUNTIFS(#REF!,Status!$A8,#REF!,Status!U8)</f>
        <v>#REF!</v>
      </c>
      <c r="W8" s="164" t="e">
        <f>SUMIFS(#REF!,#REF!,$A8,#REF!,U8)</f>
        <v>#REF!</v>
      </c>
      <c r="X8" s="170" t="str">
        <f t="shared" si="4"/>
        <v>-</v>
      </c>
      <c r="Y8" s="167" t="s">
        <v>1826</v>
      </c>
      <c r="Z8" s="164" t="e">
        <f>COUNTIFS(#REF!,Status!$A8,#REF!,Status!Y8)</f>
        <v>#REF!</v>
      </c>
      <c r="AA8" s="164" t="e">
        <f>SUMIFS(#REF!,#REF!,$A8,#REF!,Y8)</f>
        <v>#REF!</v>
      </c>
      <c r="AB8" s="170" t="str">
        <f t="shared" si="5"/>
        <v>-</v>
      </c>
      <c r="AC8" s="167" t="s">
        <v>8140</v>
      </c>
      <c r="AD8" s="164" t="e">
        <f>COUNTIFS(#REF!,Status!$A8,#REF!,Status!AC8)</f>
        <v>#REF!</v>
      </c>
      <c r="AE8" s="164" t="e">
        <f>SUMIFS(#REF!,#REF!,$A8,#REF!,AC8)</f>
        <v>#REF!</v>
      </c>
      <c r="AF8" s="170" t="str">
        <f t="shared" si="6"/>
        <v>-</v>
      </c>
      <c r="AG8" s="168" t="s">
        <v>1827</v>
      </c>
      <c r="AH8" s="164" t="e">
        <f>COUNTIFS(#REF!,Status!$A8,#REF!,Status!AG8)</f>
        <v>#REF!</v>
      </c>
      <c r="AI8" s="164" t="e">
        <f>SUMIFS(#REF!,#REF!,$A8,#REF!,AG8)</f>
        <v>#REF!</v>
      </c>
      <c r="AJ8" s="170" t="str">
        <f t="shared" si="7"/>
        <v>-</v>
      </c>
    </row>
    <row r="9" spans="1:36" x14ac:dyDescent="0.25">
      <c r="A9" s="158" t="s">
        <v>395</v>
      </c>
      <c r="B9" s="158">
        <f>COUNTIFS(ClienteLocalidade!$V:$V,Status!$A9,ClienteLocalidade!$X:$X,"&lt;&gt;")</f>
        <v>2</v>
      </c>
      <c r="C9" s="158">
        <f>COUNTIFS(ClienteLocalidade!$V:$V,Status!$A9,ClienteLocalidade!$AA:$AA,"&gt;0")</f>
        <v>2</v>
      </c>
      <c r="D9" s="159">
        <f>SUM(Tabela179[[#This Row],[Evolução]]/Tabela179[[#This Row],[Localidades]])</f>
        <v>1</v>
      </c>
      <c r="E9" s="209">
        <f>COUNTIFS(ClienteLocalidade!$V:$V,Status!$A9,ClienteLocalidade!$AC:$AC,"&lt;&gt;")</f>
        <v>0</v>
      </c>
      <c r="F9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9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9" s="159" t="str">
        <f t="shared" si="0"/>
        <v>-</v>
      </c>
      <c r="I9" s="161" t="s">
        <v>114</v>
      </c>
      <c r="J9" s="162" t="e">
        <f>COUNTIFS(#REF!,Status!$A9,#REF!,Status!I9)</f>
        <v>#REF!</v>
      </c>
      <c r="K9" s="162" t="e">
        <f>SUMIFS(#REF!,#REF!,$A9,#REF!,I9)</f>
        <v>#REF!</v>
      </c>
      <c r="L9" s="159" t="str">
        <f t="shared" si="1"/>
        <v>-</v>
      </c>
      <c r="M9" s="163" t="s">
        <v>848</v>
      </c>
      <c r="N9" s="164" t="e">
        <f>COUNTIFS(#REF!,Status!$A9,#REF!,Status!M9)</f>
        <v>#REF!</v>
      </c>
      <c r="O9" s="164" t="e">
        <f>SUMIFS(#REF!,#REF!,$A9,#REF!,M9)</f>
        <v>#REF!</v>
      </c>
      <c r="P9" s="170" t="str">
        <f t="shared" si="2"/>
        <v>-</v>
      </c>
      <c r="Q9" s="165" t="s">
        <v>1487</v>
      </c>
      <c r="R9" s="164" t="e">
        <f>COUNTIFS(#REF!,Status!$A9,#REF!,Status!Q9)</f>
        <v>#REF!</v>
      </c>
      <c r="S9" s="164" t="e">
        <f>SUMIFS(#REF!,#REF!,$A9,#REF!,Q9)</f>
        <v>#REF!</v>
      </c>
      <c r="T9" s="170" t="str">
        <f t="shared" si="3"/>
        <v>-</v>
      </c>
      <c r="U9" s="166" t="s">
        <v>847</v>
      </c>
      <c r="V9" s="164" t="e">
        <f>COUNTIFS(#REF!,Status!$A9,#REF!,Status!U9)</f>
        <v>#REF!</v>
      </c>
      <c r="W9" s="164" t="e">
        <f>SUMIFS(#REF!,#REF!,$A9,#REF!,U9)</f>
        <v>#REF!</v>
      </c>
      <c r="X9" s="170" t="str">
        <f t="shared" si="4"/>
        <v>-</v>
      </c>
      <c r="Y9" s="167" t="s">
        <v>1826</v>
      </c>
      <c r="Z9" s="164" t="e">
        <f>COUNTIFS(#REF!,Status!$A9,#REF!,Status!Y9)</f>
        <v>#REF!</v>
      </c>
      <c r="AA9" s="164" t="e">
        <f>SUMIFS(#REF!,#REF!,$A9,#REF!,Y9)</f>
        <v>#REF!</v>
      </c>
      <c r="AB9" s="170" t="str">
        <f t="shared" si="5"/>
        <v>-</v>
      </c>
      <c r="AC9" s="167" t="s">
        <v>8140</v>
      </c>
      <c r="AD9" s="164" t="e">
        <f>COUNTIFS(#REF!,Status!$A9,#REF!,Status!AC9)</f>
        <v>#REF!</v>
      </c>
      <c r="AE9" s="164" t="e">
        <f>SUMIFS(#REF!,#REF!,$A9,#REF!,AC9)</f>
        <v>#REF!</v>
      </c>
      <c r="AF9" s="170" t="str">
        <f t="shared" si="6"/>
        <v>-</v>
      </c>
      <c r="AG9" s="168" t="s">
        <v>1827</v>
      </c>
      <c r="AH9" s="164" t="e">
        <f>COUNTIFS(#REF!,Status!$A9,#REF!,Status!AG9)</f>
        <v>#REF!</v>
      </c>
      <c r="AI9" s="164" t="e">
        <f>SUMIFS(#REF!,#REF!,$A9,#REF!,AG9)</f>
        <v>#REF!</v>
      </c>
      <c r="AJ9" s="170" t="str">
        <f t="shared" si="7"/>
        <v>-</v>
      </c>
    </row>
    <row r="10" spans="1:36" x14ac:dyDescent="0.25">
      <c r="A10" s="158" t="s">
        <v>33</v>
      </c>
      <c r="B10" s="158">
        <f>COUNTIFS(ClienteLocalidade!$V:$V,Status!$A10,ClienteLocalidade!$X:$X,"&lt;&gt;")</f>
        <v>38</v>
      </c>
      <c r="C10" s="158">
        <f>COUNTIFS(ClienteLocalidade!$V:$V,Status!$A10,ClienteLocalidade!$AA:$AA,"&gt;0")</f>
        <v>38</v>
      </c>
      <c r="D10" s="159">
        <f>SUM(Tabela179[[#This Row],[Evolução]]/Tabela179[[#This Row],[Localidades]])</f>
        <v>1</v>
      </c>
      <c r="E10" s="209">
        <f>COUNTIFS(ClienteLocalidade!$V:$V,Status!$A10,ClienteLocalidade!$AC:$AC,"&lt;&gt;")</f>
        <v>4</v>
      </c>
      <c r="F10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0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0" s="159" t="str">
        <f t="shared" si="0"/>
        <v>-</v>
      </c>
      <c r="I10" s="161" t="s">
        <v>114</v>
      </c>
      <c r="J10" s="162" t="e">
        <f>COUNTIFS(#REF!,Status!$A10,#REF!,Status!I10)</f>
        <v>#REF!</v>
      </c>
      <c r="K10" s="162" t="e">
        <f>SUMIFS(#REF!,#REF!,$A10,#REF!,I10)</f>
        <v>#REF!</v>
      </c>
      <c r="L10" s="159" t="str">
        <f t="shared" si="1"/>
        <v>-</v>
      </c>
      <c r="M10" s="163" t="s">
        <v>848</v>
      </c>
      <c r="N10" s="164" t="e">
        <f>COUNTIFS(#REF!,Status!$A10,#REF!,Status!M10)</f>
        <v>#REF!</v>
      </c>
      <c r="O10" s="164" t="e">
        <f>SUMIFS(#REF!,#REF!,$A10,#REF!,M10)</f>
        <v>#REF!</v>
      </c>
      <c r="P10" s="170" t="str">
        <f t="shared" si="2"/>
        <v>-</v>
      </c>
      <c r="Q10" s="165" t="s">
        <v>1487</v>
      </c>
      <c r="R10" s="164" t="e">
        <f>COUNTIFS(#REF!,Status!$A10,#REF!,Status!Q10)</f>
        <v>#REF!</v>
      </c>
      <c r="S10" s="164" t="e">
        <f>SUMIFS(#REF!,#REF!,$A10,#REF!,Q10)</f>
        <v>#REF!</v>
      </c>
      <c r="T10" s="170" t="str">
        <f t="shared" si="3"/>
        <v>-</v>
      </c>
      <c r="U10" s="166" t="s">
        <v>847</v>
      </c>
      <c r="V10" s="164" t="e">
        <f>COUNTIFS(#REF!,Status!$A10,#REF!,Status!U10)</f>
        <v>#REF!</v>
      </c>
      <c r="W10" s="164" t="e">
        <f>SUMIFS(#REF!,#REF!,$A10,#REF!,U10)</f>
        <v>#REF!</v>
      </c>
      <c r="X10" s="170" t="str">
        <f t="shared" si="4"/>
        <v>-</v>
      </c>
      <c r="Y10" s="167" t="s">
        <v>1826</v>
      </c>
      <c r="Z10" s="164" t="e">
        <f>COUNTIFS(#REF!,Status!$A10,#REF!,Status!Y10)</f>
        <v>#REF!</v>
      </c>
      <c r="AA10" s="164" t="e">
        <f>SUMIFS(#REF!,#REF!,$A10,#REF!,Y10)</f>
        <v>#REF!</v>
      </c>
      <c r="AB10" s="170" t="str">
        <f t="shared" si="5"/>
        <v>-</v>
      </c>
      <c r="AC10" s="167" t="s">
        <v>8140</v>
      </c>
      <c r="AD10" s="164" t="e">
        <f>COUNTIFS(#REF!,Status!$A10,#REF!,Status!AC10)</f>
        <v>#REF!</v>
      </c>
      <c r="AE10" s="164" t="e">
        <f>SUMIFS(#REF!,#REF!,$A10,#REF!,AC10)</f>
        <v>#REF!</v>
      </c>
      <c r="AF10" s="170" t="str">
        <f t="shared" si="6"/>
        <v>-</v>
      </c>
      <c r="AG10" s="168" t="s">
        <v>1827</v>
      </c>
      <c r="AH10" s="164" t="e">
        <f>COUNTIFS(#REF!,Status!$A10,#REF!,Status!AG10)</f>
        <v>#REF!</v>
      </c>
      <c r="AI10" s="164" t="e">
        <f>SUMIFS(#REF!,#REF!,$A10,#REF!,AG10)</f>
        <v>#REF!</v>
      </c>
      <c r="AJ10" s="170" t="str">
        <f t="shared" si="7"/>
        <v>-</v>
      </c>
    </row>
    <row r="11" spans="1:36" x14ac:dyDescent="0.25">
      <c r="A11" s="158" t="s">
        <v>337</v>
      </c>
      <c r="B11" s="158">
        <f>COUNTIFS(ClienteLocalidade!$V:$V,Status!$A11,ClienteLocalidade!$X:$X,"&lt;&gt;")</f>
        <v>10</v>
      </c>
      <c r="C11" s="158">
        <f>COUNTIFS(ClienteLocalidade!$V:$V,Status!$A11,ClienteLocalidade!$AA:$AA,"&gt;0")</f>
        <v>10</v>
      </c>
      <c r="D11" s="159">
        <f>SUM(Tabela179[[#This Row],[Evolução]]/Tabela179[[#This Row],[Localidades]])</f>
        <v>1</v>
      </c>
      <c r="E11" s="209">
        <f>COUNTIFS(ClienteLocalidade!$V:$V,Status!$A11,ClienteLocalidade!$AC:$AC,"&lt;&gt;")</f>
        <v>3</v>
      </c>
      <c r="F11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1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1" s="159" t="str">
        <f t="shared" si="0"/>
        <v>-</v>
      </c>
      <c r="I11" s="161" t="s">
        <v>114</v>
      </c>
      <c r="J11" s="162" t="e">
        <f>COUNTIFS(#REF!,Status!$A11,#REF!,Status!I11)</f>
        <v>#REF!</v>
      </c>
      <c r="K11" s="162" t="e">
        <f>SUMIFS(#REF!,#REF!,$A11,#REF!,I11)</f>
        <v>#REF!</v>
      </c>
      <c r="L11" s="159" t="str">
        <f t="shared" si="1"/>
        <v>-</v>
      </c>
      <c r="M11" s="163" t="s">
        <v>848</v>
      </c>
      <c r="N11" s="164" t="e">
        <f>COUNTIFS(#REF!,Status!$A11,#REF!,Status!M11)</f>
        <v>#REF!</v>
      </c>
      <c r="O11" s="164" t="e">
        <f>SUMIFS(#REF!,#REF!,$A11,#REF!,M11)</f>
        <v>#REF!</v>
      </c>
      <c r="P11" s="170" t="str">
        <f t="shared" si="2"/>
        <v>-</v>
      </c>
      <c r="Q11" s="165" t="s">
        <v>1487</v>
      </c>
      <c r="R11" s="164" t="e">
        <f>COUNTIFS(#REF!,Status!$A11,#REF!,Status!Q11)</f>
        <v>#REF!</v>
      </c>
      <c r="S11" s="164" t="e">
        <f>SUMIFS(#REF!,#REF!,$A11,#REF!,Q11)</f>
        <v>#REF!</v>
      </c>
      <c r="T11" s="170" t="str">
        <f t="shared" si="3"/>
        <v>-</v>
      </c>
      <c r="U11" s="166" t="s">
        <v>847</v>
      </c>
      <c r="V11" s="164" t="e">
        <f>COUNTIFS(#REF!,Status!$A11,#REF!,Status!U11)</f>
        <v>#REF!</v>
      </c>
      <c r="W11" s="164" t="e">
        <f>SUMIFS(#REF!,#REF!,$A11,#REF!,U11)</f>
        <v>#REF!</v>
      </c>
      <c r="X11" s="170" t="str">
        <f t="shared" si="4"/>
        <v>-</v>
      </c>
      <c r="Y11" s="167" t="s">
        <v>1826</v>
      </c>
      <c r="Z11" s="164" t="e">
        <f>COUNTIFS(#REF!,Status!$A11,#REF!,Status!Y11)</f>
        <v>#REF!</v>
      </c>
      <c r="AA11" s="164" t="e">
        <f>SUMIFS(#REF!,#REF!,$A11,#REF!,Y11)</f>
        <v>#REF!</v>
      </c>
      <c r="AB11" s="170" t="str">
        <f t="shared" si="5"/>
        <v>-</v>
      </c>
      <c r="AC11" s="167" t="s">
        <v>8140</v>
      </c>
      <c r="AD11" s="164" t="e">
        <f>COUNTIFS(#REF!,Status!$A11,#REF!,Status!AC11)</f>
        <v>#REF!</v>
      </c>
      <c r="AE11" s="164" t="e">
        <f>SUMIFS(#REF!,#REF!,$A11,#REF!,AC11)</f>
        <v>#REF!</v>
      </c>
      <c r="AF11" s="170" t="str">
        <f t="shared" si="6"/>
        <v>-</v>
      </c>
      <c r="AG11" s="168" t="s">
        <v>1827</v>
      </c>
      <c r="AH11" s="164" t="e">
        <f>COUNTIFS(#REF!,Status!$A11,#REF!,Status!AG11)</f>
        <v>#REF!</v>
      </c>
      <c r="AI11" s="164" t="e">
        <f>SUMIFS(#REF!,#REF!,$A11,#REF!,AG11)</f>
        <v>#REF!</v>
      </c>
      <c r="AJ11" s="170" t="str">
        <f t="shared" si="7"/>
        <v>-</v>
      </c>
    </row>
    <row r="12" spans="1:36" x14ac:dyDescent="0.25">
      <c r="A12" s="158" t="s">
        <v>133</v>
      </c>
      <c r="B12" s="158">
        <f>COUNTIFS(ClienteLocalidade!$V:$V,Status!$A12,ClienteLocalidade!$X:$X,"&lt;&gt;")</f>
        <v>146</v>
      </c>
      <c r="C12" s="158">
        <f>COUNTIFS(ClienteLocalidade!$V:$V,Status!$A12,ClienteLocalidade!$AA:$AA,"&gt;0")</f>
        <v>138</v>
      </c>
      <c r="D12" s="159">
        <f>SUM(Tabela179[[#This Row],[Evolução]]/Tabela179[[#This Row],[Localidades]])</f>
        <v>0.9452054794520548</v>
      </c>
      <c r="E12" s="209">
        <f>COUNTIFS(ClienteLocalidade!$V:$V,Status!$A12,ClienteLocalidade!$AC:$AC,"&lt;&gt;")</f>
        <v>26</v>
      </c>
      <c r="F12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2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2" s="159" t="str">
        <f t="shared" si="0"/>
        <v>-</v>
      </c>
      <c r="I12" s="161" t="s">
        <v>114</v>
      </c>
      <c r="J12" s="162" t="e">
        <f>COUNTIFS(#REF!,Status!$A12,#REF!,Status!I12)</f>
        <v>#REF!</v>
      </c>
      <c r="K12" s="162" t="e">
        <f>SUMIFS(#REF!,#REF!,$A12,#REF!,I12)</f>
        <v>#REF!</v>
      </c>
      <c r="L12" s="159" t="str">
        <f t="shared" si="1"/>
        <v>-</v>
      </c>
      <c r="M12" s="163" t="s">
        <v>848</v>
      </c>
      <c r="N12" s="164" t="e">
        <f>COUNTIFS(#REF!,Status!$A12,#REF!,Status!M12)</f>
        <v>#REF!</v>
      </c>
      <c r="O12" s="164" t="e">
        <f>SUMIFS(#REF!,#REF!,$A12,#REF!,M12)</f>
        <v>#REF!</v>
      </c>
      <c r="P12" s="170" t="str">
        <f t="shared" si="2"/>
        <v>-</v>
      </c>
      <c r="Q12" s="165" t="s">
        <v>1487</v>
      </c>
      <c r="R12" s="164" t="e">
        <f>COUNTIFS(#REF!,Status!$A12,#REF!,Status!Q12)</f>
        <v>#REF!</v>
      </c>
      <c r="S12" s="164" t="e">
        <f>SUMIFS(#REF!,#REF!,$A12,#REF!,Q12)</f>
        <v>#REF!</v>
      </c>
      <c r="T12" s="170" t="str">
        <f t="shared" si="3"/>
        <v>-</v>
      </c>
      <c r="U12" s="166" t="s">
        <v>847</v>
      </c>
      <c r="V12" s="164" t="e">
        <f>COUNTIFS(#REF!,Status!$A12,#REF!,Status!U12)</f>
        <v>#REF!</v>
      </c>
      <c r="W12" s="164" t="e">
        <f>SUMIFS(#REF!,#REF!,$A12,#REF!,U12)</f>
        <v>#REF!</v>
      </c>
      <c r="X12" s="170" t="str">
        <f t="shared" si="4"/>
        <v>-</v>
      </c>
      <c r="Y12" s="167" t="s">
        <v>1826</v>
      </c>
      <c r="Z12" s="164" t="e">
        <f>COUNTIFS(#REF!,Status!$A12,#REF!,Status!Y12)</f>
        <v>#REF!</v>
      </c>
      <c r="AA12" s="164" t="e">
        <f>SUMIFS(#REF!,#REF!,$A12,#REF!,Y12)</f>
        <v>#REF!</v>
      </c>
      <c r="AB12" s="170" t="str">
        <f t="shared" si="5"/>
        <v>-</v>
      </c>
      <c r="AC12" s="167" t="s">
        <v>8140</v>
      </c>
      <c r="AD12" s="164" t="e">
        <f>COUNTIFS(#REF!,Status!$A12,#REF!,Status!AC12)</f>
        <v>#REF!</v>
      </c>
      <c r="AE12" s="164" t="e">
        <f>SUMIFS(#REF!,#REF!,$A12,#REF!,AC12)</f>
        <v>#REF!</v>
      </c>
      <c r="AF12" s="170" t="str">
        <f t="shared" si="6"/>
        <v>-</v>
      </c>
      <c r="AG12" s="168" t="s">
        <v>1827</v>
      </c>
      <c r="AH12" s="164" t="e">
        <f>COUNTIFS(#REF!,Status!$A12,#REF!,Status!AG12)</f>
        <v>#REF!</v>
      </c>
      <c r="AI12" s="164" t="e">
        <f>SUMIFS(#REF!,#REF!,$A12,#REF!,AG12)</f>
        <v>#REF!</v>
      </c>
      <c r="AJ12" s="170" t="str">
        <f t="shared" si="7"/>
        <v>-</v>
      </c>
    </row>
    <row r="13" spans="1:36" x14ac:dyDescent="0.25">
      <c r="A13" s="158" t="s">
        <v>754</v>
      </c>
      <c r="B13" s="158">
        <f>COUNTIFS(ClienteLocalidade!$V:$V,Status!$A13,ClienteLocalidade!$X:$X,"&lt;&gt;")</f>
        <v>2</v>
      </c>
      <c r="C13" s="158">
        <f>COUNTIFS(ClienteLocalidade!$V:$V,Status!$A13,ClienteLocalidade!$AA:$AA,"&gt;0")</f>
        <v>1</v>
      </c>
      <c r="D13" s="159">
        <f>SUM(Tabela179[[#This Row],[Evolução]]/Tabela179[[#This Row],[Localidades]])</f>
        <v>0.5</v>
      </c>
      <c r="E13" s="209">
        <f>COUNTIFS(ClienteLocalidade!$V:$V,Status!$A13,ClienteLocalidade!$AC:$AC,"&lt;&gt;")</f>
        <v>2</v>
      </c>
      <c r="F13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3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3" s="159" t="str">
        <f t="shared" si="0"/>
        <v>-</v>
      </c>
      <c r="I13" s="161" t="s">
        <v>114</v>
      </c>
      <c r="J13" s="162" t="e">
        <f>COUNTIFS(#REF!,Status!$A13,#REF!,Status!I13)</f>
        <v>#REF!</v>
      </c>
      <c r="K13" s="162" t="e">
        <f>SUMIFS(#REF!,#REF!,$A13,#REF!,I13)</f>
        <v>#REF!</v>
      </c>
      <c r="L13" s="159" t="str">
        <f t="shared" si="1"/>
        <v>-</v>
      </c>
      <c r="M13" s="163" t="s">
        <v>848</v>
      </c>
      <c r="N13" s="164" t="e">
        <f>COUNTIFS(#REF!,Status!$A13,#REF!,Status!M13)</f>
        <v>#REF!</v>
      </c>
      <c r="O13" s="164" t="e">
        <f>SUMIFS(#REF!,#REF!,$A13,#REF!,M13)</f>
        <v>#REF!</v>
      </c>
      <c r="P13" s="170" t="str">
        <f t="shared" si="2"/>
        <v>-</v>
      </c>
      <c r="Q13" s="165" t="s">
        <v>1487</v>
      </c>
      <c r="R13" s="164" t="e">
        <f>COUNTIFS(#REF!,Status!$A13,#REF!,Status!Q13)</f>
        <v>#REF!</v>
      </c>
      <c r="S13" s="164" t="e">
        <f>SUMIFS(#REF!,#REF!,$A13,#REF!,Q13)</f>
        <v>#REF!</v>
      </c>
      <c r="T13" s="170" t="str">
        <f t="shared" si="3"/>
        <v>-</v>
      </c>
      <c r="U13" s="166" t="s">
        <v>847</v>
      </c>
      <c r="V13" s="164" t="e">
        <f>COUNTIFS(#REF!,Status!$A13,#REF!,Status!U13)</f>
        <v>#REF!</v>
      </c>
      <c r="W13" s="164" t="e">
        <f>SUMIFS(#REF!,#REF!,$A13,#REF!,U13)</f>
        <v>#REF!</v>
      </c>
      <c r="X13" s="170" t="str">
        <f t="shared" si="4"/>
        <v>-</v>
      </c>
      <c r="Y13" s="167" t="s">
        <v>1826</v>
      </c>
      <c r="Z13" s="164" t="e">
        <f>COUNTIFS(#REF!,Status!$A13,#REF!,Status!Y13)</f>
        <v>#REF!</v>
      </c>
      <c r="AA13" s="164" t="e">
        <f>SUMIFS(#REF!,#REF!,$A13,#REF!,Y13)</f>
        <v>#REF!</v>
      </c>
      <c r="AB13" s="170" t="str">
        <f t="shared" si="5"/>
        <v>-</v>
      </c>
      <c r="AC13" s="167" t="s">
        <v>8140</v>
      </c>
      <c r="AD13" s="164" t="e">
        <f>COUNTIFS(#REF!,Status!$A13,#REF!,Status!AC13)</f>
        <v>#REF!</v>
      </c>
      <c r="AE13" s="164" t="e">
        <f>SUMIFS(#REF!,#REF!,$A13,#REF!,AC13)</f>
        <v>#REF!</v>
      </c>
      <c r="AF13" s="170" t="str">
        <f t="shared" si="6"/>
        <v>-</v>
      </c>
      <c r="AG13" s="168" t="s">
        <v>1827</v>
      </c>
      <c r="AH13" s="164" t="e">
        <f>COUNTIFS(#REF!,Status!$A13,#REF!,Status!AG13)</f>
        <v>#REF!</v>
      </c>
      <c r="AI13" s="164" t="e">
        <f>SUMIFS(#REF!,#REF!,$A13,#REF!,AG13)</f>
        <v>#REF!</v>
      </c>
      <c r="AJ13" s="170" t="str">
        <f t="shared" si="7"/>
        <v>-</v>
      </c>
    </row>
    <row r="14" spans="1:36" x14ac:dyDescent="0.25">
      <c r="A14" s="158" t="s">
        <v>32</v>
      </c>
      <c r="B14" s="158">
        <f>COUNTIFS(ClienteLocalidade!$V:$V,Status!$A14,ClienteLocalidade!$X:$X,"&lt;&gt;")</f>
        <v>170</v>
      </c>
      <c r="C14" s="158">
        <f>COUNTIFS(ClienteLocalidade!$V:$V,Status!$A14,ClienteLocalidade!$AA:$AA,"&gt;0")</f>
        <v>127</v>
      </c>
      <c r="D14" s="159">
        <f>SUM(Tabela179[[#This Row],[Evolução]]/Tabela179[[#This Row],[Localidades]])</f>
        <v>0.74705882352941178</v>
      </c>
      <c r="E14" s="209">
        <f>COUNTIFS(ClienteLocalidade!$V:$V,Status!$A14,ClienteLocalidade!$AC:$AC,"&lt;&gt;")</f>
        <v>14</v>
      </c>
      <c r="F14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4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4" s="159" t="str">
        <f t="shared" si="0"/>
        <v>-</v>
      </c>
      <c r="I14" s="161" t="s">
        <v>114</v>
      </c>
      <c r="J14" s="162" t="e">
        <f>COUNTIFS(#REF!,Status!$A14,#REF!,Status!I14)</f>
        <v>#REF!</v>
      </c>
      <c r="K14" s="162" t="e">
        <f>SUMIFS(#REF!,#REF!,$A14,#REF!,I14)</f>
        <v>#REF!</v>
      </c>
      <c r="L14" s="159" t="str">
        <f t="shared" si="1"/>
        <v>-</v>
      </c>
      <c r="M14" s="163" t="s">
        <v>848</v>
      </c>
      <c r="N14" s="164" t="e">
        <f>COUNTIFS(#REF!,Status!$A14,#REF!,Status!M14)</f>
        <v>#REF!</v>
      </c>
      <c r="O14" s="164" t="e">
        <f>SUMIFS(#REF!,#REF!,$A14,#REF!,M14)</f>
        <v>#REF!</v>
      </c>
      <c r="P14" s="170" t="str">
        <f t="shared" si="2"/>
        <v>-</v>
      </c>
      <c r="Q14" s="165" t="s">
        <v>1487</v>
      </c>
      <c r="R14" s="164" t="e">
        <f>COUNTIFS(#REF!,Status!$A14,#REF!,Status!Q14)</f>
        <v>#REF!</v>
      </c>
      <c r="S14" s="164" t="e">
        <f>SUMIFS(#REF!,#REF!,$A14,#REF!,Q14)</f>
        <v>#REF!</v>
      </c>
      <c r="T14" s="170" t="str">
        <f t="shared" si="3"/>
        <v>-</v>
      </c>
      <c r="U14" s="166" t="s">
        <v>847</v>
      </c>
      <c r="V14" s="164" t="e">
        <f>COUNTIFS(#REF!,Status!$A14,#REF!,Status!U14)</f>
        <v>#REF!</v>
      </c>
      <c r="W14" s="164" t="e">
        <f>SUMIFS(#REF!,#REF!,$A14,#REF!,U14)</f>
        <v>#REF!</v>
      </c>
      <c r="X14" s="170" t="str">
        <f t="shared" si="4"/>
        <v>-</v>
      </c>
      <c r="Y14" s="167" t="s">
        <v>1826</v>
      </c>
      <c r="Z14" s="164" t="e">
        <f>COUNTIFS(#REF!,Status!$A14,#REF!,Status!Y14)</f>
        <v>#REF!</v>
      </c>
      <c r="AA14" s="164" t="e">
        <f>SUMIFS(#REF!,#REF!,$A14,#REF!,Y14)</f>
        <v>#REF!</v>
      </c>
      <c r="AB14" s="170" t="str">
        <f t="shared" si="5"/>
        <v>-</v>
      </c>
      <c r="AC14" s="167" t="s">
        <v>8140</v>
      </c>
      <c r="AD14" s="164" t="e">
        <f>COUNTIFS(#REF!,Status!$A14,#REF!,Status!AC14)</f>
        <v>#REF!</v>
      </c>
      <c r="AE14" s="164" t="e">
        <f>SUMIFS(#REF!,#REF!,$A14,#REF!,AC14)</f>
        <v>#REF!</v>
      </c>
      <c r="AF14" s="170" t="str">
        <f t="shared" si="6"/>
        <v>-</v>
      </c>
      <c r="AG14" s="168" t="s">
        <v>1827</v>
      </c>
      <c r="AH14" s="164" t="e">
        <f>COUNTIFS(#REF!,Status!$A14,#REF!,Status!AG14)</f>
        <v>#REF!</v>
      </c>
      <c r="AI14" s="164" t="e">
        <f>SUMIFS(#REF!,#REF!,$A14,#REF!,AG14)</f>
        <v>#REF!</v>
      </c>
      <c r="AJ14" s="170" t="str">
        <f t="shared" si="7"/>
        <v>-</v>
      </c>
    </row>
    <row r="15" spans="1:36" x14ac:dyDescent="0.25">
      <c r="A15" s="158" t="s">
        <v>42</v>
      </c>
      <c r="B15" s="158">
        <f>COUNTIFS(ClienteLocalidade!$V:$V,Status!$A15,ClienteLocalidade!$X:$X,"&lt;&gt;")</f>
        <v>29</v>
      </c>
      <c r="C15" s="158">
        <f>COUNTIFS(ClienteLocalidade!$V:$V,Status!$A15,ClienteLocalidade!$AA:$AA,"&gt;0")</f>
        <v>24</v>
      </c>
      <c r="D15" s="159">
        <f>SUM(Tabela179[[#This Row],[Evolução]]/Tabela179[[#This Row],[Localidades]])</f>
        <v>0.82758620689655171</v>
      </c>
      <c r="E15" s="209">
        <f>COUNTIFS(ClienteLocalidade!$V:$V,Status!$A15,ClienteLocalidade!$AC:$AC,"&lt;&gt;")</f>
        <v>4</v>
      </c>
      <c r="F15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5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5" s="159" t="str">
        <f t="shared" si="0"/>
        <v>-</v>
      </c>
      <c r="I15" s="161" t="s">
        <v>114</v>
      </c>
      <c r="J15" s="162" t="e">
        <f>COUNTIFS(#REF!,Status!$A15,#REF!,Status!I15)</f>
        <v>#REF!</v>
      </c>
      <c r="K15" s="162" t="e">
        <f>SUMIFS(#REF!,#REF!,$A15,#REF!,I15)</f>
        <v>#REF!</v>
      </c>
      <c r="L15" s="159" t="str">
        <f t="shared" si="1"/>
        <v>-</v>
      </c>
      <c r="M15" s="163" t="s">
        <v>848</v>
      </c>
      <c r="N15" s="164" t="e">
        <f>COUNTIFS(#REF!,Status!$A15,#REF!,Status!M15)</f>
        <v>#REF!</v>
      </c>
      <c r="O15" s="164" t="e">
        <f>SUMIFS(#REF!,#REF!,$A15,#REF!,M15)</f>
        <v>#REF!</v>
      </c>
      <c r="P15" s="170" t="str">
        <f t="shared" si="2"/>
        <v>-</v>
      </c>
      <c r="Q15" s="165" t="s">
        <v>1487</v>
      </c>
      <c r="R15" s="164" t="e">
        <f>COUNTIFS(#REF!,Status!$A15,#REF!,Status!Q15)</f>
        <v>#REF!</v>
      </c>
      <c r="S15" s="164" t="e">
        <f>SUMIFS(#REF!,#REF!,$A15,#REF!,Q15)</f>
        <v>#REF!</v>
      </c>
      <c r="T15" s="170" t="str">
        <f t="shared" si="3"/>
        <v>-</v>
      </c>
      <c r="U15" s="166" t="s">
        <v>847</v>
      </c>
      <c r="V15" s="164" t="e">
        <f>COUNTIFS(#REF!,Status!$A15,#REF!,Status!U15)</f>
        <v>#REF!</v>
      </c>
      <c r="W15" s="164" t="e">
        <f>SUMIFS(#REF!,#REF!,$A15,#REF!,U15)</f>
        <v>#REF!</v>
      </c>
      <c r="X15" s="170" t="str">
        <f t="shared" si="4"/>
        <v>-</v>
      </c>
      <c r="Y15" s="167" t="s">
        <v>1826</v>
      </c>
      <c r="Z15" s="164" t="e">
        <f>COUNTIFS(#REF!,Status!$A15,#REF!,Status!Y15)</f>
        <v>#REF!</v>
      </c>
      <c r="AA15" s="164" t="e">
        <f>SUMIFS(#REF!,#REF!,$A15,#REF!,Y15)</f>
        <v>#REF!</v>
      </c>
      <c r="AB15" s="170" t="str">
        <f t="shared" si="5"/>
        <v>-</v>
      </c>
      <c r="AC15" s="167" t="s">
        <v>8140</v>
      </c>
      <c r="AD15" s="164" t="e">
        <f>COUNTIFS(#REF!,Status!$A15,#REF!,Status!AC15)</f>
        <v>#REF!</v>
      </c>
      <c r="AE15" s="164" t="e">
        <f>SUMIFS(#REF!,#REF!,$A15,#REF!,AC15)</f>
        <v>#REF!</v>
      </c>
      <c r="AF15" s="170" t="str">
        <f t="shared" si="6"/>
        <v>-</v>
      </c>
      <c r="AG15" s="168" t="s">
        <v>1827</v>
      </c>
      <c r="AH15" s="164" t="e">
        <f>COUNTIFS(#REF!,Status!$A15,#REF!,Status!AG15)</f>
        <v>#REF!</v>
      </c>
      <c r="AI15" s="164" t="e">
        <f>SUMIFS(#REF!,#REF!,$A15,#REF!,AG15)</f>
        <v>#REF!</v>
      </c>
      <c r="AJ15" s="170" t="str">
        <f t="shared" si="7"/>
        <v>-</v>
      </c>
    </row>
    <row r="16" spans="1:36" x14ac:dyDescent="0.25">
      <c r="A16" s="158" t="s">
        <v>8150</v>
      </c>
      <c r="B16" s="158">
        <f>COUNTIFS(ClienteLocalidade!$V:$V,Status!$A16,ClienteLocalidade!$X:$X,"&lt;&gt;")</f>
        <v>33</v>
      </c>
      <c r="C16" s="158">
        <f>COUNTIFS(ClienteLocalidade!$V:$V,Status!$A16,ClienteLocalidade!$AA:$AA,"&gt;0")</f>
        <v>24</v>
      </c>
      <c r="D16" s="159">
        <f>SUM(Tabela179[[#This Row],[Evolução]]/Tabela179[[#This Row],[Localidades]])</f>
        <v>0.72727272727272729</v>
      </c>
      <c r="E16" s="209">
        <f>COUNTIFS(ClienteLocalidade!$V:$V,Status!$A16,ClienteLocalidade!$AC:$AC,"&lt;&gt;")</f>
        <v>0</v>
      </c>
      <c r="F16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6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6" s="159" t="str">
        <f t="shared" si="0"/>
        <v>-</v>
      </c>
      <c r="I16" s="161" t="s">
        <v>114</v>
      </c>
      <c r="J16" s="162" t="e">
        <f>COUNTIFS(#REF!,Status!$A16,#REF!,Status!I16)</f>
        <v>#REF!</v>
      </c>
      <c r="K16" s="162" t="e">
        <f>SUMIFS(#REF!,#REF!,$A16,#REF!,I16)</f>
        <v>#REF!</v>
      </c>
      <c r="L16" s="159" t="str">
        <f t="shared" si="1"/>
        <v>-</v>
      </c>
      <c r="M16" s="163" t="s">
        <v>848</v>
      </c>
      <c r="N16" s="164" t="e">
        <f>COUNTIFS(#REF!,Status!$A16,#REF!,Status!M16)</f>
        <v>#REF!</v>
      </c>
      <c r="O16" s="164" t="e">
        <f>SUMIFS(#REF!,#REF!,$A16,#REF!,M16)</f>
        <v>#REF!</v>
      </c>
      <c r="P16" s="170" t="str">
        <f t="shared" si="2"/>
        <v>-</v>
      </c>
      <c r="Q16" s="165" t="s">
        <v>1487</v>
      </c>
      <c r="R16" s="164" t="e">
        <f>COUNTIFS(#REF!,Status!$A16,#REF!,Status!Q16)</f>
        <v>#REF!</v>
      </c>
      <c r="S16" s="164" t="e">
        <f>SUMIFS(#REF!,#REF!,$A16,#REF!,Q16)</f>
        <v>#REF!</v>
      </c>
      <c r="T16" s="170" t="str">
        <f t="shared" si="3"/>
        <v>-</v>
      </c>
      <c r="U16" s="166" t="s">
        <v>847</v>
      </c>
      <c r="V16" s="164" t="e">
        <f>COUNTIFS(#REF!,Status!$A16,#REF!,Status!U16)</f>
        <v>#REF!</v>
      </c>
      <c r="W16" s="164" t="e">
        <f>SUMIFS(#REF!,#REF!,$A16,#REF!,U16)</f>
        <v>#REF!</v>
      </c>
      <c r="X16" s="170" t="str">
        <f t="shared" si="4"/>
        <v>-</v>
      </c>
      <c r="Y16" s="167" t="s">
        <v>1826</v>
      </c>
      <c r="Z16" s="164" t="e">
        <f>COUNTIFS(#REF!,Status!$A16,#REF!,Status!Y16)</f>
        <v>#REF!</v>
      </c>
      <c r="AA16" s="164" t="e">
        <f>SUMIFS(#REF!,#REF!,$A16,#REF!,Y16)</f>
        <v>#REF!</v>
      </c>
      <c r="AB16" s="170" t="str">
        <f t="shared" si="5"/>
        <v>-</v>
      </c>
      <c r="AC16" s="167" t="s">
        <v>8140</v>
      </c>
      <c r="AD16" s="164" t="e">
        <f>COUNTIFS(#REF!,Status!$A16,#REF!,Status!AC16)</f>
        <v>#REF!</v>
      </c>
      <c r="AE16" s="164" t="e">
        <f>SUMIFS(#REF!,#REF!,$A16,#REF!,AC16)</f>
        <v>#REF!</v>
      </c>
      <c r="AF16" s="170" t="str">
        <f t="shared" si="6"/>
        <v>-</v>
      </c>
      <c r="AG16" s="168" t="s">
        <v>1827</v>
      </c>
      <c r="AH16" s="164" t="e">
        <f>COUNTIFS(#REF!,Status!$A16,#REF!,Status!AG16)</f>
        <v>#REF!</v>
      </c>
      <c r="AI16" s="164" t="e">
        <f>SUMIFS(#REF!,#REF!,$A16,#REF!,AG16)</f>
        <v>#REF!</v>
      </c>
      <c r="AJ16" s="170" t="str">
        <f t="shared" si="7"/>
        <v>-</v>
      </c>
    </row>
    <row r="17" spans="1:36" x14ac:dyDescent="0.25">
      <c r="A17" s="158" t="s">
        <v>338</v>
      </c>
      <c r="B17" s="158">
        <f>COUNTIFS(ClienteLocalidade!$V:$V,Status!$A17,ClienteLocalidade!$X:$X,"&lt;&gt;")</f>
        <v>129</v>
      </c>
      <c r="C17" s="158">
        <f>COUNTIFS(ClienteLocalidade!$V:$V,Status!$A17,ClienteLocalidade!$AA:$AA,"&gt;0")</f>
        <v>122</v>
      </c>
      <c r="D17" s="159">
        <f>SUM(Tabela179[[#This Row],[Evolução]]/Tabela179[[#This Row],[Localidades]])</f>
        <v>0.94573643410852715</v>
      </c>
      <c r="E17" s="209">
        <f>COUNTIFS(ClienteLocalidade!$V:$V,Status!$A17,ClienteLocalidade!$AC:$AC,"&lt;&gt;")</f>
        <v>0</v>
      </c>
      <c r="F17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7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7" s="159" t="str">
        <f t="shared" si="0"/>
        <v>-</v>
      </c>
      <c r="I17" s="161" t="s">
        <v>114</v>
      </c>
      <c r="J17" s="162" t="e">
        <f>COUNTIFS(#REF!,Status!$A17,#REF!,Status!I17)</f>
        <v>#REF!</v>
      </c>
      <c r="K17" s="162" t="e">
        <f>SUMIFS(#REF!,#REF!,$A17,#REF!,I17)</f>
        <v>#REF!</v>
      </c>
      <c r="L17" s="159" t="str">
        <f t="shared" si="1"/>
        <v>-</v>
      </c>
      <c r="M17" s="163" t="s">
        <v>848</v>
      </c>
      <c r="N17" s="164" t="e">
        <f>COUNTIFS(#REF!,Status!$A17,#REF!,Status!M17)</f>
        <v>#REF!</v>
      </c>
      <c r="O17" s="164" t="e">
        <f>SUMIFS(#REF!,#REF!,$A17,#REF!,M17)</f>
        <v>#REF!</v>
      </c>
      <c r="P17" s="170" t="str">
        <f t="shared" si="2"/>
        <v>-</v>
      </c>
      <c r="Q17" s="165" t="s">
        <v>1487</v>
      </c>
      <c r="R17" s="164" t="e">
        <f>COUNTIFS(#REF!,Status!$A17,#REF!,Status!Q17)</f>
        <v>#REF!</v>
      </c>
      <c r="S17" s="164" t="e">
        <f>SUMIFS(#REF!,#REF!,$A17,#REF!,Q17)</f>
        <v>#REF!</v>
      </c>
      <c r="T17" s="170" t="str">
        <f t="shared" si="3"/>
        <v>-</v>
      </c>
      <c r="U17" s="166" t="s">
        <v>847</v>
      </c>
      <c r="V17" s="164" t="e">
        <f>COUNTIFS(#REF!,Status!$A17,#REF!,Status!U17)</f>
        <v>#REF!</v>
      </c>
      <c r="W17" s="164" t="e">
        <f>SUMIFS(#REF!,#REF!,$A17,#REF!,U17)</f>
        <v>#REF!</v>
      </c>
      <c r="X17" s="170" t="str">
        <f t="shared" si="4"/>
        <v>-</v>
      </c>
      <c r="Y17" s="167" t="s">
        <v>1826</v>
      </c>
      <c r="Z17" s="164" t="e">
        <f>COUNTIFS(#REF!,Status!$A17,#REF!,Status!Y17)</f>
        <v>#REF!</v>
      </c>
      <c r="AA17" s="164" t="e">
        <f>SUMIFS(#REF!,#REF!,$A17,#REF!,Y17)</f>
        <v>#REF!</v>
      </c>
      <c r="AB17" s="170" t="str">
        <f t="shared" si="5"/>
        <v>-</v>
      </c>
      <c r="AC17" s="167" t="s">
        <v>8140</v>
      </c>
      <c r="AD17" s="164" t="e">
        <f>COUNTIFS(#REF!,Status!$A17,#REF!,Status!AC17)</f>
        <v>#REF!</v>
      </c>
      <c r="AE17" s="164" t="e">
        <f>SUMIFS(#REF!,#REF!,$A17,#REF!,AC17)</f>
        <v>#REF!</v>
      </c>
      <c r="AF17" s="170" t="str">
        <f t="shared" si="6"/>
        <v>-</v>
      </c>
      <c r="AG17" s="168" t="s">
        <v>1827</v>
      </c>
      <c r="AH17" s="164" t="e">
        <f>COUNTIFS(#REF!,Status!$A17,#REF!,Status!AG17)</f>
        <v>#REF!</v>
      </c>
      <c r="AI17" s="164" t="e">
        <f>SUMIFS(#REF!,#REF!,$A17,#REF!,AG17)</f>
        <v>#REF!</v>
      </c>
      <c r="AJ17" s="170" t="str">
        <f t="shared" si="7"/>
        <v>-</v>
      </c>
    </row>
    <row r="18" spans="1:36" x14ac:dyDescent="0.25">
      <c r="A18" s="158" t="s">
        <v>241</v>
      </c>
      <c r="B18" s="158">
        <f>COUNTIFS(ClienteLocalidade!$V:$V,Status!$A18,ClienteLocalidade!$X:$X,"&lt;&gt;")</f>
        <v>113</v>
      </c>
      <c r="C18" s="158">
        <f>COUNTIFS(ClienteLocalidade!$V:$V,Status!$A18,ClienteLocalidade!$AA:$AA,"&gt;0")</f>
        <v>96</v>
      </c>
      <c r="D18" s="159">
        <f>SUM(Tabela179[[#This Row],[Evolução]]/Tabela179[[#This Row],[Localidades]])</f>
        <v>0.84955752212389379</v>
      </c>
      <c r="E18" s="209">
        <f>COUNTIFS(ClienteLocalidade!$V:$V,Status!$A18,ClienteLocalidade!$AC:$AC,"&lt;&gt;")</f>
        <v>20</v>
      </c>
      <c r="F18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8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8" s="159" t="str">
        <f t="shared" si="0"/>
        <v>-</v>
      </c>
      <c r="I18" s="161" t="s">
        <v>114</v>
      </c>
      <c r="J18" s="162" t="e">
        <f>COUNTIFS(#REF!,Status!$A18,#REF!,Status!I18)</f>
        <v>#REF!</v>
      </c>
      <c r="K18" s="162" t="e">
        <f>SUMIFS(#REF!,#REF!,$A18,#REF!,I18)</f>
        <v>#REF!</v>
      </c>
      <c r="L18" s="159" t="str">
        <f t="shared" si="1"/>
        <v>-</v>
      </c>
      <c r="M18" s="163" t="s">
        <v>848</v>
      </c>
      <c r="N18" s="164" t="e">
        <f>COUNTIFS(#REF!,Status!$A18,#REF!,Status!M18)</f>
        <v>#REF!</v>
      </c>
      <c r="O18" s="164" t="e">
        <f>SUMIFS(#REF!,#REF!,$A18,#REF!,M18)</f>
        <v>#REF!</v>
      </c>
      <c r="P18" s="170" t="str">
        <f t="shared" si="2"/>
        <v>-</v>
      </c>
      <c r="Q18" s="165" t="s">
        <v>1487</v>
      </c>
      <c r="R18" s="164" t="e">
        <f>COUNTIFS(#REF!,Status!$A18,#REF!,Status!Q18)</f>
        <v>#REF!</v>
      </c>
      <c r="S18" s="164" t="e">
        <f>SUMIFS(#REF!,#REF!,$A18,#REF!,Q18)</f>
        <v>#REF!</v>
      </c>
      <c r="T18" s="170" t="str">
        <f t="shared" si="3"/>
        <v>-</v>
      </c>
      <c r="U18" s="166" t="s">
        <v>847</v>
      </c>
      <c r="V18" s="164" t="e">
        <f>COUNTIFS(#REF!,Status!$A18,#REF!,Status!U18)</f>
        <v>#REF!</v>
      </c>
      <c r="W18" s="164" t="e">
        <f>SUMIFS(#REF!,#REF!,$A18,#REF!,U18)</f>
        <v>#REF!</v>
      </c>
      <c r="X18" s="170" t="str">
        <f t="shared" si="4"/>
        <v>-</v>
      </c>
      <c r="Y18" s="167" t="s">
        <v>1826</v>
      </c>
      <c r="Z18" s="164" t="e">
        <f>COUNTIFS(#REF!,Status!$A18,#REF!,Status!Y18)</f>
        <v>#REF!</v>
      </c>
      <c r="AA18" s="164" t="e">
        <f>SUMIFS(#REF!,#REF!,$A18,#REF!,Y18)</f>
        <v>#REF!</v>
      </c>
      <c r="AB18" s="170" t="str">
        <f t="shared" si="5"/>
        <v>-</v>
      </c>
      <c r="AC18" s="167" t="s">
        <v>8140</v>
      </c>
      <c r="AD18" s="164" t="e">
        <f>COUNTIFS(#REF!,Status!$A18,#REF!,Status!AC18)</f>
        <v>#REF!</v>
      </c>
      <c r="AE18" s="164" t="e">
        <f>SUMIFS(#REF!,#REF!,$A18,#REF!,AC18)</f>
        <v>#REF!</v>
      </c>
      <c r="AF18" s="170" t="str">
        <f t="shared" si="6"/>
        <v>-</v>
      </c>
      <c r="AG18" s="168" t="s">
        <v>1827</v>
      </c>
      <c r="AH18" s="164" t="e">
        <f>COUNTIFS(#REF!,Status!$A18,#REF!,Status!AG18)</f>
        <v>#REF!</v>
      </c>
      <c r="AI18" s="164" t="e">
        <f>SUMIFS(#REF!,#REF!,$A18,#REF!,AG18)</f>
        <v>#REF!</v>
      </c>
      <c r="AJ18" s="170" t="str">
        <f t="shared" si="7"/>
        <v>-</v>
      </c>
    </row>
    <row r="19" spans="1:36" x14ac:dyDescent="0.25">
      <c r="A19" s="158" t="s">
        <v>8145</v>
      </c>
      <c r="B19" s="158">
        <f>COUNTIFS(ClienteLocalidade!$V:$V,Status!$A19,ClienteLocalidade!$X:$X,"&lt;&gt;")</f>
        <v>2</v>
      </c>
      <c r="C19" s="158">
        <f>COUNTIFS(ClienteLocalidade!$V:$V,Status!$A19,ClienteLocalidade!$AA:$AA,"&gt;0")</f>
        <v>2</v>
      </c>
      <c r="D19" s="159">
        <f>SUM(Tabela179[[#This Row],[Evolução]]/Tabela179[[#This Row],[Localidades]])</f>
        <v>1</v>
      </c>
      <c r="E19" s="209">
        <f>COUNTIFS(ClienteLocalidade!$V:$V,Status!$A19,ClienteLocalidade!$AC:$AC,"&lt;&gt;")</f>
        <v>0</v>
      </c>
      <c r="F19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19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19" s="159" t="str">
        <f t="shared" si="0"/>
        <v>-</v>
      </c>
      <c r="I19" s="161" t="s">
        <v>114</v>
      </c>
      <c r="J19" s="162" t="e">
        <f>COUNTIFS(#REF!,Status!$A19,#REF!,Status!I19)</f>
        <v>#REF!</v>
      </c>
      <c r="K19" s="162" t="e">
        <f>SUMIFS(#REF!,#REF!,$A19,#REF!,I19)</f>
        <v>#REF!</v>
      </c>
      <c r="L19" s="159" t="str">
        <f t="shared" si="1"/>
        <v>-</v>
      </c>
      <c r="M19" s="163" t="s">
        <v>848</v>
      </c>
      <c r="N19" s="164" t="e">
        <f>COUNTIFS(#REF!,Status!$A19,#REF!,Status!M19)</f>
        <v>#REF!</v>
      </c>
      <c r="O19" s="164" t="e">
        <f>SUMIFS(#REF!,#REF!,$A19,#REF!,M19)</f>
        <v>#REF!</v>
      </c>
      <c r="P19" s="170" t="str">
        <f t="shared" si="2"/>
        <v>-</v>
      </c>
      <c r="Q19" s="165" t="s">
        <v>1487</v>
      </c>
      <c r="R19" s="164" t="e">
        <f>COUNTIFS(#REF!,Status!$A19,#REF!,Status!Q19)</f>
        <v>#REF!</v>
      </c>
      <c r="S19" s="164" t="e">
        <f>SUMIFS(#REF!,#REF!,$A19,#REF!,Q19)</f>
        <v>#REF!</v>
      </c>
      <c r="T19" s="170" t="str">
        <f t="shared" si="3"/>
        <v>-</v>
      </c>
      <c r="U19" s="166" t="s">
        <v>847</v>
      </c>
      <c r="V19" s="164" t="e">
        <f>COUNTIFS(#REF!,Status!$A19,#REF!,Status!U19)</f>
        <v>#REF!</v>
      </c>
      <c r="W19" s="164" t="e">
        <f>SUMIFS(#REF!,#REF!,$A19,#REF!,U19)</f>
        <v>#REF!</v>
      </c>
      <c r="X19" s="170" t="str">
        <f t="shared" si="4"/>
        <v>-</v>
      </c>
      <c r="Y19" s="167" t="s">
        <v>1826</v>
      </c>
      <c r="Z19" s="164" t="e">
        <f>COUNTIFS(#REF!,Status!$A19,#REF!,Status!Y19)</f>
        <v>#REF!</v>
      </c>
      <c r="AA19" s="164" t="e">
        <f>SUMIFS(#REF!,#REF!,$A19,#REF!,Y19)</f>
        <v>#REF!</v>
      </c>
      <c r="AB19" s="170" t="str">
        <f t="shared" si="5"/>
        <v>-</v>
      </c>
      <c r="AC19" s="167" t="s">
        <v>8140</v>
      </c>
      <c r="AD19" s="164" t="e">
        <f>COUNTIFS(#REF!,Status!$A19,#REF!,Status!AC19)</f>
        <v>#REF!</v>
      </c>
      <c r="AE19" s="164" t="e">
        <f>SUMIFS(#REF!,#REF!,$A19,#REF!,AC19)</f>
        <v>#REF!</v>
      </c>
      <c r="AF19" s="170" t="str">
        <f t="shared" si="6"/>
        <v>-</v>
      </c>
      <c r="AG19" s="168" t="s">
        <v>1827</v>
      </c>
      <c r="AH19" s="164" t="e">
        <f>COUNTIFS(#REF!,Status!$A19,#REF!,Status!AG19)</f>
        <v>#REF!</v>
      </c>
      <c r="AI19" s="164" t="e">
        <f>SUMIFS(#REF!,#REF!,$A19,#REF!,AG19)</f>
        <v>#REF!</v>
      </c>
      <c r="AJ19" s="170" t="str">
        <f t="shared" si="7"/>
        <v>-</v>
      </c>
    </row>
    <row r="20" spans="1:36" x14ac:dyDescent="0.25">
      <c r="A20" s="158" t="s">
        <v>405</v>
      </c>
      <c r="B20" s="158">
        <f>COUNTIFS(ClienteLocalidade!$V:$V,Status!$A20,ClienteLocalidade!$X:$X,"&lt;&gt;")</f>
        <v>1</v>
      </c>
      <c r="C20" s="158">
        <f>COUNTIFS(ClienteLocalidade!$V:$V,Status!$A20,ClienteLocalidade!$AA:$AA,"&gt;0")</f>
        <v>1</v>
      </c>
      <c r="D20" s="159">
        <f>SUM(Tabela179[[#This Row],[Evolução]]/Tabela179[[#This Row],[Localidades]])</f>
        <v>1</v>
      </c>
      <c r="E20" s="209">
        <f>COUNTIFS(ClienteLocalidade!$V:$V,Status!$A20,ClienteLocalidade!$AC:$AC,"&lt;&gt;")</f>
        <v>0</v>
      </c>
      <c r="F20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20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20" s="159" t="str">
        <f t="shared" si="0"/>
        <v>-</v>
      </c>
      <c r="I20" s="161" t="s">
        <v>114</v>
      </c>
      <c r="J20" s="162" t="e">
        <f>COUNTIFS(#REF!,Status!$A20,#REF!,Status!I20)</f>
        <v>#REF!</v>
      </c>
      <c r="K20" s="162" t="e">
        <f>SUMIFS(#REF!,#REF!,$A20,#REF!,I20)</f>
        <v>#REF!</v>
      </c>
      <c r="L20" s="159" t="str">
        <f t="shared" si="1"/>
        <v>-</v>
      </c>
      <c r="M20" s="163" t="s">
        <v>848</v>
      </c>
      <c r="N20" s="164" t="e">
        <f>COUNTIFS(#REF!,Status!$A20,#REF!,Status!M20)</f>
        <v>#REF!</v>
      </c>
      <c r="O20" s="164" t="e">
        <f>SUMIFS(#REF!,#REF!,$A20,#REF!,M20)</f>
        <v>#REF!</v>
      </c>
      <c r="P20" s="170" t="str">
        <f t="shared" si="2"/>
        <v>-</v>
      </c>
      <c r="Q20" s="165" t="s">
        <v>1487</v>
      </c>
      <c r="R20" s="164" t="e">
        <f>COUNTIFS(#REF!,Status!$A20,#REF!,Status!Q20)</f>
        <v>#REF!</v>
      </c>
      <c r="S20" s="164" t="e">
        <f>SUMIFS(#REF!,#REF!,$A20,#REF!,Q20)</f>
        <v>#REF!</v>
      </c>
      <c r="T20" s="170" t="str">
        <f t="shared" si="3"/>
        <v>-</v>
      </c>
      <c r="U20" s="166" t="s">
        <v>847</v>
      </c>
      <c r="V20" s="164" t="e">
        <f>COUNTIFS(#REF!,Status!$A20,#REF!,Status!U20)</f>
        <v>#REF!</v>
      </c>
      <c r="W20" s="164" t="e">
        <f>SUMIFS(#REF!,#REF!,$A20,#REF!,U20)</f>
        <v>#REF!</v>
      </c>
      <c r="X20" s="170" t="str">
        <f t="shared" si="4"/>
        <v>-</v>
      </c>
      <c r="Y20" s="167" t="s">
        <v>1826</v>
      </c>
      <c r="Z20" s="164" t="e">
        <f>COUNTIFS(#REF!,Status!$A20,#REF!,Status!Y20)</f>
        <v>#REF!</v>
      </c>
      <c r="AA20" s="164" t="e">
        <f>SUMIFS(#REF!,#REF!,$A20,#REF!,Y20)</f>
        <v>#REF!</v>
      </c>
      <c r="AB20" s="170" t="str">
        <f t="shared" si="5"/>
        <v>-</v>
      </c>
      <c r="AC20" s="167" t="s">
        <v>8140</v>
      </c>
      <c r="AD20" s="164" t="e">
        <f>COUNTIFS(#REF!,Status!$A20,#REF!,Status!AC20)</f>
        <v>#REF!</v>
      </c>
      <c r="AE20" s="164" t="e">
        <f>SUMIFS(#REF!,#REF!,$A20,#REF!,AC20)</f>
        <v>#REF!</v>
      </c>
      <c r="AF20" s="170" t="str">
        <f t="shared" si="6"/>
        <v>-</v>
      </c>
      <c r="AG20" s="168" t="s">
        <v>1827</v>
      </c>
      <c r="AH20" s="164" t="e">
        <f>COUNTIFS(#REF!,Status!$A20,#REF!,Status!AG20)</f>
        <v>#REF!</v>
      </c>
      <c r="AI20" s="164" t="e">
        <f>SUMIFS(#REF!,#REF!,$A20,#REF!,AG20)</f>
        <v>#REF!</v>
      </c>
      <c r="AJ20" s="170" t="str">
        <f t="shared" si="7"/>
        <v>-</v>
      </c>
    </row>
    <row r="21" spans="1:36" x14ac:dyDescent="0.25">
      <c r="A21" s="158" t="s">
        <v>339</v>
      </c>
      <c r="B21" s="158">
        <f>COUNTIFS(ClienteLocalidade!$V:$V,Status!$A21,ClienteLocalidade!$X:$X,"&lt;&gt;")</f>
        <v>4</v>
      </c>
      <c r="C21" s="158">
        <f>COUNTIFS(ClienteLocalidade!$V:$V,Status!$A21,ClienteLocalidade!$AA:$AA,"&gt;0")</f>
        <v>4</v>
      </c>
      <c r="D21" s="159">
        <f>SUM(Tabela179[[#This Row],[Evolução]]/Tabela179[[#This Row],[Localidades]])</f>
        <v>1</v>
      </c>
      <c r="E21" s="209">
        <f>COUNTIFS(ClienteLocalidade!$V:$V,Status!$A21,ClienteLocalidade!$AC:$AC,"&lt;&gt;")</f>
        <v>2</v>
      </c>
      <c r="F21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21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21" s="159" t="str">
        <f t="shared" si="0"/>
        <v>-</v>
      </c>
      <c r="I21" s="161" t="s">
        <v>114</v>
      </c>
      <c r="J21" s="162" t="e">
        <f>COUNTIFS(#REF!,Status!$A21,#REF!,Status!I21)</f>
        <v>#REF!</v>
      </c>
      <c r="K21" s="162" t="e">
        <f>SUMIFS(#REF!,#REF!,$A21,#REF!,I21)</f>
        <v>#REF!</v>
      </c>
      <c r="L21" s="159" t="str">
        <f t="shared" si="1"/>
        <v>-</v>
      </c>
      <c r="M21" s="163" t="s">
        <v>848</v>
      </c>
      <c r="N21" s="164" t="e">
        <f>COUNTIFS(#REF!,Status!$A21,#REF!,Status!M21)</f>
        <v>#REF!</v>
      </c>
      <c r="O21" s="164" t="e">
        <f>SUMIFS(#REF!,#REF!,$A21,#REF!,M21)</f>
        <v>#REF!</v>
      </c>
      <c r="P21" s="170" t="str">
        <f t="shared" si="2"/>
        <v>-</v>
      </c>
      <c r="Q21" s="165" t="s">
        <v>1487</v>
      </c>
      <c r="R21" s="164" t="e">
        <f>COUNTIFS(#REF!,Status!$A21,#REF!,Status!Q21)</f>
        <v>#REF!</v>
      </c>
      <c r="S21" s="164" t="e">
        <f>SUMIFS(#REF!,#REF!,$A21,#REF!,Q21)</f>
        <v>#REF!</v>
      </c>
      <c r="T21" s="170" t="str">
        <f t="shared" si="3"/>
        <v>-</v>
      </c>
      <c r="U21" s="166" t="s">
        <v>847</v>
      </c>
      <c r="V21" s="164" t="e">
        <f>COUNTIFS(#REF!,Status!$A21,#REF!,Status!U21)</f>
        <v>#REF!</v>
      </c>
      <c r="W21" s="164" t="e">
        <f>SUMIFS(#REF!,#REF!,$A21,#REF!,U21)</f>
        <v>#REF!</v>
      </c>
      <c r="X21" s="170" t="str">
        <f t="shared" si="4"/>
        <v>-</v>
      </c>
      <c r="Y21" s="167" t="s">
        <v>1826</v>
      </c>
      <c r="Z21" s="164" t="e">
        <f>COUNTIFS(#REF!,Status!$A21,#REF!,Status!Y21)</f>
        <v>#REF!</v>
      </c>
      <c r="AA21" s="164" t="e">
        <f>SUMIFS(#REF!,#REF!,$A21,#REF!,Y21)</f>
        <v>#REF!</v>
      </c>
      <c r="AB21" s="170" t="str">
        <f t="shared" si="5"/>
        <v>-</v>
      </c>
      <c r="AC21" s="167" t="s">
        <v>8140</v>
      </c>
      <c r="AD21" s="164" t="e">
        <f>COUNTIFS(#REF!,Status!$A21,#REF!,Status!AC21)</f>
        <v>#REF!</v>
      </c>
      <c r="AE21" s="164" t="e">
        <f>SUMIFS(#REF!,#REF!,$A21,#REF!,AC21)</f>
        <v>#REF!</v>
      </c>
      <c r="AF21" s="170" t="str">
        <f t="shared" si="6"/>
        <v>-</v>
      </c>
      <c r="AG21" s="168" t="s">
        <v>1827</v>
      </c>
      <c r="AH21" s="164" t="e">
        <f>COUNTIFS(#REF!,Status!$A21,#REF!,Status!AG21)</f>
        <v>#REF!</v>
      </c>
      <c r="AI21" s="164" t="e">
        <f>SUMIFS(#REF!,#REF!,$A21,#REF!,AG21)</f>
        <v>#REF!</v>
      </c>
      <c r="AJ21" s="170" t="str">
        <f t="shared" si="7"/>
        <v>-</v>
      </c>
    </row>
    <row r="22" spans="1:36" x14ac:dyDescent="0.25">
      <c r="A22" s="158" t="s">
        <v>7469</v>
      </c>
      <c r="B22" s="158">
        <f>COUNTIFS(ClienteLocalidade!$V:$V,Status!$A22,ClienteLocalidade!$X:$X,"&lt;&gt;")</f>
        <v>1</v>
      </c>
      <c r="C22" s="158">
        <f>COUNTIFS(ClienteLocalidade!$V:$V,Status!$A22,ClienteLocalidade!$AA:$AA,"&gt;0")</f>
        <v>1</v>
      </c>
      <c r="D22" s="159">
        <f>SUM(Tabela179[[#This Row],[Evolução]]/Tabela179[[#This Row],[Localidades]])</f>
        <v>1</v>
      </c>
      <c r="E22" s="209">
        <f>COUNTIFS(ClienteLocalidade!$V:$V,Status!$A22,ClienteLocalidade!$AC:$AC,"&lt;&gt;")</f>
        <v>0</v>
      </c>
      <c r="F22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22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22" s="159" t="str">
        <f t="shared" si="0"/>
        <v>-</v>
      </c>
      <c r="I22" s="161" t="s">
        <v>114</v>
      </c>
      <c r="J22" s="162" t="e">
        <f>COUNTIFS(#REF!,Status!$A22,#REF!,Status!I22)</f>
        <v>#REF!</v>
      </c>
      <c r="K22" s="162" t="e">
        <f>SUMIFS(#REF!,#REF!,$A22,#REF!,I22)</f>
        <v>#REF!</v>
      </c>
      <c r="L22" s="159" t="str">
        <f t="shared" si="1"/>
        <v>-</v>
      </c>
      <c r="M22" s="163" t="s">
        <v>848</v>
      </c>
      <c r="N22" s="164" t="e">
        <f>COUNTIFS(#REF!,Status!$A22,#REF!,Status!M22)</f>
        <v>#REF!</v>
      </c>
      <c r="O22" s="164" t="e">
        <f>SUMIFS(#REF!,#REF!,$A22,#REF!,M22)</f>
        <v>#REF!</v>
      </c>
      <c r="P22" s="170" t="str">
        <f t="shared" si="2"/>
        <v>-</v>
      </c>
      <c r="Q22" s="165" t="s">
        <v>1487</v>
      </c>
      <c r="R22" s="164" t="e">
        <f>COUNTIFS(#REF!,Status!$A22,#REF!,Status!Q22)</f>
        <v>#REF!</v>
      </c>
      <c r="S22" s="164" t="e">
        <f>SUMIFS(#REF!,#REF!,$A22,#REF!,Q22)</f>
        <v>#REF!</v>
      </c>
      <c r="T22" s="170" t="str">
        <f t="shared" si="3"/>
        <v>-</v>
      </c>
      <c r="U22" s="166" t="s">
        <v>847</v>
      </c>
      <c r="V22" s="164" t="e">
        <f>COUNTIFS(#REF!,Status!$A22,#REF!,Status!U22)</f>
        <v>#REF!</v>
      </c>
      <c r="W22" s="164" t="e">
        <f>SUMIFS(#REF!,#REF!,$A22,#REF!,U22)</f>
        <v>#REF!</v>
      </c>
      <c r="X22" s="170" t="str">
        <f t="shared" si="4"/>
        <v>-</v>
      </c>
      <c r="Y22" s="167" t="s">
        <v>1826</v>
      </c>
      <c r="Z22" s="164" t="e">
        <f>COUNTIFS(#REF!,Status!$A22,#REF!,Status!Y22)</f>
        <v>#REF!</v>
      </c>
      <c r="AA22" s="164" t="e">
        <f>SUMIFS(#REF!,#REF!,$A22,#REF!,Y22)</f>
        <v>#REF!</v>
      </c>
      <c r="AB22" s="170" t="str">
        <f t="shared" si="5"/>
        <v>-</v>
      </c>
      <c r="AC22" s="167" t="s">
        <v>8140</v>
      </c>
      <c r="AD22" s="164" t="e">
        <f>COUNTIFS(#REF!,Status!$A22,#REF!,Status!AC22)</f>
        <v>#REF!</v>
      </c>
      <c r="AE22" s="164" t="e">
        <f>SUMIFS(#REF!,#REF!,$A22,#REF!,AC22)</f>
        <v>#REF!</v>
      </c>
      <c r="AF22" s="170" t="str">
        <f t="shared" si="6"/>
        <v>-</v>
      </c>
      <c r="AG22" s="168" t="s">
        <v>1827</v>
      </c>
      <c r="AH22" s="164" t="e">
        <f>COUNTIFS(#REF!,Status!$A22,#REF!,Status!AG22)</f>
        <v>#REF!</v>
      </c>
      <c r="AI22" s="164" t="e">
        <f>SUMIFS(#REF!,#REF!,$A22,#REF!,AG22)</f>
        <v>#REF!</v>
      </c>
      <c r="AJ22" s="170" t="str">
        <f t="shared" si="7"/>
        <v>-</v>
      </c>
    </row>
    <row r="23" spans="1:36" x14ac:dyDescent="0.25">
      <c r="A23" s="158" t="s">
        <v>7749</v>
      </c>
      <c r="B23" s="158">
        <f>COUNTIFS(ClienteLocalidade!$V:$V,Status!$A23,ClienteLocalidade!$X:$X,"&lt;&gt;")</f>
        <v>2</v>
      </c>
      <c r="C23" s="158">
        <f>COUNTIFS(ClienteLocalidade!$V:$V,Status!$A23,ClienteLocalidade!$AA:$AA,"&gt;0")</f>
        <v>2</v>
      </c>
      <c r="D23" s="159">
        <f>SUM(Tabela179[[#This Row],[Evolução]]/Tabela179[[#This Row],[Localidades]])</f>
        <v>1</v>
      </c>
      <c r="E23" s="209">
        <f>COUNTIFS(ClienteLocalidade!$V:$V,Status!$A23,ClienteLocalidade!$AC:$AC,"&lt;&gt;")</f>
        <v>1</v>
      </c>
      <c r="F23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23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23" s="159" t="str">
        <f t="shared" si="0"/>
        <v>-</v>
      </c>
      <c r="I23" s="161" t="s">
        <v>114</v>
      </c>
      <c r="J23" s="162" t="e">
        <f>COUNTIFS(#REF!,Status!$A23,#REF!,Status!I23)</f>
        <v>#REF!</v>
      </c>
      <c r="K23" s="162" t="e">
        <f>SUMIFS(#REF!,#REF!,$A23,#REF!,I23)</f>
        <v>#REF!</v>
      </c>
      <c r="L23" s="159" t="str">
        <f t="shared" si="1"/>
        <v>-</v>
      </c>
      <c r="M23" s="163" t="s">
        <v>848</v>
      </c>
      <c r="N23" s="164" t="e">
        <f>COUNTIFS(#REF!,Status!$A23,#REF!,Status!M23)</f>
        <v>#REF!</v>
      </c>
      <c r="O23" s="164" t="e">
        <f>SUMIFS(#REF!,#REF!,$A23,#REF!,M23)</f>
        <v>#REF!</v>
      </c>
      <c r="P23" s="170" t="str">
        <f t="shared" si="2"/>
        <v>-</v>
      </c>
      <c r="Q23" s="165" t="s">
        <v>1487</v>
      </c>
      <c r="R23" s="164" t="e">
        <f>COUNTIFS(#REF!,Status!$A23,#REF!,Status!Q23)</f>
        <v>#REF!</v>
      </c>
      <c r="S23" s="164" t="e">
        <f>SUMIFS(#REF!,#REF!,$A23,#REF!,Q23)</f>
        <v>#REF!</v>
      </c>
      <c r="T23" s="170" t="str">
        <f t="shared" si="3"/>
        <v>-</v>
      </c>
      <c r="U23" s="166" t="s">
        <v>847</v>
      </c>
      <c r="V23" s="164" t="e">
        <f>COUNTIFS(#REF!,Status!$A23,#REF!,Status!U23)</f>
        <v>#REF!</v>
      </c>
      <c r="W23" s="164" t="e">
        <f>SUMIFS(#REF!,#REF!,$A23,#REF!,U23)</f>
        <v>#REF!</v>
      </c>
      <c r="X23" s="170" t="str">
        <f t="shared" si="4"/>
        <v>-</v>
      </c>
      <c r="Y23" s="167" t="s">
        <v>1826</v>
      </c>
      <c r="Z23" s="164" t="e">
        <f>COUNTIFS(#REF!,Status!$A23,#REF!,Status!Y23)</f>
        <v>#REF!</v>
      </c>
      <c r="AA23" s="164" t="e">
        <f>SUMIFS(#REF!,#REF!,$A23,#REF!,Y23)</f>
        <v>#REF!</v>
      </c>
      <c r="AB23" s="170" t="str">
        <f t="shared" si="5"/>
        <v>-</v>
      </c>
      <c r="AC23" s="167" t="s">
        <v>8140</v>
      </c>
      <c r="AD23" s="164" t="e">
        <f>COUNTIFS(#REF!,Status!$A23,#REF!,Status!AC23)</f>
        <v>#REF!</v>
      </c>
      <c r="AE23" s="164" t="e">
        <f>SUMIFS(#REF!,#REF!,$A23,#REF!,AC23)</f>
        <v>#REF!</v>
      </c>
      <c r="AF23" s="170" t="str">
        <f t="shared" si="6"/>
        <v>-</v>
      </c>
      <c r="AG23" s="168" t="s">
        <v>1827</v>
      </c>
      <c r="AH23" s="164" t="e">
        <f>COUNTIFS(#REF!,Status!$A23,#REF!,Status!AG23)</f>
        <v>#REF!</v>
      </c>
      <c r="AI23" s="164" t="e">
        <f>SUMIFS(#REF!,#REF!,$A23,#REF!,AG23)</f>
        <v>#REF!</v>
      </c>
      <c r="AJ23" s="170" t="str">
        <f t="shared" si="7"/>
        <v>-</v>
      </c>
    </row>
    <row r="24" spans="1:36" x14ac:dyDescent="0.25">
      <c r="A24" s="158" t="s">
        <v>413</v>
      </c>
      <c r="B24" s="158">
        <f>COUNTIFS(ClienteLocalidade!$V:$V,Status!$A24,ClienteLocalidade!$X:$X,"&lt;&gt;")</f>
        <v>1</v>
      </c>
      <c r="C24" s="158">
        <f>COUNTIFS(ClienteLocalidade!$V:$V,Status!$A24,ClienteLocalidade!$AA:$AA,"&gt;0")</f>
        <v>1</v>
      </c>
      <c r="D24" s="159">
        <f>SUM(Tabela179[[#This Row],[Evolução]]/Tabela179[[#This Row],[Localidades]])</f>
        <v>1</v>
      </c>
      <c r="E24" s="209">
        <f>COUNTIFS(ClienteLocalidade!$V:$V,Status!$A24,ClienteLocalidade!$AC:$AC,"&lt;&gt;")</f>
        <v>0</v>
      </c>
      <c r="F24" s="160" t="e">
        <f>SUM((Tabela179[[#This Row],[Cloro]]+Tabela179[[#This Row],[PAC]]+Tabela179[[#This Row],[DIOXIDO]]+Tabela179[[#This Row],[PASTILHA]]+Tabela179[[#This Row],[MASCARA]]+Tabela179[[#This Row],[KITEMER]]+Tabela179[[#This Row],[DOSAGEM]]))</f>
        <v>#REF!</v>
      </c>
      <c r="G24" s="160" t="e">
        <f>SUM((Tabela179[[#This Row],[Evolução3]]+Tabela179[[#This Row],[Evolução6]]+Tabela179[[#This Row],[Evolução9]]+Tabela179[[#This Row],[Evolução12]]+Tabela179[[#This Row],[Evolução15]]+Tabela179[[#This Row],[Evolução154]]+Tabela179[[#This Row],[Evolução18]]))</f>
        <v>#REF!</v>
      </c>
      <c r="H24" s="159" t="str">
        <f t="shared" si="0"/>
        <v>-</v>
      </c>
      <c r="I24" s="161" t="s">
        <v>114</v>
      </c>
      <c r="J24" s="162" t="e">
        <f>COUNTIFS(#REF!,Status!$A24,#REF!,Status!I24)</f>
        <v>#REF!</v>
      </c>
      <c r="K24" s="162" t="e">
        <f>SUMIFS(#REF!,#REF!,$A24,#REF!,I24)</f>
        <v>#REF!</v>
      </c>
      <c r="L24" s="159" t="str">
        <f t="shared" si="1"/>
        <v>-</v>
      </c>
      <c r="M24" s="163" t="s">
        <v>848</v>
      </c>
      <c r="N24" s="164" t="e">
        <f>COUNTIFS(#REF!,Status!$A24,#REF!,Status!M24)</f>
        <v>#REF!</v>
      </c>
      <c r="O24" s="164" t="e">
        <f>SUMIFS(#REF!,#REF!,$A24,#REF!,M24)</f>
        <v>#REF!</v>
      </c>
      <c r="P24" s="170" t="str">
        <f t="shared" si="2"/>
        <v>-</v>
      </c>
      <c r="Q24" s="165" t="s">
        <v>1487</v>
      </c>
      <c r="R24" s="164" t="e">
        <f>COUNTIFS(#REF!,Status!$A24,#REF!,Status!Q24)</f>
        <v>#REF!</v>
      </c>
      <c r="S24" s="164" t="e">
        <f>SUMIFS(#REF!,#REF!,$A24,#REF!,Q24)</f>
        <v>#REF!</v>
      </c>
      <c r="T24" s="170" t="str">
        <f t="shared" si="3"/>
        <v>-</v>
      </c>
      <c r="U24" s="166" t="s">
        <v>847</v>
      </c>
      <c r="V24" s="164" t="e">
        <f>COUNTIFS(#REF!,Status!$A24,#REF!,Status!U24)</f>
        <v>#REF!</v>
      </c>
      <c r="W24" s="164" t="e">
        <f>SUMIFS(#REF!,#REF!,$A24,#REF!,U24)</f>
        <v>#REF!</v>
      </c>
      <c r="X24" s="170" t="str">
        <f t="shared" si="4"/>
        <v>-</v>
      </c>
      <c r="Y24" s="167" t="s">
        <v>1826</v>
      </c>
      <c r="Z24" s="164" t="e">
        <f>COUNTIFS(#REF!,Status!$A24,#REF!,Status!Y24)</f>
        <v>#REF!</v>
      </c>
      <c r="AA24" s="164" t="e">
        <f>SUMIFS(#REF!,#REF!,$A24,#REF!,Y24)</f>
        <v>#REF!</v>
      </c>
      <c r="AB24" s="170" t="str">
        <f t="shared" si="5"/>
        <v>-</v>
      </c>
      <c r="AC24" s="167" t="s">
        <v>8140</v>
      </c>
      <c r="AD24" s="164" t="e">
        <f>COUNTIFS(#REF!,Status!$A24,#REF!,Status!AC24)</f>
        <v>#REF!</v>
      </c>
      <c r="AE24" s="164" t="e">
        <f>SUMIFS(#REF!,#REF!,$A24,#REF!,AC24)</f>
        <v>#REF!</v>
      </c>
      <c r="AF24" s="170" t="str">
        <f t="shared" si="6"/>
        <v>-</v>
      </c>
      <c r="AG24" s="168" t="s">
        <v>1827</v>
      </c>
      <c r="AH24" s="164" t="e">
        <f>COUNTIFS(#REF!,Status!$A24,#REF!,Status!AG24)</f>
        <v>#REF!</v>
      </c>
      <c r="AI24" s="164" t="e">
        <f>SUMIFS(#REF!,#REF!,$A24,#REF!,AG24)</f>
        <v>#REF!</v>
      </c>
      <c r="AJ24" s="170" t="str">
        <f t="shared" si="7"/>
        <v>-</v>
      </c>
    </row>
    <row r="25" spans="1:36" x14ac:dyDescent="0.25">
      <c r="A25" s="201" t="s">
        <v>612</v>
      </c>
      <c r="B25" s="201">
        <f>SUBTOTAL(109,Tabela179[Localidades])</f>
        <v>691</v>
      </c>
      <c r="C25" s="201">
        <f>SUBTOTAL(109,Tabela179[Evolução])</f>
        <v>601</v>
      </c>
      <c r="D25" s="200">
        <f>SUM(C25/B25)</f>
        <v>0.86975397973950797</v>
      </c>
      <c r="E25" s="200"/>
      <c r="F25" s="202" t="e">
        <f>SUBTOTAL(109,Tabela179[Bens])</f>
        <v>#REF!</v>
      </c>
      <c r="G25" s="202" t="e">
        <f>SUBTOTAL(109,Tabela179[Evolução2])</f>
        <v>#REF!</v>
      </c>
      <c r="H25" s="200" t="e">
        <f>SUM(G25/F25)</f>
        <v>#REF!</v>
      </c>
      <c r="I25" s="203"/>
      <c r="J25" s="201" t="e">
        <f>SUBTOTAL(109,Tabela179[Cloro])</f>
        <v>#REF!</v>
      </c>
      <c r="K25" s="201" t="e">
        <f>SUBTOTAL(109,Tabela179[Evolução3])</f>
        <v>#REF!</v>
      </c>
      <c r="L25" s="200" t="e">
        <f>SUM(K25/J25)</f>
        <v>#REF!</v>
      </c>
      <c r="M25" s="204"/>
      <c r="N25" s="201" t="e">
        <f>SUBTOTAL(109,Tabela179[PAC])</f>
        <v>#REF!</v>
      </c>
      <c r="O25" s="201" t="e">
        <f>SUBTOTAL(109,Tabela179[Evolução6])</f>
        <v>#REF!</v>
      </c>
      <c r="P25" s="200" t="e">
        <f>SUM(O25/N25)</f>
        <v>#REF!</v>
      </c>
      <c r="Q25" s="205"/>
      <c r="R25" s="201" t="e">
        <f>SUBTOTAL(109,Tabela179[DIOXIDO])</f>
        <v>#REF!</v>
      </c>
      <c r="S25" s="201" t="e">
        <f>SUBTOTAL(109,Tabela179[Evolução9])</f>
        <v>#REF!</v>
      </c>
      <c r="T25" s="200" t="e">
        <f>SUM(S25/R25)</f>
        <v>#REF!</v>
      </c>
      <c r="U25" s="206"/>
      <c r="V25" s="201" t="e">
        <f>SUBTOTAL(109,Tabela179[PASTILHA])</f>
        <v>#REF!</v>
      </c>
      <c r="W25" s="201" t="e">
        <f>SUBTOTAL(109,Tabela179[Evolução12])</f>
        <v>#REF!</v>
      </c>
      <c r="X25" s="200" t="e">
        <f>SUM(W25/V25)</f>
        <v>#REF!</v>
      </c>
      <c r="Y25" s="207"/>
      <c r="Z25" s="201" t="e">
        <f>SUBTOTAL(109,Tabela179[MASCARA])</f>
        <v>#REF!</v>
      </c>
      <c r="AA25" s="201" t="e">
        <f>SUBTOTAL(109,Tabela179[Evolução15])</f>
        <v>#REF!</v>
      </c>
      <c r="AB25" s="200" t="e">
        <f>SUM(AA25/Z25)</f>
        <v>#REF!</v>
      </c>
      <c r="AC25" s="207"/>
      <c r="AD25" s="201" t="e">
        <f>SUBTOTAL(109,Tabela179[KITEMER])</f>
        <v>#REF!</v>
      </c>
      <c r="AE25" s="201" t="e">
        <f>SUBTOTAL(109,Tabela179[Evolução154])</f>
        <v>#REF!</v>
      </c>
      <c r="AF25" s="200" t="e">
        <f>SUM(AE25/AD25)</f>
        <v>#REF!</v>
      </c>
      <c r="AG25" s="208"/>
      <c r="AH25" s="201" t="e">
        <f>SUBTOTAL(109,Tabela179[DOSAGEM])</f>
        <v>#REF!</v>
      </c>
      <c r="AI25" s="201" t="e">
        <f>SUBTOTAL(109,Tabela179[Evolução18])</f>
        <v>#REF!</v>
      </c>
      <c r="AJ25" s="200" t="e">
        <f>SUM(AI25/AH25)</f>
        <v>#REF!</v>
      </c>
    </row>
    <row r="32" spans="1:36" x14ac:dyDescent="0.25">
      <c r="A32" s="5" t="s">
        <v>8213</v>
      </c>
      <c r="B32" s="5" t="s">
        <v>214</v>
      </c>
      <c r="C32" s="5" t="s">
        <v>753</v>
      </c>
      <c r="D32" s="5" t="s">
        <v>8214</v>
      </c>
    </row>
    <row r="33" spans="1:5" x14ac:dyDescent="0.25">
      <c r="A33" s="5" t="s">
        <v>518</v>
      </c>
      <c r="B33" s="5">
        <f>Tabela179[[#Totals],[Localidades]]-3</f>
        <v>688</v>
      </c>
      <c r="C33" s="190">
        <f>Tabela179[[#Totals],[Evolução]]</f>
        <v>601</v>
      </c>
      <c r="D33" s="178">
        <f>Tabela6[[#This Row],[Evolução]]/Tabela6[[#This Row],[Total]]</f>
        <v>0.87354651162790697</v>
      </c>
      <c r="E33" s="178"/>
    </row>
    <row r="34" spans="1:5" x14ac:dyDescent="0.25">
      <c r="A34" s="5" t="s">
        <v>1589</v>
      </c>
      <c r="B34" s="5" t="e">
        <f>Tabela179[[#Totals],[Bens]]</f>
        <v>#REF!</v>
      </c>
      <c r="C34" s="190" t="e">
        <f>Tabela179[[#Totals],[Evolução2]]</f>
        <v>#REF!</v>
      </c>
      <c r="D34" s="178" t="e">
        <f>Tabela6[[#This Row],[Evolução]]/Tabela6[[#This Row],[Total]]</f>
        <v>#REF!</v>
      </c>
      <c r="E34" s="178"/>
    </row>
    <row r="35" spans="1:5" x14ac:dyDescent="0.25">
      <c r="A35" s="5" t="s">
        <v>8236</v>
      </c>
      <c r="B35" s="24">
        <v>372</v>
      </c>
      <c r="C35" s="24">
        <v>304</v>
      </c>
      <c r="D35" s="178">
        <f>Tabela6[[#This Row],[Evolução]]/Tabela6[[#This Row],[Total]]</f>
        <v>0.81720430107526887</v>
      </c>
      <c r="E35" s="178"/>
    </row>
    <row r="48" spans="1:5" ht="63.75" x14ac:dyDescent="0.25">
      <c r="A48" s="113" t="s">
        <v>31</v>
      </c>
      <c r="B48" s="108" t="s">
        <v>518</v>
      </c>
      <c r="C48" s="108" t="s">
        <v>8333</v>
      </c>
      <c r="D48" s="108" t="s">
        <v>611</v>
      </c>
    </row>
    <row r="49" spans="1:4" x14ac:dyDescent="0.25">
      <c r="A49" s="158" t="s">
        <v>238</v>
      </c>
      <c r="B49" s="158">
        <f>COUNTIFS(ClienteLocalidade!$V:$V,Status!$A49,ClienteLocalidade!$X:$X,"&lt;&gt;")</f>
        <v>4</v>
      </c>
      <c r="C49" s="209">
        <f>COUNTIFS(ClienteLocalidade!$V:$V,Status!$A49,ClienteLocalidade!$AC:$AC,"&lt;&gt;")</f>
        <v>3</v>
      </c>
      <c r="D49" s="159">
        <f>SUM(Tabela10[[#This Row],[Localização]]/Tabela10[[#This Row],[Localidades]])</f>
        <v>0.75</v>
      </c>
    </row>
    <row r="50" spans="1:4" hidden="1" x14ac:dyDescent="0.25">
      <c r="A50" s="158" t="s">
        <v>392</v>
      </c>
      <c r="B50" s="158">
        <f>COUNTIFS(ClienteLocalidade!$V:$V,Status!$A50,ClienteLocalidade!$X:$X,"&lt;&gt;")</f>
        <v>1</v>
      </c>
      <c r="C50" s="209">
        <f>COUNTIFS(ClienteLocalidade!$V:$V,Status!$A50,ClienteLocalidade!$AC:$AC,"&lt;&gt;")</f>
        <v>0</v>
      </c>
      <c r="D50" s="159">
        <f>SUM(Tabela10[[#This Row],[Localização]]/Tabela10[[#This Row],[Localidades]])</f>
        <v>0</v>
      </c>
    </row>
    <row r="51" spans="1:4" hidden="1" x14ac:dyDescent="0.25">
      <c r="A51" s="158" t="s">
        <v>415</v>
      </c>
      <c r="B51" s="158">
        <f>COUNTIFS(ClienteLocalidade!$V:$V,Status!$A51,ClienteLocalidade!$X:$X,"&lt;&gt;")</f>
        <v>0</v>
      </c>
      <c r="C51" s="209">
        <f>COUNTIFS(ClienteLocalidade!$V:$V,Status!$A51,ClienteLocalidade!$AC:$AC,"&lt;&gt;")</f>
        <v>0</v>
      </c>
      <c r="D51" s="159" t="e">
        <f>SUM(Tabela10[[#This Row],[Localização]]/Tabela10[[#This Row],[Localidades]])</f>
        <v>#DIV/0!</v>
      </c>
    </row>
    <row r="52" spans="1:4" hidden="1" x14ac:dyDescent="0.25">
      <c r="A52" s="158" t="s">
        <v>7469</v>
      </c>
      <c r="B52" s="158">
        <f>COUNTIFS(ClienteLocalidade!$V:$V,Status!$A52,ClienteLocalidade!$X:$X,"&lt;&gt;")</f>
        <v>1</v>
      </c>
      <c r="C52" s="209">
        <f>COUNTIFS(ClienteLocalidade!$V:$V,Status!$A52,ClienteLocalidade!$AC:$AC,"&lt;&gt;")</f>
        <v>0</v>
      </c>
      <c r="D52" s="159">
        <f>SUM(Tabela10[[#This Row],[Localização]]/Tabela10[[#This Row],[Localidades]])</f>
        <v>0</v>
      </c>
    </row>
    <row r="53" spans="1:4" hidden="1" x14ac:dyDescent="0.25">
      <c r="A53" s="158" t="s">
        <v>336</v>
      </c>
      <c r="B53" s="158">
        <f>COUNTIFS(ClienteLocalidade!$V:$V,Status!$A53,ClienteLocalidade!$X:$X,"&lt;&gt;")</f>
        <v>3</v>
      </c>
      <c r="C53" s="209">
        <f>COUNTIFS(ClienteLocalidade!$V:$V,Status!$A53,ClienteLocalidade!$AC:$AC,"&lt;&gt;")</f>
        <v>0</v>
      </c>
      <c r="D53" s="159">
        <f>SUM(Tabela10[[#This Row],[Localização]]/Tabela10[[#This Row],[Localidades]])</f>
        <v>0</v>
      </c>
    </row>
    <row r="54" spans="1:4" hidden="1" x14ac:dyDescent="0.25">
      <c r="A54" s="158" t="s">
        <v>395</v>
      </c>
      <c r="B54" s="158">
        <f>COUNTIFS(ClienteLocalidade!$V:$V,Status!$A54,ClienteLocalidade!$X:$X,"&lt;&gt;")</f>
        <v>2</v>
      </c>
      <c r="C54" s="209">
        <f>COUNTIFS(ClienteLocalidade!$V:$V,Status!$A54,ClienteLocalidade!$AC:$AC,"&lt;&gt;")</f>
        <v>0</v>
      </c>
      <c r="D54" s="159">
        <f>SUM(Tabela10[[#This Row],[Localização]]/Tabela10[[#This Row],[Localidades]])</f>
        <v>0</v>
      </c>
    </row>
    <row r="55" spans="1:4" x14ac:dyDescent="0.25">
      <c r="A55" s="158" t="s">
        <v>33</v>
      </c>
      <c r="B55" s="158">
        <f>COUNTIFS(ClienteLocalidade!$V:$V,Status!$A55,ClienteLocalidade!$X:$X,"&lt;&gt;")</f>
        <v>38</v>
      </c>
      <c r="C55" s="209">
        <f>COUNTIFS(ClienteLocalidade!$V:$V,Status!$A55,ClienteLocalidade!$AC:$AC,"&lt;&gt;")</f>
        <v>4</v>
      </c>
      <c r="D55" s="159">
        <f>SUM(Tabela10[[#This Row],[Localização]]/Tabela10[[#This Row],[Localidades]])</f>
        <v>0.10526315789473684</v>
      </c>
    </row>
    <row r="56" spans="1:4" x14ac:dyDescent="0.25">
      <c r="A56" s="158" t="s">
        <v>337</v>
      </c>
      <c r="B56" s="158">
        <f>COUNTIFS(ClienteLocalidade!$V:$V,Status!$A56,ClienteLocalidade!$X:$X,"&lt;&gt;")</f>
        <v>10</v>
      </c>
      <c r="C56" s="209">
        <f>COUNTIFS(ClienteLocalidade!$V:$V,Status!$A56,ClienteLocalidade!$AC:$AC,"&lt;&gt;")</f>
        <v>3</v>
      </c>
      <c r="D56" s="159">
        <f>SUM(Tabela10[[#This Row],[Localização]]/Tabela10[[#This Row],[Localidades]])</f>
        <v>0.3</v>
      </c>
    </row>
    <row r="57" spans="1:4" x14ac:dyDescent="0.25">
      <c r="A57" s="158" t="s">
        <v>133</v>
      </c>
      <c r="B57" s="158">
        <f>COUNTIFS(ClienteLocalidade!$V:$V,Status!$A57,ClienteLocalidade!$X:$X,"&lt;&gt;")</f>
        <v>146</v>
      </c>
      <c r="C57" s="209">
        <f>COUNTIFS(ClienteLocalidade!$V:$V,Status!$A57,ClienteLocalidade!$AC:$AC,"&lt;&gt;")</f>
        <v>26</v>
      </c>
      <c r="D57" s="159">
        <f>SUM(Tabela10[[#This Row],[Localização]]/Tabela10[[#This Row],[Localidades]])</f>
        <v>0.17808219178082191</v>
      </c>
    </row>
    <row r="58" spans="1:4" x14ac:dyDescent="0.25">
      <c r="A58" s="158" t="s">
        <v>754</v>
      </c>
      <c r="B58" s="158">
        <f>COUNTIFS(ClienteLocalidade!$V:$V,Status!$A58,ClienteLocalidade!$X:$X,"&lt;&gt;")</f>
        <v>2</v>
      </c>
      <c r="C58" s="209">
        <f>COUNTIFS(ClienteLocalidade!$V:$V,Status!$A58,ClienteLocalidade!$AC:$AC,"&lt;&gt;")</f>
        <v>2</v>
      </c>
      <c r="D58" s="159">
        <f>SUM(Tabela10[[#This Row],[Localização]]/Tabela10[[#This Row],[Localidades]])</f>
        <v>1</v>
      </c>
    </row>
    <row r="59" spans="1:4" x14ac:dyDescent="0.25">
      <c r="A59" s="158" t="s">
        <v>32</v>
      </c>
      <c r="B59" s="158">
        <f>COUNTIFS(ClienteLocalidade!$V:$V,Status!$A59,ClienteLocalidade!$X:$X,"&lt;&gt;")</f>
        <v>170</v>
      </c>
      <c r="C59" s="209">
        <f>COUNTIFS(ClienteLocalidade!$V:$V,Status!$A59,ClienteLocalidade!$AC:$AC,"&lt;&gt;")</f>
        <v>14</v>
      </c>
      <c r="D59" s="159">
        <f>SUM(Tabela10[[#This Row],[Localização]]/Tabela10[[#This Row],[Localidades]])</f>
        <v>8.2352941176470587E-2</v>
      </c>
    </row>
    <row r="60" spans="1:4" x14ac:dyDescent="0.25">
      <c r="A60" s="158" t="s">
        <v>42</v>
      </c>
      <c r="B60" s="158">
        <f>COUNTIFS(ClienteLocalidade!$V:$V,Status!$A60,ClienteLocalidade!$X:$X,"&lt;&gt;")</f>
        <v>29</v>
      </c>
      <c r="C60" s="209">
        <f>COUNTIFS(ClienteLocalidade!$V:$V,Status!$A60,ClienteLocalidade!$AC:$AC,"&lt;&gt;")</f>
        <v>4</v>
      </c>
      <c r="D60" s="159">
        <f>SUM(Tabela10[[#This Row],[Localização]]/Tabela10[[#This Row],[Localidades]])</f>
        <v>0.13793103448275862</v>
      </c>
    </row>
    <row r="61" spans="1:4" hidden="1" x14ac:dyDescent="0.25">
      <c r="A61" s="158" t="s">
        <v>8150</v>
      </c>
      <c r="B61" s="158">
        <f>COUNTIFS(ClienteLocalidade!$V:$V,Status!$A61,ClienteLocalidade!$X:$X,"&lt;&gt;")</f>
        <v>33</v>
      </c>
      <c r="C61" s="209">
        <f>COUNTIFS(ClienteLocalidade!$V:$V,Status!$A61,ClienteLocalidade!$AC:$AC,"&lt;&gt;")</f>
        <v>0</v>
      </c>
      <c r="D61" s="159">
        <f>SUM(Tabela10[[#This Row],[Localização]]/Tabela10[[#This Row],[Localidades]])</f>
        <v>0</v>
      </c>
    </row>
    <row r="62" spans="1:4" hidden="1" x14ac:dyDescent="0.25">
      <c r="A62" s="158" t="s">
        <v>338</v>
      </c>
      <c r="B62" s="158">
        <f>COUNTIFS(ClienteLocalidade!$V:$V,Status!$A62,ClienteLocalidade!$X:$X,"&lt;&gt;")</f>
        <v>129</v>
      </c>
      <c r="C62" s="209">
        <f>COUNTIFS(ClienteLocalidade!$V:$V,Status!$A62,ClienteLocalidade!$AC:$AC,"&lt;&gt;")</f>
        <v>0</v>
      </c>
      <c r="D62" s="159">
        <f>SUM(Tabela10[[#This Row],[Localização]]/Tabela10[[#This Row],[Localidades]])</f>
        <v>0</v>
      </c>
    </row>
    <row r="63" spans="1:4" x14ac:dyDescent="0.25">
      <c r="A63" s="158" t="s">
        <v>241</v>
      </c>
      <c r="B63" s="158">
        <f>COUNTIFS(ClienteLocalidade!$V:$V,Status!$A63,ClienteLocalidade!$X:$X,"&lt;&gt;")</f>
        <v>113</v>
      </c>
      <c r="C63" s="209">
        <f>COUNTIFS(ClienteLocalidade!$V:$V,Status!$A63,ClienteLocalidade!$AC:$AC,"&lt;&gt;")</f>
        <v>20</v>
      </c>
      <c r="D63" s="159">
        <f>SUM(Tabela10[[#This Row],[Localização]]/Tabela10[[#This Row],[Localidades]])</f>
        <v>0.17699115044247787</v>
      </c>
    </row>
    <row r="64" spans="1:4" hidden="1" x14ac:dyDescent="0.25">
      <c r="A64" s="158" t="s">
        <v>8145</v>
      </c>
      <c r="B64" s="158">
        <f>COUNTIFS(ClienteLocalidade!$V:$V,Status!$A64,ClienteLocalidade!$X:$X,"&lt;&gt;")</f>
        <v>2</v>
      </c>
      <c r="C64" s="209">
        <f>COUNTIFS(ClienteLocalidade!$V:$V,Status!$A64,ClienteLocalidade!$AC:$AC,"&lt;&gt;")</f>
        <v>0</v>
      </c>
      <c r="D64" s="159">
        <f>SUM(Tabela10[[#This Row],[Localização]]/Tabela10[[#This Row],[Localidades]])</f>
        <v>0</v>
      </c>
    </row>
    <row r="65" spans="1:4" hidden="1" x14ac:dyDescent="0.25">
      <c r="A65" s="158" t="s">
        <v>405</v>
      </c>
      <c r="B65" s="158">
        <f>COUNTIFS(ClienteLocalidade!$V:$V,Status!$A65,ClienteLocalidade!$X:$X,"&lt;&gt;")</f>
        <v>1</v>
      </c>
      <c r="C65" s="209">
        <f>COUNTIFS(ClienteLocalidade!$V:$V,Status!$A65,ClienteLocalidade!$AC:$AC,"&lt;&gt;")</f>
        <v>0</v>
      </c>
      <c r="D65" s="159">
        <f>SUM(Tabela10[[#This Row],[Localização]]/Tabela10[[#This Row],[Localidades]])</f>
        <v>0</v>
      </c>
    </row>
    <row r="66" spans="1:4" x14ac:dyDescent="0.25">
      <c r="A66" s="158" t="s">
        <v>339</v>
      </c>
      <c r="B66" s="158">
        <f>COUNTIFS(ClienteLocalidade!$V:$V,Status!$A66,ClienteLocalidade!$X:$X,"&lt;&gt;")</f>
        <v>4</v>
      </c>
      <c r="C66" s="209">
        <f>COUNTIFS(ClienteLocalidade!$V:$V,Status!$A66,ClienteLocalidade!$AC:$AC,"&lt;&gt;")</f>
        <v>2</v>
      </c>
      <c r="D66" s="159">
        <f>SUM(Tabela10[[#This Row],[Localização]]/Tabela10[[#This Row],[Localidades]])</f>
        <v>0.5</v>
      </c>
    </row>
    <row r="67" spans="1:4" hidden="1" x14ac:dyDescent="0.25">
      <c r="A67" s="158" t="s">
        <v>410</v>
      </c>
      <c r="B67" s="158">
        <f>COUNTIFS(ClienteLocalidade!$V:$V,Status!$A67,ClienteLocalidade!$X:$X,"&lt;&gt;")</f>
        <v>0</v>
      </c>
      <c r="C67" s="209">
        <f>COUNTIFS(ClienteLocalidade!$V:$V,Status!$A67,ClienteLocalidade!$AC:$AC,"&lt;&gt;")</f>
        <v>0</v>
      </c>
      <c r="D67" s="159" t="e">
        <f>SUM(Tabela10[[#This Row],[Localização]]/Tabela10[[#This Row],[Localidades]])</f>
        <v>#DIV/0!</v>
      </c>
    </row>
    <row r="68" spans="1:4" x14ac:dyDescent="0.25">
      <c r="A68" s="211" t="s">
        <v>7749</v>
      </c>
      <c r="B68" s="158">
        <f>COUNTIFS(ClienteLocalidade!$V:$V,Status!$A68,ClienteLocalidade!$X:$X,"&lt;&gt;")</f>
        <v>2</v>
      </c>
      <c r="C68" s="209">
        <f>COUNTIFS(ClienteLocalidade!$V:$V,Status!$A68,ClienteLocalidade!$AC:$AC,"&lt;&gt;")</f>
        <v>1</v>
      </c>
      <c r="D68" s="212">
        <f>SUM(Tabela10[[#This Row],[Localização]]/Tabela10[[#This Row],[Localidades]])</f>
        <v>0.5</v>
      </c>
    </row>
    <row r="69" spans="1:4" hidden="1" x14ac:dyDescent="0.25">
      <c r="A69" s="211" t="s">
        <v>413</v>
      </c>
      <c r="B69" s="211">
        <f>COUNTIFS(ClienteLocalidade!$V:$V,Status!$A69,ClienteLocalidade!$X:$X,"&lt;&gt;")</f>
        <v>1</v>
      </c>
      <c r="C69" s="210">
        <f>COUNTIFS(ClienteLocalidade!$V:$V,Status!$A69,ClienteLocalidade!$AC:$AC,"&lt;&gt;")</f>
        <v>0</v>
      </c>
      <c r="D69" s="212">
        <f>SUM(Tabela10[[#This Row],[Localização]]/Tabela10[[#This Row],[Localidades]])</f>
        <v>0</v>
      </c>
    </row>
    <row r="70" spans="1:4" x14ac:dyDescent="0.25">
      <c r="A70" s="211" t="s">
        <v>8281</v>
      </c>
      <c r="B70" s="211">
        <f>COUNTIFS(ClienteLocalidade!$V:$V,Status!$A70,ClienteLocalidade!$X:$X,"&lt;&gt;")</f>
        <v>1</v>
      </c>
      <c r="C70" s="210">
        <f>COUNTIFS(ClienteLocalidade!$V:$V,Status!$A70,ClienteLocalidade!$AC:$AC,"&lt;&gt;")</f>
        <v>1</v>
      </c>
      <c r="D70" s="212">
        <f>SUM(Tabela10[[#This Row],[Localização]]/Tabela10[[#This Row],[Localidades]])</f>
        <v>1</v>
      </c>
    </row>
    <row r="71" spans="1:4" x14ac:dyDescent="0.25">
      <c r="A71" s="211" t="s">
        <v>8321</v>
      </c>
      <c r="B71" s="211">
        <f>COUNTIFS(ClienteLocalidade!$V:$V,Status!$A71,ClienteLocalidade!$X:$X,"&lt;&gt;")</f>
        <v>1</v>
      </c>
      <c r="C71" s="210">
        <f>COUNTIFS(ClienteLocalidade!$V:$V,Status!$A71,ClienteLocalidade!$AC:$AC,"&lt;&gt;")</f>
        <v>1</v>
      </c>
      <c r="D71" s="212">
        <f>SUM(Tabela10[[#This Row],[Localização]]/Tabela10[[#This Row],[Localidades]])</f>
        <v>1</v>
      </c>
    </row>
    <row r="72" spans="1:4" x14ac:dyDescent="0.25">
      <c r="A72" s="211" t="s">
        <v>8355</v>
      </c>
      <c r="B72" s="211">
        <f>COUNTIFS(ClienteLocalidade!$V:$V,Status!$A72,ClienteLocalidade!$X:$X,"&lt;&gt;")</f>
        <v>1</v>
      </c>
      <c r="C72" s="210">
        <f>COUNTIFS(ClienteLocalidade!$V:$V,Status!$A72,ClienteLocalidade!$AC:$AC,"&lt;&gt;")</f>
        <v>1</v>
      </c>
      <c r="D72" s="212">
        <f>SUM(Tabela10[[#This Row],[Localização]]/Tabela10[[#This Row],[Localidades]])</f>
        <v>1</v>
      </c>
    </row>
    <row r="73" spans="1:4" x14ac:dyDescent="0.25">
      <c r="A73" s="211" t="s">
        <v>8361</v>
      </c>
      <c r="B73" s="211">
        <f>COUNTIFS(ClienteLocalidade!$V:$V,Status!$A73,ClienteLocalidade!$X:$X,"&lt;&gt;")</f>
        <v>1</v>
      </c>
      <c r="C73" s="210">
        <f>COUNTIFS(ClienteLocalidade!$V:$V,Status!$A73,ClienteLocalidade!$AC:$AC,"&lt;&gt;")</f>
        <v>1</v>
      </c>
      <c r="D73" s="212">
        <f>SUM(Tabela10[[#This Row],[Localização]]/Tabela10[[#This Row],[Localidades]])</f>
        <v>1</v>
      </c>
    </row>
  </sheetData>
  <mergeCells count="8">
    <mergeCell ref="AG4:AJ4"/>
    <mergeCell ref="I4:L4"/>
    <mergeCell ref="M4:P4"/>
    <mergeCell ref="Q4:T4"/>
    <mergeCell ref="F4:H4"/>
    <mergeCell ref="U4:X4"/>
    <mergeCell ref="Y4:AB4"/>
    <mergeCell ref="AC4:A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73" id="{62806F9B-C658-4FCC-BF2B-733881F13AF4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NoIcons" iconId="0"/>
              <x14:cfIcon iconSet="3Symbols" iconId="1"/>
              <x14:cfIcon iconSet="3Symbols" iconId="2"/>
            </x14:iconSet>
          </x14:cfRule>
          <xm:sqref>AF6:AF25 H6:H25 AJ6:AJ25 X6:X25 P6:P25 L6:L25 AB6:AB25 T6:T25 D6:E25</xm:sqref>
        </x14:conditionalFormatting>
        <x14:conditionalFormatting xmlns:xm="http://schemas.microsoft.com/office/excel/2006/main">
          <x14:cfRule type="iconSet" priority="1887" id="{4A19534A-1454-4596-920A-EFE6144E42DA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NoIcons" iconId="0"/>
              <x14:cfIcon iconSet="3Symbols" iconId="1"/>
              <x14:cfIcon iconSet="3Symbols" iconId="2"/>
            </x14:iconSet>
          </x14:cfRule>
          <xm:sqref>C49:D73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AM79"/>
  <sheetViews>
    <sheetView workbookViewId="0">
      <selection activeCell="D19" sqref="D19"/>
    </sheetView>
  </sheetViews>
  <sheetFormatPr defaultRowHeight="12" x14ac:dyDescent="0.2"/>
  <cols>
    <col min="1" max="1" width="8.140625" style="9" bestFit="1" customWidth="1"/>
    <col min="2" max="2" width="10.140625" style="9" bestFit="1" customWidth="1"/>
    <col min="3" max="3" width="8.140625" style="9" bestFit="1" customWidth="1"/>
    <col min="4" max="4" width="21" style="9" bestFit="1" customWidth="1"/>
    <col min="5" max="5" width="28.42578125" style="9" bestFit="1" customWidth="1"/>
    <col min="6" max="22" width="5.42578125" style="9" bestFit="1" customWidth="1"/>
    <col min="23" max="24" width="5.42578125" style="9" customWidth="1"/>
    <col min="25" max="25" width="5.42578125" style="9" bestFit="1" customWidth="1"/>
    <col min="26" max="16384" width="9.140625" style="9"/>
  </cols>
  <sheetData>
    <row r="2" spans="1:39" ht="12.75" thickBot="1" x14ac:dyDescent="0.25"/>
    <row r="3" spans="1:39" ht="15.75" customHeight="1" thickBot="1" x14ac:dyDescent="0.25">
      <c r="F3" s="51"/>
      <c r="G3" s="231" t="s">
        <v>217</v>
      </c>
      <c r="H3" s="232"/>
      <c r="I3" s="232"/>
      <c r="J3" s="232"/>
      <c r="K3" s="232"/>
      <c r="L3" s="232"/>
      <c r="M3" s="233"/>
      <c r="N3" s="234" t="s">
        <v>218</v>
      </c>
      <c r="O3" s="235"/>
      <c r="P3" s="236"/>
      <c r="Q3" s="231" t="s">
        <v>39</v>
      </c>
      <c r="R3" s="232"/>
      <c r="S3" s="232"/>
      <c r="T3" s="232"/>
      <c r="U3" s="232"/>
      <c r="V3" s="232"/>
      <c r="W3" s="233"/>
      <c r="X3" s="231"/>
      <c r="Y3" s="232"/>
      <c r="Z3" s="233"/>
    </row>
    <row r="4" spans="1:39" ht="15" x14ac:dyDescent="0.25">
      <c r="F4" s="50" t="s">
        <v>176</v>
      </c>
      <c r="G4" s="50" t="s">
        <v>178</v>
      </c>
      <c r="H4" s="50" t="s">
        <v>180</v>
      </c>
      <c r="I4" s="50" t="s">
        <v>219</v>
      </c>
      <c r="J4" s="50" t="s">
        <v>182</v>
      </c>
      <c r="K4" s="50" t="s">
        <v>181</v>
      </c>
      <c r="L4" s="50" t="s">
        <v>184</v>
      </c>
      <c r="M4" s="50" t="s">
        <v>948</v>
      </c>
      <c r="N4" s="50" t="s">
        <v>186</v>
      </c>
      <c r="O4" s="50" t="s">
        <v>582</v>
      </c>
      <c r="P4" s="50" t="s">
        <v>951</v>
      </c>
      <c r="Q4" s="50" t="s">
        <v>25</v>
      </c>
      <c r="R4" s="50" t="s">
        <v>26</v>
      </c>
      <c r="S4" s="50" t="s">
        <v>27</v>
      </c>
      <c r="T4" s="50" t="s">
        <v>28</v>
      </c>
      <c r="U4" s="50" t="s">
        <v>29</v>
      </c>
      <c r="V4" s="50" t="s">
        <v>30</v>
      </c>
      <c r="W4" s="50" t="s">
        <v>952</v>
      </c>
      <c r="X4" s="50" t="s">
        <v>190</v>
      </c>
      <c r="Y4" s="50" t="s">
        <v>192</v>
      </c>
      <c r="Z4" s="50" t="s">
        <v>194</v>
      </c>
    </row>
    <row r="5" spans="1:39" ht="57" x14ac:dyDescent="0.2">
      <c r="A5" s="11" t="s">
        <v>519</v>
      </c>
      <c r="B5" s="11" t="s">
        <v>215</v>
      </c>
      <c r="C5" s="11" t="s">
        <v>31</v>
      </c>
      <c r="D5" s="11" t="s">
        <v>65</v>
      </c>
      <c r="E5" s="11" t="s">
        <v>216</v>
      </c>
      <c r="F5" s="46" t="s">
        <v>176</v>
      </c>
      <c r="G5" s="46" t="s">
        <v>178</v>
      </c>
      <c r="H5" s="46" t="s">
        <v>180</v>
      </c>
      <c r="I5" s="46" t="s">
        <v>219</v>
      </c>
      <c r="J5" s="46" t="s">
        <v>182</v>
      </c>
      <c r="K5" s="46" t="s">
        <v>181</v>
      </c>
      <c r="L5" s="46" t="s">
        <v>184</v>
      </c>
      <c r="M5" s="46" t="s">
        <v>948</v>
      </c>
      <c r="N5" s="46" t="s">
        <v>186</v>
      </c>
      <c r="O5" s="46" t="s">
        <v>582</v>
      </c>
      <c r="P5" s="46" t="s">
        <v>951</v>
      </c>
      <c r="Q5" s="46" t="s">
        <v>25</v>
      </c>
      <c r="R5" s="46" t="s">
        <v>26</v>
      </c>
      <c r="S5" s="46" t="s">
        <v>27</v>
      </c>
      <c r="T5" s="46" t="s">
        <v>28</v>
      </c>
      <c r="U5" s="46" t="s">
        <v>29</v>
      </c>
      <c r="V5" s="46" t="s">
        <v>30</v>
      </c>
      <c r="W5" s="46" t="s">
        <v>952</v>
      </c>
      <c r="X5" s="46" t="s">
        <v>190</v>
      </c>
      <c r="Y5" s="46" t="s">
        <v>192</v>
      </c>
      <c r="Z5" s="46" t="s">
        <v>194</v>
      </c>
      <c r="AA5" s="21" t="s">
        <v>953</v>
      </c>
      <c r="AH5" s="9">
        <f>SUM(AI5:AM5)</f>
        <v>20</v>
      </c>
      <c r="AI5" s="9">
        <v>10</v>
      </c>
      <c r="AJ5" s="9">
        <v>1</v>
      </c>
      <c r="AK5" s="9">
        <v>2</v>
      </c>
      <c r="AL5" s="9">
        <v>3</v>
      </c>
      <c r="AM5" s="9">
        <v>4</v>
      </c>
    </row>
    <row r="6" spans="1:39" x14ac:dyDescent="0.2">
      <c r="A6" s="23" t="s">
        <v>520</v>
      </c>
      <c r="B6" s="10" t="str">
        <f>IFERROR(VLOOKUP(Tabela12[[#This Row],[Ordem]],TabClienteLocalidade[],2,FALSE),"")</f>
        <v/>
      </c>
      <c r="C6" s="10" t="str">
        <f>IFERROR(VLOOKUP(Tabela12[[#This Row],[Ordem]],TabClienteLocalidade[],3,FALSE),"")</f>
        <v/>
      </c>
      <c r="D6" s="10" t="str">
        <f>IFERROR(VLOOKUP(Tabela12[[#This Row],[Ordem]],TabClienteLocalidade[],4,FALSE),"")</f>
        <v/>
      </c>
      <c r="E6" s="10" t="str">
        <f>IFERROR(VLOOKUP(Tabela12[[#This Row],[Ordem]],TabClienteLocalidade[],5,FALSE),"")</f>
        <v/>
      </c>
      <c r="F6" s="9">
        <f>COUNTIFS(TabListaBens[Tipo Modelo],F$4,TabListaBens[Cliente],Tabela12[[#This Row],[Cliente]],TabListaBens[Localidade],Tabela12[[#This Row],[Localidade]])</f>
        <v>0</v>
      </c>
      <c r="G6" s="9">
        <f>COUNTIFS(TabListaBens[Tipo Modelo],G$4,TabListaBens[Cliente],Tabela12[[#This Row],[Cliente]],TabListaBens[Localidade],Tabela12[[#This Row],[Localidade]])</f>
        <v>0</v>
      </c>
      <c r="H6" s="9">
        <f>COUNTIFS(TabListaBens[Tipo Modelo],H$4,TabListaBens[Cliente],Tabela12[[#This Row],[Cliente]],TabListaBens[Localidade],Tabela12[[#This Row],[Localidade]])</f>
        <v>0</v>
      </c>
      <c r="I6" s="9">
        <f>COUNTIFS(TabListaBens[Tipo Modelo],I$4,TabListaBens[Cliente],Tabela12[[#This Row],[Cliente]],TabListaBens[Localidade],Tabela12[[#This Row],[Localidade]])</f>
        <v>0</v>
      </c>
      <c r="J6" s="9">
        <f>COUNTIFS(TabListaBens[Tipo Modelo],J$4,TabListaBens[Cliente],Tabela12[[#This Row],[Cliente]],TabListaBens[Localidade],Tabela12[[#This Row],[Localidade]])</f>
        <v>0</v>
      </c>
      <c r="K6" s="9">
        <f>COUNTIFS(TabListaBens[Tipo Modelo],K$4,TabListaBens[Cliente],Tabela12[[#This Row],[Cliente]],TabListaBens[Localidade],Tabela12[[#This Row],[Localidade]])</f>
        <v>0</v>
      </c>
      <c r="L6" s="9">
        <f>COUNTIFS(TabListaBens[Tipo Modelo],L$4,TabListaBens[Cliente],Tabela12[[#This Row],[Cliente]],TabListaBens[Localidade],Tabela12[[#This Row],[Localidade]])</f>
        <v>0</v>
      </c>
      <c r="M6" s="9">
        <f>COUNTIFS(TabListaBens[Tipo Modelo],M$4,TabListaBens[Cliente],Tabela12[[#This Row],[Cliente]],TabListaBens[Localidade],Tabela12[[#This Row],[Localidade]])</f>
        <v>0</v>
      </c>
      <c r="N6" s="9">
        <f>COUNTIFS(TabListaBens[Tipo Modelo],N$4,TabListaBens[Cliente],Tabela12[[#This Row],[Cliente]],TabListaBens[Localidade],Tabela12[[#This Row],[Localidade]])</f>
        <v>0</v>
      </c>
      <c r="O6" s="9">
        <f>COUNTIFS(TabListaBens[Tipo Modelo],O$4,TabListaBens[Cliente],Tabela12[[#This Row],[Cliente]],TabListaBens[Localidade],Tabela12[[#This Row],[Localidade]])</f>
        <v>0</v>
      </c>
      <c r="P6" s="9">
        <f>COUNTIFS(TabListaBens[Tipo Modelo],P$4,TabListaBens[Cliente],Tabela12[[#This Row],[Cliente]],TabListaBens[Localidade],Tabela12[[#This Row],[Localidade]])</f>
        <v>0</v>
      </c>
      <c r="Q6" s="9">
        <f>COUNTIFS(TabListaBens[Tipo Modelo],Q$4,TabListaBens[Cliente],Tabela12[[#This Row],[Cliente]],TabListaBens[Localidade],Tabela12[[#This Row],[Localidade]])</f>
        <v>0</v>
      </c>
      <c r="R6" s="9">
        <f>COUNTIFS(TabListaBens[Tipo Modelo],R$4,TabListaBens[Cliente],Tabela12[[#This Row],[Cliente]],TabListaBens[Localidade],Tabela12[[#This Row],[Localidade]])</f>
        <v>0</v>
      </c>
      <c r="S6" s="9">
        <f>COUNTIFS(TabListaBens[Tipo Modelo],S$4,TabListaBens[Cliente],Tabela12[[#This Row],[Cliente]],TabListaBens[Localidade],Tabela12[[#This Row],[Localidade]])</f>
        <v>0</v>
      </c>
      <c r="T6" s="9">
        <f>COUNTIFS(TabListaBens[Tipo Modelo],T$4,TabListaBens[Cliente],Tabela12[[#This Row],[Cliente]],TabListaBens[Localidade],Tabela12[[#This Row],[Localidade]])</f>
        <v>0</v>
      </c>
      <c r="U6" s="9">
        <f>COUNTIFS(TabListaBens[Tipo Modelo],U$4,TabListaBens[Cliente],Tabela12[[#This Row],[Cliente]],TabListaBens[Localidade],Tabela12[[#This Row],[Localidade]])</f>
        <v>0</v>
      </c>
      <c r="V6" s="9">
        <f>COUNTIFS(TabListaBens[Tipo Modelo],V$4,TabListaBens[Cliente],Tabela12[[#This Row],[Cliente]],TabListaBens[Localidade],Tabela12[[#This Row],[Localidade]])</f>
        <v>0</v>
      </c>
      <c r="W6" s="9">
        <f>COUNTIFS(TabListaBens[Tipo Modelo],W$4,TabListaBens[Cliente],Tabela12[[#This Row],[Cliente]],TabListaBens[Localidade],Tabela12[[#This Row],[Localidade]])</f>
        <v>0</v>
      </c>
      <c r="X6" s="9">
        <f>COUNTIFS(TabListaBens[Tipo Modelo],X$4,TabListaBens[Cliente],Tabela12[[#This Row],[Cliente]],TabListaBens[Localidade],Tabela12[[#This Row],[Localidade]])</f>
        <v>0</v>
      </c>
      <c r="Y6" s="9">
        <f>COUNTIFS(TabListaBens[Tipo Modelo],Y$4,TabListaBens[Cliente],Tabela12[[#This Row],[Cliente]],TabListaBens[Localidade],Tabela12[[#This Row],[Localidade]])</f>
        <v>0</v>
      </c>
      <c r="Z6" s="9">
        <f>COUNTIFS(TabListaBens[Tipo Modelo],Z$4,TabListaBens[Cliente],Tabela12[[#This Row],[Cliente]],TabListaBens[Localidade],Tabela12[[#This Row],[Localidade]])</f>
        <v>0</v>
      </c>
      <c r="AA6" s="13">
        <f>SUM(Tabela12[[#This Row],[BBBOGD0001]:[VRVFF01]])</f>
        <v>0</v>
      </c>
    </row>
    <row r="7" spans="1:39" x14ac:dyDescent="0.2">
      <c r="A7" s="23" t="s">
        <v>521</v>
      </c>
      <c r="B7" s="10" t="str">
        <f>IFERROR(VLOOKUP(Tabela12[[#This Row],[Ordem]],TabClienteLocalidade[],2,FALSE),"")</f>
        <v/>
      </c>
      <c r="C7" s="10" t="str">
        <f>IFERROR(VLOOKUP(Tabela12[[#This Row],[Ordem]],TabClienteLocalidade[],3,FALSE),"")</f>
        <v/>
      </c>
      <c r="D7" s="10" t="str">
        <f>IFERROR(VLOOKUP(Tabela12[[#This Row],[Ordem]],TabClienteLocalidade[],4,FALSE),"")</f>
        <v/>
      </c>
      <c r="E7" s="10" t="str">
        <f>IFERROR(VLOOKUP(Tabela12[[#This Row],[Ordem]],TabClienteLocalidade[],5,FALSE),"")</f>
        <v/>
      </c>
      <c r="F7" s="9">
        <f>COUNTIFS(TabListaBens[Tipo Modelo],F$4,TabListaBens[Cliente],Tabela12[[#This Row],[Cliente]],TabListaBens[Localidade],Tabela12[[#This Row],[Localidade]])</f>
        <v>0</v>
      </c>
      <c r="G7" s="9">
        <f>COUNTIFS(TabListaBens[Tipo Modelo],G$4,TabListaBens[Cliente],Tabela12[[#This Row],[Cliente]],TabListaBens[Localidade],Tabela12[[#This Row],[Localidade]])</f>
        <v>0</v>
      </c>
      <c r="H7" s="9">
        <f>COUNTIFS(TabListaBens[Tipo Modelo],H$4,TabListaBens[Cliente],Tabela12[[#This Row],[Cliente]],TabListaBens[Localidade],Tabela12[[#This Row],[Localidade]])</f>
        <v>0</v>
      </c>
      <c r="I7" s="9">
        <f>COUNTIFS(TabListaBens[Tipo Modelo],I$4,TabListaBens[Cliente],Tabela12[[#This Row],[Cliente]],TabListaBens[Localidade],Tabela12[[#This Row],[Localidade]])</f>
        <v>0</v>
      </c>
      <c r="J7" s="9">
        <f>COUNTIFS(TabListaBens[Tipo Modelo],J$4,TabListaBens[Cliente],Tabela12[[#This Row],[Cliente]],TabListaBens[Localidade],Tabela12[[#This Row],[Localidade]])</f>
        <v>0</v>
      </c>
      <c r="K7" s="9">
        <f>COUNTIFS(TabListaBens[Tipo Modelo],K$4,TabListaBens[Cliente],Tabela12[[#This Row],[Cliente]],TabListaBens[Localidade],Tabela12[[#This Row],[Localidade]])</f>
        <v>0</v>
      </c>
      <c r="L7" s="9">
        <f>COUNTIFS(TabListaBens[Tipo Modelo],L$4,TabListaBens[Cliente],Tabela12[[#This Row],[Cliente]],TabListaBens[Localidade],Tabela12[[#This Row],[Localidade]])</f>
        <v>0</v>
      </c>
      <c r="M7" s="9">
        <f>COUNTIFS(TabListaBens[Tipo Modelo],M$4,TabListaBens[Cliente],Tabela12[[#This Row],[Cliente]],TabListaBens[Localidade],Tabela12[[#This Row],[Localidade]])</f>
        <v>0</v>
      </c>
      <c r="N7" s="9">
        <f>COUNTIFS(TabListaBens[Tipo Modelo],N$4,TabListaBens[Cliente],Tabela12[[#This Row],[Cliente]],TabListaBens[Localidade],Tabela12[[#This Row],[Localidade]])</f>
        <v>0</v>
      </c>
      <c r="O7" s="9">
        <f>COUNTIFS(TabListaBens[Tipo Modelo],O$4,TabListaBens[Cliente],Tabela12[[#This Row],[Cliente]],TabListaBens[Localidade],Tabela12[[#This Row],[Localidade]])</f>
        <v>0</v>
      </c>
      <c r="P7" s="9">
        <f>COUNTIFS(TabListaBens[Tipo Modelo],P$4,TabListaBens[Cliente],Tabela12[[#This Row],[Cliente]],TabListaBens[Localidade],Tabela12[[#This Row],[Localidade]])</f>
        <v>0</v>
      </c>
      <c r="Q7" s="9">
        <f>COUNTIFS(TabListaBens[Tipo Modelo],Q$4,TabListaBens[Cliente],Tabela12[[#This Row],[Cliente]],TabListaBens[Localidade],Tabela12[[#This Row],[Localidade]])</f>
        <v>0</v>
      </c>
      <c r="R7" s="9">
        <f>COUNTIFS(TabListaBens[Tipo Modelo],R$4,TabListaBens[Cliente],Tabela12[[#This Row],[Cliente]],TabListaBens[Localidade],Tabela12[[#This Row],[Localidade]])</f>
        <v>0</v>
      </c>
      <c r="S7" s="9">
        <f>COUNTIFS(TabListaBens[Tipo Modelo],S$4,TabListaBens[Cliente],Tabela12[[#This Row],[Cliente]],TabListaBens[Localidade],Tabela12[[#This Row],[Localidade]])</f>
        <v>0</v>
      </c>
      <c r="T7" s="9">
        <f>COUNTIFS(TabListaBens[Tipo Modelo],T$4,TabListaBens[Cliente],Tabela12[[#This Row],[Cliente]],TabListaBens[Localidade],Tabela12[[#This Row],[Localidade]])</f>
        <v>0</v>
      </c>
      <c r="U7" s="9">
        <f>COUNTIFS(TabListaBens[Tipo Modelo],U$4,TabListaBens[Cliente],Tabela12[[#This Row],[Cliente]],TabListaBens[Localidade],Tabela12[[#This Row],[Localidade]])</f>
        <v>0</v>
      </c>
      <c r="V7" s="9">
        <f>COUNTIFS(TabListaBens[Tipo Modelo],V$4,TabListaBens[Cliente],Tabela12[[#This Row],[Cliente]],TabListaBens[Localidade],Tabela12[[#This Row],[Localidade]])</f>
        <v>0</v>
      </c>
      <c r="W7" s="9">
        <f>COUNTIFS(TabListaBens[Tipo Modelo],W$4,TabListaBens[Cliente],Tabela12[[#This Row],[Cliente]],TabListaBens[Localidade],Tabela12[[#This Row],[Localidade]])</f>
        <v>0</v>
      </c>
      <c r="X7" s="9">
        <f>COUNTIFS(TabListaBens[Tipo Modelo],X$4,TabListaBens[Cliente],Tabela12[[#This Row],[Cliente]],TabListaBens[Localidade],Tabela12[[#This Row],[Localidade]])</f>
        <v>0</v>
      </c>
      <c r="Y7" s="9">
        <f>COUNTIFS(TabListaBens[Tipo Modelo],Y$4,TabListaBens[Cliente],Tabela12[[#This Row],[Cliente]],TabListaBens[Localidade],Tabela12[[#This Row],[Localidade]])</f>
        <v>0</v>
      </c>
      <c r="Z7" s="13">
        <f>COUNTIFS(TabListaBens[Tipo Modelo],Z$4,TabListaBens[Cliente],Tabela12[[#This Row],[Cliente]],TabListaBens[Localidade],Tabela12[[#This Row],[Localidade]])</f>
        <v>0</v>
      </c>
      <c r="AA7" s="13">
        <f>SUM(Tabela12[[#This Row],[BBBOGD0001]:[VRVFF01]])</f>
        <v>0</v>
      </c>
    </row>
    <row r="8" spans="1:39" x14ac:dyDescent="0.2">
      <c r="A8" s="23" t="s">
        <v>522</v>
      </c>
      <c r="B8" s="10" t="str">
        <f>IFERROR(VLOOKUP(Tabela12[[#This Row],[Ordem]],TabClienteLocalidade[],2,FALSE),"")</f>
        <v/>
      </c>
      <c r="C8" s="10" t="str">
        <f>IFERROR(VLOOKUP(Tabela12[[#This Row],[Ordem]],TabClienteLocalidade[],3,FALSE),"")</f>
        <v/>
      </c>
      <c r="D8" s="10" t="str">
        <f>IFERROR(VLOOKUP(Tabela12[[#This Row],[Ordem]],TabClienteLocalidade[],4,FALSE),"")</f>
        <v/>
      </c>
      <c r="E8" s="10" t="str">
        <f>IFERROR(VLOOKUP(Tabela12[[#This Row],[Ordem]],TabClienteLocalidade[],5,FALSE),"")</f>
        <v/>
      </c>
      <c r="F8" s="9">
        <f>COUNTIFS(TabListaBens[Tipo Modelo],F$4,TabListaBens[Cliente],Tabela12[[#This Row],[Cliente]],TabListaBens[Localidade],Tabela12[[#This Row],[Localidade]])</f>
        <v>0</v>
      </c>
      <c r="G8" s="9">
        <f>COUNTIFS(TabListaBens[Tipo Modelo],G$4,TabListaBens[Cliente],Tabela12[[#This Row],[Cliente]],TabListaBens[Localidade],Tabela12[[#This Row],[Localidade]])</f>
        <v>0</v>
      </c>
      <c r="H8" s="9">
        <f>COUNTIFS(TabListaBens[Tipo Modelo],H$4,TabListaBens[Cliente],Tabela12[[#This Row],[Cliente]],TabListaBens[Localidade],Tabela12[[#This Row],[Localidade]])</f>
        <v>0</v>
      </c>
      <c r="I8" s="9">
        <f>COUNTIFS(TabListaBens[Tipo Modelo],I$4,TabListaBens[Cliente],Tabela12[[#This Row],[Cliente]],TabListaBens[Localidade],Tabela12[[#This Row],[Localidade]])</f>
        <v>0</v>
      </c>
      <c r="J8" s="9">
        <f>COUNTIFS(TabListaBens[Tipo Modelo],J$4,TabListaBens[Cliente],Tabela12[[#This Row],[Cliente]],TabListaBens[Localidade],Tabela12[[#This Row],[Localidade]])</f>
        <v>0</v>
      </c>
      <c r="K8" s="9">
        <f>COUNTIFS(TabListaBens[Tipo Modelo],K$4,TabListaBens[Cliente],Tabela12[[#This Row],[Cliente]],TabListaBens[Localidade],Tabela12[[#This Row],[Localidade]])</f>
        <v>0</v>
      </c>
      <c r="L8" s="9">
        <f>COUNTIFS(TabListaBens[Tipo Modelo],L$4,TabListaBens[Cliente],Tabela12[[#This Row],[Cliente]],TabListaBens[Localidade],Tabela12[[#This Row],[Localidade]])</f>
        <v>0</v>
      </c>
      <c r="M8" s="9">
        <f>COUNTIFS(TabListaBens[Tipo Modelo],M$4,TabListaBens[Cliente],Tabela12[[#This Row],[Cliente]],TabListaBens[Localidade],Tabela12[[#This Row],[Localidade]])</f>
        <v>0</v>
      </c>
      <c r="N8" s="9">
        <f>COUNTIFS(TabListaBens[Tipo Modelo],N$4,TabListaBens[Cliente],Tabela12[[#This Row],[Cliente]],TabListaBens[Localidade],Tabela12[[#This Row],[Localidade]])</f>
        <v>0</v>
      </c>
      <c r="O8" s="9">
        <f>COUNTIFS(TabListaBens[Tipo Modelo],O$4,TabListaBens[Cliente],Tabela12[[#This Row],[Cliente]],TabListaBens[Localidade],Tabela12[[#This Row],[Localidade]])</f>
        <v>0</v>
      </c>
      <c r="P8" s="9">
        <f>COUNTIFS(TabListaBens[Tipo Modelo],P$4,TabListaBens[Cliente],Tabela12[[#This Row],[Cliente]],TabListaBens[Localidade],Tabela12[[#This Row],[Localidade]])</f>
        <v>0</v>
      </c>
      <c r="Q8" s="9">
        <f>COUNTIFS(TabListaBens[Tipo Modelo],Q$4,TabListaBens[Cliente],Tabela12[[#This Row],[Cliente]],TabListaBens[Localidade],Tabela12[[#This Row],[Localidade]])</f>
        <v>0</v>
      </c>
      <c r="R8" s="9">
        <f>COUNTIFS(TabListaBens[Tipo Modelo],R$4,TabListaBens[Cliente],Tabela12[[#This Row],[Cliente]],TabListaBens[Localidade],Tabela12[[#This Row],[Localidade]])</f>
        <v>0</v>
      </c>
      <c r="S8" s="9">
        <f>COUNTIFS(TabListaBens[Tipo Modelo],S$4,TabListaBens[Cliente],Tabela12[[#This Row],[Cliente]],TabListaBens[Localidade],Tabela12[[#This Row],[Localidade]])</f>
        <v>0</v>
      </c>
      <c r="T8" s="9">
        <f>COUNTIFS(TabListaBens[Tipo Modelo],T$4,TabListaBens[Cliente],Tabela12[[#This Row],[Cliente]],TabListaBens[Localidade],Tabela12[[#This Row],[Localidade]])</f>
        <v>0</v>
      </c>
      <c r="U8" s="9">
        <f>COUNTIFS(TabListaBens[Tipo Modelo],U$4,TabListaBens[Cliente],Tabela12[[#This Row],[Cliente]],TabListaBens[Localidade],Tabela12[[#This Row],[Localidade]])</f>
        <v>0</v>
      </c>
      <c r="V8" s="9">
        <f>COUNTIFS(TabListaBens[Tipo Modelo],V$4,TabListaBens[Cliente],Tabela12[[#This Row],[Cliente]],TabListaBens[Localidade],Tabela12[[#This Row],[Localidade]])</f>
        <v>0</v>
      </c>
      <c r="W8" s="9">
        <f>COUNTIFS(TabListaBens[Tipo Modelo],W$4,TabListaBens[Cliente],Tabela12[[#This Row],[Cliente]],TabListaBens[Localidade],Tabela12[[#This Row],[Localidade]])</f>
        <v>0</v>
      </c>
      <c r="X8" s="9">
        <f>COUNTIFS(TabListaBens[Tipo Modelo],X$4,TabListaBens[Cliente],Tabela12[[#This Row],[Cliente]],TabListaBens[Localidade],Tabela12[[#This Row],[Localidade]])</f>
        <v>0</v>
      </c>
      <c r="Y8" s="9">
        <f>COUNTIFS(TabListaBens[Tipo Modelo],Y$4,TabListaBens[Cliente],Tabela12[[#This Row],[Cliente]],TabListaBens[Localidade],Tabela12[[#This Row],[Localidade]])</f>
        <v>0</v>
      </c>
      <c r="Z8" s="13">
        <f>COUNTIFS(TabListaBens[Tipo Modelo],Z$4,TabListaBens[Cliente],Tabela12[[#This Row],[Cliente]],TabListaBens[Localidade],Tabela12[[#This Row],[Localidade]])</f>
        <v>0</v>
      </c>
      <c r="AA8" s="13">
        <f>SUM(Tabela12[[#This Row],[BBBOGD0001]:[VRVFF01]])</f>
        <v>0</v>
      </c>
    </row>
    <row r="9" spans="1:39" x14ac:dyDescent="0.2">
      <c r="A9" s="23" t="s">
        <v>523</v>
      </c>
      <c r="B9" s="10" t="str">
        <f>IFERROR(VLOOKUP(Tabela12[[#This Row],[Ordem]],TabClienteLocalidade[],2,FALSE),"")</f>
        <v/>
      </c>
      <c r="C9" s="10" t="str">
        <f>IFERROR(VLOOKUP(Tabela12[[#This Row],[Ordem]],TabClienteLocalidade[],3,FALSE),"")</f>
        <v/>
      </c>
      <c r="D9" s="10" t="str">
        <f>IFERROR(VLOOKUP(Tabela12[[#This Row],[Ordem]],TabClienteLocalidade[],4,FALSE),"")</f>
        <v/>
      </c>
      <c r="E9" s="10" t="str">
        <f>IFERROR(VLOOKUP(Tabela12[[#This Row],[Ordem]],TabClienteLocalidade[],5,FALSE),"")</f>
        <v/>
      </c>
      <c r="F9" s="9">
        <f>COUNTIFS(TabListaBens[Tipo Modelo],F$4,TabListaBens[Cliente],Tabela12[[#This Row],[Cliente]],TabListaBens[Localidade],Tabela12[[#This Row],[Localidade]])</f>
        <v>0</v>
      </c>
      <c r="G9" s="9">
        <f>COUNTIFS(TabListaBens[Tipo Modelo],G$4,TabListaBens[Cliente],Tabela12[[#This Row],[Cliente]],TabListaBens[Localidade],Tabela12[[#This Row],[Localidade]])</f>
        <v>0</v>
      </c>
      <c r="H9" s="9">
        <f>COUNTIFS(TabListaBens[Tipo Modelo],H$4,TabListaBens[Cliente],Tabela12[[#This Row],[Cliente]],TabListaBens[Localidade],Tabela12[[#This Row],[Localidade]])</f>
        <v>0</v>
      </c>
      <c r="I9" s="9">
        <f>COUNTIFS(TabListaBens[Tipo Modelo],I$4,TabListaBens[Cliente],Tabela12[[#This Row],[Cliente]],TabListaBens[Localidade],Tabela12[[#This Row],[Localidade]])</f>
        <v>0</v>
      </c>
      <c r="J9" s="9">
        <f>COUNTIFS(TabListaBens[Tipo Modelo],J$4,TabListaBens[Cliente],Tabela12[[#This Row],[Cliente]],TabListaBens[Localidade],Tabela12[[#This Row],[Localidade]])</f>
        <v>0</v>
      </c>
      <c r="K9" s="9">
        <f>COUNTIFS(TabListaBens[Tipo Modelo],K$4,TabListaBens[Cliente],Tabela12[[#This Row],[Cliente]],TabListaBens[Localidade],Tabela12[[#This Row],[Localidade]])</f>
        <v>0</v>
      </c>
      <c r="L9" s="9">
        <f>COUNTIFS(TabListaBens[Tipo Modelo],L$4,TabListaBens[Cliente],Tabela12[[#This Row],[Cliente]],TabListaBens[Localidade],Tabela12[[#This Row],[Localidade]])</f>
        <v>0</v>
      </c>
      <c r="M9" s="9">
        <f>COUNTIFS(TabListaBens[Tipo Modelo],M$4,TabListaBens[Cliente],Tabela12[[#This Row],[Cliente]],TabListaBens[Localidade],Tabela12[[#This Row],[Localidade]])</f>
        <v>0</v>
      </c>
      <c r="N9" s="9">
        <f>COUNTIFS(TabListaBens[Tipo Modelo],N$4,TabListaBens[Cliente],Tabela12[[#This Row],[Cliente]],TabListaBens[Localidade],Tabela12[[#This Row],[Localidade]])</f>
        <v>0</v>
      </c>
      <c r="O9" s="9">
        <f>COUNTIFS(TabListaBens[Tipo Modelo],O$4,TabListaBens[Cliente],Tabela12[[#This Row],[Cliente]],TabListaBens[Localidade],Tabela12[[#This Row],[Localidade]])</f>
        <v>0</v>
      </c>
      <c r="P9" s="9">
        <f>COUNTIFS(TabListaBens[Tipo Modelo],P$4,TabListaBens[Cliente],Tabela12[[#This Row],[Cliente]],TabListaBens[Localidade],Tabela12[[#This Row],[Localidade]])</f>
        <v>0</v>
      </c>
      <c r="Q9" s="9">
        <f>COUNTIFS(TabListaBens[Tipo Modelo],Q$4,TabListaBens[Cliente],Tabela12[[#This Row],[Cliente]],TabListaBens[Localidade],Tabela12[[#This Row],[Localidade]])</f>
        <v>0</v>
      </c>
      <c r="R9" s="9">
        <f>COUNTIFS(TabListaBens[Tipo Modelo],R$4,TabListaBens[Cliente],Tabela12[[#This Row],[Cliente]],TabListaBens[Localidade],Tabela12[[#This Row],[Localidade]])</f>
        <v>0</v>
      </c>
      <c r="S9" s="9">
        <f>COUNTIFS(TabListaBens[Tipo Modelo],S$4,TabListaBens[Cliente],Tabela12[[#This Row],[Cliente]],TabListaBens[Localidade],Tabela12[[#This Row],[Localidade]])</f>
        <v>0</v>
      </c>
      <c r="T9" s="9">
        <f>COUNTIFS(TabListaBens[Tipo Modelo],T$4,TabListaBens[Cliente],Tabela12[[#This Row],[Cliente]],TabListaBens[Localidade],Tabela12[[#This Row],[Localidade]])</f>
        <v>0</v>
      </c>
      <c r="U9" s="9">
        <f>COUNTIFS(TabListaBens[Tipo Modelo],U$4,TabListaBens[Cliente],Tabela12[[#This Row],[Cliente]],TabListaBens[Localidade],Tabela12[[#This Row],[Localidade]])</f>
        <v>0</v>
      </c>
      <c r="V9" s="9">
        <f>COUNTIFS(TabListaBens[Tipo Modelo],V$4,TabListaBens[Cliente],Tabela12[[#This Row],[Cliente]],TabListaBens[Localidade],Tabela12[[#This Row],[Localidade]])</f>
        <v>0</v>
      </c>
      <c r="W9" s="9">
        <f>COUNTIFS(TabListaBens[Tipo Modelo],W$4,TabListaBens[Cliente],Tabela12[[#This Row],[Cliente]],TabListaBens[Localidade],Tabela12[[#This Row],[Localidade]])</f>
        <v>0</v>
      </c>
      <c r="X9" s="9">
        <f>COUNTIFS(TabListaBens[Tipo Modelo],X$4,TabListaBens[Cliente],Tabela12[[#This Row],[Cliente]],TabListaBens[Localidade],Tabela12[[#This Row],[Localidade]])</f>
        <v>0</v>
      </c>
      <c r="Y9" s="9">
        <f>COUNTIFS(TabListaBens[Tipo Modelo],Y$4,TabListaBens[Cliente],Tabela12[[#This Row],[Cliente]],TabListaBens[Localidade],Tabela12[[#This Row],[Localidade]])</f>
        <v>0</v>
      </c>
      <c r="Z9" s="13">
        <f>COUNTIFS(TabListaBens[Tipo Modelo],Z$4,TabListaBens[Cliente],Tabela12[[#This Row],[Cliente]],TabListaBens[Localidade],Tabela12[[#This Row],[Localidade]])</f>
        <v>0</v>
      </c>
      <c r="AA9" s="13">
        <f>SUM(Tabela12[[#This Row],[BBBOGD0001]:[VRVFF01]])</f>
        <v>0</v>
      </c>
    </row>
    <row r="10" spans="1:39" x14ac:dyDescent="0.2">
      <c r="A10" s="23" t="s">
        <v>524</v>
      </c>
      <c r="B10" s="10" t="str">
        <f>IFERROR(VLOOKUP(Tabela12[[#This Row],[Ordem]],TabClienteLocalidade[],2,FALSE),"")</f>
        <v/>
      </c>
      <c r="C10" s="10" t="str">
        <f>IFERROR(VLOOKUP(Tabela12[[#This Row],[Ordem]],TabClienteLocalidade[],3,FALSE),"")</f>
        <v/>
      </c>
      <c r="D10" s="10" t="str">
        <f>IFERROR(VLOOKUP(Tabela12[[#This Row],[Ordem]],TabClienteLocalidade[],4,FALSE),"")</f>
        <v/>
      </c>
      <c r="E10" s="10" t="str">
        <f>IFERROR(VLOOKUP(Tabela12[[#This Row],[Ordem]],TabClienteLocalidade[],5,FALSE),"")</f>
        <v/>
      </c>
      <c r="F10" s="9">
        <f>COUNTIFS(TabListaBens[Tipo Modelo],F$4,TabListaBens[Cliente],Tabela12[[#This Row],[Cliente]],TabListaBens[Localidade],Tabela12[[#This Row],[Localidade]])</f>
        <v>0</v>
      </c>
      <c r="G10" s="9">
        <f>COUNTIFS(TabListaBens[Tipo Modelo],G$4,TabListaBens[Cliente],Tabela12[[#This Row],[Cliente]],TabListaBens[Localidade],Tabela12[[#This Row],[Localidade]])</f>
        <v>0</v>
      </c>
      <c r="H10" s="9">
        <f>COUNTIFS(TabListaBens[Tipo Modelo],H$4,TabListaBens[Cliente],Tabela12[[#This Row],[Cliente]],TabListaBens[Localidade],Tabela12[[#This Row],[Localidade]])</f>
        <v>0</v>
      </c>
      <c r="I10" s="9">
        <f>COUNTIFS(TabListaBens[Tipo Modelo],I$4,TabListaBens[Cliente],Tabela12[[#This Row],[Cliente]],TabListaBens[Localidade],Tabela12[[#This Row],[Localidade]])</f>
        <v>0</v>
      </c>
      <c r="J10" s="9">
        <f>COUNTIFS(TabListaBens[Tipo Modelo],J$4,TabListaBens[Cliente],Tabela12[[#This Row],[Cliente]],TabListaBens[Localidade],Tabela12[[#This Row],[Localidade]])</f>
        <v>0</v>
      </c>
      <c r="K10" s="9">
        <f>COUNTIFS(TabListaBens[Tipo Modelo],K$4,TabListaBens[Cliente],Tabela12[[#This Row],[Cliente]],TabListaBens[Localidade],Tabela12[[#This Row],[Localidade]])</f>
        <v>0</v>
      </c>
      <c r="L10" s="9">
        <f>COUNTIFS(TabListaBens[Tipo Modelo],L$4,TabListaBens[Cliente],Tabela12[[#This Row],[Cliente]],TabListaBens[Localidade],Tabela12[[#This Row],[Localidade]])</f>
        <v>0</v>
      </c>
      <c r="M10" s="9">
        <f>COUNTIFS(TabListaBens[Tipo Modelo],M$4,TabListaBens[Cliente],Tabela12[[#This Row],[Cliente]],TabListaBens[Localidade],Tabela12[[#This Row],[Localidade]])</f>
        <v>0</v>
      </c>
      <c r="N10" s="9">
        <f>COUNTIFS(TabListaBens[Tipo Modelo],N$4,TabListaBens[Cliente],Tabela12[[#This Row],[Cliente]],TabListaBens[Localidade],Tabela12[[#This Row],[Localidade]])</f>
        <v>0</v>
      </c>
      <c r="O10" s="9">
        <f>COUNTIFS(TabListaBens[Tipo Modelo],O$4,TabListaBens[Cliente],Tabela12[[#This Row],[Cliente]],TabListaBens[Localidade],Tabela12[[#This Row],[Localidade]])</f>
        <v>0</v>
      </c>
      <c r="P10" s="9">
        <f>COUNTIFS(TabListaBens[Tipo Modelo],P$4,TabListaBens[Cliente],Tabela12[[#This Row],[Cliente]],TabListaBens[Localidade],Tabela12[[#This Row],[Localidade]])</f>
        <v>0</v>
      </c>
      <c r="Q10" s="9">
        <f>COUNTIFS(TabListaBens[Tipo Modelo],Q$4,TabListaBens[Cliente],Tabela12[[#This Row],[Cliente]],TabListaBens[Localidade],Tabela12[[#This Row],[Localidade]])</f>
        <v>0</v>
      </c>
      <c r="R10" s="9">
        <f>COUNTIFS(TabListaBens[Tipo Modelo],R$4,TabListaBens[Cliente],Tabela12[[#This Row],[Cliente]],TabListaBens[Localidade],Tabela12[[#This Row],[Localidade]])</f>
        <v>0</v>
      </c>
      <c r="S10" s="9">
        <f>COUNTIFS(TabListaBens[Tipo Modelo],S$4,TabListaBens[Cliente],Tabela12[[#This Row],[Cliente]],TabListaBens[Localidade],Tabela12[[#This Row],[Localidade]])</f>
        <v>0</v>
      </c>
      <c r="T10" s="9">
        <f>COUNTIFS(TabListaBens[Tipo Modelo],T$4,TabListaBens[Cliente],Tabela12[[#This Row],[Cliente]],TabListaBens[Localidade],Tabela12[[#This Row],[Localidade]])</f>
        <v>0</v>
      </c>
      <c r="U10" s="9">
        <f>COUNTIFS(TabListaBens[Tipo Modelo],U$4,TabListaBens[Cliente],Tabela12[[#This Row],[Cliente]],TabListaBens[Localidade],Tabela12[[#This Row],[Localidade]])</f>
        <v>0</v>
      </c>
      <c r="V10" s="9">
        <f>COUNTIFS(TabListaBens[Tipo Modelo],V$4,TabListaBens[Cliente],Tabela12[[#This Row],[Cliente]],TabListaBens[Localidade],Tabela12[[#This Row],[Localidade]])</f>
        <v>0</v>
      </c>
      <c r="W10" s="9">
        <f>COUNTIFS(TabListaBens[Tipo Modelo],W$4,TabListaBens[Cliente],Tabela12[[#This Row],[Cliente]],TabListaBens[Localidade],Tabela12[[#This Row],[Localidade]])</f>
        <v>0</v>
      </c>
      <c r="X10" s="9">
        <f>COUNTIFS(TabListaBens[Tipo Modelo],X$4,TabListaBens[Cliente],Tabela12[[#This Row],[Cliente]],TabListaBens[Localidade],Tabela12[[#This Row],[Localidade]])</f>
        <v>0</v>
      </c>
      <c r="Y10" s="9">
        <f>COUNTIFS(TabListaBens[Tipo Modelo],Y$4,TabListaBens[Cliente],Tabela12[[#This Row],[Cliente]],TabListaBens[Localidade],Tabela12[[#This Row],[Localidade]])</f>
        <v>0</v>
      </c>
      <c r="Z10" s="13">
        <f>COUNTIFS(TabListaBens[Tipo Modelo],Z$4,TabListaBens[Cliente],Tabela12[[#This Row],[Cliente]],TabListaBens[Localidade],Tabela12[[#This Row],[Localidade]])</f>
        <v>0</v>
      </c>
      <c r="AA10" s="13">
        <f>SUM(Tabela12[[#This Row],[BBBOGD0001]:[VRVFF01]])</f>
        <v>0</v>
      </c>
    </row>
    <row r="11" spans="1:39" x14ac:dyDescent="0.2">
      <c r="A11" s="23" t="s">
        <v>526</v>
      </c>
      <c r="B11" s="10" t="str">
        <f>IFERROR(VLOOKUP(Tabela12[[#This Row],[Ordem]],TabClienteLocalidade[],2,FALSE),"")</f>
        <v/>
      </c>
      <c r="C11" s="10" t="str">
        <f>IFERROR(VLOOKUP(Tabela12[[#This Row],[Ordem]],TabClienteLocalidade[],3,FALSE),"")</f>
        <v/>
      </c>
      <c r="D11" s="10" t="str">
        <f>IFERROR(VLOOKUP(Tabela12[[#This Row],[Ordem]],TabClienteLocalidade[],4,FALSE),"")</f>
        <v/>
      </c>
      <c r="E11" s="10" t="str">
        <f>IFERROR(VLOOKUP(Tabela12[[#This Row],[Ordem]],TabClienteLocalidade[],5,FALSE),"")</f>
        <v/>
      </c>
      <c r="F11" s="9">
        <f>COUNTIFS(TabListaBens[Tipo Modelo],F$4,TabListaBens[Cliente],Tabela12[[#This Row],[Cliente]],TabListaBens[Localidade],Tabela12[[#This Row],[Localidade]])</f>
        <v>0</v>
      </c>
      <c r="G11" s="9">
        <f>COUNTIFS(TabListaBens[Tipo Modelo],G$4,TabListaBens[Cliente],Tabela12[[#This Row],[Cliente]],TabListaBens[Localidade],Tabela12[[#This Row],[Localidade]])</f>
        <v>0</v>
      </c>
      <c r="H11" s="9">
        <f>COUNTIFS(TabListaBens[Tipo Modelo],H$4,TabListaBens[Cliente],Tabela12[[#This Row],[Cliente]],TabListaBens[Localidade],Tabela12[[#This Row],[Localidade]])</f>
        <v>0</v>
      </c>
      <c r="I11" s="9">
        <f>COUNTIFS(TabListaBens[Tipo Modelo],I$4,TabListaBens[Cliente],Tabela12[[#This Row],[Cliente]],TabListaBens[Localidade],Tabela12[[#This Row],[Localidade]])</f>
        <v>0</v>
      </c>
      <c r="J11" s="9">
        <f>COUNTIFS(TabListaBens[Tipo Modelo],J$4,TabListaBens[Cliente],Tabela12[[#This Row],[Cliente]],TabListaBens[Localidade],Tabela12[[#This Row],[Localidade]])</f>
        <v>0</v>
      </c>
      <c r="K11" s="9">
        <f>COUNTIFS(TabListaBens[Tipo Modelo],K$4,TabListaBens[Cliente],Tabela12[[#This Row],[Cliente]],TabListaBens[Localidade],Tabela12[[#This Row],[Localidade]])</f>
        <v>0</v>
      </c>
      <c r="L11" s="9">
        <f>COUNTIFS(TabListaBens[Tipo Modelo],L$4,TabListaBens[Cliente],Tabela12[[#This Row],[Cliente]],TabListaBens[Localidade],Tabela12[[#This Row],[Localidade]])</f>
        <v>0</v>
      </c>
      <c r="M11" s="9">
        <f>COUNTIFS(TabListaBens[Tipo Modelo],M$4,TabListaBens[Cliente],Tabela12[[#This Row],[Cliente]],TabListaBens[Localidade],Tabela12[[#This Row],[Localidade]])</f>
        <v>0</v>
      </c>
      <c r="N11" s="9">
        <f>COUNTIFS(TabListaBens[Tipo Modelo],N$4,TabListaBens[Cliente],Tabela12[[#This Row],[Cliente]],TabListaBens[Localidade],Tabela12[[#This Row],[Localidade]])</f>
        <v>0</v>
      </c>
      <c r="O11" s="9">
        <f>COUNTIFS(TabListaBens[Tipo Modelo],O$4,TabListaBens[Cliente],Tabela12[[#This Row],[Cliente]],TabListaBens[Localidade],Tabela12[[#This Row],[Localidade]])</f>
        <v>0</v>
      </c>
      <c r="P11" s="9">
        <f>COUNTIFS(TabListaBens[Tipo Modelo],P$4,TabListaBens[Cliente],Tabela12[[#This Row],[Cliente]],TabListaBens[Localidade],Tabela12[[#This Row],[Localidade]])</f>
        <v>0</v>
      </c>
      <c r="Q11" s="9">
        <f>COUNTIFS(TabListaBens[Tipo Modelo],Q$4,TabListaBens[Cliente],Tabela12[[#This Row],[Cliente]],TabListaBens[Localidade],Tabela12[[#This Row],[Localidade]])</f>
        <v>0</v>
      </c>
      <c r="R11" s="9">
        <f>COUNTIFS(TabListaBens[Tipo Modelo],R$4,TabListaBens[Cliente],Tabela12[[#This Row],[Cliente]],TabListaBens[Localidade],Tabela12[[#This Row],[Localidade]])</f>
        <v>0</v>
      </c>
      <c r="S11" s="9">
        <f>COUNTIFS(TabListaBens[Tipo Modelo],S$4,TabListaBens[Cliente],Tabela12[[#This Row],[Cliente]],TabListaBens[Localidade],Tabela12[[#This Row],[Localidade]])</f>
        <v>0</v>
      </c>
      <c r="T11" s="9">
        <f>COUNTIFS(TabListaBens[Tipo Modelo],T$4,TabListaBens[Cliente],Tabela12[[#This Row],[Cliente]],TabListaBens[Localidade],Tabela12[[#This Row],[Localidade]])</f>
        <v>0</v>
      </c>
      <c r="U11" s="9">
        <f>COUNTIFS(TabListaBens[Tipo Modelo],U$4,TabListaBens[Cliente],Tabela12[[#This Row],[Cliente]],TabListaBens[Localidade],Tabela12[[#This Row],[Localidade]])</f>
        <v>0</v>
      </c>
      <c r="V11" s="9">
        <f>COUNTIFS(TabListaBens[Tipo Modelo],V$4,TabListaBens[Cliente],Tabela12[[#This Row],[Cliente]],TabListaBens[Localidade],Tabela12[[#This Row],[Localidade]])</f>
        <v>0</v>
      </c>
      <c r="W11" s="9">
        <f>COUNTIFS(TabListaBens[Tipo Modelo],W$4,TabListaBens[Cliente],Tabela12[[#This Row],[Cliente]],TabListaBens[Localidade],Tabela12[[#This Row],[Localidade]])</f>
        <v>0</v>
      </c>
      <c r="X11" s="9">
        <f>COUNTIFS(TabListaBens[Tipo Modelo],X$4,TabListaBens[Cliente],Tabela12[[#This Row],[Cliente]],TabListaBens[Localidade],Tabela12[[#This Row],[Localidade]])</f>
        <v>0</v>
      </c>
      <c r="Y11" s="9">
        <f>COUNTIFS(TabListaBens[Tipo Modelo],Y$4,TabListaBens[Cliente],Tabela12[[#This Row],[Cliente]],TabListaBens[Localidade],Tabela12[[#This Row],[Localidade]])</f>
        <v>0</v>
      </c>
      <c r="Z11" s="13">
        <f>COUNTIFS(TabListaBens[Tipo Modelo],Z$4,TabListaBens[Cliente],Tabela12[[#This Row],[Cliente]],TabListaBens[Localidade],Tabela12[[#This Row],[Localidade]])</f>
        <v>0</v>
      </c>
      <c r="AA11" s="13">
        <f>SUM(Tabela12[[#This Row],[BBBOGD0001]:[VRVFF01]])</f>
        <v>0</v>
      </c>
    </row>
    <row r="12" spans="1:39" x14ac:dyDescent="0.2">
      <c r="A12" s="23" t="s">
        <v>527</v>
      </c>
      <c r="B12" s="10" t="str">
        <f>IFERROR(VLOOKUP(Tabela12[[#This Row],[Ordem]],TabClienteLocalidade[],2,FALSE),"")</f>
        <v/>
      </c>
      <c r="C12" s="10" t="str">
        <f>IFERROR(VLOOKUP(Tabela12[[#This Row],[Ordem]],TabClienteLocalidade[],3,FALSE),"")</f>
        <v/>
      </c>
      <c r="D12" s="10" t="str">
        <f>IFERROR(VLOOKUP(Tabela12[[#This Row],[Ordem]],TabClienteLocalidade[],4,FALSE),"")</f>
        <v/>
      </c>
      <c r="E12" s="10" t="str">
        <f>IFERROR(VLOOKUP(Tabela12[[#This Row],[Ordem]],TabClienteLocalidade[],5,FALSE),"")</f>
        <v/>
      </c>
      <c r="F12" s="9">
        <f>COUNTIFS(TabListaBens[Tipo Modelo],F$4,TabListaBens[Cliente],Tabela12[[#This Row],[Cliente]],TabListaBens[Localidade],Tabela12[[#This Row],[Localidade]])</f>
        <v>0</v>
      </c>
      <c r="G12" s="9">
        <f>COUNTIFS(TabListaBens[Tipo Modelo],G$4,TabListaBens[Cliente],Tabela12[[#This Row],[Cliente]],TabListaBens[Localidade],Tabela12[[#This Row],[Localidade]])</f>
        <v>0</v>
      </c>
      <c r="H12" s="9">
        <f>COUNTIFS(TabListaBens[Tipo Modelo],H$4,TabListaBens[Cliente],Tabela12[[#This Row],[Cliente]],TabListaBens[Localidade],Tabela12[[#This Row],[Localidade]])</f>
        <v>0</v>
      </c>
      <c r="I12" s="9">
        <f>COUNTIFS(TabListaBens[Tipo Modelo],I$4,TabListaBens[Cliente],Tabela12[[#This Row],[Cliente]],TabListaBens[Localidade],Tabela12[[#This Row],[Localidade]])</f>
        <v>0</v>
      </c>
      <c r="J12" s="9">
        <f>COUNTIFS(TabListaBens[Tipo Modelo],J$4,TabListaBens[Cliente],Tabela12[[#This Row],[Cliente]],TabListaBens[Localidade],Tabela12[[#This Row],[Localidade]])</f>
        <v>0</v>
      </c>
      <c r="K12" s="9">
        <f>COUNTIFS(TabListaBens[Tipo Modelo],K$4,TabListaBens[Cliente],Tabela12[[#This Row],[Cliente]],TabListaBens[Localidade],Tabela12[[#This Row],[Localidade]])</f>
        <v>0</v>
      </c>
      <c r="L12" s="9">
        <f>COUNTIFS(TabListaBens[Tipo Modelo],L$4,TabListaBens[Cliente],Tabela12[[#This Row],[Cliente]],TabListaBens[Localidade],Tabela12[[#This Row],[Localidade]])</f>
        <v>0</v>
      </c>
      <c r="M12" s="9">
        <f>COUNTIFS(TabListaBens[Tipo Modelo],M$4,TabListaBens[Cliente],Tabela12[[#This Row],[Cliente]],TabListaBens[Localidade],Tabela12[[#This Row],[Localidade]])</f>
        <v>0</v>
      </c>
      <c r="N12" s="9">
        <f>COUNTIFS(TabListaBens[Tipo Modelo],N$4,TabListaBens[Cliente],Tabela12[[#This Row],[Cliente]],TabListaBens[Localidade],Tabela12[[#This Row],[Localidade]])</f>
        <v>0</v>
      </c>
      <c r="O12" s="9">
        <f>COUNTIFS(TabListaBens[Tipo Modelo],O$4,TabListaBens[Cliente],Tabela12[[#This Row],[Cliente]],TabListaBens[Localidade],Tabela12[[#This Row],[Localidade]])</f>
        <v>0</v>
      </c>
      <c r="P12" s="9">
        <f>COUNTIFS(TabListaBens[Tipo Modelo],P$4,TabListaBens[Cliente],Tabela12[[#This Row],[Cliente]],TabListaBens[Localidade],Tabela12[[#This Row],[Localidade]])</f>
        <v>0</v>
      </c>
      <c r="Q12" s="9">
        <f>COUNTIFS(TabListaBens[Tipo Modelo],Q$4,TabListaBens[Cliente],Tabela12[[#This Row],[Cliente]],TabListaBens[Localidade],Tabela12[[#This Row],[Localidade]])</f>
        <v>0</v>
      </c>
      <c r="R12" s="9">
        <f>COUNTIFS(TabListaBens[Tipo Modelo],R$4,TabListaBens[Cliente],Tabela12[[#This Row],[Cliente]],TabListaBens[Localidade],Tabela12[[#This Row],[Localidade]])</f>
        <v>0</v>
      </c>
      <c r="S12" s="9">
        <f>COUNTIFS(TabListaBens[Tipo Modelo],S$4,TabListaBens[Cliente],Tabela12[[#This Row],[Cliente]],TabListaBens[Localidade],Tabela12[[#This Row],[Localidade]])</f>
        <v>0</v>
      </c>
      <c r="T12" s="9">
        <f>COUNTIFS(TabListaBens[Tipo Modelo],T$4,TabListaBens[Cliente],Tabela12[[#This Row],[Cliente]],TabListaBens[Localidade],Tabela12[[#This Row],[Localidade]])</f>
        <v>0</v>
      </c>
      <c r="U12" s="9">
        <f>COUNTIFS(TabListaBens[Tipo Modelo],U$4,TabListaBens[Cliente],Tabela12[[#This Row],[Cliente]],TabListaBens[Localidade],Tabela12[[#This Row],[Localidade]])</f>
        <v>0</v>
      </c>
      <c r="V12" s="9">
        <f>COUNTIFS(TabListaBens[Tipo Modelo],V$4,TabListaBens[Cliente],Tabela12[[#This Row],[Cliente]],TabListaBens[Localidade],Tabela12[[#This Row],[Localidade]])</f>
        <v>0</v>
      </c>
      <c r="W12" s="9">
        <f>COUNTIFS(TabListaBens[Tipo Modelo],W$4,TabListaBens[Cliente],Tabela12[[#This Row],[Cliente]],TabListaBens[Localidade],Tabela12[[#This Row],[Localidade]])</f>
        <v>0</v>
      </c>
      <c r="X12" s="9">
        <f>COUNTIFS(TabListaBens[Tipo Modelo],X$4,TabListaBens[Cliente],Tabela12[[#This Row],[Cliente]],TabListaBens[Localidade],Tabela12[[#This Row],[Localidade]])</f>
        <v>0</v>
      </c>
      <c r="Y12" s="9">
        <f>COUNTIFS(TabListaBens[Tipo Modelo],Y$4,TabListaBens[Cliente],Tabela12[[#This Row],[Cliente]],TabListaBens[Localidade],Tabela12[[#This Row],[Localidade]])</f>
        <v>0</v>
      </c>
      <c r="Z12" s="13">
        <f>COUNTIFS(TabListaBens[Tipo Modelo],Z$4,TabListaBens[Cliente],Tabela12[[#This Row],[Cliente]],TabListaBens[Localidade],Tabela12[[#This Row],[Localidade]])</f>
        <v>0</v>
      </c>
      <c r="AA12" s="13">
        <f>SUM(Tabela12[[#This Row],[BBBOGD0001]:[VRVFF01]])</f>
        <v>0</v>
      </c>
    </row>
    <row r="13" spans="1:39" x14ac:dyDescent="0.2">
      <c r="A13" s="23" t="s">
        <v>528</v>
      </c>
      <c r="B13" s="10" t="str">
        <f>IFERROR(VLOOKUP(Tabela12[[#This Row],[Ordem]],TabClienteLocalidade[],2,FALSE),"")</f>
        <v/>
      </c>
      <c r="C13" s="10" t="str">
        <f>IFERROR(VLOOKUP(Tabela12[[#This Row],[Ordem]],TabClienteLocalidade[],3,FALSE),"")</f>
        <v/>
      </c>
      <c r="D13" s="10" t="str">
        <f>IFERROR(VLOOKUP(Tabela12[[#This Row],[Ordem]],TabClienteLocalidade[],4,FALSE),"")</f>
        <v/>
      </c>
      <c r="E13" s="10" t="str">
        <f>IFERROR(VLOOKUP(Tabela12[[#This Row],[Ordem]],TabClienteLocalidade[],5,FALSE),"")</f>
        <v/>
      </c>
      <c r="F13" s="9">
        <f>COUNTIFS(TabListaBens[Tipo Modelo],F$4,TabListaBens[Cliente],Tabela12[[#This Row],[Cliente]],TabListaBens[Localidade],Tabela12[[#This Row],[Localidade]])</f>
        <v>0</v>
      </c>
      <c r="G13" s="9">
        <f>COUNTIFS(TabListaBens[Tipo Modelo],G$4,TabListaBens[Cliente],Tabela12[[#This Row],[Cliente]],TabListaBens[Localidade],Tabela12[[#This Row],[Localidade]])</f>
        <v>0</v>
      </c>
      <c r="H13" s="9">
        <f>COUNTIFS(TabListaBens[Tipo Modelo],H$4,TabListaBens[Cliente],Tabela12[[#This Row],[Cliente]],TabListaBens[Localidade],Tabela12[[#This Row],[Localidade]])</f>
        <v>0</v>
      </c>
      <c r="I13" s="9">
        <f>COUNTIFS(TabListaBens[Tipo Modelo],I$4,TabListaBens[Cliente],Tabela12[[#This Row],[Cliente]],TabListaBens[Localidade],Tabela12[[#This Row],[Localidade]])</f>
        <v>0</v>
      </c>
      <c r="J13" s="9">
        <f>COUNTIFS(TabListaBens[Tipo Modelo],J$4,TabListaBens[Cliente],Tabela12[[#This Row],[Cliente]],TabListaBens[Localidade],Tabela12[[#This Row],[Localidade]])</f>
        <v>0</v>
      </c>
      <c r="K13" s="9">
        <f>COUNTIFS(TabListaBens[Tipo Modelo],K$4,TabListaBens[Cliente],Tabela12[[#This Row],[Cliente]],TabListaBens[Localidade],Tabela12[[#This Row],[Localidade]])</f>
        <v>0</v>
      </c>
      <c r="L13" s="9">
        <f>COUNTIFS(TabListaBens[Tipo Modelo],L$4,TabListaBens[Cliente],Tabela12[[#This Row],[Cliente]],TabListaBens[Localidade],Tabela12[[#This Row],[Localidade]])</f>
        <v>0</v>
      </c>
      <c r="M13" s="9">
        <f>COUNTIFS(TabListaBens[Tipo Modelo],M$4,TabListaBens[Cliente],Tabela12[[#This Row],[Cliente]],TabListaBens[Localidade],Tabela12[[#This Row],[Localidade]])</f>
        <v>0</v>
      </c>
      <c r="N13" s="9">
        <f>COUNTIFS(TabListaBens[Tipo Modelo],N$4,TabListaBens[Cliente],Tabela12[[#This Row],[Cliente]],TabListaBens[Localidade],Tabela12[[#This Row],[Localidade]])</f>
        <v>0</v>
      </c>
      <c r="O13" s="9">
        <f>COUNTIFS(TabListaBens[Tipo Modelo],O$4,TabListaBens[Cliente],Tabela12[[#This Row],[Cliente]],TabListaBens[Localidade],Tabela12[[#This Row],[Localidade]])</f>
        <v>0</v>
      </c>
      <c r="P13" s="9">
        <f>COUNTIFS(TabListaBens[Tipo Modelo],P$4,TabListaBens[Cliente],Tabela12[[#This Row],[Cliente]],TabListaBens[Localidade],Tabela12[[#This Row],[Localidade]])</f>
        <v>0</v>
      </c>
      <c r="Q13" s="9">
        <f>COUNTIFS(TabListaBens[Tipo Modelo],Q$4,TabListaBens[Cliente],Tabela12[[#This Row],[Cliente]],TabListaBens[Localidade],Tabela12[[#This Row],[Localidade]])</f>
        <v>0</v>
      </c>
      <c r="R13" s="9">
        <f>COUNTIFS(TabListaBens[Tipo Modelo],R$4,TabListaBens[Cliente],Tabela12[[#This Row],[Cliente]],TabListaBens[Localidade],Tabela12[[#This Row],[Localidade]])</f>
        <v>0</v>
      </c>
      <c r="S13" s="9">
        <f>COUNTIFS(TabListaBens[Tipo Modelo],S$4,TabListaBens[Cliente],Tabela12[[#This Row],[Cliente]],TabListaBens[Localidade],Tabela12[[#This Row],[Localidade]])</f>
        <v>0</v>
      </c>
      <c r="T13" s="9">
        <f>COUNTIFS(TabListaBens[Tipo Modelo],T$4,TabListaBens[Cliente],Tabela12[[#This Row],[Cliente]],TabListaBens[Localidade],Tabela12[[#This Row],[Localidade]])</f>
        <v>0</v>
      </c>
      <c r="U13" s="9">
        <f>COUNTIFS(TabListaBens[Tipo Modelo],U$4,TabListaBens[Cliente],Tabela12[[#This Row],[Cliente]],TabListaBens[Localidade],Tabela12[[#This Row],[Localidade]])</f>
        <v>0</v>
      </c>
      <c r="V13" s="9">
        <f>COUNTIFS(TabListaBens[Tipo Modelo],V$4,TabListaBens[Cliente],Tabela12[[#This Row],[Cliente]],TabListaBens[Localidade],Tabela12[[#This Row],[Localidade]])</f>
        <v>0</v>
      </c>
      <c r="W13" s="9">
        <f>COUNTIFS(TabListaBens[Tipo Modelo],W$4,TabListaBens[Cliente],Tabela12[[#This Row],[Cliente]],TabListaBens[Localidade],Tabela12[[#This Row],[Localidade]])</f>
        <v>0</v>
      </c>
      <c r="X13" s="9">
        <f>COUNTIFS(TabListaBens[Tipo Modelo],X$4,TabListaBens[Cliente],Tabela12[[#This Row],[Cliente]],TabListaBens[Localidade],Tabela12[[#This Row],[Localidade]])</f>
        <v>0</v>
      </c>
      <c r="Y13" s="9">
        <f>COUNTIFS(TabListaBens[Tipo Modelo],Y$4,TabListaBens[Cliente],Tabela12[[#This Row],[Cliente]],TabListaBens[Localidade],Tabela12[[#This Row],[Localidade]])</f>
        <v>0</v>
      </c>
      <c r="Z13" s="13">
        <f>COUNTIFS(TabListaBens[Tipo Modelo],Z$4,TabListaBens[Cliente],Tabela12[[#This Row],[Cliente]],TabListaBens[Localidade],Tabela12[[#This Row],[Localidade]])</f>
        <v>0</v>
      </c>
      <c r="AA13" s="13">
        <f>SUM(Tabela12[[#This Row],[BBBOGD0001]:[VRVFF01]])</f>
        <v>0</v>
      </c>
    </row>
    <row r="14" spans="1:39" x14ac:dyDescent="0.2">
      <c r="A14" s="23" t="s">
        <v>529</v>
      </c>
      <c r="B14" s="10" t="str">
        <f>IFERROR(VLOOKUP(Tabela12[[#This Row],[Ordem]],TabClienteLocalidade[],2,FALSE),"")</f>
        <v/>
      </c>
      <c r="C14" s="10" t="str">
        <f>IFERROR(VLOOKUP(Tabela12[[#This Row],[Ordem]],TabClienteLocalidade[],3,FALSE),"")</f>
        <v/>
      </c>
      <c r="D14" s="10" t="str">
        <f>IFERROR(VLOOKUP(Tabela12[[#This Row],[Ordem]],TabClienteLocalidade[],4,FALSE),"")</f>
        <v/>
      </c>
      <c r="E14" s="10" t="str">
        <f>IFERROR(VLOOKUP(Tabela12[[#This Row],[Ordem]],TabClienteLocalidade[],5,FALSE),"")</f>
        <v/>
      </c>
      <c r="F14" s="9">
        <f>COUNTIFS(TabListaBens[Tipo Modelo],F$4,TabListaBens[Cliente],Tabela12[[#This Row],[Cliente]],TabListaBens[Localidade],Tabela12[[#This Row],[Localidade]])</f>
        <v>0</v>
      </c>
      <c r="G14" s="9">
        <f>COUNTIFS(TabListaBens[Tipo Modelo],G$4,TabListaBens[Cliente],Tabela12[[#This Row],[Cliente]],TabListaBens[Localidade],Tabela12[[#This Row],[Localidade]])</f>
        <v>0</v>
      </c>
      <c r="H14" s="9">
        <f>COUNTIFS(TabListaBens[Tipo Modelo],H$4,TabListaBens[Cliente],Tabela12[[#This Row],[Cliente]],TabListaBens[Localidade],Tabela12[[#This Row],[Localidade]])</f>
        <v>0</v>
      </c>
      <c r="I14" s="9">
        <f>COUNTIFS(TabListaBens[Tipo Modelo],I$4,TabListaBens[Cliente],Tabela12[[#This Row],[Cliente]],TabListaBens[Localidade],Tabela12[[#This Row],[Localidade]])</f>
        <v>0</v>
      </c>
      <c r="J14" s="9">
        <f>COUNTIFS(TabListaBens[Tipo Modelo],J$4,TabListaBens[Cliente],Tabela12[[#This Row],[Cliente]],TabListaBens[Localidade],Tabela12[[#This Row],[Localidade]])</f>
        <v>0</v>
      </c>
      <c r="K14" s="9">
        <f>COUNTIFS(TabListaBens[Tipo Modelo],K$4,TabListaBens[Cliente],Tabela12[[#This Row],[Cliente]],TabListaBens[Localidade],Tabela12[[#This Row],[Localidade]])</f>
        <v>0</v>
      </c>
      <c r="L14" s="9">
        <f>COUNTIFS(TabListaBens[Tipo Modelo],L$4,TabListaBens[Cliente],Tabela12[[#This Row],[Cliente]],TabListaBens[Localidade],Tabela12[[#This Row],[Localidade]])</f>
        <v>0</v>
      </c>
      <c r="M14" s="9">
        <f>COUNTIFS(TabListaBens[Tipo Modelo],M$4,TabListaBens[Cliente],Tabela12[[#This Row],[Cliente]],TabListaBens[Localidade],Tabela12[[#This Row],[Localidade]])</f>
        <v>0</v>
      </c>
      <c r="N14" s="9">
        <f>COUNTIFS(TabListaBens[Tipo Modelo],N$4,TabListaBens[Cliente],Tabela12[[#This Row],[Cliente]],TabListaBens[Localidade],Tabela12[[#This Row],[Localidade]])</f>
        <v>0</v>
      </c>
      <c r="O14" s="9">
        <f>COUNTIFS(TabListaBens[Tipo Modelo],O$4,TabListaBens[Cliente],Tabela12[[#This Row],[Cliente]],TabListaBens[Localidade],Tabela12[[#This Row],[Localidade]])</f>
        <v>0</v>
      </c>
      <c r="P14" s="9">
        <f>COUNTIFS(TabListaBens[Tipo Modelo],P$4,TabListaBens[Cliente],Tabela12[[#This Row],[Cliente]],TabListaBens[Localidade],Tabela12[[#This Row],[Localidade]])</f>
        <v>0</v>
      </c>
      <c r="Q14" s="9">
        <f>COUNTIFS(TabListaBens[Tipo Modelo],Q$4,TabListaBens[Cliente],Tabela12[[#This Row],[Cliente]],TabListaBens[Localidade],Tabela12[[#This Row],[Localidade]])</f>
        <v>0</v>
      </c>
      <c r="R14" s="9">
        <f>COUNTIFS(TabListaBens[Tipo Modelo],R$4,TabListaBens[Cliente],Tabela12[[#This Row],[Cliente]],TabListaBens[Localidade],Tabela12[[#This Row],[Localidade]])</f>
        <v>0</v>
      </c>
      <c r="S14" s="9">
        <f>COUNTIFS(TabListaBens[Tipo Modelo],S$4,TabListaBens[Cliente],Tabela12[[#This Row],[Cliente]],TabListaBens[Localidade],Tabela12[[#This Row],[Localidade]])</f>
        <v>0</v>
      </c>
      <c r="T14" s="9">
        <f>COUNTIFS(TabListaBens[Tipo Modelo],T$4,TabListaBens[Cliente],Tabela12[[#This Row],[Cliente]],TabListaBens[Localidade],Tabela12[[#This Row],[Localidade]])</f>
        <v>0</v>
      </c>
      <c r="U14" s="9">
        <f>COUNTIFS(TabListaBens[Tipo Modelo],U$4,TabListaBens[Cliente],Tabela12[[#This Row],[Cliente]],TabListaBens[Localidade],Tabela12[[#This Row],[Localidade]])</f>
        <v>0</v>
      </c>
      <c r="V14" s="9">
        <f>COUNTIFS(TabListaBens[Tipo Modelo],V$4,TabListaBens[Cliente],Tabela12[[#This Row],[Cliente]],TabListaBens[Localidade],Tabela12[[#This Row],[Localidade]])</f>
        <v>0</v>
      </c>
      <c r="W14" s="9">
        <f>COUNTIFS(TabListaBens[Tipo Modelo],W$4,TabListaBens[Cliente],Tabela12[[#This Row],[Cliente]],TabListaBens[Localidade],Tabela12[[#This Row],[Localidade]])</f>
        <v>0</v>
      </c>
      <c r="X14" s="9">
        <f>COUNTIFS(TabListaBens[Tipo Modelo],X$4,TabListaBens[Cliente],Tabela12[[#This Row],[Cliente]],TabListaBens[Localidade],Tabela12[[#This Row],[Localidade]])</f>
        <v>0</v>
      </c>
      <c r="Y14" s="9">
        <f>COUNTIFS(TabListaBens[Tipo Modelo],Y$4,TabListaBens[Cliente],Tabela12[[#This Row],[Cliente]],TabListaBens[Localidade],Tabela12[[#This Row],[Localidade]])</f>
        <v>0</v>
      </c>
      <c r="Z14" s="13">
        <f>COUNTIFS(TabListaBens[Tipo Modelo],Z$4,TabListaBens[Cliente],Tabela12[[#This Row],[Cliente]],TabListaBens[Localidade],Tabela12[[#This Row],[Localidade]])</f>
        <v>0</v>
      </c>
      <c r="AA14" s="13">
        <f>SUM(Tabela12[[#This Row],[BBBOGD0001]:[VRVFF01]])</f>
        <v>0</v>
      </c>
    </row>
    <row r="15" spans="1:39" x14ac:dyDescent="0.2">
      <c r="A15" s="23" t="s">
        <v>530</v>
      </c>
      <c r="B15" s="10" t="str">
        <f>IFERROR(VLOOKUP(Tabela12[[#This Row],[Ordem]],TabClienteLocalidade[],2,FALSE),"")</f>
        <v/>
      </c>
      <c r="C15" s="10" t="str">
        <f>IFERROR(VLOOKUP(Tabela12[[#This Row],[Ordem]],TabClienteLocalidade[],3,FALSE),"")</f>
        <v/>
      </c>
      <c r="D15" s="10" t="str">
        <f>IFERROR(VLOOKUP(Tabela12[[#This Row],[Ordem]],TabClienteLocalidade[],4,FALSE),"")</f>
        <v/>
      </c>
      <c r="E15" s="10" t="str">
        <f>IFERROR(VLOOKUP(Tabela12[[#This Row],[Ordem]],TabClienteLocalidade[],5,FALSE),"")</f>
        <v/>
      </c>
      <c r="F15" s="9">
        <f>COUNTIFS(TabListaBens[Tipo Modelo],F$4,TabListaBens[Cliente],Tabela12[[#This Row],[Cliente]],TabListaBens[Localidade],Tabela12[[#This Row],[Localidade]])</f>
        <v>0</v>
      </c>
      <c r="G15" s="13">
        <f>COUNTIFS(TabListaBens[Tipo Modelo],G$4,TabListaBens[Cliente],Tabela12[[#This Row],[Cliente]],TabListaBens[Localidade],Tabela12[[#This Row],[Localidade]])</f>
        <v>0</v>
      </c>
      <c r="H15" s="13">
        <f>COUNTIFS(TabListaBens[Tipo Modelo],H$4,TabListaBens[Cliente],Tabela12[[#This Row],[Cliente]],TabListaBens[Localidade],Tabela12[[#This Row],[Localidade]])</f>
        <v>0</v>
      </c>
      <c r="I15" s="13">
        <f>COUNTIFS(TabListaBens[Tipo Modelo],I$4,TabListaBens[Cliente],Tabela12[[#This Row],[Cliente]],TabListaBens[Localidade],Tabela12[[#This Row],[Localidade]])</f>
        <v>0</v>
      </c>
      <c r="J15" s="13">
        <f>COUNTIFS(TabListaBens[Tipo Modelo],J$4,TabListaBens[Cliente],Tabela12[[#This Row],[Cliente]],TabListaBens[Localidade],Tabela12[[#This Row],[Localidade]])</f>
        <v>0</v>
      </c>
      <c r="K15" s="13">
        <f>COUNTIFS(TabListaBens[Tipo Modelo],K$4,TabListaBens[Cliente],Tabela12[[#This Row],[Cliente]],TabListaBens[Localidade],Tabela12[[#This Row],[Localidade]])</f>
        <v>0</v>
      </c>
      <c r="L15" s="13">
        <f>COUNTIFS(TabListaBens[Tipo Modelo],L$4,TabListaBens[Cliente],Tabela12[[#This Row],[Cliente]],TabListaBens[Localidade],Tabela12[[#This Row],[Localidade]])</f>
        <v>0</v>
      </c>
      <c r="M15" s="13">
        <f>COUNTIFS(TabListaBens[Tipo Modelo],M$4,TabListaBens[Cliente],Tabela12[[#This Row],[Cliente]],TabListaBens[Localidade],Tabela12[[#This Row],[Localidade]])</f>
        <v>0</v>
      </c>
      <c r="N15" s="13">
        <f>COUNTIFS(TabListaBens[Tipo Modelo],N$4,TabListaBens[Cliente],Tabela12[[#This Row],[Cliente]],TabListaBens[Localidade],Tabela12[[#This Row],[Localidade]])</f>
        <v>0</v>
      </c>
      <c r="O15" s="13">
        <f>COUNTIFS(TabListaBens[Tipo Modelo],O$4,TabListaBens[Cliente],Tabela12[[#This Row],[Cliente]],TabListaBens[Localidade],Tabela12[[#This Row],[Localidade]])</f>
        <v>0</v>
      </c>
      <c r="P15" s="13">
        <f>COUNTIFS(TabListaBens[Tipo Modelo],P$4,TabListaBens[Cliente],Tabela12[[#This Row],[Cliente]],TabListaBens[Localidade],Tabela12[[#This Row],[Localidade]])</f>
        <v>0</v>
      </c>
      <c r="Q15" s="13">
        <f>COUNTIFS(TabListaBens[Tipo Modelo],Q$4,TabListaBens[Cliente],Tabela12[[#This Row],[Cliente]],TabListaBens[Localidade],Tabela12[[#This Row],[Localidade]])</f>
        <v>0</v>
      </c>
      <c r="R15" s="13">
        <f>COUNTIFS(TabListaBens[Tipo Modelo],R$4,TabListaBens[Cliente],Tabela12[[#This Row],[Cliente]],TabListaBens[Localidade],Tabela12[[#This Row],[Localidade]])</f>
        <v>0</v>
      </c>
      <c r="S15" s="13">
        <f>COUNTIFS(TabListaBens[Tipo Modelo],S$4,TabListaBens[Cliente],Tabela12[[#This Row],[Cliente]],TabListaBens[Localidade],Tabela12[[#This Row],[Localidade]])</f>
        <v>0</v>
      </c>
      <c r="T15" s="13">
        <f>COUNTIFS(TabListaBens[Tipo Modelo],T$4,TabListaBens[Cliente],Tabela12[[#This Row],[Cliente]],TabListaBens[Localidade],Tabela12[[#This Row],[Localidade]])</f>
        <v>0</v>
      </c>
      <c r="U15" s="13">
        <f>COUNTIFS(TabListaBens[Tipo Modelo],U$4,TabListaBens[Cliente],Tabela12[[#This Row],[Cliente]],TabListaBens[Localidade],Tabela12[[#This Row],[Localidade]])</f>
        <v>0</v>
      </c>
      <c r="V15" s="13">
        <f>COUNTIFS(TabListaBens[Tipo Modelo],V$4,TabListaBens[Cliente],Tabela12[[#This Row],[Cliente]],TabListaBens[Localidade],Tabela12[[#This Row],[Localidade]])</f>
        <v>0</v>
      </c>
      <c r="W15" s="13">
        <f>COUNTIFS(TabListaBens[Tipo Modelo],W$4,TabListaBens[Cliente],Tabela12[[#This Row],[Cliente]],TabListaBens[Localidade],Tabela12[[#This Row],[Localidade]])</f>
        <v>0</v>
      </c>
      <c r="X15" s="13">
        <f>COUNTIFS(TabListaBens[Tipo Modelo],X$4,TabListaBens[Cliente],Tabela12[[#This Row],[Cliente]],TabListaBens[Localidade],Tabela12[[#This Row],[Localidade]])</f>
        <v>0</v>
      </c>
      <c r="Y15" s="13">
        <f>COUNTIFS(TabListaBens[Tipo Modelo],Y$4,TabListaBens[Cliente],Tabela12[[#This Row],[Cliente]],TabListaBens[Localidade],Tabela12[[#This Row],[Localidade]])</f>
        <v>0</v>
      </c>
      <c r="Z15" s="13">
        <f>COUNTIFS(TabListaBens[Tipo Modelo],Z$4,TabListaBens[Cliente],Tabela12[[#This Row],[Cliente]],TabListaBens[Localidade],Tabela12[[#This Row],[Localidade]])</f>
        <v>0</v>
      </c>
      <c r="AA15" s="13">
        <f>SUM(Tabela12[[#This Row],[BBBOGD0001]:[VRVFF01]])</f>
        <v>0</v>
      </c>
    </row>
    <row r="16" spans="1:39" x14ac:dyDescent="0.2">
      <c r="A16" s="23" t="s">
        <v>531</v>
      </c>
      <c r="B16" s="10" t="str">
        <f>IFERROR(VLOOKUP(Tabela12[[#This Row],[Ordem]],TabClienteLocalidade[],2,FALSE),"")</f>
        <v/>
      </c>
      <c r="C16" s="10" t="str">
        <f>IFERROR(VLOOKUP(Tabela12[[#This Row],[Ordem]],TabClienteLocalidade[],3,FALSE),"")</f>
        <v/>
      </c>
      <c r="D16" s="10" t="str">
        <f>IFERROR(VLOOKUP(Tabela12[[#This Row],[Ordem]],TabClienteLocalidade[],4,FALSE),"")</f>
        <v/>
      </c>
      <c r="E16" s="10" t="str">
        <f>IFERROR(VLOOKUP(Tabela12[[#This Row],[Ordem]],TabClienteLocalidade[],5,FALSE),"")</f>
        <v/>
      </c>
      <c r="F16" s="9">
        <f>COUNTIFS(TabListaBens[Tipo Modelo],F$4,TabListaBens[Cliente],Tabela12[[#This Row],[Cliente]],TabListaBens[Localidade],Tabela12[[#This Row],[Localidade]])</f>
        <v>0</v>
      </c>
      <c r="G16" s="13">
        <f>COUNTIFS(TabListaBens[Tipo Modelo],G$4,TabListaBens[Cliente],Tabela12[[#This Row],[Cliente]],TabListaBens[Localidade],Tabela12[[#This Row],[Localidade]])</f>
        <v>0</v>
      </c>
      <c r="H16" s="13">
        <f>COUNTIFS(TabListaBens[Tipo Modelo],H$4,TabListaBens[Cliente],Tabela12[[#This Row],[Cliente]],TabListaBens[Localidade],Tabela12[[#This Row],[Localidade]])</f>
        <v>0</v>
      </c>
      <c r="I16" s="13">
        <f>COUNTIFS(TabListaBens[Tipo Modelo],I$4,TabListaBens[Cliente],Tabela12[[#This Row],[Cliente]],TabListaBens[Localidade],Tabela12[[#This Row],[Localidade]])</f>
        <v>0</v>
      </c>
      <c r="J16" s="13">
        <f>COUNTIFS(TabListaBens[Tipo Modelo],J$4,TabListaBens[Cliente],Tabela12[[#This Row],[Cliente]],TabListaBens[Localidade],Tabela12[[#This Row],[Localidade]])</f>
        <v>0</v>
      </c>
      <c r="K16" s="13">
        <f>COUNTIFS(TabListaBens[Tipo Modelo],K$4,TabListaBens[Cliente],Tabela12[[#This Row],[Cliente]],TabListaBens[Localidade],Tabela12[[#This Row],[Localidade]])</f>
        <v>0</v>
      </c>
      <c r="L16" s="13">
        <f>COUNTIFS(TabListaBens[Tipo Modelo],L$4,TabListaBens[Cliente],Tabela12[[#This Row],[Cliente]],TabListaBens[Localidade],Tabela12[[#This Row],[Localidade]])</f>
        <v>0</v>
      </c>
      <c r="M16" s="13">
        <f>COUNTIFS(TabListaBens[Tipo Modelo],M$4,TabListaBens[Cliente],Tabela12[[#This Row],[Cliente]],TabListaBens[Localidade],Tabela12[[#This Row],[Localidade]])</f>
        <v>0</v>
      </c>
      <c r="N16" s="13">
        <f>COUNTIFS(TabListaBens[Tipo Modelo],N$4,TabListaBens[Cliente],Tabela12[[#This Row],[Cliente]],TabListaBens[Localidade],Tabela12[[#This Row],[Localidade]])</f>
        <v>0</v>
      </c>
      <c r="O16" s="13">
        <f>COUNTIFS(TabListaBens[Tipo Modelo],O$4,TabListaBens[Cliente],Tabela12[[#This Row],[Cliente]],TabListaBens[Localidade],Tabela12[[#This Row],[Localidade]])</f>
        <v>0</v>
      </c>
      <c r="P16" s="13">
        <f>COUNTIFS(TabListaBens[Tipo Modelo],P$4,TabListaBens[Cliente],Tabela12[[#This Row],[Cliente]],TabListaBens[Localidade],Tabela12[[#This Row],[Localidade]])</f>
        <v>0</v>
      </c>
      <c r="Q16" s="13">
        <f>COUNTIFS(TabListaBens[Tipo Modelo],Q$4,TabListaBens[Cliente],Tabela12[[#This Row],[Cliente]],TabListaBens[Localidade],Tabela12[[#This Row],[Localidade]])</f>
        <v>0</v>
      </c>
      <c r="R16" s="13">
        <f>COUNTIFS(TabListaBens[Tipo Modelo],R$4,TabListaBens[Cliente],Tabela12[[#This Row],[Cliente]],TabListaBens[Localidade],Tabela12[[#This Row],[Localidade]])</f>
        <v>0</v>
      </c>
      <c r="S16" s="13">
        <f>COUNTIFS(TabListaBens[Tipo Modelo],S$4,TabListaBens[Cliente],Tabela12[[#This Row],[Cliente]],TabListaBens[Localidade],Tabela12[[#This Row],[Localidade]])</f>
        <v>0</v>
      </c>
      <c r="T16" s="13">
        <f>COUNTIFS(TabListaBens[Tipo Modelo],T$4,TabListaBens[Cliente],Tabela12[[#This Row],[Cliente]],TabListaBens[Localidade],Tabela12[[#This Row],[Localidade]])</f>
        <v>0</v>
      </c>
      <c r="U16" s="13">
        <f>COUNTIFS(TabListaBens[Tipo Modelo],U$4,TabListaBens[Cliente],Tabela12[[#This Row],[Cliente]],TabListaBens[Localidade],Tabela12[[#This Row],[Localidade]])</f>
        <v>0</v>
      </c>
      <c r="V16" s="13">
        <f>COUNTIFS(TabListaBens[Tipo Modelo],V$4,TabListaBens[Cliente],Tabela12[[#This Row],[Cliente]],TabListaBens[Localidade],Tabela12[[#This Row],[Localidade]])</f>
        <v>0</v>
      </c>
      <c r="W16" s="13">
        <f>COUNTIFS(TabListaBens[Tipo Modelo],W$4,TabListaBens[Cliente],Tabela12[[#This Row],[Cliente]],TabListaBens[Localidade],Tabela12[[#This Row],[Localidade]])</f>
        <v>0</v>
      </c>
      <c r="X16" s="13">
        <f>COUNTIFS(TabListaBens[Tipo Modelo],X$4,TabListaBens[Cliente],Tabela12[[#This Row],[Cliente]],TabListaBens[Localidade],Tabela12[[#This Row],[Localidade]])</f>
        <v>0</v>
      </c>
      <c r="Y16" s="13">
        <f>COUNTIFS(TabListaBens[Tipo Modelo],Y$4,TabListaBens[Cliente],Tabela12[[#This Row],[Cliente]],TabListaBens[Localidade],Tabela12[[#This Row],[Localidade]])</f>
        <v>0</v>
      </c>
      <c r="Z16" s="13">
        <f>COUNTIFS(TabListaBens[Tipo Modelo],Z$4,TabListaBens[Cliente],Tabela12[[#This Row],[Cliente]],TabListaBens[Localidade],Tabela12[[#This Row],[Localidade]])</f>
        <v>0</v>
      </c>
      <c r="AA16" s="13">
        <f>SUM(Tabela12[[#This Row],[BBBOGD0001]:[VRVFF01]])</f>
        <v>0</v>
      </c>
    </row>
    <row r="17" spans="1:27" x14ac:dyDescent="0.2">
      <c r="A17" s="23" t="s">
        <v>532</v>
      </c>
      <c r="B17" s="10" t="str">
        <f>IFERROR(VLOOKUP(Tabela12[[#This Row],[Ordem]],TabClienteLocalidade[],2,FALSE),"")</f>
        <v/>
      </c>
      <c r="C17" s="10" t="str">
        <f>IFERROR(VLOOKUP(Tabela12[[#This Row],[Ordem]],TabClienteLocalidade[],3,FALSE),"")</f>
        <v/>
      </c>
      <c r="D17" s="10" t="str">
        <f>IFERROR(VLOOKUP(Tabela12[[#This Row],[Ordem]],TabClienteLocalidade[],4,FALSE),"")</f>
        <v/>
      </c>
      <c r="E17" s="10" t="str">
        <f>IFERROR(VLOOKUP(Tabela12[[#This Row],[Ordem]],TabClienteLocalidade[],5,FALSE),"")</f>
        <v/>
      </c>
      <c r="F17" s="9">
        <f>COUNTIFS(TabListaBens[Tipo Modelo],F$4,TabListaBens[Cliente],Tabela12[[#This Row],[Cliente]],TabListaBens[Localidade],Tabela12[[#This Row],[Localidade]])</f>
        <v>0</v>
      </c>
      <c r="G17" s="13">
        <f>COUNTIFS(TabListaBens[Tipo Modelo],G$4,TabListaBens[Cliente],Tabela12[[#This Row],[Cliente]],TabListaBens[Localidade],Tabela12[[#This Row],[Localidade]])</f>
        <v>0</v>
      </c>
      <c r="H17" s="13">
        <f>COUNTIFS(TabListaBens[Tipo Modelo],H$4,TabListaBens[Cliente],Tabela12[[#This Row],[Cliente]],TabListaBens[Localidade],Tabela12[[#This Row],[Localidade]])</f>
        <v>0</v>
      </c>
      <c r="I17" s="13">
        <f>COUNTIFS(TabListaBens[Tipo Modelo],I$4,TabListaBens[Cliente],Tabela12[[#This Row],[Cliente]],TabListaBens[Localidade],Tabela12[[#This Row],[Localidade]])</f>
        <v>0</v>
      </c>
      <c r="J17" s="13">
        <f>COUNTIFS(TabListaBens[Tipo Modelo],J$4,TabListaBens[Cliente],Tabela12[[#This Row],[Cliente]],TabListaBens[Localidade],Tabela12[[#This Row],[Localidade]])</f>
        <v>0</v>
      </c>
      <c r="K17" s="13">
        <f>COUNTIFS(TabListaBens[Tipo Modelo],K$4,TabListaBens[Cliente],Tabela12[[#This Row],[Cliente]],TabListaBens[Localidade],Tabela12[[#This Row],[Localidade]])</f>
        <v>0</v>
      </c>
      <c r="L17" s="13">
        <f>COUNTIFS(TabListaBens[Tipo Modelo],L$4,TabListaBens[Cliente],Tabela12[[#This Row],[Cliente]],TabListaBens[Localidade],Tabela12[[#This Row],[Localidade]])</f>
        <v>0</v>
      </c>
      <c r="M17" s="13">
        <f>COUNTIFS(TabListaBens[Tipo Modelo],M$4,TabListaBens[Cliente],Tabela12[[#This Row],[Cliente]],TabListaBens[Localidade],Tabela12[[#This Row],[Localidade]])</f>
        <v>0</v>
      </c>
      <c r="N17" s="13">
        <f>COUNTIFS(TabListaBens[Tipo Modelo],N$4,TabListaBens[Cliente],Tabela12[[#This Row],[Cliente]],TabListaBens[Localidade],Tabela12[[#This Row],[Localidade]])</f>
        <v>0</v>
      </c>
      <c r="O17" s="13">
        <f>COUNTIFS(TabListaBens[Tipo Modelo],O$4,TabListaBens[Cliente],Tabela12[[#This Row],[Cliente]],TabListaBens[Localidade],Tabela12[[#This Row],[Localidade]])</f>
        <v>0</v>
      </c>
      <c r="P17" s="13">
        <f>COUNTIFS(TabListaBens[Tipo Modelo],P$4,TabListaBens[Cliente],Tabela12[[#This Row],[Cliente]],TabListaBens[Localidade],Tabela12[[#This Row],[Localidade]])</f>
        <v>0</v>
      </c>
      <c r="Q17" s="13">
        <f>COUNTIFS(TabListaBens[Tipo Modelo],Q$4,TabListaBens[Cliente],Tabela12[[#This Row],[Cliente]],TabListaBens[Localidade],Tabela12[[#This Row],[Localidade]])</f>
        <v>0</v>
      </c>
      <c r="R17" s="13">
        <f>COUNTIFS(TabListaBens[Tipo Modelo],R$4,TabListaBens[Cliente],Tabela12[[#This Row],[Cliente]],TabListaBens[Localidade],Tabela12[[#This Row],[Localidade]])</f>
        <v>0</v>
      </c>
      <c r="S17" s="13">
        <f>COUNTIFS(TabListaBens[Tipo Modelo],S$4,TabListaBens[Cliente],Tabela12[[#This Row],[Cliente]],TabListaBens[Localidade],Tabela12[[#This Row],[Localidade]])</f>
        <v>0</v>
      </c>
      <c r="T17" s="13">
        <f>COUNTIFS(TabListaBens[Tipo Modelo],T$4,TabListaBens[Cliente],Tabela12[[#This Row],[Cliente]],TabListaBens[Localidade],Tabela12[[#This Row],[Localidade]])</f>
        <v>0</v>
      </c>
      <c r="U17" s="13">
        <f>COUNTIFS(TabListaBens[Tipo Modelo],U$4,TabListaBens[Cliente],Tabela12[[#This Row],[Cliente]],TabListaBens[Localidade],Tabela12[[#This Row],[Localidade]])</f>
        <v>0</v>
      </c>
      <c r="V17" s="13">
        <f>COUNTIFS(TabListaBens[Tipo Modelo],V$4,TabListaBens[Cliente],Tabela12[[#This Row],[Cliente]],TabListaBens[Localidade],Tabela12[[#This Row],[Localidade]])</f>
        <v>0</v>
      </c>
      <c r="W17" s="13">
        <f>COUNTIFS(TabListaBens[Tipo Modelo],W$4,TabListaBens[Cliente],Tabela12[[#This Row],[Cliente]],TabListaBens[Localidade],Tabela12[[#This Row],[Localidade]])</f>
        <v>0</v>
      </c>
      <c r="X17" s="13">
        <f>COUNTIFS(TabListaBens[Tipo Modelo],X$4,TabListaBens[Cliente],Tabela12[[#This Row],[Cliente]],TabListaBens[Localidade],Tabela12[[#This Row],[Localidade]])</f>
        <v>0</v>
      </c>
      <c r="Y17" s="13">
        <f>COUNTIFS(TabListaBens[Tipo Modelo],Y$4,TabListaBens[Cliente],Tabela12[[#This Row],[Cliente]],TabListaBens[Localidade],Tabela12[[#This Row],[Localidade]])</f>
        <v>0</v>
      </c>
      <c r="Z17" s="13">
        <f>COUNTIFS(TabListaBens[Tipo Modelo],Z$4,TabListaBens[Cliente],Tabela12[[#This Row],[Cliente]],TabListaBens[Localidade],Tabela12[[#This Row],[Localidade]])</f>
        <v>0</v>
      </c>
      <c r="AA17" s="13">
        <f>SUM(Tabela12[[#This Row],[BBBOGD0001]:[VRVFF01]])</f>
        <v>0</v>
      </c>
    </row>
    <row r="18" spans="1:27" x14ac:dyDescent="0.2">
      <c r="A18" s="23" t="s">
        <v>533</v>
      </c>
      <c r="B18" s="10" t="str">
        <f>IFERROR(VLOOKUP(Tabela12[[#This Row],[Ordem]],TabClienteLocalidade[],2,FALSE),"")</f>
        <v/>
      </c>
      <c r="C18" s="10" t="str">
        <f>IFERROR(VLOOKUP(Tabela12[[#This Row],[Ordem]],TabClienteLocalidade[],3,FALSE),"")</f>
        <v/>
      </c>
      <c r="D18" s="10" t="str">
        <f>IFERROR(VLOOKUP(Tabela12[[#This Row],[Ordem]],TabClienteLocalidade[],4,FALSE),"")</f>
        <v/>
      </c>
      <c r="E18" s="10" t="str">
        <f>IFERROR(VLOOKUP(Tabela12[[#This Row],[Ordem]],TabClienteLocalidade[],5,FALSE),"")</f>
        <v/>
      </c>
      <c r="F18" s="9">
        <f>COUNTIFS(TabListaBens[Tipo Modelo],F$4,TabListaBens[Cliente],Tabela12[[#This Row],[Cliente]],TabListaBens[Localidade],Tabela12[[#This Row],[Localidade]])</f>
        <v>0</v>
      </c>
      <c r="G18" s="13">
        <f>COUNTIFS(TabListaBens[Tipo Modelo],G$4,TabListaBens[Cliente],Tabela12[[#This Row],[Cliente]],TabListaBens[Localidade],Tabela12[[#This Row],[Localidade]])</f>
        <v>0</v>
      </c>
      <c r="H18" s="13">
        <f>COUNTIFS(TabListaBens[Tipo Modelo],H$4,TabListaBens[Cliente],Tabela12[[#This Row],[Cliente]],TabListaBens[Localidade],Tabela12[[#This Row],[Localidade]])</f>
        <v>0</v>
      </c>
      <c r="I18" s="13">
        <f>COUNTIFS(TabListaBens[Tipo Modelo],I$4,TabListaBens[Cliente],Tabela12[[#This Row],[Cliente]],TabListaBens[Localidade],Tabela12[[#This Row],[Localidade]])</f>
        <v>0</v>
      </c>
      <c r="J18" s="13">
        <f>COUNTIFS(TabListaBens[Tipo Modelo],J$4,TabListaBens[Cliente],Tabela12[[#This Row],[Cliente]],TabListaBens[Localidade],Tabela12[[#This Row],[Localidade]])</f>
        <v>0</v>
      </c>
      <c r="K18" s="13">
        <f>COUNTIFS(TabListaBens[Tipo Modelo],K$4,TabListaBens[Cliente],Tabela12[[#This Row],[Cliente]],TabListaBens[Localidade],Tabela12[[#This Row],[Localidade]])</f>
        <v>0</v>
      </c>
      <c r="L18" s="13">
        <f>COUNTIFS(TabListaBens[Tipo Modelo],L$4,TabListaBens[Cliente],Tabela12[[#This Row],[Cliente]],TabListaBens[Localidade],Tabela12[[#This Row],[Localidade]])</f>
        <v>0</v>
      </c>
      <c r="M18" s="13">
        <f>COUNTIFS(TabListaBens[Tipo Modelo],M$4,TabListaBens[Cliente],Tabela12[[#This Row],[Cliente]],TabListaBens[Localidade],Tabela12[[#This Row],[Localidade]])</f>
        <v>0</v>
      </c>
      <c r="N18" s="13">
        <f>COUNTIFS(TabListaBens[Tipo Modelo],N$4,TabListaBens[Cliente],Tabela12[[#This Row],[Cliente]],TabListaBens[Localidade],Tabela12[[#This Row],[Localidade]])</f>
        <v>0</v>
      </c>
      <c r="O18" s="13">
        <f>COUNTIFS(TabListaBens[Tipo Modelo],O$4,TabListaBens[Cliente],Tabela12[[#This Row],[Cliente]],TabListaBens[Localidade],Tabela12[[#This Row],[Localidade]])</f>
        <v>0</v>
      </c>
      <c r="P18" s="13">
        <f>COUNTIFS(TabListaBens[Tipo Modelo],P$4,TabListaBens[Cliente],Tabela12[[#This Row],[Cliente]],TabListaBens[Localidade],Tabela12[[#This Row],[Localidade]])</f>
        <v>0</v>
      </c>
      <c r="Q18" s="13">
        <f>COUNTIFS(TabListaBens[Tipo Modelo],Q$4,TabListaBens[Cliente],Tabela12[[#This Row],[Cliente]],TabListaBens[Localidade],Tabela12[[#This Row],[Localidade]])</f>
        <v>0</v>
      </c>
      <c r="R18" s="13">
        <f>COUNTIFS(TabListaBens[Tipo Modelo],R$4,TabListaBens[Cliente],Tabela12[[#This Row],[Cliente]],TabListaBens[Localidade],Tabela12[[#This Row],[Localidade]])</f>
        <v>0</v>
      </c>
      <c r="S18" s="13">
        <f>COUNTIFS(TabListaBens[Tipo Modelo],S$4,TabListaBens[Cliente],Tabela12[[#This Row],[Cliente]],TabListaBens[Localidade],Tabela12[[#This Row],[Localidade]])</f>
        <v>0</v>
      </c>
      <c r="T18" s="13">
        <f>COUNTIFS(TabListaBens[Tipo Modelo],T$4,TabListaBens[Cliente],Tabela12[[#This Row],[Cliente]],TabListaBens[Localidade],Tabela12[[#This Row],[Localidade]])</f>
        <v>0</v>
      </c>
      <c r="U18" s="13">
        <f>COUNTIFS(TabListaBens[Tipo Modelo],U$4,TabListaBens[Cliente],Tabela12[[#This Row],[Cliente]],TabListaBens[Localidade],Tabela12[[#This Row],[Localidade]])</f>
        <v>0</v>
      </c>
      <c r="V18" s="13">
        <f>COUNTIFS(TabListaBens[Tipo Modelo],V$4,TabListaBens[Cliente],Tabela12[[#This Row],[Cliente]],TabListaBens[Localidade],Tabela12[[#This Row],[Localidade]])</f>
        <v>0</v>
      </c>
      <c r="W18" s="13">
        <f>COUNTIFS(TabListaBens[Tipo Modelo],W$4,TabListaBens[Cliente],Tabela12[[#This Row],[Cliente]],TabListaBens[Localidade],Tabela12[[#This Row],[Localidade]])</f>
        <v>0</v>
      </c>
      <c r="X18" s="13">
        <f>COUNTIFS(TabListaBens[Tipo Modelo],X$4,TabListaBens[Cliente],Tabela12[[#This Row],[Cliente]],TabListaBens[Localidade],Tabela12[[#This Row],[Localidade]])</f>
        <v>0</v>
      </c>
      <c r="Y18" s="13">
        <f>COUNTIFS(TabListaBens[Tipo Modelo],Y$4,TabListaBens[Cliente],Tabela12[[#This Row],[Cliente]],TabListaBens[Localidade],Tabela12[[#This Row],[Localidade]])</f>
        <v>0</v>
      </c>
      <c r="Z18" s="13">
        <f>COUNTIFS(TabListaBens[Tipo Modelo],Z$4,TabListaBens[Cliente],Tabela12[[#This Row],[Cliente]],TabListaBens[Localidade],Tabela12[[#This Row],[Localidade]])</f>
        <v>0</v>
      </c>
      <c r="AA18" s="13">
        <f>SUM(Tabela12[[#This Row],[BBBOGD0001]:[VRVFF01]])</f>
        <v>0</v>
      </c>
    </row>
    <row r="19" spans="1:27" x14ac:dyDescent="0.2">
      <c r="A19" s="23" t="s">
        <v>534</v>
      </c>
      <c r="B19" s="10" t="str">
        <f>IFERROR(VLOOKUP(Tabela12[[#This Row],[Ordem]],TabClienteLocalidade[],2,FALSE),"")</f>
        <v/>
      </c>
      <c r="C19" s="10" t="str">
        <f>IFERROR(VLOOKUP(Tabela12[[#This Row],[Ordem]],TabClienteLocalidade[],3,FALSE),"")</f>
        <v/>
      </c>
      <c r="D19" s="10" t="str">
        <f>IFERROR(VLOOKUP(Tabela12[[#This Row],[Ordem]],TabClienteLocalidade[],4,FALSE),"")</f>
        <v/>
      </c>
      <c r="E19" s="10" t="str">
        <f>IFERROR(VLOOKUP(Tabela12[[#This Row],[Ordem]],TabClienteLocalidade[],5,FALSE),"")</f>
        <v/>
      </c>
      <c r="F19" s="9">
        <f>COUNTIFS(TabListaBens[Tipo Modelo],F$4,TabListaBens[Cliente],Tabela12[[#This Row],[Cliente]],TabListaBens[Localidade],Tabela12[[#This Row],[Localidade]])</f>
        <v>0</v>
      </c>
      <c r="G19" s="13">
        <f>COUNTIFS(TabListaBens[Tipo Modelo],G$4,TabListaBens[Cliente],Tabela12[[#This Row],[Cliente]],TabListaBens[Localidade],Tabela12[[#This Row],[Localidade]])</f>
        <v>0</v>
      </c>
      <c r="H19" s="13">
        <f>COUNTIFS(TabListaBens[Tipo Modelo],H$4,TabListaBens[Cliente],Tabela12[[#This Row],[Cliente]],TabListaBens[Localidade],Tabela12[[#This Row],[Localidade]])</f>
        <v>0</v>
      </c>
      <c r="I19" s="13">
        <f>COUNTIFS(TabListaBens[Tipo Modelo],I$4,TabListaBens[Cliente],Tabela12[[#This Row],[Cliente]],TabListaBens[Localidade],Tabela12[[#This Row],[Localidade]])</f>
        <v>0</v>
      </c>
      <c r="J19" s="13">
        <f>COUNTIFS(TabListaBens[Tipo Modelo],J$4,TabListaBens[Cliente],Tabela12[[#This Row],[Cliente]],TabListaBens[Localidade],Tabela12[[#This Row],[Localidade]])</f>
        <v>0</v>
      </c>
      <c r="K19" s="13">
        <f>COUNTIFS(TabListaBens[Tipo Modelo],K$4,TabListaBens[Cliente],Tabela12[[#This Row],[Cliente]],TabListaBens[Localidade],Tabela12[[#This Row],[Localidade]])</f>
        <v>0</v>
      </c>
      <c r="L19" s="13">
        <f>COUNTIFS(TabListaBens[Tipo Modelo],L$4,TabListaBens[Cliente],Tabela12[[#This Row],[Cliente]],TabListaBens[Localidade],Tabela12[[#This Row],[Localidade]])</f>
        <v>0</v>
      </c>
      <c r="M19" s="13">
        <f>COUNTIFS(TabListaBens[Tipo Modelo],M$4,TabListaBens[Cliente],Tabela12[[#This Row],[Cliente]],TabListaBens[Localidade],Tabela12[[#This Row],[Localidade]])</f>
        <v>0</v>
      </c>
      <c r="N19" s="13">
        <f>COUNTIFS(TabListaBens[Tipo Modelo],N$4,TabListaBens[Cliente],Tabela12[[#This Row],[Cliente]],TabListaBens[Localidade],Tabela12[[#This Row],[Localidade]])</f>
        <v>0</v>
      </c>
      <c r="O19" s="13">
        <f>COUNTIFS(TabListaBens[Tipo Modelo],O$4,TabListaBens[Cliente],Tabela12[[#This Row],[Cliente]],TabListaBens[Localidade],Tabela12[[#This Row],[Localidade]])</f>
        <v>0</v>
      </c>
      <c r="P19" s="13">
        <f>COUNTIFS(TabListaBens[Tipo Modelo],P$4,TabListaBens[Cliente],Tabela12[[#This Row],[Cliente]],TabListaBens[Localidade],Tabela12[[#This Row],[Localidade]])</f>
        <v>0</v>
      </c>
      <c r="Q19" s="13">
        <f>COUNTIFS(TabListaBens[Tipo Modelo],Q$4,TabListaBens[Cliente],Tabela12[[#This Row],[Cliente]],TabListaBens[Localidade],Tabela12[[#This Row],[Localidade]])</f>
        <v>0</v>
      </c>
      <c r="R19" s="13">
        <f>COUNTIFS(TabListaBens[Tipo Modelo],R$4,TabListaBens[Cliente],Tabela12[[#This Row],[Cliente]],TabListaBens[Localidade],Tabela12[[#This Row],[Localidade]])</f>
        <v>0</v>
      </c>
      <c r="S19" s="13">
        <f>COUNTIFS(TabListaBens[Tipo Modelo],S$4,TabListaBens[Cliente],Tabela12[[#This Row],[Cliente]],TabListaBens[Localidade],Tabela12[[#This Row],[Localidade]])</f>
        <v>0</v>
      </c>
      <c r="T19" s="13">
        <f>COUNTIFS(TabListaBens[Tipo Modelo],T$4,TabListaBens[Cliente],Tabela12[[#This Row],[Cliente]],TabListaBens[Localidade],Tabela12[[#This Row],[Localidade]])</f>
        <v>0</v>
      </c>
      <c r="U19" s="13">
        <f>COUNTIFS(TabListaBens[Tipo Modelo],U$4,TabListaBens[Cliente],Tabela12[[#This Row],[Cliente]],TabListaBens[Localidade],Tabela12[[#This Row],[Localidade]])</f>
        <v>0</v>
      </c>
      <c r="V19" s="13">
        <f>COUNTIFS(TabListaBens[Tipo Modelo],V$4,TabListaBens[Cliente],Tabela12[[#This Row],[Cliente]],TabListaBens[Localidade],Tabela12[[#This Row],[Localidade]])</f>
        <v>0</v>
      </c>
      <c r="W19" s="13">
        <f>COUNTIFS(TabListaBens[Tipo Modelo],W$4,TabListaBens[Cliente],Tabela12[[#This Row],[Cliente]],TabListaBens[Localidade],Tabela12[[#This Row],[Localidade]])</f>
        <v>0</v>
      </c>
      <c r="X19" s="13">
        <f>COUNTIFS(TabListaBens[Tipo Modelo],X$4,TabListaBens[Cliente],Tabela12[[#This Row],[Cliente]],TabListaBens[Localidade],Tabela12[[#This Row],[Localidade]])</f>
        <v>0</v>
      </c>
      <c r="Y19" s="13">
        <f>COUNTIFS(TabListaBens[Tipo Modelo],Y$4,TabListaBens[Cliente],Tabela12[[#This Row],[Cliente]],TabListaBens[Localidade],Tabela12[[#This Row],[Localidade]])</f>
        <v>0</v>
      </c>
      <c r="Z19" s="13">
        <f>COUNTIFS(TabListaBens[Tipo Modelo],Z$4,TabListaBens[Cliente],Tabela12[[#This Row],[Cliente]],TabListaBens[Localidade],Tabela12[[#This Row],[Localidade]])</f>
        <v>0</v>
      </c>
      <c r="AA19" s="13">
        <f>SUM(Tabela12[[#This Row],[BBBOGD0001]:[VRVFF01]])</f>
        <v>0</v>
      </c>
    </row>
    <row r="20" spans="1:27" x14ac:dyDescent="0.2">
      <c r="A20" s="23" t="s">
        <v>535</v>
      </c>
      <c r="B20" s="10" t="str">
        <f>IFERROR(VLOOKUP(Tabela12[[#This Row],[Ordem]],TabClienteLocalidade[],2,FALSE),"")</f>
        <v/>
      </c>
      <c r="C20" s="10" t="str">
        <f>IFERROR(VLOOKUP(Tabela12[[#This Row],[Ordem]],TabClienteLocalidade[],3,FALSE),"")</f>
        <v/>
      </c>
      <c r="D20" s="10" t="str">
        <f>IFERROR(VLOOKUP(Tabela12[[#This Row],[Ordem]],TabClienteLocalidade[],4,FALSE),"")</f>
        <v/>
      </c>
      <c r="E20" s="10" t="str">
        <f>IFERROR(VLOOKUP(Tabela12[[#This Row],[Ordem]],TabClienteLocalidade[],5,FALSE),"")</f>
        <v/>
      </c>
      <c r="F20" s="9">
        <f>COUNTIFS(TabListaBens[Tipo Modelo],F$4,TabListaBens[Cliente],Tabela12[[#This Row],[Cliente]],TabListaBens[Localidade],Tabela12[[#This Row],[Localidade]])</f>
        <v>0</v>
      </c>
      <c r="G20" s="13">
        <f>COUNTIFS(TabListaBens[Tipo Modelo],G$4,TabListaBens[Cliente],Tabela12[[#This Row],[Cliente]],TabListaBens[Localidade],Tabela12[[#This Row],[Localidade]])</f>
        <v>0</v>
      </c>
      <c r="H20" s="13">
        <f>COUNTIFS(TabListaBens[Tipo Modelo],H$4,TabListaBens[Cliente],Tabela12[[#This Row],[Cliente]],TabListaBens[Localidade],Tabela12[[#This Row],[Localidade]])</f>
        <v>0</v>
      </c>
      <c r="I20" s="13">
        <f>COUNTIFS(TabListaBens[Tipo Modelo],I$4,TabListaBens[Cliente],Tabela12[[#This Row],[Cliente]],TabListaBens[Localidade],Tabela12[[#This Row],[Localidade]])</f>
        <v>0</v>
      </c>
      <c r="J20" s="13">
        <f>COUNTIFS(TabListaBens[Tipo Modelo],J$4,TabListaBens[Cliente],Tabela12[[#This Row],[Cliente]],TabListaBens[Localidade],Tabela12[[#This Row],[Localidade]])</f>
        <v>0</v>
      </c>
      <c r="K20" s="13">
        <f>COUNTIFS(TabListaBens[Tipo Modelo],K$4,TabListaBens[Cliente],Tabela12[[#This Row],[Cliente]],TabListaBens[Localidade],Tabela12[[#This Row],[Localidade]])</f>
        <v>0</v>
      </c>
      <c r="L20" s="13">
        <f>COUNTIFS(TabListaBens[Tipo Modelo],L$4,TabListaBens[Cliente],Tabela12[[#This Row],[Cliente]],TabListaBens[Localidade],Tabela12[[#This Row],[Localidade]])</f>
        <v>0</v>
      </c>
      <c r="M20" s="13">
        <f>COUNTIFS(TabListaBens[Tipo Modelo],M$4,TabListaBens[Cliente],Tabela12[[#This Row],[Cliente]],TabListaBens[Localidade],Tabela12[[#This Row],[Localidade]])</f>
        <v>0</v>
      </c>
      <c r="N20" s="13">
        <f>COUNTIFS(TabListaBens[Tipo Modelo],N$4,TabListaBens[Cliente],Tabela12[[#This Row],[Cliente]],TabListaBens[Localidade],Tabela12[[#This Row],[Localidade]])</f>
        <v>0</v>
      </c>
      <c r="O20" s="13">
        <f>COUNTIFS(TabListaBens[Tipo Modelo],O$4,TabListaBens[Cliente],Tabela12[[#This Row],[Cliente]],TabListaBens[Localidade],Tabela12[[#This Row],[Localidade]])</f>
        <v>0</v>
      </c>
      <c r="P20" s="13">
        <f>COUNTIFS(TabListaBens[Tipo Modelo],P$4,TabListaBens[Cliente],Tabela12[[#This Row],[Cliente]],TabListaBens[Localidade],Tabela12[[#This Row],[Localidade]])</f>
        <v>0</v>
      </c>
      <c r="Q20" s="13">
        <f>COUNTIFS(TabListaBens[Tipo Modelo],Q$4,TabListaBens[Cliente],Tabela12[[#This Row],[Cliente]],TabListaBens[Localidade],Tabela12[[#This Row],[Localidade]])</f>
        <v>0</v>
      </c>
      <c r="R20" s="13">
        <f>COUNTIFS(TabListaBens[Tipo Modelo],R$4,TabListaBens[Cliente],Tabela12[[#This Row],[Cliente]],TabListaBens[Localidade],Tabela12[[#This Row],[Localidade]])</f>
        <v>0</v>
      </c>
      <c r="S20" s="13">
        <f>COUNTIFS(TabListaBens[Tipo Modelo],S$4,TabListaBens[Cliente],Tabela12[[#This Row],[Cliente]],TabListaBens[Localidade],Tabela12[[#This Row],[Localidade]])</f>
        <v>0</v>
      </c>
      <c r="T20" s="13">
        <f>COUNTIFS(TabListaBens[Tipo Modelo],T$4,TabListaBens[Cliente],Tabela12[[#This Row],[Cliente]],TabListaBens[Localidade],Tabela12[[#This Row],[Localidade]])</f>
        <v>0</v>
      </c>
      <c r="U20" s="13">
        <f>COUNTIFS(TabListaBens[Tipo Modelo],U$4,TabListaBens[Cliente],Tabela12[[#This Row],[Cliente]],TabListaBens[Localidade],Tabela12[[#This Row],[Localidade]])</f>
        <v>0</v>
      </c>
      <c r="V20" s="13">
        <f>COUNTIFS(TabListaBens[Tipo Modelo],V$4,TabListaBens[Cliente],Tabela12[[#This Row],[Cliente]],TabListaBens[Localidade],Tabela12[[#This Row],[Localidade]])</f>
        <v>0</v>
      </c>
      <c r="W20" s="13">
        <f>COUNTIFS(TabListaBens[Tipo Modelo],W$4,TabListaBens[Cliente],Tabela12[[#This Row],[Cliente]],TabListaBens[Localidade],Tabela12[[#This Row],[Localidade]])</f>
        <v>0</v>
      </c>
      <c r="X20" s="13">
        <f>COUNTIFS(TabListaBens[Tipo Modelo],X$4,TabListaBens[Cliente],Tabela12[[#This Row],[Cliente]],TabListaBens[Localidade],Tabela12[[#This Row],[Localidade]])</f>
        <v>0</v>
      </c>
      <c r="Y20" s="13">
        <f>COUNTIFS(TabListaBens[Tipo Modelo],Y$4,TabListaBens[Cliente],Tabela12[[#This Row],[Cliente]],TabListaBens[Localidade],Tabela12[[#This Row],[Localidade]])</f>
        <v>0</v>
      </c>
      <c r="Z20" s="13">
        <f>COUNTIFS(TabListaBens[Tipo Modelo],Z$4,TabListaBens[Cliente],Tabela12[[#This Row],[Cliente]],TabListaBens[Localidade],Tabela12[[#This Row],[Localidade]])</f>
        <v>0</v>
      </c>
      <c r="AA20" s="13">
        <f>SUM(Tabela12[[#This Row],[BBBOGD0001]:[VRVFF01]])</f>
        <v>0</v>
      </c>
    </row>
    <row r="21" spans="1:27" x14ac:dyDescent="0.2">
      <c r="A21" s="23" t="s">
        <v>525</v>
      </c>
      <c r="B21" s="10" t="str">
        <f>IFERROR(VLOOKUP(Tabela12[[#This Row],[Ordem]],TabClienteLocalidade[],2,FALSE),"")</f>
        <v/>
      </c>
      <c r="C21" s="10" t="str">
        <f>IFERROR(VLOOKUP(Tabela12[[#This Row],[Ordem]],TabClienteLocalidade[],3,FALSE),"")</f>
        <v/>
      </c>
      <c r="D21" s="10" t="str">
        <f>IFERROR(VLOOKUP(Tabela12[[#This Row],[Ordem]],TabClienteLocalidade[],4,FALSE),"")</f>
        <v/>
      </c>
      <c r="E21" s="10" t="str">
        <f>IFERROR(VLOOKUP(Tabela12[[#This Row],[Ordem]],TabClienteLocalidade[],5,FALSE),"")</f>
        <v/>
      </c>
      <c r="F21" s="9">
        <f>COUNTIFS(TabListaBens[Tipo Modelo],F$4,TabListaBens[Cliente],Tabela12[[#This Row],[Cliente]],TabListaBens[Localidade],Tabela12[[#This Row],[Localidade]])</f>
        <v>0</v>
      </c>
      <c r="G21" s="13">
        <f>COUNTIFS(TabListaBens[Tipo Modelo],G$4,TabListaBens[Cliente],Tabela12[[#This Row],[Cliente]],TabListaBens[Localidade],Tabela12[[#This Row],[Localidade]])</f>
        <v>0</v>
      </c>
      <c r="H21" s="13">
        <f>COUNTIFS(TabListaBens[Tipo Modelo],H$4,TabListaBens[Cliente],Tabela12[[#This Row],[Cliente]],TabListaBens[Localidade],Tabela12[[#This Row],[Localidade]])</f>
        <v>0</v>
      </c>
      <c r="I21" s="13">
        <f>COUNTIFS(TabListaBens[Tipo Modelo],I$4,TabListaBens[Cliente],Tabela12[[#This Row],[Cliente]],TabListaBens[Localidade],Tabela12[[#This Row],[Localidade]])</f>
        <v>0</v>
      </c>
      <c r="J21" s="13">
        <f>COUNTIFS(TabListaBens[Tipo Modelo],J$4,TabListaBens[Cliente],Tabela12[[#This Row],[Cliente]],TabListaBens[Localidade],Tabela12[[#This Row],[Localidade]])</f>
        <v>0</v>
      </c>
      <c r="K21" s="13">
        <f>COUNTIFS(TabListaBens[Tipo Modelo],K$4,TabListaBens[Cliente],Tabela12[[#This Row],[Cliente]],TabListaBens[Localidade],Tabela12[[#This Row],[Localidade]])</f>
        <v>0</v>
      </c>
      <c r="L21" s="13">
        <f>COUNTIFS(TabListaBens[Tipo Modelo],L$4,TabListaBens[Cliente],Tabela12[[#This Row],[Cliente]],TabListaBens[Localidade],Tabela12[[#This Row],[Localidade]])</f>
        <v>0</v>
      </c>
      <c r="M21" s="13">
        <f>COUNTIFS(TabListaBens[Tipo Modelo],M$4,TabListaBens[Cliente],Tabela12[[#This Row],[Cliente]],TabListaBens[Localidade],Tabela12[[#This Row],[Localidade]])</f>
        <v>0</v>
      </c>
      <c r="N21" s="13">
        <f>COUNTIFS(TabListaBens[Tipo Modelo],N$4,TabListaBens[Cliente],Tabela12[[#This Row],[Cliente]],TabListaBens[Localidade],Tabela12[[#This Row],[Localidade]])</f>
        <v>0</v>
      </c>
      <c r="O21" s="13">
        <f>COUNTIFS(TabListaBens[Tipo Modelo],O$4,TabListaBens[Cliente],Tabela12[[#This Row],[Cliente]],TabListaBens[Localidade],Tabela12[[#This Row],[Localidade]])</f>
        <v>0</v>
      </c>
      <c r="P21" s="13">
        <f>COUNTIFS(TabListaBens[Tipo Modelo],P$4,TabListaBens[Cliente],Tabela12[[#This Row],[Cliente]],TabListaBens[Localidade],Tabela12[[#This Row],[Localidade]])</f>
        <v>0</v>
      </c>
      <c r="Q21" s="13">
        <f>COUNTIFS(TabListaBens[Tipo Modelo],Q$4,TabListaBens[Cliente],Tabela12[[#This Row],[Cliente]],TabListaBens[Localidade],Tabela12[[#This Row],[Localidade]])</f>
        <v>0</v>
      </c>
      <c r="R21" s="13">
        <f>COUNTIFS(TabListaBens[Tipo Modelo],R$4,TabListaBens[Cliente],Tabela12[[#This Row],[Cliente]],TabListaBens[Localidade],Tabela12[[#This Row],[Localidade]])</f>
        <v>0</v>
      </c>
      <c r="S21" s="13">
        <f>COUNTIFS(TabListaBens[Tipo Modelo],S$4,TabListaBens[Cliente],Tabela12[[#This Row],[Cliente]],TabListaBens[Localidade],Tabela12[[#This Row],[Localidade]])</f>
        <v>0</v>
      </c>
      <c r="T21" s="13">
        <f>COUNTIFS(TabListaBens[Tipo Modelo],T$4,TabListaBens[Cliente],Tabela12[[#This Row],[Cliente]],TabListaBens[Localidade],Tabela12[[#This Row],[Localidade]])</f>
        <v>0</v>
      </c>
      <c r="U21" s="13">
        <f>COUNTIFS(TabListaBens[Tipo Modelo],U$4,TabListaBens[Cliente],Tabela12[[#This Row],[Cliente]],TabListaBens[Localidade],Tabela12[[#This Row],[Localidade]])</f>
        <v>0</v>
      </c>
      <c r="V21" s="13">
        <f>COUNTIFS(TabListaBens[Tipo Modelo],V$4,TabListaBens[Cliente],Tabela12[[#This Row],[Cliente]],TabListaBens[Localidade],Tabela12[[#This Row],[Localidade]])</f>
        <v>0</v>
      </c>
      <c r="W21" s="13">
        <f>COUNTIFS(TabListaBens[Tipo Modelo],W$4,TabListaBens[Cliente],Tabela12[[#This Row],[Cliente]],TabListaBens[Localidade],Tabela12[[#This Row],[Localidade]])</f>
        <v>0</v>
      </c>
      <c r="X21" s="13">
        <f>COUNTIFS(TabListaBens[Tipo Modelo],X$4,TabListaBens[Cliente],Tabela12[[#This Row],[Cliente]],TabListaBens[Localidade],Tabela12[[#This Row],[Localidade]])</f>
        <v>0</v>
      </c>
      <c r="Y21" s="13">
        <f>COUNTIFS(TabListaBens[Tipo Modelo],Y$4,TabListaBens[Cliente],Tabela12[[#This Row],[Cliente]],TabListaBens[Localidade],Tabela12[[#This Row],[Localidade]])</f>
        <v>0</v>
      </c>
      <c r="Z21" s="13">
        <f>COUNTIFS(TabListaBens[Tipo Modelo],Z$4,TabListaBens[Cliente],Tabela12[[#This Row],[Cliente]],TabListaBens[Localidade],Tabela12[[#This Row],[Localidade]])</f>
        <v>0</v>
      </c>
      <c r="AA21" s="13">
        <f>SUM(Tabela12[[#This Row],[BBBOGD0001]:[VRVFF01]])</f>
        <v>0</v>
      </c>
    </row>
    <row r="22" spans="1:27" x14ac:dyDescent="0.2">
      <c r="A22" s="23" t="s">
        <v>536</v>
      </c>
      <c r="B22" s="10" t="str">
        <f>IFERROR(VLOOKUP(Tabela12[[#This Row],[Ordem]],TabClienteLocalidade[],2,FALSE),"")</f>
        <v/>
      </c>
      <c r="C22" s="10" t="str">
        <f>IFERROR(VLOOKUP(Tabela12[[#This Row],[Ordem]],TabClienteLocalidade[],3,FALSE),"")</f>
        <v/>
      </c>
      <c r="D22" s="10" t="str">
        <f>IFERROR(VLOOKUP(Tabela12[[#This Row],[Ordem]],TabClienteLocalidade[],4,FALSE),"")</f>
        <v/>
      </c>
      <c r="E22" s="10" t="str">
        <f>IFERROR(VLOOKUP(Tabela12[[#This Row],[Ordem]],TabClienteLocalidade[],5,FALSE),"")</f>
        <v/>
      </c>
      <c r="F22" s="9">
        <f>COUNTIFS(TabListaBens[Tipo Modelo],F$4,TabListaBens[Cliente],Tabela12[[#This Row],[Cliente]],TabListaBens[Localidade],Tabela12[[#This Row],[Localidade]])</f>
        <v>0</v>
      </c>
      <c r="G22" s="13">
        <f>COUNTIFS(TabListaBens[Tipo Modelo],G$4,TabListaBens[Cliente],Tabela12[[#This Row],[Cliente]],TabListaBens[Localidade],Tabela12[[#This Row],[Localidade]])</f>
        <v>0</v>
      </c>
      <c r="H22" s="13">
        <f>COUNTIFS(TabListaBens[Tipo Modelo],H$4,TabListaBens[Cliente],Tabela12[[#This Row],[Cliente]],TabListaBens[Localidade],Tabela12[[#This Row],[Localidade]])</f>
        <v>0</v>
      </c>
      <c r="I22" s="13">
        <f>COUNTIFS(TabListaBens[Tipo Modelo],I$4,TabListaBens[Cliente],Tabela12[[#This Row],[Cliente]],TabListaBens[Localidade],Tabela12[[#This Row],[Localidade]])</f>
        <v>0</v>
      </c>
      <c r="J22" s="13">
        <f>COUNTIFS(TabListaBens[Tipo Modelo],J$4,TabListaBens[Cliente],Tabela12[[#This Row],[Cliente]],TabListaBens[Localidade],Tabela12[[#This Row],[Localidade]])</f>
        <v>0</v>
      </c>
      <c r="K22" s="13">
        <f>COUNTIFS(TabListaBens[Tipo Modelo],K$4,TabListaBens[Cliente],Tabela12[[#This Row],[Cliente]],TabListaBens[Localidade],Tabela12[[#This Row],[Localidade]])</f>
        <v>0</v>
      </c>
      <c r="L22" s="13">
        <f>COUNTIFS(TabListaBens[Tipo Modelo],L$4,TabListaBens[Cliente],Tabela12[[#This Row],[Cliente]],TabListaBens[Localidade],Tabela12[[#This Row],[Localidade]])</f>
        <v>0</v>
      </c>
      <c r="M22" s="13">
        <f>COUNTIFS(TabListaBens[Tipo Modelo],M$4,TabListaBens[Cliente],Tabela12[[#This Row],[Cliente]],TabListaBens[Localidade],Tabela12[[#This Row],[Localidade]])</f>
        <v>0</v>
      </c>
      <c r="N22" s="13">
        <f>COUNTIFS(TabListaBens[Tipo Modelo],N$4,TabListaBens[Cliente],Tabela12[[#This Row],[Cliente]],TabListaBens[Localidade],Tabela12[[#This Row],[Localidade]])</f>
        <v>0</v>
      </c>
      <c r="O22" s="13">
        <f>COUNTIFS(TabListaBens[Tipo Modelo],O$4,TabListaBens[Cliente],Tabela12[[#This Row],[Cliente]],TabListaBens[Localidade],Tabela12[[#This Row],[Localidade]])</f>
        <v>0</v>
      </c>
      <c r="P22" s="13">
        <f>COUNTIFS(TabListaBens[Tipo Modelo],P$4,TabListaBens[Cliente],Tabela12[[#This Row],[Cliente]],TabListaBens[Localidade],Tabela12[[#This Row],[Localidade]])</f>
        <v>0</v>
      </c>
      <c r="Q22" s="13">
        <f>COUNTIFS(TabListaBens[Tipo Modelo],Q$4,TabListaBens[Cliente],Tabela12[[#This Row],[Cliente]],TabListaBens[Localidade],Tabela12[[#This Row],[Localidade]])</f>
        <v>0</v>
      </c>
      <c r="R22" s="13">
        <f>COUNTIFS(TabListaBens[Tipo Modelo],R$4,TabListaBens[Cliente],Tabela12[[#This Row],[Cliente]],TabListaBens[Localidade],Tabela12[[#This Row],[Localidade]])</f>
        <v>0</v>
      </c>
      <c r="S22" s="13">
        <f>COUNTIFS(TabListaBens[Tipo Modelo],S$4,TabListaBens[Cliente],Tabela12[[#This Row],[Cliente]],TabListaBens[Localidade],Tabela12[[#This Row],[Localidade]])</f>
        <v>0</v>
      </c>
      <c r="T22" s="13">
        <f>COUNTIFS(TabListaBens[Tipo Modelo],T$4,TabListaBens[Cliente],Tabela12[[#This Row],[Cliente]],TabListaBens[Localidade],Tabela12[[#This Row],[Localidade]])</f>
        <v>0</v>
      </c>
      <c r="U22" s="13">
        <f>COUNTIFS(TabListaBens[Tipo Modelo],U$4,TabListaBens[Cliente],Tabela12[[#This Row],[Cliente]],TabListaBens[Localidade],Tabela12[[#This Row],[Localidade]])</f>
        <v>0</v>
      </c>
      <c r="V22" s="13">
        <f>COUNTIFS(TabListaBens[Tipo Modelo],V$4,TabListaBens[Cliente],Tabela12[[#This Row],[Cliente]],TabListaBens[Localidade],Tabela12[[#This Row],[Localidade]])</f>
        <v>0</v>
      </c>
      <c r="W22" s="13">
        <f>COUNTIFS(TabListaBens[Tipo Modelo],W$4,TabListaBens[Cliente],Tabela12[[#This Row],[Cliente]],TabListaBens[Localidade],Tabela12[[#This Row],[Localidade]])</f>
        <v>0</v>
      </c>
      <c r="X22" s="13">
        <f>COUNTIFS(TabListaBens[Tipo Modelo],X$4,TabListaBens[Cliente],Tabela12[[#This Row],[Cliente]],TabListaBens[Localidade],Tabela12[[#This Row],[Localidade]])</f>
        <v>0</v>
      </c>
      <c r="Y22" s="13">
        <f>COUNTIFS(TabListaBens[Tipo Modelo],Y$4,TabListaBens[Cliente],Tabela12[[#This Row],[Cliente]],TabListaBens[Localidade],Tabela12[[#This Row],[Localidade]])</f>
        <v>0</v>
      </c>
      <c r="Z22" s="13">
        <f>COUNTIFS(TabListaBens[Tipo Modelo],Z$4,TabListaBens[Cliente],Tabela12[[#This Row],[Cliente]],TabListaBens[Localidade],Tabela12[[#This Row],[Localidade]])</f>
        <v>0</v>
      </c>
      <c r="AA22" s="13">
        <f>SUM(Tabela12[[#This Row],[BBBOGD0001]:[VRVFF01]])</f>
        <v>0</v>
      </c>
    </row>
    <row r="23" spans="1:27" x14ac:dyDescent="0.2">
      <c r="A23" s="23" t="s">
        <v>537</v>
      </c>
      <c r="B23" s="10" t="str">
        <f>IFERROR(VLOOKUP(Tabela12[[#This Row],[Ordem]],TabClienteLocalidade[],2,FALSE),"")</f>
        <v/>
      </c>
      <c r="C23" s="10" t="str">
        <f>IFERROR(VLOOKUP(Tabela12[[#This Row],[Ordem]],TabClienteLocalidade[],3,FALSE),"")</f>
        <v/>
      </c>
      <c r="D23" s="10" t="str">
        <f>IFERROR(VLOOKUP(Tabela12[[#This Row],[Ordem]],TabClienteLocalidade[],4,FALSE),"")</f>
        <v/>
      </c>
      <c r="E23" s="10" t="str">
        <f>IFERROR(VLOOKUP(Tabela12[[#This Row],[Ordem]],TabClienteLocalidade[],5,FALSE),"")</f>
        <v/>
      </c>
      <c r="F23" s="9">
        <f>COUNTIFS(TabListaBens[Tipo Modelo],F$4,TabListaBens[Cliente],Tabela12[[#This Row],[Cliente]],TabListaBens[Localidade],Tabela12[[#This Row],[Localidade]])</f>
        <v>0</v>
      </c>
      <c r="G23" s="13">
        <f>COUNTIFS(TabListaBens[Tipo Modelo],G$4,TabListaBens[Cliente],Tabela12[[#This Row],[Cliente]],TabListaBens[Localidade],Tabela12[[#This Row],[Localidade]])</f>
        <v>0</v>
      </c>
      <c r="H23" s="13">
        <f>COUNTIFS(TabListaBens[Tipo Modelo],H$4,TabListaBens[Cliente],Tabela12[[#This Row],[Cliente]],TabListaBens[Localidade],Tabela12[[#This Row],[Localidade]])</f>
        <v>0</v>
      </c>
      <c r="I23" s="13">
        <f>COUNTIFS(TabListaBens[Tipo Modelo],I$4,TabListaBens[Cliente],Tabela12[[#This Row],[Cliente]],TabListaBens[Localidade],Tabela12[[#This Row],[Localidade]])</f>
        <v>0</v>
      </c>
      <c r="J23" s="13">
        <f>COUNTIFS(TabListaBens[Tipo Modelo],J$4,TabListaBens[Cliente],Tabela12[[#This Row],[Cliente]],TabListaBens[Localidade],Tabela12[[#This Row],[Localidade]])</f>
        <v>0</v>
      </c>
      <c r="K23" s="13">
        <f>COUNTIFS(TabListaBens[Tipo Modelo],K$4,TabListaBens[Cliente],Tabela12[[#This Row],[Cliente]],TabListaBens[Localidade],Tabela12[[#This Row],[Localidade]])</f>
        <v>0</v>
      </c>
      <c r="L23" s="13">
        <f>COUNTIFS(TabListaBens[Tipo Modelo],L$4,TabListaBens[Cliente],Tabela12[[#This Row],[Cliente]],TabListaBens[Localidade],Tabela12[[#This Row],[Localidade]])</f>
        <v>0</v>
      </c>
      <c r="M23" s="13">
        <f>COUNTIFS(TabListaBens[Tipo Modelo],M$4,TabListaBens[Cliente],Tabela12[[#This Row],[Cliente]],TabListaBens[Localidade],Tabela12[[#This Row],[Localidade]])</f>
        <v>0</v>
      </c>
      <c r="N23" s="13">
        <f>COUNTIFS(TabListaBens[Tipo Modelo],N$4,TabListaBens[Cliente],Tabela12[[#This Row],[Cliente]],TabListaBens[Localidade],Tabela12[[#This Row],[Localidade]])</f>
        <v>0</v>
      </c>
      <c r="O23" s="13">
        <f>COUNTIFS(TabListaBens[Tipo Modelo],O$4,TabListaBens[Cliente],Tabela12[[#This Row],[Cliente]],TabListaBens[Localidade],Tabela12[[#This Row],[Localidade]])</f>
        <v>0</v>
      </c>
      <c r="P23" s="13">
        <f>COUNTIFS(TabListaBens[Tipo Modelo],P$4,TabListaBens[Cliente],Tabela12[[#This Row],[Cliente]],TabListaBens[Localidade],Tabela12[[#This Row],[Localidade]])</f>
        <v>0</v>
      </c>
      <c r="Q23" s="13">
        <f>COUNTIFS(TabListaBens[Tipo Modelo],Q$4,TabListaBens[Cliente],Tabela12[[#This Row],[Cliente]],TabListaBens[Localidade],Tabela12[[#This Row],[Localidade]])</f>
        <v>0</v>
      </c>
      <c r="R23" s="13">
        <f>COUNTIFS(TabListaBens[Tipo Modelo],R$4,TabListaBens[Cliente],Tabela12[[#This Row],[Cliente]],TabListaBens[Localidade],Tabela12[[#This Row],[Localidade]])</f>
        <v>0</v>
      </c>
      <c r="S23" s="13">
        <f>COUNTIFS(TabListaBens[Tipo Modelo],S$4,TabListaBens[Cliente],Tabela12[[#This Row],[Cliente]],TabListaBens[Localidade],Tabela12[[#This Row],[Localidade]])</f>
        <v>0</v>
      </c>
      <c r="T23" s="13">
        <f>COUNTIFS(TabListaBens[Tipo Modelo],T$4,TabListaBens[Cliente],Tabela12[[#This Row],[Cliente]],TabListaBens[Localidade],Tabela12[[#This Row],[Localidade]])</f>
        <v>0</v>
      </c>
      <c r="U23" s="13">
        <f>COUNTIFS(TabListaBens[Tipo Modelo],U$4,TabListaBens[Cliente],Tabela12[[#This Row],[Cliente]],TabListaBens[Localidade],Tabela12[[#This Row],[Localidade]])</f>
        <v>0</v>
      </c>
      <c r="V23" s="13">
        <f>COUNTIFS(TabListaBens[Tipo Modelo],V$4,TabListaBens[Cliente],Tabela12[[#This Row],[Cliente]],TabListaBens[Localidade],Tabela12[[#This Row],[Localidade]])</f>
        <v>0</v>
      </c>
      <c r="W23" s="13">
        <f>COUNTIFS(TabListaBens[Tipo Modelo],W$4,TabListaBens[Cliente],Tabela12[[#This Row],[Cliente]],TabListaBens[Localidade],Tabela12[[#This Row],[Localidade]])</f>
        <v>0</v>
      </c>
      <c r="X23" s="13">
        <f>COUNTIFS(TabListaBens[Tipo Modelo],X$4,TabListaBens[Cliente],Tabela12[[#This Row],[Cliente]],TabListaBens[Localidade],Tabela12[[#This Row],[Localidade]])</f>
        <v>0</v>
      </c>
      <c r="Y23" s="13">
        <f>COUNTIFS(TabListaBens[Tipo Modelo],Y$4,TabListaBens[Cliente],Tabela12[[#This Row],[Cliente]],TabListaBens[Localidade],Tabela12[[#This Row],[Localidade]])</f>
        <v>0</v>
      </c>
      <c r="Z23" s="13">
        <f>COUNTIFS(TabListaBens[Tipo Modelo],Z$4,TabListaBens[Cliente],Tabela12[[#This Row],[Cliente]],TabListaBens[Localidade],Tabela12[[#This Row],[Localidade]])</f>
        <v>0</v>
      </c>
      <c r="AA23" s="13">
        <f>SUM(Tabela12[[#This Row],[BBBOGD0001]:[VRVFF01]])</f>
        <v>0</v>
      </c>
    </row>
    <row r="24" spans="1:27" x14ac:dyDescent="0.2">
      <c r="A24" s="23" t="s">
        <v>538</v>
      </c>
      <c r="B24" s="10" t="str">
        <f>IFERROR(VLOOKUP(Tabela12[[#This Row],[Ordem]],TabClienteLocalidade[],2,FALSE),"")</f>
        <v/>
      </c>
      <c r="C24" s="10" t="str">
        <f>IFERROR(VLOOKUP(Tabela12[[#This Row],[Ordem]],TabClienteLocalidade[],3,FALSE),"")</f>
        <v/>
      </c>
      <c r="D24" s="10" t="str">
        <f>IFERROR(VLOOKUP(Tabela12[[#This Row],[Ordem]],TabClienteLocalidade[],4,FALSE),"")</f>
        <v/>
      </c>
      <c r="E24" s="10" t="str">
        <f>IFERROR(VLOOKUP(Tabela12[[#This Row],[Ordem]],TabClienteLocalidade[],5,FALSE),"")</f>
        <v/>
      </c>
      <c r="F24" s="9">
        <f>COUNTIFS(TabListaBens[Tipo Modelo],F$4,TabListaBens[Cliente],Tabela12[[#This Row],[Cliente]],TabListaBens[Localidade],Tabela12[[#This Row],[Localidade]])</f>
        <v>0</v>
      </c>
      <c r="G24" s="13">
        <f>COUNTIFS(TabListaBens[Tipo Modelo],G$4,TabListaBens[Cliente],Tabela12[[#This Row],[Cliente]],TabListaBens[Localidade],Tabela12[[#This Row],[Localidade]])</f>
        <v>0</v>
      </c>
      <c r="H24" s="13">
        <f>COUNTIFS(TabListaBens[Tipo Modelo],H$4,TabListaBens[Cliente],Tabela12[[#This Row],[Cliente]],TabListaBens[Localidade],Tabela12[[#This Row],[Localidade]])</f>
        <v>0</v>
      </c>
      <c r="I24" s="13">
        <f>COUNTIFS(TabListaBens[Tipo Modelo],I$4,TabListaBens[Cliente],Tabela12[[#This Row],[Cliente]],TabListaBens[Localidade],Tabela12[[#This Row],[Localidade]])</f>
        <v>0</v>
      </c>
      <c r="J24" s="13">
        <f>COUNTIFS(TabListaBens[Tipo Modelo],J$4,TabListaBens[Cliente],Tabela12[[#This Row],[Cliente]],TabListaBens[Localidade],Tabela12[[#This Row],[Localidade]])</f>
        <v>0</v>
      </c>
      <c r="K24" s="13">
        <f>COUNTIFS(TabListaBens[Tipo Modelo],K$4,TabListaBens[Cliente],Tabela12[[#This Row],[Cliente]],TabListaBens[Localidade],Tabela12[[#This Row],[Localidade]])</f>
        <v>0</v>
      </c>
      <c r="L24" s="13">
        <f>COUNTIFS(TabListaBens[Tipo Modelo],L$4,TabListaBens[Cliente],Tabela12[[#This Row],[Cliente]],TabListaBens[Localidade],Tabela12[[#This Row],[Localidade]])</f>
        <v>0</v>
      </c>
      <c r="M24" s="13">
        <f>COUNTIFS(TabListaBens[Tipo Modelo],M$4,TabListaBens[Cliente],Tabela12[[#This Row],[Cliente]],TabListaBens[Localidade],Tabela12[[#This Row],[Localidade]])</f>
        <v>0</v>
      </c>
      <c r="N24" s="13">
        <f>COUNTIFS(TabListaBens[Tipo Modelo],N$4,TabListaBens[Cliente],Tabela12[[#This Row],[Cliente]],TabListaBens[Localidade],Tabela12[[#This Row],[Localidade]])</f>
        <v>0</v>
      </c>
      <c r="O24" s="13">
        <f>COUNTIFS(TabListaBens[Tipo Modelo],O$4,TabListaBens[Cliente],Tabela12[[#This Row],[Cliente]],TabListaBens[Localidade],Tabela12[[#This Row],[Localidade]])</f>
        <v>0</v>
      </c>
      <c r="P24" s="13">
        <f>COUNTIFS(TabListaBens[Tipo Modelo],P$4,TabListaBens[Cliente],Tabela12[[#This Row],[Cliente]],TabListaBens[Localidade],Tabela12[[#This Row],[Localidade]])</f>
        <v>0</v>
      </c>
      <c r="Q24" s="13">
        <f>COUNTIFS(TabListaBens[Tipo Modelo],Q$4,TabListaBens[Cliente],Tabela12[[#This Row],[Cliente]],TabListaBens[Localidade],Tabela12[[#This Row],[Localidade]])</f>
        <v>0</v>
      </c>
      <c r="R24" s="13">
        <f>COUNTIFS(TabListaBens[Tipo Modelo],R$4,TabListaBens[Cliente],Tabela12[[#This Row],[Cliente]],TabListaBens[Localidade],Tabela12[[#This Row],[Localidade]])</f>
        <v>0</v>
      </c>
      <c r="S24" s="13">
        <f>COUNTIFS(TabListaBens[Tipo Modelo],S$4,TabListaBens[Cliente],Tabela12[[#This Row],[Cliente]],TabListaBens[Localidade],Tabela12[[#This Row],[Localidade]])</f>
        <v>0</v>
      </c>
      <c r="T24" s="13">
        <f>COUNTIFS(TabListaBens[Tipo Modelo],T$4,TabListaBens[Cliente],Tabela12[[#This Row],[Cliente]],TabListaBens[Localidade],Tabela12[[#This Row],[Localidade]])</f>
        <v>0</v>
      </c>
      <c r="U24" s="13">
        <f>COUNTIFS(TabListaBens[Tipo Modelo],U$4,TabListaBens[Cliente],Tabela12[[#This Row],[Cliente]],TabListaBens[Localidade],Tabela12[[#This Row],[Localidade]])</f>
        <v>0</v>
      </c>
      <c r="V24" s="13">
        <f>COUNTIFS(TabListaBens[Tipo Modelo],V$4,TabListaBens[Cliente],Tabela12[[#This Row],[Cliente]],TabListaBens[Localidade],Tabela12[[#This Row],[Localidade]])</f>
        <v>0</v>
      </c>
      <c r="W24" s="13">
        <f>COUNTIFS(TabListaBens[Tipo Modelo],W$4,TabListaBens[Cliente],Tabela12[[#This Row],[Cliente]],TabListaBens[Localidade],Tabela12[[#This Row],[Localidade]])</f>
        <v>0</v>
      </c>
      <c r="X24" s="13">
        <f>COUNTIFS(TabListaBens[Tipo Modelo],X$4,TabListaBens[Cliente],Tabela12[[#This Row],[Cliente]],TabListaBens[Localidade],Tabela12[[#This Row],[Localidade]])</f>
        <v>0</v>
      </c>
      <c r="Y24" s="13">
        <f>COUNTIFS(TabListaBens[Tipo Modelo],Y$4,TabListaBens[Cliente],Tabela12[[#This Row],[Cliente]],TabListaBens[Localidade],Tabela12[[#This Row],[Localidade]])</f>
        <v>0</v>
      </c>
      <c r="Z24" s="13">
        <f>COUNTIFS(TabListaBens[Tipo Modelo],Z$4,TabListaBens[Cliente],Tabela12[[#This Row],[Cliente]],TabListaBens[Localidade],Tabela12[[#This Row],[Localidade]])</f>
        <v>0</v>
      </c>
      <c r="AA24" s="13">
        <f>SUM(Tabela12[[#This Row],[BBBOGD0001]:[VRVFF01]])</f>
        <v>0</v>
      </c>
    </row>
    <row r="25" spans="1:27" x14ac:dyDescent="0.2">
      <c r="A25" s="23" t="s">
        <v>539</v>
      </c>
      <c r="B25" s="10" t="str">
        <f>IFERROR(VLOOKUP(Tabela12[[#This Row],[Ordem]],TabClienteLocalidade[],2,FALSE),"")</f>
        <v/>
      </c>
      <c r="C25" s="10" t="str">
        <f>IFERROR(VLOOKUP(Tabela12[[#This Row],[Ordem]],TabClienteLocalidade[],3,FALSE),"")</f>
        <v/>
      </c>
      <c r="D25" s="10" t="str">
        <f>IFERROR(VLOOKUP(Tabela12[[#This Row],[Ordem]],TabClienteLocalidade[],4,FALSE),"")</f>
        <v/>
      </c>
      <c r="E25" s="10" t="str">
        <f>IFERROR(VLOOKUP(Tabela12[[#This Row],[Ordem]],TabClienteLocalidade[],5,FALSE),"")</f>
        <v/>
      </c>
      <c r="F25" s="9">
        <f>COUNTIFS(TabListaBens[Tipo Modelo],F$4,TabListaBens[Cliente],Tabela12[[#This Row],[Cliente]],TabListaBens[Localidade],Tabela12[[#This Row],[Localidade]])</f>
        <v>0</v>
      </c>
      <c r="G25" s="13">
        <f>COUNTIFS(TabListaBens[Tipo Modelo],G$4,TabListaBens[Cliente],Tabela12[[#This Row],[Cliente]],TabListaBens[Localidade],Tabela12[[#This Row],[Localidade]])</f>
        <v>0</v>
      </c>
      <c r="H25" s="13">
        <f>COUNTIFS(TabListaBens[Tipo Modelo],H$4,TabListaBens[Cliente],Tabela12[[#This Row],[Cliente]],TabListaBens[Localidade],Tabela12[[#This Row],[Localidade]])</f>
        <v>0</v>
      </c>
      <c r="I25" s="13">
        <f>COUNTIFS(TabListaBens[Tipo Modelo],I$4,TabListaBens[Cliente],Tabela12[[#This Row],[Cliente]],TabListaBens[Localidade],Tabela12[[#This Row],[Localidade]])</f>
        <v>0</v>
      </c>
      <c r="J25" s="13">
        <f>COUNTIFS(TabListaBens[Tipo Modelo],J$4,TabListaBens[Cliente],Tabela12[[#This Row],[Cliente]],TabListaBens[Localidade],Tabela12[[#This Row],[Localidade]])</f>
        <v>0</v>
      </c>
      <c r="K25" s="13">
        <f>COUNTIFS(TabListaBens[Tipo Modelo],K$4,TabListaBens[Cliente],Tabela12[[#This Row],[Cliente]],TabListaBens[Localidade],Tabela12[[#This Row],[Localidade]])</f>
        <v>0</v>
      </c>
      <c r="L25" s="13">
        <f>COUNTIFS(TabListaBens[Tipo Modelo],L$4,TabListaBens[Cliente],Tabela12[[#This Row],[Cliente]],TabListaBens[Localidade],Tabela12[[#This Row],[Localidade]])</f>
        <v>0</v>
      </c>
      <c r="M25" s="13">
        <f>COUNTIFS(TabListaBens[Tipo Modelo],M$4,TabListaBens[Cliente],Tabela12[[#This Row],[Cliente]],TabListaBens[Localidade],Tabela12[[#This Row],[Localidade]])</f>
        <v>0</v>
      </c>
      <c r="N25" s="13">
        <f>COUNTIFS(TabListaBens[Tipo Modelo],N$4,TabListaBens[Cliente],Tabela12[[#This Row],[Cliente]],TabListaBens[Localidade],Tabela12[[#This Row],[Localidade]])</f>
        <v>0</v>
      </c>
      <c r="O25" s="13">
        <f>COUNTIFS(TabListaBens[Tipo Modelo],O$4,TabListaBens[Cliente],Tabela12[[#This Row],[Cliente]],TabListaBens[Localidade],Tabela12[[#This Row],[Localidade]])</f>
        <v>0</v>
      </c>
      <c r="P25" s="13">
        <f>COUNTIFS(TabListaBens[Tipo Modelo],P$4,TabListaBens[Cliente],Tabela12[[#This Row],[Cliente]],TabListaBens[Localidade],Tabela12[[#This Row],[Localidade]])</f>
        <v>0</v>
      </c>
      <c r="Q25" s="13">
        <f>COUNTIFS(TabListaBens[Tipo Modelo],Q$4,TabListaBens[Cliente],Tabela12[[#This Row],[Cliente]],TabListaBens[Localidade],Tabela12[[#This Row],[Localidade]])</f>
        <v>0</v>
      </c>
      <c r="R25" s="13">
        <f>COUNTIFS(TabListaBens[Tipo Modelo],R$4,TabListaBens[Cliente],Tabela12[[#This Row],[Cliente]],TabListaBens[Localidade],Tabela12[[#This Row],[Localidade]])</f>
        <v>0</v>
      </c>
      <c r="S25" s="13">
        <f>COUNTIFS(TabListaBens[Tipo Modelo],S$4,TabListaBens[Cliente],Tabela12[[#This Row],[Cliente]],TabListaBens[Localidade],Tabela12[[#This Row],[Localidade]])</f>
        <v>0</v>
      </c>
      <c r="T25" s="13">
        <f>COUNTIFS(TabListaBens[Tipo Modelo],T$4,TabListaBens[Cliente],Tabela12[[#This Row],[Cliente]],TabListaBens[Localidade],Tabela12[[#This Row],[Localidade]])</f>
        <v>0</v>
      </c>
      <c r="U25" s="13">
        <f>COUNTIFS(TabListaBens[Tipo Modelo],U$4,TabListaBens[Cliente],Tabela12[[#This Row],[Cliente]],TabListaBens[Localidade],Tabela12[[#This Row],[Localidade]])</f>
        <v>0</v>
      </c>
      <c r="V25" s="13">
        <f>COUNTIFS(TabListaBens[Tipo Modelo],V$4,TabListaBens[Cliente],Tabela12[[#This Row],[Cliente]],TabListaBens[Localidade],Tabela12[[#This Row],[Localidade]])</f>
        <v>0</v>
      </c>
      <c r="W25" s="13">
        <f>COUNTIFS(TabListaBens[Tipo Modelo],W$4,TabListaBens[Cliente],Tabela12[[#This Row],[Cliente]],TabListaBens[Localidade],Tabela12[[#This Row],[Localidade]])</f>
        <v>0</v>
      </c>
      <c r="X25" s="13">
        <f>COUNTIFS(TabListaBens[Tipo Modelo],X$4,TabListaBens[Cliente],Tabela12[[#This Row],[Cliente]],TabListaBens[Localidade],Tabela12[[#This Row],[Localidade]])</f>
        <v>0</v>
      </c>
      <c r="Y25" s="13">
        <f>COUNTIFS(TabListaBens[Tipo Modelo],Y$4,TabListaBens[Cliente],Tabela12[[#This Row],[Cliente]],TabListaBens[Localidade],Tabela12[[#This Row],[Localidade]])</f>
        <v>0</v>
      </c>
      <c r="Z25" s="13">
        <f>COUNTIFS(TabListaBens[Tipo Modelo],Z$4,TabListaBens[Cliente],Tabela12[[#This Row],[Cliente]],TabListaBens[Localidade],Tabela12[[#This Row],[Localidade]])</f>
        <v>0</v>
      </c>
      <c r="AA25" s="13">
        <f>SUM(Tabela12[[#This Row],[BBBOGD0001]:[VRVFF01]])</f>
        <v>0</v>
      </c>
    </row>
    <row r="26" spans="1:27" x14ac:dyDescent="0.2">
      <c r="A26" s="23" t="s">
        <v>540</v>
      </c>
      <c r="B26" s="10" t="str">
        <f>IFERROR(VLOOKUP(Tabela12[[#This Row],[Ordem]],TabClienteLocalidade[],2,FALSE),"")</f>
        <v/>
      </c>
      <c r="C26" s="10" t="str">
        <f>IFERROR(VLOOKUP(Tabela12[[#This Row],[Ordem]],TabClienteLocalidade[],3,FALSE),"")</f>
        <v/>
      </c>
      <c r="D26" s="10" t="str">
        <f>IFERROR(VLOOKUP(Tabela12[[#This Row],[Ordem]],TabClienteLocalidade[],4,FALSE),"")</f>
        <v/>
      </c>
      <c r="E26" s="10" t="str">
        <f>IFERROR(VLOOKUP(Tabela12[[#This Row],[Ordem]],TabClienteLocalidade[],5,FALSE),"")</f>
        <v/>
      </c>
      <c r="F26" s="9">
        <f>COUNTIFS(TabListaBens[Tipo Modelo],F$4,TabListaBens[Cliente],Tabela12[[#This Row],[Cliente]],TabListaBens[Localidade],Tabela12[[#This Row],[Localidade]])</f>
        <v>0</v>
      </c>
      <c r="G26" s="13">
        <f>COUNTIFS(TabListaBens[Tipo Modelo],G$4,TabListaBens[Cliente],Tabela12[[#This Row],[Cliente]],TabListaBens[Localidade],Tabela12[[#This Row],[Localidade]])</f>
        <v>0</v>
      </c>
      <c r="H26" s="13">
        <f>COUNTIFS(TabListaBens[Tipo Modelo],H$4,TabListaBens[Cliente],Tabela12[[#This Row],[Cliente]],TabListaBens[Localidade],Tabela12[[#This Row],[Localidade]])</f>
        <v>0</v>
      </c>
      <c r="I26" s="13">
        <f>COUNTIFS(TabListaBens[Tipo Modelo],I$4,TabListaBens[Cliente],Tabela12[[#This Row],[Cliente]],TabListaBens[Localidade],Tabela12[[#This Row],[Localidade]])</f>
        <v>0</v>
      </c>
      <c r="J26" s="13">
        <f>COUNTIFS(TabListaBens[Tipo Modelo],J$4,TabListaBens[Cliente],Tabela12[[#This Row],[Cliente]],TabListaBens[Localidade],Tabela12[[#This Row],[Localidade]])</f>
        <v>0</v>
      </c>
      <c r="K26" s="13">
        <f>COUNTIFS(TabListaBens[Tipo Modelo],K$4,TabListaBens[Cliente],Tabela12[[#This Row],[Cliente]],TabListaBens[Localidade],Tabela12[[#This Row],[Localidade]])</f>
        <v>0</v>
      </c>
      <c r="L26" s="13">
        <f>COUNTIFS(TabListaBens[Tipo Modelo],L$4,TabListaBens[Cliente],Tabela12[[#This Row],[Cliente]],TabListaBens[Localidade],Tabela12[[#This Row],[Localidade]])</f>
        <v>0</v>
      </c>
      <c r="M26" s="13">
        <f>COUNTIFS(TabListaBens[Tipo Modelo],M$4,TabListaBens[Cliente],Tabela12[[#This Row],[Cliente]],TabListaBens[Localidade],Tabela12[[#This Row],[Localidade]])</f>
        <v>0</v>
      </c>
      <c r="N26" s="13">
        <f>COUNTIFS(TabListaBens[Tipo Modelo],N$4,TabListaBens[Cliente],Tabela12[[#This Row],[Cliente]],TabListaBens[Localidade],Tabela12[[#This Row],[Localidade]])</f>
        <v>0</v>
      </c>
      <c r="O26" s="13">
        <f>COUNTIFS(TabListaBens[Tipo Modelo],O$4,TabListaBens[Cliente],Tabela12[[#This Row],[Cliente]],TabListaBens[Localidade],Tabela12[[#This Row],[Localidade]])</f>
        <v>0</v>
      </c>
      <c r="P26" s="13">
        <f>COUNTIFS(TabListaBens[Tipo Modelo],P$4,TabListaBens[Cliente],Tabela12[[#This Row],[Cliente]],TabListaBens[Localidade],Tabela12[[#This Row],[Localidade]])</f>
        <v>0</v>
      </c>
      <c r="Q26" s="13">
        <f>COUNTIFS(TabListaBens[Tipo Modelo],Q$4,TabListaBens[Cliente],Tabela12[[#This Row],[Cliente]],TabListaBens[Localidade],Tabela12[[#This Row],[Localidade]])</f>
        <v>0</v>
      </c>
      <c r="R26" s="13">
        <f>COUNTIFS(TabListaBens[Tipo Modelo],R$4,TabListaBens[Cliente],Tabela12[[#This Row],[Cliente]],TabListaBens[Localidade],Tabela12[[#This Row],[Localidade]])</f>
        <v>0</v>
      </c>
      <c r="S26" s="13">
        <f>COUNTIFS(TabListaBens[Tipo Modelo],S$4,TabListaBens[Cliente],Tabela12[[#This Row],[Cliente]],TabListaBens[Localidade],Tabela12[[#This Row],[Localidade]])</f>
        <v>0</v>
      </c>
      <c r="T26" s="13">
        <f>COUNTIFS(TabListaBens[Tipo Modelo],T$4,TabListaBens[Cliente],Tabela12[[#This Row],[Cliente]],TabListaBens[Localidade],Tabela12[[#This Row],[Localidade]])</f>
        <v>0</v>
      </c>
      <c r="U26" s="13">
        <f>COUNTIFS(TabListaBens[Tipo Modelo],U$4,TabListaBens[Cliente],Tabela12[[#This Row],[Cliente]],TabListaBens[Localidade],Tabela12[[#This Row],[Localidade]])</f>
        <v>0</v>
      </c>
      <c r="V26" s="13">
        <f>COUNTIFS(TabListaBens[Tipo Modelo],V$4,TabListaBens[Cliente],Tabela12[[#This Row],[Cliente]],TabListaBens[Localidade],Tabela12[[#This Row],[Localidade]])</f>
        <v>0</v>
      </c>
      <c r="W26" s="13">
        <f>COUNTIFS(TabListaBens[Tipo Modelo],W$4,TabListaBens[Cliente],Tabela12[[#This Row],[Cliente]],TabListaBens[Localidade],Tabela12[[#This Row],[Localidade]])</f>
        <v>0</v>
      </c>
      <c r="X26" s="13">
        <f>COUNTIFS(TabListaBens[Tipo Modelo],X$4,TabListaBens[Cliente],Tabela12[[#This Row],[Cliente]],TabListaBens[Localidade],Tabela12[[#This Row],[Localidade]])</f>
        <v>0</v>
      </c>
      <c r="Y26" s="13">
        <f>COUNTIFS(TabListaBens[Tipo Modelo],Y$4,TabListaBens[Cliente],Tabela12[[#This Row],[Cliente]],TabListaBens[Localidade],Tabela12[[#This Row],[Localidade]])</f>
        <v>0</v>
      </c>
      <c r="Z26" s="13">
        <f>COUNTIFS(TabListaBens[Tipo Modelo],Z$4,TabListaBens[Cliente],Tabela12[[#This Row],[Cliente]],TabListaBens[Localidade],Tabela12[[#This Row],[Localidade]])</f>
        <v>0</v>
      </c>
      <c r="AA26" s="13">
        <f>SUM(Tabela12[[#This Row],[BBBOGD0001]:[VRVFF01]])</f>
        <v>0</v>
      </c>
    </row>
    <row r="27" spans="1:27" x14ac:dyDescent="0.2">
      <c r="A27" s="23" t="s">
        <v>541</v>
      </c>
      <c r="B27" s="10" t="str">
        <f>IFERROR(VLOOKUP(Tabela12[[#This Row],[Ordem]],TabClienteLocalidade[],2,FALSE),"")</f>
        <v/>
      </c>
      <c r="C27" s="10" t="str">
        <f>IFERROR(VLOOKUP(Tabela12[[#This Row],[Ordem]],TabClienteLocalidade[],3,FALSE),"")</f>
        <v/>
      </c>
      <c r="D27" s="10" t="str">
        <f>IFERROR(VLOOKUP(Tabela12[[#This Row],[Ordem]],TabClienteLocalidade[],4,FALSE),"")</f>
        <v/>
      </c>
      <c r="E27" s="10" t="str">
        <f>IFERROR(VLOOKUP(Tabela12[[#This Row],[Ordem]],TabClienteLocalidade[],5,FALSE),"")</f>
        <v/>
      </c>
      <c r="F27" s="9">
        <f>COUNTIFS(TabListaBens[Tipo Modelo],F$4,TabListaBens[Cliente],Tabela12[[#This Row],[Cliente]],TabListaBens[Localidade],Tabela12[[#This Row],[Localidade]])</f>
        <v>0</v>
      </c>
      <c r="G27" s="9">
        <f>COUNTIFS(TabListaBens[Tipo Modelo],G$4,TabListaBens[Cliente],Tabela12[[#This Row],[Cliente]],TabListaBens[Localidade],Tabela12[[#This Row],[Localidade]])</f>
        <v>0</v>
      </c>
      <c r="H27" s="9">
        <f>COUNTIFS(TabListaBens[Tipo Modelo],H$4,TabListaBens[Cliente],Tabela12[[#This Row],[Cliente]],TabListaBens[Localidade],Tabela12[[#This Row],[Localidade]])</f>
        <v>0</v>
      </c>
      <c r="I27" s="9">
        <f>COUNTIFS(TabListaBens[Tipo Modelo],I$4,TabListaBens[Cliente],Tabela12[[#This Row],[Cliente]],TabListaBens[Localidade],Tabela12[[#This Row],[Localidade]])</f>
        <v>0</v>
      </c>
      <c r="J27" s="9">
        <f>COUNTIFS(TabListaBens[Tipo Modelo],J$4,TabListaBens[Cliente],Tabela12[[#This Row],[Cliente]],TabListaBens[Localidade],Tabela12[[#This Row],[Localidade]])</f>
        <v>0</v>
      </c>
      <c r="K27" s="9">
        <f>COUNTIFS(TabListaBens[Tipo Modelo],K$4,TabListaBens[Cliente],Tabela12[[#This Row],[Cliente]],TabListaBens[Localidade],Tabela12[[#This Row],[Localidade]])</f>
        <v>0</v>
      </c>
      <c r="L27" s="9">
        <f>COUNTIFS(TabListaBens[Tipo Modelo],L$4,TabListaBens[Cliente],Tabela12[[#This Row],[Cliente]],TabListaBens[Localidade],Tabela12[[#This Row],[Localidade]])</f>
        <v>0</v>
      </c>
      <c r="M27" s="9">
        <f>COUNTIFS(TabListaBens[Tipo Modelo],M$4,TabListaBens[Cliente],Tabela12[[#This Row],[Cliente]],TabListaBens[Localidade],Tabela12[[#This Row],[Localidade]])</f>
        <v>0</v>
      </c>
      <c r="N27" s="9">
        <f>COUNTIFS(TabListaBens[Tipo Modelo],N$4,TabListaBens[Cliente],Tabela12[[#This Row],[Cliente]],TabListaBens[Localidade],Tabela12[[#This Row],[Localidade]])</f>
        <v>0</v>
      </c>
      <c r="O27" s="9">
        <f>COUNTIFS(TabListaBens[Tipo Modelo],O$4,TabListaBens[Cliente],Tabela12[[#This Row],[Cliente]],TabListaBens[Localidade],Tabela12[[#This Row],[Localidade]])</f>
        <v>0</v>
      </c>
      <c r="P27" s="9">
        <f>COUNTIFS(TabListaBens[Tipo Modelo],P$4,TabListaBens[Cliente],Tabela12[[#This Row],[Cliente]],TabListaBens[Localidade],Tabela12[[#This Row],[Localidade]])</f>
        <v>0</v>
      </c>
      <c r="Q27" s="9">
        <f>COUNTIFS(TabListaBens[Tipo Modelo],Q$4,TabListaBens[Cliente],Tabela12[[#This Row],[Cliente]],TabListaBens[Localidade],Tabela12[[#This Row],[Localidade]])</f>
        <v>0</v>
      </c>
      <c r="R27" s="9">
        <f>COUNTIFS(TabListaBens[Tipo Modelo],R$4,TabListaBens[Cliente],Tabela12[[#This Row],[Cliente]],TabListaBens[Localidade],Tabela12[[#This Row],[Localidade]])</f>
        <v>0</v>
      </c>
      <c r="S27" s="9">
        <f>COUNTIFS(TabListaBens[Tipo Modelo],S$4,TabListaBens[Cliente],Tabela12[[#This Row],[Cliente]],TabListaBens[Localidade],Tabela12[[#This Row],[Localidade]])</f>
        <v>0</v>
      </c>
      <c r="T27" s="9">
        <f>COUNTIFS(TabListaBens[Tipo Modelo],T$4,TabListaBens[Cliente],Tabela12[[#This Row],[Cliente]],TabListaBens[Localidade],Tabela12[[#This Row],[Localidade]])</f>
        <v>0</v>
      </c>
      <c r="U27" s="9">
        <f>COUNTIFS(TabListaBens[Tipo Modelo],U$4,TabListaBens[Cliente],Tabela12[[#This Row],[Cliente]],TabListaBens[Localidade],Tabela12[[#This Row],[Localidade]])</f>
        <v>0</v>
      </c>
      <c r="V27" s="9">
        <f>COUNTIFS(TabListaBens[Tipo Modelo],V$4,TabListaBens[Cliente],Tabela12[[#This Row],[Cliente]],TabListaBens[Localidade],Tabela12[[#This Row],[Localidade]])</f>
        <v>0</v>
      </c>
      <c r="W27" s="9">
        <f>COUNTIFS(TabListaBens[Tipo Modelo],W$4,TabListaBens[Cliente],Tabela12[[#This Row],[Cliente]],TabListaBens[Localidade],Tabela12[[#This Row],[Localidade]])</f>
        <v>0</v>
      </c>
      <c r="X27" s="9">
        <f>COUNTIFS(TabListaBens[Tipo Modelo],X$4,TabListaBens[Cliente],Tabela12[[#This Row],[Cliente]],TabListaBens[Localidade],Tabela12[[#This Row],[Localidade]])</f>
        <v>0</v>
      </c>
      <c r="Y27" s="9">
        <f>COUNTIFS(TabListaBens[Tipo Modelo],Y$4,TabListaBens[Cliente],Tabela12[[#This Row],[Cliente]],TabListaBens[Localidade],Tabela12[[#This Row],[Localidade]])</f>
        <v>0</v>
      </c>
      <c r="Z27" s="13">
        <f>COUNTIFS(TabListaBens[Tipo Modelo],Z$4,TabListaBens[Cliente],Tabela12[[#This Row],[Cliente]],TabListaBens[Localidade],Tabela12[[#This Row],[Localidade]])</f>
        <v>0</v>
      </c>
      <c r="AA27" s="13">
        <f>SUM(Tabela12[[#This Row],[BBBOGD0001]:[VRVFF01]])</f>
        <v>0</v>
      </c>
    </row>
    <row r="28" spans="1:27" x14ac:dyDescent="0.2">
      <c r="A28" s="23" t="s">
        <v>542</v>
      </c>
      <c r="B28" s="10" t="str">
        <f>IFERROR(VLOOKUP(Tabela12[[#This Row],[Ordem]],TabClienteLocalidade[],2,FALSE),"")</f>
        <v/>
      </c>
      <c r="C28" s="10" t="str">
        <f>IFERROR(VLOOKUP(Tabela12[[#This Row],[Ordem]],TabClienteLocalidade[],3,FALSE),"")</f>
        <v/>
      </c>
      <c r="D28" s="10" t="str">
        <f>IFERROR(VLOOKUP(Tabela12[[#This Row],[Ordem]],TabClienteLocalidade[],4,FALSE),"")</f>
        <v/>
      </c>
      <c r="E28" s="10" t="str">
        <f>IFERROR(VLOOKUP(Tabela12[[#This Row],[Ordem]],TabClienteLocalidade[],5,FALSE),"")</f>
        <v/>
      </c>
      <c r="F28" s="9">
        <f>COUNTIFS(TabListaBens[Tipo Modelo],F$4,TabListaBens[Cliente],Tabela12[[#This Row],[Cliente]],TabListaBens[Localidade],Tabela12[[#This Row],[Localidade]])</f>
        <v>0</v>
      </c>
      <c r="G28" s="9">
        <f>COUNTIFS(TabListaBens[Tipo Modelo],G$4,TabListaBens[Cliente],Tabela12[[#This Row],[Cliente]],TabListaBens[Localidade],Tabela12[[#This Row],[Localidade]])</f>
        <v>0</v>
      </c>
      <c r="H28" s="9">
        <f>COUNTIFS(TabListaBens[Tipo Modelo],H$4,TabListaBens[Cliente],Tabela12[[#This Row],[Cliente]],TabListaBens[Localidade],Tabela12[[#This Row],[Localidade]])</f>
        <v>0</v>
      </c>
      <c r="I28" s="9">
        <f>COUNTIFS(TabListaBens[Tipo Modelo],I$4,TabListaBens[Cliente],Tabela12[[#This Row],[Cliente]],TabListaBens[Localidade],Tabela12[[#This Row],[Localidade]])</f>
        <v>0</v>
      </c>
      <c r="J28" s="9">
        <f>COUNTIFS(TabListaBens[Tipo Modelo],J$4,TabListaBens[Cliente],Tabela12[[#This Row],[Cliente]],TabListaBens[Localidade],Tabela12[[#This Row],[Localidade]])</f>
        <v>0</v>
      </c>
      <c r="K28" s="9">
        <f>COUNTIFS(TabListaBens[Tipo Modelo],K$4,TabListaBens[Cliente],Tabela12[[#This Row],[Cliente]],TabListaBens[Localidade],Tabela12[[#This Row],[Localidade]])</f>
        <v>0</v>
      </c>
      <c r="L28" s="9">
        <f>COUNTIFS(TabListaBens[Tipo Modelo],L$4,TabListaBens[Cliente],Tabela12[[#This Row],[Cliente]],TabListaBens[Localidade],Tabela12[[#This Row],[Localidade]])</f>
        <v>0</v>
      </c>
      <c r="M28" s="9">
        <f>COUNTIFS(TabListaBens[Tipo Modelo],M$4,TabListaBens[Cliente],Tabela12[[#This Row],[Cliente]],TabListaBens[Localidade],Tabela12[[#This Row],[Localidade]])</f>
        <v>0</v>
      </c>
      <c r="N28" s="9">
        <f>COUNTIFS(TabListaBens[Tipo Modelo],N$4,TabListaBens[Cliente],Tabela12[[#This Row],[Cliente]],TabListaBens[Localidade],Tabela12[[#This Row],[Localidade]])</f>
        <v>0</v>
      </c>
      <c r="O28" s="9">
        <f>COUNTIFS(TabListaBens[Tipo Modelo],O$4,TabListaBens[Cliente],Tabela12[[#This Row],[Cliente]],TabListaBens[Localidade],Tabela12[[#This Row],[Localidade]])</f>
        <v>0</v>
      </c>
      <c r="P28" s="9">
        <f>COUNTIFS(TabListaBens[Tipo Modelo],P$4,TabListaBens[Cliente],Tabela12[[#This Row],[Cliente]],TabListaBens[Localidade],Tabela12[[#This Row],[Localidade]])</f>
        <v>0</v>
      </c>
      <c r="Q28" s="9">
        <f>COUNTIFS(TabListaBens[Tipo Modelo],Q$4,TabListaBens[Cliente],Tabela12[[#This Row],[Cliente]],TabListaBens[Localidade],Tabela12[[#This Row],[Localidade]])</f>
        <v>0</v>
      </c>
      <c r="R28" s="9">
        <f>COUNTIFS(TabListaBens[Tipo Modelo],R$4,TabListaBens[Cliente],Tabela12[[#This Row],[Cliente]],TabListaBens[Localidade],Tabela12[[#This Row],[Localidade]])</f>
        <v>0</v>
      </c>
      <c r="S28" s="9">
        <f>COUNTIFS(TabListaBens[Tipo Modelo],S$4,TabListaBens[Cliente],Tabela12[[#This Row],[Cliente]],TabListaBens[Localidade],Tabela12[[#This Row],[Localidade]])</f>
        <v>0</v>
      </c>
      <c r="T28" s="9">
        <f>COUNTIFS(TabListaBens[Tipo Modelo],T$4,TabListaBens[Cliente],Tabela12[[#This Row],[Cliente]],TabListaBens[Localidade],Tabela12[[#This Row],[Localidade]])</f>
        <v>0</v>
      </c>
      <c r="U28" s="9">
        <f>COUNTIFS(TabListaBens[Tipo Modelo],U$4,TabListaBens[Cliente],Tabela12[[#This Row],[Cliente]],TabListaBens[Localidade],Tabela12[[#This Row],[Localidade]])</f>
        <v>0</v>
      </c>
      <c r="V28" s="9">
        <f>COUNTIFS(TabListaBens[Tipo Modelo],V$4,TabListaBens[Cliente],Tabela12[[#This Row],[Cliente]],TabListaBens[Localidade],Tabela12[[#This Row],[Localidade]])</f>
        <v>0</v>
      </c>
      <c r="W28" s="9">
        <f>COUNTIFS(TabListaBens[Tipo Modelo],W$4,TabListaBens[Cliente],Tabela12[[#This Row],[Cliente]],TabListaBens[Localidade],Tabela12[[#This Row],[Localidade]])</f>
        <v>0</v>
      </c>
      <c r="X28" s="9">
        <f>COUNTIFS(TabListaBens[Tipo Modelo],X$4,TabListaBens[Cliente],Tabela12[[#This Row],[Cliente]],TabListaBens[Localidade],Tabela12[[#This Row],[Localidade]])</f>
        <v>0</v>
      </c>
      <c r="Y28" s="9">
        <f>COUNTIFS(TabListaBens[Tipo Modelo],Y$4,TabListaBens[Cliente],Tabela12[[#This Row],[Cliente]],TabListaBens[Localidade],Tabela12[[#This Row],[Localidade]])</f>
        <v>0</v>
      </c>
      <c r="Z28" s="13">
        <f>COUNTIFS(TabListaBens[Tipo Modelo],Z$4,TabListaBens[Cliente],Tabela12[[#This Row],[Cliente]],TabListaBens[Localidade],Tabela12[[#This Row],[Localidade]])</f>
        <v>0</v>
      </c>
      <c r="AA28" s="13">
        <f>SUM(Tabela12[[#This Row],[BBBOGD0001]:[VRVFF01]])</f>
        <v>0</v>
      </c>
    </row>
    <row r="29" spans="1:27" x14ac:dyDescent="0.2">
      <c r="A29" s="23" t="s">
        <v>543</v>
      </c>
      <c r="B29" s="10" t="str">
        <f>IFERROR(VLOOKUP(Tabela12[[#This Row],[Ordem]],TabClienteLocalidade[],2,FALSE),"")</f>
        <v/>
      </c>
      <c r="C29" s="10" t="str">
        <f>IFERROR(VLOOKUP(Tabela12[[#This Row],[Ordem]],TabClienteLocalidade[],3,FALSE),"")</f>
        <v/>
      </c>
      <c r="D29" s="10" t="str">
        <f>IFERROR(VLOOKUP(Tabela12[[#This Row],[Ordem]],TabClienteLocalidade[],4,FALSE),"")</f>
        <v/>
      </c>
      <c r="E29" s="10" t="str">
        <f>IFERROR(VLOOKUP(Tabela12[[#This Row],[Ordem]],TabClienteLocalidade[],5,FALSE),"")</f>
        <v/>
      </c>
      <c r="F29" s="9">
        <f>COUNTIFS(TabListaBens[Tipo Modelo],F$4,TabListaBens[Cliente],Tabela12[[#This Row],[Cliente]],TabListaBens[Localidade],Tabela12[[#This Row],[Localidade]])</f>
        <v>0</v>
      </c>
      <c r="G29" s="9">
        <f>COUNTIFS(TabListaBens[Tipo Modelo],G$4,TabListaBens[Cliente],Tabela12[[#This Row],[Cliente]],TabListaBens[Localidade],Tabela12[[#This Row],[Localidade]])</f>
        <v>0</v>
      </c>
      <c r="H29" s="9">
        <f>COUNTIFS(TabListaBens[Tipo Modelo],H$4,TabListaBens[Cliente],Tabela12[[#This Row],[Cliente]],TabListaBens[Localidade],Tabela12[[#This Row],[Localidade]])</f>
        <v>0</v>
      </c>
      <c r="I29" s="9">
        <f>COUNTIFS(TabListaBens[Tipo Modelo],I$4,TabListaBens[Cliente],Tabela12[[#This Row],[Cliente]],TabListaBens[Localidade],Tabela12[[#This Row],[Localidade]])</f>
        <v>0</v>
      </c>
      <c r="J29" s="9">
        <f>COUNTIFS(TabListaBens[Tipo Modelo],J$4,TabListaBens[Cliente],Tabela12[[#This Row],[Cliente]],TabListaBens[Localidade],Tabela12[[#This Row],[Localidade]])</f>
        <v>0</v>
      </c>
      <c r="K29" s="9">
        <f>COUNTIFS(TabListaBens[Tipo Modelo],K$4,TabListaBens[Cliente],Tabela12[[#This Row],[Cliente]],TabListaBens[Localidade],Tabela12[[#This Row],[Localidade]])</f>
        <v>0</v>
      </c>
      <c r="L29" s="9">
        <f>COUNTIFS(TabListaBens[Tipo Modelo],L$4,TabListaBens[Cliente],Tabela12[[#This Row],[Cliente]],TabListaBens[Localidade],Tabela12[[#This Row],[Localidade]])</f>
        <v>0</v>
      </c>
      <c r="M29" s="9">
        <f>COUNTIFS(TabListaBens[Tipo Modelo],M$4,TabListaBens[Cliente],Tabela12[[#This Row],[Cliente]],TabListaBens[Localidade],Tabela12[[#This Row],[Localidade]])</f>
        <v>0</v>
      </c>
      <c r="N29" s="9">
        <f>COUNTIFS(TabListaBens[Tipo Modelo],N$4,TabListaBens[Cliente],Tabela12[[#This Row],[Cliente]],TabListaBens[Localidade],Tabela12[[#This Row],[Localidade]])</f>
        <v>0</v>
      </c>
      <c r="O29" s="9">
        <f>COUNTIFS(TabListaBens[Tipo Modelo],O$4,TabListaBens[Cliente],Tabela12[[#This Row],[Cliente]],TabListaBens[Localidade],Tabela12[[#This Row],[Localidade]])</f>
        <v>0</v>
      </c>
      <c r="P29" s="9">
        <f>COUNTIFS(TabListaBens[Tipo Modelo],P$4,TabListaBens[Cliente],Tabela12[[#This Row],[Cliente]],TabListaBens[Localidade],Tabela12[[#This Row],[Localidade]])</f>
        <v>0</v>
      </c>
      <c r="Q29" s="9">
        <f>COUNTIFS(TabListaBens[Tipo Modelo],Q$4,TabListaBens[Cliente],Tabela12[[#This Row],[Cliente]],TabListaBens[Localidade],Tabela12[[#This Row],[Localidade]])</f>
        <v>0</v>
      </c>
      <c r="R29" s="9">
        <f>COUNTIFS(TabListaBens[Tipo Modelo],R$4,TabListaBens[Cliente],Tabela12[[#This Row],[Cliente]],TabListaBens[Localidade],Tabela12[[#This Row],[Localidade]])</f>
        <v>0</v>
      </c>
      <c r="S29" s="9">
        <f>COUNTIFS(TabListaBens[Tipo Modelo],S$4,TabListaBens[Cliente],Tabela12[[#This Row],[Cliente]],TabListaBens[Localidade],Tabela12[[#This Row],[Localidade]])</f>
        <v>0</v>
      </c>
      <c r="T29" s="9">
        <f>COUNTIFS(TabListaBens[Tipo Modelo],T$4,TabListaBens[Cliente],Tabela12[[#This Row],[Cliente]],TabListaBens[Localidade],Tabela12[[#This Row],[Localidade]])</f>
        <v>0</v>
      </c>
      <c r="U29" s="9">
        <f>COUNTIFS(TabListaBens[Tipo Modelo],U$4,TabListaBens[Cliente],Tabela12[[#This Row],[Cliente]],TabListaBens[Localidade],Tabela12[[#This Row],[Localidade]])</f>
        <v>0</v>
      </c>
      <c r="V29" s="9">
        <f>COUNTIFS(TabListaBens[Tipo Modelo],V$4,TabListaBens[Cliente],Tabela12[[#This Row],[Cliente]],TabListaBens[Localidade],Tabela12[[#This Row],[Localidade]])</f>
        <v>0</v>
      </c>
      <c r="W29" s="9">
        <f>COUNTIFS(TabListaBens[Tipo Modelo],W$4,TabListaBens[Cliente],Tabela12[[#This Row],[Cliente]],TabListaBens[Localidade],Tabela12[[#This Row],[Localidade]])</f>
        <v>0</v>
      </c>
      <c r="X29" s="9">
        <f>COUNTIFS(TabListaBens[Tipo Modelo],X$4,TabListaBens[Cliente],Tabela12[[#This Row],[Cliente]],TabListaBens[Localidade],Tabela12[[#This Row],[Localidade]])</f>
        <v>0</v>
      </c>
      <c r="Y29" s="9">
        <f>COUNTIFS(TabListaBens[Tipo Modelo],Y$4,TabListaBens[Cliente],Tabela12[[#This Row],[Cliente]],TabListaBens[Localidade],Tabela12[[#This Row],[Localidade]])</f>
        <v>0</v>
      </c>
      <c r="Z29" s="13">
        <f>COUNTIFS(TabListaBens[Tipo Modelo],Z$4,TabListaBens[Cliente],Tabela12[[#This Row],[Cliente]],TabListaBens[Localidade],Tabela12[[#This Row],[Localidade]])</f>
        <v>0</v>
      </c>
      <c r="AA29" s="13">
        <f>SUM(Tabela12[[#This Row],[BBBOGD0001]:[VRVFF01]])</f>
        <v>0</v>
      </c>
    </row>
    <row r="30" spans="1:27" x14ac:dyDescent="0.2">
      <c r="A30" s="23" t="s">
        <v>544</v>
      </c>
      <c r="B30" s="10" t="str">
        <f>IFERROR(VLOOKUP(Tabela12[[#This Row],[Ordem]],TabClienteLocalidade[],2,FALSE),"")</f>
        <v/>
      </c>
      <c r="C30" s="10" t="str">
        <f>IFERROR(VLOOKUP(Tabela12[[#This Row],[Ordem]],TabClienteLocalidade[],3,FALSE),"")</f>
        <v/>
      </c>
      <c r="D30" s="10" t="str">
        <f>IFERROR(VLOOKUP(Tabela12[[#This Row],[Ordem]],TabClienteLocalidade[],4,FALSE),"")</f>
        <v/>
      </c>
      <c r="E30" s="10" t="str">
        <f>IFERROR(VLOOKUP(Tabela12[[#This Row],[Ordem]],TabClienteLocalidade[],5,FALSE),"")</f>
        <v/>
      </c>
      <c r="F30" s="9">
        <f>COUNTIFS(TabListaBens[Tipo Modelo],F$4,TabListaBens[Cliente],Tabela12[[#This Row],[Cliente]],TabListaBens[Localidade],Tabela12[[#This Row],[Localidade]])</f>
        <v>0</v>
      </c>
      <c r="G30" s="9">
        <f>COUNTIFS(TabListaBens[Tipo Modelo],G$4,TabListaBens[Cliente],Tabela12[[#This Row],[Cliente]],TabListaBens[Localidade],Tabela12[[#This Row],[Localidade]])</f>
        <v>0</v>
      </c>
      <c r="H30" s="9">
        <f>COUNTIFS(TabListaBens[Tipo Modelo],H$4,TabListaBens[Cliente],Tabela12[[#This Row],[Cliente]],TabListaBens[Localidade],Tabela12[[#This Row],[Localidade]])</f>
        <v>0</v>
      </c>
      <c r="I30" s="9">
        <f>COUNTIFS(TabListaBens[Tipo Modelo],I$4,TabListaBens[Cliente],Tabela12[[#This Row],[Cliente]],TabListaBens[Localidade],Tabela12[[#This Row],[Localidade]])</f>
        <v>0</v>
      </c>
      <c r="J30" s="9">
        <f>COUNTIFS(TabListaBens[Tipo Modelo],J$4,TabListaBens[Cliente],Tabela12[[#This Row],[Cliente]],TabListaBens[Localidade],Tabela12[[#This Row],[Localidade]])</f>
        <v>0</v>
      </c>
      <c r="K30" s="9">
        <f>COUNTIFS(TabListaBens[Tipo Modelo],K$4,TabListaBens[Cliente],Tabela12[[#This Row],[Cliente]],TabListaBens[Localidade],Tabela12[[#This Row],[Localidade]])</f>
        <v>0</v>
      </c>
      <c r="L30" s="9">
        <f>COUNTIFS(TabListaBens[Tipo Modelo],L$4,TabListaBens[Cliente],Tabela12[[#This Row],[Cliente]],TabListaBens[Localidade],Tabela12[[#This Row],[Localidade]])</f>
        <v>0</v>
      </c>
      <c r="M30" s="9">
        <f>COUNTIFS(TabListaBens[Tipo Modelo],M$4,TabListaBens[Cliente],Tabela12[[#This Row],[Cliente]],TabListaBens[Localidade],Tabela12[[#This Row],[Localidade]])</f>
        <v>0</v>
      </c>
      <c r="N30" s="9">
        <f>COUNTIFS(TabListaBens[Tipo Modelo],N$4,TabListaBens[Cliente],Tabela12[[#This Row],[Cliente]],TabListaBens[Localidade],Tabela12[[#This Row],[Localidade]])</f>
        <v>0</v>
      </c>
      <c r="O30" s="9">
        <f>COUNTIFS(TabListaBens[Tipo Modelo],O$4,TabListaBens[Cliente],Tabela12[[#This Row],[Cliente]],TabListaBens[Localidade],Tabela12[[#This Row],[Localidade]])</f>
        <v>0</v>
      </c>
      <c r="P30" s="9">
        <f>COUNTIFS(TabListaBens[Tipo Modelo],P$4,TabListaBens[Cliente],Tabela12[[#This Row],[Cliente]],TabListaBens[Localidade],Tabela12[[#This Row],[Localidade]])</f>
        <v>0</v>
      </c>
      <c r="Q30" s="9">
        <f>COUNTIFS(TabListaBens[Tipo Modelo],Q$4,TabListaBens[Cliente],Tabela12[[#This Row],[Cliente]],TabListaBens[Localidade],Tabela12[[#This Row],[Localidade]])</f>
        <v>0</v>
      </c>
      <c r="R30" s="9">
        <f>COUNTIFS(TabListaBens[Tipo Modelo],R$4,TabListaBens[Cliente],Tabela12[[#This Row],[Cliente]],TabListaBens[Localidade],Tabela12[[#This Row],[Localidade]])</f>
        <v>0</v>
      </c>
      <c r="S30" s="9">
        <f>COUNTIFS(TabListaBens[Tipo Modelo],S$4,TabListaBens[Cliente],Tabela12[[#This Row],[Cliente]],TabListaBens[Localidade],Tabela12[[#This Row],[Localidade]])</f>
        <v>0</v>
      </c>
      <c r="T30" s="9">
        <f>COUNTIFS(TabListaBens[Tipo Modelo],T$4,TabListaBens[Cliente],Tabela12[[#This Row],[Cliente]],TabListaBens[Localidade],Tabela12[[#This Row],[Localidade]])</f>
        <v>0</v>
      </c>
      <c r="U30" s="9">
        <f>COUNTIFS(TabListaBens[Tipo Modelo],U$4,TabListaBens[Cliente],Tabela12[[#This Row],[Cliente]],TabListaBens[Localidade],Tabela12[[#This Row],[Localidade]])</f>
        <v>0</v>
      </c>
      <c r="V30" s="9">
        <f>COUNTIFS(TabListaBens[Tipo Modelo],V$4,TabListaBens[Cliente],Tabela12[[#This Row],[Cliente]],TabListaBens[Localidade],Tabela12[[#This Row],[Localidade]])</f>
        <v>0</v>
      </c>
      <c r="W30" s="9">
        <f>COUNTIFS(TabListaBens[Tipo Modelo],W$4,TabListaBens[Cliente],Tabela12[[#This Row],[Cliente]],TabListaBens[Localidade],Tabela12[[#This Row],[Localidade]])</f>
        <v>0</v>
      </c>
      <c r="X30" s="9">
        <f>COUNTIFS(TabListaBens[Tipo Modelo],X$4,TabListaBens[Cliente],Tabela12[[#This Row],[Cliente]],TabListaBens[Localidade],Tabela12[[#This Row],[Localidade]])</f>
        <v>0</v>
      </c>
      <c r="Y30" s="9">
        <f>COUNTIFS(TabListaBens[Tipo Modelo],Y$4,TabListaBens[Cliente],Tabela12[[#This Row],[Cliente]],TabListaBens[Localidade],Tabela12[[#This Row],[Localidade]])</f>
        <v>0</v>
      </c>
      <c r="Z30" s="13">
        <f>COUNTIFS(TabListaBens[Tipo Modelo],Z$4,TabListaBens[Cliente],Tabela12[[#This Row],[Cliente]],TabListaBens[Localidade],Tabela12[[#This Row],[Localidade]])</f>
        <v>0</v>
      </c>
      <c r="AA30" s="13">
        <f>SUM(Tabela12[[#This Row],[BBBOGD0001]:[VRVFF01]])</f>
        <v>0</v>
      </c>
    </row>
    <row r="31" spans="1:27" x14ac:dyDescent="0.2">
      <c r="A31" s="23" t="s">
        <v>545</v>
      </c>
      <c r="B31" s="10" t="str">
        <f>IFERROR(VLOOKUP(Tabela12[[#This Row],[Ordem]],TabClienteLocalidade[],2,FALSE),"")</f>
        <v/>
      </c>
      <c r="C31" s="10" t="str">
        <f>IFERROR(VLOOKUP(Tabela12[[#This Row],[Ordem]],TabClienteLocalidade[],3,FALSE),"")</f>
        <v/>
      </c>
      <c r="D31" s="10" t="str">
        <f>IFERROR(VLOOKUP(Tabela12[[#This Row],[Ordem]],TabClienteLocalidade[],4,FALSE),"")</f>
        <v/>
      </c>
      <c r="E31" s="10" t="str">
        <f>IFERROR(VLOOKUP(Tabela12[[#This Row],[Ordem]],TabClienteLocalidade[],5,FALSE),"")</f>
        <v/>
      </c>
      <c r="F31" s="9">
        <f>COUNTIFS(TabListaBens[Tipo Modelo],F$4,TabListaBens[Cliente],Tabela12[[#This Row],[Cliente]],TabListaBens[Localidade],Tabela12[[#This Row],[Localidade]])</f>
        <v>0</v>
      </c>
      <c r="G31" s="9">
        <f>COUNTIFS(TabListaBens[Tipo Modelo],G$4,TabListaBens[Cliente],Tabela12[[#This Row],[Cliente]],TabListaBens[Localidade],Tabela12[[#This Row],[Localidade]])</f>
        <v>0</v>
      </c>
      <c r="H31" s="9">
        <f>COUNTIFS(TabListaBens[Tipo Modelo],H$4,TabListaBens[Cliente],Tabela12[[#This Row],[Cliente]],TabListaBens[Localidade],Tabela12[[#This Row],[Localidade]])</f>
        <v>0</v>
      </c>
      <c r="I31" s="9">
        <f>COUNTIFS(TabListaBens[Tipo Modelo],I$4,TabListaBens[Cliente],Tabela12[[#This Row],[Cliente]],TabListaBens[Localidade],Tabela12[[#This Row],[Localidade]])</f>
        <v>0</v>
      </c>
      <c r="J31" s="9">
        <f>COUNTIFS(TabListaBens[Tipo Modelo],J$4,TabListaBens[Cliente],Tabela12[[#This Row],[Cliente]],TabListaBens[Localidade],Tabela12[[#This Row],[Localidade]])</f>
        <v>0</v>
      </c>
      <c r="K31" s="9">
        <f>COUNTIFS(TabListaBens[Tipo Modelo],K$4,TabListaBens[Cliente],Tabela12[[#This Row],[Cliente]],TabListaBens[Localidade],Tabela12[[#This Row],[Localidade]])</f>
        <v>0</v>
      </c>
      <c r="L31" s="9">
        <f>COUNTIFS(TabListaBens[Tipo Modelo],L$4,TabListaBens[Cliente],Tabela12[[#This Row],[Cliente]],TabListaBens[Localidade],Tabela12[[#This Row],[Localidade]])</f>
        <v>0</v>
      </c>
      <c r="M31" s="9">
        <f>COUNTIFS(TabListaBens[Tipo Modelo],M$4,TabListaBens[Cliente],Tabela12[[#This Row],[Cliente]],TabListaBens[Localidade],Tabela12[[#This Row],[Localidade]])</f>
        <v>0</v>
      </c>
      <c r="N31" s="9">
        <f>COUNTIFS(TabListaBens[Tipo Modelo],N$4,TabListaBens[Cliente],Tabela12[[#This Row],[Cliente]],TabListaBens[Localidade],Tabela12[[#This Row],[Localidade]])</f>
        <v>0</v>
      </c>
      <c r="O31" s="9">
        <f>COUNTIFS(TabListaBens[Tipo Modelo],O$4,TabListaBens[Cliente],Tabela12[[#This Row],[Cliente]],TabListaBens[Localidade],Tabela12[[#This Row],[Localidade]])</f>
        <v>0</v>
      </c>
      <c r="P31" s="9">
        <f>COUNTIFS(TabListaBens[Tipo Modelo],P$4,TabListaBens[Cliente],Tabela12[[#This Row],[Cliente]],TabListaBens[Localidade],Tabela12[[#This Row],[Localidade]])</f>
        <v>0</v>
      </c>
      <c r="Q31" s="9">
        <f>COUNTIFS(TabListaBens[Tipo Modelo],Q$4,TabListaBens[Cliente],Tabela12[[#This Row],[Cliente]],TabListaBens[Localidade],Tabela12[[#This Row],[Localidade]])</f>
        <v>0</v>
      </c>
      <c r="R31" s="9">
        <f>COUNTIFS(TabListaBens[Tipo Modelo],R$4,TabListaBens[Cliente],Tabela12[[#This Row],[Cliente]],TabListaBens[Localidade],Tabela12[[#This Row],[Localidade]])</f>
        <v>0</v>
      </c>
      <c r="S31" s="9">
        <f>COUNTIFS(TabListaBens[Tipo Modelo],S$4,TabListaBens[Cliente],Tabela12[[#This Row],[Cliente]],TabListaBens[Localidade],Tabela12[[#This Row],[Localidade]])</f>
        <v>0</v>
      </c>
      <c r="T31" s="9">
        <f>COUNTIFS(TabListaBens[Tipo Modelo],T$4,TabListaBens[Cliente],Tabela12[[#This Row],[Cliente]],TabListaBens[Localidade],Tabela12[[#This Row],[Localidade]])</f>
        <v>0</v>
      </c>
      <c r="U31" s="9">
        <f>COUNTIFS(TabListaBens[Tipo Modelo],U$4,TabListaBens[Cliente],Tabela12[[#This Row],[Cliente]],TabListaBens[Localidade],Tabela12[[#This Row],[Localidade]])</f>
        <v>0</v>
      </c>
      <c r="V31" s="9">
        <f>COUNTIFS(TabListaBens[Tipo Modelo],V$4,TabListaBens[Cliente],Tabela12[[#This Row],[Cliente]],TabListaBens[Localidade],Tabela12[[#This Row],[Localidade]])</f>
        <v>0</v>
      </c>
      <c r="W31" s="9">
        <f>COUNTIFS(TabListaBens[Tipo Modelo],W$4,TabListaBens[Cliente],Tabela12[[#This Row],[Cliente]],TabListaBens[Localidade],Tabela12[[#This Row],[Localidade]])</f>
        <v>0</v>
      </c>
      <c r="X31" s="9">
        <f>COUNTIFS(TabListaBens[Tipo Modelo],X$4,TabListaBens[Cliente],Tabela12[[#This Row],[Cliente]],TabListaBens[Localidade],Tabela12[[#This Row],[Localidade]])</f>
        <v>0</v>
      </c>
      <c r="Y31" s="9">
        <f>COUNTIFS(TabListaBens[Tipo Modelo],Y$4,TabListaBens[Cliente],Tabela12[[#This Row],[Cliente]],TabListaBens[Localidade],Tabela12[[#This Row],[Localidade]])</f>
        <v>0</v>
      </c>
      <c r="Z31" s="13">
        <f>COUNTIFS(TabListaBens[Tipo Modelo],Z$4,TabListaBens[Cliente],Tabela12[[#This Row],[Cliente]],TabListaBens[Localidade],Tabela12[[#This Row],[Localidade]])</f>
        <v>0</v>
      </c>
      <c r="AA31" s="13">
        <f>SUM(Tabela12[[#This Row],[BBBOGD0001]:[VRVFF01]])</f>
        <v>0</v>
      </c>
    </row>
    <row r="32" spans="1:27" x14ac:dyDescent="0.2">
      <c r="A32" s="23" t="s">
        <v>546</v>
      </c>
      <c r="B32" s="10" t="str">
        <f>IFERROR(VLOOKUP(Tabela12[[#This Row],[Ordem]],TabClienteLocalidade[],2,FALSE),"")</f>
        <v/>
      </c>
      <c r="C32" s="10" t="str">
        <f>IFERROR(VLOOKUP(Tabela12[[#This Row],[Ordem]],TabClienteLocalidade[],3,FALSE),"")</f>
        <v/>
      </c>
      <c r="D32" s="10" t="str">
        <f>IFERROR(VLOOKUP(Tabela12[[#This Row],[Ordem]],TabClienteLocalidade[],4,FALSE),"")</f>
        <v/>
      </c>
      <c r="E32" s="10" t="str">
        <f>IFERROR(VLOOKUP(Tabela12[[#This Row],[Ordem]],TabClienteLocalidade[],5,FALSE),"")</f>
        <v/>
      </c>
      <c r="F32" s="9">
        <f>COUNTIFS(TabListaBens[Tipo Modelo],F$4,TabListaBens[Cliente],Tabela12[[#This Row],[Cliente]],TabListaBens[Localidade],Tabela12[[#This Row],[Localidade]])</f>
        <v>0</v>
      </c>
      <c r="G32" s="9">
        <f>COUNTIFS(TabListaBens[Tipo Modelo],G$4,TabListaBens[Cliente],Tabela12[[#This Row],[Cliente]],TabListaBens[Localidade],Tabela12[[#This Row],[Localidade]])</f>
        <v>0</v>
      </c>
      <c r="H32" s="9">
        <f>COUNTIFS(TabListaBens[Tipo Modelo],H$4,TabListaBens[Cliente],Tabela12[[#This Row],[Cliente]],TabListaBens[Localidade],Tabela12[[#This Row],[Localidade]])</f>
        <v>0</v>
      </c>
      <c r="I32" s="9">
        <f>COUNTIFS(TabListaBens[Tipo Modelo],I$4,TabListaBens[Cliente],Tabela12[[#This Row],[Cliente]],TabListaBens[Localidade],Tabela12[[#This Row],[Localidade]])</f>
        <v>0</v>
      </c>
      <c r="J32" s="9">
        <f>COUNTIFS(TabListaBens[Tipo Modelo],J$4,TabListaBens[Cliente],Tabela12[[#This Row],[Cliente]],TabListaBens[Localidade],Tabela12[[#This Row],[Localidade]])</f>
        <v>0</v>
      </c>
      <c r="K32" s="9">
        <f>COUNTIFS(TabListaBens[Tipo Modelo],K$4,TabListaBens[Cliente],Tabela12[[#This Row],[Cliente]],TabListaBens[Localidade],Tabela12[[#This Row],[Localidade]])</f>
        <v>0</v>
      </c>
      <c r="L32" s="9">
        <f>COUNTIFS(TabListaBens[Tipo Modelo],L$4,TabListaBens[Cliente],Tabela12[[#This Row],[Cliente]],TabListaBens[Localidade],Tabela12[[#This Row],[Localidade]])</f>
        <v>0</v>
      </c>
      <c r="M32" s="9">
        <f>COUNTIFS(TabListaBens[Tipo Modelo],M$4,TabListaBens[Cliente],Tabela12[[#This Row],[Cliente]],TabListaBens[Localidade],Tabela12[[#This Row],[Localidade]])</f>
        <v>0</v>
      </c>
      <c r="N32" s="9">
        <f>COUNTIFS(TabListaBens[Tipo Modelo],N$4,TabListaBens[Cliente],Tabela12[[#This Row],[Cliente]],TabListaBens[Localidade],Tabela12[[#This Row],[Localidade]])</f>
        <v>0</v>
      </c>
      <c r="O32" s="9">
        <f>COUNTIFS(TabListaBens[Tipo Modelo],O$4,TabListaBens[Cliente],Tabela12[[#This Row],[Cliente]],TabListaBens[Localidade],Tabela12[[#This Row],[Localidade]])</f>
        <v>0</v>
      </c>
      <c r="P32" s="9">
        <f>COUNTIFS(TabListaBens[Tipo Modelo],P$4,TabListaBens[Cliente],Tabela12[[#This Row],[Cliente]],TabListaBens[Localidade],Tabela12[[#This Row],[Localidade]])</f>
        <v>0</v>
      </c>
      <c r="Q32" s="9">
        <f>COUNTIFS(TabListaBens[Tipo Modelo],Q$4,TabListaBens[Cliente],Tabela12[[#This Row],[Cliente]],TabListaBens[Localidade],Tabela12[[#This Row],[Localidade]])</f>
        <v>0</v>
      </c>
      <c r="R32" s="9">
        <f>COUNTIFS(TabListaBens[Tipo Modelo],R$4,TabListaBens[Cliente],Tabela12[[#This Row],[Cliente]],TabListaBens[Localidade],Tabela12[[#This Row],[Localidade]])</f>
        <v>0</v>
      </c>
      <c r="S32" s="9">
        <f>COUNTIFS(TabListaBens[Tipo Modelo],S$4,TabListaBens[Cliente],Tabela12[[#This Row],[Cliente]],TabListaBens[Localidade],Tabela12[[#This Row],[Localidade]])</f>
        <v>0</v>
      </c>
      <c r="T32" s="9">
        <f>COUNTIFS(TabListaBens[Tipo Modelo],T$4,TabListaBens[Cliente],Tabela12[[#This Row],[Cliente]],TabListaBens[Localidade],Tabela12[[#This Row],[Localidade]])</f>
        <v>0</v>
      </c>
      <c r="U32" s="9">
        <f>COUNTIFS(TabListaBens[Tipo Modelo],U$4,TabListaBens[Cliente],Tabela12[[#This Row],[Cliente]],TabListaBens[Localidade],Tabela12[[#This Row],[Localidade]])</f>
        <v>0</v>
      </c>
      <c r="V32" s="9">
        <f>COUNTIFS(TabListaBens[Tipo Modelo],V$4,TabListaBens[Cliente],Tabela12[[#This Row],[Cliente]],TabListaBens[Localidade],Tabela12[[#This Row],[Localidade]])</f>
        <v>0</v>
      </c>
      <c r="W32" s="9">
        <f>COUNTIFS(TabListaBens[Tipo Modelo],W$4,TabListaBens[Cliente],Tabela12[[#This Row],[Cliente]],TabListaBens[Localidade],Tabela12[[#This Row],[Localidade]])</f>
        <v>0</v>
      </c>
      <c r="X32" s="9">
        <f>COUNTIFS(TabListaBens[Tipo Modelo],X$4,TabListaBens[Cliente],Tabela12[[#This Row],[Cliente]],TabListaBens[Localidade],Tabela12[[#This Row],[Localidade]])</f>
        <v>0</v>
      </c>
      <c r="Y32" s="9">
        <f>COUNTIFS(TabListaBens[Tipo Modelo],Y$4,TabListaBens[Cliente],Tabela12[[#This Row],[Cliente]],TabListaBens[Localidade],Tabela12[[#This Row],[Localidade]])</f>
        <v>0</v>
      </c>
      <c r="Z32" s="13">
        <f>COUNTIFS(TabListaBens[Tipo Modelo],Z$4,TabListaBens[Cliente],Tabela12[[#This Row],[Cliente]],TabListaBens[Localidade],Tabela12[[#This Row],[Localidade]])</f>
        <v>0</v>
      </c>
      <c r="AA32" s="13">
        <f>SUM(Tabela12[[#This Row],[BBBOGD0001]:[VRVFF01]])</f>
        <v>0</v>
      </c>
    </row>
    <row r="33" spans="1:27" x14ac:dyDescent="0.2">
      <c r="A33" s="23" t="s">
        <v>547</v>
      </c>
      <c r="B33" s="10" t="str">
        <f>IFERROR(VLOOKUP(Tabela12[[#This Row],[Ordem]],TabClienteLocalidade[],2,FALSE),"")</f>
        <v/>
      </c>
      <c r="C33" s="10" t="str">
        <f>IFERROR(VLOOKUP(Tabela12[[#This Row],[Ordem]],TabClienteLocalidade[],3,FALSE),"")</f>
        <v/>
      </c>
      <c r="D33" s="10" t="str">
        <f>IFERROR(VLOOKUP(Tabela12[[#This Row],[Ordem]],TabClienteLocalidade[],4,FALSE),"")</f>
        <v/>
      </c>
      <c r="E33" s="10" t="str">
        <f>IFERROR(VLOOKUP(Tabela12[[#This Row],[Ordem]],TabClienteLocalidade[],5,FALSE),"")</f>
        <v/>
      </c>
      <c r="F33" s="9">
        <f>COUNTIFS(TabListaBens[Tipo Modelo],F$4,TabListaBens[Cliente],Tabela12[[#This Row],[Cliente]],TabListaBens[Localidade],Tabela12[[#This Row],[Localidade]])</f>
        <v>0</v>
      </c>
      <c r="G33" s="9">
        <f>COUNTIFS(TabListaBens[Tipo Modelo],G$4,TabListaBens[Cliente],Tabela12[[#This Row],[Cliente]],TabListaBens[Localidade],Tabela12[[#This Row],[Localidade]])</f>
        <v>0</v>
      </c>
      <c r="H33" s="9">
        <f>COUNTIFS(TabListaBens[Tipo Modelo],H$4,TabListaBens[Cliente],Tabela12[[#This Row],[Cliente]],TabListaBens[Localidade],Tabela12[[#This Row],[Localidade]])</f>
        <v>0</v>
      </c>
      <c r="I33" s="9">
        <f>COUNTIFS(TabListaBens[Tipo Modelo],I$4,TabListaBens[Cliente],Tabela12[[#This Row],[Cliente]],TabListaBens[Localidade],Tabela12[[#This Row],[Localidade]])</f>
        <v>0</v>
      </c>
      <c r="J33" s="9">
        <f>COUNTIFS(TabListaBens[Tipo Modelo],J$4,TabListaBens[Cliente],Tabela12[[#This Row],[Cliente]],TabListaBens[Localidade],Tabela12[[#This Row],[Localidade]])</f>
        <v>0</v>
      </c>
      <c r="K33" s="9">
        <f>COUNTIFS(TabListaBens[Tipo Modelo],K$4,TabListaBens[Cliente],Tabela12[[#This Row],[Cliente]],TabListaBens[Localidade],Tabela12[[#This Row],[Localidade]])</f>
        <v>0</v>
      </c>
      <c r="L33" s="9">
        <f>COUNTIFS(TabListaBens[Tipo Modelo],L$4,TabListaBens[Cliente],Tabela12[[#This Row],[Cliente]],TabListaBens[Localidade],Tabela12[[#This Row],[Localidade]])</f>
        <v>0</v>
      </c>
      <c r="M33" s="9">
        <f>COUNTIFS(TabListaBens[Tipo Modelo],M$4,TabListaBens[Cliente],Tabela12[[#This Row],[Cliente]],TabListaBens[Localidade],Tabela12[[#This Row],[Localidade]])</f>
        <v>0</v>
      </c>
      <c r="N33" s="9">
        <f>COUNTIFS(TabListaBens[Tipo Modelo],N$4,TabListaBens[Cliente],Tabela12[[#This Row],[Cliente]],TabListaBens[Localidade],Tabela12[[#This Row],[Localidade]])</f>
        <v>0</v>
      </c>
      <c r="O33" s="9">
        <f>COUNTIFS(TabListaBens[Tipo Modelo],O$4,TabListaBens[Cliente],Tabela12[[#This Row],[Cliente]],TabListaBens[Localidade],Tabela12[[#This Row],[Localidade]])</f>
        <v>0</v>
      </c>
      <c r="P33" s="9">
        <f>COUNTIFS(TabListaBens[Tipo Modelo],P$4,TabListaBens[Cliente],Tabela12[[#This Row],[Cliente]],TabListaBens[Localidade],Tabela12[[#This Row],[Localidade]])</f>
        <v>0</v>
      </c>
      <c r="Q33" s="9">
        <f>COUNTIFS(TabListaBens[Tipo Modelo],Q$4,TabListaBens[Cliente],Tabela12[[#This Row],[Cliente]],TabListaBens[Localidade],Tabela12[[#This Row],[Localidade]])</f>
        <v>0</v>
      </c>
      <c r="R33" s="9">
        <f>COUNTIFS(TabListaBens[Tipo Modelo],R$4,TabListaBens[Cliente],Tabela12[[#This Row],[Cliente]],TabListaBens[Localidade],Tabela12[[#This Row],[Localidade]])</f>
        <v>0</v>
      </c>
      <c r="S33" s="9">
        <f>COUNTIFS(TabListaBens[Tipo Modelo],S$4,TabListaBens[Cliente],Tabela12[[#This Row],[Cliente]],TabListaBens[Localidade],Tabela12[[#This Row],[Localidade]])</f>
        <v>0</v>
      </c>
      <c r="T33" s="9">
        <f>COUNTIFS(TabListaBens[Tipo Modelo],T$4,TabListaBens[Cliente],Tabela12[[#This Row],[Cliente]],TabListaBens[Localidade],Tabela12[[#This Row],[Localidade]])</f>
        <v>0</v>
      </c>
      <c r="U33" s="9">
        <f>COUNTIFS(TabListaBens[Tipo Modelo],U$4,TabListaBens[Cliente],Tabela12[[#This Row],[Cliente]],TabListaBens[Localidade],Tabela12[[#This Row],[Localidade]])</f>
        <v>0</v>
      </c>
      <c r="V33" s="9">
        <f>COUNTIFS(TabListaBens[Tipo Modelo],V$4,TabListaBens[Cliente],Tabela12[[#This Row],[Cliente]],TabListaBens[Localidade],Tabela12[[#This Row],[Localidade]])</f>
        <v>0</v>
      </c>
      <c r="W33" s="9">
        <f>COUNTIFS(TabListaBens[Tipo Modelo],W$4,TabListaBens[Cliente],Tabela12[[#This Row],[Cliente]],TabListaBens[Localidade],Tabela12[[#This Row],[Localidade]])</f>
        <v>0</v>
      </c>
      <c r="X33" s="9">
        <f>COUNTIFS(TabListaBens[Tipo Modelo],X$4,TabListaBens[Cliente],Tabela12[[#This Row],[Cliente]],TabListaBens[Localidade],Tabela12[[#This Row],[Localidade]])</f>
        <v>0</v>
      </c>
      <c r="Y33" s="9">
        <f>COUNTIFS(TabListaBens[Tipo Modelo],Y$4,TabListaBens[Cliente],Tabela12[[#This Row],[Cliente]],TabListaBens[Localidade],Tabela12[[#This Row],[Localidade]])</f>
        <v>0</v>
      </c>
      <c r="Z33" s="13">
        <f>COUNTIFS(TabListaBens[Tipo Modelo],Z$4,TabListaBens[Cliente],Tabela12[[#This Row],[Cliente]],TabListaBens[Localidade],Tabela12[[#This Row],[Localidade]])</f>
        <v>0</v>
      </c>
      <c r="AA33" s="13">
        <f>SUM(Tabela12[[#This Row],[BBBOGD0001]:[VRVFF01]])</f>
        <v>0</v>
      </c>
    </row>
    <row r="34" spans="1:27" x14ac:dyDescent="0.2">
      <c r="A34" s="23" t="s">
        <v>548</v>
      </c>
      <c r="B34" s="10" t="str">
        <f>IFERROR(VLOOKUP(Tabela12[[#This Row],[Ordem]],TabClienteLocalidade[],2,FALSE),"")</f>
        <v/>
      </c>
      <c r="C34" s="10" t="str">
        <f>IFERROR(VLOOKUP(Tabela12[[#This Row],[Ordem]],TabClienteLocalidade[],3,FALSE),"")</f>
        <v/>
      </c>
      <c r="D34" s="10" t="str">
        <f>IFERROR(VLOOKUP(Tabela12[[#This Row],[Ordem]],TabClienteLocalidade[],4,FALSE),"")</f>
        <v/>
      </c>
      <c r="E34" s="10" t="str">
        <f>IFERROR(VLOOKUP(Tabela12[[#This Row],[Ordem]],TabClienteLocalidade[],5,FALSE),"")</f>
        <v/>
      </c>
      <c r="F34" s="9">
        <f>COUNTIFS(TabListaBens[Tipo Modelo],F$4,TabListaBens[Cliente],Tabela12[[#This Row],[Cliente]],TabListaBens[Localidade],Tabela12[[#This Row],[Localidade]])</f>
        <v>0</v>
      </c>
      <c r="G34" s="9">
        <f>COUNTIFS(TabListaBens[Tipo Modelo],G$4,TabListaBens[Cliente],Tabela12[[#This Row],[Cliente]],TabListaBens[Localidade],Tabela12[[#This Row],[Localidade]])</f>
        <v>0</v>
      </c>
      <c r="H34" s="9">
        <f>COUNTIFS(TabListaBens[Tipo Modelo],H$4,TabListaBens[Cliente],Tabela12[[#This Row],[Cliente]],TabListaBens[Localidade],Tabela12[[#This Row],[Localidade]])</f>
        <v>0</v>
      </c>
      <c r="I34" s="9">
        <f>COUNTIFS(TabListaBens[Tipo Modelo],I$4,TabListaBens[Cliente],Tabela12[[#This Row],[Cliente]],TabListaBens[Localidade],Tabela12[[#This Row],[Localidade]])</f>
        <v>0</v>
      </c>
      <c r="J34" s="9">
        <f>COUNTIFS(TabListaBens[Tipo Modelo],J$4,TabListaBens[Cliente],Tabela12[[#This Row],[Cliente]],TabListaBens[Localidade],Tabela12[[#This Row],[Localidade]])</f>
        <v>0</v>
      </c>
      <c r="K34" s="9">
        <f>COUNTIFS(TabListaBens[Tipo Modelo],K$4,TabListaBens[Cliente],Tabela12[[#This Row],[Cliente]],TabListaBens[Localidade],Tabela12[[#This Row],[Localidade]])</f>
        <v>0</v>
      </c>
      <c r="L34" s="9">
        <f>COUNTIFS(TabListaBens[Tipo Modelo],L$4,TabListaBens[Cliente],Tabela12[[#This Row],[Cliente]],TabListaBens[Localidade],Tabela12[[#This Row],[Localidade]])</f>
        <v>0</v>
      </c>
      <c r="M34" s="9">
        <f>COUNTIFS(TabListaBens[Tipo Modelo],M$4,TabListaBens[Cliente],Tabela12[[#This Row],[Cliente]],TabListaBens[Localidade],Tabela12[[#This Row],[Localidade]])</f>
        <v>0</v>
      </c>
      <c r="N34" s="9">
        <f>COUNTIFS(TabListaBens[Tipo Modelo],N$4,TabListaBens[Cliente],Tabela12[[#This Row],[Cliente]],TabListaBens[Localidade],Tabela12[[#This Row],[Localidade]])</f>
        <v>0</v>
      </c>
      <c r="O34" s="9">
        <f>COUNTIFS(TabListaBens[Tipo Modelo],O$4,TabListaBens[Cliente],Tabela12[[#This Row],[Cliente]],TabListaBens[Localidade],Tabela12[[#This Row],[Localidade]])</f>
        <v>0</v>
      </c>
      <c r="P34" s="9">
        <f>COUNTIFS(TabListaBens[Tipo Modelo],P$4,TabListaBens[Cliente],Tabela12[[#This Row],[Cliente]],TabListaBens[Localidade],Tabela12[[#This Row],[Localidade]])</f>
        <v>0</v>
      </c>
      <c r="Q34" s="9">
        <f>COUNTIFS(TabListaBens[Tipo Modelo],Q$4,TabListaBens[Cliente],Tabela12[[#This Row],[Cliente]],TabListaBens[Localidade],Tabela12[[#This Row],[Localidade]])</f>
        <v>0</v>
      </c>
      <c r="R34" s="9">
        <f>COUNTIFS(TabListaBens[Tipo Modelo],R$4,TabListaBens[Cliente],Tabela12[[#This Row],[Cliente]],TabListaBens[Localidade],Tabela12[[#This Row],[Localidade]])</f>
        <v>0</v>
      </c>
      <c r="S34" s="9">
        <f>COUNTIFS(TabListaBens[Tipo Modelo],S$4,TabListaBens[Cliente],Tabela12[[#This Row],[Cliente]],TabListaBens[Localidade],Tabela12[[#This Row],[Localidade]])</f>
        <v>0</v>
      </c>
      <c r="T34" s="9">
        <f>COUNTIFS(TabListaBens[Tipo Modelo],T$4,TabListaBens[Cliente],Tabela12[[#This Row],[Cliente]],TabListaBens[Localidade],Tabela12[[#This Row],[Localidade]])</f>
        <v>0</v>
      </c>
      <c r="U34" s="9">
        <f>COUNTIFS(TabListaBens[Tipo Modelo],U$4,TabListaBens[Cliente],Tabela12[[#This Row],[Cliente]],TabListaBens[Localidade],Tabela12[[#This Row],[Localidade]])</f>
        <v>0</v>
      </c>
      <c r="V34" s="9">
        <f>COUNTIFS(TabListaBens[Tipo Modelo],V$4,TabListaBens[Cliente],Tabela12[[#This Row],[Cliente]],TabListaBens[Localidade],Tabela12[[#This Row],[Localidade]])</f>
        <v>0</v>
      </c>
      <c r="W34" s="9">
        <f>COUNTIFS(TabListaBens[Tipo Modelo],W$4,TabListaBens[Cliente],Tabela12[[#This Row],[Cliente]],TabListaBens[Localidade],Tabela12[[#This Row],[Localidade]])</f>
        <v>0</v>
      </c>
      <c r="X34" s="9">
        <f>COUNTIFS(TabListaBens[Tipo Modelo],X$4,TabListaBens[Cliente],Tabela12[[#This Row],[Cliente]],TabListaBens[Localidade],Tabela12[[#This Row],[Localidade]])</f>
        <v>0</v>
      </c>
      <c r="Y34" s="9">
        <f>COUNTIFS(TabListaBens[Tipo Modelo],Y$4,TabListaBens[Cliente],Tabela12[[#This Row],[Cliente]],TabListaBens[Localidade],Tabela12[[#This Row],[Localidade]])</f>
        <v>0</v>
      </c>
      <c r="Z34" s="13">
        <f>COUNTIFS(TabListaBens[Tipo Modelo],Z$4,TabListaBens[Cliente],Tabela12[[#This Row],[Cliente]],TabListaBens[Localidade],Tabela12[[#This Row],[Localidade]])</f>
        <v>0</v>
      </c>
      <c r="AA34" s="13">
        <f>SUM(Tabela12[[#This Row],[BBBOGD0001]:[VRVFF01]])</f>
        <v>0</v>
      </c>
    </row>
    <row r="35" spans="1:27" x14ac:dyDescent="0.2">
      <c r="A35" s="23" t="s">
        <v>549</v>
      </c>
      <c r="B35" s="10" t="str">
        <f>IFERROR(VLOOKUP(Tabela12[[#This Row],[Ordem]],TabClienteLocalidade[],2,FALSE),"")</f>
        <v/>
      </c>
      <c r="C35" s="10" t="str">
        <f>IFERROR(VLOOKUP(Tabela12[[#This Row],[Ordem]],TabClienteLocalidade[],3,FALSE),"")</f>
        <v/>
      </c>
      <c r="D35" s="10" t="str">
        <f>IFERROR(VLOOKUP(Tabela12[[#This Row],[Ordem]],TabClienteLocalidade[],4,FALSE),"")</f>
        <v/>
      </c>
      <c r="E35" s="10" t="str">
        <f>IFERROR(VLOOKUP(Tabela12[[#This Row],[Ordem]],TabClienteLocalidade[],5,FALSE),"")</f>
        <v/>
      </c>
      <c r="F35" s="9">
        <f>COUNTIFS(TabListaBens[Tipo Modelo],F$4,TabListaBens[Cliente],Tabela12[[#This Row],[Cliente]],TabListaBens[Localidade],Tabela12[[#This Row],[Localidade]])</f>
        <v>0</v>
      </c>
      <c r="G35" s="13">
        <f>COUNTIFS(TabListaBens[Tipo Modelo],G$4,TabListaBens[Cliente],Tabela12[[#This Row],[Cliente]],TabListaBens[Localidade],Tabela12[[#This Row],[Localidade]])</f>
        <v>0</v>
      </c>
      <c r="H35" s="13">
        <f>COUNTIFS(TabListaBens[Tipo Modelo],H$4,TabListaBens[Cliente],Tabela12[[#This Row],[Cliente]],TabListaBens[Localidade],Tabela12[[#This Row],[Localidade]])</f>
        <v>0</v>
      </c>
      <c r="I35" s="13">
        <f>COUNTIFS(TabListaBens[Tipo Modelo],I$4,TabListaBens[Cliente],Tabela12[[#This Row],[Cliente]],TabListaBens[Localidade],Tabela12[[#This Row],[Localidade]])</f>
        <v>0</v>
      </c>
      <c r="J35" s="13">
        <f>COUNTIFS(TabListaBens[Tipo Modelo],J$4,TabListaBens[Cliente],Tabela12[[#This Row],[Cliente]],TabListaBens[Localidade],Tabela12[[#This Row],[Localidade]])</f>
        <v>0</v>
      </c>
      <c r="K35" s="13">
        <f>COUNTIFS(TabListaBens[Tipo Modelo],K$4,TabListaBens[Cliente],Tabela12[[#This Row],[Cliente]],TabListaBens[Localidade],Tabela12[[#This Row],[Localidade]])</f>
        <v>0</v>
      </c>
      <c r="L35" s="13">
        <f>COUNTIFS(TabListaBens[Tipo Modelo],L$4,TabListaBens[Cliente],Tabela12[[#This Row],[Cliente]],TabListaBens[Localidade],Tabela12[[#This Row],[Localidade]])</f>
        <v>0</v>
      </c>
      <c r="M35" s="13">
        <f>COUNTIFS(TabListaBens[Tipo Modelo],M$4,TabListaBens[Cliente],Tabela12[[#This Row],[Cliente]],TabListaBens[Localidade],Tabela12[[#This Row],[Localidade]])</f>
        <v>0</v>
      </c>
      <c r="N35" s="13">
        <f>COUNTIFS(TabListaBens[Tipo Modelo],N$4,TabListaBens[Cliente],Tabela12[[#This Row],[Cliente]],TabListaBens[Localidade],Tabela12[[#This Row],[Localidade]])</f>
        <v>0</v>
      </c>
      <c r="O35" s="13">
        <f>COUNTIFS(TabListaBens[Tipo Modelo],O$4,TabListaBens[Cliente],Tabela12[[#This Row],[Cliente]],TabListaBens[Localidade],Tabela12[[#This Row],[Localidade]])</f>
        <v>0</v>
      </c>
      <c r="P35" s="13">
        <f>COUNTIFS(TabListaBens[Tipo Modelo],P$4,TabListaBens[Cliente],Tabela12[[#This Row],[Cliente]],TabListaBens[Localidade],Tabela12[[#This Row],[Localidade]])</f>
        <v>0</v>
      </c>
      <c r="Q35" s="13">
        <f>COUNTIFS(TabListaBens[Tipo Modelo],Q$4,TabListaBens[Cliente],Tabela12[[#This Row],[Cliente]],TabListaBens[Localidade],Tabela12[[#This Row],[Localidade]])</f>
        <v>0</v>
      </c>
      <c r="R35" s="13">
        <f>COUNTIFS(TabListaBens[Tipo Modelo],R$4,TabListaBens[Cliente],Tabela12[[#This Row],[Cliente]],TabListaBens[Localidade],Tabela12[[#This Row],[Localidade]])</f>
        <v>0</v>
      </c>
      <c r="S35" s="13">
        <f>COUNTIFS(TabListaBens[Tipo Modelo],S$4,TabListaBens[Cliente],Tabela12[[#This Row],[Cliente]],TabListaBens[Localidade],Tabela12[[#This Row],[Localidade]])</f>
        <v>0</v>
      </c>
      <c r="T35" s="13">
        <f>COUNTIFS(TabListaBens[Tipo Modelo],T$4,TabListaBens[Cliente],Tabela12[[#This Row],[Cliente]],TabListaBens[Localidade],Tabela12[[#This Row],[Localidade]])</f>
        <v>0</v>
      </c>
      <c r="U35" s="13">
        <f>COUNTIFS(TabListaBens[Tipo Modelo],U$4,TabListaBens[Cliente],Tabela12[[#This Row],[Cliente]],TabListaBens[Localidade],Tabela12[[#This Row],[Localidade]])</f>
        <v>0</v>
      </c>
      <c r="V35" s="13">
        <f>COUNTIFS(TabListaBens[Tipo Modelo],V$4,TabListaBens[Cliente],Tabela12[[#This Row],[Cliente]],TabListaBens[Localidade],Tabela12[[#This Row],[Localidade]])</f>
        <v>0</v>
      </c>
      <c r="W35" s="13">
        <f>COUNTIFS(TabListaBens[Tipo Modelo],W$4,TabListaBens[Cliente],Tabela12[[#This Row],[Cliente]],TabListaBens[Localidade],Tabela12[[#This Row],[Localidade]])</f>
        <v>0</v>
      </c>
      <c r="X35" s="13">
        <f>COUNTIFS(TabListaBens[Tipo Modelo],X$4,TabListaBens[Cliente],Tabela12[[#This Row],[Cliente]],TabListaBens[Localidade],Tabela12[[#This Row],[Localidade]])</f>
        <v>0</v>
      </c>
      <c r="Y35" s="13">
        <f>COUNTIFS(TabListaBens[Tipo Modelo],Y$4,TabListaBens[Cliente],Tabela12[[#This Row],[Cliente]],TabListaBens[Localidade],Tabela12[[#This Row],[Localidade]])</f>
        <v>0</v>
      </c>
      <c r="Z35" s="13">
        <f>COUNTIFS(TabListaBens[Tipo Modelo],Z$4,TabListaBens[Cliente],Tabela12[[#This Row],[Cliente]],TabListaBens[Localidade],Tabela12[[#This Row],[Localidade]])</f>
        <v>0</v>
      </c>
      <c r="AA35" s="13">
        <f>SUM(Tabela12[[#This Row],[BBBOGD0001]:[VRVFF01]])</f>
        <v>0</v>
      </c>
    </row>
    <row r="36" spans="1:27" x14ac:dyDescent="0.2">
      <c r="A36" s="23" t="s">
        <v>550</v>
      </c>
      <c r="B36" s="10" t="str">
        <f>IFERROR(VLOOKUP(Tabela12[[#This Row],[Ordem]],TabClienteLocalidade[],2,FALSE),"")</f>
        <v/>
      </c>
      <c r="C36" s="10" t="str">
        <f>IFERROR(VLOOKUP(Tabela12[[#This Row],[Ordem]],TabClienteLocalidade[],3,FALSE),"")</f>
        <v/>
      </c>
      <c r="D36" s="10" t="str">
        <f>IFERROR(VLOOKUP(Tabela12[[#This Row],[Ordem]],TabClienteLocalidade[],4,FALSE),"")</f>
        <v/>
      </c>
      <c r="E36" s="10" t="str">
        <f>IFERROR(VLOOKUP(Tabela12[[#This Row],[Ordem]],TabClienteLocalidade[],5,FALSE),"")</f>
        <v/>
      </c>
      <c r="F36" s="9">
        <f>COUNTIFS(TabListaBens[Tipo Modelo],F$4,TabListaBens[Cliente],Tabela12[[#This Row],[Cliente]],TabListaBens[Localidade],Tabela12[[#This Row],[Localidade]])</f>
        <v>0</v>
      </c>
      <c r="G36" s="13">
        <f>COUNTIFS(TabListaBens[Tipo Modelo],G$4,TabListaBens[Cliente],Tabela12[[#This Row],[Cliente]],TabListaBens[Localidade],Tabela12[[#This Row],[Localidade]])</f>
        <v>0</v>
      </c>
      <c r="H36" s="13">
        <f>COUNTIFS(TabListaBens[Tipo Modelo],H$4,TabListaBens[Cliente],Tabela12[[#This Row],[Cliente]],TabListaBens[Localidade],Tabela12[[#This Row],[Localidade]])</f>
        <v>0</v>
      </c>
      <c r="I36" s="13">
        <f>COUNTIFS(TabListaBens[Tipo Modelo],I$4,TabListaBens[Cliente],Tabela12[[#This Row],[Cliente]],TabListaBens[Localidade],Tabela12[[#This Row],[Localidade]])</f>
        <v>0</v>
      </c>
      <c r="J36" s="13">
        <f>COUNTIFS(TabListaBens[Tipo Modelo],J$4,TabListaBens[Cliente],Tabela12[[#This Row],[Cliente]],TabListaBens[Localidade],Tabela12[[#This Row],[Localidade]])</f>
        <v>0</v>
      </c>
      <c r="K36" s="13">
        <f>COUNTIFS(TabListaBens[Tipo Modelo],K$4,TabListaBens[Cliente],Tabela12[[#This Row],[Cliente]],TabListaBens[Localidade],Tabela12[[#This Row],[Localidade]])</f>
        <v>0</v>
      </c>
      <c r="L36" s="13">
        <f>COUNTIFS(TabListaBens[Tipo Modelo],L$4,TabListaBens[Cliente],Tabela12[[#This Row],[Cliente]],TabListaBens[Localidade],Tabela12[[#This Row],[Localidade]])</f>
        <v>0</v>
      </c>
      <c r="M36" s="13">
        <f>COUNTIFS(TabListaBens[Tipo Modelo],M$4,TabListaBens[Cliente],Tabela12[[#This Row],[Cliente]],TabListaBens[Localidade],Tabela12[[#This Row],[Localidade]])</f>
        <v>0</v>
      </c>
      <c r="N36" s="13">
        <f>COUNTIFS(TabListaBens[Tipo Modelo],N$4,TabListaBens[Cliente],Tabela12[[#This Row],[Cliente]],TabListaBens[Localidade],Tabela12[[#This Row],[Localidade]])</f>
        <v>0</v>
      </c>
      <c r="O36" s="13">
        <f>COUNTIFS(TabListaBens[Tipo Modelo],O$4,TabListaBens[Cliente],Tabela12[[#This Row],[Cliente]],TabListaBens[Localidade],Tabela12[[#This Row],[Localidade]])</f>
        <v>0</v>
      </c>
      <c r="P36" s="13">
        <f>COUNTIFS(TabListaBens[Tipo Modelo],P$4,TabListaBens[Cliente],Tabela12[[#This Row],[Cliente]],TabListaBens[Localidade],Tabela12[[#This Row],[Localidade]])</f>
        <v>0</v>
      </c>
      <c r="Q36" s="13">
        <f>COUNTIFS(TabListaBens[Tipo Modelo],Q$4,TabListaBens[Cliente],Tabela12[[#This Row],[Cliente]],TabListaBens[Localidade],Tabela12[[#This Row],[Localidade]])</f>
        <v>0</v>
      </c>
      <c r="R36" s="13">
        <f>COUNTIFS(TabListaBens[Tipo Modelo],R$4,TabListaBens[Cliente],Tabela12[[#This Row],[Cliente]],TabListaBens[Localidade],Tabela12[[#This Row],[Localidade]])</f>
        <v>0</v>
      </c>
      <c r="S36" s="13">
        <f>COUNTIFS(TabListaBens[Tipo Modelo],S$4,TabListaBens[Cliente],Tabela12[[#This Row],[Cliente]],TabListaBens[Localidade],Tabela12[[#This Row],[Localidade]])</f>
        <v>0</v>
      </c>
      <c r="T36" s="13">
        <f>COUNTIFS(TabListaBens[Tipo Modelo],T$4,TabListaBens[Cliente],Tabela12[[#This Row],[Cliente]],TabListaBens[Localidade],Tabela12[[#This Row],[Localidade]])</f>
        <v>0</v>
      </c>
      <c r="U36" s="13">
        <f>COUNTIFS(TabListaBens[Tipo Modelo],U$4,TabListaBens[Cliente],Tabela12[[#This Row],[Cliente]],TabListaBens[Localidade],Tabela12[[#This Row],[Localidade]])</f>
        <v>0</v>
      </c>
      <c r="V36" s="13">
        <f>COUNTIFS(TabListaBens[Tipo Modelo],V$4,TabListaBens[Cliente],Tabela12[[#This Row],[Cliente]],TabListaBens[Localidade],Tabela12[[#This Row],[Localidade]])</f>
        <v>0</v>
      </c>
      <c r="W36" s="13">
        <f>COUNTIFS(TabListaBens[Tipo Modelo],W$4,TabListaBens[Cliente],Tabela12[[#This Row],[Cliente]],TabListaBens[Localidade],Tabela12[[#This Row],[Localidade]])</f>
        <v>0</v>
      </c>
      <c r="X36" s="13">
        <f>COUNTIFS(TabListaBens[Tipo Modelo],X$4,TabListaBens[Cliente],Tabela12[[#This Row],[Cliente]],TabListaBens[Localidade],Tabela12[[#This Row],[Localidade]])</f>
        <v>0</v>
      </c>
      <c r="Y36" s="13">
        <f>COUNTIFS(TabListaBens[Tipo Modelo],Y$4,TabListaBens[Cliente],Tabela12[[#This Row],[Cliente]],TabListaBens[Localidade],Tabela12[[#This Row],[Localidade]])</f>
        <v>0</v>
      </c>
      <c r="Z36" s="13">
        <f>COUNTIFS(TabListaBens[Tipo Modelo],Z$4,TabListaBens[Cliente],Tabela12[[#This Row],[Cliente]],TabListaBens[Localidade],Tabela12[[#This Row],[Localidade]])</f>
        <v>0</v>
      </c>
      <c r="AA36" s="13">
        <f>SUM(Tabela12[[#This Row],[BBBOGD0001]:[VRVFF01]])</f>
        <v>0</v>
      </c>
    </row>
    <row r="37" spans="1:27" x14ac:dyDescent="0.2">
      <c r="A37" s="23" t="s">
        <v>551</v>
      </c>
      <c r="B37" s="10" t="str">
        <f>IFERROR(VLOOKUP(Tabela12[[#This Row],[Ordem]],TabClienteLocalidade[],2,FALSE),"")</f>
        <v/>
      </c>
      <c r="C37" s="10" t="str">
        <f>IFERROR(VLOOKUP(Tabela12[[#This Row],[Ordem]],TabClienteLocalidade[],3,FALSE),"")</f>
        <v/>
      </c>
      <c r="D37" s="10" t="str">
        <f>IFERROR(VLOOKUP(Tabela12[[#This Row],[Ordem]],TabClienteLocalidade[],4,FALSE),"")</f>
        <v/>
      </c>
      <c r="E37" s="10" t="str">
        <f>IFERROR(VLOOKUP(Tabela12[[#This Row],[Ordem]],TabClienteLocalidade[],5,FALSE),"")</f>
        <v/>
      </c>
      <c r="F37" s="9">
        <f>COUNTIFS(TabListaBens[Tipo Modelo],F$4,TabListaBens[Cliente],Tabela12[[#This Row],[Cliente]],TabListaBens[Localidade],Tabela12[[#This Row],[Localidade]])</f>
        <v>0</v>
      </c>
      <c r="G37" s="13">
        <f>COUNTIFS(TabListaBens[Tipo Modelo],G$4,TabListaBens[Cliente],Tabela12[[#This Row],[Cliente]],TabListaBens[Localidade],Tabela12[[#This Row],[Localidade]])</f>
        <v>0</v>
      </c>
      <c r="H37" s="13">
        <f>COUNTIFS(TabListaBens[Tipo Modelo],H$4,TabListaBens[Cliente],Tabela12[[#This Row],[Cliente]],TabListaBens[Localidade],Tabela12[[#This Row],[Localidade]])</f>
        <v>0</v>
      </c>
      <c r="I37" s="13">
        <f>COUNTIFS(TabListaBens[Tipo Modelo],I$4,TabListaBens[Cliente],Tabela12[[#This Row],[Cliente]],TabListaBens[Localidade],Tabela12[[#This Row],[Localidade]])</f>
        <v>0</v>
      </c>
      <c r="J37" s="13">
        <f>COUNTIFS(TabListaBens[Tipo Modelo],J$4,TabListaBens[Cliente],Tabela12[[#This Row],[Cliente]],TabListaBens[Localidade],Tabela12[[#This Row],[Localidade]])</f>
        <v>0</v>
      </c>
      <c r="K37" s="13">
        <f>COUNTIFS(TabListaBens[Tipo Modelo],K$4,TabListaBens[Cliente],Tabela12[[#This Row],[Cliente]],TabListaBens[Localidade],Tabela12[[#This Row],[Localidade]])</f>
        <v>0</v>
      </c>
      <c r="L37" s="13">
        <f>COUNTIFS(TabListaBens[Tipo Modelo],L$4,TabListaBens[Cliente],Tabela12[[#This Row],[Cliente]],TabListaBens[Localidade],Tabela12[[#This Row],[Localidade]])</f>
        <v>0</v>
      </c>
      <c r="M37" s="13">
        <f>COUNTIFS(TabListaBens[Tipo Modelo],M$4,TabListaBens[Cliente],Tabela12[[#This Row],[Cliente]],TabListaBens[Localidade],Tabela12[[#This Row],[Localidade]])</f>
        <v>0</v>
      </c>
      <c r="N37" s="13">
        <f>COUNTIFS(TabListaBens[Tipo Modelo],N$4,TabListaBens[Cliente],Tabela12[[#This Row],[Cliente]],TabListaBens[Localidade],Tabela12[[#This Row],[Localidade]])</f>
        <v>0</v>
      </c>
      <c r="O37" s="13">
        <f>COUNTIFS(TabListaBens[Tipo Modelo],O$4,TabListaBens[Cliente],Tabela12[[#This Row],[Cliente]],TabListaBens[Localidade],Tabela12[[#This Row],[Localidade]])</f>
        <v>0</v>
      </c>
      <c r="P37" s="13">
        <f>COUNTIFS(TabListaBens[Tipo Modelo],P$4,TabListaBens[Cliente],Tabela12[[#This Row],[Cliente]],TabListaBens[Localidade],Tabela12[[#This Row],[Localidade]])</f>
        <v>0</v>
      </c>
      <c r="Q37" s="13">
        <f>COUNTIFS(TabListaBens[Tipo Modelo],Q$4,TabListaBens[Cliente],Tabela12[[#This Row],[Cliente]],TabListaBens[Localidade],Tabela12[[#This Row],[Localidade]])</f>
        <v>0</v>
      </c>
      <c r="R37" s="13">
        <f>COUNTIFS(TabListaBens[Tipo Modelo],R$4,TabListaBens[Cliente],Tabela12[[#This Row],[Cliente]],TabListaBens[Localidade],Tabela12[[#This Row],[Localidade]])</f>
        <v>0</v>
      </c>
      <c r="S37" s="13">
        <f>COUNTIFS(TabListaBens[Tipo Modelo],S$4,TabListaBens[Cliente],Tabela12[[#This Row],[Cliente]],TabListaBens[Localidade],Tabela12[[#This Row],[Localidade]])</f>
        <v>0</v>
      </c>
      <c r="T37" s="13">
        <f>COUNTIFS(TabListaBens[Tipo Modelo],T$4,TabListaBens[Cliente],Tabela12[[#This Row],[Cliente]],TabListaBens[Localidade],Tabela12[[#This Row],[Localidade]])</f>
        <v>0</v>
      </c>
      <c r="U37" s="13">
        <f>COUNTIFS(TabListaBens[Tipo Modelo],U$4,TabListaBens[Cliente],Tabela12[[#This Row],[Cliente]],TabListaBens[Localidade],Tabela12[[#This Row],[Localidade]])</f>
        <v>0</v>
      </c>
      <c r="V37" s="13">
        <f>COUNTIFS(TabListaBens[Tipo Modelo],V$4,TabListaBens[Cliente],Tabela12[[#This Row],[Cliente]],TabListaBens[Localidade],Tabela12[[#This Row],[Localidade]])</f>
        <v>0</v>
      </c>
      <c r="W37" s="13">
        <f>COUNTIFS(TabListaBens[Tipo Modelo],W$4,TabListaBens[Cliente],Tabela12[[#This Row],[Cliente]],TabListaBens[Localidade],Tabela12[[#This Row],[Localidade]])</f>
        <v>0</v>
      </c>
      <c r="X37" s="13">
        <f>COUNTIFS(TabListaBens[Tipo Modelo],X$4,TabListaBens[Cliente],Tabela12[[#This Row],[Cliente]],TabListaBens[Localidade],Tabela12[[#This Row],[Localidade]])</f>
        <v>0</v>
      </c>
      <c r="Y37" s="13">
        <f>COUNTIFS(TabListaBens[Tipo Modelo],Y$4,TabListaBens[Cliente],Tabela12[[#This Row],[Cliente]],TabListaBens[Localidade],Tabela12[[#This Row],[Localidade]])</f>
        <v>0</v>
      </c>
      <c r="Z37" s="13">
        <f>COUNTIFS(TabListaBens[Tipo Modelo],Z$4,TabListaBens[Cliente],Tabela12[[#This Row],[Cliente]],TabListaBens[Localidade],Tabela12[[#This Row],[Localidade]])</f>
        <v>0</v>
      </c>
      <c r="AA37" s="13">
        <f>SUM(Tabela12[[#This Row],[BBBOGD0001]:[VRVFF01]])</f>
        <v>0</v>
      </c>
    </row>
    <row r="38" spans="1:27" x14ac:dyDescent="0.2">
      <c r="A38" s="23" t="s">
        <v>552</v>
      </c>
      <c r="B38" s="10" t="str">
        <f>IFERROR(VLOOKUP(Tabela12[[#This Row],[Ordem]],TabClienteLocalidade[],2,FALSE),"")</f>
        <v/>
      </c>
      <c r="C38" s="10" t="str">
        <f>IFERROR(VLOOKUP(Tabela12[[#This Row],[Ordem]],TabClienteLocalidade[],3,FALSE),"")</f>
        <v/>
      </c>
      <c r="D38" s="10" t="str">
        <f>IFERROR(VLOOKUP(Tabela12[[#This Row],[Ordem]],TabClienteLocalidade[],4,FALSE),"")</f>
        <v/>
      </c>
      <c r="E38" s="10" t="str">
        <f>IFERROR(VLOOKUP(Tabela12[[#This Row],[Ordem]],TabClienteLocalidade[],5,FALSE),"")</f>
        <v/>
      </c>
      <c r="F38" s="9">
        <f>COUNTIFS(TabListaBens[Tipo Modelo],F$4,TabListaBens[Cliente],Tabela12[[#This Row],[Cliente]],TabListaBens[Localidade],Tabela12[[#This Row],[Localidade]])</f>
        <v>0</v>
      </c>
      <c r="G38" s="9">
        <f>COUNTIFS(TabListaBens[Tipo Modelo],G$4,TabListaBens[Cliente],Tabela12[[#This Row],[Cliente]],TabListaBens[Localidade],Tabela12[[#This Row],[Localidade]])</f>
        <v>0</v>
      </c>
      <c r="H38" s="9">
        <f>COUNTIFS(TabListaBens[Tipo Modelo],H$4,TabListaBens[Cliente],Tabela12[[#This Row],[Cliente]],TabListaBens[Localidade],Tabela12[[#This Row],[Localidade]])</f>
        <v>0</v>
      </c>
      <c r="I38" s="9">
        <f>COUNTIFS(TabListaBens[Tipo Modelo],I$4,TabListaBens[Cliente],Tabela12[[#This Row],[Cliente]],TabListaBens[Localidade],Tabela12[[#This Row],[Localidade]])</f>
        <v>0</v>
      </c>
      <c r="J38" s="9">
        <f>COUNTIFS(TabListaBens[Tipo Modelo],J$4,TabListaBens[Cliente],Tabela12[[#This Row],[Cliente]],TabListaBens[Localidade],Tabela12[[#This Row],[Localidade]])</f>
        <v>0</v>
      </c>
      <c r="K38" s="9">
        <f>COUNTIFS(TabListaBens[Tipo Modelo],K$4,TabListaBens[Cliente],Tabela12[[#This Row],[Cliente]],TabListaBens[Localidade],Tabela12[[#This Row],[Localidade]])</f>
        <v>0</v>
      </c>
      <c r="L38" s="9">
        <f>COUNTIFS(TabListaBens[Tipo Modelo],L$4,TabListaBens[Cliente],Tabela12[[#This Row],[Cliente]],TabListaBens[Localidade],Tabela12[[#This Row],[Localidade]])</f>
        <v>0</v>
      </c>
      <c r="M38" s="9">
        <f>COUNTIFS(TabListaBens[Tipo Modelo],M$4,TabListaBens[Cliente],Tabela12[[#This Row],[Cliente]],TabListaBens[Localidade],Tabela12[[#This Row],[Localidade]])</f>
        <v>0</v>
      </c>
      <c r="N38" s="9">
        <f>COUNTIFS(TabListaBens[Tipo Modelo],N$4,TabListaBens[Cliente],Tabela12[[#This Row],[Cliente]],TabListaBens[Localidade],Tabela12[[#This Row],[Localidade]])</f>
        <v>0</v>
      </c>
      <c r="O38" s="9">
        <f>COUNTIFS(TabListaBens[Tipo Modelo],O$4,TabListaBens[Cliente],Tabela12[[#This Row],[Cliente]],TabListaBens[Localidade],Tabela12[[#This Row],[Localidade]])</f>
        <v>0</v>
      </c>
      <c r="P38" s="9">
        <f>COUNTIFS(TabListaBens[Tipo Modelo],P$4,TabListaBens[Cliente],Tabela12[[#This Row],[Cliente]],TabListaBens[Localidade],Tabela12[[#This Row],[Localidade]])</f>
        <v>0</v>
      </c>
      <c r="Q38" s="9">
        <f>COUNTIFS(TabListaBens[Tipo Modelo],Q$4,TabListaBens[Cliente],Tabela12[[#This Row],[Cliente]],TabListaBens[Localidade],Tabela12[[#This Row],[Localidade]])</f>
        <v>0</v>
      </c>
      <c r="R38" s="9">
        <f>COUNTIFS(TabListaBens[Tipo Modelo],R$4,TabListaBens[Cliente],Tabela12[[#This Row],[Cliente]],TabListaBens[Localidade],Tabela12[[#This Row],[Localidade]])</f>
        <v>0</v>
      </c>
      <c r="S38" s="9">
        <f>COUNTIFS(TabListaBens[Tipo Modelo],S$4,TabListaBens[Cliente],Tabela12[[#This Row],[Cliente]],TabListaBens[Localidade],Tabela12[[#This Row],[Localidade]])</f>
        <v>0</v>
      </c>
      <c r="T38" s="9">
        <f>COUNTIFS(TabListaBens[Tipo Modelo],T$4,TabListaBens[Cliente],Tabela12[[#This Row],[Cliente]],TabListaBens[Localidade],Tabela12[[#This Row],[Localidade]])</f>
        <v>0</v>
      </c>
      <c r="U38" s="9">
        <f>COUNTIFS(TabListaBens[Tipo Modelo],U$4,TabListaBens[Cliente],Tabela12[[#This Row],[Cliente]],TabListaBens[Localidade],Tabela12[[#This Row],[Localidade]])</f>
        <v>0</v>
      </c>
      <c r="V38" s="9">
        <f>COUNTIFS(TabListaBens[Tipo Modelo],V$4,TabListaBens[Cliente],Tabela12[[#This Row],[Cliente]],TabListaBens[Localidade],Tabela12[[#This Row],[Localidade]])</f>
        <v>0</v>
      </c>
      <c r="W38" s="9">
        <f>COUNTIFS(TabListaBens[Tipo Modelo],W$4,TabListaBens[Cliente],Tabela12[[#This Row],[Cliente]],TabListaBens[Localidade],Tabela12[[#This Row],[Localidade]])</f>
        <v>0</v>
      </c>
      <c r="X38" s="9">
        <f>COUNTIFS(TabListaBens[Tipo Modelo],X$4,TabListaBens[Cliente],Tabela12[[#This Row],[Cliente]],TabListaBens[Localidade],Tabela12[[#This Row],[Localidade]])</f>
        <v>0</v>
      </c>
      <c r="Y38" s="9">
        <f>COUNTIFS(TabListaBens[Tipo Modelo],Y$4,TabListaBens[Cliente],Tabela12[[#This Row],[Cliente]],TabListaBens[Localidade],Tabela12[[#This Row],[Localidade]])</f>
        <v>0</v>
      </c>
      <c r="Z38" s="13">
        <f>COUNTIFS(TabListaBens[Tipo Modelo],Z$4,TabListaBens[Cliente],Tabela12[[#This Row],[Cliente]],TabListaBens[Localidade],Tabela12[[#This Row],[Localidade]])</f>
        <v>0</v>
      </c>
      <c r="AA38" s="13">
        <f>SUM(Tabela12[[#This Row],[BBBOGD0001]:[VRVFF01]])</f>
        <v>0</v>
      </c>
    </row>
    <row r="39" spans="1:27" x14ac:dyDescent="0.2">
      <c r="A39" s="23" t="s">
        <v>553</v>
      </c>
      <c r="B39" s="10" t="str">
        <f>IFERROR(VLOOKUP(Tabela12[[#This Row],[Ordem]],TabClienteLocalidade[],2,FALSE),"")</f>
        <v/>
      </c>
      <c r="C39" s="10" t="str">
        <f>IFERROR(VLOOKUP(Tabela12[[#This Row],[Ordem]],TabClienteLocalidade[],3,FALSE),"")</f>
        <v/>
      </c>
      <c r="D39" s="10" t="str">
        <f>IFERROR(VLOOKUP(Tabela12[[#This Row],[Ordem]],TabClienteLocalidade[],4,FALSE),"")</f>
        <v/>
      </c>
      <c r="E39" s="10" t="str">
        <f>IFERROR(VLOOKUP(Tabela12[[#This Row],[Ordem]],TabClienteLocalidade[],5,FALSE),"")</f>
        <v/>
      </c>
      <c r="F39" s="9">
        <f>COUNTIFS(TabListaBens[Tipo Modelo],F$4,TabListaBens[Cliente],Tabela12[[#This Row],[Cliente]],TabListaBens[Localidade],Tabela12[[#This Row],[Localidade]])</f>
        <v>0</v>
      </c>
      <c r="G39" s="13">
        <f>COUNTIFS(TabListaBens[Tipo Modelo],G$4,TabListaBens[Cliente],Tabela12[[#This Row],[Cliente]],TabListaBens[Localidade],Tabela12[[#This Row],[Localidade]])</f>
        <v>0</v>
      </c>
      <c r="H39" s="13">
        <f>COUNTIFS(TabListaBens[Tipo Modelo],H$4,TabListaBens[Cliente],Tabela12[[#This Row],[Cliente]],TabListaBens[Localidade],Tabela12[[#This Row],[Localidade]])</f>
        <v>0</v>
      </c>
      <c r="I39" s="13">
        <f>COUNTIFS(TabListaBens[Tipo Modelo],I$4,TabListaBens[Cliente],Tabela12[[#This Row],[Cliente]],TabListaBens[Localidade],Tabela12[[#This Row],[Localidade]])</f>
        <v>0</v>
      </c>
      <c r="J39" s="13">
        <f>COUNTIFS(TabListaBens[Tipo Modelo],J$4,TabListaBens[Cliente],Tabela12[[#This Row],[Cliente]],TabListaBens[Localidade],Tabela12[[#This Row],[Localidade]])</f>
        <v>0</v>
      </c>
      <c r="K39" s="13">
        <f>COUNTIFS(TabListaBens[Tipo Modelo],K$4,TabListaBens[Cliente],Tabela12[[#This Row],[Cliente]],TabListaBens[Localidade],Tabela12[[#This Row],[Localidade]])</f>
        <v>0</v>
      </c>
      <c r="L39" s="13">
        <f>COUNTIFS(TabListaBens[Tipo Modelo],L$4,TabListaBens[Cliente],Tabela12[[#This Row],[Cliente]],TabListaBens[Localidade],Tabela12[[#This Row],[Localidade]])</f>
        <v>0</v>
      </c>
      <c r="M39" s="13">
        <f>COUNTIFS(TabListaBens[Tipo Modelo],M$4,TabListaBens[Cliente],Tabela12[[#This Row],[Cliente]],TabListaBens[Localidade],Tabela12[[#This Row],[Localidade]])</f>
        <v>0</v>
      </c>
      <c r="N39" s="13">
        <f>COUNTIFS(TabListaBens[Tipo Modelo],N$4,TabListaBens[Cliente],Tabela12[[#This Row],[Cliente]],TabListaBens[Localidade],Tabela12[[#This Row],[Localidade]])</f>
        <v>0</v>
      </c>
      <c r="O39" s="13">
        <f>COUNTIFS(TabListaBens[Tipo Modelo],O$4,TabListaBens[Cliente],Tabela12[[#This Row],[Cliente]],TabListaBens[Localidade],Tabela12[[#This Row],[Localidade]])</f>
        <v>0</v>
      </c>
      <c r="P39" s="13">
        <f>COUNTIFS(TabListaBens[Tipo Modelo],P$4,TabListaBens[Cliente],Tabela12[[#This Row],[Cliente]],TabListaBens[Localidade],Tabela12[[#This Row],[Localidade]])</f>
        <v>0</v>
      </c>
      <c r="Q39" s="13">
        <f>COUNTIFS(TabListaBens[Tipo Modelo],Q$4,TabListaBens[Cliente],Tabela12[[#This Row],[Cliente]],TabListaBens[Localidade],Tabela12[[#This Row],[Localidade]])</f>
        <v>0</v>
      </c>
      <c r="R39" s="13">
        <f>COUNTIFS(TabListaBens[Tipo Modelo],R$4,TabListaBens[Cliente],Tabela12[[#This Row],[Cliente]],TabListaBens[Localidade],Tabela12[[#This Row],[Localidade]])</f>
        <v>0</v>
      </c>
      <c r="S39" s="13">
        <f>COUNTIFS(TabListaBens[Tipo Modelo],S$4,TabListaBens[Cliente],Tabela12[[#This Row],[Cliente]],TabListaBens[Localidade],Tabela12[[#This Row],[Localidade]])</f>
        <v>0</v>
      </c>
      <c r="T39" s="13">
        <f>COUNTIFS(TabListaBens[Tipo Modelo],T$4,TabListaBens[Cliente],Tabela12[[#This Row],[Cliente]],TabListaBens[Localidade],Tabela12[[#This Row],[Localidade]])</f>
        <v>0</v>
      </c>
      <c r="U39" s="13">
        <f>COUNTIFS(TabListaBens[Tipo Modelo],U$4,TabListaBens[Cliente],Tabela12[[#This Row],[Cliente]],TabListaBens[Localidade],Tabela12[[#This Row],[Localidade]])</f>
        <v>0</v>
      </c>
      <c r="V39" s="13">
        <f>COUNTIFS(TabListaBens[Tipo Modelo],V$4,TabListaBens[Cliente],Tabela12[[#This Row],[Cliente]],TabListaBens[Localidade],Tabela12[[#This Row],[Localidade]])</f>
        <v>0</v>
      </c>
      <c r="W39" s="13">
        <f>COUNTIFS(TabListaBens[Tipo Modelo],W$4,TabListaBens[Cliente],Tabela12[[#This Row],[Cliente]],TabListaBens[Localidade],Tabela12[[#This Row],[Localidade]])</f>
        <v>0</v>
      </c>
      <c r="X39" s="13">
        <f>COUNTIFS(TabListaBens[Tipo Modelo],X$4,TabListaBens[Cliente],Tabela12[[#This Row],[Cliente]],TabListaBens[Localidade],Tabela12[[#This Row],[Localidade]])</f>
        <v>0</v>
      </c>
      <c r="Y39" s="13">
        <f>COUNTIFS(TabListaBens[Tipo Modelo],Y$4,TabListaBens[Cliente],Tabela12[[#This Row],[Cliente]],TabListaBens[Localidade],Tabela12[[#This Row],[Localidade]])</f>
        <v>0</v>
      </c>
      <c r="Z39" s="13">
        <f>COUNTIFS(TabListaBens[Tipo Modelo],Z$4,TabListaBens[Cliente],Tabela12[[#This Row],[Cliente]],TabListaBens[Localidade],Tabela12[[#This Row],[Localidade]])</f>
        <v>0</v>
      </c>
      <c r="AA39" s="13">
        <f>SUM(Tabela12[[#This Row],[BBBOGD0001]:[VRVFF01]])</f>
        <v>0</v>
      </c>
    </row>
    <row r="40" spans="1:27" x14ac:dyDescent="0.2">
      <c r="A40" s="23" t="s">
        <v>554</v>
      </c>
      <c r="B40" s="10" t="str">
        <f>IFERROR(VLOOKUP(Tabela12[[#This Row],[Ordem]],TabClienteLocalidade[],2,FALSE),"")</f>
        <v/>
      </c>
      <c r="C40" s="10" t="str">
        <f>IFERROR(VLOOKUP(Tabela12[[#This Row],[Ordem]],TabClienteLocalidade[],3,FALSE),"")</f>
        <v/>
      </c>
      <c r="D40" s="10" t="str">
        <f>IFERROR(VLOOKUP(Tabela12[[#This Row],[Ordem]],TabClienteLocalidade[],4,FALSE),"")</f>
        <v/>
      </c>
      <c r="E40" s="10" t="str">
        <f>IFERROR(VLOOKUP(Tabela12[[#This Row],[Ordem]],TabClienteLocalidade[],5,FALSE),"")</f>
        <v/>
      </c>
      <c r="F40" s="9">
        <f>COUNTIFS(TabListaBens[Tipo Modelo],F$4,TabListaBens[Cliente],Tabela12[[#This Row],[Cliente]],TabListaBens[Localidade],Tabela12[[#This Row],[Localidade]])</f>
        <v>0</v>
      </c>
      <c r="G40" s="13">
        <f>COUNTIFS(TabListaBens[Tipo Modelo],G$4,TabListaBens[Cliente],Tabela12[[#This Row],[Cliente]],TabListaBens[Localidade],Tabela12[[#This Row],[Localidade]])</f>
        <v>0</v>
      </c>
      <c r="H40" s="13">
        <f>COUNTIFS(TabListaBens[Tipo Modelo],H$4,TabListaBens[Cliente],Tabela12[[#This Row],[Cliente]],TabListaBens[Localidade],Tabela12[[#This Row],[Localidade]])</f>
        <v>0</v>
      </c>
      <c r="I40" s="13">
        <f>COUNTIFS(TabListaBens[Tipo Modelo],I$4,TabListaBens[Cliente],Tabela12[[#This Row],[Cliente]],TabListaBens[Localidade],Tabela12[[#This Row],[Localidade]])</f>
        <v>0</v>
      </c>
      <c r="J40" s="13">
        <f>COUNTIFS(TabListaBens[Tipo Modelo],J$4,TabListaBens[Cliente],Tabela12[[#This Row],[Cliente]],TabListaBens[Localidade],Tabela12[[#This Row],[Localidade]])</f>
        <v>0</v>
      </c>
      <c r="K40" s="13">
        <f>COUNTIFS(TabListaBens[Tipo Modelo],K$4,TabListaBens[Cliente],Tabela12[[#This Row],[Cliente]],TabListaBens[Localidade],Tabela12[[#This Row],[Localidade]])</f>
        <v>0</v>
      </c>
      <c r="L40" s="13">
        <f>COUNTIFS(TabListaBens[Tipo Modelo],L$4,TabListaBens[Cliente],Tabela12[[#This Row],[Cliente]],TabListaBens[Localidade],Tabela12[[#This Row],[Localidade]])</f>
        <v>0</v>
      </c>
      <c r="M40" s="13">
        <f>COUNTIFS(TabListaBens[Tipo Modelo],M$4,TabListaBens[Cliente],Tabela12[[#This Row],[Cliente]],TabListaBens[Localidade],Tabela12[[#This Row],[Localidade]])</f>
        <v>0</v>
      </c>
      <c r="N40" s="13">
        <f>COUNTIFS(TabListaBens[Tipo Modelo],N$4,TabListaBens[Cliente],Tabela12[[#This Row],[Cliente]],TabListaBens[Localidade],Tabela12[[#This Row],[Localidade]])</f>
        <v>0</v>
      </c>
      <c r="O40" s="13">
        <f>COUNTIFS(TabListaBens[Tipo Modelo],O$4,TabListaBens[Cliente],Tabela12[[#This Row],[Cliente]],TabListaBens[Localidade],Tabela12[[#This Row],[Localidade]])</f>
        <v>0</v>
      </c>
      <c r="P40" s="13">
        <f>COUNTIFS(TabListaBens[Tipo Modelo],P$4,TabListaBens[Cliente],Tabela12[[#This Row],[Cliente]],TabListaBens[Localidade],Tabela12[[#This Row],[Localidade]])</f>
        <v>0</v>
      </c>
      <c r="Q40" s="13">
        <f>COUNTIFS(TabListaBens[Tipo Modelo],Q$4,TabListaBens[Cliente],Tabela12[[#This Row],[Cliente]],TabListaBens[Localidade],Tabela12[[#This Row],[Localidade]])</f>
        <v>0</v>
      </c>
      <c r="R40" s="13">
        <f>COUNTIFS(TabListaBens[Tipo Modelo],R$4,TabListaBens[Cliente],Tabela12[[#This Row],[Cliente]],TabListaBens[Localidade],Tabela12[[#This Row],[Localidade]])</f>
        <v>0</v>
      </c>
      <c r="S40" s="13">
        <f>COUNTIFS(TabListaBens[Tipo Modelo],S$4,TabListaBens[Cliente],Tabela12[[#This Row],[Cliente]],TabListaBens[Localidade],Tabela12[[#This Row],[Localidade]])</f>
        <v>0</v>
      </c>
      <c r="T40" s="13">
        <f>COUNTIFS(TabListaBens[Tipo Modelo],T$4,TabListaBens[Cliente],Tabela12[[#This Row],[Cliente]],TabListaBens[Localidade],Tabela12[[#This Row],[Localidade]])</f>
        <v>0</v>
      </c>
      <c r="U40" s="13">
        <f>COUNTIFS(TabListaBens[Tipo Modelo],U$4,TabListaBens[Cliente],Tabela12[[#This Row],[Cliente]],TabListaBens[Localidade],Tabela12[[#This Row],[Localidade]])</f>
        <v>0</v>
      </c>
      <c r="V40" s="13">
        <f>COUNTIFS(TabListaBens[Tipo Modelo],V$4,TabListaBens[Cliente],Tabela12[[#This Row],[Cliente]],TabListaBens[Localidade],Tabela12[[#This Row],[Localidade]])</f>
        <v>0</v>
      </c>
      <c r="W40" s="13">
        <f>COUNTIFS(TabListaBens[Tipo Modelo],W$4,TabListaBens[Cliente],Tabela12[[#This Row],[Cliente]],TabListaBens[Localidade],Tabela12[[#This Row],[Localidade]])</f>
        <v>0</v>
      </c>
      <c r="X40" s="13">
        <f>COUNTIFS(TabListaBens[Tipo Modelo],X$4,TabListaBens[Cliente],Tabela12[[#This Row],[Cliente]],TabListaBens[Localidade],Tabela12[[#This Row],[Localidade]])</f>
        <v>0</v>
      </c>
      <c r="Y40" s="13">
        <f>COUNTIFS(TabListaBens[Tipo Modelo],Y$4,TabListaBens[Cliente],Tabela12[[#This Row],[Cliente]],TabListaBens[Localidade],Tabela12[[#This Row],[Localidade]])</f>
        <v>0</v>
      </c>
      <c r="Z40" s="13">
        <f>COUNTIFS(TabListaBens[Tipo Modelo],Z$4,TabListaBens[Cliente],Tabela12[[#This Row],[Cliente]],TabListaBens[Localidade],Tabela12[[#This Row],[Localidade]])</f>
        <v>0</v>
      </c>
      <c r="AA40" s="13">
        <f>SUM(Tabela12[[#This Row],[BBBOGD0001]:[VRVFF01]])</f>
        <v>0</v>
      </c>
    </row>
    <row r="41" spans="1:27" x14ac:dyDescent="0.2">
      <c r="A41" s="23" t="s">
        <v>555</v>
      </c>
      <c r="B41" s="10" t="str">
        <f>IFERROR(VLOOKUP(Tabela12[[#This Row],[Ordem]],TabClienteLocalidade[],2,FALSE),"")</f>
        <v/>
      </c>
      <c r="C41" s="10" t="str">
        <f>IFERROR(VLOOKUP(Tabela12[[#This Row],[Ordem]],TabClienteLocalidade[],3,FALSE),"")</f>
        <v/>
      </c>
      <c r="D41" s="10" t="str">
        <f>IFERROR(VLOOKUP(Tabela12[[#This Row],[Ordem]],TabClienteLocalidade[],4,FALSE),"")</f>
        <v/>
      </c>
      <c r="E41" s="10" t="str">
        <f>IFERROR(VLOOKUP(Tabela12[[#This Row],[Ordem]],TabClienteLocalidade[],5,FALSE),"")</f>
        <v/>
      </c>
      <c r="F41" s="9">
        <f>COUNTIFS(TabListaBens[Tipo Modelo],F$4,TabListaBens[Cliente],Tabela12[[#This Row],[Cliente]],TabListaBens[Localidade],Tabela12[[#This Row],[Localidade]])</f>
        <v>0</v>
      </c>
      <c r="G41" s="9">
        <f>COUNTIFS(TabListaBens[Tipo Modelo],G$4,TabListaBens[Cliente],Tabela12[[#This Row],[Cliente]],TabListaBens[Localidade],Tabela12[[#This Row],[Localidade]])</f>
        <v>0</v>
      </c>
      <c r="H41" s="9">
        <f>COUNTIFS(TabListaBens[Tipo Modelo],H$4,TabListaBens[Cliente],Tabela12[[#This Row],[Cliente]],TabListaBens[Localidade],Tabela12[[#This Row],[Localidade]])</f>
        <v>0</v>
      </c>
      <c r="I41" s="9">
        <f>COUNTIFS(TabListaBens[Tipo Modelo],I$4,TabListaBens[Cliente],Tabela12[[#This Row],[Cliente]],TabListaBens[Localidade],Tabela12[[#This Row],[Localidade]])</f>
        <v>0</v>
      </c>
      <c r="J41" s="9">
        <f>COUNTIFS(TabListaBens[Tipo Modelo],J$4,TabListaBens[Cliente],Tabela12[[#This Row],[Cliente]],TabListaBens[Localidade],Tabela12[[#This Row],[Localidade]])</f>
        <v>0</v>
      </c>
      <c r="K41" s="9">
        <f>COUNTIFS(TabListaBens[Tipo Modelo],K$4,TabListaBens[Cliente],Tabela12[[#This Row],[Cliente]],TabListaBens[Localidade],Tabela12[[#This Row],[Localidade]])</f>
        <v>0</v>
      </c>
      <c r="L41" s="9">
        <f>COUNTIFS(TabListaBens[Tipo Modelo],L$4,TabListaBens[Cliente],Tabela12[[#This Row],[Cliente]],TabListaBens[Localidade],Tabela12[[#This Row],[Localidade]])</f>
        <v>0</v>
      </c>
      <c r="M41" s="9">
        <f>COUNTIFS(TabListaBens[Tipo Modelo],M$4,TabListaBens[Cliente],Tabela12[[#This Row],[Cliente]],TabListaBens[Localidade],Tabela12[[#This Row],[Localidade]])</f>
        <v>0</v>
      </c>
      <c r="N41" s="9">
        <f>COUNTIFS(TabListaBens[Tipo Modelo],N$4,TabListaBens[Cliente],Tabela12[[#This Row],[Cliente]],TabListaBens[Localidade],Tabela12[[#This Row],[Localidade]])</f>
        <v>0</v>
      </c>
      <c r="O41" s="9">
        <f>COUNTIFS(TabListaBens[Tipo Modelo],O$4,TabListaBens[Cliente],Tabela12[[#This Row],[Cliente]],TabListaBens[Localidade],Tabela12[[#This Row],[Localidade]])</f>
        <v>0</v>
      </c>
      <c r="P41" s="9">
        <f>COUNTIFS(TabListaBens[Tipo Modelo],P$4,TabListaBens[Cliente],Tabela12[[#This Row],[Cliente]],TabListaBens[Localidade],Tabela12[[#This Row],[Localidade]])</f>
        <v>0</v>
      </c>
      <c r="Q41" s="9">
        <f>COUNTIFS(TabListaBens[Tipo Modelo],Q$4,TabListaBens[Cliente],Tabela12[[#This Row],[Cliente]],TabListaBens[Localidade],Tabela12[[#This Row],[Localidade]])</f>
        <v>0</v>
      </c>
      <c r="R41" s="9">
        <f>COUNTIFS(TabListaBens[Tipo Modelo],R$4,TabListaBens[Cliente],Tabela12[[#This Row],[Cliente]],TabListaBens[Localidade],Tabela12[[#This Row],[Localidade]])</f>
        <v>0</v>
      </c>
      <c r="S41" s="9">
        <f>COUNTIFS(TabListaBens[Tipo Modelo],S$4,TabListaBens[Cliente],Tabela12[[#This Row],[Cliente]],TabListaBens[Localidade],Tabela12[[#This Row],[Localidade]])</f>
        <v>0</v>
      </c>
      <c r="T41" s="9">
        <f>COUNTIFS(TabListaBens[Tipo Modelo],T$4,TabListaBens[Cliente],Tabela12[[#This Row],[Cliente]],TabListaBens[Localidade],Tabela12[[#This Row],[Localidade]])</f>
        <v>0</v>
      </c>
      <c r="U41" s="9">
        <f>COUNTIFS(TabListaBens[Tipo Modelo],U$4,TabListaBens[Cliente],Tabela12[[#This Row],[Cliente]],TabListaBens[Localidade],Tabela12[[#This Row],[Localidade]])</f>
        <v>0</v>
      </c>
      <c r="V41" s="9">
        <f>COUNTIFS(TabListaBens[Tipo Modelo],V$4,TabListaBens[Cliente],Tabela12[[#This Row],[Cliente]],TabListaBens[Localidade],Tabela12[[#This Row],[Localidade]])</f>
        <v>0</v>
      </c>
      <c r="W41" s="9">
        <f>COUNTIFS(TabListaBens[Tipo Modelo],W$4,TabListaBens[Cliente],Tabela12[[#This Row],[Cliente]],TabListaBens[Localidade],Tabela12[[#This Row],[Localidade]])</f>
        <v>0</v>
      </c>
      <c r="X41" s="9">
        <f>COUNTIFS(TabListaBens[Tipo Modelo],X$4,TabListaBens[Cliente],Tabela12[[#This Row],[Cliente]],TabListaBens[Localidade],Tabela12[[#This Row],[Localidade]])</f>
        <v>0</v>
      </c>
      <c r="Y41" s="9">
        <f>COUNTIFS(TabListaBens[Tipo Modelo],Y$4,TabListaBens[Cliente],Tabela12[[#This Row],[Cliente]],TabListaBens[Localidade],Tabela12[[#This Row],[Localidade]])</f>
        <v>0</v>
      </c>
      <c r="Z41" s="13">
        <f>COUNTIFS(TabListaBens[Tipo Modelo],Z$4,TabListaBens[Cliente],Tabela12[[#This Row],[Cliente]],TabListaBens[Localidade],Tabela12[[#This Row],[Localidade]])</f>
        <v>0</v>
      </c>
      <c r="AA41" s="13">
        <f>SUM(Tabela12[[#This Row],[BBBOGD0001]:[VRVFF01]])</f>
        <v>0</v>
      </c>
    </row>
    <row r="42" spans="1:27" x14ac:dyDescent="0.2">
      <c r="A42" s="23" t="s">
        <v>556</v>
      </c>
      <c r="B42" s="10" t="str">
        <f>IFERROR(VLOOKUP(Tabela12[[#This Row],[Ordem]],TabClienteLocalidade[],2,FALSE),"")</f>
        <v/>
      </c>
      <c r="C42" s="10" t="str">
        <f>IFERROR(VLOOKUP(Tabela12[[#This Row],[Ordem]],TabClienteLocalidade[],3,FALSE),"")</f>
        <v/>
      </c>
      <c r="D42" s="10" t="str">
        <f>IFERROR(VLOOKUP(Tabela12[[#This Row],[Ordem]],TabClienteLocalidade[],4,FALSE),"")</f>
        <v/>
      </c>
      <c r="E42" s="10" t="str">
        <f>IFERROR(VLOOKUP(Tabela12[[#This Row],[Ordem]],TabClienteLocalidade[],5,FALSE),"")</f>
        <v/>
      </c>
      <c r="F42" s="9">
        <f>COUNTIFS(TabListaBens[Tipo Modelo],F$4,TabListaBens[Cliente],Tabela12[[#This Row],[Cliente]],TabListaBens[Localidade],Tabela12[[#This Row],[Localidade]])</f>
        <v>0</v>
      </c>
      <c r="G42" s="9">
        <f>COUNTIFS(TabListaBens[Tipo Modelo],G$4,TabListaBens[Cliente],Tabela12[[#This Row],[Cliente]],TabListaBens[Localidade],Tabela12[[#This Row],[Localidade]])</f>
        <v>0</v>
      </c>
      <c r="H42" s="9">
        <f>COUNTIFS(TabListaBens[Tipo Modelo],H$4,TabListaBens[Cliente],Tabela12[[#This Row],[Cliente]],TabListaBens[Localidade],Tabela12[[#This Row],[Localidade]])</f>
        <v>0</v>
      </c>
      <c r="I42" s="9">
        <f>COUNTIFS(TabListaBens[Tipo Modelo],I$4,TabListaBens[Cliente],Tabela12[[#This Row],[Cliente]],TabListaBens[Localidade],Tabela12[[#This Row],[Localidade]])</f>
        <v>0</v>
      </c>
      <c r="J42" s="9">
        <f>COUNTIFS(TabListaBens[Tipo Modelo],J$4,TabListaBens[Cliente],Tabela12[[#This Row],[Cliente]],TabListaBens[Localidade],Tabela12[[#This Row],[Localidade]])</f>
        <v>0</v>
      </c>
      <c r="K42" s="9">
        <f>COUNTIFS(TabListaBens[Tipo Modelo],K$4,TabListaBens[Cliente],Tabela12[[#This Row],[Cliente]],TabListaBens[Localidade],Tabela12[[#This Row],[Localidade]])</f>
        <v>0</v>
      </c>
      <c r="L42" s="9">
        <f>COUNTIFS(TabListaBens[Tipo Modelo],L$4,TabListaBens[Cliente],Tabela12[[#This Row],[Cliente]],TabListaBens[Localidade],Tabela12[[#This Row],[Localidade]])</f>
        <v>0</v>
      </c>
      <c r="M42" s="9">
        <f>COUNTIFS(TabListaBens[Tipo Modelo],M$4,TabListaBens[Cliente],Tabela12[[#This Row],[Cliente]],TabListaBens[Localidade],Tabela12[[#This Row],[Localidade]])</f>
        <v>0</v>
      </c>
      <c r="N42" s="9">
        <f>COUNTIFS(TabListaBens[Tipo Modelo],N$4,TabListaBens[Cliente],Tabela12[[#This Row],[Cliente]],TabListaBens[Localidade],Tabela12[[#This Row],[Localidade]])</f>
        <v>0</v>
      </c>
      <c r="O42" s="9">
        <f>COUNTIFS(TabListaBens[Tipo Modelo],O$4,TabListaBens[Cliente],Tabela12[[#This Row],[Cliente]],TabListaBens[Localidade],Tabela12[[#This Row],[Localidade]])</f>
        <v>0</v>
      </c>
      <c r="P42" s="9">
        <f>COUNTIFS(TabListaBens[Tipo Modelo],P$4,TabListaBens[Cliente],Tabela12[[#This Row],[Cliente]],TabListaBens[Localidade],Tabela12[[#This Row],[Localidade]])</f>
        <v>0</v>
      </c>
      <c r="Q42" s="9">
        <f>COUNTIFS(TabListaBens[Tipo Modelo],Q$4,TabListaBens[Cliente],Tabela12[[#This Row],[Cliente]],TabListaBens[Localidade],Tabela12[[#This Row],[Localidade]])</f>
        <v>0</v>
      </c>
      <c r="R42" s="9">
        <f>COUNTIFS(TabListaBens[Tipo Modelo],R$4,TabListaBens[Cliente],Tabela12[[#This Row],[Cliente]],TabListaBens[Localidade],Tabela12[[#This Row],[Localidade]])</f>
        <v>0</v>
      </c>
      <c r="S42" s="9">
        <f>COUNTIFS(TabListaBens[Tipo Modelo],S$4,TabListaBens[Cliente],Tabela12[[#This Row],[Cliente]],TabListaBens[Localidade],Tabela12[[#This Row],[Localidade]])</f>
        <v>0</v>
      </c>
      <c r="T42" s="9">
        <f>COUNTIFS(TabListaBens[Tipo Modelo],T$4,TabListaBens[Cliente],Tabela12[[#This Row],[Cliente]],TabListaBens[Localidade],Tabela12[[#This Row],[Localidade]])</f>
        <v>0</v>
      </c>
      <c r="U42" s="9">
        <f>COUNTIFS(TabListaBens[Tipo Modelo],U$4,TabListaBens[Cliente],Tabela12[[#This Row],[Cliente]],TabListaBens[Localidade],Tabela12[[#This Row],[Localidade]])</f>
        <v>0</v>
      </c>
      <c r="V42" s="9">
        <f>COUNTIFS(TabListaBens[Tipo Modelo],V$4,TabListaBens[Cliente],Tabela12[[#This Row],[Cliente]],TabListaBens[Localidade],Tabela12[[#This Row],[Localidade]])</f>
        <v>0</v>
      </c>
      <c r="W42" s="9">
        <f>COUNTIFS(TabListaBens[Tipo Modelo],W$4,TabListaBens[Cliente],Tabela12[[#This Row],[Cliente]],TabListaBens[Localidade],Tabela12[[#This Row],[Localidade]])</f>
        <v>0</v>
      </c>
      <c r="X42" s="9">
        <f>COUNTIFS(TabListaBens[Tipo Modelo],X$4,TabListaBens[Cliente],Tabela12[[#This Row],[Cliente]],TabListaBens[Localidade],Tabela12[[#This Row],[Localidade]])</f>
        <v>0</v>
      </c>
      <c r="Y42" s="9">
        <f>COUNTIFS(TabListaBens[Tipo Modelo],Y$4,TabListaBens[Cliente],Tabela12[[#This Row],[Cliente]],TabListaBens[Localidade],Tabela12[[#This Row],[Localidade]])</f>
        <v>0</v>
      </c>
      <c r="Z42" s="13">
        <f>COUNTIFS(TabListaBens[Tipo Modelo],Z$4,TabListaBens[Cliente],Tabela12[[#This Row],[Cliente]],TabListaBens[Localidade],Tabela12[[#This Row],[Localidade]])</f>
        <v>0</v>
      </c>
      <c r="AA42" s="13">
        <f>SUM(Tabela12[[#This Row],[BBBOGD0001]:[VRVFF01]])</f>
        <v>0</v>
      </c>
    </row>
    <row r="43" spans="1:27" x14ac:dyDescent="0.2">
      <c r="A43" s="23" t="s">
        <v>557</v>
      </c>
      <c r="B43" s="10" t="str">
        <f>IFERROR(VLOOKUP(Tabela12[[#This Row],[Ordem]],TabClienteLocalidade[],2,FALSE),"")</f>
        <v/>
      </c>
      <c r="C43" s="10" t="str">
        <f>IFERROR(VLOOKUP(Tabela12[[#This Row],[Ordem]],TabClienteLocalidade[],3,FALSE),"")</f>
        <v/>
      </c>
      <c r="D43" s="10" t="str">
        <f>IFERROR(VLOOKUP(Tabela12[[#This Row],[Ordem]],TabClienteLocalidade[],4,FALSE),"")</f>
        <v/>
      </c>
      <c r="E43" s="10" t="str">
        <f>IFERROR(VLOOKUP(Tabela12[[#This Row],[Ordem]],TabClienteLocalidade[],5,FALSE),"")</f>
        <v/>
      </c>
      <c r="F43" s="9">
        <f>COUNTIFS(TabListaBens[Tipo Modelo],F$4,TabListaBens[Cliente],Tabela12[[#This Row],[Cliente]],TabListaBens[Localidade],Tabela12[[#This Row],[Localidade]])</f>
        <v>0</v>
      </c>
      <c r="G43" s="9">
        <f>COUNTIFS(TabListaBens[Tipo Modelo],G$4,TabListaBens[Cliente],Tabela12[[#This Row],[Cliente]],TabListaBens[Localidade],Tabela12[[#This Row],[Localidade]])</f>
        <v>0</v>
      </c>
      <c r="H43" s="9">
        <f>COUNTIFS(TabListaBens[Tipo Modelo],H$4,TabListaBens[Cliente],Tabela12[[#This Row],[Cliente]],TabListaBens[Localidade],Tabela12[[#This Row],[Localidade]])</f>
        <v>0</v>
      </c>
      <c r="I43" s="9">
        <f>COUNTIFS(TabListaBens[Tipo Modelo],I$4,TabListaBens[Cliente],Tabela12[[#This Row],[Cliente]],TabListaBens[Localidade],Tabela12[[#This Row],[Localidade]])</f>
        <v>0</v>
      </c>
      <c r="J43" s="9">
        <f>COUNTIFS(TabListaBens[Tipo Modelo],J$4,TabListaBens[Cliente],Tabela12[[#This Row],[Cliente]],TabListaBens[Localidade],Tabela12[[#This Row],[Localidade]])</f>
        <v>0</v>
      </c>
      <c r="K43" s="9">
        <f>COUNTIFS(TabListaBens[Tipo Modelo],K$4,TabListaBens[Cliente],Tabela12[[#This Row],[Cliente]],TabListaBens[Localidade],Tabela12[[#This Row],[Localidade]])</f>
        <v>0</v>
      </c>
      <c r="L43" s="9">
        <f>COUNTIFS(TabListaBens[Tipo Modelo],L$4,TabListaBens[Cliente],Tabela12[[#This Row],[Cliente]],TabListaBens[Localidade],Tabela12[[#This Row],[Localidade]])</f>
        <v>0</v>
      </c>
      <c r="M43" s="9">
        <f>COUNTIFS(TabListaBens[Tipo Modelo],M$4,TabListaBens[Cliente],Tabela12[[#This Row],[Cliente]],TabListaBens[Localidade],Tabela12[[#This Row],[Localidade]])</f>
        <v>0</v>
      </c>
      <c r="N43" s="9">
        <f>COUNTIFS(TabListaBens[Tipo Modelo],N$4,TabListaBens[Cliente],Tabela12[[#This Row],[Cliente]],TabListaBens[Localidade],Tabela12[[#This Row],[Localidade]])</f>
        <v>0</v>
      </c>
      <c r="O43" s="9">
        <f>COUNTIFS(TabListaBens[Tipo Modelo],O$4,TabListaBens[Cliente],Tabela12[[#This Row],[Cliente]],TabListaBens[Localidade],Tabela12[[#This Row],[Localidade]])</f>
        <v>0</v>
      </c>
      <c r="P43" s="9">
        <f>COUNTIFS(TabListaBens[Tipo Modelo],P$4,TabListaBens[Cliente],Tabela12[[#This Row],[Cliente]],TabListaBens[Localidade],Tabela12[[#This Row],[Localidade]])</f>
        <v>0</v>
      </c>
      <c r="Q43" s="9">
        <f>COUNTIFS(TabListaBens[Tipo Modelo],Q$4,TabListaBens[Cliente],Tabela12[[#This Row],[Cliente]],TabListaBens[Localidade],Tabela12[[#This Row],[Localidade]])</f>
        <v>0</v>
      </c>
      <c r="R43" s="9">
        <f>COUNTIFS(TabListaBens[Tipo Modelo],R$4,TabListaBens[Cliente],Tabela12[[#This Row],[Cliente]],TabListaBens[Localidade],Tabela12[[#This Row],[Localidade]])</f>
        <v>0</v>
      </c>
      <c r="S43" s="9">
        <f>COUNTIFS(TabListaBens[Tipo Modelo],S$4,TabListaBens[Cliente],Tabela12[[#This Row],[Cliente]],TabListaBens[Localidade],Tabela12[[#This Row],[Localidade]])</f>
        <v>0</v>
      </c>
      <c r="T43" s="9">
        <f>COUNTIFS(TabListaBens[Tipo Modelo],T$4,TabListaBens[Cliente],Tabela12[[#This Row],[Cliente]],TabListaBens[Localidade],Tabela12[[#This Row],[Localidade]])</f>
        <v>0</v>
      </c>
      <c r="U43" s="9">
        <f>COUNTIFS(TabListaBens[Tipo Modelo],U$4,TabListaBens[Cliente],Tabela12[[#This Row],[Cliente]],TabListaBens[Localidade],Tabela12[[#This Row],[Localidade]])</f>
        <v>0</v>
      </c>
      <c r="V43" s="9">
        <f>COUNTIFS(TabListaBens[Tipo Modelo],V$4,TabListaBens[Cliente],Tabela12[[#This Row],[Cliente]],TabListaBens[Localidade],Tabela12[[#This Row],[Localidade]])</f>
        <v>0</v>
      </c>
      <c r="W43" s="9">
        <f>COUNTIFS(TabListaBens[Tipo Modelo],W$4,TabListaBens[Cliente],Tabela12[[#This Row],[Cliente]],TabListaBens[Localidade],Tabela12[[#This Row],[Localidade]])</f>
        <v>0</v>
      </c>
      <c r="X43" s="9">
        <f>COUNTIFS(TabListaBens[Tipo Modelo],X$4,TabListaBens[Cliente],Tabela12[[#This Row],[Cliente]],TabListaBens[Localidade],Tabela12[[#This Row],[Localidade]])</f>
        <v>0</v>
      </c>
      <c r="Y43" s="9">
        <f>COUNTIFS(TabListaBens[Tipo Modelo],Y$4,TabListaBens[Cliente],Tabela12[[#This Row],[Cliente]],TabListaBens[Localidade],Tabela12[[#This Row],[Localidade]])</f>
        <v>0</v>
      </c>
      <c r="Z43" s="13">
        <f>COUNTIFS(TabListaBens[Tipo Modelo],Z$4,TabListaBens[Cliente],Tabela12[[#This Row],[Cliente]],TabListaBens[Localidade],Tabela12[[#This Row],[Localidade]])</f>
        <v>0</v>
      </c>
      <c r="AA43" s="13">
        <f>SUM(Tabela12[[#This Row],[BBBOGD0001]:[VRVFF01]])</f>
        <v>0</v>
      </c>
    </row>
    <row r="44" spans="1:27" x14ac:dyDescent="0.2">
      <c r="A44" s="23" t="s">
        <v>558</v>
      </c>
      <c r="B44" s="10" t="str">
        <f>IFERROR(VLOOKUP(Tabela12[[#This Row],[Ordem]],TabClienteLocalidade[],2,FALSE),"")</f>
        <v/>
      </c>
      <c r="C44" s="10" t="str">
        <f>IFERROR(VLOOKUP(Tabela12[[#This Row],[Ordem]],TabClienteLocalidade[],3,FALSE),"")</f>
        <v/>
      </c>
      <c r="D44" s="10" t="str">
        <f>IFERROR(VLOOKUP(Tabela12[[#This Row],[Ordem]],TabClienteLocalidade[],4,FALSE),"")</f>
        <v/>
      </c>
      <c r="E44" s="10" t="str">
        <f>IFERROR(VLOOKUP(Tabela12[[#This Row],[Ordem]],TabClienteLocalidade[],5,FALSE),"")</f>
        <v/>
      </c>
      <c r="F44" s="9">
        <f>COUNTIFS(TabListaBens[Tipo Modelo],F$4,TabListaBens[Cliente],Tabela12[[#This Row],[Cliente]],TabListaBens[Localidade],Tabela12[[#This Row],[Localidade]])</f>
        <v>0</v>
      </c>
      <c r="G44" s="13">
        <f>COUNTIFS(TabListaBens[Tipo Modelo],G$4,TabListaBens[Cliente],Tabela12[[#This Row],[Cliente]],TabListaBens[Localidade],Tabela12[[#This Row],[Localidade]])</f>
        <v>0</v>
      </c>
      <c r="H44" s="13">
        <f>COUNTIFS(TabListaBens[Tipo Modelo],H$4,TabListaBens[Cliente],Tabela12[[#This Row],[Cliente]],TabListaBens[Localidade],Tabela12[[#This Row],[Localidade]])</f>
        <v>0</v>
      </c>
      <c r="I44" s="13">
        <f>COUNTIFS(TabListaBens[Tipo Modelo],I$4,TabListaBens[Cliente],Tabela12[[#This Row],[Cliente]],TabListaBens[Localidade],Tabela12[[#This Row],[Localidade]])</f>
        <v>0</v>
      </c>
      <c r="J44" s="13">
        <f>COUNTIFS(TabListaBens[Tipo Modelo],J$4,TabListaBens[Cliente],Tabela12[[#This Row],[Cliente]],TabListaBens[Localidade],Tabela12[[#This Row],[Localidade]])</f>
        <v>0</v>
      </c>
      <c r="K44" s="13">
        <f>COUNTIFS(TabListaBens[Tipo Modelo],K$4,TabListaBens[Cliente],Tabela12[[#This Row],[Cliente]],TabListaBens[Localidade],Tabela12[[#This Row],[Localidade]])</f>
        <v>0</v>
      </c>
      <c r="L44" s="13">
        <f>COUNTIFS(TabListaBens[Tipo Modelo],L$4,TabListaBens[Cliente],Tabela12[[#This Row],[Cliente]],TabListaBens[Localidade],Tabela12[[#This Row],[Localidade]])</f>
        <v>0</v>
      </c>
      <c r="M44" s="13">
        <f>COUNTIFS(TabListaBens[Tipo Modelo],M$4,TabListaBens[Cliente],Tabela12[[#This Row],[Cliente]],TabListaBens[Localidade],Tabela12[[#This Row],[Localidade]])</f>
        <v>0</v>
      </c>
      <c r="N44" s="13">
        <f>COUNTIFS(TabListaBens[Tipo Modelo],N$4,TabListaBens[Cliente],Tabela12[[#This Row],[Cliente]],TabListaBens[Localidade],Tabela12[[#This Row],[Localidade]])</f>
        <v>0</v>
      </c>
      <c r="O44" s="13">
        <f>COUNTIFS(TabListaBens[Tipo Modelo],O$4,TabListaBens[Cliente],Tabela12[[#This Row],[Cliente]],TabListaBens[Localidade],Tabela12[[#This Row],[Localidade]])</f>
        <v>0</v>
      </c>
      <c r="P44" s="13">
        <f>COUNTIFS(TabListaBens[Tipo Modelo],P$4,TabListaBens[Cliente],Tabela12[[#This Row],[Cliente]],TabListaBens[Localidade],Tabela12[[#This Row],[Localidade]])</f>
        <v>0</v>
      </c>
      <c r="Q44" s="13">
        <f>COUNTIFS(TabListaBens[Tipo Modelo],Q$4,TabListaBens[Cliente],Tabela12[[#This Row],[Cliente]],TabListaBens[Localidade],Tabela12[[#This Row],[Localidade]])</f>
        <v>0</v>
      </c>
      <c r="R44" s="13">
        <f>COUNTIFS(TabListaBens[Tipo Modelo],R$4,TabListaBens[Cliente],Tabela12[[#This Row],[Cliente]],TabListaBens[Localidade],Tabela12[[#This Row],[Localidade]])</f>
        <v>0</v>
      </c>
      <c r="S44" s="13">
        <f>COUNTIFS(TabListaBens[Tipo Modelo],S$4,TabListaBens[Cliente],Tabela12[[#This Row],[Cliente]],TabListaBens[Localidade],Tabela12[[#This Row],[Localidade]])</f>
        <v>0</v>
      </c>
      <c r="T44" s="13">
        <f>COUNTIFS(TabListaBens[Tipo Modelo],T$4,TabListaBens[Cliente],Tabela12[[#This Row],[Cliente]],TabListaBens[Localidade],Tabela12[[#This Row],[Localidade]])</f>
        <v>0</v>
      </c>
      <c r="U44" s="13">
        <f>COUNTIFS(TabListaBens[Tipo Modelo],U$4,TabListaBens[Cliente],Tabela12[[#This Row],[Cliente]],TabListaBens[Localidade],Tabela12[[#This Row],[Localidade]])</f>
        <v>0</v>
      </c>
      <c r="V44" s="13">
        <f>COUNTIFS(TabListaBens[Tipo Modelo],V$4,TabListaBens[Cliente],Tabela12[[#This Row],[Cliente]],TabListaBens[Localidade],Tabela12[[#This Row],[Localidade]])</f>
        <v>0</v>
      </c>
      <c r="W44" s="13">
        <f>COUNTIFS(TabListaBens[Tipo Modelo],W$4,TabListaBens[Cliente],Tabela12[[#This Row],[Cliente]],TabListaBens[Localidade],Tabela12[[#This Row],[Localidade]])</f>
        <v>0</v>
      </c>
      <c r="X44" s="13">
        <f>COUNTIFS(TabListaBens[Tipo Modelo],X$4,TabListaBens[Cliente],Tabela12[[#This Row],[Cliente]],TabListaBens[Localidade],Tabela12[[#This Row],[Localidade]])</f>
        <v>0</v>
      </c>
      <c r="Y44" s="13">
        <f>COUNTIFS(TabListaBens[Tipo Modelo],Y$4,TabListaBens[Cliente],Tabela12[[#This Row],[Cliente]],TabListaBens[Localidade],Tabela12[[#This Row],[Localidade]])</f>
        <v>0</v>
      </c>
      <c r="Z44" s="13">
        <f>COUNTIFS(TabListaBens[Tipo Modelo],Z$4,TabListaBens[Cliente],Tabela12[[#This Row],[Cliente]],TabListaBens[Localidade],Tabela12[[#This Row],[Localidade]])</f>
        <v>0</v>
      </c>
      <c r="AA44" s="13">
        <f>SUM(Tabela12[[#This Row],[BBBOGD0001]:[VRVFF01]])</f>
        <v>0</v>
      </c>
    </row>
    <row r="45" spans="1:27" x14ac:dyDescent="0.2">
      <c r="A45" s="23" t="s">
        <v>559</v>
      </c>
      <c r="B45" s="10" t="str">
        <f>IFERROR(VLOOKUP(Tabela12[[#This Row],[Ordem]],TabClienteLocalidade[],2,FALSE),"")</f>
        <v/>
      </c>
      <c r="C45" s="10" t="str">
        <f>IFERROR(VLOOKUP(Tabela12[[#This Row],[Ordem]],TabClienteLocalidade[],3,FALSE),"")</f>
        <v/>
      </c>
      <c r="D45" s="10" t="str">
        <f>IFERROR(VLOOKUP(Tabela12[[#This Row],[Ordem]],TabClienteLocalidade[],4,FALSE),"")</f>
        <v/>
      </c>
      <c r="E45" s="10" t="str">
        <f>IFERROR(VLOOKUP(Tabela12[[#This Row],[Ordem]],TabClienteLocalidade[],5,FALSE),"")</f>
        <v/>
      </c>
      <c r="F45" s="9">
        <f>COUNTIFS(TabListaBens[Tipo Modelo],F$4,TabListaBens[Cliente],Tabela12[[#This Row],[Cliente]],TabListaBens[Localidade],Tabela12[[#This Row],[Localidade]])</f>
        <v>0</v>
      </c>
      <c r="G45" s="13">
        <f>COUNTIFS(TabListaBens[Tipo Modelo],G$4,TabListaBens[Cliente],Tabela12[[#This Row],[Cliente]],TabListaBens[Localidade],Tabela12[[#This Row],[Localidade]])</f>
        <v>0</v>
      </c>
      <c r="H45" s="13">
        <f>COUNTIFS(TabListaBens[Tipo Modelo],H$4,TabListaBens[Cliente],Tabela12[[#This Row],[Cliente]],TabListaBens[Localidade],Tabela12[[#This Row],[Localidade]])</f>
        <v>0</v>
      </c>
      <c r="I45" s="13">
        <f>COUNTIFS(TabListaBens[Tipo Modelo],I$4,TabListaBens[Cliente],Tabela12[[#This Row],[Cliente]],TabListaBens[Localidade],Tabela12[[#This Row],[Localidade]])</f>
        <v>0</v>
      </c>
      <c r="J45" s="13">
        <f>COUNTIFS(TabListaBens[Tipo Modelo],J$4,TabListaBens[Cliente],Tabela12[[#This Row],[Cliente]],TabListaBens[Localidade],Tabela12[[#This Row],[Localidade]])</f>
        <v>0</v>
      </c>
      <c r="K45" s="13">
        <f>COUNTIFS(TabListaBens[Tipo Modelo],K$4,TabListaBens[Cliente],Tabela12[[#This Row],[Cliente]],TabListaBens[Localidade],Tabela12[[#This Row],[Localidade]])</f>
        <v>0</v>
      </c>
      <c r="L45" s="13">
        <f>COUNTIFS(TabListaBens[Tipo Modelo],L$4,TabListaBens[Cliente],Tabela12[[#This Row],[Cliente]],TabListaBens[Localidade],Tabela12[[#This Row],[Localidade]])</f>
        <v>0</v>
      </c>
      <c r="M45" s="13">
        <f>COUNTIFS(TabListaBens[Tipo Modelo],M$4,TabListaBens[Cliente],Tabela12[[#This Row],[Cliente]],TabListaBens[Localidade],Tabela12[[#This Row],[Localidade]])</f>
        <v>0</v>
      </c>
      <c r="N45" s="13">
        <f>COUNTIFS(TabListaBens[Tipo Modelo],N$4,TabListaBens[Cliente],Tabela12[[#This Row],[Cliente]],TabListaBens[Localidade],Tabela12[[#This Row],[Localidade]])</f>
        <v>0</v>
      </c>
      <c r="O45" s="13">
        <f>COUNTIFS(TabListaBens[Tipo Modelo],O$4,TabListaBens[Cliente],Tabela12[[#This Row],[Cliente]],TabListaBens[Localidade],Tabela12[[#This Row],[Localidade]])</f>
        <v>0</v>
      </c>
      <c r="P45" s="13">
        <f>COUNTIFS(TabListaBens[Tipo Modelo],P$4,TabListaBens[Cliente],Tabela12[[#This Row],[Cliente]],TabListaBens[Localidade],Tabela12[[#This Row],[Localidade]])</f>
        <v>0</v>
      </c>
      <c r="Q45" s="13">
        <f>COUNTIFS(TabListaBens[Tipo Modelo],Q$4,TabListaBens[Cliente],Tabela12[[#This Row],[Cliente]],TabListaBens[Localidade],Tabela12[[#This Row],[Localidade]])</f>
        <v>0</v>
      </c>
      <c r="R45" s="13">
        <f>COUNTIFS(TabListaBens[Tipo Modelo],R$4,TabListaBens[Cliente],Tabela12[[#This Row],[Cliente]],TabListaBens[Localidade],Tabela12[[#This Row],[Localidade]])</f>
        <v>0</v>
      </c>
      <c r="S45" s="13">
        <f>COUNTIFS(TabListaBens[Tipo Modelo],S$4,TabListaBens[Cliente],Tabela12[[#This Row],[Cliente]],TabListaBens[Localidade],Tabela12[[#This Row],[Localidade]])</f>
        <v>0</v>
      </c>
      <c r="T45" s="13">
        <f>COUNTIFS(TabListaBens[Tipo Modelo],T$4,TabListaBens[Cliente],Tabela12[[#This Row],[Cliente]],TabListaBens[Localidade],Tabela12[[#This Row],[Localidade]])</f>
        <v>0</v>
      </c>
      <c r="U45" s="13">
        <f>COUNTIFS(TabListaBens[Tipo Modelo],U$4,TabListaBens[Cliente],Tabela12[[#This Row],[Cliente]],TabListaBens[Localidade],Tabela12[[#This Row],[Localidade]])</f>
        <v>0</v>
      </c>
      <c r="V45" s="13">
        <f>COUNTIFS(TabListaBens[Tipo Modelo],V$4,TabListaBens[Cliente],Tabela12[[#This Row],[Cliente]],TabListaBens[Localidade],Tabela12[[#This Row],[Localidade]])</f>
        <v>0</v>
      </c>
      <c r="W45" s="13">
        <f>COUNTIFS(TabListaBens[Tipo Modelo],W$4,TabListaBens[Cliente],Tabela12[[#This Row],[Cliente]],TabListaBens[Localidade],Tabela12[[#This Row],[Localidade]])</f>
        <v>0</v>
      </c>
      <c r="X45" s="13">
        <f>COUNTIFS(TabListaBens[Tipo Modelo],X$4,TabListaBens[Cliente],Tabela12[[#This Row],[Cliente]],TabListaBens[Localidade],Tabela12[[#This Row],[Localidade]])</f>
        <v>0</v>
      </c>
      <c r="Y45" s="13">
        <f>COUNTIFS(TabListaBens[Tipo Modelo],Y$4,TabListaBens[Cliente],Tabela12[[#This Row],[Cliente]],TabListaBens[Localidade],Tabela12[[#This Row],[Localidade]])</f>
        <v>0</v>
      </c>
      <c r="Z45" s="13">
        <f>COUNTIFS(TabListaBens[Tipo Modelo],Z$4,TabListaBens[Cliente],Tabela12[[#This Row],[Cliente]],TabListaBens[Localidade],Tabela12[[#This Row],[Localidade]])</f>
        <v>0</v>
      </c>
      <c r="AA45" s="13">
        <f>SUM(Tabela12[[#This Row],[BBBOGD0001]:[VRVFF01]])</f>
        <v>0</v>
      </c>
    </row>
    <row r="46" spans="1:27" x14ac:dyDescent="0.2">
      <c r="A46" s="23" t="s">
        <v>560</v>
      </c>
      <c r="B46" s="10" t="str">
        <f>IFERROR(VLOOKUP(Tabela12[[#This Row],[Ordem]],TabClienteLocalidade[],2,FALSE),"")</f>
        <v/>
      </c>
      <c r="C46" s="10" t="str">
        <f>IFERROR(VLOOKUP(Tabela12[[#This Row],[Ordem]],TabClienteLocalidade[],3,FALSE),"")</f>
        <v/>
      </c>
      <c r="D46" s="10" t="str">
        <f>IFERROR(VLOOKUP(Tabela12[[#This Row],[Ordem]],TabClienteLocalidade[],4,FALSE),"")</f>
        <v/>
      </c>
      <c r="E46" s="10" t="str">
        <f>IFERROR(VLOOKUP(Tabela12[[#This Row],[Ordem]],TabClienteLocalidade[],5,FALSE),"")</f>
        <v/>
      </c>
      <c r="F46" s="9">
        <f>COUNTIFS(TabListaBens[Tipo Modelo],F$4,TabListaBens[Cliente],Tabela12[[#This Row],[Cliente]],TabListaBens[Localidade],Tabela12[[#This Row],[Localidade]])</f>
        <v>0</v>
      </c>
      <c r="G46" s="13">
        <f>COUNTIFS(TabListaBens[Tipo Modelo],G$4,TabListaBens[Cliente],Tabela12[[#This Row],[Cliente]],TabListaBens[Localidade],Tabela12[[#This Row],[Localidade]])</f>
        <v>0</v>
      </c>
      <c r="H46" s="13">
        <f>COUNTIFS(TabListaBens[Tipo Modelo],H$4,TabListaBens[Cliente],Tabela12[[#This Row],[Cliente]],TabListaBens[Localidade],Tabela12[[#This Row],[Localidade]])</f>
        <v>0</v>
      </c>
      <c r="I46" s="13">
        <f>COUNTIFS(TabListaBens[Tipo Modelo],I$4,TabListaBens[Cliente],Tabela12[[#This Row],[Cliente]],TabListaBens[Localidade],Tabela12[[#This Row],[Localidade]])</f>
        <v>0</v>
      </c>
      <c r="J46" s="13">
        <f>COUNTIFS(TabListaBens[Tipo Modelo],J$4,TabListaBens[Cliente],Tabela12[[#This Row],[Cliente]],TabListaBens[Localidade],Tabela12[[#This Row],[Localidade]])</f>
        <v>0</v>
      </c>
      <c r="K46" s="13">
        <f>COUNTIFS(TabListaBens[Tipo Modelo],K$4,TabListaBens[Cliente],Tabela12[[#This Row],[Cliente]],TabListaBens[Localidade],Tabela12[[#This Row],[Localidade]])</f>
        <v>0</v>
      </c>
      <c r="L46" s="13">
        <f>COUNTIFS(TabListaBens[Tipo Modelo],L$4,TabListaBens[Cliente],Tabela12[[#This Row],[Cliente]],TabListaBens[Localidade],Tabela12[[#This Row],[Localidade]])</f>
        <v>0</v>
      </c>
      <c r="M46" s="13">
        <f>COUNTIFS(TabListaBens[Tipo Modelo],M$4,TabListaBens[Cliente],Tabela12[[#This Row],[Cliente]],TabListaBens[Localidade],Tabela12[[#This Row],[Localidade]])</f>
        <v>0</v>
      </c>
      <c r="N46" s="13">
        <f>COUNTIFS(TabListaBens[Tipo Modelo],N$4,TabListaBens[Cliente],Tabela12[[#This Row],[Cliente]],TabListaBens[Localidade],Tabela12[[#This Row],[Localidade]])</f>
        <v>0</v>
      </c>
      <c r="O46" s="13">
        <f>COUNTIFS(TabListaBens[Tipo Modelo],O$4,TabListaBens[Cliente],Tabela12[[#This Row],[Cliente]],TabListaBens[Localidade],Tabela12[[#This Row],[Localidade]])</f>
        <v>0</v>
      </c>
      <c r="P46" s="13">
        <f>COUNTIFS(TabListaBens[Tipo Modelo],P$4,TabListaBens[Cliente],Tabela12[[#This Row],[Cliente]],TabListaBens[Localidade],Tabela12[[#This Row],[Localidade]])</f>
        <v>0</v>
      </c>
      <c r="Q46" s="13">
        <f>COUNTIFS(TabListaBens[Tipo Modelo],Q$4,TabListaBens[Cliente],Tabela12[[#This Row],[Cliente]],TabListaBens[Localidade],Tabela12[[#This Row],[Localidade]])</f>
        <v>0</v>
      </c>
      <c r="R46" s="13">
        <f>COUNTIFS(TabListaBens[Tipo Modelo],R$4,TabListaBens[Cliente],Tabela12[[#This Row],[Cliente]],TabListaBens[Localidade],Tabela12[[#This Row],[Localidade]])</f>
        <v>0</v>
      </c>
      <c r="S46" s="13">
        <f>COUNTIFS(TabListaBens[Tipo Modelo],S$4,TabListaBens[Cliente],Tabela12[[#This Row],[Cliente]],TabListaBens[Localidade],Tabela12[[#This Row],[Localidade]])</f>
        <v>0</v>
      </c>
      <c r="T46" s="13">
        <f>COUNTIFS(TabListaBens[Tipo Modelo],T$4,TabListaBens[Cliente],Tabela12[[#This Row],[Cliente]],TabListaBens[Localidade],Tabela12[[#This Row],[Localidade]])</f>
        <v>0</v>
      </c>
      <c r="U46" s="13">
        <f>COUNTIFS(TabListaBens[Tipo Modelo],U$4,TabListaBens[Cliente],Tabela12[[#This Row],[Cliente]],TabListaBens[Localidade],Tabela12[[#This Row],[Localidade]])</f>
        <v>0</v>
      </c>
      <c r="V46" s="13">
        <f>COUNTIFS(TabListaBens[Tipo Modelo],V$4,TabListaBens[Cliente],Tabela12[[#This Row],[Cliente]],TabListaBens[Localidade],Tabela12[[#This Row],[Localidade]])</f>
        <v>0</v>
      </c>
      <c r="W46" s="13">
        <f>COUNTIFS(TabListaBens[Tipo Modelo],W$4,TabListaBens[Cliente],Tabela12[[#This Row],[Cliente]],TabListaBens[Localidade],Tabela12[[#This Row],[Localidade]])</f>
        <v>0</v>
      </c>
      <c r="X46" s="13">
        <f>COUNTIFS(TabListaBens[Tipo Modelo],X$4,TabListaBens[Cliente],Tabela12[[#This Row],[Cliente]],TabListaBens[Localidade],Tabela12[[#This Row],[Localidade]])</f>
        <v>0</v>
      </c>
      <c r="Y46" s="13">
        <f>COUNTIFS(TabListaBens[Tipo Modelo],Y$4,TabListaBens[Cliente],Tabela12[[#This Row],[Cliente]],TabListaBens[Localidade],Tabela12[[#This Row],[Localidade]])</f>
        <v>0</v>
      </c>
      <c r="Z46" s="13">
        <f>COUNTIFS(TabListaBens[Tipo Modelo],Z$4,TabListaBens[Cliente],Tabela12[[#This Row],[Cliente]],TabListaBens[Localidade],Tabela12[[#This Row],[Localidade]])</f>
        <v>0</v>
      </c>
      <c r="AA46" s="13">
        <f>SUM(Tabela12[[#This Row],[BBBOGD0001]:[VRVFF01]])</f>
        <v>0</v>
      </c>
    </row>
    <row r="47" spans="1:27" x14ac:dyDescent="0.2">
      <c r="A47" s="23" t="s">
        <v>561</v>
      </c>
      <c r="B47" s="10" t="str">
        <f>IFERROR(VLOOKUP(Tabela12[[#This Row],[Ordem]],TabClienteLocalidade[],2,FALSE),"")</f>
        <v/>
      </c>
      <c r="C47" s="10" t="str">
        <f>IFERROR(VLOOKUP(Tabela12[[#This Row],[Ordem]],TabClienteLocalidade[],3,FALSE),"")</f>
        <v/>
      </c>
      <c r="D47" s="10" t="str">
        <f>IFERROR(VLOOKUP(Tabela12[[#This Row],[Ordem]],TabClienteLocalidade[],4,FALSE),"")</f>
        <v/>
      </c>
      <c r="E47" s="10" t="str">
        <f>IFERROR(VLOOKUP(Tabela12[[#This Row],[Ordem]],TabClienteLocalidade[],5,FALSE),"")</f>
        <v/>
      </c>
      <c r="F47" s="9">
        <f>COUNTIFS(TabListaBens[Tipo Modelo],F$4,TabListaBens[Cliente],Tabela12[[#This Row],[Cliente]],TabListaBens[Localidade],Tabela12[[#This Row],[Localidade]])</f>
        <v>0</v>
      </c>
      <c r="G47" s="13">
        <f>COUNTIFS(TabListaBens[Tipo Modelo],G$4,TabListaBens[Cliente],Tabela12[[#This Row],[Cliente]],TabListaBens[Localidade],Tabela12[[#This Row],[Localidade]])</f>
        <v>0</v>
      </c>
      <c r="H47" s="13">
        <f>COUNTIFS(TabListaBens[Tipo Modelo],H$4,TabListaBens[Cliente],Tabela12[[#This Row],[Cliente]],TabListaBens[Localidade],Tabela12[[#This Row],[Localidade]])</f>
        <v>0</v>
      </c>
      <c r="I47" s="13">
        <f>COUNTIFS(TabListaBens[Tipo Modelo],I$4,TabListaBens[Cliente],Tabela12[[#This Row],[Cliente]],TabListaBens[Localidade],Tabela12[[#This Row],[Localidade]])</f>
        <v>0</v>
      </c>
      <c r="J47" s="13">
        <f>COUNTIFS(TabListaBens[Tipo Modelo],J$4,TabListaBens[Cliente],Tabela12[[#This Row],[Cliente]],TabListaBens[Localidade],Tabela12[[#This Row],[Localidade]])</f>
        <v>0</v>
      </c>
      <c r="K47" s="13">
        <f>COUNTIFS(TabListaBens[Tipo Modelo],K$4,TabListaBens[Cliente],Tabela12[[#This Row],[Cliente]],TabListaBens[Localidade],Tabela12[[#This Row],[Localidade]])</f>
        <v>0</v>
      </c>
      <c r="L47" s="13">
        <f>COUNTIFS(TabListaBens[Tipo Modelo],L$4,TabListaBens[Cliente],Tabela12[[#This Row],[Cliente]],TabListaBens[Localidade],Tabela12[[#This Row],[Localidade]])</f>
        <v>0</v>
      </c>
      <c r="M47" s="13">
        <f>COUNTIFS(TabListaBens[Tipo Modelo],M$4,TabListaBens[Cliente],Tabela12[[#This Row],[Cliente]],TabListaBens[Localidade],Tabela12[[#This Row],[Localidade]])</f>
        <v>0</v>
      </c>
      <c r="N47" s="13">
        <f>COUNTIFS(TabListaBens[Tipo Modelo],N$4,TabListaBens[Cliente],Tabela12[[#This Row],[Cliente]],TabListaBens[Localidade],Tabela12[[#This Row],[Localidade]])</f>
        <v>0</v>
      </c>
      <c r="O47" s="13">
        <f>COUNTIFS(TabListaBens[Tipo Modelo],O$4,TabListaBens[Cliente],Tabela12[[#This Row],[Cliente]],TabListaBens[Localidade],Tabela12[[#This Row],[Localidade]])</f>
        <v>0</v>
      </c>
      <c r="P47" s="13">
        <f>COUNTIFS(TabListaBens[Tipo Modelo],P$4,TabListaBens[Cliente],Tabela12[[#This Row],[Cliente]],TabListaBens[Localidade],Tabela12[[#This Row],[Localidade]])</f>
        <v>0</v>
      </c>
      <c r="Q47" s="13">
        <f>COUNTIFS(TabListaBens[Tipo Modelo],Q$4,TabListaBens[Cliente],Tabela12[[#This Row],[Cliente]],TabListaBens[Localidade],Tabela12[[#This Row],[Localidade]])</f>
        <v>0</v>
      </c>
      <c r="R47" s="13">
        <f>COUNTIFS(TabListaBens[Tipo Modelo],R$4,TabListaBens[Cliente],Tabela12[[#This Row],[Cliente]],TabListaBens[Localidade],Tabela12[[#This Row],[Localidade]])</f>
        <v>0</v>
      </c>
      <c r="S47" s="13">
        <f>COUNTIFS(TabListaBens[Tipo Modelo],S$4,TabListaBens[Cliente],Tabela12[[#This Row],[Cliente]],TabListaBens[Localidade],Tabela12[[#This Row],[Localidade]])</f>
        <v>0</v>
      </c>
      <c r="T47" s="13">
        <f>COUNTIFS(TabListaBens[Tipo Modelo],T$4,TabListaBens[Cliente],Tabela12[[#This Row],[Cliente]],TabListaBens[Localidade],Tabela12[[#This Row],[Localidade]])</f>
        <v>0</v>
      </c>
      <c r="U47" s="13">
        <f>COUNTIFS(TabListaBens[Tipo Modelo],U$4,TabListaBens[Cliente],Tabela12[[#This Row],[Cliente]],TabListaBens[Localidade],Tabela12[[#This Row],[Localidade]])</f>
        <v>0</v>
      </c>
      <c r="V47" s="13">
        <f>COUNTIFS(TabListaBens[Tipo Modelo],V$4,TabListaBens[Cliente],Tabela12[[#This Row],[Cliente]],TabListaBens[Localidade],Tabela12[[#This Row],[Localidade]])</f>
        <v>0</v>
      </c>
      <c r="W47" s="13">
        <f>COUNTIFS(TabListaBens[Tipo Modelo],W$4,TabListaBens[Cliente],Tabela12[[#This Row],[Cliente]],TabListaBens[Localidade],Tabela12[[#This Row],[Localidade]])</f>
        <v>0</v>
      </c>
      <c r="X47" s="13">
        <f>COUNTIFS(TabListaBens[Tipo Modelo],X$4,TabListaBens[Cliente],Tabela12[[#This Row],[Cliente]],TabListaBens[Localidade],Tabela12[[#This Row],[Localidade]])</f>
        <v>0</v>
      </c>
      <c r="Y47" s="13">
        <f>COUNTIFS(TabListaBens[Tipo Modelo],Y$4,TabListaBens[Cliente],Tabela12[[#This Row],[Cliente]],TabListaBens[Localidade],Tabela12[[#This Row],[Localidade]])</f>
        <v>0</v>
      </c>
      <c r="Z47" s="13">
        <f>COUNTIFS(TabListaBens[Tipo Modelo],Z$4,TabListaBens[Cliente],Tabela12[[#This Row],[Cliente]],TabListaBens[Localidade],Tabela12[[#This Row],[Localidade]])</f>
        <v>0</v>
      </c>
      <c r="AA47" s="13">
        <f>SUM(Tabela12[[#This Row],[BBBOGD0001]:[VRVFF01]])</f>
        <v>0</v>
      </c>
    </row>
    <row r="48" spans="1:27" x14ac:dyDescent="0.2">
      <c r="A48" s="23" t="s">
        <v>562</v>
      </c>
      <c r="B48" s="10" t="str">
        <f>IFERROR(VLOOKUP(Tabela12[[#This Row],[Ordem]],TabClienteLocalidade[],2,FALSE),"")</f>
        <v/>
      </c>
      <c r="C48" s="10" t="str">
        <f>IFERROR(VLOOKUP(Tabela12[[#This Row],[Ordem]],TabClienteLocalidade[],3,FALSE),"")</f>
        <v/>
      </c>
      <c r="D48" s="10" t="str">
        <f>IFERROR(VLOOKUP(Tabela12[[#This Row],[Ordem]],TabClienteLocalidade[],4,FALSE),"")</f>
        <v/>
      </c>
      <c r="E48" s="10" t="str">
        <f>IFERROR(VLOOKUP(Tabela12[[#This Row],[Ordem]],TabClienteLocalidade[],5,FALSE),"")</f>
        <v/>
      </c>
      <c r="F48" s="9">
        <f>COUNTIFS(TabListaBens[Tipo Modelo],F$4,TabListaBens[Cliente],Tabela12[[#This Row],[Cliente]],TabListaBens[Localidade],Tabela12[[#This Row],[Localidade]])</f>
        <v>0</v>
      </c>
      <c r="G48" s="9">
        <f>COUNTIFS(TabListaBens[Tipo Modelo],G$4,TabListaBens[Cliente],Tabela12[[#This Row],[Cliente]],TabListaBens[Localidade],Tabela12[[#This Row],[Localidade]])</f>
        <v>0</v>
      </c>
      <c r="H48" s="9">
        <f>COUNTIFS(TabListaBens[Tipo Modelo],H$4,TabListaBens[Cliente],Tabela12[[#This Row],[Cliente]],TabListaBens[Localidade],Tabela12[[#This Row],[Localidade]])</f>
        <v>0</v>
      </c>
      <c r="I48" s="9">
        <f>COUNTIFS(TabListaBens[Tipo Modelo],I$4,TabListaBens[Cliente],Tabela12[[#This Row],[Cliente]],TabListaBens[Localidade],Tabela12[[#This Row],[Localidade]])</f>
        <v>0</v>
      </c>
      <c r="J48" s="9">
        <f>COUNTIFS(TabListaBens[Tipo Modelo],J$4,TabListaBens[Cliente],Tabela12[[#This Row],[Cliente]],TabListaBens[Localidade],Tabela12[[#This Row],[Localidade]])</f>
        <v>0</v>
      </c>
      <c r="K48" s="9">
        <f>COUNTIFS(TabListaBens[Tipo Modelo],K$4,TabListaBens[Cliente],Tabela12[[#This Row],[Cliente]],TabListaBens[Localidade],Tabela12[[#This Row],[Localidade]])</f>
        <v>0</v>
      </c>
      <c r="L48" s="9">
        <f>COUNTIFS(TabListaBens[Tipo Modelo],L$4,TabListaBens[Cliente],Tabela12[[#This Row],[Cliente]],TabListaBens[Localidade],Tabela12[[#This Row],[Localidade]])</f>
        <v>0</v>
      </c>
      <c r="M48" s="9">
        <f>COUNTIFS(TabListaBens[Tipo Modelo],M$4,TabListaBens[Cliente],Tabela12[[#This Row],[Cliente]],TabListaBens[Localidade],Tabela12[[#This Row],[Localidade]])</f>
        <v>0</v>
      </c>
      <c r="N48" s="9">
        <f>COUNTIFS(TabListaBens[Tipo Modelo],N$4,TabListaBens[Cliente],Tabela12[[#This Row],[Cliente]],TabListaBens[Localidade],Tabela12[[#This Row],[Localidade]])</f>
        <v>0</v>
      </c>
      <c r="O48" s="9">
        <f>COUNTIFS(TabListaBens[Tipo Modelo],O$4,TabListaBens[Cliente],Tabela12[[#This Row],[Cliente]],TabListaBens[Localidade],Tabela12[[#This Row],[Localidade]])</f>
        <v>0</v>
      </c>
      <c r="P48" s="9">
        <f>COUNTIFS(TabListaBens[Tipo Modelo],P$4,TabListaBens[Cliente],Tabela12[[#This Row],[Cliente]],TabListaBens[Localidade],Tabela12[[#This Row],[Localidade]])</f>
        <v>0</v>
      </c>
      <c r="Q48" s="9">
        <f>COUNTIFS(TabListaBens[Tipo Modelo],Q$4,TabListaBens[Cliente],Tabela12[[#This Row],[Cliente]],TabListaBens[Localidade],Tabela12[[#This Row],[Localidade]])</f>
        <v>0</v>
      </c>
      <c r="R48" s="9">
        <f>COUNTIFS(TabListaBens[Tipo Modelo],R$4,TabListaBens[Cliente],Tabela12[[#This Row],[Cliente]],TabListaBens[Localidade],Tabela12[[#This Row],[Localidade]])</f>
        <v>0</v>
      </c>
      <c r="S48" s="9">
        <f>COUNTIFS(TabListaBens[Tipo Modelo],S$4,TabListaBens[Cliente],Tabela12[[#This Row],[Cliente]],TabListaBens[Localidade],Tabela12[[#This Row],[Localidade]])</f>
        <v>0</v>
      </c>
      <c r="T48" s="9">
        <f>COUNTIFS(TabListaBens[Tipo Modelo],T$4,TabListaBens[Cliente],Tabela12[[#This Row],[Cliente]],TabListaBens[Localidade],Tabela12[[#This Row],[Localidade]])</f>
        <v>0</v>
      </c>
      <c r="U48" s="9">
        <f>COUNTIFS(TabListaBens[Tipo Modelo],U$4,TabListaBens[Cliente],Tabela12[[#This Row],[Cliente]],TabListaBens[Localidade],Tabela12[[#This Row],[Localidade]])</f>
        <v>0</v>
      </c>
      <c r="V48" s="9">
        <f>COUNTIFS(TabListaBens[Tipo Modelo],V$4,TabListaBens[Cliente],Tabela12[[#This Row],[Cliente]],TabListaBens[Localidade],Tabela12[[#This Row],[Localidade]])</f>
        <v>0</v>
      </c>
      <c r="W48" s="9">
        <f>COUNTIFS(TabListaBens[Tipo Modelo],W$4,TabListaBens[Cliente],Tabela12[[#This Row],[Cliente]],TabListaBens[Localidade],Tabela12[[#This Row],[Localidade]])</f>
        <v>0</v>
      </c>
      <c r="X48" s="9">
        <f>COUNTIFS(TabListaBens[Tipo Modelo],X$4,TabListaBens[Cliente],Tabela12[[#This Row],[Cliente]],TabListaBens[Localidade],Tabela12[[#This Row],[Localidade]])</f>
        <v>0</v>
      </c>
      <c r="Y48" s="9">
        <f>COUNTIFS(TabListaBens[Tipo Modelo],Y$4,TabListaBens[Cliente],Tabela12[[#This Row],[Cliente]],TabListaBens[Localidade],Tabela12[[#This Row],[Localidade]])</f>
        <v>0</v>
      </c>
      <c r="Z48" s="13">
        <f>COUNTIFS(TabListaBens[Tipo Modelo],Z$4,TabListaBens[Cliente],Tabela12[[#This Row],[Cliente]],TabListaBens[Localidade],Tabela12[[#This Row],[Localidade]])</f>
        <v>0</v>
      </c>
      <c r="AA48" s="13">
        <f>SUM(Tabela12[[#This Row],[BBBOGD0001]:[VRVFF01]])</f>
        <v>0</v>
      </c>
    </row>
    <row r="49" spans="1:27" x14ac:dyDescent="0.2">
      <c r="A49" s="23" t="s">
        <v>563</v>
      </c>
      <c r="B49" s="10" t="str">
        <f>IFERROR(VLOOKUP(Tabela12[[#This Row],[Ordem]],TabClienteLocalidade[],2,FALSE),"")</f>
        <v/>
      </c>
      <c r="C49" s="10" t="str">
        <f>IFERROR(VLOOKUP(Tabela12[[#This Row],[Ordem]],TabClienteLocalidade[],3,FALSE),"")</f>
        <v/>
      </c>
      <c r="D49" s="10" t="str">
        <f>IFERROR(VLOOKUP(Tabela12[[#This Row],[Ordem]],TabClienteLocalidade[],4,FALSE),"")</f>
        <v/>
      </c>
      <c r="E49" s="10" t="str">
        <f>IFERROR(VLOOKUP(Tabela12[[#This Row],[Ordem]],TabClienteLocalidade[],5,FALSE),"")</f>
        <v/>
      </c>
      <c r="F49" s="9">
        <f>COUNTIFS(TabListaBens[Tipo Modelo],F$4,TabListaBens[Cliente],Tabela12[[#This Row],[Cliente]],TabListaBens[Localidade],Tabela12[[#This Row],[Localidade]])</f>
        <v>0</v>
      </c>
      <c r="G49" s="13">
        <f>COUNTIFS(TabListaBens[Tipo Modelo],G$4,TabListaBens[Cliente],Tabela12[[#This Row],[Cliente]],TabListaBens[Localidade],Tabela12[[#This Row],[Localidade]])</f>
        <v>0</v>
      </c>
      <c r="H49" s="13">
        <f>COUNTIFS(TabListaBens[Tipo Modelo],H$4,TabListaBens[Cliente],Tabela12[[#This Row],[Cliente]],TabListaBens[Localidade],Tabela12[[#This Row],[Localidade]])</f>
        <v>0</v>
      </c>
      <c r="I49" s="13">
        <f>COUNTIFS(TabListaBens[Tipo Modelo],I$4,TabListaBens[Cliente],Tabela12[[#This Row],[Cliente]],TabListaBens[Localidade],Tabela12[[#This Row],[Localidade]])</f>
        <v>0</v>
      </c>
      <c r="J49" s="13">
        <f>COUNTIFS(TabListaBens[Tipo Modelo],J$4,TabListaBens[Cliente],Tabela12[[#This Row],[Cliente]],TabListaBens[Localidade],Tabela12[[#This Row],[Localidade]])</f>
        <v>0</v>
      </c>
      <c r="K49" s="13">
        <f>COUNTIFS(TabListaBens[Tipo Modelo],K$4,TabListaBens[Cliente],Tabela12[[#This Row],[Cliente]],TabListaBens[Localidade],Tabela12[[#This Row],[Localidade]])</f>
        <v>0</v>
      </c>
      <c r="L49" s="13">
        <f>COUNTIFS(TabListaBens[Tipo Modelo],L$4,TabListaBens[Cliente],Tabela12[[#This Row],[Cliente]],TabListaBens[Localidade],Tabela12[[#This Row],[Localidade]])</f>
        <v>0</v>
      </c>
      <c r="M49" s="13">
        <f>COUNTIFS(TabListaBens[Tipo Modelo],M$4,TabListaBens[Cliente],Tabela12[[#This Row],[Cliente]],TabListaBens[Localidade],Tabela12[[#This Row],[Localidade]])</f>
        <v>0</v>
      </c>
      <c r="N49" s="13">
        <f>COUNTIFS(TabListaBens[Tipo Modelo],N$4,TabListaBens[Cliente],Tabela12[[#This Row],[Cliente]],TabListaBens[Localidade],Tabela12[[#This Row],[Localidade]])</f>
        <v>0</v>
      </c>
      <c r="O49" s="13">
        <f>COUNTIFS(TabListaBens[Tipo Modelo],O$4,TabListaBens[Cliente],Tabela12[[#This Row],[Cliente]],TabListaBens[Localidade],Tabela12[[#This Row],[Localidade]])</f>
        <v>0</v>
      </c>
      <c r="P49" s="13">
        <f>COUNTIFS(TabListaBens[Tipo Modelo],P$4,TabListaBens[Cliente],Tabela12[[#This Row],[Cliente]],TabListaBens[Localidade],Tabela12[[#This Row],[Localidade]])</f>
        <v>0</v>
      </c>
      <c r="Q49" s="13">
        <f>COUNTIFS(TabListaBens[Tipo Modelo],Q$4,TabListaBens[Cliente],Tabela12[[#This Row],[Cliente]],TabListaBens[Localidade],Tabela12[[#This Row],[Localidade]])</f>
        <v>0</v>
      </c>
      <c r="R49" s="13">
        <f>COUNTIFS(TabListaBens[Tipo Modelo],R$4,TabListaBens[Cliente],Tabela12[[#This Row],[Cliente]],TabListaBens[Localidade],Tabela12[[#This Row],[Localidade]])</f>
        <v>0</v>
      </c>
      <c r="S49" s="13">
        <f>COUNTIFS(TabListaBens[Tipo Modelo],S$4,TabListaBens[Cliente],Tabela12[[#This Row],[Cliente]],TabListaBens[Localidade],Tabela12[[#This Row],[Localidade]])</f>
        <v>0</v>
      </c>
      <c r="T49" s="13">
        <f>COUNTIFS(TabListaBens[Tipo Modelo],T$4,TabListaBens[Cliente],Tabela12[[#This Row],[Cliente]],TabListaBens[Localidade],Tabela12[[#This Row],[Localidade]])</f>
        <v>0</v>
      </c>
      <c r="U49" s="13">
        <f>COUNTIFS(TabListaBens[Tipo Modelo],U$4,TabListaBens[Cliente],Tabela12[[#This Row],[Cliente]],TabListaBens[Localidade],Tabela12[[#This Row],[Localidade]])</f>
        <v>0</v>
      </c>
      <c r="V49" s="13">
        <f>COUNTIFS(TabListaBens[Tipo Modelo],V$4,TabListaBens[Cliente],Tabela12[[#This Row],[Cliente]],TabListaBens[Localidade],Tabela12[[#This Row],[Localidade]])</f>
        <v>0</v>
      </c>
      <c r="W49" s="13">
        <f>COUNTIFS(TabListaBens[Tipo Modelo],W$4,TabListaBens[Cliente],Tabela12[[#This Row],[Cliente]],TabListaBens[Localidade],Tabela12[[#This Row],[Localidade]])</f>
        <v>0</v>
      </c>
      <c r="X49" s="13">
        <f>COUNTIFS(TabListaBens[Tipo Modelo],X$4,TabListaBens[Cliente],Tabela12[[#This Row],[Cliente]],TabListaBens[Localidade],Tabela12[[#This Row],[Localidade]])</f>
        <v>0</v>
      </c>
      <c r="Y49" s="13">
        <f>COUNTIFS(TabListaBens[Tipo Modelo],Y$4,TabListaBens[Cliente],Tabela12[[#This Row],[Cliente]],TabListaBens[Localidade],Tabela12[[#This Row],[Localidade]])</f>
        <v>0</v>
      </c>
      <c r="Z49" s="13">
        <f>COUNTIFS(TabListaBens[Tipo Modelo],Z$4,TabListaBens[Cliente],Tabela12[[#This Row],[Cliente]],TabListaBens[Localidade],Tabela12[[#This Row],[Localidade]])</f>
        <v>0</v>
      </c>
      <c r="AA49" s="13">
        <f>SUM(Tabela12[[#This Row],[BBBOGD0001]:[VRVFF01]])</f>
        <v>0</v>
      </c>
    </row>
    <row r="50" spans="1:27" x14ac:dyDescent="0.2">
      <c r="A50" s="23" t="s">
        <v>564</v>
      </c>
      <c r="B50" s="10" t="str">
        <f>IFERROR(VLOOKUP(Tabela12[[#This Row],[Ordem]],TabClienteLocalidade[],2,FALSE),"")</f>
        <v/>
      </c>
      <c r="C50" s="10" t="str">
        <f>IFERROR(VLOOKUP(Tabela12[[#This Row],[Ordem]],TabClienteLocalidade[],3,FALSE),"")</f>
        <v/>
      </c>
      <c r="D50" s="10" t="str">
        <f>IFERROR(VLOOKUP(Tabela12[[#This Row],[Ordem]],TabClienteLocalidade[],4,FALSE),"")</f>
        <v/>
      </c>
      <c r="E50" s="10" t="str">
        <f>IFERROR(VLOOKUP(Tabela12[[#This Row],[Ordem]],TabClienteLocalidade[],5,FALSE),"")</f>
        <v/>
      </c>
      <c r="F50" s="9">
        <f>COUNTIFS(TabListaBens[Tipo Modelo],F$4,TabListaBens[Cliente],Tabela12[[#This Row],[Cliente]],TabListaBens[Localidade],Tabela12[[#This Row],[Localidade]])</f>
        <v>0</v>
      </c>
      <c r="G50" s="13">
        <f>COUNTIFS(TabListaBens[Tipo Modelo],G$4,TabListaBens[Cliente],Tabela12[[#This Row],[Cliente]],TabListaBens[Localidade],Tabela12[[#This Row],[Localidade]])</f>
        <v>0</v>
      </c>
      <c r="H50" s="13">
        <f>COUNTIFS(TabListaBens[Tipo Modelo],H$4,TabListaBens[Cliente],Tabela12[[#This Row],[Cliente]],TabListaBens[Localidade],Tabela12[[#This Row],[Localidade]])</f>
        <v>0</v>
      </c>
      <c r="I50" s="13">
        <f>COUNTIFS(TabListaBens[Tipo Modelo],I$4,TabListaBens[Cliente],Tabela12[[#This Row],[Cliente]],TabListaBens[Localidade],Tabela12[[#This Row],[Localidade]])</f>
        <v>0</v>
      </c>
      <c r="J50" s="13">
        <f>COUNTIFS(TabListaBens[Tipo Modelo],J$4,TabListaBens[Cliente],Tabela12[[#This Row],[Cliente]],TabListaBens[Localidade],Tabela12[[#This Row],[Localidade]])</f>
        <v>0</v>
      </c>
      <c r="K50" s="13">
        <f>COUNTIFS(TabListaBens[Tipo Modelo],K$4,TabListaBens[Cliente],Tabela12[[#This Row],[Cliente]],TabListaBens[Localidade],Tabela12[[#This Row],[Localidade]])</f>
        <v>0</v>
      </c>
      <c r="L50" s="13">
        <f>COUNTIFS(TabListaBens[Tipo Modelo],L$4,TabListaBens[Cliente],Tabela12[[#This Row],[Cliente]],TabListaBens[Localidade],Tabela12[[#This Row],[Localidade]])</f>
        <v>0</v>
      </c>
      <c r="M50" s="13">
        <f>COUNTIFS(TabListaBens[Tipo Modelo],M$4,TabListaBens[Cliente],Tabela12[[#This Row],[Cliente]],TabListaBens[Localidade],Tabela12[[#This Row],[Localidade]])</f>
        <v>0</v>
      </c>
      <c r="N50" s="13">
        <f>COUNTIFS(TabListaBens[Tipo Modelo],N$4,TabListaBens[Cliente],Tabela12[[#This Row],[Cliente]],TabListaBens[Localidade],Tabela12[[#This Row],[Localidade]])</f>
        <v>0</v>
      </c>
      <c r="O50" s="13">
        <f>COUNTIFS(TabListaBens[Tipo Modelo],O$4,TabListaBens[Cliente],Tabela12[[#This Row],[Cliente]],TabListaBens[Localidade],Tabela12[[#This Row],[Localidade]])</f>
        <v>0</v>
      </c>
      <c r="P50" s="13">
        <f>COUNTIFS(TabListaBens[Tipo Modelo],P$4,TabListaBens[Cliente],Tabela12[[#This Row],[Cliente]],TabListaBens[Localidade],Tabela12[[#This Row],[Localidade]])</f>
        <v>0</v>
      </c>
      <c r="Q50" s="13">
        <f>COUNTIFS(TabListaBens[Tipo Modelo],Q$4,TabListaBens[Cliente],Tabela12[[#This Row],[Cliente]],TabListaBens[Localidade],Tabela12[[#This Row],[Localidade]])</f>
        <v>0</v>
      </c>
      <c r="R50" s="13">
        <f>COUNTIFS(TabListaBens[Tipo Modelo],R$4,TabListaBens[Cliente],Tabela12[[#This Row],[Cliente]],TabListaBens[Localidade],Tabela12[[#This Row],[Localidade]])</f>
        <v>0</v>
      </c>
      <c r="S50" s="13">
        <f>COUNTIFS(TabListaBens[Tipo Modelo],S$4,TabListaBens[Cliente],Tabela12[[#This Row],[Cliente]],TabListaBens[Localidade],Tabela12[[#This Row],[Localidade]])</f>
        <v>0</v>
      </c>
      <c r="T50" s="13">
        <f>COUNTIFS(TabListaBens[Tipo Modelo],T$4,TabListaBens[Cliente],Tabela12[[#This Row],[Cliente]],TabListaBens[Localidade],Tabela12[[#This Row],[Localidade]])</f>
        <v>0</v>
      </c>
      <c r="U50" s="13">
        <f>COUNTIFS(TabListaBens[Tipo Modelo],U$4,TabListaBens[Cliente],Tabela12[[#This Row],[Cliente]],TabListaBens[Localidade],Tabela12[[#This Row],[Localidade]])</f>
        <v>0</v>
      </c>
      <c r="V50" s="13">
        <f>COUNTIFS(TabListaBens[Tipo Modelo],V$4,TabListaBens[Cliente],Tabela12[[#This Row],[Cliente]],TabListaBens[Localidade],Tabela12[[#This Row],[Localidade]])</f>
        <v>0</v>
      </c>
      <c r="W50" s="13">
        <f>COUNTIFS(TabListaBens[Tipo Modelo],W$4,TabListaBens[Cliente],Tabela12[[#This Row],[Cliente]],TabListaBens[Localidade],Tabela12[[#This Row],[Localidade]])</f>
        <v>0</v>
      </c>
      <c r="X50" s="13">
        <f>COUNTIFS(TabListaBens[Tipo Modelo],X$4,TabListaBens[Cliente],Tabela12[[#This Row],[Cliente]],TabListaBens[Localidade],Tabela12[[#This Row],[Localidade]])</f>
        <v>0</v>
      </c>
      <c r="Y50" s="13">
        <f>COUNTIFS(TabListaBens[Tipo Modelo],Y$4,TabListaBens[Cliente],Tabela12[[#This Row],[Cliente]],TabListaBens[Localidade],Tabela12[[#This Row],[Localidade]])</f>
        <v>0</v>
      </c>
      <c r="Z50" s="13">
        <f>COUNTIFS(TabListaBens[Tipo Modelo],Z$4,TabListaBens[Cliente],Tabela12[[#This Row],[Cliente]],TabListaBens[Localidade],Tabela12[[#This Row],[Localidade]])</f>
        <v>0</v>
      </c>
      <c r="AA50" s="13">
        <f>SUM(Tabela12[[#This Row],[BBBOGD0001]:[VRVFF01]])</f>
        <v>0</v>
      </c>
    </row>
    <row r="51" spans="1:27" x14ac:dyDescent="0.2">
      <c r="A51" s="23" t="s">
        <v>565</v>
      </c>
      <c r="B51" s="10" t="str">
        <f>IFERROR(VLOOKUP(Tabela12[[#This Row],[Ordem]],TabClienteLocalidade[],2,FALSE),"")</f>
        <v/>
      </c>
      <c r="C51" s="10" t="str">
        <f>IFERROR(VLOOKUP(Tabela12[[#This Row],[Ordem]],TabClienteLocalidade[],3,FALSE),"")</f>
        <v/>
      </c>
      <c r="D51" s="10" t="str">
        <f>IFERROR(VLOOKUP(Tabela12[[#This Row],[Ordem]],TabClienteLocalidade[],4,FALSE),"")</f>
        <v/>
      </c>
      <c r="E51" s="10" t="str">
        <f>IFERROR(VLOOKUP(Tabela12[[#This Row],[Ordem]],TabClienteLocalidade[],5,FALSE),"")</f>
        <v/>
      </c>
      <c r="F51" s="9">
        <f>COUNTIFS(TabListaBens[Tipo Modelo],F$4,TabListaBens[Cliente],Tabela12[[#This Row],[Cliente]],TabListaBens[Localidade],Tabela12[[#This Row],[Localidade]])</f>
        <v>0</v>
      </c>
      <c r="G51" s="13">
        <f>COUNTIFS(TabListaBens[Tipo Modelo],G$4,TabListaBens[Cliente],Tabela12[[#This Row],[Cliente]],TabListaBens[Localidade],Tabela12[[#This Row],[Localidade]])</f>
        <v>0</v>
      </c>
      <c r="H51" s="13">
        <f>COUNTIFS(TabListaBens[Tipo Modelo],H$4,TabListaBens[Cliente],Tabela12[[#This Row],[Cliente]],TabListaBens[Localidade],Tabela12[[#This Row],[Localidade]])</f>
        <v>0</v>
      </c>
      <c r="I51" s="13">
        <f>COUNTIFS(TabListaBens[Tipo Modelo],I$4,TabListaBens[Cliente],Tabela12[[#This Row],[Cliente]],TabListaBens[Localidade],Tabela12[[#This Row],[Localidade]])</f>
        <v>0</v>
      </c>
      <c r="J51" s="13">
        <f>COUNTIFS(TabListaBens[Tipo Modelo],J$4,TabListaBens[Cliente],Tabela12[[#This Row],[Cliente]],TabListaBens[Localidade],Tabela12[[#This Row],[Localidade]])</f>
        <v>0</v>
      </c>
      <c r="K51" s="13">
        <f>COUNTIFS(TabListaBens[Tipo Modelo],K$4,TabListaBens[Cliente],Tabela12[[#This Row],[Cliente]],TabListaBens[Localidade],Tabela12[[#This Row],[Localidade]])</f>
        <v>0</v>
      </c>
      <c r="L51" s="13">
        <f>COUNTIFS(TabListaBens[Tipo Modelo],L$4,TabListaBens[Cliente],Tabela12[[#This Row],[Cliente]],TabListaBens[Localidade],Tabela12[[#This Row],[Localidade]])</f>
        <v>0</v>
      </c>
      <c r="M51" s="13">
        <f>COUNTIFS(TabListaBens[Tipo Modelo],M$4,TabListaBens[Cliente],Tabela12[[#This Row],[Cliente]],TabListaBens[Localidade],Tabela12[[#This Row],[Localidade]])</f>
        <v>0</v>
      </c>
      <c r="N51" s="13">
        <f>COUNTIFS(TabListaBens[Tipo Modelo],N$4,TabListaBens[Cliente],Tabela12[[#This Row],[Cliente]],TabListaBens[Localidade],Tabela12[[#This Row],[Localidade]])</f>
        <v>0</v>
      </c>
      <c r="O51" s="13">
        <f>COUNTIFS(TabListaBens[Tipo Modelo],O$4,TabListaBens[Cliente],Tabela12[[#This Row],[Cliente]],TabListaBens[Localidade],Tabela12[[#This Row],[Localidade]])</f>
        <v>0</v>
      </c>
      <c r="P51" s="13">
        <f>COUNTIFS(TabListaBens[Tipo Modelo],P$4,TabListaBens[Cliente],Tabela12[[#This Row],[Cliente]],TabListaBens[Localidade],Tabela12[[#This Row],[Localidade]])</f>
        <v>0</v>
      </c>
      <c r="Q51" s="13">
        <f>COUNTIFS(TabListaBens[Tipo Modelo],Q$4,TabListaBens[Cliente],Tabela12[[#This Row],[Cliente]],TabListaBens[Localidade],Tabela12[[#This Row],[Localidade]])</f>
        <v>0</v>
      </c>
      <c r="R51" s="13">
        <f>COUNTIFS(TabListaBens[Tipo Modelo],R$4,TabListaBens[Cliente],Tabela12[[#This Row],[Cliente]],TabListaBens[Localidade],Tabela12[[#This Row],[Localidade]])</f>
        <v>0</v>
      </c>
      <c r="S51" s="13">
        <f>COUNTIFS(TabListaBens[Tipo Modelo],S$4,TabListaBens[Cliente],Tabela12[[#This Row],[Cliente]],TabListaBens[Localidade],Tabela12[[#This Row],[Localidade]])</f>
        <v>0</v>
      </c>
      <c r="T51" s="13">
        <f>COUNTIFS(TabListaBens[Tipo Modelo],T$4,TabListaBens[Cliente],Tabela12[[#This Row],[Cliente]],TabListaBens[Localidade],Tabela12[[#This Row],[Localidade]])</f>
        <v>0</v>
      </c>
      <c r="U51" s="13">
        <f>COUNTIFS(TabListaBens[Tipo Modelo],U$4,TabListaBens[Cliente],Tabela12[[#This Row],[Cliente]],TabListaBens[Localidade],Tabela12[[#This Row],[Localidade]])</f>
        <v>0</v>
      </c>
      <c r="V51" s="13">
        <f>COUNTIFS(TabListaBens[Tipo Modelo],V$4,TabListaBens[Cliente],Tabela12[[#This Row],[Cliente]],TabListaBens[Localidade],Tabela12[[#This Row],[Localidade]])</f>
        <v>0</v>
      </c>
      <c r="W51" s="13">
        <f>COUNTIFS(TabListaBens[Tipo Modelo],W$4,TabListaBens[Cliente],Tabela12[[#This Row],[Cliente]],TabListaBens[Localidade],Tabela12[[#This Row],[Localidade]])</f>
        <v>0</v>
      </c>
      <c r="X51" s="13">
        <f>COUNTIFS(TabListaBens[Tipo Modelo],X$4,TabListaBens[Cliente],Tabela12[[#This Row],[Cliente]],TabListaBens[Localidade],Tabela12[[#This Row],[Localidade]])</f>
        <v>0</v>
      </c>
      <c r="Y51" s="13">
        <f>COUNTIFS(TabListaBens[Tipo Modelo],Y$4,TabListaBens[Cliente],Tabela12[[#This Row],[Cliente]],TabListaBens[Localidade],Tabela12[[#This Row],[Localidade]])</f>
        <v>0</v>
      </c>
      <c r="Z51" s="13">
        <f>COUNTIFS(TabListaBens[Tipo Modelo],Z$4,TabListaBens[Cliente],Tabela12[[#This Row],[Cliente]],TabListaBens[Localidade],Tabela12[[#This Row],[Localidade]])</f>
        <v>0</v>
      </c>
      <c r="AA51" s="13">
        <f>SUM(Tabela12[[#This Row],[BBBOGD0001]:[VRVFF01]])</f>
        <v>0</v>
      </c>
    </row>
    <row r="52" spans="1:27" x14ac:dyDescent="0.2">
      <c r="A52" s="23" t="s">
        <v>566</v>
      </c>
      <c r="B52" s="10" t="str">
        <f>IFERROR(VLOOKUP(Tabela12[[#This Row],[Ordem]],TabClienteLocalidade[],2,FALSE),"")</f>
        <v/>
      </c>
      <c r="C52" s="10" t="str">
        <f>IFERROR(VLOOKUP(Tabela12[[#This Row],[Ordem]],TabClienteLocalidade[],3,FALSE),"")</f>
        <v/>
      </c>
      <c r="D52" s="10" t="str">
        <f>IFERROR(VLOOKUP(Tabela12[[#This Row],[Ordem]],TabClienteLocalidade[],4,FALSE),"")</f>
        <v/>
      </c>
      <c r="E52" s="10" t="str">
        <f>IFERROR(VLOOKUP(Tabela12[[#This Row],[Ordem]],TabClienteLocalidade[],5,FALSE),"")</f>
        <v/>
      </c>
      <c r="F52" s="9">
        <f>COUNTIFS(TabListaBens[Tipo Modelo],F$4,TabListaBens[Cliente],Tabela12[[#This Row],[Cliente]],TabListaBens[Localidade],Tabela12[[#This Row],[Localidade]])</f>
        <v>0</v>
      </c>
      <c r="G52" s="13">
        <f>COUNTIFS(TabListaBens[Tipo Modelo],G$4,TabListaBens[Cliente],Tabela12[[#This Row],[Cliente]],TabListaBens[Localidade],Tabela12[[#This Row],[Localidade]])</f>
        <v>0</v>
      </c>
      <c r="H52" s="13">
        <f>COUNTIFS(TabListaBens[Tipo Modelo],H$4,TabListaBens[Cliente],Tabela12[[#This Row],[Cliente]],TabListaBens[Localidade],Tabela12[[#This Row],[Localidade]])</f>
        <v>0</v>
      </c>
      <c r="I52" s="13">
        <f>COUNTIFS(TabListaBens[Tipo Modelo],I$4,TabListaBens[Cliente],Tabela12[[#This Row],[Cliente]],TabListaBens[Localidade],Tabela12[[#This Row],[Localidade]])</f>
        <v>0</v>
      </c>
      <c r="J52" s="13">
        <f>COUNTIFS(TabListaBens[Tipo Modelo],J$4,TabListaBens[Cliente],Tabela12[[#This Row],[Cliente]],TabListaBens[Localidade],Tabela12[[#This Row],[Localidade]])</f>
        <v>0</v>
      </c>
      <c r="K52" s="13">
        <f>COUNTIFS(TabListaBens[Tipo Modelo],K$4,TabListaBens[Cliente],Tabela12[[#This Row],[Cliente]],TabListaBens[Localidade],Tabela12[[#This Row],[Localidade]])</f>
        <v>0</v>
      </c>
      <c r="L52" s="13">
        <f>COUNTIFS(TabListaBens[Tipo Modelo],L$4,TabListaBens[Cliente],Tabela12[[#This Row],[Cliente]],TabListaBens[Localidade],Tabela12[[#This Row],[Localidade]])</f>
        <v>0</v>
      </c>
      <c r="M52" s="13">
        <f>COUNTIFS(TabListaBens[Tipo Modelo],M$4,TabListaBens[Cliente],Tabela12[[#This Row],[Cliente]],TabListaBens[Localidade],Tabela12[[#This Row],[Localidade]])</f>
        <v>0</v>
      </c>
      <c r="N52" s="13">
        <f>COUNTIFS(TabListaBens[Tipo Modelo],N$4,TabListaBens[Cliente],Tabela12[[#This Row],[Cliente]],TabListaBens[Localidade],Tabela12[[#This Row],[Localidade]])</f>
        <v>0</v>
      </c>
      <c r="O52" s="13">
        <f>COUNTIFS(TabListaBens[Tipo Modelo],O$4,TabListaBens[Cliente],Tabela12[[#This Row],[Cliente]],TabListaBens[Localidade],Tabela12[[#This Row],[Localidade]])</f>
        <v>0</v>
      </c>
      <c r="P52" s="13">
        <f>COUNTIFS(TabListaBens[Tipo Modelo],P$4,TabListaBens[Cliente],Tabela12[[#This Row],[Cliente]],TabListaBens[Localidade],Tabela12[[#This Row],[Localidade]])</f>
        <v>0</v>
      </c>
      <c r="Q52" s="13">
        <f>COUNTIFS(TabListaBens[Tipo Modelo],Q$4,TabListaBens[Cliente],Tabela12[[#This Row],[Cliente]],TabListaBens[Localidade],Tabela12[[#This Row],[Localidade]])</f>
        <v>0</v>
      </c>
      <c r="R52" s="13">
        <f>COUNTIFS(TabListaBens[Tipo Modelo],R$4,TabListaBens[Cliente],Tabela12[[#This Row],[Cliente]],TabListaBens[Localidade],Tabela12[[#This Row],[Localidade]])</f>
        <v>0</v>
      </c>
      <c r="S52" s="13">
        <f>COUNTIFS(TabListaBens[Tipo Modelo],S$4,TabListaBens[Cliente],Tabela12[[#This Row],[Cliente]],TabListaBens[Localidade],Tabela12[[#This Row],[Localidade]])</f>
        <v>0</v>
      </c>
      <c r="T52" s="13">
        <f>COUNTIFS(TabListaBens[Tipo Modelo],T$4,TabListaBens[Cliente],Tabela12[[#This Row],[Cliente]],TabListaBens[Localidade],Tabela12[[#This Row],[Localidade]])</f>
        <v>0</v>
      </c>
      <c r="U52" s="13">
        <f>COUNTIFS(TabListaBens[Tipo Modelo],U$4,TabListaBens[Cliente],Tabela12[[#This Row],[Cliente]],TabListaBens[Localidade],Tabela12[[#This Row],[Localidade]])</f>
        <v>0</v>
      </c>
      <c r="V52" s="13">
        <f>COUNTIFS(TabListaBens[Tipo Modelo],V$4,TabListaBens[Cliente],Tabela12[[#This Row],[Cliente]],TabListaBens[Localidade],Tabela12[[#This Row],[Localidade]])</f>
        <v>0</v>
      </c>
      <c r="W52" s="13">
        <f>COUNTIFS(TabListaBens[Tipo Modelo],W$4,TabListaBens[Cliente],Tabela12[[#This Row],[Cliente]],TabListaBens[Localidade],Tabela12[[#This Row],[Localidade]])</f>
        <v>0</v>
      </c>
      <c r="X52" s="13">
        <f>COUNTIFS(TabListaBens[Tipo Modelo],X$4,TabListaBens[Cliente],Tabela12[[#This Row],[Cliente]],TabListaBens[Localidade],Tabela12[[#This Row],[Localidade]])</f>
        <v>0</v>
      </c>
      <c r="Y52" s="13">
        <f>COUNTIFS(TabListaBens[Tipo Modelo],Y$4,TabListaBens[Cliente],Tabela12[[#This Row],[Cliente]],TabListaBens[Localidade],Tabela12[[#This Row],[Localidade]])</f>
        <v>0</v>
      </c>
      <c r="Z52" s="13">
        <f>COUNTIFS(TabListaBens[Tipo Modelo],Z$4,TabListaBens[Cliente],Tabela12[[#This Row],[Cliente]],TabListaBens[Localidade],Tabela12[[#This Row],[Localidade]])</f>
        <v>0</v>
      </c>
      <c r="AA52" s="13">
        <f>SUM(Tabela12[[#This Row],[BBBOGD0001]:[VRVFF01]])</f>
        <v>0</v>
      </c>
    </row>
    <row r="53" spans="1:27" x14ac:dyDescent="0.2">
      <c r="A53" s="23" t="s">
        <v>567</v>
      </c>
      <c r="B53" s="10" t="str">
        <f>IFERROR(VLOOKUP(Tabela12[[#This Row],[Ordem]],TabClienteLocalidade[],2,FALSE),"")</f>
        <v/>
      </c>
      <c r="C53" s="10" t="str">
        <f>IFERROR(VLOOKUP(Tabela12[[#This Row],[Ordem]],TabClienteLocalidade[],3,FALSE),"")</f>
        <v/>
      </c>
      <c r="D53" s="10" t="str">
        <f>IFERROR(VLOOKUP(Tabela12[[#This Row],[Ordem]],TabClienteLocalidade[],4,FALSE),"")</f>
        <v/>
      </c>
      <c r="E53" s="10" t="str">
        <f>IFERROR(VLOOKUP(Tabela12[[#This Row],[Ordem]],TabClienteLocalidade[],5,FALSE),"")</f>
        <v/>
      </c>
      <c r="F53" s="9">
        <f>COUNTIFS(TabListaBens[Tipo Modelo],F$4,TabListaBens[Cliente],Tabela12[[#This Row],[Cliente]],TabListaBens[Localidade],Tabela12[[#This Row],[Localidade]])</f>
        <v>0</v>
      </c>
      <c r="G53" s="9">
        <f>COUNTIFS(TabListaBens[Tipo Modelo],G$4,TabListaBens[Cliente],Tabela12[[#This Row],[Cliente]],TabListaBens[Localidade],Tabela12[[#This Row],[Localidade]])</f>
        <v>0</v>
      </c>
      <c r="H53" s="9">
        <f>COUNTIFS(TabListaBens[Tipo Modelo],H$4,TabListaBens[Cliente],Tabela12[[#This Row],[Cliente]],TabListaBens[Localidade],Tabela12[[#This Row],[Localidade]])</f>
        <v>0</v>
      </c>
      <c r="I53" s="9">
        <f>COUNTIFS(TabListaBens[Tipo Modelo],I$4,TabListaBens[Cliente],Tabela12[[#This Row],[Cliente]],TabListaBens[Localidade],Tabela12[[#This Row],[Localidade]])</f>
        <v>0</v>
      </c>
      <c r="J53" s="9">
        <f>COUNTIFS(TabListaBens[Tipo Modelo],J$4,TabListaBens[Cliente],Tabela12[[#This Row],[Cliente]],TabListaBens[Localidade],Tabela12[[#This Row],[Localidade]])</f>
        <v>0</v>
      </c>
      <c r="K53" s="9">
        <f>COUNTIFS(TabListaBens[Tipo Modelo],K$4,TabListaBens[Cliente],Tabela12[[#This Row],[Cliente]],TabListaBens[Localidade],Tabela12[[#This Row],[Localidade]])</f>
        <v>0</v>
      </c>
      <c r="L53" s="9">
        <f>COUNTIFS(TabListaBens[Tipo Modelo],L$4,TabListaBens[Cliente],Tabela12[[#This Row],[Cliente]],TabListaBens[Localidade],Tabela12[[#This Row],[Localidade]])</f>
        <v>0</v>
      </c>
      <c r="M53" s="9">
        <f>COUNTIFS(TabListaBens[Tipo Modelo],M$4,TabListaBens[Cliente],Tabela12[[#This Row],[Cliente]],TabListaBens[Localidade],Tabela12[[#This Row],[Localidade]])</f>
        <v>0</v>
      </c>
      <c r="N53" s="9">
        <f>COUNTIFS(TabListaBens[Tipo Modelo],N$4,TabListaBens[Cliente],Tabela12[[#This Row],[Cliente]],TabListaBens[Localidade],Tabela12[[#This Row],[Localidade]])</f>
        <v>0</v>
      </c>
      <c r="O53" s="9">
        <f>COUNTIFS(TabListaBens[Tipo Modelo],O$4,TabListaBens[Cliente],Tabela12[[#This Row],[Cliente]],TabListaBens[Localidade],Tabela12[[#This Row],[Localidade]])</f>
        <v>0</v>
      </c>
      <c r="P53" s="9">
        <f>COUNTIFS(TabListaBens[Tipo Modelo],P$4,TabListaBens[Cliente],Tabela12[[#This Row],[Cliente]],TabListaBens[Localidade],Tabela12[[#This Row],[Localidade]])</f>
        <v>0</v>
      </c>
      <c r="Q53" s="9">
        <f>COUNTIFS(TabListaBens[Tipo Modelo],Q$4,TabListaBens[Cliente],Tabela12[[#This Row],[Cliente]],TabListaBens[Localidade],Tabela12[[#This Row],[Localidade]])</f>
        <v>0</v>
      </c>
      <c r="R53" s="9">
        <f>COUNTIFS(TabListaBens[Tipo Modelo],R$4,TabListaBens[Cliente],Tabela12[[#This Row],[Cliente]],TabListaBens[Localidade],Tabela12[[#This Row],[Localidade]])</f>
        <v>0</v>
      </c>
      <c r="S53" s="9">
        <f>COUNTIFS(TabListaBens[Tipo Modelo],S$4,TabListaBens[Cliente],Tabela12[[#This Row],[Cliente]],TabListaBens[Localidade],Tabela12[[#This Row],[Localidade]])</f>
        <v>0</v>
      </c>
      <c r="T53" s="9">
        <f>COUNTIFS(TabListaBens[Tipo Modelo],T$4,TabListaBens[Cliente],Tabela12[[#This Row],[Cliente]],TabListaBens[Localidade],Tabela12[[#This Row],[Localidade]])</f>
        <v>0</v>
      </c>
      <c r="U53" s="9">
        <f>COUNTIFS(TabListaBens[Tipo Modelo],U$4,TabListaBens[Cliente],Tabela12[[#This Row],[Cliente]],TabListaBens[Localidade],Tabela12[[#This Row],[Localidade]])</f>
        <v>0</v>
      </c>
      <c r="V53" s="9">
        <f>COUNTIFS(TabListaBens[Tipo Modelo],V$4,TabListaBens[Cliente],Tabela12[[#This Row],[Cliente]],TabListaBens[Localidade],Tabela12[[#This Row],[Localidade]])</f>
        <v>0</v>
      </c>
      <c r="W53" s="9">
        <f>COUNTIFS(TabListaBens[Tipo Modelo],W$4,TabListaBens[Cliente],Tabela12[[#This Row],[Cliente]],TabListaBens[Localidade],Tabela12[[#This Row],[Localidade]])</f>
        <v>0</v>
      </c>
      <c r="X53" s="9">
        <f>COUNTIFS(TabListaBens[Tipo Modelo],X$4,TabListaBens[Cliente],Tabela12[[#This Row],[Cliente]],TabListaBens[Localidade],Tabela12[[#This Row],[Localidade]])</f>
        <v>0</v>
      </c>
      <c r="Y53" s="9">
        <f>COUNTIFS(TabListaBens[Tipo Modelo],Y$4,TabListaBens[Cliente],Tabela12[[#This Row],[Cliente]],TabListaBens[Localidade],Tabela12[[#This Row],[Localidade]])</f>
        <v>0</v>
      </c>
      <c r="Z53" s="13">
        <f>COUNTIFS(TabListaBens[Tipo Modelo],Z$4,TabListaBens[Cliente],Tabela12[[#This Row],[Cliente]],TabListaBens[Localidade],Tabela12[[#This Row],[Localidade]])</f>
        <v>0</v>
      </c>
      <c r="AA53" s="13">
        <f>SUM(Tabela12[[#This Row],[BBBOGD0001]:[VRVFF01]])</f>
        <v>0</v>
      </c>
    </row>
    <row r="54" spans="1:27" x14ac:dyDescent="0.2">
      <c r="A54" s="23" t="s">
        <v>568</v>
      </c>
      <c r="B54" s="10" t="str">
        <f>IFERROR(VLOOKUP(Tabela12[[#This Row],[Ordem]],TabClienteLocalidade[],2,FALSE),"")</f>
        <v/>
      </c>
      <c r="C54" s="10" t="str">
        <f>IFERROR(VLOOKUP(Tabela12[[#This Row],[Ordem]],TabClienteLocalidade[],3,FALSE),"")</f>
        <v/>
      </c>
      <c r="D54" s="10" t="str">
        <f>IFERROR(VLOOKUP(Tabela12[[#This Row],[Ordem]],TabClienteLocalidade[],4,FALSE),"")</f>
        <v/>
      </c>
      <c r="E54" s="10" t="str">
        <f>IFERROR(VLOOKUP(Tabela12[[#This Row],[Ordem]],TabClienteLocalidade[],5,FALSE),"")</f>
        <v/>
      </c>
      <c r="F54" s="9">
        <f>COUNTIFS(TabListaBens[Tipo Modelo],F$4,TabListaBens[Cliente],Tabela12[[#This Row],[Cliente]],TabListaBens[Localidade],Tabela12[[#This Row],[Localidade]])</f>
        <v>0</v>
      </c>
      <c r="G54" s="13">
        <f>COUNTIFS(TabListaBens[Tipo Modelo],G$4,TabListaBens[Cliente],Tabela12[[#This Row],[Cliente]],TabListaBens[Localidade],Tabela12[[#This Row],[Localidade]])</f>
        <v>0</v>
      </c>
      <c r="H54" s="13">
        <f>COUNTIFS(TabListaBens[Tipo Modelo],H$4,TabListaBens[Cliente],Tabela12[[#This Row],[Cliente]],TabListaBens[Localidade],Tabela12[[#This Row],[Localidade]])</f>
        <v>0</v>
      </c>
      <c r="I54" s="13">
        <f>COUNTIFS(TabListaBens[Tipo Modelo],I$4,TabListaBens[Cliente],Tabela12[[#This Row],[Cliente]],TabListaBens[Localidade],Tabela12[[#This Row],[Localidade]])</f>
        <v>0</v>
      </c>
      <c r="J54" s="13">
        <f>COUNTIFS(TabListaBens[Tipo Modelo],J$4,TabListaBens[Cliente],Tabela12[[#This Row],[Cliente]],TabListaBens[Localidade],Tabela12[[#This Row],[Localidade]])</f>
        <v>0</v>
      </c>
      <c r="K54" s="13">
        <f>COUNTIFS(TabListaBens[Tipo Modelo],K$4,TabListaBens[Cliente],Tabela12[[#This Row],[Cliente]],TabListaBens[Localidade],Tabela12[[#This Row],[Localidade]])</f>
        <v>0</v>
      </c>
      <c r="L54" s="13">
        <f>COUNTIFS(TabListaBens[Tipo Modelo],L$4,TabListaBens[Cliente],Tabela12[[#This Row],[Cliente]],TabListaBens[Localidade],Tabela12[[#This Row],[Localidade]])</f>
        <v>0</v>
      </c>
      <c r="M54" s="13">
        <f>COUNTIFS(TabListaBens[Tipo Modelo],M$4,TabListaBens[Cliente],Tabela12[[#This Row],[Cliente]],TabListaBens[Localidade],Tabela12[[#This Row],[Localidade]])</f>
        <v>0</v>
      </c>
      <c r="N54" s="13">
        <f>COUNTIFS(TabListaBens[Tipo Modelo],N$4,TabListaBens[Cliente],Tabela12[[#This Row],[Cliente]],TabListaBens[Localidade],Tabela12[[#This Row],[Localidade]])</f>
        <v>0</v>
      </c>
      <c r="O54" s="13">
        <f>COUNTIFS(TabListaBens[Tipo Modelo],O$4,TabListaBens[Cliente],Tabela12[[#This Row],[Cliente]],TabListaBens[Localidade],Tabela12[[#This Row],[Localidade]])</f>
        <v>0</v>
      </c>
      <c r="P54" s="13">
        <f>COUNTIFS(TabListaBens[Tipo Modelo],P$4,TabListaBens[Cliente],Tabela12[[#This Row],[Cliente]],TabListaBens[Localidade],Tabela12[[#This Row],[Localidade]])</f>
        <v>0</v>
      </c>
      <c r="Q54" s="13">
        <f>COUNTIFS(TabListaBens[Tipo Modelo],Q$4,TabListaBens[Cliente],Tabela12[[#This Row],[Cliente]],TabListaBens[Localidade],Tabela12[[#This Row],[Localidade]])</f>
        <v>0</v>
      </c>
      <c r="R54" s="13">
        <f>COUNTIFS(TabListaBens[Tipo Modelo],R$4,TabListaBens[Cliente],Tabela12[[#This Row],[Cliente]],TabListaBens[Localidade],Tabela12[[#This Row],[Localidade]])</f>
        <v>0</v>
      </c>
      <c r="S54" s="13">
        <f>COUNTIFS(TabListaBens[Tipo Modelo],S$4,TabListaBens[Cliente],Tabela12[[#This Row],[Cliente]],TabListaBens[Localidade],Tabela12[[#This Row],[Localidade]])</f>
        <v>0</v>
      </c>
      <c r="T54" s="13">
        <f>COUNTIFS(TabListaBens[Tipo Modelo],T$4,TabListaBens[Cliente],Tabela12[[#This Row],[Cliente]],TabListaBens[Localidade],Tabela12[[#This Row],[Localidade]])</f>
        <v>0</v>
      </c>
      <c r="U54" s="13">
        <f>COUNTIFS(TabListaBens[Tipo Modelo],U$4,TabListaBens[Cliente],Tabela12[[#This Row],[Cliente]],TabListaBens[Localidade],Tabela12[[#This Row],[Localidade]])</f>
        <v>0</v>
      </c>
      <c r="V54" s="13">
        <f>COUNTIFS(TabListaBens[Tipo Modelo],V$4,TabListaBens[Cliente],Tabela12[[#This Row],[Cliente]],TabListaBens[Localidade],Tabela12[[#This Row],[Localidade]])</f>
        <v>0</v>
      </c>
      <c r="W54" s="13">
        <f>COUNTIFS(TabListaBens[Tipo Modelo],W$4,TabListaBens[Cliente],Tabela12[[#This Row],[Cliente]],TabListaBens[Localidade],Tabela12[[#This Row],[Localidade]])</f>
        <v>0</v>
      </c>
      <c r="X54" s="13">
        <f>COUNTIFS(TabListaBens[Tipo Modelo],X$4,TabListaBens[Cliente],Tabela12[[#This Row],[Cliente]],TabListaBens[Localidade],Tabela12[[#This Row],[Localidade]])</f>
        <v>0</v>
      </c>
      <c r="Y54" s="13">
        <f>COUNTIFS(TabListaBens[Tipo Modelo],Y$4,TabListaBens[Cliente],Tabela12[[#This Row],[Cliente]],TabListaBens[Localidade],Tabela12[[#This Row],[Localidade]])</f>
        <v>0</v>
      </c>
      <c r="Z54" s="13">
        <f>COUNTIFS(TabListaBens[Tipo Modelo],Z$4,TabListaBens[Cliente],Tabela12[[#This Row],[Cliente]],TabListaBens[Localidade],Tabela12[[#This Row],[Localidade]])</f>
        <v>0</v>
      </c>
      <c r="AA54" s="13">
        <f>SUM(Tabela12[[#This Row],[BBBOGD0001]:[VRVFF01]])</f>
        <v>0</v>
      </c>
    </row>
    <row r="55" spans="1:27" x14ac:dyDescent="0.2">
      <c r="A55" s="23" t="s">
        <v>569</v>
      </c>
      <c r="B55" s="10" t="str">
        <f>IFERROR(VLOOKUP(Tabela12[[#This Row],[Ordem]],TabClienteLocalidade[],2,FALSE),"")</f>
        <v/>
      </c>
      <c r="C55" s="10" t="str">
        <f>IFERROR(VLOOKUP(Tabela12[[#This Row],[Ordem]],TabClienteLocalidade[],3,FALSE),"")</f>
        <v/>
      </c>
      <c r="D55" s="10" t="str">
        <f>IFERROR(VLOOKUP(Tabela12[[#This Row],[Ordem]],TabClienteLocalidade[],4,FALSE),"")</f>
        <v/>
      </c>
      <c r="E55" s="10" t="str">
        <f>IFERROR(VLOOKUP(Tabela12[[#This Row],[Ordem]],TabClienteLocalidade[],5,FALSE),"")</f>
        <v/>
      </c>
      <c r="F55" s="9">
        <f>COUNTIFS(TabListaBens[Tipo Modelo],F$4,TabListaBens[Cliente],Tabela12[[#This Row],[Cliente]],TabListaBens[Localidade],Tabela12[[#This Row],[Localidade]])</f>
        <v>0</v>
      </c>
      <c r="G55" s="13">
        <f>COUNTIFS(TabListaBens[Tipo Modelo],G$4,TabListaBens[Cliente],Tabela12[[#This Row],[Cliente]],TabListaBens[Localidade],Tabela12[[#This Row],[Localidade]])</f>
        <v>0</v>
      </c>
      <c r="H55" s="13">
        <f>COUNTIFS(TabListaBens[Tipo Modelo],H$4,TabListaBens[Cliente],Tabela12[[#This Row],[Cliente]],TabListaBens[Localidade],Tabela12[[#This Row],[Localidade]])</f>
        <v>0</v>
      </c>
      <c r="I55" s="13">
        <f>COUNTIFS(TabListaBens[Tipo Modelo],I$4,TabListaBens[Cliente],Tabela12[[#This Row],[Cliente]],TabListaBens[Localidade],Tabela12[[#This Row],[Localidade]])</f>
        <v>0</v>
      </c>
      <c r="J55" s="13">
        <f>COUNTIFS(TabListaBens[Tipo Modelo],J$4,TabListaBens[Cliente],Tabela12[[#This Row],[Cliente]],TabListaBens[Localidade],Tabela12[[#This Row],[Localidade]])</f>
        <v>0</v>
      </c>
      <c r="K55" s="13">
        <f>COUNTIFS(TabListaBens[Tipo Modelo],K$4,TabListaBens[Cliente],Tabela12[[#This Row],[Cliente]],TabListaBens[Localidade],Tabela12[[#This Row],[Localidade]])</f>
        <v>0</v>
      </c>
      <c r="L55" s="13">
        <f>COUNTIFS(TabListaBens[Tipo Modelo],L$4,TabListaBens[Cliente],Tabela12[[#This Row],[Cliente]],TabListaBens[Localidade],Tabela12[[#This Row],[Localidade]])</f>
        <v>0</v>
      </c>
      <c r="M55" s="13">
        <f>COUNTIFS(TabListaBens[Tipo Modelo],M$4,TabListaBens[Cliente],Tabela12[[#This Row],[Cliente]],TabListaBens[Localidade],Tabela12[[#This Row],[Localidade]])</f>
        <v>0</v>
      </c>
      <c r="N55" s="13">
        <f>COUNTIFS(TabListaBens[Tipo Modelo],N$4,TabListaBens[Cliente],Tabela12[[#This Row],[Cliente]],TabListaBens[Localidade],Tabela12[[#This Row],[Localidade]])</f>
        <v>0</v>
      </c>
      <c r="O55" s="13">
        <f>COUNTIFS(TabListaBens[Tipo Modelo],O$4,TabListaBens[Cliente],Tabela12[[#This Row],[Cliente]],TabListaBens[Localidade],Tabela12[[#This Row],[Localidade]])</f>
        <v>0</v>
      </c>
      <c r="P55" s="13">
        <f>COUNTIFS(TabListaBens[Tipo Modelo],P$4,TabListaBens[Cliente],Tabela12[[#This Row],[Cliente]],TabListaBens[Localidade],Tabela12[[#This Row],[Localidade]])</f>
        <v>0</v>
      </c>
      <c r="Q55" s="13">
        <f>COUNTIFS(TabListaBens[Tipo Modelo],Q$4,TabListaBens[Cliente],Tabela12[[#This Row],[Cliente]],TabListaBens[Localidade],Tabela12[[#This Row],[Localidade]])</f>
        <v>0</v>
      </c>
      <c r="R55" s="13">
        <f>COUNTIFS(TabListaBens[Tipo Modelo],R$4,TabListaBens[Cliente],Tabela12[[#This Row],[Cliente]],TabListaBens[Localidade],Tabela12[[#This Row],[Localidade]])</f>
        <v>0</v>
      </c>
      <c r="S55" s="13">
        <f>COUNTIFS(TabListaBens[Tipo Modelo],S$4,TabListaBens[Cliente],Tabela12[[#This Row],[Cliente]],TabListaBens[Localidade],Tabela12[[#This Row],[Localidade]])</f>
        <v>0</v>
      </c>
      <c r="T55" s="13">
        <f>COUNTIFS(TabListaBens[Tipo Modelo],T$4,TabListaBens[Cliente],Tabela12[[#This Row],[Cliente]],TabListaBens[Localidade],Tabela12[[#This Row],[Localidade]])</f>
        <v>0</v>
      </c>
      <c r="U55" s="13">
        <f>COUNTIFS(TabListaBens[Tipo Modelo],U$4,TabListaBens[Cliente],Tabela12[[#This Row],[Cliente]],TabListaBens[Localidade],Tabela12[[#This Row],[Localidade]])</f>
        <v>0</v>
      </c>
      <c r="V55" s="13">
        <f>COUNTIFS(TabListaBens[Tipo Modelo],V$4,TabListaBens[Cliente],Tabela12[[#This Row],[Cliente]],TabListaBens[Localidade],Tabela12[[#This Row],[Localidade]])</f>
        <v>0</v>
      </c>
      <c r="W55" s="13">
        <f>COUNTIFS(TabListaBens[Tipo Modelo],W$4,TabListaBens[Cliente],Tabela12[[#This Row],[Cliente]],TabListaBens[Localidade],Tabela12[[#This Row],[Localidade]])</f>
        <v>0</v>
      </c>
      <c r="X55" s="13">
        <f>COUNTIFS(TabListaBens[Tipo Modelo],X$4,TabListaBens[Cliente],Tabela12[[#This Row],[Cliente]],TabListaBens[Localidade],Tabela12[[#This Row],[Localidade]])</f>
        <v>0</v>
      </c>
      <c r="Y55" s="13">
        <f>COUNTIFS(TabListaBens[Tipo Modelo],Y$4,TabListaBens[Cliente],Tabela12[[#This Row],[Cliente]],TabListaBens[Localidade],Tabela12[[#This Row],[Localidade]])</f>
        <v>0</v>
      </c>
      <c r="Z55" s="13">
        <f>COUNTIFS(TabListaBens[Tipo Modelo],Z$4,TabListaBens[Cliente],Tabela12[[#This Row],[Cliente]],TabListaBens[Localidade],Tabela12[[#This Row],[Localidade]])</f>
        <v>0</v>
      </c>
      <c r="AA55" s="13">
        <f>SUM(Tabela12[[#This Row],[BBBOGD0001]:[VRVFF01]])</f>
        <v>0</v>
      </c>
    </row>
    <row r="56" spans="1:27" x14ac:dyDescent="0.2">
      <c r="A56" s="23" t="s">
        <v>570</v>
      </c>
      <c r="B56" s="10" t="str">
        <f>IFERROR(VLOOKUP(Tabela12[[#This Row],[Ordem]],TabClienteLocalidade[],2,FALSE),"")</f>
        <v/>
      </c>
      <c r="C56" s="10" t="str">
        <f>IFERROR(VLOOKUP(Tabela12[[#This Row],[Ordem]],TabClienteLocalidade[],3,FALSE),"")</f>
        <v/>
      </c>
      <c r="D56" s="10" t="str">
        <f>IFERROR(VLOOKUP(Tabela12[[#This Row],[Ordem]],TabClienteLocalidade[],4,FALSE),"")</f>
        <v/>
      </c>
      <c r="E56" s="10" t="str">
        <f>IFERROR(VLOOKUP(Tabela12[[#This Row],[Ordem]],TabClienteLocalidade[],5,FALSE),"")</f>
        <v/>
      </c>
      <c r="F56" s="9">
        <f>COUNTIFS(TabListaBens[Tipo Modelo],F$4,TabListaBens[Cliente],Tabela12[[#This Row],[Cliente]],TabListaBens[Localidade],Tabela12[[#This Row],[Localidade]])</f>
        <v>0</v>
      </c>
      <c r="G56" s="13">
        <f>COUNTIFS(TabListaBens[Tipo Modelo],G$4,TabListaBens[Cliente],Tabela12[[#This Row],[Cliente]],TabListaBens[Localidade],Tabela12[[#This Row],[Localidade]])</f>
        <v>0</v>
      </c>
      <c r="H56" s="13">
        <f>COUNTIFS(TabListaBens[Tipo Modelo],H$4,TabListaBens[Cliente],Tabela12[[#This Row],[Cliente]],TabListaBens[Localidade],Tabela12[[#This Row],[Localidade]])</f>
        <v>0</v>
      </c>
      <c r="I56" s="13">
        <f>COUNTIFS(TabListaBens[Tipo Modelo],I$4,TabListaBens[Cliente],Tabela12[[#This Row],[Cliente]],TabListaBens[Localidade],Tabela12[[#This Row],[Localidade]])</f>
        <v>0</v>
      </c>
      <c r="J56" s="13">
        <f>COUNTIFS(TabListaBens[Tipo Modelo],J$4,TabListaBens[Cliente],Tabela12[[#This Row],[Cliente]],TabListaBens[Localidade],Tabela12[[#This Row],[Localidade]])</f>
        <v>0</v>
      </c>
      <c r="K56" s="13">
        <f>COUNTIFS(TabListaBens[Tipo Modelo],K$4,TabListaBens[Cliente],Tabela12[[#This Row],[Cliente]],TabListaBens[Localidade],Tabela12[[#This Row],[Localidade]])</f>
        <v>0</v>
      </c>
      <c r="L56" s="13">
        <f>COUNTIFS(TabListaBens[Tipo Modelo],L$4,TabListaBens[Cliente],Tabela12[[#This Row],[Cliente]],TabListaBens[Localidade],Tabela12[[#This Row],[Localidade]])</f>
        <v>0</v>
      </c>
      <c r="M56" s="13">
        <f>COUNTIFS(TabListaBens[Tipo Modelo],M$4,TabListaBens[Cliente],Tabela12[[#This Row],[Cliente]],TabListaBens[Localidade],Tabela12[[#This Row],[Localidade]])</f>
        <v>0</v>
      </c>
      <c r="N56" s="13">
        <f>COUNTIFS(TabListaBens[Tipo Modelo],N$4,TabListaBens[Cliente],Tabela12[[#This Row],[Cliente]],TabListaBens[Localidade],Tabela12[[#This Row],[Localidade]])</f>
        <v>0</v>
      </c>
      <c r="O56" s="13">
        <f>COUNTIFS(TabListaBens[Tipo Modelo],O$4,TabListaBens[Cliente],Tabela12[[#This Row],[Cliente]],TabListaBens[Localidade],Tabela12[[#This Row],[Localidade]])</f>
        <v>0</v>
      </c>
      <c r="P56" s="13">
        <f>COUNTIFS(TabListaBens[Tipo Modelo],P$4,TabListaBens[Cliente],Tabela12[[#This Row],[Cliente]],TabListaBens[Localidade],Tabela12[[#This Row],[Localidade]])</f>
        <v>0</v>
      </c>
      <c r="Q56" s="13">
        <f>COUNTIFS(TabListaBens[Tipo Modelo],Q$4,TabListaBens[Cliente],Tabela12[[#This Row],[Cliente]],TabListaBens[Localidade],Tabela12[[#This Row],[Localidade]])</f>
        <v>0</v>
      </c>
      <c r="R56" s="13">
        <f>COUNTIFS(TabListaBens[Tipo Modelo],R$4,TabListaBens[Cliente],Tabela12[[#This Row],[Cliente]],TabListaBens[Localidade],Tabela12[[#This Row],[Localidade]])</f>
        <v>0</v>
      </c>
      <c r="S56" s="13">
        <f>COUNTIFS(TabListaBens[Tipo Modelo],S$4,TabListaBens[Cliente],Tabela12[[#This Row],[Cliente]],TabListaBens[Localidade],Tabela12[[#This Row],[Localidade]])</f>
        <v>0</v>
      </c>
      <c r="T56" s="13">
        <f>COUNTIFS(TabListaBens[Tipo Modelo],T$4,TabListaBens[Cliente],Tabela12[[#This Row],[Cliente]],TabListaBens[Localidade],Tabela12[[#This Row],[Localidade]])</f>
        <v>0</v>
      </c>
      <c r="U56" s="13">
        <f>COUNTIFS(TabListaBens[Tipo Modelo],U$4,TabListaBens[Cliente],Tabela12[[#This Row],[Cliente]],TabListaBens[Localidade],Tabela12[[#This Row],[Localidade]])</f>
        <v>0</v>
      </c>
      <c r="V56" s="13">
        <f>COUNTIFS(TabListaBens[Tipo Modelo],V$4,TabListaBens[Cliente],Tabela12[[#This Row],[Cliente]],TabListaBens[Localidade],Tabela12[[#This Row],[Localidade]])</f>
        <v>0</v>
      </c>
      <c r="W56" s="13">
        <f>COUNTIFS(TabListaBens[Tipo Modelo],W$4,TabListaBens[Cliente],Tabela12[[#This Row],[Cliente]],TabListaBens[Localidade],Tabela12[[#This Row],[Localidade]])</f>
        <v>0</v>
      </c>
      <c r="X56" s="13">
        <f>COUNTIFS(TabListaBens[Tipo Modelo],X$4,TabListaBens[Cliente],Tabela12[[#This Row],[Cliente]],TabListaBens[Localidade],Tabela12[[#This Row],[Localidade]])</f>
        <v>0</v>
      </c>
      <c r="Y56" s="13">
        <f>COUNTIFS(TabListaBens[Tipo Modelo],Y$4,TabListaBens[Cliente],Tabela12[[#This Row],[Cliente]],TabListaBens[Localidade],Tabela12[[#This Row],[Localidade]])</f>
        <v>0</v>
      </c>
      <c r="Z56" s="13">
        <f>COUNTIFS(TabListaBens[Tipo Modelo],Z$4,TabListaBens[Cliente],Tabela12[[#This Row],[Cliente]],TabListaBens[Localidade],Tabela12[[#This Row],[Localidade]])</f>
        <v>0</v>
      </c>
      <c r="AA56" s="13">
        <f>SUM(Tabela12[[#This Row],[BBBOGD0001]:[VRVFF01]])</f>
        <v>0</v>
      </c>
    </row>
    <row r="57" spans="1:27" x14ac:dyDescent="0.2">
      <c r="A57" s="23" t="s">
        <v>571</v>
      </c>
      <c r="B57" s="10" t="str">
        <f>IFERROR(VLOOKUP(Tabela12[[#This Row],[Ordem]],TabClienteLocalidade[],2,FALSE),"")</f>
        <v/>
      </c>
      <c r="C57" s="10" t="str">
        <f>IFERROR(VLOOKUP(Tabela12[[#This Row],[Ordem]],TabClienteLocalidade[],3,FALSE),"")</f>
        <v/>
      </c>
      <c r="D57" s="10" t="str">
        <f>IFERROR(VLOOKUP(Tabela12[[#This Row],[Ordem]],TabClienteLocalidade[],4,FALSE),"")</f>
        <v/>
      </c>
      <c r="E57" s="10" t="str">
        <f>IFERROR(VLOOKUP(Tabela12[[#This Row],[Ordem]],TabClienteLocalidade[],5,FALSE),"")</f>
        <v/>
      </c>
      <c r="F57" s="9">
        <f>COUNTIFS(TabListaBens[Tipo Modelo],F$4,TabListaBens[Cliente],Tabela12[[#This Row],[Cliente]],TabListaBens[Localidade],Tabela12[[#This Row],[Localidade]])</f>
        <v>0</v>
      </c>
      <c r="G57" s="13">
        <f>COUNTIFS(TabListaBens[Tipo Modelo],G$4,TabListaBens[Cliente],Tabela12[[#This Row],[Cliente]],TabListaBens[Localidade],Tabela12[[#This Row],[Localidade]])</f>
        <v>0</v>
      </c>
      <c r="H57" s="13">
        <f>COUNTIFS(TabListaBens[Tipo Modelo],H$4,TabListaBens[Cliente],Tabela12[[#This Row],[Cliente]],TabListaBens[Localidade],Tabela12[[#This Row],[Localidade]])</f>
        <v>0</v>
      </c>
      <c r="I57" s="13">
        <f>COUNTIFS(TabListaBens[Tipo Modelo],I$4,TabListaBens[Cliente],Tabela12[[#This Row],[Cliente]],TabListaBens[Localidade],Tabela12[[#This Row],[Localidade]])</f>
        <v>0</v>
      </c>
      <c r="J57" s="13">
        <f>COUNTIFS(TabListaBens[Tipo Modelo],J$4,TabListaBens[Cliente],Tabela12[[#This Row],[Cliente]],TabListaBens[Localidade],Tabela12[[#This Row],[Localidade]])</f>
        <v>0</v>
      </c>
      <c r="K57" s="13">
        <f>COUNTIFS(TabListaBens[Tipo Modelo],K$4,TabListaBens[Cliente],Tabela12[[#This Row],[Cliente]],TabListaBens[Localidade],Tabela12[[#This Row],[Localidade]])</f>
        <v>0</v>
      </c>
      <c r="L57" s="13">
        <f>COUNTIFS(TabListaBens[Tipo Modelo],L$4,TabListaBens[Cliente],Tabela12[[#This Row],[Cliente]],TabListaBens[Localidade],Tabela12[[#This Row],[Localidade]])</f>
        <v>0</v>
      </c>
      <c r="M57" s="13">
        <f>COUNTIFS(TabListaBens[Tipo Modelo],M$4,TabListaBens[Cliente],Tabela12[[#This Row],[Cliente]],TabListaBens[Localidade],Tabela12[[#This Row],[Localidade]])</f>
        <v>0</v>
      </c>
      <c r="N57" s="13">
        <f>COUNTIFS(TabListaBens[Tipo Modelo],N$4,TabListaBens[Cliente],Tabela12[[#This Row],[Cliente]],TabListaBens[Localidade],Tabela12[[#This Row],[Localidade]])</f>
        <v>0</v>
      </c>
      <c r="O57" s="13">
        <f>COUNTIFS(TabListaBens[Tipo Modelo],O$4,TabListaBens[Cliente],Tabela12[[#This Row],[Cliente]],TabListaBens[Localidade],Tabela12[[#This Row],[Localidade]])</f>
        <v>0</v>
      </c>
      <c r="P57" s="13">
        <f>COUNTIFS(TabListaBens[Tipo Modelo],P$4,TabListaBens[Cliente],Tabela12[[#This Row],[Cliente]],TabListaBens[Localidade],Tabela12[[#This Row],[Localidade]])</f>
        <v>0</v>
      </c>
      <c r="Q57" s="13">
        <f>COUNTIFS(TabListaBens[Tipo Modelo],Q$4,TabListaBens[Cliente],Tabela12[[#This Row],[Cliente]],TabListaBens[Localidade],Tabela12[[#This Row],[Localidade]])</f>
        <v>0</v>
      </c>
      <c r="R57" s="13">
        <f>COUNTIFS(TabListaBens[Tipo Modelo],R$4,TabListaBens[Cliente],Tabela12[[#This Row],[Cliente]],TabListaBens[Localidade],Tabela12[[#This Row],[Localidade]])</f>
        <v>0</v>
      </c>
      <c r="S57" s="13">
        <f>COUNTIFS(TabListaBens[Tipo Modelo],S$4,TabListaBens[Cliente],Tabela12[[#This Row],[Cliente]],TabListaBens[Localidade],Tabela12[[#This Row],[Localidade]])</f>
        <v>0</v>
      </c>
      <c r="T57" s="13">
        <f>COUNTIFS(TabListaBens[Tipo Modelo],T$4,TabListaBens[Cliente],Tabela12[[#This Row],[Cliente]],TabListaBens[Localidade],Tabela12[[#This Row],[Localidade]])</f>
        <v>0</v>
      </c>
      <c r="U57" s="13">
        <f>COUNTIFS(TabListaBens[Tipo Modelo],U$4,TabListaBens[Cliente],Tabela12[[#This Row],[Cliente]],TabListaBens[Localidade],Tabela12[[#This Row],[Localidade]])</f>
        <v>0</v>
      </c>
      <c r="V57" s="13">
        <f>COUNTIFS(TabListaBens[Tipo Modelo],V$4,TabListaBens[Cliente],Tabela12[[#This Row],[Cliente]],TabListaBens[Localidade],Tabela12[[#This Row],[Localidade]])</f>
        <v>0</v>
      </c>
      <c r="W57" s="13">
        <f>COUNTIFS(TabListaBens[Tipo Modelo],W$4,TabListaBens[Cliente],Tabela12[[#This Row],[Cliente]],TabListaBens[Localidade],Tabela12[[#This Row],[Localidade]])</f>
        <v>0</v>
      </c>
      <c r="X57" s="13">
        <f>COUNTIFS(TabListaBens[Tipo Modelo],X$4,TabListaBens[Cliente],Tabela12[[#This Row],[Cliente]],TabListaBens[Localidade],Tabela12[[#This Row],[Localidade]])</f>
        <v>0</v>
      </c>
      <c r="Y57" s="13">
        <f>COUNTIFS(TabListaBens[Tipo Modelo],Y$4,TabListaBens[Cliente],Tabela12[[#This Row],[Cliente]],TabListaBens[Localidade],Tabela12[[#This Row],[Localidade]])</f>
        <v>0</v>
      </c>
      <c r="Z57" s="13">
        <f>COUNTIFS(TabListaBens[Tipo Modelo],Z$4,TabListaBens[Cliente],Tabela12[[#This Row],[Cliente]],TabListaBens[Localidade],Tabela12[[#This Row],[Localidade]])</f>
        <v>0</v>
      </c>
      <c r="AA57" s="13">
        <f>SUM(Tabela12[[#This Row],[BBBOGD0001]:[VRVFF01]])</f>
        <v>0</v>
      </c>
    </row>
    <row r="58" spans="1:27" x14ac:dyDescent="0.2">
      <c r="A58" s="23" t="s">
        <v>572</v>
      </c>
      <c r="B58" s="10" t="str">
        <f>IFERROR(VLOOKUP(Tabela12[[#This Row],[Ordem]],TabClienteLocalidade[],2,FALSE),"")</f>
        <v/>
      </c>
      <c r="C58" s="10" t="str">
        <f>IFERROR(VLOOKUP(Tabela12[[#This Row],[Ordem]],TabClienteLocalidade[],3,FALSE),"")</f>
        <v/>
      </c>
      <c r="D58" s="10" t="str">
        <f>IFERROR(VLOOKUP(Tabela12[[#This Row],[Ordem]],TabClienteLocalidade[],4,FALSE),"")</f>
        <v/>
      </c>
      <c r="E58" s="10" t="str">
        <f>IFERROR(VLOOKUP(Tabela12[[#This Row],[Ordem]],TabClienteLocalidade[],5,FALSE),"")</f>
        <v/>
      </c>
      <c r="F58" s="9">
        <f>COUNTIFS(TabListaBens[Tipo Modelo],F$4,TabListaBens[Cliente],Tabela12[[#This Row],[Cliente]],TabListaBens[Localidade],Tabela12[[#This Row],[Localidade]])</f>
        <v>0</v>
      </c>
      <c r="G58" s="13">
        <f>COUNTIFS(TabListaBens[Tipo Modelo],G$4,TabListaBens[Cliente],Tabela12[[#This Row],[Cliente]],TabListaBens[Localidade],Tabela12[[#This Row],[Localidade]])</f>
        <v>0</v>
      </c>
      <c r="H58" s="13">
        <f>COUNTIFS(TabListaBens[Tipo Modelo],H$4,TabListaBens[Cliente],Tabela12[[#This Row],[Cliente]],TabListaBens[Localidade],Tabela12[[#This Row],[Localidade]])</f>
        <v>0</v>
      </c>
      <c r="I58" s="13">
        <f>COUNTIFS(TabListaBens[Tipo Modelo],I$4,TabListaBens[Cliente],Tabela12[[#This Row],[Cliente]],TabListaBens[Localidade],Tabela12[[#This Row],[Localidade]])</f>
        <v>0</v>
      </c>
      <c r="J58" s="13">
        <f>COUNTIFS(TabListaBens[Tipo Modelo],J$4,TabListaBens[Cliente],Tabela12[[#This Row],[Cliente]],TabListaBens[Localidade],Tabela12[[#This Row],[Localidade]])</f>
        <v>0</v>
      </c>
      <c r="K58" s="13">
        <f>COUNTIFS(TabListaBens[Tipo Modelo],K$4,TabListaBens[Cliente],Tabela12[[#This Row],[Cliente]],TabListaBens[Localidade],Tabela12[[#This Row],[Localidade]])</f>
        <v>0</v>
      </c>
      <c r="L58" s="13">
        <f>COUNTIFS(TabListaBens[Tipo Modelo],L$4,TabListaBens[Cliente],Tabela12[[#This Row],[Cliente]],TabListaBens[Localidade],Tabela12[[#This Row],[Localidade]])</f>
        <v>0</v>
      </c>
      <c r="M58" s="13">
        <f>COUNTIFS(TabListaBens[Tipo Modelo],M$4,TabListaBens[Cliente],Tabela12[[#This Row],[Cliente]],TabListaBens[Localidade],Tabela12[[#This Row],[Localidade]])</f>
        <v>0</v>
      </c>
      <c r="N58" s="13">
        <f>COUNTIFS(TabListaBens[Tipo Modelo],N$4,TabListaBens[Cliente],Tabela12[[#This Row],[Cliente]],TabListaBens[Localidade],Tabela12[[#This Row],[Localidade]])</f>
        <v>0</v>
      </c>
      <c r="O58" s="13">
        <f>COUNTIFS(TabListaBens[Tipo Modelo],O$4,TabListaBens[Cliente],Tabela12[[#This Row],[Cliente]],TabListaBens[Localidade],Tabela12[[#This Row],[Localidade]])</f>
        <v>0</v>
      </c>
      <c r="P58" s="13">
        <f>COUNTIFS(TabListaBens[Tipo Modelo],P$4,TabListaBens[Cliente],Tabela12[[#This Row],[Cliente]],TabListaBens[Localidade],Tabela12[[#This Row],[Localidade]])</f>
        <v>0</v>
      </c>
      <c r="Q58" s="13">
        <f>COUNTIFS(TabListaBens[Tipo Modelo],Q$4,TabListaBens[Cliente],Tabela12[[#This Row],[Cliente]],TabListaBens[Localidade],Tabela12[[#This Row],[Localidade]])</f>
        <v>0</v>
      </c>
      <c r="R58" s="13">
        <f>COUNTIFS(TabListaBens[Tipo Modelo],R$4,TabListaBens[Cliente],Tabela12[[#This Row],[Cliente]],TabListaBens[Localidade],Tabela12[[#This Row],[Localidade]])</f>
        <v>0</v>
      </c>
      <c r="S58" s="13">
        <f>COUNTIFS(TabListaBens[Tipo Modelo],S$4,TabListaBens[Cliente],Tabela12[[#This Row],[Cliente]],TabListaBens[Localidade],Tabela12[[#This Row],[Localidade]])</f>
        <v>0</v>
      </c>
      <c r="T58" s="13">
        <f>COUNTIFS(TabListaBens[Tipo Modelo],T$4,TabListaBens[Cliente],Tabela12[[#This Row],[Cliente]],TabListaBens[Localidade],Tabela12[[#This Row],[Localidade]])</f>
        <v>0</v>
      </c>
      <c r="U58" s="13">
        <f>COUNTIFS(TabListaBens[Tipo Modelo],U$4,TabListaBens[Cliente],Tabela12[[#This Row],[Cliente]],TabListaBens[Localidade],Tabela12[[#This Row],[Localidade]])</f>
        <v>0</v>
      </c>
      <c r="V58" s="13">
        <f>COUNTIFS(TabListaBens[Tipo Modelo],V$4,TabListaBens[Cliente],Tabela12[[#This Row],[Cliente]],TabListaBens[Localidade],Tabela12[[#This Row],[Localidade]])</f>
        <v>0</v>
      </c>
      <c r="W58" s="13">
        <f>COUNTIFS(TabListaBens[Tipo Modelo],W$4,TabListaBens[Cliente],Tabela12[[#This Row],[Cliente]],TabListaBens[Localidade],Tabela12[[#This Row],[Localidade]])</f>
        <v>0</v>
      </c>
      <c r="X58" s="13">
        <f>COUNTIFS(TabListaBens[Tipo Modelo],X$4,TabListaBens[Cliente],Tabela12[[#This Row],[Cliente]],TabListaBens[Localidade],Tabela12[[#This Row],[Localidade]])</f>
        <v>0</v>
      </c>
      <c r="Y58" s="13">
        <f>COUNTIFS(TabListaBens[Tipo Modelo],Y$4,TabListaBens[Cliente],Tabela12[[#This Row],[Cliente]],TabListaBens[Localidade],Tabela12[[#This Row],[Localidade]])</f>
        <v>0</v>
      </c>
      <c r="Z58" s="13">
        <f>COUNTIFS(TabListaBens[Tipo Modelo],Z$4,TabListaBens[Cliente],Tabela12[[#This Row],[Cliente]],TabListaBens[Localidade],Tabela12[[#This Row],[Localidade]])</f>
        <v>0</v>
      </c>
      <c r="AA58" s="13">
        <f>SUM(Tabela12[[#This Row],[BBBOGD0001]:[VRVFF01]])</f>
        <v>0</v>
      </c>
    </row>
    <row r="59" spans="1:27" x14ac:dyDescent="0.2">
      <c r="A59" s="23" t="s">
        <v>573</v>
      </c>
      <c r="B59" s="10" t="str">
        <f>IFERROR(VLOOKUP(Tabela12[[#This Row],[Ordem]],TabClienteLocalidade[],2,FALSE),"")</f>
        <v/>
      </c>
      <c r="C59" s="10" t="str">
        <f>IFERROR(VLOOKUP(Tabela12[[#This Row],[Ordem]],TabClienteLocalidade[],3,FALSE),"")</f>
        <v/>
      </c>
      <c r="D59" s="10" t="str">
        <f>IFERROR(VLOOKUP(Tabela12[[#This Row],[Ordem]],TabClienteLocalidade[],4,FALSE),"")</f>
        <v/>
      </c>
      <c r="E59" s="10" t="str">
        <f>IFERROR(VLOOKUP(Tabela12[[#This Row],[Ordem]],TabClienteLocalidade[],5,FALSE),"")</f>
        <v/>
      </c>
      <c r="F59" s="9">
        <f>COUNTIFS(TabListaBens[Tipo Modelo],F$4,TabListaBens[Cliente],Tabela12[[#This Row],[Cliente]],TabListaBens[Localidade],Tabela12[[#This Row],[Localidade]])</f>
        <v>0</v>
      </c>
      <c r="G59" s="13">
        <f>COUNTIFS(TabListaBens[Tipo Modelo],G$4,TabListaBens[Cliente],Tabela12[[#This Row],[Cliente]],TabListaBens[Localidade],Tabela12[[#This Row],[Localidade]])</f>
        <v>0</v>
      </c>
      <c r="H59" s="13">
        <f>COUNTIFS(TabListaBens[Tipo Modelo],H$4,TabListaBens[Cliente],Tabela12[[#This Row],[Cliente]],TabListaBens[Localidade],Tabela12[[#This Row],[Localidade]])</f>
        <v>0</v>
      </c>
      <c r="I59" s="13">
        <f>COUNTIFS(TabListaBens[Tipo Modelo],I$4,TabListaBens[Cliente],Tabela12[[#This Row],[Cliente]],TabListaBens[Localidade],Tabela12[[#This Row],[Localidade]])</f>
        <v>0</v>
      </c>
      <c r="J59" s="13">
        <f>COUNTIFS(TabListaBens[Tipo Modelo],J$4,TabListaBens[Cliente],Tabela12[[#This Row],[Cliente]],TabListaBens[Localidade],Tabela12[[#This Row],[Localidade]])</f>
        <v>0</v>
      </c>
      <c r="K59" s="13">
        <f>COUNTIFS(TabListaBens[Tipo Modelo],K$4,TabListaBens[Cliente],Tabela12[[#This Row],[Cliente]],TabListaBens[Localidade],Tabela12[[#This Row],[Localidade]])</f>
        <v>0</v>
      </c>
      <c r="L59" s="13">
        <f>COUNTIFS(TabListaBens[Tipo Modelo],L$4,TabListaBens[Cliente],Tabela12[[#This Row],[Cliente]],TabListaBens[Localidade],Tabela12[[#This Row],[Localidade]])</f>
        <v>0</v>
      </c>
      <c r="M59" s="13">
        <f>COUNTIFS(TabListaBens[Tipo Modelo],M$4,TabListaBens[Cliente],Tabela12[[#This Row],[Cliente]],TabListaBens[Localidade],Tabela12[[#This Row],[Localidade]])</f>
        <v>0</v>
      </c>
      <c r="N59" s="13">
        <f>COUNTIFS(TabListaBens[Tipo Modelo],N$4,TabListaBens[Cliente],Tabela12[[#This Row],[Cliente]],TabListaBens[Localidade],Tabela12[[#This Row],[Localidade]])</f>
        <v>0</v>
      </c>
      <c r="O59" s="13">
        <f>COUNTIFS(TabListaBens[Tipo Modelo],O$4,TabListaBens[Cliente],Tabela12[[#This Row],[Cliente]],TabListaBens[Localidade],Tabela12[[#This Row],[Localidade]])</f>
        <v>0</v>
      </c>
      <c r="P59" s="13">
        <f>COUNTIFS(TabListaBens[Tipo Modelo],P$4,TabListaBens[Cliente],Tabela12[[#This Row],[Cliente]],TabListaBens[Localidade],Tabela12[[#This Row],[Localidade]])</f>
        <v>0</v>
      </c>
      <c r="Q59" s="13">
        <f>COUNTIFS(TabListaBens[Tipo Modelo],Q$4,TabListaBens[Cliente],Tabela12[[#This Row],[Cliente]],TabListaBens[Localidade],Tabela12[[#This Row],[Localidade]])</f>
        <v>0</v>
      </c>
      <c r="R59" s="13">
        <f>COUNTIFS(TabListaBens[Tipo Modelo],R$4,TabListaBens[Cliente],Tabela12[[#This Row],[Cliente]],TabListaBens[Localidade],Tabela12[[#This Row],[Localidade]])</f>
        <v>0</v>
      </c>
      <c r="S59" s="13">
        <f>COUNTIFS(TabListaBens[Tipo Modelo],S$4,TabListaBens[Cliente],Tabela12[[#This Row],[Cliente]],TabListaBens[Localidade],Tabela12[[#This Row],[Localidade]])</f>
        <v>0</v>
      </c>
      <c r="T59" s="13">
        <f>COUNTIFS(TabListaBens[Tipo Modelo],T$4,TabListaBens[Cliente],Tabela12[[#This Row],[Cliente]],TabListaBens[Localidade],Tabela12[[#This Row],[Localidade]])</f>
        <v>0</v>
      </c>
      <c r="U59" s="13">
        <f>COUNTIFS(TabListaBens[Tipo Modelo],U$4,TabListaBens[Cliente],Tabela12[[#This Row],[Cliente]],TabListaBens[Localidade],Tabela12[[#This Row],[Localidade]])</f>
        <v>0</v>
      </c>
      <c r="V59" s="13">
        <f>COUNTIFS(TabListaBens[Tipo Modelo],V$4,TabListaBens[Cliente],Tabela12[[#This Row],[Cliente]],TabListaBens[Localidade],Tabela12[[#This Row],[Localidade]])</f>
        <v>0</v>
      </c>
      <c r="W59" s="13">
        <f>COUNTIFS(TabListaBens[Tipo Modelo],W$4,TabListaBens[Cliente],Tabela12[[#This Row],[Cliente]],TabListaBens[Localidade],Tabela12[[#This Row],[Localidade]])</f>
        <v>0</v>
      </c>
      <c r="X59" s="13">
        <f>COUNTIFS(TabListaBens[Tipo Modelo],X$4,TabListaBens[Cliente],Tabela12[[#This Row],[Cliente]],TabListaBens[Localidade],Tabela12[[#This Row],[Localidade]])</f>
        <v>0</v>
      </c>
      <c r="Y59" s="13">
        <f>COUNTIFS(TabListaBens[Tipo Modelo],Y$4,TabListaBens[Cliente],Tabela12[[#This Row],[Cliente]],TabListaBens[Localidade],Tabela12[[#This Row],[Localidade]])</f>
        <v>0</v>
      </c>
      <c r="Z59" s="13">
        <f>COUNTIFS(TabListaBens[Tipo Modelo],Z$4,TabListaBens[Cliente],Tabela12[[#This Row],[Cliente]],TabListaBens[Localidade],Tabela12[[#This Row],[Localidade]])</f>
        <v>0</v>
      </c>
      <c r="AA59" s="13">
        <f>SUM(Tabela12[[#This Row],[BBBOGD0001]:[VRVFF01]])</f>
        <v>0</v>
      </c>
    </row>
    <row r="60" spans="1:27" x14ac:dyDescent="0.2">
      <c r="A60" s="23" t="s">
        <v>574</v>
      </c>
      <c r="B60" s="10" t="str">
        <f>IFERROR(VLOOKUP(Tabela12[[#This Row],[Ordem]],TabClienteLocalidade[],2,FALSE),"")</f>
        <v/>
      </c>
      <c r="C60" s="10" t="str">
        <f>IFERROR(VLOOKUP(Tabela12[[#This Row],[Ordem]],TabClienteLocalidade[],3,FALSE),"")</f>
        <v/>
      </c>
      <c r="D60" s="10" t="str">
        <f>IFERROR(VLOOKUP(Tabela12[[#This Row],[Ordem]],TabClienteLocalidade[],4,FALSE),"")</f>
        <v/>
      </c>
      <c r="E60" s="10" t="str">
        <f>IFERROR(VLOOKUP(Tabela12[[#This Row],[Ordem]],TabClienteLocalidade[],5,FALSE),"")</f>
        <v/>
      </c>
      <c r="F60" s="9">
        <f>COUNTIFS(TabListaBens[Tipo Modelo],F$4,TabListaBens[Cliente],Tabela12[[#This Row],[Cliente]],TabListaBens[Localidade],Tabela12[[#This Row],[Localidade]])</f>
        <v>0</v>
      </c>
      <c r="G60" s="13">
        <f>COUNTIFS(TabListaBens[Tipo Modelo],G$4,TabListaBens[Cliente],Tabela12[[#This Row],[Cliente]],TabListaBens[Localidade],Tabela12[[#This Row],[Localidade]])</f>
        <v>0</v>
      </c>
      <c r="H60" s="13">
        <f>COUNTIFS(TabListaBens[Tipo Modelo],H$4,TabListaBens[Cliente],Tabela12[[#This Row],[Cliente]],TabListaBens[Localidade],Tabela12[[#This Row],[Localidade]])</f>
        <v>0</v>
      </c>
      <c r="I60" s="13">
        <f>COUNTIFS(TabListaBens[Tipo Modelo],I$4,TabListaBens[Cliente],Tabela12[[#This Row],[Cliente]],TabListaBens[Localidade],Tabela12[[#This Row],[Localidade]])</f>
        <v>0</v>
      </c>
      <c r="J60" s="13">
        <f>COUNTIFS(TabListaBens[Tipo Modelo],J$4,TabListaBens[Cliente],Tabela12[[#This Row],[Cliente]],TabListaBens[Localidade],Tabela12[[#This Row],[Localidade]])</f>
        <v>0</v>
      </c>
      <c r="K60" s="13">
        <f>COUNTIFS(TabListaBens[Tipo Modelo],K$4,TabListaBens[Cliente],Tabela12[[#This Row],[Cliente]],TabListaBens[Localidade],Tabela12[[#This Row],[Localidade]])</f>
        <v>0</v>
      </c>
      <c r="L60" s="13">
        <f>COUNTIFS(TabListaBens[Tipo Modelo],L$4,TabListaBens[Cliente],Tabela12[[#This Row],[Cliente]],TabListaBens[Localidade],Tabela12[[#This Row],[Localidade]])</f>
        <v>0</v>
      </c>
      <c r="M60" s="13">
        <f>COUNTIFS(TabListaBens[Tipo Modelo],M$4,TabListaBens[Cliente],Tabela12[[#This Row],[Cliente]],TabListaBens[Localidade],Tabela12[[#This Row],[Localidade]])</f>
        <v>0</v>
      </c>
      <c r="N60" s="13">
        <f>COUNTIFS(TabListaBens[Tipo Modelo],N$4,TabListaBens[Cliente],Tabela12[[#This Row],[Cliente]],TabListaBens[Localidade],Tabela12[[#This Row],[Localidade]])</f>
        <v>0</v>
      </c>
      <c r="O60" s="13">
        <f>COUNTIFS(TabListaBens[Tipo Modelo],O$4,TabListaBens[Cliente],Tabela12[[#This Row],[Cliente]],TabListaBens[Localidade],Tabela12[[#This Row],[Localidade]])</f>
        <v>0</v>
      </c>
      <c r="P60" s="13">
        <f>COUNTIFS(TabListaBens[Tipo Modelo],P$4,TabListaBens[Cliente],Tabela12[[#This Row],[Cliente]],TabListaBens[Localidade],Tabela12[[#This Row],[Localidade]])</f>
        <v>0</v>
      </c>
      <c r="Q60" s="13">
        <f>COUNTIFS(TabListaBens[Tipo Modelo],Q$4,TabListaBens[Cliente],Tabela12[[#This Row],[Cliente]],TabListaBens[Localidade],Tabela12[[#This Row],[Localidade]])</f>
        <v>0</v>
      </c>
      <c r="R60" s="13">
        <f>COUNTIFS(TabListaBens[Tipo Modelo],R$4,TabListaBens[Cliente],Tabela12[[#This Row],[Cliente]],TabListaBens[Localidade],Tabela12[[#This Row],[Localidade]])</f>
        <v>0</v>
      </c>
      <c r="S60" s="13">
        <f>COUNTIFS(TabListaBens[Tipo Modelo],S$4,TabListaBens[Cliente],Tabela12[[#This Row],[Cliente]],TabListaBens[Localidade],Tabela12[[#This Row],[Localidade]])</f>
        <v>0</v>
      </c>
      <c r="T60" s="13">
        <f>COUNTIFS(TabListaBens[Tipo Modelo],T$4,TabListaBens[Cliente],Tabela12[[#This Row],[Cliente]],TabListaBens[Localidade],Tabela12[[#This Row],[Localidade]])</f>
        <v>0</v>
      </c>
      <c r="U60" s="13">
        <f>COUNTIFS(TabListaBens[Tipo Modelo],U$4,TabListaBens[Cliente],Tabela12[[#This Row],[Cliente]],TabListaBens[Localidade],Tabela12[[#This Row],[Localidade]])</f>
        <v>0</v>
      </c>
      <c r="V60" s="13">
        <f>COUNTIFS(TabListaBens[Tipo Modelo],V$4,TabListaBens[Cliente],Tabela12[[#This Row],[Cliente]],TabListaBens[Localidade],Tabela12[[#This Row],[Localidade]])</f>
        <v>0</v>
      </c>
      <c r="W60" s="13">
        <f>COUNTIFS(TabListaBens[Tipo Modelo],W$4,TabListaBens[Cliente],Tabela12[[#This Row],[Cliente]],TabListaBens[Localidade],Tabela12[[#This Row],[Localidade]])</f>
        <v>0</v>
      </c>
      <c r="X60" s="13">
        <f>COUNTIFS(TabListaBens[Tipo Modelo],X$4,TabListaBens[Cliente],Tabela12[[#This Row],[Cliente]],TabListaBens[Localidade],Tabela12[[#This Row],[Localidade]])</f>
        <v>0</v>
      </c>
      <c r="Y60" s="13">
        <f>COUNTIFS(TabListaBens[Tipo Modelo],Y$4,TabListaBens[Cliente],Tabela12[[#This Row],[Cliente]],TabListaBens[Localidade],Tabela12[[#This Row],[Localidade]])</f>
        <v>0</v>
      </c>
      <c r="Z60" s="13">
        <f>COUNTIFS(TabListaBens[Tipo Modelo],Z$4,TabListaBens[Cliente],Tabela12[[#This Row],[Cliente]],TabListaBens[Localidade],Tabela12[[#This Row],[Localidade]])</f>
        <v>0</v>
      </c>
      <c r="AA60" s="13">
        <f>SUM(Tabela12[[#This Row],[BBBOGD0001]:[VRVFF01]])</f>
        <v>0</v>
      </c>
    </row>
    <row r="61" spans="1:27" x14ac:dyDescent="0.2">
      <c r="A61" s="23" t="s">
        <v>575</v>
      </c>
      <c r="B61" s="10" t="str">
        <f>IFERROR(VLOOKUP(Tabela12[[#This Row],[Ordem]],TabClienteLocalidade[],2,FALSE),"")</f>
        <v/>
      </c>
      <c r="C61" s="10" t="str">
        <f>IFERROR(VLOOKUP(Tabela12[[#This Row],[Ordem]],TabClienteLocalidade[],3,FALSE),"")</f>
        <v/>
      </c>
      <c r="D61" s="10" t="str">
        <f>IFERROR(VLOOKUP(Tabela12[[#This Row],[Ordem]],TabClienteLocalidade[],4,FALSE),"")</f>
        <v/>
      </c>
      <c r="E61" s="10" t="str">
        <f>IFERROR(VLOOKUP(Tabela12[[#This Row],[Ordem]],TabClienteLocalidade[],5,FALSE),"")</f>
        <v/>
      </c>
      <c r="F61" s="9">
        <f>COUNTIFS(TabListaBens[Tipo Modelo],F$4,TabListaBens[Cliente],Tabela12[[#This Row],[Cliente]],TabListaBens[Localidade],Tabela12[[#This Row],[Localidade]])</f>
        <v>0</v>
      </c>
      <c r="G61" s="13">
        <f>COUNTIFS(TabListaBens[Tipo Modelo],G$4,TabListaBens[Cliente],Tabela12[[#This Row],[Cliente]],TabListaBens[Localidade],Tabela12[[#This Row],[Localidade]])</f>
        <v>0</v>
      </c>
      <c r="H61" s="13">
        <f>COUNTIFS(TabListaBens[Tipo Modelo],H$4,TabListaBens[Cliente],Tabela12[[#This Row],[Cliente]],TabListaBens[Localidade],Tabela12[[#This Row],[Localidade]])</f>
        <v>0</v>
      </c>
      <c r="I61" s="13">
        <f>COUNTIFS(TabListaBens[Tipo Modelo],I$4,TabListaBens[Cliente],Tabela12[[#This Row],[Cliente]],TabListaBens[Localidade],Tabela12[[#This Row],[Localidade]])</f>
        <v>0</v>
      </c>
      <c r="J61" s="13">
        <f>COUNTIFS(TabListaBens[Tipo Modelo],J$4,TabListaBens[Cliente],Tabela12[[#This Row],[Cliente]],TabListaBens[Localidade],Tabela12[[#This Row],[Localidade]])</f>
        <v>0</v>
      </c>
      <c r="K61" s="13">
        <f>COUNTIFS(TabListaBens[Tipo Modelo],K$4,TabListaBens[Cliente],Tabela12[[#This Row],[Cliente]],TabListaBens[Localidade],Tabela12[[#This Row],[Localidade]])</f>
        <v>0</v>
      </c>
      <c r="L61" s="13">
        <f>COUNTIFS(TabListaBens[Tipo Modelo],L$4,TabListaBens[Cliente],Tabela12[[#This Row],[Cliente]],TabListaBens[Localidade],Tabela12[[#This Row],[Localidade]])</f>
        <v>0</v>
      </c>
      <c r="M61" s="13">
        <f>COUNTIFS(TabListaBens[Tipo Modelo],M$4,TabListaBens[Cliente],Tabela12[[#This Row],[Cliente]],TabListaBens[Localidade],Tabela12[[#This Row],[Localidade]])</f>
        <v>0</v>
      </c>
      <c r="N61" s="13">
        <f>COUNTIFS(TabListaBens[Tipo Modelo],N$4,TabListaBens[Cliente],Tabela12[[#This Row],[Cliente]],TabListaBens[Localidade],Tabela12[[#This Row],[Localidade]])</f>
        <v>0</v>
      </c>
      <c r="O61" s="13">
        <f>COUNTIFS(TabListaBens[Tipo Modelo],O$4,TabListaBens[Cliente],Tabela12[[#This Row],[Cliente]],TabListaBens[Localidade],Tabela12[[#This Row],[Localidade]])</f>
        <v>0</v>
      </c>
      <c r="P61" s="13">
        <f>COUNTIFS(TabListaBens[Tipo Modelo],P$4,TabListaBens[Cliente],Tabela12[[#This Row],[Cliente]],TabListaBens[Localidade],Tabela12[[#This Row],[Localidade]])</f>
        <v>0</v>
      </c>
      <c r="Q61" s="13">
        <f>COUNTIFS(TabListaBens[Tipo Modelo],Q$4,TabListaBens[Cliente],Tabela12[[#This Row],[Cliente]],TabListaBens[Localidade],Tabela12[[#This Row],[Localidade]])</f>
        <v>0</v>
      </c>
      <c r="R61" s="13">
        <f>COUNTIFS(TabListaBens[Tipo Modelo],R$4,TabListaBens[Cliente],Tabela12[[#This Row],[Cliente]],TabListaBens[Localidade],Tabela12[[#This Row],[Localidade]])</f>
        <v>0</v>
      </c>
      <c r="S61" s="13">
        <f>COUNTIFS(TabListaBens[Tipo Modelo],S$4,TabListaBens[Cliente],Tabela12[[#This Row],[Cliente]],TabListaBens[Localidade],Tabela12[[#This Row],[Localidade]])</f>
        <v>0</v>
      </c>
      <c r="T61" s="13">
        <f>COUNTIFS(TabListaBens[Tipo Modelo],T$4,TabListaBens[Cliente],Tabela12[[#This Row],[Cliente]],TabListaBens[Localidade],Tabela12[[#This Row],[Localidade]])</f>
        <v>0</v>
      </c>
      <c r="U61" s="13">
        <f>COUNTIFS(TabListaBens[Tipo Modelo],U$4,TabListaBens[Cliente],Tabela12[[#This Row],[Cliente]],TabListaBens[Localidade],Tabela12[[#This Row],[Localidade]])</f>
        <v>0</v>
      </c>
      <c r="V61" s="13">
        <f>COUNTIFS(TabListaBens[Tipo Modelo],V$4,TabListaBens[Cliente],Tabela12[[#This Row],[Cliente]],TabListaBens[Localidade],Tabela12[[#This Row],[Localidade]])</f>
        <v>0</v>
      </c>
      <c r="W61" s="13">
        <f>COUNTIFS(TabListaBens[Tipo Modelo],W$4,TabListaBens[Cliente],Tabela12[[#This Row],[Cliente]],TabListaBens[Localidade],Tabela12[[#This Row],[Localidade]])</f>
        <v>0</v>
      </c>
      <c r="X61" s="13">
        <f>COUNTIFS(TabListaBens[Tipo Modelo],X$4,TabListaBens[Cliente],Tabela12[[#This Row],[Cliente]],TabListaBens[Localidade],Tabela12[[#This Row],[Localidade]])</f>
        <v>0</v>
      </c>
      <c r="Y61" s="13">
        <f>COUNTIFS(TabListaBens[Tipo Modelo],Y$4,TabListaBens[Cliente],Tabela12[[#This Row],[Cliente]],TabListaBens[Localidade],Tabela12[[#This Row],[Localidade]])</f>
        <v>0</v>
      </c>
      <c r="Z61" s="13">
        <f>COUNTIFS(TabListaBens[Tipo Modelo],Z$4,TabListaBens[Cliente],Tabela12[[#This Row],[Cliente]],TabListaBens[Localidade],Tabela12[[#This Row],[Localidade]])</f>
        <v>0</v>
      </c>
      <c r="AA61" s="13">
        <f>SUM(Tabela12[[#This Row],[BBBOGD0001]:[VRVFF01]])</f>
        <v>0</v>
      </c>
    </row>
    <row r="62" spans="1:27" x14ac:dyDescent="0.2">
      <c r="A62" s="23" t="s">
        <v>576</v>
      </c>
      <c r="B62" s="10" t="str">
        <f>IFERROR(VLOOKUP(Tabela12[[#This Row],[Ordem]],TabClienteLocalidade[],2,FALSE),"")</f>
        <v/>
      </c>
      <c r="C62" s="10" t="str">
        <f>IFERROR(VLOOKUP(Tabela12[[#This Row],[Ordem]],TabClienteLocalidade[],3,FALSE),"")</f>
        <v/>
      </c>
      <c r="D62" s="10" t="str">
        <f>IFERROR(VLOOKUP(Tabela12[[#This Row],[Ordem]],TabClienteLocalidade[],4,FALSE),"")</f>
        <v/>
      </c>
      <c r="E62" s="10" t="str">
        <f>IFERROR(VLOOKUP(Tabela12[[#This Row],[Ordem]],TabClienteLocalidade[],5,FALSE),"")</f>
        <v/>
      </c>
      <c r="F62" s="9">
        <f>COUNTIFS(TabListaBens[Tipo Modelo],F$4,TabListaBens[Cliente],Tabela12[[#This Row],[Cliente]],TabListaBens[Localidade],Tabela12[[#This Row],[Localidade]])</f>
        <v>0</v>
      </c>
      <c r="G62" s="13">
        <f>COUNTIFS(TabListaBens[Tipo Modelo],G$4,TabListaBens[Cliente],Tabela12[[#This Row],[Cliente]],TabListaBens[Localidade],Tabela12[[#This Row],[Localidade]])</f>
        <v>0</v>
      </c>
      <c r="H62" s="13">
        <f>COUNTIFS(TabListaBens[Tipo Modelo],H$4,TabListaBens[Cliente],Tabela12[[#This Row],[Cliente]],TabListaBens[Localidade],Tabela12[[#This Row],[Localidade]])</f>
        <v>0</v>
      </c>
      <c r="I62" s="13">
        <f>COUNTIFS(TabListaBens[Tipo Modelo],I$4,TabListaBens[Cliente],Tabela12[[#This Row],[Cliente]],TabListaBens[Localidade],Tabela12[[#This Row],[Localidade]])</f>
        <v>0</v>
      </c>
      <c r="J62" s="13">
        <f>COUNTIFS(TabListaBens[Tipo Modelo],J$4,TabListaBens[Cliente],Tabela12[[#This Row],[Cliente]],TabListaBens[Localidade],Tabela12[[#This Row],[Localidade]])</f>
        <v>0</v>
      </c>
      <c r="K62" s="13">
        <f>COUNTIFS(TabListaBens[Tipo Modelo],K$4,TabListaBens[Cliente],Tabela12[[#This Row],[Cliente]],TabListaBens[Localidade],Tabela12[[#This Row],[Localidade]])</f>
        <v>0</v>
      </c>
      <c r="L62" s="13">
        <f>COUNTIFS(TabListaBens[Tipo Modelo],L$4,TabListaBens[Cliente],Tabela12[[#This Row],[Cliente]],TabListaBens[Localidade],Tabela12[[#This Row],[Localidade]])</f>
        <v>0</v>
      </c>
      <c r="M62" s="13">
        <f>COUNTIFS(TabListaBens[Tipo Modelo],M$4,TabListaBens[Cliente],Tabela12[[#This Row],[Cliente]],TabListaBens[Localidade],Tabela12[[#This Row],[Localidade]])</f>
        <v>0</v>
      </c>
      <c r="N62" s="13">
        <f>COUNTIFS(TabListaBens[Tipo Modelo],N$4,TabListaBens[Cliente],Tabela12[[#This Row],[Cliente]],TabListaBens[Localidade],Tabela12[[#This Row],[Localidade]])</f>
        <v>0</v>
      </c>
      <c r="O62" s="13">
        <f>COUNTIFS(TabListaBens[Tipo Modelo],O$4,TabListaBens[Cliente],Tabela12[[#This Row],[Cliente]],TabListaBens[Localidade],Tabela12[[#This Row],[Localidade]])</f>
        <v>0</v>
      </c>
      <c r="P62" s="13">
        <f>COUNTIFS(TabListaBens[Tipo Modelo],P$4,TabListaBens[Cliente],Tabela12[[#This Row],[Cliente]],TabListaBens[Localidade],Tabela12[[#This Row],[Localidade]])</f>
        <v>0</v>
      </c>
      <c r="Q62" s="13">
        <f>COUNTIFS(TabListaBens[Tipo Modelo],Q$4,TabListaBens[Cliente],Tabela12[[#This Row],[Cliente]],TabListaBens[Localidade],Tabela12[[#This Row],[Localidade]])</f>
        <v>0</v>
      </c>
      <c r="R62" s="13">
        <f>COUNTIFS(TabListaBens[Tipo Modelo],R$4,TabListaBens[Cliente],Tabela12[[#This Row],[Cliente]],TabListaBens[Localidade],Tabela12[[#This Row],[Localidade]])</f>
        <v>0</v>
      </c>
      <c r="S62" s="13">
        <f>COUNTIFS(TabListaBens[Tipo Modelo],S$4,TabListaBens[Cliente],Tabela12[[#This Row],[Cliente]],TabListaBens[Localidade],Tabela12[[#This Row],[Localidade]])</f>
        <v>0</v>
      </c>
      <c r="T62" s="13">
        <f>COUNTIFS(TabListaBens[Tipo Modelo],T$4,TabListaBens[Cliente],Tabela12[[#This Row],[Cliente]],TabListaBens[Localidade],Tabela12[[#This Row],[Localidade]])</f>
        <v>0</v>
      </c>
      <c r="U62" s="13">
        <f>COUNTIFS(TabListaBens[Tipo Modelo],U$4,TabListaBens[Cliente],Tabela12[[#This Row],[Cliente]],TabListaBens[Localidade],Tabela12[[#This Row],[Localidade]])</f>
        <v>0</v>
      </c>
      <c r="V62" s="13">
        <f>COUNTIFS(TabListaBens[Tipo Modelo],V$4,TabListaBens[Cliente],Tabela12[[#This Row],[Cliente]],TabListaBens[Localidade],Tabela12[[#This Row],[Localidade]])</f>
        <v>0</v>
      </c>
      <c r="W62" s="13">
        <f>COUNTIFS(TabListaBens[Tipo Modelo],W$4,TabListaBens[Cliente],Tabela12[[#This Row],[Cliente]],TabListaBens[Localidade],Tabela12[[#This Row],[Localidade]])</f>
        <v>0</v>
      </c>
      <c r="X62" s="13">
        <f>COUNTIFS(TabListaBens[Tipo Modelo],X$4,TabListaBens[Cliente],Tabela12[[#This Row],[Cliente]],TabListaBens[Localidade],Tabela12[[#This Row],[Localidade]])</f>
        <v>0</v>
      </c>
      <c r="Y62" s="13">
        <f>COUNTIFS(TabListaBens[Tipo Modelo],Y$4,TabListaBens[Cliente],Tabela12[[#This Row],[Cliente]],TabListaBens[Localidade],Tabela12[[#This Row],[Localidade]])</f>
        <v>0</v>
      </c>
      <c r="Z62" s="13">
        <f>COUNTIFS(TabListaBens[Tipo Modelo],Z$4,TabListaBens[Cliente],Tabela12[[#This Row],[Cliente]],TabListaBens[Localidade],Tabela12[[#This Row],[Localidade]])</f>
        <v>0</v>
      </c>
      <c r="AA62" s="13">
        <f>SUM(Tabela12[[#This Row],[BBBOGD0001]:[VRVFF01]])</f>
        <v>0</v>
      </c>
    </row>
    <row r="63" spans="1:27" x14ac:dyDescent="0.2">
      <c r="A63" s="23" t="s">
        <v>577</v>
      </c>
      <c r="B63" s="10" t="str">
        <f>IFERROR(VLOOKUP(Tabela12[[#This Row],[Ordem]],TabClienteLocalidade[],2,FALSE),"")</f>
        <v/>
      </c>
      <c r="C63" s="10" t="str">
        <f>IFERROR(VLOOKUP(Tabela12[[#This Row],[Ordem]],TabClienteLocalidade[],3,FALSE),"")</f>
        <v/>
      </c>
      <c r="D63" s="10" t="str">
        <f>IFERROR(VLOOKUP(Tabela12[[#This Row],[Ordem]],TabClienteLocalidade[],4,FALSE),"")</f>
        <v/>
      </c>
      <c r="E63" s="10" t="str">
        <f>IFERROR(VLOOKUP(Tabela12[[#This Row],[Ordem]],TabClienteLocalidade[],5,FALSE),"")</f>
        <v/>
      </c>
      <c r="F63" s="9">
        <f>COUNTIFS(TabListaBens[Tipo Modelo],F$4,TabListaBens[Cliente],Tabela12[[#This Row],[Cliente]],TabListaBens[Localidade],Tabela12[[#This Row],[Localidade]])</f>
        <v>0</v>
      </c>
      <c r="G63" s="13">
        <f>COUNTIFS(TabListaBens[Tipo Modelo],G$4,TabListaBens[Cliente],Tabela12[[#This Row],[Cliente]],TabListaBens[Localidade],Tabela12[[#This Row],[Localidade]])</f>
        <v>0</v>
      </c>
      <c r="H63" s="13">
        <f>COUNTIFS(TabListaBens[Tipo Modelo],H$4,TabListaBens[Cliente],Tabela12[[#This Row],[Cliente]],TabListaBens[Localidade],Tabela12[[#This Row],[Localidade]])</f>
        <v>0</v>
      </c>
      <c r="I63" s="13">
        <f>COUNTIFS(TabListaBens[Tipo Modelo],I$4,TabListaBens[Cliente],Tabela12[[#This Row],[Cliente]],TabListaBens[Localidade],Tabela12[[#This Row],[Localidade]])</f>
        <v>0</v>
      </c>
      <c r="J63" s="13">
        <f>COUNTIFS(TabListaBens[Tipo Modelo],J$4,TabListaBens[Cliente],Tabela12[[#This Row],[Cliente]],TabListaBens[Localidade],Tabela12[[#This Row],[Localidade]])</f>
        <v>0</v>
      </c>
      <c r="K63" s="13">
        <f>COUNTIFS(TabListaBens[Tipo Modelo],K$4,TabListaBens[Cliente],Tabela12[[#This Row],[Cliente]],TabListaBens[Localidade],Tabela12[[#This Row],[Localidade]])</f>
        <v>0</v>
      </c>
      <c r="L63" s="13">
        <f>COUNTIFS(TabListaBens[Tipo Modelo],L$4,TabListaBens[Cliente],Tabela12[[#This Row],[Cliente]],TabListaBens[Localidade],Tabela12[[#This Row],[Localidade]])</f>
        <v>0</v>
      </c>
      <c r="M63" s="13">
        <f>COUNTIFS(TabListaBens[Tipo Modelo],M$4,TabListaBens[Cliente],Tabela12[[#This Row],[Cliente]],TabListaBens[Localidade],Tabela12[[#This Row],[Localidade]])</f>
        <v>0</v>
      </c>
      <c r="N63" s="13">
        <f>COUNTIFS(TabListaBens[Tipo Modelo],N$4,TabListaBens[Cliente],Tabela12[[#This Row],[Cliente]],TabListaBens[Localidade],Tabela12[[#This Row],[Localidade]])</f>
        <v>0</v>
      </c>
      <c r="O63" s="13">
        <f>COUNTIFS(TabListaBens[Tipo Modelo],O$4,TabListaBens[Cliente],Tabela12[[#This Row],[Cliente]],TabListaBens[Localidade],Tabela12[[#This Row],[Localidade]])</f>
        <v>0</v>
      </c>
      <c r="P63" s="13">
        <f>COUNTIFS(TabListaBens[Tipo Modelo],P$4,TabListaBens[Cliente],Tabela12[[#This Row],[Cliente]],TabListaBens[Localidade],Tabela12[[#This Row],[Localidade]])</f>
        <v>0</v>
      </c>
      <c r="Q63" s="13">
        <f>COUNTIFS(TabListaBens[Tipo Modelo],Q$4,TabListaBens[Cliente],Tabela12[[#This Row],[Cliente]],TabListaBens[Localidade],Tabela12[[#This Row],[Localidade]])</f>
        <v>0</v>
      </c>
      <c r="R63" s="13">
        <f>COUNTIFS(TabListaBens[Tipo Modelo],R$4,TabListaBens[Cliente],Tabela12[[#This Row],[Cliente]],TabListaBens[Localidade],Tabela12[[#This Row],[Localidade]])</f>
        <v>0</v>
      </c>
      <c r="S63" s="13">
        <f>COUNTIFS(TabListaBens[Tipo Modelo],S$4,TabListaBens[Cliente],Tabela12[[#This Row],[Cliente]],TabListaBens[Localidade],Tabela12[[#This Row],[Localidade]])</f>
        <v>0</v>
      </c>
      <c r="T63" s="13">
        <f>COUNTIFS(TabListaBens[Tipo Modelo],T$4,TabListaBens[Cliente],Tabela12[[#This Row],[Cliente]],TabListaBens[Localidade],Tabela12[[#This Row],[Localidade]])</f>
        <v>0</v>
      </c>
      <c r="U63" s="13">
        <f>COUNTIFS(TabListaBens[Tipo Modelo],U$4,TabListaBens[Cliente],Tabela12[[#This Row],[Cliente]],TabListaBens[Localidade],Tabela12[[#This Row],[Localidade]])</f>
        <v>0</v>
      </c>
      <c r="V63" s="13">
        <f>COUNTIFS(TabListaBens[Tipo Modelo],V$4,TabListaBens[Cliente],Tabela12[[#This Row],[Cliente]],TabListaBens[Localidade],Tabela12[[#This Row],[Localidade]])</f>
        <v>0</v>
      </c>
      <c r="W63" s="13">
        <f>COUNTIFS(TabListaBens[Tipo Modelo],W$4,TabListaBens[Cliente],Tabela12[[#This Row],[Cliente]],TabListaBens[Localidade],Tabela12[[#This Row],[Localidade]])</f>
        <v>0</v>
      </c>
      <c r="X63" s="13">
        <f>COUNTIFS(TabListaBens[Tipo Modelo],X$4,TabListaBens[Cliente],Tabela12[[#This Row],[Cliente]],TabListaBens[Localidade],Tabela12[[#This Row],[Localidade]])</f>
        <v>0</v>
      </c>
      <c r="Y63" s="13">
        <f>COUNTIFS(TabListaBens[Tipo Modelo],Y$4,TabListaBens[Cliente],Tabela12[[#This Row],[Cliente]],TabListaBens[Localidade],Tabela12[[#This Row],[Localidade]])</f>
        <v>0</v>
      </c>
      <c r="Z63" s="13">
        <f>COUNTIFS(TabListaBens[Tipo Modelo],Z$4,TabListaBens[Cliente],Tabela12[[#This Row],[Cliente]],TabListaBens[Localidade],Tabela12[[#This Row],[Localidade]])</f>
        <v>0</v>
      </c>
      <c r="AA63" s="13">
        <f>SUM(Tabela12[[#This Row],[BBBOGD0001]:[VRVFF01]])</f>
        <v>0</v>
      </c>
    </row>
    <row r="64" spans="1:27" x14ac:dyDescent="0.2">
      <c r="A64" s="23" t="s">
        <v>578</v>
      </c>
      <c r="B64" s="10" t="str">
        <f>IFERROR(VLOOKUP(Tabela12[[#This Row],[Ordem]],TabClienteLocalidade[],2,FALSE),"")</f>
        <v/>
      </c>
      <c r="C64" s="10" t="str">
        <f>IFERROR(VLOOKUP(Tabela12[[#This Row],[Ordem]],TabClienteLocalidade[],3,FALSE),"")</f>
        <v/>
      </c>
      <c r="D64" s="10" t="str">
        <f>IFERROR(VLOOKUP(Tabela12[[#This Row],[Ordem]],TabClienteLocalidade[],4,FALSE),"")</f>
        <v/>
      </c>
      <c r="E64" s="10" t="str">
        <f>IFERROR(VLOOKUP(Tabela12[[#This Row],[Ordem]],TabClienteLocalidade[],5,FALSE),"")</f>
        <v/>
      </c>
      <c r="F64" s="9">
        <f>COUNTIFS(TabListaBens[Tipo Modelo],F$4,TabListaBens[Cliente],Tabela12[[#This Row],[Cliente]],TabListaBens[Localidade],Tabela12[[#This Row],[Localidade]])</f>
        <v>0</v>
      </c>
      <c r="G64" s="13">
        <f>COUNTIFS(TabListaBens[Tipo Modelo],G$4,TabListaBens[Cliente],Tabela12[[#This Row],[Cliente]],TabListaBens[Localidade],Tabela12[[#This Row],[Localidade]])</f>
        <v>0</v>
      </c>
      <c r="H64" s="13">
        <f>COUNTIFS(TabListaBens[Tipo Modelo],H$4,TabListaBens[Cliente],Tabela12[[#This Row],[Cliente]],TabListaBens[Localidade],Tabela12[[#This Row],[Localidade]])</f>
        <v>0</v>
      </c>
      <c r="I64" s="13">
        <f>COUNTIFS(TabListaBens[Tipo Modelo],I$4,TabListaBens[Cliente],Tabela12[[#This Row],[Cliente]],TabListaBens[Localidade],Tabela12[[#This Row],[Localidade]])</f>
        <v>0</v>
      </c>
      <c r="J64" s="13">
        <f>COUNTIFS(TabListaBens[Tipo Modelo],J$4,TabListaBens[Cliente],Tabela12[[#This Row],[Cliente]],TabListaBens[Localidade],Tabela12[[#This Row],[Localidade]])</f>
        <v>0</v>
      </c>
      <c r="K64" s="13">
        <f>COUNTIFS(TabListaBens[Tipo Modelo],K$4,TabListaBens[Cliente],Tabela12[[#This Row],[Cliente]],TabListaBens[Localidade],Tabela12[[#This Row],[Localidade]])</f>
        <v>0</v>
      </c>
      <c r="L64" s="13">
        <f>COUNTIFS(TabListaBens[Tipo Modelo],L$4,TabListaBens[Cliente],Tabela12[[#This Row],[Cliente]],TabListaBens[Localidade],Tabela12[[#This Row],[Localidade]])</f>
        <v>0</v>
      </c>
      <c r="M64" s="13">
        <f>COUNTIFS(TabListaBens[Tipo Modelo],M$4,TabListaBens[Cliente],Tabela12[[#This Row],[Cliente]],TabListaBens[Localidade],Tabela12[[#This Row],[Localidade]])</f>
        <v>0</v>
      </c>
      <c r="N64" s="13">
        <f>COUNTIFS(TabListaBens[Tipo Modelo],N$4,TabListaBens[Cliente],Tabela12[[#This Row],[Cliente]],TabListaBens[Localidade],Tabela12[[#This Row],[Localidade]])</f>
        <v>0</v>
      </c>
      <c r="O64" s="13">
        <f>COUNTIFS(TabListaBens[Tipo Modelo],O$4,TabListaBens[Cliente],Tabela12[[#This Row],[Cliente]],TabListaBens[Localidade],Tabela12[[#This Row],[Localidade]])</f>
        <v>0</v>
      </c>
      <c r="P64" s="13">
        <f>COUNTIFS(TabListaBens[Tipo Modelo],P$4,TabListaBens[Cliente],Tabela12[[#This Row],[Cliente]],TabListaBens[Localidade],Tabela12[[#This Row],[Localidade]])</f>
        <v>0</v>
      </c>
      <c r="Q64" s="13">
        <f>COUNTIFS(TabListaBens[Tipo Modelo],Q$4,TabListaBens[Cliente],Tabela12[[#This Row],[Cliente]],TabListaBens[Localidade],Tabela12[[#This Row],[Localidade]])</f>
        <v>0</v>
      </c>
      <c r="R64" s="13">
        <f>COUNTIFS(TabListaBens[Tipo Modelo],R$4,TabListaBens[Cliente],Tabela12[[#This Row],[Cliente]],TabListaBens[Localidade],Tabela12[[#This Row],[Localidade]])</f>
        <v>0</v>
      </c>
      <c r="S64" s="13">
        <f>COUNTIFS(TabListaBens[Tipo Modelo],S$4,TabListaBens[Cliente],Tabela12[[#This Row],[Cliente]],TabListaBens[Localidade],Tabela12[[#This Row],[Localidade]])</f>
        <v>0</v>
      </c>
      <c r="T64" s="13">
        <f>COUNTIFS(TabListaBens[Tipo Modelo],T$4,TabListaBens[Cliente],Tabela12[[#This Row],[Cliente]],TabListaBens[Localidade],Tabela12[[#This Row],[Localidade]])</f>
        <v>0</v>
      </c>
      <c r="U64" s="13">
        <f>COUNTIFS(TabListaBens[Tipo Modelo],U$4,TabListaBens[Cliente],Tabela12[[#This Row],[Cliente]],TabListaBens[Localidade],Tabela12[[#This Row],[Localidade]])</f>
        <v>0</v>
      </c>
      <c r="V64" s="13">
        <f>COUNTIFS(TabListaBens[Tipo Modelo],V$4,TabListaBens[Cliente],Tabela12[[#This Row],[Cliente]],TabListaBens[Localidade],Tabela12[[#This Row],[Localidade]])</f>
        <v>0</v>
      </c>
      <c r="W64" s="13">
        <f>COUNTIFS(TabListaBens[Tipo Modelo],W$4,TabListaBens[Cliente],Tabela12[[#This Row],[Cliente]],TabListaBens[Localidade],Tabela12[[#This Row],[Localidade]])</f>
        <v>0</v>
      </c>
      <c r="X64" s="13">
        <f>COUNTIFS(TabListaBens[Tipo Modelo],X$4,TabListaBens[Cliente],Tabela12[[#This Row],[Cliente]],TabListaBens[Localidade],Tabela12[[#This Row],[Localidade]])</f>
        <v>0</v>
      </c>
      <c r="Y64" s="13">
        <f>COUNTIFS(TabListaBens[Tipo Modelo],Y$4,TabListaBens[Cliente],Tabela12[[#This Row],[Cliente]],TabListaBens[Localidade],Tabela12[[#This Row],[Localidade]])</f>
        <v>0</v>
      </c>
      <c r="Z64" s="13">
        <f>COUNTIFS(TabListaBens[Tipo Modelo],Z$4,TabListaBens[Cliente],Tabela12[[#This Row],[Cliente]],TabListaBens[Localidade],Tabela12[[#This Row],[Localidade]])</f>
        <v>0</v>
      </c>
      <c r="AA64" s="13">
        <f>SUM(Tabela12[[#This Row],[BBBOGD0001]:[VRVFF01]])</f>
        <v>0</v>
      </c>
    </row>
    <row r="65" spans="1:27" x14ac:dyDescent="0.2">
      <c r="A65" s="23" t="s">
        <v>857</v>
      </c>
      <c r="B65" s="32" t="str">
        <f>IFERROR(VLOOKUP(Tabela12[[#This Row],[Ordem]],TabClienteLocalidade[],2,FALSE),"")</f>
        <v/>
      </c>
      <c r="C65" s="32" t="str">
        <f>IFERROR(VLOOKUP(Tabela12[[#This Row],[Ordem]],TabClienteLocalidade[],3,FALSE),"")</f>
        <v/>
      </c>
      <c r="D65" s="33" t="str">
        <f>IFERROR(VLOOKUP(Tabela12[[#This Row],[Ordem]],TabClienteLocalidade[],4,FALSE),"")</f>
        <v/>
      </c>
      <c r="E65" s="32" t="str">
        <f>IFERROR(VLOOKUP(Tabela12[[#This Row],[Ordem]],TabClienteLocalidade[],5,FALSE),"")</f>
        <v/>
      </c>
      <c r="F65" s="9">
        <f>COUNTIFS(TabListaBens[Tipo Modelo],F$4,TabListaBens[Cliente],Tabela12[[#This Row],[Cliente]],TabListaBens[Localidade],Tabela12[[#This Row],[Localidade]])</f>
        <v>0</v>
      </c>
      <c r="G65" s="34">
        <f>COUNTIFS(TabListaBens[Tipo Modelo],G$4,TabListaBens[Cliente],Tabela12[[#This Row],[Cliente]],TabListaBens[Localidade],Tabela12[[#This Row],[Localidade]])</f>
        <v>0</v>
      </c>
      <c r="H65" s="34">
        <f>COUNTIFS(TabListaBens[Tipo Modelo],H$4,TabListaBens[Cliente],Tabela12[[#This Row],[Cliente]],TabListaBens[Localidade],Tabela12[[#This Row],[Localidade]])</f>
        <v>0</v>
      </c>
      <c r="I65" s="34">
        <f>COUNTIFS(TabListaBens[Tipo Modelo],I$4,TabListaBens[Cliente],Tabela12[[#This Row],[Cliente]],TabListaBens[Localidade],Tabela12[[#This Row],[Localidade]])</f>
        <v>0</v>
      </c>
      <c r="J65" s="34">
        <f>COUNTIFS(TabListaBens[Tipo Modelo],J$4,TabListaBens[Cliente],Tabela12[[#This Row],[Cliente]],TabListaBens[Localidade],Tabela12[[#This Row],[Localidade]])</f>
        <v>0</v>
      </c>
      <c r="K65" s="34">
        <f>COUNTIFS(TabListaBens[Tipo Modelo],K$4,TabListaBens[Cliente],Tabela12[[#This Row],[Cliente]],TabListaBens[Localidade],Tabela12[[#This Row],[Localidade]])</f>
        <v>0</v>
      </c>
      <c r="L65" s="34">
        <f>COUNTIFS(TabListaBens[Tipo Modelo],L$4,TabListaBens[Cliente],Tabela12[[#This Row],[Cliente]],TabListaBens[Localidade],Tabela12[[#This Row],[Localidade]])</f>
        <v>0</v>
      </c>
      <c r="M65" s="34">
        <f>COUNTIFS(TabListaBens[Tipo Modelo],M$4,TabListaBens[Cliente],Tabela12[[#This Row],[Cliente]],TabListaBens[Localidade],Tabela12[[#This Row],[Localidade]])</f>
        <v>0</v>
      </c>
      <c r="N65" s="34">
        <f>COUNTIFS(TabListaBens[Tipo Modelo],N$4,TabListaBens[Cliente],Tabela12[[#This Row],[Cliente]],TabListaBens[Localidade],Tabela12[[#This Row],[Localidade]])</f>
        <v>0</v>
      </c>
      <c r="O65" s="34">
        <f>COUNTIFS(TabListaBens[Tipo Modelo],O$4,TabListaBens[Cliente],Tabela12[[#This Row],[Cliente]],TabListaBens[Localidade],Tabela12[[#This Row],[Localidade]])</f>
        <v>0</v>
      </c>
      <c r="P65" s="34">
        <f>COUNTIFS(TabListaBens[Tipo Modelo],P$4,TabListaBens[Cliente],Tabela12[[#This Row],[Cliente]],TabListaBens[Localidade],Tabela12[[#This Row],[Localidade]])</f>
        <v>0</v>
      </c>
      <c r="Q65" s="34">
        <f>COUNTIFS(TabListaBens[Tipo Modelo],Q$4,TabListaBens[Cliente],Tabela12[[#This Row],[Cliente]],TabListaBens[Localidade],Tabela12[[#This Row],[Localidade]])</f>
        <v>0</v>
      </c>
      <c r="R65" s="34">
        <f>COUNTIFS(TabListaBens[Tipo Modelo],R$4,TabListaBens[Cliente],Tabela12[[#This Row],[Cliente]],TabListaBens[Localidade],Tabela12[[#This Row],[Localidade]])</f>
        <v>0</v>
      </c>
      <c r="S65" s="34">
        <f>COUNTIFS(TabListaBens[Tipo Modelo],S$4,TabListaBens[Cliente],Tabela12[[#This Row],[Cliente]],TabListaBens[Localidade],Tabela12[[#This Row],[Localidade]])</f>
        <v>0</v>
      </c>
      <c r="T65" s="34">
        <f>COUNTIFS(TabListaBens[Tipo Modelo],T$4,TabListaBens[Cliente],Tabela12[[#This Row],[Cliente]],TabListaBens[Localidade],Tabela12[[#This Row],[Localidade]])</f>
        <v>0</v>
      </c>
      <c r="U65" s="34">
        <f>COUNTIFS(TabListaBens[Tipo Modelo],U$4,TabListaBens[Cliente],Tabela12[[#This Row],[Cliente]],TabListaBens[Localidade],Tabela12[[#This Row],[Localidade]])</f>
        <v>0</v>
      </c>
      <c r="V65" s="34">
        <f>COUNTIFS(TabListaBens[Tipo Modelo],V$4,TabListaBens[Cliente],Tabela12[[#This Row],[Cliente]],TabListaBens[Localidade],Tabela12[[#This Row],[Localidade]])</f>
        <v>0</v>
      </c>
      <c r="W65" s="34">
        <f>COUNTIFS(TabListaBens[Tipo Modelo],W$4,TabListaBens[Cliente],Tabela12[[#This Row],[Cliente]],TabListaBens[Localidade],Tabela12[[#This Row],[Localidade]])</f>
        <v>0</v>
      </c>
      <c r="X65" s="34">
        <f>COUNTIFS(TabListaBens[Tipo Modelo],X$4,TabListaBens[Cliente],Tabela12[[#This Row],[Cliente]],TabListaBens[Localidade],Tabela12[[#This Row],[Localidade]])</f>
        <v>0</v>
      </c>
      <c r="Y65" s="34">
        <f>COUNTIFS(TabListaBens[Tipo Modelo],Y$4,TabListaBens[Cliente],Tabela12[[#This Row],[Cliente]],TabListaBens[Localidade],Tabela12[[#This Row],[Localidade]])</f>
        <v>0</v>
      </c>
      <c r="Z65" s="34">
        <f>COUNTIFS(TabListaBens[Tipo Modelo],Z$4,TabListaBens[Cliente],Tabela12[[#This Row],[Cliente]],TabListaBens[Localidade],Tabela12[[#This Row],[Localidade]])</f>
        <v>0</v>
      </c>
      <c r="AA65" s="13">
        <f>SUM(Tabela12[[#This Row],[BBBOGD0001]:[VRVFF01]])</f>
        <v>0</v>
      </c>
    </row>
    <row r="66" spans="1:27" x14ac:dyDescent="0.2">
      <c r="A66" s="23" t="s">
        <v>858</v>
      </c>
      <c r="B66" s="32" t="str">
        <f>IFERROR(VLOOKUP(Tabela12[[#This Row],[Ordem]],TabClienteLocalidade[],2,FALSE),"")</f>
        <v/>
      </c>
      <c r="C66" s="32" t="str">
        <f>IFERROR(VLOOKUP(Tabela12[[#This Row],[Ordem]],TabClienteLocalidade[],3,FALSE),"")</f>
        <v/>
      </c>
      <c r="D66" s="33" t="str">
        <f>IFERROR(VLOOKUP(Tabela12[[#This Row],[Ordem]],TabClienteLocalidade[],4,FALSE),"")</f>
        <v/>
      </c>
      <c r="E66" s="32" t="str">
        <f>IFERROR(VLOOKUP(Tabela12[[#This Row],[Ordem]],TabClienteLocalidade[],5,FALSE),"")</f>
        <v/>
      </c>
      <c r="F66" s="9">
        <f>COUNTIFS(TabListaBens[Tipo Modelo],F$4,TabListaBens[Cliente],Tabela12[[#This Row],[Cliente]],TabListaBens[Localidade],Tabela12[[#This Row],[Localidade]])</f>
        <v>0</v>
      </c>
      <c r="G66" s="34">
        <f>COUNTIFS(TabListaBens[Tipo Modelo],G$4,TabListaBens[Cliente],Tabela12[[#This Row],[Cliente]],TabListaBens[Localidade],Tabela12[[#This Row],[Localidade]])</f>
        <v>0</v>
      </c>
      <c r="H66" s="34">
        <f>COUNTIFS(TabListaBens[Tipo Modelo],H$4,TabListaBens[Cliente],Tabela12[[#This Row],[Cliente]],TabListaBens[Localidade],Tabela12[[#This Row],[Localidade]])</f>
        <v>0</v>
      </c>
      <c r="I66" s="34">
        <f>COUNTIFS(TabListaBens[Tipo Modelo],I$4,TabListaBens[Cliente],Tabela12[[#This Row],[Cliente]],TabListaBens[Localidade],Tabela12[[#This Row],[Localidade]])</f>
        <v>0</v>
      </c>
      <c r="J66" s="34">
        <f>COUNTIFS(TabListaBens[Tipo Modelo],J$4,TabListaBens[Cliente],Tabela12[[#This Row],[Cliente]],TabListaBens[Localidade],Tabela12[[#This Row],[Localidade]])</f>
        <v>0</v>
      </c>
      <c r="K66" s="34">
        <f>COUNTIFS(TabListaBens[Tipo Modelo],K$4,TabListaBens[Cliente],Tabela12[[#This Row],[Cliente]],TabListaBens[Localidade],Tabela12[[#This Row],[Localidade]])</f>
        <v>0</v>
      </c>
      <c r="L66" s="34">
        <f>COUNTIFS(TabListaBens[Tipo Modelo],L$4,TabListaBens[Cliente],Tabela12[[#This Row],[Cliente]],TabListaBens[Localidade],Tabela12[[#This Row],[Localidade]])</f>
        <v>0</v>
      </c>
      <c r="M66" s="34">
        <f>COUNTIFS(TabListaBens[Tipo Modelo],M$4,TabListaBens[Cliente],Tabela12[[#This Row],[Cliente]],TabListaBens[Localidade],Tabela12[[#This Row],[Localidade]])</f>
        <v>0</v>
      </c>
      <c r="N66" s="34">
        <f>COUNTIFS(TabListaBens[Tipo Modelo],N$4,TabListaBens[Cliente],Tabela12[[#This Row],[Cliente]],TabListaBens[Localidade],Tabela12[[#This Row],[Localidade]])</f>
        <v>0</v>
      </c>
      <c r="O66" s="34">
        <f>COUNTIFS(TabListaBens[Tipo Modelo],O$4,TabListaBens[Cliente],Tabela12[[#This Row],[Cliente]],TabListaBens[Localidade],Tabela12[[#This Row],[Localidade]])</f>
        <v>0</v>
      </c>
      <c r="P66" s="34">
        <f>COUNTIFS(TabListaBens[Tipo Modelo],P$4,TabListaBens[Cliente],Tabela12[[#This Row],[Cliente]],TabListaBens[Localidade],Tabela12[[#This Row],[Localidade]])</f>
        <v>0</v>
      </c>
      <c r="Q66" s="34">
        <f>COUNTIFS(TabListaBens[Tipo Modelo],Q$4,TabListaBens[Cliente],Tabela12[[#This Row],[Cliente]],TabListaBens[Localidade],Tabela12[[#This Row],[Localidade]])</f>
        <v>0</v>
      </c>
      <c r="R66" s="34">
        <f>COUNTIFS(TabListaBens[Tipo Modelo],R$4,TabListaBens[Cliente],Tabela12[[#This Row],[Cliente]],TabListaBens[Localidade],Tabela12[[#This Row],[Localidade]])</f>
        <v>0</v>
      </c>
      <c r="S66" s="34">
        <f>COUNTIFS(TabListaBens[Tipo Modelo],S$4,TabListaBens[Cliente],Tabela12[[#This Row],[Cliente]],TabListaBens[Localidade],Tabela12[[#This Row],[Localidade]])</f>
        <v>0</v>
      </c>
      <c r="T66" s="34">
        <f>COUNTIFS(TabListaBens[Tipo Modelo],T$4,TabListaBens[Cliente],Tabela12[[#This Row],[Cliente]],TabListaBens[Localidade],Tabela12[[#This Row],[Localidade]])</f>
        <v>0</v>
      </c>
      <c r="U66" s="34">
        <f>COUNTIFS(TabListaBens[Tipo Modelo],U$4,TabListaBens[Cliente],Tabela12[[#This Row],[Cliente]],TabListaBens[Localidade],Tabela12[[#This Row],[Localidade]])</f>
        <v>0</v>
      </c>
      <c r="V66" s="34">
        <f>COUNTIFS(TabListaBens[Tipo Modelo],V$4,TabListaBens[Cliente],Tabela12[[#This Row],[Cliente]],TabListaBens[Localidade],Tabela12[[#This Row],[Localidade]])</f>
        <v>0</v>
      </c>
      <c r="W66" s="34">
        <f>COUNTIFS(TabListaBens[Tipo Modelo],W$4,TabListaBens[Cliente],Tabela12[[#This Row],[Cliente]],TabListaBens[Localidade],Tabela12[[#This Row],[Localidade]])</f>
        <v>0</v>
      </c>
      <c r="X66" s="34">
        <f>COUNTIFS(TabListaBens[Tipo Modelo],X$4,TabListaBens[Cliente],Tabela12[[#This Row],[Cliente]],TabListaBens[Localidade],Tabela12[[#This Row],[Localidade]])</f>
        <v>0</v>
      </c>
      <c r="Y66" s="34">
        <f>COUNTIFS(TabListaBens[Tipo Modelo],Y$4,TabListaBens[Cliente],Tabela12[[#This Row],[Cliente]],TabListaBens[Localidade],Tabela12[[#This Row],[Localidade]])</f>
        <v>0</v>
      </c>
      <c r="Z66" s="34">
        <f>COUNTIFS(TabListaBens[Tipo Modelo],Z$4,TabListaBens[Cliente],Tabela12[[#This Row],[Cliente]],TabListaBens[Localidade],Tabela12[[#This Row],[Localidade]])</f>
        <v>0</v>
      </c>
      <c r="AA66" s="13">
        <f>SUM(Tabela12[[#This Row],[BBBOGD0001]:[VRVFF01]])</f>
        <v>0</v>
      </c>
    </row>
    <row r="67" spans="1:27" x14ac:dyDescent="0.2">
      <c r="A67" s="23" t="s">
        <v>859</v>
      </c>
      <c r="B67" s="32" t="str">
        <f>IFERROR(VLOOKUP(Tabela12[[#This Row],[Ordem]],TabClienteLocalidade[],2,FALSE),"")</f>
        <v/>
      </c>
      <c r="C67" s="32" t="str">
        <f>IFERROR(VLOOKUP(Tabela12[[#This Row],[Ordem]],TabClienteLocalidade[],3,FALSE),"")</f>
        <v/>
      </c>
      <c r="D67" s="33" t="str">
        <f>IFERROR(VLOOKUP(Tabela12[[#This Row],[Ordem]],TabClienteLocalidade[],4,FALSE),"")</f>
        <v/>
      </c>
      <c r="E67" s="32" t="str">
        <f>IFERROR(VLOOKUP(Tabela12[[#This Row],[Ordem]],TabClienteLocalidade[],5,FALSE),"")</f>
        <v/>
      </c>
      <c r="F67" s="9">
        <f>COUNTIFS(TabListaBens[Tipo Modelo],F$4,TabListaBens[Cliente],Tabela12[[#This Row],[Cliente]],TabListaBens[Localidade],Tabela12[[#This Row],[Localidade]])</f>
        <v>0</v>
      </c>
      <c r="G67" s="34">
        <f>COUNTIFS(TabListaBens[Tipo Modelo],G$4,TabListaBens[Cliente],Tabela12[[#This Row],[Cliente]],TabListaBens[Localidade],Tabela12[[#This Row],[Localidade]])</f>
        <v>0</v>
      </c>
      <c r="H67" s="34">
        <f>COUNTIFS(TabListaBens[Tipo Modelo],H$4,TabListaBens[Cliente],Tabela12[[#This Row],[Cliente]],TabListaBens[Localidade],Tabela12[[#This Row],[Localidade]])</f>
        <v>0</v>
      </c>
      <c r="I67" s="34">
        <f>COUNTIFS(TabListaBens[Tipo Modelo],I$4,TabListaBens[Cliente],Tabela12[[#This Row],[Cliente]],TabListaBens[Localidade],Tabela12[[#This Row],[Localidade]])</f>
        <v>0</v>
      </c>
      <c r="J67" s="34">
        <f>COUNTIFS(TabListaBens[Tipo Modelo],J$4,TabListaBens[Cliente],Tabela12[[#This Row],[Cliente]],TabListaBens[Localidade],Tabela12[[#This Row],[Localidade]])</f>
        <v>0</v>
      </c>
      <c r="K67" s="34">
        <f>COUNTIFS(TabListaBens[Tipo Modelo],K$4,TabListaBens[Cliente],Tabela12[[#This Row],[Cliente]],TabListaBens[Localidade],Tabela12[[#This Row],[Localidade]])</f>
        <v>0</v>
      </c>
      <c r="L67" s="34">
        <f>COUNTIFS(TabListaBens[Tipo Modelo],L$4,TabListaBens[Cliente],Tabela12[[#This Row],[Cliente]],TabListaBens[Localidade],Tabela12[[#This Row],[Localidade]])</f>
        <v>0</v>
      </c>
      <c r="M67" s="34">
        <f>COUNTIFS(TabListaBens[Tipo Modelo],M$4,TabListaBens[Cliente],Tabela12[[#This Row],[Cliente]],TabListaBens[Localidade],Tabela12[[#This Row],[Localidade]])</f>
        <v>0</v>
      </c>
      <c r="N67" s="34">
        <f>COUNTIFS(TabListaBens[Tipo Modelo],N$4,TabListaBens[Cliente],Tabela12[[#This Row],[Cliente]],TabListaBens[Localidade],Tabela12[[#This Row],[Localidade]])</f>
        <v>0</v>
      </c>
      <c r="O67" s="34">
        <f>COUNTIFS(TabListaBens[Tipo Modelo],O$4,TabListaBens[Cliente],Tabela12[[#This Row],[Cliente]],TabListaBens[Localidade],Tabela12[[#This Row],[Localidade]])</f>
        <v>0</v>
      </c>
      <c r="P67" s="34">
        <f>COUNTIFS(TabListaBens[Tipo Modelo],P$4,TabListaBens[Cliente],Tabela12[[#This Row],[Cliente]],TabListaBens[Localidade],Tabela12[[#This Row],[Localidade]])</f>
        <v>0</v>
      </c>
      <c r="Q67" s="34">
        <f>COUNTIFS(TabListaBens[Tipo Modelo],Q$4,TabListaBens[Cliente],Tabela12[[#This Row],[Cliente]],TabListaBens[Localidade],Tabela12[[#This Row],[Localidade]])</f>
        <v>0</v>
      </c>
      <c r="R67" s="34">
        <f>COUNTIFS(TabListaBens[Tipo Modelo],R$4,TabListaBens[Cliente],Tabela12[[#This Row],[Cliente]],TabListaBens[Localidade],Tabela12[[#This Row],[Localidade]])</f>
        <v>0</v>
      </c>
      <c r="S67" s="34">
        <f>COUNTIFS(TabListaBens[Tipo Modelo],S$4,TabListaBens[Cliente],Tabela12[[#This Row],[Cliente]],TabListaBens[Localidade],Tabela12[[#This Row],[Localidade]])</f>
        <v>0</v>
      </c>
      <c r="T67" s="34">
        <f>COUNTIFS(TabListaBens[Tipo Modelo],T$4,TabListaBens[Cliente],Tabela12[[#This Row],[Cliente]],TabListaBens[Localidade],Tabela12[[#This Row],[Localidade]])</f>
        <v>0</v>
      </c>
      <c r="U67" s="34">
        <f>COUNTIFS(TabListaBens[Tipo Modelo],U$4,TabListaBens[Cliente],Tabela12[[#This Row],[Cliente]],TabListaBens[Localidade],Tabela12[[#This Row],[Localidade]])</f>
        <v>0</v>
      </c>
      <c r="V67" s="34">
        <f>COUNTIFS(TabListaBens[Tipo Modelo],V$4,TabListaBens[Cliente],Tabela12[[#This Row],[Cliente]],TabListaBens[Localidade],Tabela12[[#This Row],[Localidade]])</f>
        <v>0</v>
      </c>
      <c r="W67" s="34">
        <f>COUNTIFS(TabListaBens[Tipo Modelo],W$4,TabListaBens[Cliente],Tabela12[[#This Row],[Cliente]],TabListaBens[Localidade],Tabela12[[#This Row],[Localidade]])</f>
        <v>0</v>
      </c>
      <c r="X67" s="34">
        <f>COUNTIFS(TabListaBens[Tipo Modelo],X$4,TabListaBens[Cliente],Tabela12[[#This Row],[Cliente]],TabListaBens[Localidade],Tabela12[[#This Row],[Localidade]])</f>
        <v>0</v>
      </c>
      <c r="Y67" s="34">
        <f>COUNTIFS(TabListaBens[Tipo Modelo],Y$4,TabListaBens[Cliente],Tabela12[[#This Row],[Cliente]],TabListaBens[Localidade],Tabela12[[#This Row],[Localidade]])</f>
        <v>0</v>
      </c>
      <c r="Z67" s="34">
        <f>COUNTIFS(TabListaBens[Tipo Modelo],Z$4,TabListaBens[Cliente],Tabela12[[#This Row],[Cliente]],TabListaBens[Localidade],Tabela12[[#This Row],[Localidade]])</f>
        <v>0</v>
      </c>
      <c r="AA67" s="13">
        <f>SUM(Tabela12[[#This Row],[BBBOGD0001]:[VRVFF01]])</f>
        <v>0</v>
      </c>
    </row>
    <row r="68" spans="1:27" x14ac:dyDescent="0.2">
      <c r="A68" s="23" t="s">
        <v>860</v>
      </c>
      <c r="B68" s="32" t="str">
        <f>IFERROR(VLOOKUP(Tabela12[[#This Row],[Ordem]],TabClienteLocalidade[],2,FALSE),"")</f>
        <v/>
      </c>
      <c r="C68" s="32" t="str">
        <f>IFERROR(VLOOKUP(Tabela12[[#This Row],[Ordem]],TabClienteLocalidade[],3,FALSE),"")</f>
        <v/>
      </c>
      <c r="D68" s="33" t="str">
        <f>IFERROR(VLOOKUP(Tabela12[[#This Row],[Ordem]],TabClienteLocalidade[],4,FALSE),"")</f>
        <v/>
      </c>
      <c r="E68" s="32" t="str">
        <f>IFERROR(VLOOKUP(Tabela12[[#This Row],[Ordem]],TabClienteLocalidade[],5,FALSE),"")</f>
        <v/>
      </c>
      <c r="F68" s="9">
        <f>COUNTIFS(TabListaBens[Tipo Modelo],F$4,TabListaBens[Cliente],Tabela12[[#This Row],[Cliente]],TabListaBens[Localidade],Tabela12[[#This Row],[Localidade]])</f>
        <v>0</v>
      </c>
      <c r="G68" s="34">
        <f>COUNTIFS(TabListaBens[Tipo Modelo],G$4,TabListaBens[Cliente],Tabela12[[#This Row],[Cliente]],TabListaBens[Localidade],Tabela12[[#This Row],[Localidade]])</f>
        <v>0</v>
      </c>
      <c r="H68" s="34">
        <f>COUNTIFS(TabListaBens[Tipo Modelo],H$4,TabListaBens[Cliente],Tabela12[[#This Row],[Cliente]],TabListaBens[Localidade],Tabela12[[#This Row],[Localidade]])</f>
        <v>0</v>
      </c>
      <c r="I68" s="34">
        <f>COUNTIFS(TabListaBens[Tipo Modelo],I$4,TabListaBens[Cliente],Tabela12[[#This Row],[Cliente]],TabListaBens[Localidade],Tabela12[[#This Row],[Localidade]])</f>
        <v>0</v>
      </c>
      <c r="J68" s="34">
        <f>COUNTIFS(TabListaBens[Tipo Modelo],J$4,TabListaBens[Cliente],Tabela12[[#This Row],[Cliente]],TabListaBens[Localidade],Tabela12[[#This Row],[Localidade]])</f>
        <v>0</v>
      </c>
      <c r="K68" s="34">
        <f>COUNTIFS(TabListaBens[Tipo Modelo],K$4,TabListaBens[Cliente],Tabela12[[#This Row],[Cliente]],TabListaBens[Localidade],Tabela12[[#This Row],[Localidade]])</f>
        <v>0</v>
      </c>
      <c r="L68" s="34">
        <f>COUNTIFS(TabListaBens[Tipo Modelo],L$4,TabListaBens[Cliente],Tabela12[[#This Row],[Cliente]],TabListaBens[Localidade],Tabela12[[#This Row],[Localidade]])</f>
        <v>0</v>
      </c>
      <c r="M68" s="34">
        <f>COUNTIFS(TabListaBens[Tipo Modelo],M$4,TabListaBens[Cliente],Tabela12[[#This Row],[Cliente]],TabListaBens[Localidade],Tabela12[[#This Row],[Localidade]])</f>
        <v>0</v>
      </c>
      <c r="N68" s="34">
        <f>COUNTIFS(TabListaBens[Tipo Modelo],N$4,TabListaBens[Cliente],Tabela12[[#This Row],[Cliente]],TabListaBens[Localidade],Tabela12[[#This Row],[Localidade]])</f>
        <v>0</v>
      </c>
      <c r="O68" s="34">
        <f>COUNTIFS(TabListaBens[Tipo Modelo],O$4,TabListaBens[Cliente],Tabela12[[#This Row],[Cliente]],TabListaBens[Localidade],Tabela12[[#This Row],[Localidade]])</f>
        <v>0</v>
      </c>
      <c r="P68" s="34">
        <f>COUNTIFS(TabListaBens[Tipo Modelo],P$4,TabListaBens[Cliente],Tabela12[[#This Row],[Cliente]],TabListaBens[Localidade],Tabela12[[#This Row],[Localidade]])</f>
        <v>0</v>
      </c>
      <c r="Q68" s="34">
        <f>COUNTIFS(TabListaBens[Tipo Modelo],Q$4,TabListaBens[Cliente],Tabela12[[#This Row],[Cliente]],TabListaBens[Localidade],Tabela12[[#This Row],[Localidade]])</f>
        <v>0</v>
      </c>
      <c r="R68" s="34">
        <f>COUNTIFS(TabListaBens[Tipo Modelo],R$4,TabListaBens[Cliente],Tabela12[[#This Row],[Cliente]],TabListaBens[Localidade],Tabela12[[#This Row],[Localidade]])</f>
        <v>0</v>
      </c>
      <c r="S68" s="34">
        <f>COUNTIFS(TabListaBens[Tipo Modelo],S$4,TabListaBens[Cliente],Tabela12[[#This Row],[Cliente]],TabListaBens[Localidade],Tabela12[[#This Row],[Localidade]])</f>
        <v>0</v>
      </c>
      <c r="T68" s="34">
        <f>COUNTIFS(TabListaBens[Tipo Modelo],T$4,TabListaBens[Cliente],Tabela12[[#This Row],[Cliente]],TabListaBens[Localidade],Tabela12[[#This Row],[Localidade]])</f>
        <v>0</v>
      </c>
      <c r="U68" s="34">
        <f>COUNTIFS(TabListaBens[Tipo Modelo],U$4,TabListaBens[Cliente],Tabela12[[#This Row],[Cliente]],TabListaBens[Localidade],Tabela12[[#This Row],[Localidade]])</f>
        <v>0</v>
      </c>
      <c r="V68" s="34">
        <f>COUNTIFS(TabListaBens[Tipo Modelo],V$4,TabListaBens[Cliente],Tabela12[[#This Row],[Cliente]],TabListaBens[Localidade],Tabela12[[#This Row],[Localidade]])</f>
        <v>0</v>
      </c>
      <c r="W68" s="34">
        <f>COUNTIFS(TabListaBens[Tipo Modelo],W$4,TabListaBens[Cliente],Tabela12[[#This Row],[Cliente]],TabListaBens[Localidade],Tabela12[[#This Row],[Localidade]])</f>
        <v>0</v>
      </c>
      <c r="X68" s="34">
        <f>COUNTIFS(TabListaBens[Tipo Modelo],X$4,TabListaBens[Cliente],Tabela12[[#This Row],[Cliente]],TabListaBens[Localidade],Tabela12[[#This Row],[Localidade]])</f>
        <v>0</v>
      </c>
      <c r="Y68" s="34">
        <f>COUNTIFS(TabListaBens[Tipo Modelo],Y$4,TabListaBens[Cliente],Tabela12[[#This Row],[Cliente]],TabListaBens[Localidade],Tabela12[[#This Row],[Localidade]])</f>
        <v>0</v>
      </c>
      <c r="Z68" s="34">
        <f>COUNTIFS(TabListaBens[Tipo Modelo],Z$4,TabListaBens[Cliente],Tabela12[[#This Row],[Cliente]],TabListaBens[Localidade],Tabela12[[#This Row],[Localidade]])</f>
        <v>0</v>
      </c>
      <c r="AA68" s="13">
        <f>SUM(Tabela12[[#This Row],[BBBOGD0001]:[VRVFF01]])</f>
        <v>0</v>
      </c>
    </row>
    <row r="69" spans="1:27" x14ac:dyDescent="0.2">
      <c r="A69" s="23" t="s">
        <v>861</v>
      </c>
      <c r="B69" s="32" t="str">
        <f>IFERROR(VLOOKUP(Tabela12[[#This Row],[Ordem]],TabClienteLocalidade[],2,FALSE),"")</f>
        <v/>
      </c>
      <c r="C69" s="32" t="str">
        <f>IFERROR(VLOOKUP(Tabela12[[#This Row],[Ordem]],TabClienteLocalidade[],3,FALSE),"")</f>
        <v/>
      </c>
      <c r="D69" s="33" t="str">
        <f>IFERROR(VLOOKUP(Tabela12[[#This Row],[Ordem]],TabClienteLocalidade[],4,FALSE),"")</f>
        <v/>
      </c>
      <c r="E69" s="32" t="str">
        <f>IFERROR(VLOOKUP(Tabela12[[#This Row],[Ordem]],TabClienteLocalidade[],5,FALSE),"")</f>
        <v/>
      </c>
      <c r="F69" s="9">
        <f>COUNTIFS(TabListaBens[Tipo Modelo],F$4,TabListaBens[Cliente],Tabela12[[#This Row],[Cliente]],TabListaBens[Localidade],Tabela12[[#This Row],[Localidade]])</f>
        <v>0</v>
      </c>
      <c r="G69" s="34">
        <f>COUNTIFS(TabListaBens[Tipo Modelo],G$4,TabListaBens[Cliente],Tabela12[[#This Row],[Cliente]],TabListaBens[Localidade],Tabela12[[#This Row],[Localidade]])</f>
        <v>0</v>
      </c>
      <c r="H69" s="34">
        <f>COUNTIFS(TabListaBens[Tipo Modelo],H$4,TabListaBens[Cliente],Tabela12[[#This Row],[Cliente]],TabListaBens[Localidade],Tabela12[[#This Row],[Localidade]])</f>
        <v>0</v>
      </c>
      <c r="I69" s="34">
        <f>COUNTIFS(TabListaBens[Tipo Modelo],I$4,TabListaBens[Cliente],Tabela12[[#This Row],[Cliente]],TabListaBens[Localidade],Tabela12[[#This Row],[Localidade]])</f>
        <v>0</v>
      </c>
      <c r="J69" s="34">
        <f>COUNTIFS(TabListaBens[Tipo Modelo],J$4,TabListaBens[Cliente],Tabela12[[#This Row],[Cliente]],TabListaBens[Localidade],Tabela12[[#This Row],[Localidade]])</f>
        <v>0</v>
      </c>
      <c r="K69" s="34">
        <f>COUNTIFS(TabListaBens[Tipo Modelo],K$4,TabListaBens[Cliente],Tabela12[[#This Row],[Cliente]],TabListaBens[Localidade],Tabela12[[#This Row],[Localidade]])</f>
        <v>0</v>
      </c>
      <c r="L69" s="34">
        <f>COUNTIFS(TabListaBens[Tipo Modelo],L$4,TabListaBens[Cliente],Tabela12[[#This Row],[Cliente]],TabListaBens[Localidade],Tabela12[[#This Row],[Localidade]])</f>
        <v>0</v>
      </c>
      <c r="M69" s="34">
        <f>COUNTIFS(TabListaBens[Tipo Modelo],M$4,TabListaBens[Cliente],Tabela12[[#This Row],[Cliente]],TabListaBens[Localidade],Tabela12[[#This Row],[Localidade]])</f>
        <v>0</v>
      </c>
      <c r="N69" s="34">
        <f>COUNTIFS(TabListaBens[Tipo Modelo],N$4,TabListaBens[Cliente],Tabela12[[#This Row],[Cliente]],TabListaBens[Localidade],Tabela12[[#This Row],[Localidade]])</f>
        <v>0</v>
      </c>
      <c r="O69" s="34">
        <f>COUNTIFS(TabListaBens[Tipo Modelo],O$4,TabListaBens[Cliente],Tabela12[[#This Row],[Cliente]],TabListaBens[Localidade],Tabela12[[#This Row],[Localidade]])</f>
        <v>0</v>
      </c>
      <c r="P69" s="34">
        <f>COUNTIFS(TabListaBens[Tipo Modelo],P$4,TabListaBens[Cliente],Tabela12[[#This Row],[Cliente]],TabListaBens[Localidade],Tabela12[[#This Row],[Localidade]])</f>
        <v>0</v>
      </c>
      <c r="Q69" s="34">
        <f>COUNTIFS(TabListaBens[Tipo Modelo],Q$4,TabListaBens[Cliente],Tabela12[[#This Row],[Cliente]],TabListaBens[Localidade],Tabela12[[#This Row],[Localidade]])</f>
        <v>0</v>
      </c>
      <c r="R69" s="34">
        <f>COUNTIFS(TabListaBens[Tipo Modelo],R$4,TabListaBens[Cliente],Tabela12[[#This Row],[Cliente]],TabListaBens[Localidade],Tabela12[[#This Row],[Localidade]])</f>
        <v>0</v>
      </c>
      <c r="S69" s="34">
        <f>COUNTIFS(TabListaBens[Tipo Modelo],S$4,TabListaBens[Cliente],Tabela12[[#This Row],[Cliente]],TabListaBens[Localidade],Tabela12[[#This Row],[Localidade]])</f>
        <v>0</v>
      </c>
      <c r="T69" s="34">
        <f>COUNTIFS(TabListaBens[Tipo Modelo],T$4,TabListaBens[Cliente],Tabela12[[#This Row],[Cliente]],TabListaBens[Localidade],Tabela12[[#This Row],[Localidade]])</f>
        <v>0</v>
      </c>
      <c r="U69" s="34">
        <f>COUNTIFS(TabListaBens[Tipo Modelo],U$4,TabListaBens[Cliente],Tabela12[[#This Row],[Cliente]],TabListaBens[Localidade],Tabela12[[#This Row],[Localidade]])</f>
        <v>0</v>
      </c>
      <c r="V69" s="34">
        <f>COUNTIFS(TabListaBens[Tipo Modelo],V$4,TabListaBens[Cliente],Tabela12[[#This Row],[Cliente]],TabListaBens[Localidade],Tabela12[[#This Row],[Localidade]])</f>
        <v>0</v>
      </c>
      <c r="W69" s="34">
        <f>COUNTIFS(TabListaBens[Tipo Modelo],W$4,TabListaBens[Cliente],Tabela12[[#This Row],[Cliente]],TabListaBens[Localidade],Tabela12[[#This Row],[Localidade]])</f>
        <v>0</v>
      </c>
      <c r="X69" s="34">
        <f>COUNTIFS(TabListaBens[Tipo Modelo],X$4,TabListaBens[Cliente],Tabela12[[#This Row],[Cliente]],TabListaBens[Localidade],Tabela12[[#This Row],[Localidade]])</f>
        <v>0</v>
      </c>
      <c r="Y69" s="34">
        <f>COUNTIFS(TabListaBens[Tipo Modelo],Y$4,TabListaBens[Cliente],Tabela12[[#This Row],[Cliente]],TabListaBens[Localidade],Tabela12[[#This Row],[Localidade]])</f>
        <v>0</v>
      </c>
      <c r="Z69" s="34">
        <f>COUNTIFS(TabListaBens[Tipo Modelo],Z$4,TabListaBens[Cliente],Tabela12[[#This Row],[Cliente]],TabListaBens[Localidade],Tabela12[[#This Row],[Localidade]])</f>
        <v>0</v>
      </c>
      <c r="AA69" s="13">
        <f>SUM(Tabela12[[#This Row],[BBBOGD0001]:[VRVFF01]])</f>
        <v>0</v>
      </c>
    </row>
    <row r="70" spans="1:27" x14ac:dyDescent="0.2">
      <c r="A70" s="23" t="s">
        <v>862</v>
      </c>
      <c r="B70" s="32" t="str">
        <f>IFERROR(VLOOKUP(Tabela12[[#This Row],[Ordem]],TabClienteLocalidade[],2,FALSE),"")</f>
        <v/>
      </c>
      <c r="C70" s="32" t="str">
        <f>IFERROR(VLOOKUP(Tabela12[[#This Row],[Ordem]],TabClienteLocalidade[],3,FALSE),"")</f>
        <v/>
      </c>
      <c r="D70" s="33" t="str">
        <f>IFERROR(VLOOKUP(Tabela12[[#This Row],[Ordem]],TabClienteLocalidade[],4,FALSE),"")</f>
        <v/>
      </c>
      <c r="E70" s="32" t="str">
        <f>IFERROR(VLOOKUP(Tabela12[[#This Row],[Ordem]],TabClienteLocalidade[],5,FALSE),"")</f>
        <v/>
      </c>
      <c r="F70" s="9">
        <f>COUNTIFS(TabListaBens[Tipo Modelo],F$4,TabListaBens[Cliente],Tabela12[[#This Row],[Cliente]],TabListaBens[Localidade],Tabela12[[#This Row],[Localidade]])</f>
        <v>0</v>
      </c>
      <c r="G70" s="34">
        <f>COUNTIFS(TabListaBens[Tipo Modelo],G$4,TabListaBens[Cliente],Tabela12[[#This Row],[Cliente]],TabListaBens[Localidade],Tabela12[[#This Row],[Localidade]])</f>
        <v>0</v>
      </c>
      <c r="H70" s="34">
        <f>COUNTIFS(TabListaBens[Tipo Modelo],H$4,TabListaBens[Cliente],Tabela12[[#This Row],[Cliente]],TabListaBens[Localidade],Tabela12[[#This Row],[Localidade]])</f>
        <v>0</v>
      </c>
      <c r="I70" s="34">
        <f>COUNTIFS(TabListaBens[Tipo Modelo],I$4,TabListaBens[Cliente],Tabela12[[#This Row],[Cliente]],TabListaBens[Localidade],Tabela12[[#This Row],[Localidade]])</f>
        <v>0</v>
      </c>
      <c r="J70" s="34">
        <f>COUNTIFS(TabListaBens[Tipo Modelo],J$4,TabListaBens[Cliente],Tabela12[[#This Row],[Cliente]],TabListaBens[Localidade],Tabela12[[#This Row],[Localidade]])</f>
        <v>0</v>
      </c>
      <c r="K70" s="34">
        <f>COUNTIFS(TabListaBens[Tipo Modelo],K$4,TabListaBens[Cliente],Tabela12[[#This Row],[Cliente]],TabListaBens[Localidade],Tabela12[[#This Row],[Localidade]])</f>
        <v>0</v>
      </c>
      <c r="L70" s="34">
        <f>COUNTIFS(TabListaBens[Tipo Modelo],L$4,TabListaBens[Cliente],Tabela12[[#This Row],[Cliente]],TabListaBens[Localidade],Tabela12[[#This Row],[Localidade]])</f>
        <v>0</v>
      </c>
      <c r="M70" s="34">
        <f>COUNTIFS(TabListaBens[Tipo Modelo],M$4,TabListaBens[Cliente],Tabela12[[#This Row],[Cliente]],TabListaBens[Localidade],Tabela12[[#This Row],[Localidade]])</f>
        <v>0</v>
      </c>
      <c r="N70" s="34">
        <f>COUNTIFS(TabListaBens[Tipo Modelo],N$4,TabListaBens[Cliente],Tabela12[[#This Row],[Cliente]],TabListaBens[Localidade],Tabela12[[#This Row],[Localidade]])</f>
        <v>0</v>
      </c>
      <c r="O70" s="34">
        <f>COUNTIFS(TabListaBens[Tipo Modelo],O$4,TabListaBens[Cliente],Tabela12[[#This Row],[Cliente]],TabListaBens[Localidade],Tabela12[[#This Row],[Localidade]])</f>
        <v>0</v>
      </c>
      <c r="P70" s="34">
        <f>COUNTIFS(TabListaBens[Tipo Modelo],P$4,TabListaBens[Cliente],Tabela12[[#This Row],[Cliente]],TabListaBens[Localidade],Tabela12[[#This Row],[Localidade]])</f>
        <v>0</v>
      </c>
      <c r="Q70" s="34">
        <f>COUNTIFS(TabListaBens[Tipo Modelo],Q$4,TabListaBens[Cliente],Tabela12[[#This Row],[Cliente]],TabListaBens[Localidade],Tabela12[[#This Row],[Localidade]])</f>
        <v>0</v>
      </c>
      <c r="R70" s="34">
        <f>COUNTIFS(TabListaBens[Tipo Modelo],R$4,TabListaBens[Cliente],Tabela12[[#This Row],[Cliente]],TabListaBens[Localidade],Tabela12[[#This Row],[Localidade]])</f>
        <v>0</v>
      </c>
      <c r="S70" s="34">
        <f>COUNTIFS(TabListaBens[Tipo Modelo],S$4,TabListaBens[Cliente],Tabela12[[#This Row],[Cliente]],TabListaBens[Localidade],Tabela12[[#This Row],[Localidade]])</f>
        <v>0</v>
      </c>
      <c r="T70" s="34">
        <f>COUNTIFS(TabListaBens[Tipo Modelo],T$4,TabListaBens[Cliente],Tabela12[[#This Row],[Cliente]],TabListaBens[Localidade],Tabela12[[#This Row],[Localidade]])</f>
        <v>0</v>
      </c>
      <c r="U70" s="34">
        <f>COUNTIFS(TabListaBens[Tipo Modelo],U$4,TabListaBens[Cliente],Tabela12[[#This Row],[Cliente]],TabListaBens[Localidade],Tabela12[[#This Row],[Localidade]])</f>
        <v>0</v>
      </c>
      <c r="V70" s="34">
        <f>COUNTIFS(TabListaBens[Tipo Modelo],V$4,TabListaBens[Cliente],Tabela12[[#This Row],[Cliente]],TabListaBens[Localidade],Tabela12[[#This Row],[Localidade]])</f>
        <v>0</v>
      </c>
      <c r="W70" s="34">
        <f>COUNTIFS(TabListaBens[Tipo Modelo],W$4,TabListaBens[Cliente],Tabela12[[#This Row],[Cliente]],TabListaBens[Localidade],Tabela12[[#This Row],[Localidade]])</f>
        <v>0</v>
      </c>
      <c r="X70" s="34">
        <f>COUNTIFS(TabListaBens[Tipo Modelo],X$4,TabListaBens[Cliente],Tabela12[[#This Row],[Cliente]],TabListaBens[Localidade],Tabela12[[#This Row],[Localidade]])</f>
        <v>0</v>
      </c>
      <c r="Y70" s="34">
        <f>COUNTIFS(TabListaBens[Tipo Modelo],Y$4,TabListaBens[Cliente],Tabela12[[#This Row],[Cliente]],TabListaBens[Localidade],Tabela12[[#This Row],[Localidade]])</f>
        <v>0</v>
      </c>
      <c r="Z70" s="34">
        <f>COUNTIFS(TabListaBens[Tipo Modelo],Z$4,TabListaBens[Cliente],Tabela12[[#This Row],[Cliente]],TabListaBens[Localidade],Tabela12[[#This Row],[Localidade]])</f>
        <v>0</v>
      </c>
      <c r="AA70" s="13">
        <f>SUM(Tabela12[[#This Row],[BBBOGD0001]:[VRVFF01]])</f>
        <v>0</v>
      </c>
    </row>
    <row r="71" spans="1:27" x14ac:dyDescent="0.2">
      <c r="A71" s="23" t="s">
        <v>863</v>
      </c>
      <c r="B71" s="32" t="str">
        <f>IFERROR(VLOOKUP(Tabela12[[#This Row],[Ordem]],TabClienteLocalidade[],2,FALSE),"")</f>
        <v/>
      </c>
      <c r="C71" s="32" t="str">
        <f>IFERROR(VLOOKUP(Tabela12[[#This Row],[Ordem]],TabClienteLocalidade[],3,FALSE),"")</f>
        <v/>
      </c>
      <c r="D71" s="33" t="str">
        <f>IFERROR(VLOOKUP(Tabela12[[#This Row],[Ordem]],TabClienteLocalidade[],4,FALSE),"")</f>
        <v/>
      </c>
      <c r="E71" s="32" t="str">
        <f>IFERROR(VLOOKUP(Tabela12[[#This Row],[Ordem]],TabClienteLocalidade[],5,FALSE),"")</f>
        <v/>
      </c>
      <c r="F71" s="9">
        <f>COUNTIFS(TabListaBens[Tipo Modelo],F$4,TabListaBens[Cliente],Tabela12[[#This Row],[Cliente]],TabListaBens[Localidade],Tabela12[[#This Row],[Localidade]])</f>
        <v>0</v>
      </c>
      <c r="G71" s="34">
        <f>COUNTIFS(TabListaBens[Tipo Modelo],G$4,TabListaBens[Cliente],Tabela12[[#This Row],[Cliente]],TabListaBens[Localidade],Tabela12[[#This Row],[Localidade]])</f>
        <v>0</v>
      </c>
      <c r="H71" s="34">
        <f>COUNTIFS(TabListaBens[Tipo Modelo],H$4,TabListaBens[Cliente],Tabela12[[#This Row],[Cliente]],TabListaBens[Localidade],Tabela12[[#This Row],[Localidade]])</f>
        <v>0</v>
      </c>
      <c r="I71" s="34">
        <f>COUNTIFS(TabListaBens[Tipo Modelo],I$4,TabListaBens[Cliente],Tabela12[[#This Row],[Cliente]],TabListaBens[Localidade],Tabela12[[#This Row],[Localidade]])</f>
        <v>0</v>
      </c>
      <c r="J71" s="34">
        <f>COUNTIFS(TabListaBens[Tipo Modelo],J$4,TabListaBens[Cliente],Tabela12[[#This Row],[Cliente]],TabListaBens[Localidade],Tabela12[[#This Row],[Localidade]])</f>
        <v>0</v>
      </c>
      <c r="K71" s="34">
        <f>COUNTIFS(TabListaBens[Tipo Modelo],K$4,TabListaBens[Cliente],Tabela12[[#This Row],[Cliente]],TabListaBens[Localidade],Tabela12[[#This Row],[Localidade]])</f>
        <v>0</v>
      </c>
      <c r="L71" s="34">
        <f>COUNTIFS(TabListaBens[Tipo Modelo],L$4,TabListaBens[Cliente],Tabela12[[#This Row],[Cliente]],TabListaBens[Localidade],Tabela12[[#This Row],[Localidade]])</f>
        <v>0</v>
      </c>
      <c r="M71" s="34">
        <f>COUNTIFS(TabListaBens[Tipo Modelo],M$4,TabListaBens[Cliente],Tabela12[[#This Row],[Cliente]],TabListaBens[Localidade],Tabela12[[#This Row],[Localidade]])</f>
        <v>0</v>
      </c>
      <c r="N71" s="34">
        <f>COUNTIFS(TabListaBens[Tipo Modelo],N$4,TabListaBens[Cliente],Tabela12[[#This Row],[Cliente]],TabListaBens[Localidade],Tabela12[[#This Row],[Localidade]])</f>
        <v>0</v>
      </c>
      <c r="O71" s="34">
        <f>COUNTIFS(TabListaBens[Tipo Modelo],O$4,TabListaBens[Cliente],Tabela12[[#This Row],[Cliente]],TabListaBens[Localidade],Tabela12[[#This Row],[Localidade]])</f>
        <v>0</v>
      </c>
      <c r="P71" s="34">
        <f>COUNTIFS(TabListaBens[Tipo Modelo],P$4,TabListaBens[Cliente],Tabela12[[#This Row],[Cliente]],TabListaBens[Localidade],Tabela12[[#This Row],[Localidade]])</f>
        <v>0</v>
      </c>
      <c r="Q71" s="34">
        <f>COUNTIFS(TabListaBens[Tipo Modelo],Q$4,TabListaBens[Cliente],Tabela12[[#This Row],[Cliente]],TabListaBens[Localidade],Tabela12[[#This Row],[Localidade]])</f>
        <v>0</v>
      </c>
      <c r="R71" s="34">
        <f>COUNTIFS(TabListaBens[Tipo Modelo],R$4,TabListaBens[Cliente],Tabela12[[#This Row],[Cliente]],TabListaBens[Localidade],Tabela12[[#This Row],[Localidade]])</f>
        <v>0</v>
      </c>
      <c r="S71" s="34">
        <f>COUNTIFS(TabListaBens[Tipo Modelo],S$4,TabListaBens[Cliente],Tabela12[[#This Row],[Cliente]],TabListaBens[Localidade],Tabela12[[#This Row],[Localidade]])</f>
        <v>0</v>
      </c>
      <c r="T71" s="34">
        <f>COUNTIFS(TabListaBens[Tipo Modelo],T$4,TabListaBens[Cliente],Tabela12[[#This Row],[Cliente]],TabListaBens[Localidade],Tabela12[[#This Row],[Localidade]])</f>
        <v>0</v>
      </c>
      <c r="U71" s="34">
        <f>COUNTIFS(TabListaBens[Tipo Modelo],U$4,TabListaBens[Cliente],Tabela12[[#This Row],[Cliente]],TabListaBens[Localidade],Tabela12[[#This Row],[Localidade]])</f>
        <v>0</v>
      </c>
      <c r="V71" s="34">
        <f>COUNTIFS(TabListaBens[Tipo Modelo],V$4,TabListaBens[Cliente],Tabela12[[#This Row],[Cliente]],TabListaBens[Localidade],Tabela12[[#This Row],[Localidade]])</f>
        <v>0</v>
      </c>
      <c r="W71" s="34">
        <f>COUNTIFS(TabListaBens[Tipo Modelo],W$4,TabListaBens[Cliente],Tabela12[[#This Row],[Cliente]],TabListaBens[Localidade],Tabela12[[#This Row],[Localidade]])</f>
        <v>0</v>
      </c>
      <c r="X71" s="34">
        <f>COUNTIFS(TabListaBens[Tipo Modelo],X$4,TabListaBens[Cliente],Tabela12[[#This Row],[Cliente]],TabListaBens[Localidade],Tabela12[[#This Row],[Localidade]])</f>
        <v>0</v>
      </c>
      <c r="Y71" s="34">
        <f>COUNTIFS(TabListaBens[Tipo Modelo],Y$4,TabListaBens[Cliente],Tabela12[[#This Row],[Cliente]],TabListaBens[Localidade],Tabela12[[#This Row],[Localidade]])</f>
        <v>0</v>
      </c>
      <c r="Z71" s="34">
        <f>COUNTIFS(TabListaBens[Tipo Modelo],Z$4,TabListaBens[Cliente],Tabela12[[#This Row],[Cliente]],TabListaBens[Localidade],Tabela12[[#This Row],[Localidade]])</f>
        <v>0</v>
      </c>
      <c r="AA71" s="13">
        <f>SUM(Tabela12[[#This Row],[BBBOGD0001]:[VRVFF01]])</f>
        <v>0</v>
      </c>
    </row>
    <row r="72" spans="1:27" x14ac:dyDescent="0.2">
      <c r="A72" s="23" t="s">
        <v>864</v>
      </c>
      <c r="B72" s="32" t="str">
        <f>IFERROR(VLOOKUP(Tabela12[[#This Row],[Ordem]],TabClienteLocalidade[],2,FALSE),"")</f>
        <v/>
      </c>
      <c r="C72" s="32" t="str">
        <f>IFERROR(VLOOKUP(Tabela12[[#This Row],[Ordem]],TabClienteLocalidade[],3,FALSE),"")</f>
        <v/>
      </c>
      <c r="D72" s="33" t="str">
        <f>IFERROR(VLOOKUP(Tabela12[[#This Row],[Ordem]],TabClienteLocalidade[],4,FALSE),"")</f>
        <v/>
      </c>
      <c r="E72" s="32" t="str">
        <f>IFERROR(VLOOKUP(Tabela12[[#This Row],[Ordem]],TabClienteLocalidade[],5,FALSE),"")</f>
        <v/>
      </c>
      <c r="F72" s="9">
        <f>COUNTIFS(TabListaBens[Tipo Modelo],F$4,TabListaBens[Cliente],Tabela12[[#This Row],[Cliente]],TabListaBens[Localidade],Tabela12[[#This Row],[Localidade]])</f>
        <v>0</v>
      </c>
      <c r="G72" s="34">
        <f>COUNTIFS(TabListaBens[Tipo Modelo],G$4,TabListaBens[Cliente],Tabela12[[#This Row],[Cliente]],TabListaBens[Localidade],Tabela12[[#This Row],[Localidade]])</f>
        <v>0</v>
      </c>
      <c r="H72" s="34">
        <f>COUNTIFS(TabListaBens[Tipo Modelo],H$4,TabListaBens[Cliente],Tabela12[[#This Row],[Cliente]],TabListaBens[Localidade],Tabela12[[#This Row],[Localidade]])</f>
        <v>0</v>
      </c>
      <c r="I72" s="34">
        <f>COUNTIFS(TabListaBens[Tipo Modelo],I$4,TabListaBens[Cliente],Tabela12[[#This Row],[Cliente]],TabListaBens[Localidade],Tabela12[[#This Row],[Localidade]])</f>
        <v>0</v>
      </c>
      <c r="J72" s="34">
        <f>COUNTIFS(TabListaBens[Tipo Modelo],J$4,TabListaBens[Cliente],Tabela12[[#This Row],[Cliente]],TabListaBens[Localidade],Tabela12[[#This Row],[Localidade]])</f>
        <v>0</v>
      </c>
      <c r="K72" s="34">
        <f>COUNTIFS(TabListaBens[Tipo Modelo],K$4,TabListaBens[Cliente],Tabela12[[#This Row],[Cliente]],TabListaBens[Localidade],Tabela12[[#This Row],[Localidade]])</f>
        <v>0</v>
      </c>
      <c r="L72" s="34">
        <f>COUNTIFS(TabListaBens[Tipo Modelo],L$4,TabListaBens[Cliente],Tabela12[[#This Row],[Cliente]],TabListaBens[Localidade],Tabela12[[#This Row],[Localidade]])</f>
        <v>0</v>
      </c>
      <c r="M72" s="34">
        <f>COUNTIFS(TabListaBens[Tipo Modelo],M$4,TabListaBens[Cliente],Tabela12[[#This Row],[Cliente]],TabListaBens[Localidade],Tabela12[[#This Row],[Localidade]])</f>
        <v>0</v>
      </c>
      <c r="N72" s="34">
        <f>COUNTIFS(TabListaBens[Tipo Modelo],N$4,TabListaBens[Cliente],Tabela12[[#This Row],[Cliente]],TabListaBens[Localidade],Tabela12[[#This Row],[Localidade]])</f>
        <v>0</v>
      </c>
      <c r="O72" s="34">
        <f>COUNTIFS(TabListaBens[Tipo Modelo],O$4,TabListaBens[Cliente],Tabela12[[#This Row],[Cliente]],TabListaBens[Localidade],Tabela12[[#This Row],[Localidade]])</f>
        <v>0</v>
      </c>
      <c r="P72" s="34">
        <f>COUNTIFS(TabListaBens[Tipo Modelo],P$4,TabListaBens[Cliente],Tabela12[[#This Row],[Cliente]],TabListaBens[Localidade],Tabela12[[#This Row],[Localidade]])</f>
        <v>0</v>
      </c>
      <c r="Q72" s="34">
        <f>COUNTIFS(TabListaBens[Tipo Modelo],Q$4,TabListaBens[Cliente],Tabela12[[#This Row],[Cliente]],TabListaBens[Localidade],Tabela12[[#This Row],[Localidade]])</f>
        <v>0</v>
      </c>
      <c r="R72" s="34">
        <f>COUNTIFS(TabListaBens[Tipo Modelo],R$4,TabListaBens[Cliente],Tabela12[[#This Row],[Cliente]],TabListaBens[Localidade],Tabela12[[#This Row],[Localidade]])</f>
        <v>0</v>
      </c>
      <c r="S72" s="34">
        <f>COUNTIFS(TabListaBens[Tipo Modelo],S$4,TabListaBens[Cliente],Tabela12[[#This Row],[Cliente]],TabListaBens[Localidade],Tabela12[[#This Row],[Localidade]])</f>
        <v>0</v>
      </c>
      <c r="T72" s="34">
        <f>COUNTIFS(TabListaBens[Tipo Modelo],T$4,TabListaBens[Cliente],Tabela12[[#This Row],[Cliente]],TabListaBens[Localidade],Tabela12[[#This Row],[Localidade]])</f>
        <v>0</v>
      </c>
      <c r="U72" s="34">
        <f>COUNTIFS(TabListaBens[Tipo Modelo],U$4,TabListaBens[Cliente],Tabela12[[#This Row],[Cliente]],TabListaBens[Localidade],Tabela12[[#This Row],[Localidade]])</f>
        <v>0</v>
      </c>
      <c r="V72" s="34">
        <f>COUNTIFS(TabListaBens[Tipo Modelo],V$4,TabListaBens[Cliente],Tabela12[[#This Row],[Cliente]],TabListaBens[Localidade],Tabela12[[#This Row],[Localidade]])</f>
        <v>0</v>
      </c>
      <c r="W72" s="34">
        <f>COUNTIFS(TabListaBens[Tipo Modelo],W$4,TabListaBens[Cliente],Tabela12[[#This Row],[Cliente]],TabListaBens[Localidade],Tabela12[[#This Row],[Localidade]])</f>
        <v>0</v>
      </c>
      <c r="X72" s="34">
        <f>COUNTIFS(TabListaBens[Tipo Modelo],X$4,TabListaBens[Cliente],Tabela12[[#This Row],[Cliente]],TabListaBens[Localidade],Tabela12[[#This Row],[Localidade]])</f>
        <v>0</v>
      </c>
      <c r="Y72" s="34">
        <f>COUNTIFS(TabListaBens[Tipo Modelo],Y$4,TabListaBens[Cliente],Tabela12[[#This Row],[Cliente]],TabListaBens[Localidade],Tabela12[[#This Row],[Localidade]])</f>
        <v>0</v>
      </c>
      <c r="Z72" s="34">
        <f>COUNTIFS(TabListaBens[Tipo Modelo],Z$4,TabListaBens[Cliente],Tabela12[[#This Row],[Cliente]],TabListaBens[Localidade],Tabela12[[#This Row],[Localidade]])</f>
        <v>0</v>
      </c>
      <c r="AA72" s="13">
        <f>SUM(Tabela12[[#This Row],[BBBOGD0001]:[VRVFF01]])</f>
        <v>0</v>
      </c>
    </row>
    <row r="73" spans="1:27" x14ac:dyDescent="0.2">
      <c r="A73" s="23" t="s">
        <v>865</v>
      </c>
      <c r="B73" s="32" t="str">
        <f>IFERROR(VLOOKUP(Tabela12[[#This Row],[Ordem]],TabClienteLocalidade[],2,FALSE),"")</f>
        <v/>
      </c>
      <c r="C73" s="32" t="str">
        <f>IFERROR(VLOOKUP(Tabela12[[#This Row],[Ordem]],TabClienteLocalidade[],3,FALSE),"")</f>
        <v/>
      </c>
      <c r="D73" s="33" t="str">
        <f>IFERROR(VLOOKUP(Tabela12[[#This Row],[Ordem]],TabClienteLocalidade[],4,FALSE),"")</f>
        <v/>
      </c>
      <c r="E73" s="32" t="str">
        <f>IFERROR(VLOOKUP(Tabela12[[#This Row],[Ordem]],TabClienteLocalidade[],5,FALSE),"")</f>
        <v/>
      </c>
      <c r="F73" s="9">
        <f>COUNTIFS(TabListaBens[Tipo Modelo],F$4,TabListaBens[Cliente],Tabela12[[#This Row],[Cliente]],TabListaBens[Localidade],Tabela12[[#This Row],[Localidade]])</f>
        <v>0</v>
      </c>
      <c r="G73" s="34">
        <f>COUNTIFS(TabListaBens[Tipo Modelo],G$4,TabListaBens[Cliente],Tabela12[[#This Row],[Cliente]],TabListaBens[Localidade],Tabela12[[#This Row],[Localidade]])</f>
        <v>0</v>
      </c>
      <c r="H73" s="34">
        <f>COUNTIFS(TabListaBens[Tipo Modelo],H$4,TabListaBens[Cliente],Tabela12[[#This Row],[Cliente]],TabListaBens[Localidade],Tabela12[[#This Row],[Localidade]])</f>
        <v>0</v>
      </c>
      <c r="I73" s="34">
        <f>COUNTIFS(TabListaBens[Tipo Modelo],I$4,TabListaBens[Cliente],Tabela12[[#This Row],[Cliente]],TabListaBens[Localidade],Tabela12[[#This Row],[Localidade]])</f>
        <v>0</v>
      </c>
      <c r="J73" s="34">
        <f>COUNTIFS(TabListaBens[Tipo Modelo],J$4,TabListaBens[Cliente],Tabela12[[#This Row],[Cliente]],TabListaBens[Localidade],Tabela12[[#This Row],[Localidade]])</f>
        <v>0</v>
      </c>
      <c r="K73" s="34">
        <f>COUNTIFS(TabListaBens[Tipo Modelo],K$4,TabListaBens[Cliente],Tabela12[[#This Row],[Cliente]],TabListaBens[Localidade],Tabela12[[#This Row],[Localidade]])</f>
        <v>0</v>
      </c>
      <c r="L73" s="34">
        <f>COUNTIFS(TabListaBens[Tipo Modelo],L$4,TabListaBens[Cliente],Tabela12[[#This Row],[Cliente]],TabListaBens[Localidade],Tabela12[[#This Row],[Localidade]])</f>
        <v>0</v>
      </c>
      <c r="M73" s="34">
        <f>COUNTIFS(TabListaBens[Tipo Modelo],M$4,TabListaBens[Cliente],Tabela12[[#This Row],[Cliente]],TabListaBens[Localidade],Tabela12[[#This Row],[Localidade]])</f>
        <v>0</v>
      </c>
      <c r="N73" s="34">
        <f>COUNTIFS(TabListaBens[Tipo Modelo],N$4,TabListaBens[Cliente],Tabela12[[#This Row],[Cliente]],TabListaBens[Localidade],Tabela12[[#This Row],[Localidade]])</f>
        <v>0</v>
      </c>
      <c r="O73" s="34">
        <f>COUNTIFS(TabListaBens[Tipo Modelo],O$4,TabListaBens[Cliente],Tabela12[[#This Row],[Cliente]],TabListaBens[Localidade],Tabela12[[#This Row],[Localidade]])</f>
        <v>0</v>
      </c>
      <c r="P73" s="34">
        <f>COUNTIFS(TabListaBens[Tipo Modelo],P$4,TabListaBens[Cliente],Tabela12[[#This Row],[Cliente]],TabListaBens[Localidade],Tabela12[[#This Row],[Localidade]])</f>
        <v>0</v>
      </c>
      <c r="Q73" s="34">
        <f>COUNTIFS(TabListaBens[Tipo Modelo],Q$4,TabListaBens[Cliente],Tabela12[[#This Row],[Cliente]],TabListaBens[Localidade],Tabela12[[#This Row],[Localidade]])</f>
        <v>0</v>
      </c>
      <c r="R73" s="34">
        <f>COUNTIFS(TabListaBens[Tipo Modelo],R$4,TabListaBens[Cliente],Tabela12[[#This Row],[Cliente]],TabListaBens[Localidade],Tabela12[[#This Row],[Localidade]])</f>
        <v>0</v>
      </c>
      <c r="S73" s="34">
        <f>COUNTIFS(TabListaBens[Tipo Modelo],S$4,TabListaBens[Cliente],Tabela12[[#This Row],[Cliente]],TabListaBens[Localidade],Tabela12[[#This Row],[Localidade]])</f>
        <v>0</v>
      </c>
      <c r="T73" s="34">
        <f>COUNTIFS(TabListaBens[Tipo Modelo],T$4,TabListaBens[Cliente],Tabela12[[#This Row],[Cliente]],TabListaBens[Localidade],Tabela12[[#This Row],[Localidade]])</f>
        <v>0</v>
      </c>
      <c r="U73" s="34">
        <f>COUNTIFS(TabListaBens[Tipo Modelo],U$4,TabListaBens[Cliente],Tabela12[[#This Row],[Cliente]],TabListaBens[Localidade],Tabela12[[#This Row],[Localidade]])</f>
        <v>0</v>
      </c>
      <c r="V73" s="34">
        <f>COUNTIFS(TabListaBens[Tipo Modelo],V$4,TabListaBens[Cliente],Tabela12[[#This Row],[Cliente]],TabListaBens[Localidade],Tabela12[[#This Row],[Localidade]])</f>
        <v>0</v>
      </c>
      <c r="W73" s="34">
        <f>COUNTIFS(TabListaBens[Tipo Modelo],W$4,TabListaBens[Cliente],Tabela12[[#This Row],[Cliente]],TabListaBens[Localidade],Tabela12[[#This Row],[Localidade]])</f>
        <v>0</v>
      </c>
      <c r="X73" s="34">
        <f>COUNTIFS(TabListaBens[Tipo Modelo],X$4,TabListaBens[Cliente],Tabela12[[#This Row],[Cliente]],TabListaBens[Localidade],Tabela12[[#This Row],[Localidade]])</f>
        <v>0</v>
      </c>
      <c r="Y73" s="34">
        <f>COUNTIFS(TabListaBens[Tipo Modelo],Y$4,TabListaBens[Cliente],Tabela12[[#This Row],[Cliente]],TabListaBens[Localidade],Tabela12[[#This Row],[Localidade]])</f>
        <v>0</v>
      </c>
      <c r="Z73" s="34">
        <f>COUNTIFS(TabListaBens[Tipo Modelo],Z$4,TabListaBens[Cliente],Tabela12[[#This Row],[Cliente]],TabListaBens[Localidade],Tabela12[[#This Row],[Localidade]])</f>
        <v>0</v>
      </c>
      <c r="AA73" s="13">
        <f>SUM(Tabela12[[#This Row],[BBBOGD0001]:[VRVFF01]])</f>
        <v>0</v>
      </c>
    </row>
    <row r="74" spans="1:27" x14ac:dyDescent="0.2">
      <c r="A74" s="23" t="s">
        <v>866</v>
      </c>
      <c r="B74" s="32" t="str">
        <f>IFERROR(VLOOKUP(Tabela12[[#This Row],[Ordem]],TabClienteLocalidade[],2,FALSE),"")</f>
        <v/>
      </c>
      <c r="C74" s="32" t="str">
        <f>IFERROR(VLOOKUP(Tabela12[[#This Row],[Ordem]],TabClienteLocalidade[],3,FALSE),"")</f>
        <v/>
      </c>
      <c r="D74" s="33" t="str">
        <f>IFERROR(VLOOKUP(Tabela12[[#This Row],[Ordem]],TabClienteLocalidade[],4,FALSE),"")</f>
        <v/>
      </c>
      <c r="E74" s="32" t="str">
        <f>IFERROR(VLOOKUP(Tabela12[[#This Row],[Ordem]],TabClienteLocalidade[],5,FALSE),"")</f>
        <v/>
      </c>
      <c r="F74" s="9">
        <f>COUNTIFS(TabListaBens[Tipo Modelo],F$4,TabListaBens[Cliente],Tabela12[[#This Row],[Cliente]],TabListaBens[Localidade],Tabela12[[#This Row],[Localidade]])</f>
        <v>0</v>
      </c>
      <c r="G74" s="34">
        <f>COUNTIFS(TabListaBens[Tipo Modelo],G$4,TabListaBens[Cliente],Tabela12[[#This Row],[Cliente]],TabListaBens[Localidade],Tabela12[[#This Row],[Localidade]])</f>
        <v>0</v>
      </c>
      <c r="H74" s="34">
        <f>COUNTIFS(TabListaBens[Tipo Modelo],H$4,TabListaBens[Cliente],Tabela12[[#This Row],[Cliente]],TabListaBens[Localidade],Tabela12[[#This Row],[Localidade]])</f>
        <v>0</v>
      </c>
      <c r="I74" s="34">
        <f>COUNTIFS(TabListaBens[Tipo Modelo],I$4,TabListaBens[Cliente],Tabela12[[#This Row],[Cliente]],TabListaBens[Localidade],Tabela12[[#This Row],[Localidade]])</f>
        <v>0</v>
      </c>
      <c r="J74" s="34">
        <f>COUNTIFS(TabListaBens[Tipo Modelo],J$4,TabListaBens[Cliente],Tabela12[[#This Row],[Cliente]],TabListaBens[Localidade],Tabela12[[#This Row],[Localidade]])</f>
        <v>0</v>
      </c>
      <c r="K74" s="34">
        <f>COUNTIFS(TabListaBens[Tipo Modelo],K$4,TabListaBens[Cliente],Tabela12[[#This Row],[Cliente]],TabListaBens[Localidade],Tabela12[[#This Row],[Localidade]])</f>
        <v>0</v>
      </c>
      <c r="L74" s="34">
        <f>COUNTIFS(TabListaBens[Tipo Modelo],L$4,TabListaBens[Cliente],Tabela12[[#This Row],[Cliente]],TabListaBens[Localidade],Tabela12[[#This Row],[Localidade]])</f>
        <v>0</v>
      </c>
      <c r="M74" s="34">
        <f>COUNTIFS(TabListaBens[Tipo Modelo],M$4,TabListaBens[Cliente],Tabela12[[#This Row],[Cliente]],TabListaBens[Localidade],Tabela12[[#This Row],[Localidade]])</f>
        <v>0</v>
      </c>
      <c r="N74" s="34">
        <f>COUNTIFS(TabListaBens[Tipo Modelo],N$4,TabListaBens[Cliente],Tabela12[[#This Row],[Cliente]],TabListaBens[Localidade],Tabela12[[#This Row],[Localidade]])</f>
        <v>0</v>
      </c>
      <c r="O74" s="34">
        <f>COUNTIFS(TabListaBens[Tipo Modelo],O$4,TabListaBens[Cliente],Tabela12[[#This Row],[Cliente]],TabListaBens[Localidade],Tabela12[[#This Row],[Localidade]])</f>
        <v>0</v>
      </c>
      <c r="P74" s="34">
        <f>COUNTIFS(TabListaBens[Tipo Modelo],P$4,TabListaBens[Cliente],Tabela12[[#This Row],[Cliente]],TabListaBens[Localidade],Tabela12[[#This Row],[Localidade]])</f>
        <v>0</v>
      </c>
      <c r="Q74" s="34">
        <f>COUNTIFS(TabListaBens[Tipo Modelo],Q$4,TabListaBens[Cliente],Tabela12[[#This Row],[Cliente]],TabListaBens[Localidade],Tabela12[[#This Row],[Localidade]])</f>
        <v>0</v>
      </c>
      <c r="R74" s="34">
        <f>COUNTIFS(TabListaBens[Tipo Modelo],R$4,TabListaBens[Cliente],Tabela12[[#This Row],[Cliente]],TabListaBens[Localidade],Tabela12[[#This Row],[Localidade]])</f>
        <v>0</v>
      </c>
      <c r="S74" s="34">
        <f>COUNTIFS(TabListaBens[Tipo Modelo],S$4,TabListaBens[Cliente],Tabela12[[#This Row],[Cliente]],TabListaBens[Localidade],Tabela12[[#This Row],[Localidade]])</f>
        <v>0</v>
      </c>
      <c r="T74" s="34">
        <f>COUNTIFS(TabListaBens[Tipo Modelo],T$4,TabListaBens[Cliente],Tabela12[[#This Row],[Cliente]],TabListaBens[Localidade],Tabela12[[#This Row],[Localidade]])</f>
        <v>0</v>
      </c>
      <c r="U74" s="34">
        <f>COUNTIFS(TabListaBens[Tipo Modelo],U$4,TabListaBens[Cliente],Tabela12[[#This Row],[Cliente]],TabListaBens[Localidade],Tabela12[[#This Row],[Localidade]])</f>
        <v>0</v>
      </c>
      <c r="V74" s="34">
        <f>COUNTIFS(TabListaBens[Tipo Modelo],V$4,TabListaBens[Cliente],Tabela12[[#This Row],[Cliente]],TabListaBens[Localidade],Tabela12[[#This Row],[Localidade]])</f>
        <v>0</v>
      </c>
      <c r="W74" s="34">
        <f>COUNTIFS(TabListaBens[Tipo Modelo],W$4,TabListaBens[Cliente],Tabela12[[#This Row],[Cliente]],TabListaBens[Localidade],Tabela12[[#This Row],[Localidade]])</f>
        <v>0</v>
      </c>
      <c r="X74" s="34">
        <f>COUNTIFS(TabListaBens[Tipo Modelo],X$4,TabListaBens[Cliente],Tabela12[[#This Row],[Cliente]],TabListaBens[Localidade],Tabela12[[#This Row],[Localidade]])</f>
        <v>0</v>
      </c>
      <c r="Y74" s="34">
        <f>COUNTIFS(TabListaBens[Tipo Modelo],Y$4,TabListaBens[Cliente],Tabela12[[#This Row],[Cliente]],TabListaBens[Localidade],Tabela12[[#This Row],[Localidade]])</f>
        <v>0</v>
      </c>
      <c r="Z74" s="34">
        <f>COUNTIFS(TabListaBens[Tipo Modelo],Z$4,TabListaBens[Cliente],Tabela12[[#This Row],[Cliente]],TabListaBens[Localidade],Tabela12[[#This Row],[Localidade]])</f>
        <v>0</v>
      </c>
      <c r="AA74" s="13">
        <f>SUM(Tabela12[[#This Row],[BBBOGD0001]:[VRVFF01]])</f>
        <v>0</v>
      </c>
    </row>
    <row r="75" spans="1:27" x14ac:dyDescent="0.2">
      <c r="A75" s="23" t="s">
        <v>867</v>
      </c>
      <c r="B75" s="32" t="str">
        <f>IFERROR(VLOOKUP(Tabela12[[#This Row],[Ordem]],TabClienteLocalidade[],2,FALSE),"")</f>
        <v/>
      </c>
      <c r="C75" s="32" t="str">
        <f>IFERROR(VLOOKUP(Tabela12[[#This Row],[Ordem]],TabClienteLocalidade[],3,FALSE),"")</f>
        <v/>
      </c>
      <c r="D75" s="33" t="str">
        <f>IFERROR(VLOOKUP(Tabela12[[#This Row],[Ordem]],TabClienteLocalidade[],4,FALSE),"")</f>
        <v/>
      </c>
      <c r="E75" s="32" t="str">
        <f>IFERROR(VLOOKUP(Tabela12[[#This Row],[Ordem]],TabClienteLocalidade[],5,FALSE),"")</f>
        <v/>
      </c>
      <c r="F75" s="9">
        <f>COUNTIFS(TabListaBens[Tipo Modelo],F$4,TabListaBens[Cliente],Tabela12[[#This Row],[Cliente]],TabListaBens[Localidade],Tabela12[[#This Row],[Localidade]])</f>
        <v>0</v>
      </c>
      <c r="G75" s="34">
        <f>COUNTIFS(TabListaBens[Tipo Modelo],G$4,TabListaBens[Cliente],Tabela12[[#This Row],[Cliente]],TabListaBens[Localidade],Tabela12[[#This Row],[Localidade]])</f>
        <v>0</v>
      </c>
      <c r="H75" s="34">
        <f>COUNTIFS(TabListaBens[Tipo Modelo],H$4,TabListaBens[Cliente],Tabela12[[#This Row],[Cliente]],TabListaBens[Localidade],Tabela12[[#This Row],[Localidade]])</f>
        <v>0</v>
      </c>
      <c r="I75" s="34">
        <f>COUNTIFS(TabListaBens[Tipo Modelo],I$4,TabListaBens[Cliente],Tabela12[[#This Row],[Cliente]],TabListaBens[Localidade],Tabela12[[#This Row],[Localidade]])</f>
        <v>0</v>
      </c>
      <c r="J75" s="34">
        <f>COUNTIFS(TabListaBens[Tipo Modelo],J$4,TabListaBens[Cliente],Tabela12[[#This Row],[Cliente]],TabListaBens[Localidade],Tabela12[[#This Row],[Localidade]])</f>
        <v>0</v>
      </c>
      <c r="K75" s="34">
        <f>COUNTIFS(TabListaBens[Tipo Modelo],K$4,TabListaBens[Cliente],Tabela12[[#This Row],[Cliente]],TabListaBens[Localidade],Tabela12[[#This Row],[Localidade]])</f>
        <v>0</v>
      </c>
      <c r="L75" s="34">
        <f>COUNTIFS(TabListaBens[Tipo Modelo],L$4,TabListaBens[Cliente],Tabela12[[#This Row],[Cliente]],TabListaBens[Localidade],Tabela12[[#This Row],[Localidade]])</f>
        <v>0</v>
      </c>
      <c r="M75" s="34">
        <f>COUNTIFS(TabListaBens[Tipo Modelo],M$4,TabListaBens[Cliente],Tabela12[[#This Row],[Cliente]],TabListaBens[Localidade],Tabela12[[#This Row],[Localidade]])</f>
        <v>0</v>
      </c>
      <c r="N75" s="34">
        <f>COUNTIFS(TabListaBens[Tipo Modelo],N$4,TabListaBens[Cliente],Tabela12[[#This Row],[Cliente]],TabListaBens[Localidade],Tabela12[[#This Row],[Localidade]])</f>
        <v>0</v>
      </c>
      <c r="O75" s="34">
        <f>COUNTIFS(TabListaBens[Tipo Modelo],O$4,TabListaBens[Cliente],Tabela12[[#This Row],[Cliente]],TabListaBens[Localidade],Tabela12[[#This Row],[Localidade]])</f>
        <v>0</v>
      </c>
      <c r="P75" s="34">
        <f>COUNTIFS(TabListaBens[Tipo Modelo],P$4,TabListaBens[Cliente],Tabela12[[#This Row],[Cliente]],TabListaBens[Localidade],Tabela12[[#This Row],[Localidade]])</f>
        <v>0</v>
      </c>
      <c r="Q75" s="34">
        <f>COUNTIFS(TabListaBens[Tipo Modelo],Q$4,TabListaBens[Cliente],Tabela12[[#This Row],[Cliente]],TabListaBens[Localidade],Tabela12[[#This Row],[Localidade]])</f>
        <v>0</v>
      </c>
      <c r="R75" s="34">
        <f>COUNTIFS(TabListaBens[Tipo Modelo],R$4,TabListaBens[Cliente],Tabela12[[#This Row],[Cliente]],TabListaBens[Localidade],Tabela12[[#This Row],[Localidade]])</f>
        <v>0</v>
      </c>
      <c r="S75" s="34">
        <f>COUNTIFS(TabListaBens[Tipo Modelo],S$4,TabListaBens[Cliente],Tabela12[[#This Row],[Cliente]],TabListaBens[Localidade],Tabela12[[#This Row],[Localidade]])</f>
        <v>0</v>
      </c>
      <c r="T75" s="34">
        <f>COUNTIFS(TabListaBens[Tipo Modelo],T$4,TabListaBens[Cliente],Tabela12[[#This Row],[Cliente]],TabListaBens[Localidade],Tabela12[[#This Row],[Localidade]])</f>
        <v>0</v>
      </c>
      <c r="U75" s="34">
        <f>COUNTIFS(TabListaBens[Tipo Modelo],U$4,TabListaBens[Cliente],Tabela12[[#This Row],[Cliente]],TabListaBens[Localidade],Tabela12[[#This Row],[Localidade]])</f>
        <v>0</v>
      </c>
      <c r="V75" s="34">
        <f>COUNTIFS(TabListaBens[Tipo Modelo],V$4,TabListaBens[Cliente],Tabela12[[#This Row],[Cliente]],TabListaBens[Localidade],Tabela12[[#This Row],[Localidade]])</f>
        <v>0</v>
      </c>
      <c r="W75" s="34">
        <f>COUNTIFS(TabListaBens[Tipo Modelo],W$4,TabListaBens[Cliente],Tabela12[[#This Row],[Cliente]],TabListaBens[Localidade],Tabela12[[#This Row],[Localidade]])</f>
        <v>0</v>
      </c>
      <c r="X75" s="34">
        <f>COUNTIFS(TabListaBens[Tipo Modelo],X$4,TabListaBens[Cliente],Tabela12[[#This Row],[Cliente]],TabListaBens[Localidade],Tabela12[[#This Row],[Localidade]])</f>
        <v>0</v>
      </c>
      <c r="Y75" s="34">
        <f>COUNTIFS(TabListaBens[Tipo Modelo],Y$4,TabListaBens[Cliente],Tabela12[[#This Row],[Cliente]],TabListaBens[Localidade],Tabela12[[#This Row],[Localidade]])</f>
        <v>0</v>
      </c>
      <c r="Z75" s="34">
        <f>COUNTIFS(TabListaBens[Tipo Modelo],Z$4,TabListaBens[Cliente],Tabela12[[#This Row],[Cliente]],TabListaBens[Localidade],Tabela12[[#This Row],[Localidade]])</f>
        <v>0</v>
      </c>
      <c r="AA75" s="13">
        <f>SUM(Tabela12[[#This Row],[BBBOGD0001]:[VRVFF01]])</f>
        <v>0</v>
      </c>
    </row>
    <row r="76" spans="1:27" x14ac:dyDescent="0.2">
      <c r="A76" s="23" t="s">
        <v>868</v>
      </c>
      <c r="B76" s="32" t="str">
        <f>IFERROR(VLOOKUP(Tabela12[[#This Row],[Ordem]],TabClienteLocalidade[],2,FALSE),"")</f>
        <v/>
      </c>
      <c r="C76" s="32" t="str">
        <f>IFERROR(VLOOKUP(Tabela12[[#This Row],[Ordem]],TabClienteLocalidade[],3,FALSE),"")</f>
        <v/>
      </c>
      <c r="D76" s="33" t="str">
        <f>IFERROR(VLOOKUP(Tabela12[[#This Row],[Ordem]],TabClienteLocalidade[],4,FALSE),"")</f>
        <v/>
      </c>
      <c r="E76" s="32" t="str">
        <f>IFERROR(VLOOKUP(Tabela12[[#This Row],[Ordem]],TabClienteLocalidade[],5,FALSE),"")</f>
        <v/>
      </c>
      <c r="F76" s="9">
        <f>COUNTIFS(TabListaBens[Tipo Modelo],F$4,TabListaBens[Cliente],Tabela12[[#This Row],[Cliente]],TabListaBens[Localidade],Tabela12[[#This Row],[Localidade]])</f>
        <v>0</v>
      </c>
      <c r="G76" s="34">
        <f>COUNTIFS(TabListaBens[Tipo Modelo],G$4,TabListaBens[Cliente],Tabela12[[#This Row],[Cliente]],TabListaBens[Localidade],Tabela12[[#This Row],[Localidade]])</f>
        <v>0</v>
      </c>
      <c r="H76" s="34">
        <f>COUNTIFS(TabListaBens[Tipo Modelo],H$4,TabListaBens[Cliente],Tabela12[[#This Row],[Cliente]],TabListaBens[Localidade],Tabela12[[#This Row],[Localidade]])</f>
        <v>0</v>
      </c>
      <c r="I76" s="34">
        <f>COUNTIFS(TabListaBens[Tipo Modelo],I$4,TabListaBens[Cliente],Tabela12[[#This Row],[Cliente]],TabListaBens[Localidade],Tabela12[[#This Row],[Localidade]])</f>
        <v>0</v>
      </c>
      <c r="J76" s="34">
        <f>COUNTIFS(TabListaBens[Tipo Modelo],J$4,TabListaBens[Cliente],Tabela12[[#This Row],[Cliente]],TabListaBens[Localidade],Tabela12[[#This Row],[Localidade]])</f>
        <v>0</v>
      </c>
      <c r="K76" s="34">
        <f>COUNTIFS(TabListaBens[Tipo Modelo],K$4,TabListaBens[Cliente],Tabela12[[#This Row],[Cliente]],TabListaBens[Localidade],Tabela12[[#This Row],[Localidade]])</f>
        <v>0</v>
      </c>
      <c r="L76" s="34">
        <f>COUNTIFS(TabListaBens[Tipo Modelo],L$4,TabListaBens[Cliente],Tabela12[[#This Row],[Cliente]],TabListaBens[Localidade],Tabela12[[#This Row],[Localidade]])</f>
        <v>0</v>
      </c>
      <c r="M76" s="34">
        <f>COUNTIFS(TabListaBens[Tipo Modelo],M$4,TabListaBens[Cliente],Tabela12[[#This Row],[Cliente]],TabListaBens[Localidade],Tabela12[[#This Row],[Localidade]])</f>
        <v>0</v>
      </c>
      <c r="N76" s="34">
        <f>COUNTIFS(TabListaBens[Tipo Modelo],N$4,TabListaBens[Cliente],Tabela12[[#This Row],[Cliente]],TabListaBens[Localidade],Tabela12[[#This Row],[Localidade]])</f>
        <v>0</v>
      </c>
      <c r="O76" s="34">
        <f>COUNTIFS(TabListaBens[Tipo Modelo],O$4,TabListaBens[Cliente],Tabela12[[#This Row],[Cliente]],TabListaBens[Localidade],Tabela12[[#This Row],[Localidade]])</f>
        <v>0</v>
      </c>
      <c r="P76" s="34">
        <f>COUNTIFS(TabListaBens[Tipo Modelo],P$4,TabListaBens[Cliente],Tabela12[[#This Row],[Cliente]],TabListaBens[Localidade],Tabela12[[#This Row],[Localidade]])</f>
        <v>0</v>
      </c>
      <c r="Q76" s="34">
        <f>COUNTIFS(TabListaBens[Tipo Modelo],Q$4,TabListaBens[Cliente],Tabela12[[#This Row],[Cliente]],TabListaBens[Localidade],Tabela12[[#This Row],[Localidade]])</f>
        <v>0</v>
      </c>
      <c r="R76" s="34">
        <f>COUNTIFS(TabListaBens[Tipo Modelo],R$4,TabListaBens[Cliente],Tabela12[[#This Row],[Cliente]],TabListaBens[Localidade],Tabela12[[#This Row],[Localidade]])</f>
        <v>0</v>
      </c>
      <c r="S76" s="34">
        <f>COUNTIFS(TabListaBens[Tipo Modelo],S$4,TabListaBens[Cliente],Tabela12[[#This Row],[Cliente]],TabListaBens[Localidade],Tabela12[[#This Row],[Localidade]])</f>
        <v>0</v>
      </c>
      <c r="T76" s="34">
        <f>COUNTIFS(TabListaBens[Tipo Modelo],T$4,TabListaBens[Cliente],Tabela12[[#This Row],[Cliente]],TabListaBens[Localidade],Tabela12[[#This Row],[Localidade]])</f>
        <v>0</v>
      </c>
      <c r="U76" s="34">
        <f>COUNTIFS(TabListaBens[Tipo Modelo],U$4,TabListaBens[Cliente],Tabela12[[#This Row],[Cliente]],TabListaBens[Localidade],Tabela12[[#This Row],[Localidade]])</f>
        <v>0</v>
      </c>
      <c r="V76" s="34">
        <f>COUNTIFS(TabListaBens[Tipo Modelo],V$4,TabListaBens[Cliente],Tabela12[[#This Row],[Cliente]],TabListaBens[Localidade],Tabela12[[#This Row],[Localidade]])</f>
        <v>0</v>
      </c>
      <c r="W76" s="34">
        <f>COUNTIFS(TabListaBens[Tipo Modelo],W$4,TabListaBens[Cliente],Tabela12[[#This Row],[Cliente]],TabListaBens[Localidade],Tabela12[[#This Row],[Localidade]])</f>
        <v>0</v>
      </c>
      <c r="X76" s="34">
        <f>COUNTIFS(TabListaBens[Tipo Modelo],X$4,TabListaBens[Cliente],Tabela12[[#This Row],[Cliente]],TabListaBens[Localidade],Tabela12[[#This Row],[Localidade]])</f>
        <v>0</v>
      </c>
      <c r="Y76" s="34">
        <f>COUNTIFS(TabListaBens[Tipo Modelo],Y$4,TabListaBens[Cliente],Tabela12[[#This Row],[Cliente]],TabListaBens[Localidade],Tabela12[[#This Row],[Localidade]])</f>
        <v>0</v>
      </c>
      <c r="Z76" s="34">
        <f>COUNTIFS(TabListaBens[Tipo Modelo],Z$4,TabListaBens[Cliente],Tabela12[[#This Row],[Cliente]],TabListaBens[Localidade],Tabela12[[#This Row],[Localidade]])</f>
        <v>0</v>
      </c>
      <c r="AA76" s="13">
        <f>SUM(Tabela12[[#This Row],[BBBOGD0001]:[VRVFF01]])</f>
        <v>0</v>
      </c>
    </row>
    <row r="77" spans="1:27" x14ac:dyDescent="0.2">
      <c r="A77" s="23" t="s">
        <v>869</v>
      </c>
      <c r="B77" s="32" t="str">
        <f>IFERROR(VLOOKUP(Tabela12[[#This Row],[Ordem]],TabClienteLocalidade[],2,FALSE),"")</f>
        <v/>
      </c>
      <c r="C77" s="32" t="str">
        <f>IFERROR(VLOOKUP(Tabela12[[#This Row],[Ordem]],TabClienteLocalidade[],3,FALSE),"")</f>
        <v/>
      </c>
      <c r="D77" s="33" t="str">
        <f>IFERROR(VLOOKUP(Tabela12[[#This Row],[Ordem]],TabClienteLocalidade[],4,FALSE),"")</f>
        <v/>
      </c>
      <c r="E77" s="32" t="str">
        <f>IFERROR(VLOOKUP(Tabela12[[#This Row],[Ordem]],TabClienteLocalidade[],5,FALSE),"")</f>
        <v/>
      </c>
      <c r="F77" s="9">
        <f>COUNTIFS(TabListaBens[Tipo Modelo],F$4,TabListaBens[Cliente],Tabela12[[#This Row],[Cliente]],TabListaBens[Localidade],Tabela12[[#This Row],[Localidade]])</f>
        <v>0</v>
      </c>
      <c r="G77" s="34">
        <f>COUNTIFS(TabListaBens[Tipo Modelo],G$4,TabListaBens[Cliente],Tabela12[[#This Row],[Cliente]],TabListaBens[Localidade],Tabela12[[#This Row],[Localidade]])</f>
        <v>0</v>
      </c>
      <c r="H77" s="34">
        <f>COUNTIFS(TabListaBens[Tipo Modelo],H$4,TabListaBens[Cliente],Tabela12[[#This Row],[Cliente]],TabListaBens[Localidade],Tabela12[[#This Row],[Localidade]])</f>
        <v>0</v>
      </c>
      <c r="I77" s="34">
        <f>COUNTIFS(TabListaBens[Tipo Modelo],I$4,TabListaBens[Cliente],Tabela12[[#This Row],[Cliente]],TabListaBens[Localidade],Tabela12[[#This Row],[Localidade]])</f>
        <v>0</v>
      </c>
      <c r="J77" s="34">
        <f>COUNTIFS(TabListaBens[Tipo Modelo],J$4,TabListaBens[Cliente],Tabela12[[#This Row],[Cliente]],TabListaBens[Localidade],Tabela12[[#This Row],[Localidade]])</f>
        <v>0</v>
      </c>
      <c r="K77" s="34">
        <f>COUNTIFS(TabListaBens[Tipo Modelo],K$4,TabListaBens[Cliente],Tabela12[[#This Row],[Cliente]],TabListaBens[Localidade],Tabela12[[#This Row],[Localidade]])</f>
        <v>0</v>
      </c>
      <c r="L77" s="34">
        <f>COUNTIFS(TabListaBens[Tipo Modelo],L$4,TabListaBens[Cliente],Tabela12[[#This Row],[Cliente]],TabListaBens[Localidade],Tabela12[[#This Row],[Localidade]])</f>
        <v>0</v>
      </c>
      <c r="M77" s="34">
        <f>COUNTIFS(TabListaBens[Tipo Modelo],M$4,TabListaBens[Cliente],Tabela12[[#This Row],[Cliente]],TabListaBens[Localidade],Tabela12[[#This Row],[Localidade]])</f>
        <v>0</v>
      </c>
      <c r="N77" s="34">
        <f>COUNTIFS(TabListaBens[Tipo Modelo],N$4,TabListaBens[Cliente],Tabela12[[#This Row],[Cliente]],TabListaBens[Localidade],Tabela12[[#This Row],[Localidade]])</f>
        <v>0</v>
      </c>
      <c r="O77" s="34">
        <f>COUNTIFS(TabListaBens[Tipo Modelo],O$4,TabListaBens[Cliente],Tabela12[[#This Row],[Cliente]],TabListaBens[Localidade],Tabela12[[#This Row],[Localidade]])</f>
        <v>0</v>
      </c>
      <c r="P77" s="34">
        <f>COUNTIFS(TabListaBens[Tipo Modelo],P$4,TabListaBens[Cliente],Tabela12[[#This Row],[Cliente]],TabListaBens[Localidade],Tabela12[[#This Row],[Localidade]])</f>
        <v>0</v>
      </c>
      <c r="Q77" s="34">
        <f>COUNTIFS(TabListaBens[Tipo Modelo],Q$4,TabListaBens[Cliente],Tabela12[[#This Row],[Cliente]],TabListaBens[Localidade],Tabela12[[#This Row],[Localidade]])</f>
        <v>0</v>
      </c>
      <c r="R77" s="34">
        <f>COUNTIFS(TabListaBens[Tipo Modelo],R$4,TabListaBens[Cliente],Tabela12[[#This Row],[Cliente]],TabListaBens[Localidade],Tabela12[[#This Row],[Localidade]])</f>
        <v>0</v>
      </c>
      <c r="S77" s="34">
        <f>COUNTIFS(TabListaBens[Tipo Modelo],S$4,TabListaBens[Cliente],Tabela12[[#This Row],[Cliente]],TabListaBens[Localidade],Tabela12[[#This Row],[Localidade]])</f>
        <v>0</v>
      </c>
      <c r="T77" s="34">
        <f>COUNTIFS(TabListaBens[Tipo Modelo],T$4,TabListaBens[Cliente],Tabela12[[#This Row],[Cliente]],TabListaBens[Localidade],Tabela12[[#This Row],[Localidade]])</f>
        <v>0</v>
      </c>
      <c r="U77" s="34">
        <f>COUNTIFS(TabListaBens[Tipo Modelo],U$4,TabListaBens[Cliente],Tabela12[[#This Row],[Cliente]],TabListaBens[Localidade],Tabela12[[#This Row],[Localidade]])</f>
        <v>0</v>
      </c>
      <c r="V77" s="34">
        <f>COUNTIFS(TabListaBens[Tipo Modelo],V$4,TabListaBens[Cliente],Tabela12[[#This Row],[Cliente]],TabListaBens[Localidade],Tabela12[[#This Row],[Localidade]])</f>
        <v>0</v>
      </c>
      <c r="W77" s="34">
        <f>COUNTIFS(TabListaBens[Tipo Modelo],W$4,TabListaBens[Cliente],Tabela12[[#This Row],[Cliente]],TabListaBens[Localidade],Tabela12[[#This Row],[Localidade]])</f>
        <v>0</v>
      </c>
      <c r="X77" s="34">
        <f>COUNTIFS(TabListaBens[Tipo Modelo],X$4,TabListaBens[Cliente],Tabela12[[#This Row],[Cliente]],TabListaBens[Localidade],Tabela12[[#This Row],[Localidade]])</f>
        <v>0</v>
      </c>
      <c r="Y77" s="34">
        <f>COUNTIFS(TabListaBens[Tipo Modelo],Y$4,TabListaBens[Cliente],Tabela12[[#This Row],[Cliente]],TabListaBens[Localidade],Tabela12[[#This Row],[Localidade]])</f>
        <v>0</v>
      </c>
      <c r="Z77" s="34">
        <f>COUNTIFS(TabListaBens[Tipo Modelo],Z$4,TabListaBens[Cliente],Tabela12[[#This Row],[Cliente]],TabListaBens[Localidade],Tabela12[[#This Row],[Localidade]])</f>
        <v>0</v>
      </c>
      <c r="AA77" s="13">
        <f>SUM(Tabela12[[#This Row],[BBBOGD0001]:[VRVFF01]])</f>
        <v>0</v>
      </c>
    </row>
    <row r="78" spans="1:27" x14ac:dyDescent="0.2">
      <c r="A78" s="23" t="s">
        <v>870</v>
      </c>
      <c r="B78" s="32" t="str">
        <f>IFERROR(VLOOKUP(Tabela12[[#This Row],[Ordem]],TabClienteLocalidade[],2,FALSE),"")</f>
        <v/>
      </c>
      <c r="C78" s="32" t="str">
        <f>IFERROR(VLOOKUP(Tabela12[[#This Row],[Ordem]],TabClienteLocalidade[],3,FALSE),"")</f>
        <v/>
      </c>
      <c r="D78" s="33" t="str">
        <f>IFERROR(VLOOKUP(Tabela12[[#This Row],[Ordem]],TabClienteLocalidade[],4,FALSE),"")</f>
        <v/>
      </c>
      <c r="E78" s="32" t="str">
        <f>IFERROR(VLOOKUP(Tabela12[[#This Row],[Ordem]],TabClienteLocalidade[],5,FALSE),"")</f>
        <v/>
      </c>
      <c r="F78" s="9">
        <f>COUNTIFS(TabListaBens[Tipo Modelo],F$4,TabListaBens[Cliente],Tabela12[[#This Row],[Cliente]],TabListaBens[Localidade],Tabela12[[#This Row],[Localidade]])</f>
        <v>0</v>
      </c>
      <c r="G78" s="34">
        <f>COUNTIFS(TabListaBens[Tipo Modelo],G$4,TabListaBens[Cliente],Tabela12[[#This Row],[Cliente]],TabListaBens[Localidade],Tabela12[[#This Row],[Localidade]])</f>
        <v>0</v>
      </c>
      <c r="H78" s="34">
        <f>COUNTIFS(TabListaBens[Tipo Modelo],H$4,TabListaBens[Cliente],Tabela12[[#This Row],[Cliente]],TabListaBens[Localidade],Tabela12[[#This Row],[Localidade]])</f>
        <v>0</v>
      </c>
      <c r="I78" s="34">
        <f>COUNTIFS(TabListaBens[Tipo Modelo],I$4,TabListaBens[Cliente],Tabela12[[#This Row],[Cliente]],TabListaBens[Localidade],Tabela12[[#This Row],[Localidade]])</f>
        <v>0</v>
      </c>
      <c r="J78" s="34">
        <f>COUNTIFS(TabListaBens[Tipo Modelo],J$4,TabListaBens[Cliente],Tabela12[[#This Row],[Cliente]],TabListaBens[Localidade],Tabela12[[#This Row],[Localidade]])</f>
        <v>0</v>
      </c>
      <c r="K78" s="34">
        <f>COUNTIFS(TabListaBens[Tipo Modelo],K$4,TabListaBens[Cliente],Tabela12[[#This Row],[Cliente]],TabListaBens[Localidade],Tabela12[[#This Row],[Localidade]])</f>
        <v>0</v>
      </c>
      <c r="L78" s="34">
        <f>COUNTIFS(TabListaBens[Tipo Modelo],L$4,TabListaBens[Cliente],Tabela12[[#This Row],[Cliente]],TabListaBens[Localidade],Tabela12[[#This Row],[Localidade]])</f>
        <v>0</v>
      </c>
      <c r="M78" s="34">
        <f>COUNTIFS(TabListaBens[Tipo Modelo],M$4,TabListaBens[Cliente],Tabela12[[#This Row],[Cliente]],TabListaBens[Localidade],Tabela12[[#This Row],[Localidade]])</f>
        <v>0</v>
      </c>
      <c r="N78" s="34">
        <f>COUNTIFS(TabListaBens[Tipo Modelo],N$4,TabListaBens[Cliente],Tabela12[[#This Row],[Cliente]],TabListaBens[Localidade],Tabela12[[#This Row],[Localidade]])</f>
        <v>0</v>
      </c>
      <c r="O78" s="34">
        <f>COUNTIFS(TabListaBens[Tipo Modelo],O$4,TabListaBens[Cliente],Tabela12[[#This Row],[Cliente]],TabListaBens[Localidade],Tabela12[[#This Row],[Localidade]])</f>
        <v>0</v>
      </c>
      <c r="P78" s="34">
        <f>COUNTIFS(TabListaBens[Tipo Modelo],P$4,TabListaBens[Cliente],Tabela12[[#This Row],[Cliente]],TabListaBens[Localidade],Tabela12[[#This Row],[Localidade]])</f>
        <v>0</v>
      </c>
      <c r="Q78" s="34">
        <f>COUNTIFS(TabListaBens[Tipo Modelo],Q$4,TabListaBens[Cliente],Tabela12[[#This Row],[Cliente]],TabListaBens[Localidade],Tabela12[[#This Row],[Localidade]])</f>
        <v>0</v>
      </c>
      <c r="R78" s="34">
        <f>COUNTIFS(TabListaBens[Tipo Modelo],R$4,TabListaBens[Cliente],Tabela12[[#This Row],[Cliente]],TabListaBens[Localidade],Tabela12[[#This Row],[Localidade]])</f>
        <v>0</v>
      </c>
      <c r="S78" s="34">
        <f>COUNTIFS(TabListaBens[Tipo Modelo],S$4,TabListaBens[Cliente],Tabela12[[#This Row],[Cliente]],TabListaBens[Localidade],Tabela12[[#This Row],[Localidade]])</f>
        <v>0</v>
      </c>
      <c r="T78" s="34">
        <f>COUNTIFS(TabListaBens[Tipo Modelo],T$4,TabListaBens[Cliente],Tabela12[[#This Row],[Cliente]],TabListaBens[Localidade],Tabela12[[#This Row],[Localidade]])</f>
        <v>0</v>
      </c>
      <c r="U78" s="34">
        <f>COUNTIFS(TabListaBens[Tipo Modelo],U$4,TabListaBens[Cliente],Tabela12[[#This Row],[Cliente]],TabListaBens[Localidade],Tabela12[[#This Row],[Localidade]])</f>
        <v>0</v>
      </c>
      <c r="V78" s="34">
        <f>COUNTIFS(TabListaBens[Tipo Modelo],V$4,TabListaBens[Cliente],Tabela12[[#This Row],[Cliente]],TabListaBens[Localidade],Tabela12[[#This Row],[Localidade]])</f>
        <v>0</v>
      </c>
      <c r="W78" s="34">
        <f>COUNTIFS(TabListaBens[Tipo Modelo],W$4,TabListaBens[Cliente],Tabela12[[#This Row],[Cliente]],TabListaBens[Localidade],Tabela12[[#This Row],[Localidade]])</f>
        <v>0</v>
      </c>
      <c r="X78" s="34">
        <f>COUNTIFS(TabListaBens[Tipo Modelo],X$4,TabListaBens[Cliente],Tabela12[[#This Row],[Cliente]],TabListaBens[Localidade],Tabela12[[#This Row],[Localidade]])</f>
        <v>0</v>
      </c>
      <c r="Y78" s="34">
        <f>COUNTIFS(TabListaBens[Tipo Modelo],Y$4,TabListaBens[Cliente],Tabela12[[#This Row],[Cliente]],TabListaBens[Localidade],Tabela12[[#This Row],[Localidade]])</f>
        <v>0</v>
      </c>
      <c r="Z78" s="34">
        <f>COUNTIFS(TabListaBens[Tipo Modelo],Z$4,TabListaBens[Cliente],Tabela12[[#This Row],[Cliente]],TabListaBens[Localidade],Tabela12[[#This Row],[Localidade]])</f>
        <v>0</v>
      </c>
      <c r="AA78" s="13">
        <f>SUM(Tabela12[[#This Row],[BBBOGD0001]:[VRVFF01]])</f>
        <v>0</v>
      </c>
    </row>
    <row r="79" spans="1:27" x14ac:dyDescent="0.2">
      <c r="A79" s="10"/>
      <c r="B79" s="10"/>
      <c r="C79" s="10"/>
      <c r="D79" s="11"/>
      <c r="F79" s="13">
        <f t="shared" ref="F79:Z79" si="0">SUBTOTAL(109,F6:F78)</f>
        <v>0</v>
      </c>
      <c r="G79" s="13">
        <f t="shared" si="0"/>
        <v>0</v>
      </c>
      <c r="H79" s="9">
        <f t="shared" si="0"/>
        <v>0</v>
      </c>
      <c r="I79" s="9">
        <f t="shared" si="0"/>
        <v>0</v>
      </c>
      <c r="J79" s="9">
        <f t="shared" si="0"/>
        <v>0</v>
      </c>
      <c r="K79" s="9">
        <f t="shared" si="0"/>
        <v>0</v>
      </c>
      <c r="L79" s="9">
        <f t="shared" si="0"/>
        <v>0</v>
      </c>
      <c r="M79" s="9">
        <f t="shared" si="0"/>
        <v>0</v>
      </c>
      <c r="N79" s="9">
        <f t="shared" si="0"/>
        <v>0</v>
      </c>
      <c r="O79" s="9">
        <f t="shared" si="0"/>
        <v>0</v>
      </c>
      <c r="P79" s="9">
        <f t="shared" si="0"/>
        <v>0</v>
      </c>
      <c r="Q79" s="9">
        <f t="shared" si="0"/>
        <v>0</v>
      </c>
      <c r="R79" s="9">
        <f t="shared" si="0"/>
        <v>0</v>
      </c>
      <c r="S79" s="9">
        <f t="shared" si="0"/>
        <v>0</v>
      </c>
      <c r="T79" s="9">
        <f t="shared" si="0"/>
        <v>0</v>
      </c>
      <c r="U79" s="9">
        <f t="shared" si="0"/>
        <v>0</v>
      </c>
      <c r="V79" s="9">
        <f t="shared" si="0"/>
        <v>0</v>
      </c>
      <c r="W79" s="9">
        <f t="shared" si="0"/>
        <v>0</v>
      </c>
      <c r="X79" s="9">
        <f t="shared" si="0"/>
        <v>0</v>
      </c>
      <c r="Y79" s="9">
        <f t="shared" si="0"/>
        <v>0</v>
      </c>
      <c r="Z79" s="9">
        <f t="shared" si="0"/>
        <v>0</v>
      </c>
      <c r="AA79" s="9">
        <f>SUBTOTAL(109,Tabela12[Colunas1])</f>
        <v>0</v>
      </c>
    </row>
  </sheetData>
  <mergeCells count="4">
    <mergeCell ref="G3:M3"/>
    <mergeCell ref="N3:P3"/>
    <mergeCell ref="Q3:W3"/>
    <mergeCell ref="X3:Z3"/>
  </mergeCells>
  <conditionalFormatting sqref="Z5">
    <cfRule type="expression" dxfId="19" priority="1">
      <formula>$J5="OK"</formula>
    </cfRule>
  </conditionalFormatting>
  <conditionalFormatting sqref="C79:C80">
    <cfRule type="expression" priority="209">
      <formula>VLOOKUP(#REF!,$E$6:$E$78,1,FALSE)</formula>
    </cfRule>
  </conditionalFormatting>
  <conditionalFormatting sqref="C81:C152">
    <cfRule type="expression" priority="238">
      <formula>VLOOKUP(#REF!,$E$6:$E$78,1,FALSE)</formula>
    </cfRule>
  </conditionalFormatting>
  <conditionalFormatting sqref="C3:C4">
    <cfRule type="expression" priority="245">
      <formula>VLOOKUP(#REF!,$E$6:$E$78,1,FALSE)</formula>
    </cfRule>
  </conditionalFormatting>
  <conditionalFormatting sqref="C5">
    <cfRule type="expression" priority="246">
      <formula>VLOOKUP(#REF!,$E$6:$E$78,1,FALSE)</formula>
    </cfRule>
  </conditionalFormatting>
  <dataValidations count="1">
    <dataValidation type="list" allowBlank="1" showInputMessage="1" showErrorMessage="1" sqref="A6:A78">
      <formula1>CodLocalidades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8"/>
  <sheetViews>
    <sheetView workbookViewId="0">
      <selection activeCell="F12" sqref="F12"/>
    </sheetView>
  </sheetViews>
  <sheetFormatPr defaultRowHeight="12.75" x14ac:dyDescent="0.2"/>
  <cols>
    <col min="1" max="1" width="17.85546875" style="14" bestFit="1" customWidth="1"/>
    <col min="2" max="2" width="10.42578125" style="14" bestFit="1" customWidth="1"/>
    <col min="3" max="3" width="19.28515625" style="14" bestFit="1" customWidth="1"/>
    <col min="4" max="4" width="17.85546875" style="14" bestFit="1" customWidth="1"/>
    <col min="5" max="5" width="11" style="14" bestFit="1" customWidth="1"/>
    <col min="6" max="6" width="36.85546875" style="14" bestFit="1" customWidth="1"/>
    <col min="7" max="7" width="15.85546875" style="14" bestFit="1" customWidth="1"/>
    <col min="8" max="9" width="15.28515625" style="14" bestFit="1" customWidth="1"/>
    <col min="10" max="16384" width="9.140625" style="14"/>
  </cols>
  <sheetData>
    <row r="1" spans="1:9" ht="15" customHeight="1" x14ac:dyDescent="0.2">
      <c r="D1" s="237" t="s">
        <v>14</v>
      </c>
      <c r="E1" s="237"/>
      <c r="F1" s="237"/>
      <c r="G1" s="237"/>
      <c r="H1" s="237"/>
      <c r="I1" s="237"/>
    </row>
    <row r="2" spans="1:9" ht="15" customHeight="1" x14ac:dyDescent="0.2">
      <c r="A2" s="14" t="s">
        <v>220</v>
      </c>
      <c r="B2" s="14" t="s">
        <v>31</v>
      </c>
      <c r="C2" s="14" t="s">
        <v>216</v>
      </c>
      <c r="D2" s="12" t="s">
        <v>19</v>
      </c>
      <c r="E2" s="12" t="s">
        <v>24</v>
      </c>
      <c r="F2" s="12" t="s">
        <v>20</v>
      </c>
      <c r="G2" s="12" t="s">
        <v>21</v>
      </c>
      <c r="H2" s="12" t="s">
        <v>175</v>
      </c>
      <c r="I2" s="12" t="s">
        <v>17</v>
      </c>
    </row>
    <row r="3" spans="1:9" ht="15" customHeight="1" x14ac:dyDescent="0.25">
      <c r="A3" s="15" t="str">
        <f>TabListaBens[[#This Row],[Bem]]</f>
        <v>CLSBPECGPB0001</v>
      </c>
      <c r="B3" s="15" t="str">
        <f>IFERROR(IFERROR(VLOOKUP(TabListaBens[[#This Row],[CodBem]],#REF!,3,FALSE),VLOOKUP(TabListaBens[[#This Row],[CodBem]],#REF!,4,FALSE)),"-")</f>
        <v>-</v>
      </c>
      <c r="C3" s="15" t="str">
        <f>IFERROR(IFERROR(VLOOKUP(TabListaBens[[#This Row],[CodBem]],#REF!,5,FALSE),VLOOKUP(TabListaBens[[#This Row],[CodBem]],#REF!,6,FALSE)),"-")</f>
        <v>-</v>
      </c>
      <c r="D3" s="45" t="s">
        <v>221</v>
      </c>
      <c r="E3" s="45" t="s">
        <v>5</v>
      </c>
      <c r="F3" s="45" t="s">
        <v>179</v>
      </c>
      <c r="G3" s="45" t="s">
        <v>22</v>
      </c>
      <c r="H3" s="45" t="s">
        <v>18</v>
      </c>
      <c r="I3" s="45" t="s">
        <v>18</v>
      </c>
    </row>
    <row r="4" spans="1:9" ht="15" customHeight="1" x14ac:dyDescent="0.25">
      <c r="A4" s="15" t="str">
        <f>TabListaBens[[#This Row],[Bem]]</f>
        <v>CSBGCL-GCLFF0005</v>
      </c>
      <c r="B4" s="15" t="str">
        <f>IFERROR(IFERROR(VLOOKUP(TabListaBens[[#This Row],[CodBem]],#REF!,3,FALSE),VLOOKUP(TabListaBens[[#This Row],[CodBem]],#REF!,4,FALSE)),"-")</f>
        <v>-</v>
      </c>
      <c r="C4" s="15" t="str">
        <f>IFERROR(IFERROR(VLOOKUP(TabListaBens[[#This Row],[CodBem]],#REF!,5,FALSE),VLOOKUP(TabListaBens[[#This Row],[CodBem]],#REF!,6,FALSE)),"-")</f>
        <v>-</v>
      </c>
      <c r="D4" s="45" t="s">
        <v>945</v>
      </c>
      <c r="E4" s="45" t="s">
        <v>5</v>
      </c>
      <c r="F4" s="45" t="s">
        <v>179</v>
      </c>
      <c r="G4" s="45" t="s">
        <v>22</v>
      </c>
      <c r="H4" s="45" t="s">
        <v>18</v>
      </c>
      <c r="I4" s="45" t="s">
        <v>219</v>
      </c>
    </row>
    <row r="5" spans="1:9" ht="15" customHeight="1" x14ac:dyDescent="0.25">
      <c r="A5" s="16" t="str">
        <f>TabListaBens[[#This Row],[Bem]]</f>
        <v>CSBGCL-INJFF0010</v>
      </c>
      <c r="B5" s="16" t="str">
        <f>IFERROR(IFERROR(VLOOKUP(TabListaBens[[#This Row],[CodBem]],#REF!,3,FALSE),VLOOKUP(TabListaBens[[#This Row],[CodBem]],#REF!,4,FALSE)),"-")</f>
        <v>-</v>
      </c>
      <c r="C5" s="15" t="str">
        <f>IFERROR(IFERROR(VLOOKUP(TabListaBens[[#This Row],[CodBem]],#REF!,5,FALSE),VLOOKUP(TabListaBens[[#This Row],[CodBem]],#REF!,6,FALSE)),"-")</f>
        <v>-</v>
      </c>
      <c r="D5" s="45" t="s">
        <v>1206</v>
      </c>
      <c r="E5" s="45" t="s">
        <v>7</v>
      </c>
      <c r="F5" s="45" t="s">
        <v>185</v>
      </c>
      <c r="G5" s="45" t="s">
        <v>22</v>
      </c>
      <c r="H5" s="45" t="s">
        <v>18</v>
      </c>
      <c r="I5" s="45" t="s">
        <v>186</v>
      </c>
    </row>
    <row r="6" spans="1:9" ht="15" customHeight="1" x14ac:dyDescent="0.25">
      <c r="A6" s="15" t="str">
        <f>TabListaBens[[#This Row],[Bem]]</f>
        <v>SBARM-COTAL00001</v>
      </c>
      <c r="B6" s="15" t="str">
        <f>IFERROR(IFERROR(VLOOKUP(TabListaBens[[#This Row],[CodBem]],#REF!,3,FALSE),VLOOKUP(TabListaBens[[#This Row],[CodBem]],#REF!,4,FALSE)),"-")</f>
        <v>-</v>
      </c>
      <c r="C6" s="15" t="str">
        <f>IFERROR(IFERROR(VLOOKUP(TabListaBens[[#This Row],[CodBem]],#REF!,5,FALSE),VLOOKUP(TabListaBens[[#This Row],[CodBem]],#REF!,6,FALSE)),"-")</f>
        <v>-</v>
      </c>
      <c r="D6" s="45" t="s">
        <v>1072</v>
      </c>
      <c r="E6" s="45" t="s">
        <v>1210</v>
      </c>
      <c r="F6" s="45" t="s">
        <v>954</v>
      </c>
      <c r="G6" s="45" t="s">
        <v>1211</v>
      </c>
      <c r="H6" s="45" t="s">
        <v>8</v>
      </c>
      <c r="I6" s="45" t="s">
        <v>1212</v>
      </c>
    </row>
    <row r="7" spans="1:9" ht="15" customHeight="1" x14ac:dyDescent="0.25">
      <c r="A7" s="15" t="str">
        <f>TabListaBens[[#This Row],[Bem]]</f>
        <v>SBAUT-CTLPY00001</v>
      </c>
      <c r="B7" s="15" t="str">
        <f>IFERROR(IFERROR(VLOOKUP(TabListaBens[[#This Row],[CodBem]],#REF!,3,FALSE),VLOOKUP(TabListaBens[[#This Row],[CodBem]],#REF!,4,FALSE)),"-")</f>
        <v>-</v>
      </c>
      <c r="C7" s="15" t="str">
        <f>IFERROR(IFERROR(VLOOKUP(TabListaBens[[#This Row],[CodBem]],#REF!,5,FALSE),VLOOKUP(TabListaBens[[#This Row],[CodBem]],#REF!,6,FALSE)),"-")</f>
        <v>-</v>
      </c>
      <c r="D7" s="45" t="s">
        <v>1078</v>
      </c>
      <c r="E7" s="45" t="s">
        <v>1213</v>
      </c>
      <c r="F7" s="45" t="s">
        <v>1069</v>
      </c>
      <c r="G7" s="45" t="s">
        <v>22</v>
      </c>
      <c r="H7" s="45" t="s">
        <v>1214</v>
      </c>
      <c r="I7" s="45" t="s">
        <v>1215</v>
      </c>
    </row>
    <row r="8" spans="1:9" ht="15" customHeight="1" x14ac:dyDescent="0.25">
      <c r="A8" s="15" t="str">
        <f>TabListaBens[[#This Row],[Bem]]</f>
        <v>SBAUT-CTLPY00002</v>
      </c>
      <c r="B8" s="15" t="str">
        <f>IFERROR(IFERROR(VLOOKUP(TabListaBens[[#This Row],[CodBem]],#REF!,3,FALSE),VLOOKUP(TabListaBens[[#This Row],[CodBem]],#REF!,4,FALSE)),"-")</f>
        <v>-</v>
      </c>
      <c r="C8" s="15" t="str">
        <f>IFERROR(IFERROR(VLOOKUP(TabListaBens[[#This Row],[CodBem]],#REF!,5,FALSE),VLOOKUP(TabListaBens[[#This Row],[CodBem]],#REF!,6,FALSE)),"-")</f>
        <v>-</v>
      </c>
      <c r="D8" s="45" t="s">
        <v>1079</v>
      </c>
      <c r="E8" s="45" t="s">
        <v>1213</v>
      </c>
      <c r="F8" s="45" t="s">
        <v>1069</v>
      </c>
      <c r="G8" s="45" t="s">
        <v>22</v>
      </c>
      <c r="H8" s="45" t="s">
        <v>1214</v>
      </c>
      <c r="I8" s="45" t="s">
        <v>1215</v>
      </c>
    </row>
    <row r="9" spans="1:9" ht="15" customHeight="1" x14ac:dyDescent="0.25">
      <c r="A9" s="15" t="str">
        <f>TabListaBens[[#This Row],[Bem]]</f>
        <v>SBAUT-CTLPY00003</v>
      </c>
      <c r="B9" s="15" t="str">
        <f>IFERROR(IFERROR(VLOOKUP(TabListaBens[[#This Row],[CodBem]],#REF!,3,FALSE),VLOOKUP(TabListaBens[[#This Row],[CodBem]],#REF!,4,FALSE)),"-")</f>
        <v>-</v>
      </c>
      <c r="C9" s="15" t="str">
        <f>IFERROR(IFERROR(VLOOKUP(TabListaBens[[#This Row],[CodBem]],#REF!,5,FALSE),VLOOKUP(TabListaBens[[#This Row],[CodBem]],#REF!,6,FALSE)),"-")</f>
        <v>-</v>
      </c>
      <c r="D9" s="45" t="s">
        <v>1080</v>
      </c>
      <c r="E9" s="45" t="s">
        <v>1213</v>
      </c>
      <c r="F9" s="45" t="s">
        <v>1069</v>
      </c>
      <c r="G9" s="45" t="s">
        <v>22</v>
      </c>
      <c r="H9" s="45" t="s">
        <v>1214</v>
      </c>
      <c r="I9" s="45" t="s">
        <v>1215</v>
      </c>
    </row>
    <row r="10" spans="1:9" ht="15" customHeight="1" x14ac:dyDescent="0.25">
      <c r="A10" s="15" t="str">
        <f>TabListaBens[[#This Row],[Bem]]</f>
        <v>SBAUT-SODDI00001</v>
      </c>
      <c r="B10" s="15" t="str">
        <f>IFERROR(IFERROR(VLOOKUP(TabListaBens[[#This Row],[CodBem]],#REF!,3,FALSE),VLOOKUP(TabListaBens[[#This Row],[CodBem]],#REF!,4,FALSE)),"-")</f>
        <v>-</v>
      </c>
      <c r="C10" s="15" t="str">
        <f>IFERROR(IFERROR(VLOOKUP(TabListaBens[[#This Row],[CodBem]],#REF!,5,FALSE),VLOOKUP(TabListaBens[[#This Row],[CodBem]],#REF!,6,FALSE)),"-")</f>
        <v>-</v>
      </c>
      <c r="D10" s="45" t="s">
        <v>1081</v>
      </c>
      <c r="E10" s="45" t="s">
        <v>1216</v>
      </c>
      <c r="F10" s="45" t="s">
        <v>1070</v>
      </c>
      <c r="G10" s="45" t="s">
        <v>22</v>
      </c>
      <c r="H10" s="45" t="s">
        <v>18</v>
      </c>
      <c r="I10" s="45" t="s">
        <v>1217</v>
      </c>
    </row>
    <row r="11" spans="1:9" ht="15" customHeight="1" x14ac:dyDescent="0.25">
      <c r="A11" s="16" t="str">
        <f>TabListaBens[[#This Row],[Bem]]</f>
        <v>SBAUT-SODDI00002</v>
      </c>
      <c r="B11" s="16" t="str">
        <f>IFERROR(IFERROR(VLOOKUP(TabListaBens[[#This Row],[CodBem]],#REF!,3,FALSE),VLOOKUP(TabListaBens[[#This Row],[CodBem]],#REF!,4,FALSE)),"-")</f>
        <v>-</v>
      </c>
      <c r="C11" s="15" t="str">
        <f>IFERROR(IFERROR(VLOOKUP(TabListaBens[[#This Row],[CodBem]],#REF!,5,FALSE),VLOOKUP(TabListaBens[[#This Row],[CodBem]],#REF!,6,FALSE)),"-")</f>
        <v>-</v>
      </c>
      <c r="D11" s="45" t="s">
        <v>1082</v>
      </c>
      <c r="E11" s="45" t="s">
        <v>1216</v>
      </c>
      <c r="F11" s="45" t="s">
        <v>1070</v>
      </c>
      <c r="G11" s="45" t="s">
        <v>22</v>
      </c>
      <c r="H11" s="45" t="s">
        <v>18</v>
      </c>
      <c r="I11" s="45" t="s">
        <v>1217</v>
      </c>
    </row>
    <row r="12" spans="1:9" ht="15" customHeight="1" x14ac:dyDescent="0.25">
      <c r="A12" s="16" t="str">
        <f>TabListaBens[[#This Row],[Bem]]</f>
        <v>SBAUT-SODDI00003</v>
      </c>
      <c r="B12" s="16" t="str">
        <f>IFERROR(IFERROR(VLOOKUP(TabListaBens[[#This Row],[CodBem]],#REF!,3,FALSE),VLOOKUP(TabListaBens[[#This Row],[CodBem]],#REF!,4,FALSE)),"-")</f>
        <v>-</v>
      </c>
      <c r="C12" s="15" t="str">
        <f>IFERROR(IFERROR(VLOOKUP(TabListaBens[[#This Row],[CodBem]],#REF!,5,FALSE),VLOOKUP(TabListaBens[[#This Row],[CodBem]],#REF!,6,FALSE)),"-")</f>
        <v>-</v>
      </c>
      <c r="D12" s="45" t="s">
        <v>1083</v>
      </c>
      <c r="E12" s="45" t="s">
        <v>1216</v>
      </c>
      <c r="F12" s="45" t="s">
        <v>1070</v>
      </c>
      <c r="G12" s="45" t="s">
        <v>22</v>
      </c>
      <c r="H12" s="45" t="s">
        <v>18</v>
      </c>
      <c r="I12" s="45" t="s">
        <v>1217</v>
      </c>
    </row>
    <row r="13" spans="1:9" ht="15" customHeight="1" x14ac:dyDescent="0.25">
      <c r="A13" s="16" t="str">
        <f>TabListaBens[[#This Row],[Bem]]</f>
        <v>SBBBO-BMBGD00001</v>
      </c>
      <c r="B13" s="16" t="str">
        <f>IFERROR(IFERROR(VLOOKUP(TabListaBens[[#This Row],[CodBem]],#REF!,3,FALSE),VLOOKUP(TabListaBens[[#This Row],[CodBem]],#REF!,4,FALSE)),"-")</f>
        <v>-</v>
      </c>
      <c r="C13" s="15" t="str">
        <f>IFERROR(IFERROR(VLOOKUP(TabListaBens[[#This Row],[CodBem]],#REF!,5,FALSE),VLOOKUP(TabListaBens[[#This Row],[CodBem]],#REF!,6,FALSE)),"-")</f>
        <v>-</v>
      </c>
      <c r="D13" s="45" t="s">
        <v>116</v>
      </c>
      <c r="E13" s="45" t="s">
        <v>13</v>
      </c>
      <c r="F13" s="45" t="s">
        <v>35</v>
      </c>
      <c r="G13" s="45" t="s">
        <v>22</v>
      </c>
      <c r="H13" s="45" t="s">
        <v>18</v>
      </c>
      <c r="I13" s="45" t="s">
        <v>176</v>
      </c>
    </row>
    <row r="14" spans="1:9" ht="15" customHeight="1" x14ac:dyDescent="0.25">
      <c r="A14" s="16" t="str">
        <f>TabListaBens[[#This Row],[Bem]]</f>
        <v>SBBBO-BMBGD00002</v>
      </c>
      <c r="B14" s="16" t="str">
        <f>IFERROR(IFERROR(VLOOKUP(TabListaBens[[#This Row],[CodBem]],#REF!,3,FALSE),VLOOKUP(TabListaBens[[#This Row],[CodBem]],#REF!,4,FALSE)),"-")</f>
        <v>-</v>
      </c>
      <c r="C14" s="15" t="str">
        <f>IFERROR(IFERROR(VLOOKUP(TabListaBens[[#This Row],[CodBem]],#REF!,5,FALSE),VLOOKUP(TabListaBens[[#This Row],[CodBem]],#REF!,6,FALSE)),"-")</f>
        <v>-</v>
      </c>
      <c r="D14" s="45" t="s">
        <v>117</v>
      </c>
      <c r="E14" s="45" t="s">
        <v>13</v>
      </c>
      <c r="F14" s="45" t="s">
        <v>1207</v>
      </c>
      <c r="G14" s="45" t="s">
        <v>22</v>
      </c>
      <c r="H14" s="45" t="s">
        <v>18</v>
      </c>
      <c r="I14" s="45" t="s">
        <v>176</v>
      </c>
    </row>
    <row r="15" spans="1:9" ht="15" customHeight="1" x14ac:dyDescent="0.25">
      <c r="A15" s="16" t="str">
        <f>TabListaBens[[#This Row],[Bem]]</f>
        <v>SBBBO-BMBGD00003</v>
      </c>
      <c r="B15" s="16" t="str">
        <f>IFERROR(IFERROR(VLOOKUP(TabListaBens[[#This Row],[CodBem]],#REF!,3,FALSE),VLOOKUP(TabListaBens[[#This Row],[CodBem]],#REF!,4,FALSE)),"-")</f>
        <v>-</v>
      </c>
      <c r="C15" s="15" t="str">
        <f>IFERROR(IFERROR(VLOOKUP(TabListaBens[[#This Row],[CodBem]],#REF!,5,FALSE),VLOOKUP(TabListaBens[[#This Row],[CodBem]],#REF!,6,FALSE)),"-")</f>
        <v>-</v>
      </c>
      <c r="D15" s="45" t="s">
        <v>195</v>
      </c>
      <c r="E15" s="45" t="s">
        <v>13</v>
      </c>
      <c r="F15" s="45" t="s">
        <v>1207</v>
      </c>
      <c r="G15" s="45" t="s">
        <v>22</v>
      </c>
      <c r="H15" s="45" t="s">
        <v>18</v>
      </c>
      <c r="I15" s="45" t="s">
        <v>176</v>
      </c>
    </row>
    <row r="16" spans="1:9" ht="15" customHeight="1" x14ac:dyDescent="0.25">
      <c r="A16" s="16" t="str">
        <f>TabListaBens[[#This Row],[Bem]]</f>
        <v>SBBBO-BMBGD00004</v>
      </c>
      <c r="B16" s="16" t="str">
        <f>IFERROR(IFERROR(VLOOKUP(TabListaBens[[#This Row],[CodBem]],#REF!,3,FALSE),VLOOKUP(TabListaBens[[#This Row],[CodBem]],#REF!,4,FALSE)),"-")</f>
        <v>-</v>
      </c>
      <c r="C16" s="15" t="str">
        <f>IFERROR(IFERROR(VLOOKUP(TabListaBens[[#This Row],[CodBem]],#REF!,5,FALSE),VLOOKUP(TabListaBens[[#This Row],[CodBem]],#REF!,6,FALSE)),"-")</f>
        <v>-</v>
      </c>
      <c r="D16" s="45" t="s">
        <v>334</v>
      </c>
      <c r="E16" s="45" t="s">
        <v>13</v>
      </c>
      <c r="F16" s="45" t="s">
        <v>1207</v>
      </c>
      <c r="G16" s="45" t="s">
        <v>22</v>
      </c>
      <c r="H16" s="45" t="s">
        <v>18</v>
      </c>
      <c r="I16" s="45" t="s">
        <v>176</v>
      </c>
    </row>
    <row r="17" spans="1:9" ht="15" customHeight="1" x14ac:dyDescent="0.25">
      <c r="A17" s="16" t="str">
        <f>TabListaBens[[#This Row],[Bem]]</f>
        <v>SBBBO-BMBGD00005</v>
      </c>
      <c r="B17" s="16" t="str">
        <f>IFERROR(IFERROR(VLOOKUP(TabListaBens[[#This Row],[CodBem]],#REF!,3,FALSE),VLOOKUP(TabListaBens[[#This Row],[CodBem]],#REF!,4,FALSE)),"-")</f>
        <v>-</v>
      </c>
      <c r="C17" s="15" t="str">
        <f>IFERROR(IFERROR(VLOOKUP(TabListaBens[[#This Row],[CodBem]],#REF!,5,FALSE),VLOOKUP(TabListaBens[[#This Row],[CodBem]],#REF!,6,FALSE)),"-")</f>
        <v>-</v>
      </c>
      <c r="D17" s="45" t="s">
        <v>335</v>
      </c>
      <c r="E17" s="45" t="s">
        <v>13</v>
      </c>
      <c r="F17" s="45" t="s">
        <v>1207</v>
      </c>
      <c r="G17" s="45" t="s">
        <v>22</v>
      </c>
      <c r="H17" s="45" t="s">
        <v>18</v>
      </c>
      <c r="I17" s="45" t="s">
        <v>176</v>
      </c>
    </row>
    <row r="18" spans="1:9" ht="15" customHeight="1" x14ac:dyDescent="0.25">
      <c r="A18" s="16" t="str">
        <f>TabListaBens[[#This Row],[Bem]]</f>
        <v>SBBBO-BMBGD00006</v>
      </c>
      <c r="B18" s="16" t="str">
        <f>IFERROR(IFERROR(VLOOKUP(TabListaBens[[#This Row],[CodBem]],#REF!,3,FALSE),VLOOKUP(TabListaBens[[#This Row],[CodBem]],#REF!,4,FALSE)),"-")</f>
        <v>-</v>
      </c>
      <c r="C18" s="15" t="str">
        <f>IFERROR(IFERROR(VLOOKUP(TabListaBens[[#This Row],[CodBem]],#REF!,5,FALSE),VLOOKUP(TabListaBens[[#This Row],[CodBem]],#REF!,6,FALSE)),"-")</f>
        <v>-</v>
      </c>
      <c r="D18" s="45" t="s">
        <v>639</v>
      </c>
      <c r="E18" s="45" t="s">
        <v>13</v>
      </c>
      <c r="F18" s="45" t="s">
        <v>1207</v>
      </c>
      <c r="G18" s="45" t="s">
        <v>22</v>
      </c>
      <c r="H18" s="45" t="s">
        <v>18</v>
      </c>
      <c r="I18" s="45" t="s">
        <v>176</v>
      </c>
    </row>
    <row r="19" spans="1:9" ht="15" customHeight="1" x14ac:dyDescent="0.25">
      <c r="A19" s="16" t="str">
        <f>TabListaBens[[#This Row],[Bem]]</f>
        <v>SBBBO-BMBGD00007</v>
      </c>
      <c r="B19" s="16" t="str">
        <f>IFERROR(IFERROR(VLOOKUP(TabListaBens[[#This Row],[CodBem]],#REF!,3,FALSE),VLOOKUP(TabListaBens[[#This Row],[CodBem]],#REF!,4,FALSE)),"-")</f>
        <v>-</v>
      </c>
      <c r="C19" s="15" t="str">
        <f>IFERROR(IFERROR(VLOOKUP(TabListaBens[[#This Row],[CodBem]],#REF!,5,FALSE),VLOOKUP(TabListaBens[[#This Row],[CodBem]],#REF!,6,FALSE)),"-")</f>
        <v>-</v>
      </c>
      <c r="D19" s="45" t="s">
        <v>640</v>
      </c>
      <c r="E19" s="45" t="s">
        <v>13</v>
      </c>
      <c r="F19" s="45" t="s">
        <v>1207</v>
      </c>
      <c r="G19" s="45" t="s">
        <v>22</v>
      </c>
      <c r="H19" s="45" t="s">
        <v>18</v>
      </c>
      <c r="I19" s="45" t="s">
        <v>176</v>
      </c>
    </row>
    <row r="20" spans="1:9" ht="15" customHeight="1" x14ac:dyDescent="0.25">
      <c r="A20" s="16" t="str">
        <f>TabListaBens[[#This Row],[Bem]]</f>
        <v>SBBBO-BMBGD00008</v>
      </c>
      <c r="B20" s="16" t="str">
        <f>IFERROR(IFERROR(VLOOKUP(TabListaBens[[#This Row],[CodBem]],#REF!,3,FALSE),VLOOKUP(TabListaBens[[#This Row],[CodBem]],#REF!,4,FALSE)),"-")</f>
        <v>-</v>
      </c>
      <c r="C20" s="15" t="str">
        <f>IFERROR(IFERROR(VLOOKUP(TabListaBens[[#This Row],[CodBem]],#REF!,5,FALSE),VLOOKUP(TabListaBens[[#This Row],[CodBem]],#REF!,6,FALSE)),"-")</f>
        <v>-</v>
      </c>
      <c r="D20" s="45" t="s">
        <v>641</v>
      </c>
      <c r="E20" s="45" t="s">
        <v>13</v>
      </c>
      <c r="F20" s="45" t="s">
        <v>1207</v>
      </c>
      <c r="G20" s="45" t="s">
        <v>22</v>
      </c>
      <c r="H20" s="45" t="s">
        <v>18</v>
      </c>
      <c r="I20" s="45" t="s">
        <v>176</v>
      </c>
    </row>
    <row r="21" spans="1:9" ht="15" customHeight="1" x14ac:dyDescent="0.25">
      <c r="A21" s="15" t="str">
        <f>TabListaBens[[#This Row],[Bem]]</f>
        <v>SBBBO-BMBGD00009</v>
      </c>
      <c r="B21" s="15" t="str">
        <f>IFERROR(IFERROR(VLOOKUP(TabListaBens[[#This Row],[CodBem]],#REF!,3,FALSE),VLOOKUP(TabListaBens[[#This Row],[CodBem]],#REF!,4,FALSE)),"-")</f>
        <v>-</v>
      </c>
      <c r="C21" s="15" t="str">
        <f>IFERROR(IFERROR(VLOOKUP(TabListaBens[[#This Row],[CodBem]],#REF!,5,FALSE),VLOOKUP(TabListaBens[[#This Row],[CodBem]],#REF!,6,FALSE)),"-")</f>
        <v>-</v>
      </c>
      <c r="D21" s="45" t="s">
        <v>642</v>
      </c>
      <c r="E21" s="45" t="s">
        <v>13</v>
      </c>
      <c r="F21" s="45" t="s">
        <v>1207</v>
      </c>
      <c r="G21" s="45" t="s">
        <v>22</v>
      </c>
      <c r="H21" s="45" t="s">
        <v>18</v>
      </c>
      <c r="I21" s="45" t="s">
        <v>176</v>
      </c>
    </row>
    <row r="22" spans="1:9" ht="15" customHeight="1" x14ac:dyDescent="0.25">
      <c r="A22" s="15" t="str">
        <f>TabListaBens[[#This Row],[Bem]]</f>
        <v>SBBBO-BMBGD00010</v>
      </c>
      <c r="B22" s="15" t="str">
        <f>IFERROR(IFERROR(VLOOKUP(TabListaBens[[#This Row],[CodBem]],#REF!,3,FALSE),VLOOKUP(TabListaBens[[#This Row],[CodBem]],#REF!,4,FALSE)),"-")</f>
        <v>-</v>
      </c>
      <c r="C22" s="15" t="str">
        <f>IFERROR(IFERROR(VLOOKUP(TabListaBens[[#This Row],[CodBem]],#REF!,5,FALSE),VLOOKUP(TabListaBens[[#This Row],[CodBem]],#REF!,6,FALSE)),"-")</f>
        <v>-</v>
      </c>
      <c r="D22" s="45" t="s">
        <v>819</v>
      </c>
      <c r="E22" s="45" t="s">
        <v>13</v>
      </c>
      <c r="F22" s="45" t="s">
        <v>1207</v>
      </c>
      <c r="G22" s="45" t="s">
        <v>22</v>
      </c>
      <c r="H22" s="45" t="s">
        <v>18</v>
      </c>
      <c r="I22" s="45" t="s">
        <v>176</v>
      </c>
    </row>
    <row r="23" spans="1:9" ht="15" customHeight="1" x14ac:dyDescent="0.25">
      <c r="A23" s="15" t="str">
        <f>TabListaBens[[#This Row],[Bem]]</f>
        <v>SBBDO-BMBJZ00001</v>
      </c>
      <c r="B23" s="15" t="str">
        <f>IFERROR(IFERROR(VLOOKUP(TabListaBens[[#This Row],[CodBem]],#REF!,3,FALSE),VLOOKUP(TabListaBens[[#This Row],[CodBem]],#REF!,4,FALSE)),"-")</f>
        <v>-</v>
      </c>
      <c r="C23" s="15" t="str">
        <f>IFERROR(IFERROR(VLOOKUP(TabListaBens[[#This Row],[CodBem]],#REF!,5,FALSE),VLOOKUP(TabListaBens[[#This Row],[CodBem]],#REF!,6,FALSE)),"-")</f>
        <v>-</v>
      </c>
      <c r="D23" s="45" t="s">
        <v>1074</v>
      </c>
      <c r="E23" s="45" t="s">
        <v>1218</v>
      </c>
      <c r="F23" s="45" t="s">
        <v>36</v>
      </c>
      <c r="G23" s="45" t="s">
        <v>22</v>
      </c>
      <c r="H23" s="45" t="s">
        <v>18</v>
      </c>
      <c r="I23" s="45" t="s">
        <v>1219</v>
      </c>
    </row>
    <row r="24" spans="1:9" ht="15" customHeight="1" x14ac:dyDescent="0.25">
      <c r="A24" s="15" t="str">
        <f>TabListaBens[[#This Row],[Bem]]</f>
        <v>SBBDO-BMBJZ00002</v>
      </c>
      <c r="B24" s="15" t="str">
        <f>IFERROR(IFERROR(VLOOKUP(TabListaBens[[#This Row],[CodBem]],#REF!,3,FALSE),VLOOKUP(TabListaBens[[#This Row],[CodBem]],#REF!,4,FALSE)),"-")</f>
        <v>-</v>
      </c>
      <c r="C24" s="15" t="str">
        <f>IFERROR(IFERROR(VLOOKUP(TabListaBens[[#This Row],[CodBem]],#REF!,5,FALSE),VLOOKUP(TabListaBens[[#This Row],[CodBem]],#REF!,6,FALSE)),"-")</f>
        <v>-</v>
      </c>
      <c r="D24" s="45" t="s">
        <v>1075</v>
      </c>
      <c r="E24" s="45" t="s">
        <v>1218</v>
      </c>
      <c r="F24" s="45" t="s">
        <v>36</v>
      </c>
      <c r="G24" s="45" t="s">
        <v>22</v>
      </c>
      <c r="H24" s="45" t="s">
        <v>18</v>
      </c>
      <c r="I24" s="45" t="s">
        <v>1219</v>
      </c>
    </row>
    <row r="25" spans="1:9" ht="15" customHeight="1" x14ac:dyDescent="0.25">
      <c r="A25" s="16" t="str">
        <f>TabListaBens[[#This Row],[Bem]]</f>
        <v>SBBDO-BMBJZ00003</v>
      </c>
      <c r="B25" s="16" t="str">
        <f>IFERROR(IFERROR(VLOOKUP(TabListaBens[[#This Row],[CodBem]],#REF!,3,FALSE),VLOOKUP(TabListaBens[[#This Row],[CodBem]],#REF!,4,FALSE)),"-")</f>
        <v>-</v>
      </c>
      <c r="C25" s="15" t="str">
        <f>IFERROR(IFERROR(VLOOKUP(TabListaBens[[#This Row],[CodBem]],#REF!,5,FALSE),VLOOKUP(TabListaBens[[#This Row],[CodBem]],#REF!,6,FALSE)),"-")</f>
        <v>-</v>
      </c>
      <c r="D25" s="45" t="s">
        <v>1076</v>
      </c>
      <c r="E25" s="45" t="s">
        <v>1218</v>
      </c>
      <c r="F25" s="45" t="s">
        <v>36</v>
      </c>
      <c r="G25" s="45" t="s">
        <v>22</v>
      </c>
      <c r="H25" s="45" t="s">
        <v>18</v>
      </c>
      <c r="I25" s="45" t="s">
        <v>1219</v>
      </c>
    </row>
    <row r="26" spans="1:9" ht="15" customHeight="1" x14ac:dyDescent="0.25">
      <c r="A26" s="16" t="str">
        <f>TabListaBens[[#This Row],[Bem]]</f>
        <v>SBBDO-BMBJZ00004</v>
      </c>
      <c r="B26" s="16" t="str">
        <f>IFERROR(IFERROR(VLOOKUP(TabListaBens[[#This Row],[CodBem]],#REF!,3,FALSE),VLOOKUP(TabListaBens[[#This Row],[CodBem]],#REF!,4,FALSE)),"-")</f>
        <v>-</v>
      </c>
      <c r="C26" s="15" t="str">
        <f>IFERROR(IFERROR(VLOOKUP(TabListaBens[[#This Row],[CodBem]],#REF!,5,FALSE),VLOOKUP(TabListaBens[[#This Row],[CodBem]],#REF!,6,FALSE)),"-")</f>
        <v>-</v>
      </c>
      <c r="D26" s="45" t="s">
        <v>1077</v>
      </c>
      <c r="E26" s="45" t="s">
        <v>1218</v>
      </c>
      <c r="F26" s="45" t="s">
        <v>36</v>
      </c>
      <c r="G26" s="45" t="s">
        <v>22</v>
      </c>
      <c r="H26" s="45" t="s">
        <v>18</v>
      </c>
      <c r="I26" s="45" t="s">
        <v>1219</v>
      </c>
    </row>
    <row r="27" spans="1:9" ht="15" customHeight="1" x14ac:dyDescent="0.25">
      <c r="A27" s="15" t="str">
        <f>TabListaBens[[#This Row],[Bem]]</f>
        <v>SBBDO-BMBNZ00001</v>
      </c>
      <c r="B27" s="15" t="str">
        <f>IFERROR(IFERROR(VLOOKUP(TabListaBens[[#This Row],[CodBem]],#REF!,3,FALSE),VLOOKUP(TabListaBens[[#This Row],[CodBem]],#REF!,4,FALSE)),"-")</f>
        <v>-</v>
      </c>
      <c r="C27" s="15" t="str">
        <f>IFERROR(IFERROR(VLOOKUP(TabListaBens[[#This Row],[CodBem]],#REF!,5,FALSE),VLOOKUP(TabListaBens[[#This Row],[CodBem]],#REF!,6,FALSE)),"-")</f>
        <v>-</v>
      </c>
      <c r="D27" s="45" t="s">
        <v>1066</v>
      </c>
      <c r="E27" s="45" t="s">
        <v>1218</v>
      </c>
      <c r="F27" s="45" t="s">
        <v>36</v>
      </c>
      <c r="G27" s="45" t="s">
        <v>22</v>
      </c>
      <c r="H27" s="45" t="s">
        <v>18</v>
      </c>
      <c r="I27" s="45" t="s">
        <v>1220</v>
      </c>
    </row>
    <row r="28" spans="1:9" ht="15" customHeight="1" x14ac:dyDescent="0.25">
      <c r="A28" s="15" t="str">
        <f>TabListaBens[[#This Row],[Bem]]</f>
        <v>SBDPT-DSPEP00001</v>
      </c>
      <c r="B28" s="15" t="str">
        <f>IFERROR(IFERROR(VLOOKUP(TabListaBens[[#This Row],[CodBem]],#REF!,3,FALSE),VLOOKUP(TabListaBens[[#This Row],[CodBem]],#REF!,4,FALSE)),"-")</f>
        <v>-</v>
      </c>
      <c r="C28" s="15" t="str">
        <f>IFERROR(IFERROR(VLOOKUP(TabListaBens[[#This Row],[CodBem]],#REF!,5,FALSE),VLOOKUP(TabListaBens[[#This Row],[CodBem]],#REF!,6,FALSE)),"-")</f>
        <v>-</v>
      </c>
      <c r="D28" s="45" t="s">
        <v>1160</v>
      </c>
      <c r="E28" s="45" t="s">
        <v>1221</v>
      </c>
      <c r="F28" s="45" t="s">
        <v>580</v>
      </c>
      <c r="G28" s="45" t="s">
        <v>22</v>
      </c>
      <c r="H28" s="45" t="s">
        <v>18</v>
      </c>
      <c r="I28" s="45" t="s">
        <v>1222</v>
      </c>
    </row>
    <row r="29" spans="1:9" ht="15" customHeight="1" x14ac:dyDescent="0.25">
      <c r="A29" s="15" t="str">
        <f>TabListaBens[[#This Row],[Bem]]</f>
        <v>SBDPT-DSPEP00002</v>
      </c>
      <c r="B29" s="15" t="str">
        <f>IFERROR(IFERROR(VLOOKUP(TabListaBens[[#This Row],[CodBem]],#REF!,3,FALSE),VLOOKUP(TabListaBens[[#This Row],[CodBem]],#REF!,4,FALSE)),"-")</f>
        <v>-</v>
      </c>
      <c r="C29" s="15" t="str">
        <f>IFERROR(IFERROR(VLOOKUP(TabListaBens[[#This Row],[CodBem]],#REF!,5,FALSE),VLOOKUP(TabListaBens[[#This Row],[CodBem]],#REF!,6,FALSE)),"-")</f>
        <v>-</v>
      </c>
      <c r="D29" s="45" t="s">
        <v>1161</v>
      </c>
      <c r="E29" s="45" t="s">
        <v>1221</v>
      </c>
      <c r="F29" s="45" t="s">
        <v>580</v>
      </c>
      <c r="G29" s="45" t="s">
        <v>1211</v>
      </c>
      <c r="H29" s="45" t="s">
        <v>18</v>
      </c>
      <c r="I29" s="45" t="s">
        <v>1222</v>
      </c>
    </row>
    <row r="30" spans="1:9" ht="15" customHeight="1" x14ac:dyDescent="0.25">
      <c r="A30" s="15" t="str">
        <f>TabListaBens[[#This Row],[Bem]]</f>
        <v>SBDPT-DSPEP00003</v>
      </c>
      <c r="B30" s="15" t="str">
        <f>IFERROR(IFERROR(VLOOKUP(TabListaBens[[#This Row],[CodBem]],#REF!,3,FALSE),VLOOKUP(TabListaBens[[#This Row],[CodBem]],#REF!,4,FALSE)),"-")</f>
        <v>-</v>
      </c>
      <c r="C30" s="15" t="str">
        <f>IFERROR(IFERROR(VLOOKUP(TabListaBens[[#This Row],[CodBem]],#REF!,5,FALSE),VLOOKUP(TabListaBens[[#This Row],[CodBem]],#REF!,6,FALSE)),"-")</f>
        <v>-</v>
      </c>
      <c r="D30" s="45" t="s">
        <v>1162</v>
      </c>
      <c r="E30" s="45" t="s">
        <v>1221</v>
      </c>
      <c r="F30" s="45" t="s">
        <v>580</v>
      </c>
      <c r="G30" s="45" t="s">
        <v>1211</v>
      </c>
      <c r="H30" s="45" t="s">
        <v>18</v>
      </c>
      <c r="I30" s="45" t="s">
        <v>1222</v>
      </c>
    </row>
    <row r="31" spans="1:9" ht="15" customHeight="1" x14ac:dyDescent="0.25">
      <c r="A31" s="15" t="str">
        <f>TabListaBens[[#This Row],[Bem]]</f>
        <v>SBDPT-DSPEP00004</v>
      </c>
      <c r="B31" s="15" t="str">
        <f>IFERROR(IFERROR(VLOOKUP(TabListaBens[[#This Row],[CodBem]],#REF!,3,FALSE),VLOOKUP(TabListaBens[[#This Row],[CodBem]],#REF!,4,FALSE)),"-")</f>
        <v>-</v>
      </c>
      <c r="C31" s="15" t="str">
        <f>IFERROR(IFERROR(VLOOKUP(TabListaBens[[#This Row],[CodBem]],#REF!,5,FALSE),VLOOKUP(TabListaBens[[#This Row],[CodBem]],#REF!,6,FALSE)),"-")</f>
        <v>-</v>
      </c>
      <c r="D31" s="45" t="s">
        <v>1163</v>
      </c>
      <c r="E31" s="45" t="s">
        <v>1221</v>
      </c>
      <c r="F31" s="45" t="s">
        <v>580</v>
      </c>
      <c r="G31" s="45" t="s">
        <v>1211</v>
      </c>
      <c r="H31" s="45" t="s">
        <v>18</v>
      </c>
      <c r="I31" s="45" t="s">
        <v>1222</v>
      </c>
    </row>
    <row r="32" spans="1:9" ht="15" customHeight="1" x14ac:dyDescent="0.25">
      <c r="A32" s="16" t="str">
        <f>TabListaBens[[#This Row],[Bem]]</f>
        <v>SBDPT-DSPEP00005</v>
      </c>
      <c r="B32" s="16" t="str">
        <f>IFERROR(IFERROR(VLOOKUP(TabListaBens[[#This Row],[CodBem]],#REF!,3,FALSE),VLOOKUP(TabListaBens[[#This Row],[CodBem]],#REF!,4,FALSE)),"-")</f>
        <v>-</v>
      </c>
      <c r="C32" s="15" t="str">
        <f>IFERROR(IFERROR(VLOOKUP(TabListaBens[[#This Row],[CodBem]],#REF!,5,FALSE),VLOOKUP(TabListaBens[[#This Row],[CodBem]],#REF!,6,FALSE)),"-")</f>
        <v>-</v>
      </c>
      <c r="D32" s="45" t="s">
        <v>1164</v>
      </c>
      <c r="E32" s="45" t="s">
        <v>1221</v>
      </c>
      <c r="F32" s="45" t="s">
        <v>580</v>
      </c>
      <c r="G32" s="45" t="s">
        <v>1211</v>
      </c>
      <c r="H32" s="45" t="s">
        <v>18</v>
      </c>
      <c r="I32" s="45" t="s">
        <v>1222</v>
      </c>
    </row>
    <row r="33" spans="1:9" ht="15" customHeight="1" x14ac:dyDescent="0.25">
      <c r="A33" s="16" t="str">
        <f>TabListaBens[[#This Row],[Bem]]</f>
        <v>SBDPT-DSPEP00006</v>
      </c>
      <c r="B33" s="16" t="str">
        <f>IFERROR(IFERROR(VLOOKUP(TabListaBens[[#This Row],[CodBem]],#REF!,3,FALSE),VLOOKUP(TabListaBens[[#This Row],[CodBem]],#REF!,4,FALSE)),"-")</f>
        <v>-</v>
      </c>
      <c r="C33" s="15" t="str">
        <f>IFERROR(IFERROR(VLOOKUP(TabListaBens[[#This Row],[CodBem]],#REF!,5,FALSE),VLOOKUP(TabListaBens[[#This Row],[CodBem]],#REF!,6,FALSE)),"-")</f>
        <v>-</v>
      </c>
      <c r="D33" s="45" t="s">
        <v>1165</v>
      </c>
      <c r="E33" s="45" t="s">
        <v>1221</v>
      </c>
      <c r="F33" s="45" t="s">
        <v>580</v>
      </c>
      <c r="G33" s="45" t="s">
        <v>1211</v>
      </c>
      <c r="H33" s="45" t="s">
        <v>18</v>
      </c>
      <c r="I33" s="45" t="s">
        <v>1222</v>
      </c>
    </row>
    <row r="34" spans="1:9" ht="15" customHeight="1" x14ac:dyDescent="0.25">
      <c r="A34" s="16" t="str">
        <f>TabListaBens[[#This Row],[Bem]]</f>
        <v>SBDPT-DSPEP00007</v>
      </c>
      <c r="B34" s="16" t="str">
        <f>IFERROR(IFERROR(VLOOKUP(TabListaBens[[#This Row],[CodBem]],#REF!,3,FALSE),VLOOKUP(TabListaBens[[#This Row],[CodBem]],#REF!,4,FALSE)),"-")</f>
        <v>-</v>
      </c>
      <c r="C34" s="15" t="str">
        <f>IFERROR(IFERROR(VLOOKUP(TabListaBens[[#This Row],[CodBem]],#REF!,5,FALSE),VLOOKUP(TabListaBens[[#This Row],[CodBem]],#REF!,6,FALSE)),"-")</f>
        <v>-</v>
      </c>
      <c r="D34" s="45" t="s">
        <v>1166</v>
      </c>
      <c r="E34" s="45" t="s">
        <v>1221</v>
      </c>
      <c r="F34" s="45" t="s">
        <v>580</v>
      </c>
      <c r="G34" s="45" t="s">
        <v>1211</v>
      </c>
      <c r="H34" s="45" t="s">
        <v>18</v>
      </c>
      <c r="I34" s="45" t="s">
        <v>1222</v>
      </c>
    </row>
    <row r="35" spans="1:9" ht="15" customHeight="1" x14ac:dyDescent="0.25">
      <c r="A35" s="15" t="str">
        <f>TabListaBens[[#This Row],[Bem]]</f>
        <v>SBDPT-DSPEP00008</v>
      </c>
      <c r="B35" s="15" t="str">
        <f>IFERROR(IFERROR(VLOOKUP(TabListaBens[[#This Row],[CodBem]],#REF!,3,FALSE),VLOOKUP(TabListaBens[[#This Row],[CodBem]],#REF!,4,FALSE)),"-")</f>
        <v>-</v>
      </c>
      <c r="C35" s="15" t="str">
        <f>IFERROR(IFERROR(VLOOKUP(TabListaBens[[#This Row],[CodBem]],#REF!,5,FALSE),VLOOKUP(TabListaBens[[#This Row],[CodBem]],#REF!,6,FALSE)),"-")</f>
        <v>-</v>
      </c>
      <c r="D35" s="45" t="s">
        <v>1167</v>
      </c>
      <c r="E35" s="45" t="s">
        <v>1221</v>
      </c>
      <c r="F35" s="45" t="s">
        <v>580</v>
      </c>
      <c r="G35" s="45" t="s">
        <v>1211</v>
      </c>
      <c r="H35" s="45" t="s">
        <v>18</v>
      </c>
      <c r="I35" s="45" t="s">
        <v>1222</v>
      </c>
    </row>
    <row r="36" spans="1:9" ht="15" customHeight="1" x14ac:dyDescent="0.25">
      <c r="A36" s="15" t="str">
        <f>TabListaBens[[#This Row],[Bem]]</f>
        <v>SBDPT-DSPSB00001</v>
      </c>
      <c r="B36" s="15" t="str">
        <f>IFERROR(IFERROR(VLOOKUP(TabListaBens[[#This Row],[CodBem]],#REF!,3,FALSE),VLOOKUP(TabListaBens[[#This Row],[CodBem]],#REF!,4,FALSE)),"-")</f>
        <v>-</v>
      </c>
      <c r="C36" s="15" t="str">
        <f>IFERROR(IFERROR(VLOOKUP(TabListaBens[[#This Row],[CodBem]],#REF!,5,FALSE),VLOOKUP(TabListaBens[[#This Row],[CodBem]],#REF!,6,FALSE)),"-")</f>
        <v>-</v>
      </c>
      <c r="D36" s="45" t="s">
        <v>613</v>
      </c>
      <c r="E36" s="45" t="s">
        <v>1223</v>
      </c>
      <c r="F36" s="45" t="s">
        <v>1224</v>
      </c>
      <c r="G36" s="45" t="s">
        <v>1211</v>
      </c>
      <c r="H36" s="45" t="s">
        <v>8</v>
      </c>
      <c r="I36" s="45" t="s">
        <v>1225</v>
      </c>
    </row>
    <row r="37" spans="1:9" ht="15" customHeight="1" x14ac:dyDescent="0.25">
      <c r="A37" s="15" t="str">
        <f>TabListaBens[[#This Row],[Bem]]</f>
        <v>SBDPT-DSPSB00002</v>
      </c>
      <c r="B37" s="15" t="str">
        <f>IFERROR(IFERROR(VLOOKUP(TabListaBens[[#This Row],[CodBem]],#REF!,3,FALSE),VLOOKUP(TabListaBens[[#This Row],[CodBem]],#REF!,4,FALSE)),"-")</f>
        <v>-</v>
      </c>
      <c r="C37" s="15" t="str">
        <f>IFERROR(IFERROR(VLOOKUP(TabListaBens[[#This Row],[CodBem]],#REF!,5,FALSE),VLOOKUP(TabListaBens[[#This Row],[CodBem]],#REF!,6,FALSE)),"-")</f>
        <v>-</v>
      </c>
      <c r="D37" s="45" t="s">
        <v>1067</v>
      </c>
      <c r="E37" s="45" t="s">
        <v>1223</v>
      </c>
      <c r="F37" s="45" t="s">
        <v>1224</v>
      </c>
      <c r="G37" s="45" t="s">
        <v>1211</v>
      </c>
      <c r="H37" s="45" t="s">
        <v>8</v>
      </c>
      <c r="I37" s="45" t="s">
        <v>1225</v>
      </c>
    </row>
    <row r="38" spans="1:9" ht="15" customHeight="1" x14ac:dyDescent="0.25">
      <c r="A38" s="15" t="str">
        <f>TabListaBens[[#This Row],[Bem]]</f>
        <v>SBDPT-DSPSB00003</v>
      </c>
      <c r="B38" s="15" t="str">
        <f>IFERROR(IFERROR(VLOOKUP(TabListaBens[[#This Row],[CodBem]],#REF!,3,FALSE),VLOOKUP(TabListaBens[[#This Row],[CodBem]],#REF!,4,FALSE)),"-")</f>
        <v>-</v>
      </c>
      <c r="C38" s="15" t="str">
        <f>IFERROR(IFERROR(VLOOKUP(TabListaBens[[#This Row],[CodBem]],#REF!,5,FALSE),VLOOKUP(TabListaBens[[#This Row],[CodBem]],#REF!,6,FALSE)),"-")</f>
        <v>-</v>
      </c>
      <c r="D38" s="45" t="s">
        <v>1068</v>
      </c>
      <c r="E38" s="45" t="s">
        <v>1223</v>
      </c>
      <c r="F38" s="45" t="s">
        <v>1224</v>
      </c>
      <c r="G38" s="45" t="s">
        <v>1211</v>
      </c>
      <c r="H38" s="45" t="s">
        <v>8</v>
      </c>
      <c r="I38" s="45" t="s">
        <v>1225</v>
      </c>
    </row>
    <row r="39" spans="1:9" ht="15" customHeight="1" x14ac:dyDescent="0.25">
      <c r="A39" s="15" t="str">
        <f>TabListaBens[[#This Row],[Bem]]</f>
        <v>SBDPT-SPTSB00001</v>
      </c>
      <c r="B39" s="15" t="str">
        <f>IFERROR(IFERROR(VLOOKUP(TabListaBens[[#This Row],[CodBem]],#REF!,3,FALSE),VLOOKUP(TabListaBens[[#This Row],[CodBem]],#REF!,4,FALSE)),"-")</f>
        <v>-</v>
      </c>
      <c r="C39" s="15" t="str">
        <f>IFERROR(IFERROR(VLOOKUP(TabListaBens[[#This Row],[CodBem]],#REF!,5,FALSE),VLOOKUP(TabListaBens[[#This Row],[CodBem]],#REF!,6,FALSE)),"-")</f>
        <v>-</v>
      </c>
      <c r="D39" s="45" t="s">
        <v>846</v>
      </c>
      <c r="E39" s="45" t="s">
        <v>1231</v>
      </c>
      <c r="F39" s="45" t="s">
        <v>845</v>
      </c>
      <c r="G39" s="45" t="s">
        <v>1211</v>
      </c>
      <c r="H39" s="45" t="s">
        <v>8</v>
      </c>
      <c r="I39" s="45" t="s">
        <v>18</v>
      </c>
    </row>
    <row r="40" spans="1:9" ht="15" customHeight="1" x14ac:dyDescent="0.25">
      <c r="A40" s="16" t="str">
        <f>TabListaBens[[#This Row],[Bem]]</f>
        <v>SBDPT-SPTSB00002</v>
      </c>
      <c r="B40" s="16" t="str">
        <f>IFERROR(IFERROR(VLOOKUP(TabListaBens[[#This Row],[CodBem]],#REF!,3,FALSE),VLOOKUP(TabListaBens[[#This Row],[CodBem]],#REF!,4,FALSE)),"-")</f>
        <v>-</v>
      </c>
      <c r="C40" s="15" t="str">
        <f>IFERROR(IFERROR(VLOOKUP(TabListaBens[[#This Row],[CodBem]],#REF!,5,FALSE),VLOOKUP(TabListaBens[[#This Row],[CodBem]],#REF!,6,FALSE)),"-")</f>
        <v>-</v>
      </c>
      <c r="D40" s="45" t="s">
        <v>1062</v>
      </c>
      <c r="E40" s="45" t="s">
        <v>1231</v>
      </c>
      <c r="F40" s="45" t="s">
        <v>845</v>
      </c>
      <c r="G40" s="45" t="s">
        <v>1211</v>
      </c>
      <c r="H40" s="45" t="s">
        <v>8</v>
      </c>
      <c r="I40" s="45" t="s">
        <v>18</v>
      </c>
    </row>
    <row r="41" spans="1:9" ht="15" customHeight="1" x14ac:dyDescent="0.25">
      <c r="A41" s="16" t="str">
        <f>TabListaBens[[#This Row],[Bem]]</f>
        <v>SBDPT-SPTSB00003</v>
      </c>
      <c r="B41" s="16" t="str">
        <f>IFERROR(IFERROR(VLOOKUP(TabListaBens[[#This Row],[CodBem]],#REF!,3,FALSE),VLOOKUP(TabListaBens[[#This Row],[CodBem]],#REF!,4,FALSE)),"-")</f>
        <v>-</v>
      </c>
      <c r="C41" s="15" t="str">
        <f>IFERROR(IFERROR(VLOOKUP(TabListaBens[[#This Row],[CodBem]],#REF!,5,FALSE),VLOOKUP(TabListaBens[[#This Row],[CodBem]],#REF!,6,FALSE)),"-")</f>
        <v>-</v>
      </c>
      <c r="D41" s="45" t="s">
        <v>1063</v>
      </c>
      <c r="E41" s="45" t="s">
        <v>1231</v>
      </c>
      <c r="F41" s="45" t="s">
        <v>845</v>
      </c>
      <c r="G41" s="45" t="s">
        <v>1211</v>
      </c>
      <c r="H41" s="45" t="s">
        <v>8</v>
      </c>
      <c r="I41" s="45" t="s">
        <v>18</v>
      </c>
    </row>
    <row r="42" spans="1:9" ht="15" customHeight="1" x14ac:dyDescent="0.25">
      <c r="A42" s="16" t="str">
        <f>TabListaBens[[#This Row],[Bem]]</f>
        <v>SBDPT-SPTSB00004</v>
      </c>
      <c r="B42" s="16" t="str">
        <f>IFERROR(IFERROR(VLOOKUP(TabListaBens[[#This Row],[CodBem]],#REF!,3,FALSE),VLOOKUP(TabListaBens[[#This Row],[CodBem]],#REF!,4,FALSE)),"-")</f>
        <v>-</v>
      </c>
      <c r="C42" s="15" t="str">
        <f>IFERROR(IFERROR(VLOOKUP(TabListaBens[[#This Row],[CodBem]],#REF!,5,FALSE),VLOOKUP(TabListaBens[[#This Row],[CodBem]],#REF!,6,FALSE)),"-")</f>
        <v>-</v>
      </c>
      <c r="D42" s="45" t="s">
        <v>1064</v>
      </c>
      <c r="E42" s="45" t="s">
        <v>1231</v>
      </c>
      <c r="F42" s="45" t="s">
        <v>845</v>
      </c>
      <c r="G42" s="45" t="s">
        <v>1211</v>
      </c>
      <c r="H42" s="45" t="s">
        <v>8</v>
      </c>
      <c r="I42" s="45" t="s">
        <v>18</v>
      </c>
    </row>
    <row r="43" spans="1:9" ht="15" customHeight="1" x14ac:dyDescent="0.25">
      <c r="A43" s="15" t="str">
        <f>TabListaBens[[#This Row],[Bem]]</f>
        <v>SBDPT-SPTSB00005</v>
      </c>
      <c r="B43" s="15" t="str">
        <f>IFERROR(IFERROR(VLOOKUP(TabListaBens[[#This Row],[CodBem]],#REF!,3,FALSE),VLOOKUP(TabListaBens[[#This Row],[CodBem]],#REF!,4,FALSE)),"-")</f>
        <v>-</v>
      </c>
      <c r="C43" s="15" t="str">
        <f>IFERROR(IFERROR(VLOOKUP(TabListaBens[[#This Row],[CodBem]],#REF!,5,FALSE),VLOOKUP(TabListaBens[[#This Row],[CodBem]],#REF!,6,FALSE)),"-")</f>
        <v>-</v>
      </c>
      <c r="D43" s="45" t="s">
        <v>1065</v>
      </c>
      <c r="E43" s="45" t="s">
        <v>1231</v>
      </c>
      <c r="F43" s="45" t="s">
        <v>845</v>
      </c>
      <c r="G43" s="45" t="s">
        <v>1211</v>
      </c>
      <c r="H43" s="45" t="s">
        <v>8</v>
      </c>
      <c r="I43" s="45" t="s">
        <v>18</v>
      </c>
    </row>
    <row r="44" spans="1:9" ht="15" customHeight="1" x14ac:dyDescent="0.25">
      <c r="A44" s="15" t="str">
        <f>TabListaBens[[#This Row],[Bem]]</f>
        <v>SBDRP00000000001</v>
      </c>
      <c r="B44" s="15" t="str">
        <f>IFERROR(IFERROR(VLOOKUP(TabListaBens[[#This Row],[CodBem]],#REF!,3,FALSE),VLOOKUP(TabListaBens[[#This Row],[CodBem]],#REF!,4,FALSE)),"-")</f>
        <v>-</v>
      </c>
      <c r="C44" s="15" t="str">
        <f>IFERROR(IFERROR(VLOOKUP(TabListaBens[[#This Row],[CodBem]],#REF!,5,FALSE),VLOOKUP(TabListaBens[[#This Row],[CodBem]],#REF!,6,FALSE)),"-")</f>
        <v>-</v>
      </c>
      <c r="D44" s="45" t="s">
        <v>222</v>
      </c>
      <c r="E44" s="45" t="s">
        <v>223</v>
      </c>
      <c r="F44" s="45" t="s">
        <v>23</v>
      </c>
      <c r="G44" s="45" t="s">
        <v>22</v>
      </c>
      <c r="H44" s="45" t="s">
        <v>18</v>
      </c>
      <c r="I44" s="45" t="s">
        <v>25</v>
      </c>
    </row>
    <row r="45" spans="1:9" ht="15" customHeight="1" x14ac:dyDescent="0.25">
      <c r="A45" s="15" t="str">
        <f>TabListaBens[[#This Row],[Bem]]</f>
        <v>SBGCL-GCLEV00001</v>
      </c>
      <c r="B45" s="15" t="str">
        <f>IFERROR(IFERROR(VLOOKUP(TabListaBens[[#This Row],[CodBem]],#REF!,3,FALSE),VLOOKUP(TabListaBens[[#This Row],[CodBem]],#REF!,4,FALSE)),"-")</f>
        <v>-</v>
      </c>
      <c r="C45" s="15" t="str">
        <f>IFERROR(IFERROR(VLOOKUP(TabListaBens[[#This Row],[CodBem]],#REF!,5,FALSE),VLOOKUP(TabListaBens[[#This Row],[CodBem]],#REF!,6,FALSE)),"-")</f>
        <v>-</v>
      </c>
      <c r="D45" s="45" t="s">
        <v>169</v>
      </c>
      <c r="E45" s="45" t="s">
        <v>11</v>
      </c>
      <c r="F45" s="45" t="s">
        <v>177</v>
      </c>
      <c r="G45" s="45" t="s">
        <v>22</v>
      </c>
      <c r="H45" s="45" t="s">
        <v>18</v>
      </c>
      <c r="I45" s="45" t="s">
        <v>178</v>
      </c>
    </row>
    <row r="46" spans="1:9" ht="15" customHeight="1" x14ac:dyDescent="0.25">
      <c r="A46" s="15" t="str">
        <f>TabListaBens[[#This Row],[Bem]]</f>
        <v>SBGCL-GCLEV00002</v>
      </c>
      <c r="B46" s="15" t="str">
        <f>IFERROR(IFERROR(VLOOKUP(TabListaBens[[#This Row],[CodBem]],#REF!,3,FALSE),VLOOKUP(TabListaBens[[#This Row],[CodBem]],#REF!,4,FALSE)),"-")</f>
        <v>-</v>
      </c>
      <c r="C46" s="15" t="str">
        <f>IFERROR(IFERROR(VLOOKUP(TabListaBens[[#This Row],[CodBem]],#REF!,5,FALSE),VLOOKUP(TabListaBens[[#This Row],[CodBem]],#REF!,6,FALSE)),"-")</f>
        <v>-</v>
      </c>
      <c r="D46" s="45" t="s">
        <v>170</v>
      </c>
      <c r="E46" s="45" t="s">
        <v>11</v>
      </c>
      <c r="F46" s="45" t="s">
        <v>177</v>
      </c>
      <c r="G46" s="45" t="s">
        <v>22</v>
      </c>
      <c r="H46" s="45" t="s">
        <v>18</v>
      </c>
      <c r="I46" s="45" t="s">
        <v>178</v>
      </c>
    </row>
    <row r="47" spans="1:9" ht="15" customHeight="1" x14ac:dyDescent="0.25">
      <c r="A47" s="16" t="str">
        <f>TabListaBens[[#This Row],[Bem]]</f>
        <v>SBGCL-GCLEV00003</v>
      </c>
      <c r="B47" s="16" t="str">
        <f>IFERROR(IFERROR(VLOOKUP(TabListaBens[[#This Row],[CodBem]],#REF!,3,FALSE),VLOOKUP(TabListaBens[[#This Row],[CodBem]],#REF!,4,FALSE)),"-")</f>
        <v>-</v>
      </c>
      <c r="C47" s="15" t="str">
        <f>IFERROR(IFERROR(VLOOKUP(TabListaBens[[#This Row],[CodBem]],#REF!,5,FALSE),VLOOKUP(TabListaBens[[#This Row],[CodBem]],#REF!,6,FALSE)),"-")</f>
        <v>-</v>
      </c>
      <c r="D47" s="45" t="s">
        <v>171</v>
      </c>
      <c r="E47" s="45" t="s">
        <v>11</v>
      </c>
      <c r="F47" s="45" t="s">
        <v>177</v>
      </c>
      <c r="G47" s="45" t="s">
        <v>22</v>
      </c>
      <c r="H47" s="45" t="s">
        <v>18</v>
      </c>
      <c r="I47" s="45" t="s">
        <v>178</v>
      </c>
    </row>
    <row r="48" spans="1:9" ht="15" customHeight="1" x14ac:dyDescent="0.25">
      <c r="A48" s="16" t="str">
        <f>TabListaBens[[#This Row],[Bem]]</f>
        <v>SBGCL-GCLEV00004</v>
      </c>
      <c r="B48" s="16" t="str">
        <f>IFERROR(IFERROR(VLOOKUP(TabListaBens[[#This Row],[CodBem]],#REF!,3,FALSE),VLOOKUP(TabListaBens[[#This Row],[CodBem]],#REF!,4,FALSE)),"-")</f>
        <v>-</v>
      </c>
      <c r="C48" s="15" t="str">
        <f>IFERROR(IFERROR(VLOOKUP(TabListaBens[[#This Row],[CodBem]],#REF!,5,FALSE),VLOOKUP(TabListaBens[[#This Row],[CodBem]],#REF!,6,FALSE)),"-")</f>
        <v>-</v>
      </c>
      <c r="D48" s="45" t="s">
        <v>196</v>
      </c>
      <c r="E48" s="45" t="s">
        <v>11</v>
      </c>
      <c r="F48" s="45" t="s">
        <v>177</v>
      </c>
      <c r="G48" s="45" t="s">
        <v>22</v>
      </c>
      <c r="H48" s="45" t="s">
        <v>18</v>
      </c>
      <c r="I48" s="45" t="s">
        <v>178</v>
      </c>
    </row>
    <row r="49" spans="1:9" ht="15" customHeight="1" x14ac:dyDescent="0.25">
      <c r="A49" s="16" t="str">
        <f>TabListaBens[[#This Row],[Bem]]</f>
        <v>SBGCL-GCLEV00005</v>
      </c>
      <c r="B49" s="16" t="str">
        <f>IFERROR(IFERROR(VLOOKUP(TabListaBens[[#This Row],[CodBem]],#REF!,3,FALSE),VLOOKUP(TabListaBens[[#This Row],[CodBem]],#REF!,4,FALSE)),"-")</f>
        <v>-</v>
      </c>
      <c r="C49" s="15" t="str">
        <f>IFERROR(IFERROR(VLOOKUP(TabListaBens[[#This Row],[CodBem]],#REF!,5,FALSE),VLOOKUP(TabListaBens[[#This Row],[CodBem]],#REF!,6,FALSE)),"-")</f>
        <v>-</v>
      </c>
      <c r="D49" s="45" t="s">
        <v>276</v>
      </c>
      <c r="E49" s="45" t="s">
        <v>11</v>
      </c>
      <c r="F49" s="45" t="s">
        <v>177</v>
      </c>
      <c r="G49" s="45" t="s">
        <v>22</v>
      </c>
      <c r="H49" s="45" t="s">
        <v>18</v>
      </c>
      <c r="I49" s="45" t="s">
        <v>178</v>
      </c>
    </row>
    <row r="50" spans="1:9" ht="15" customHeight="1" x14ac:dyDescent="0.25">
      <c r="A50" s="15" t="str">
        <f>TabListaBens[[#This Row],[Bem]]</f>
        <v>SBGCL-GCLEV00006</v>
      </c>
      <c r="B50" s="15" t="str">
        <f>IFERROR(IFERROR(VLOOKUP(TabListaBens[[#This Row],[CodBem]],#REF!,3,FALSE),VLOOKUP(TabListaBens[[#This Row],[CodBem]],#REF!,4,FALSE)),"-")</f>
        <v>-</v>
      </c>
      <c r="C50" s="15" t="str">
        <f>IFERROR(IFERROR(VLOOKUP(TabListaBens[[#This Row],[CodBem]],#REF!,5,FALSE),VLOOKUP(TabListaBens[[#This Row],[CodBem]],#REF!,6,FALSE)),"-")</f>
        <v>-</v>
      </c>
      <c r="D50" s="45" t="s">
        <v>277</v>
      </c>
      <c r="E50" s="45" t="s">
        <v>11</v>
      </c>
      <c r="F50" s="45" t="s">
        <v>177</v>
      </c>
      <c r="G50" s="45" t="s">
        <v>22</v>
      </c>
      <c r="H50" s="45" t="s">
        <v>18</v>
      </c>
      <c r="I50" s="45" t="s">
        <v>178</v>
      </c>
    </row>
    <row r="51" spans="1:9" ht="15" customHeight="1" x14ac:dyDescent="0.25">
      <c r="A51" s="15" t="str">
        <f>TabListaBens[[#This Row],[Bem]]</f>
        <v>SBGCL-GCLEV00007</v>
      </c>
      <c r="B51" s="15" t="str">
        <f>IFERROR(IFERROR(VLOOKUP(TabListaBens[[#This Row],[CodBem]],#REF!,3,FALSE),VLOOKUP(TabListaBens[[#This Row],[CodBem]],#REF!,4,FALSE)),"-")</f>
        <v>-</v>
      </c>
      <c r="C51" s="15" t="str">
        <f>IFERROR(IFERROR(VLOOKUP(TabListaBens[[#This Row],[CodBem]],#REF!,5,FALSE),VLOOKUP(TabListaBens[[#This Row],[CodBem]],#REF!,6,FALSE)),"-")</f>
        <v>-</v>
      </c>
      <c r="D51" s="45" t="s">
        <v>643</v>
      </c>
      <c r="E51" s="45" t="s">
        <v>11</v>
      </c>
      <c r="F51" s="45" t="s">
        <v>177</v>
      </c>
      <c r="G51" s="45" t="s">
        <v>22</v>
      </c>
      <c r="H51" s="45" t="s">
        <v>18</v>
      </c>
      <c r="I51" s="45" t="s">
        <v>178</v>
      </c>
    </row>
    <row r="52" spans="1:9" ht="15" customHeight="1" x14ac:dyDescent="0.25">
      <c r="A52" s="15" t="str">
        <f>TabListaBens[[#This Row],[Bem]]</f>
        <v>SBGCL-GCLEV00008</v>
      </c>
      <c r="B52" s="15" t="str">
        <f>IFERROR(IFERROR(VLOOKUP(TabListaBens[[#This Row],[CodBem]],#REF!,3,FALSE),VLOOKUP(TabListaBens[[#This Row],[CodBem]],#REF!,4,FALSE)),"-")</f>
        <v>-</v>
      </c>
      <c r="C52" s="15" t="str">
        <f>IFERROR(IFERROR(VLOOKUP(TabListaBens[[#This Row],[CodBem]],#REF!,5,FALSE),VLOOKUP(TabListaBens[[#This Row],[CodBem]],#REF!,6,FALSE)),"-")</f>
        <v>-</v>
      </c>
      <c r="D52" s="45" t="s">
        <v>644</v>
      </c>
      <c r="E52" s="45" t="s">
        <v>11</v>
      </c>
      <c r="F52" s="45" t="s">
        <v>177</v>
      </c>
      <c r="G52" s="45" t="s">
        <v>22</v>
      </c>
      <c r="H52" s="45" t="s">
        <v>18</v>
      </c>
      <c r="I52" s="45" t="s">
        <v>178</v>
      </c>
    </row>
    <row r="53" spans="1:9" ht="15" customHeight="1" x14ac:dyDescent="0.25">
      <c r="A53" s="15" t="str">
        <f>TabListaBens[[#This Row],[Bem]]</f>
        <v>SBGCL-GCLEV00009</v>
      </c>
      <c r="B53" s="15" t="str">
        <f>IFERROR(IFERROR(VLOOKUP(TabListaBens[[#This Row],[CodBem]],#REF!,3,FALSE),VLOOKUP(TabListaBens[[#This Row],[CodBem]],#REF!,4,FALSE)),"-")</f>
        <v>-</v>
      </c>
      <c r="C53" s="15" t="str">
        <f>IFERROR(IFERROR(VLOOKUP(TabListaBens[[#This Row],[CodBem]],#REF!,5,FALSE),VLOOKUP(TabListaBens[[#This Row],[CodBem]],#REF!,6,FALSE)),"-")</f>
        <v>-</v>
      </c>
      <c r="D53" s="45" t="s">
        <v>645</v>
      </c>
      <c r="E53" s="45" t="s">
        <v>11</v>
      </c>
      <c r="F53" s="45" t="s">
        <v>177</v>
      </c>
      <c r="G53" s="45" t="s">
        <v>22</v>
      </c>
      <c r="H53" s="45" t="s">
        <v>18</v>
      </c>
      <c r="I53" s="45" t="s">
        <v>178</v>
      </c>
    </row>
    <row r="54" spans="1:9" ht="15" customHeight="1" x14ac:dyDescent="0.25">
      <c r="A54" s="16" t="str">
        <f>TabListaBens[[#This Row],[Bem]]</f>
        <v>SBGCL-GCLEV00010</v>
      </c>
      <c r="B54" s="16" t="str">
        <f>IFERROR(IFERROR(VLOOKUP(TabListaBens[[#This Row],[CodBem]],#REF!,3,FALSE),VLOOKUP(TabListaBens[[#This Row],[CodBem]],#REF!,4,FALSE)),"-")</f>
        <v>-</v>
      </c>
      <c r="C54" s="15" t="str">
        <f>IFERROR(IFERROR(VLOOKUP(TabListaBens[[#This Row],[CodBem]],#REF!,5,FALSE),VLOOKUP(TabListaBens[[#This Row],[CodBem]],#REF!,6,FALSE)),"-")</f>
        <v>-</v>
      </c>
      <c r="D54" s="45" t="s">
        <v>646</v>
      </c>
      <c r="E54" s="45" t="s">
        <v>11</v>
      </c>
      <c r="F54" s="45" t="s">
        <v>177</v>
      </c>
      <c r="G54" s="45" t="s">
        <v>22</v>
      </c>
      <c r="H54" s="45" t="s">
        <v>18</v>
      </c>
      <c r="I54" s="45" t="s">
        <v>178</v>
      </c>
    </row>
    <row r="55" spans="1:9" ht="15" customHeight="1" x14ac:dyDescent="0.25">
      <c r="A55" s="16" t="str">
        <f>TabListaBens[[#This Row],[Bem]]</f>
        <v>SBGCL-GCLEV00011</v>
      </c>
      <c r="B55" s="16" t="str">
        <f>IFERROR(IFERROR(VLOOKUP(TabListaBens[[#This Row],[CodBem]],#REF!,3,FALSE),VLOOKUP(TabListaBens[[#This Row],[CodBem]],#REF!,4,FALSE)),"-")</f>
        <v>-</v>
      </c>
      <c r="C55" s="15" t="str">
        <f>IFERROR(IFERROR(VLOOKUP(TabListaBens[[#This Row],[CodBem]],#REF!,5,FALSE),VLOOKUP(TabListaBens[[#This Row],[CodBem]],#REF!,6,FALSE)),"-")</f>
        <v>-</v>
      </c>
      <c r="D55" s="45" t="s">
        <v>647</v>
      </c>
      <c r="E55" s="45" t="s">
        <v>11</v>
      </c>
      <c r="F55" s="45" t="s">
        <v>177</v>
      </c>
      <c r="G55" s="45" t="s">
        <v>22</v>
      </c>
      <c r="H55" s="45" t="s">
        <v>18</v>
      </c>
      <c r="I55" s="45" t="s">
        <v>178</v>
      </c>
    </row>
    <row r="56" spans="1:9" ht="15" customHeight="1" x14ac:dyDescent="0.25">
      <c r="A56" s="16" t="str">
        <f>TabListaBens[[#This Row],[Bem]]</f>
        <v>SBGCL-GCLEV00012</v>
      </c>
      <c r="B56" s="16" t="str">
        <f>IFERROR(IFERROR(VLOOKUP(TabListaBens[[#This Row],[CodBem]],#REF!,3,FALSE),VLOOKUP(TabListaBens[[#This Row],[CodBem]],#REF!,4,FALSE)),"-")</f>
        <v>-</v>
      </c>
      <c r="C56" s="15" t="str">
        <f>IFERROR(IFERROR(VLOOKUP(TabListaBens[[#This Row],[CodBem]],#REF!,5,FALSE),VLOOKUP(TabListaBens[[#This Row],[CodBem]],#REF!,6,FALSE)),"-")</f>
        <v>-</v>
      </c>
      <c r="D56" s="45" t="s">
        <v>648</v>
      </c>
      <c r="E56" s="45" t="s">
        <v>11</v>
      </c>
      <c r="F56" s="45" t="s">
        <v>177</v>
      </c>
      <c r="G56" s="45" t="s">
        <v>22</v>
      </c>
      <c r="H56" s="45" t="s">
        <v>18</v>
      </c>
      <c r="I56" s="45" t="s">
        <v>178</v>
      </c>
    </row>
    <row r="57" spans="1:9" ht="15" customHeight="1" x14ac:dyDescent="0.25">
      <c r="A57" s="15" t="str">
        <f>TabListaBens[[#This Row],[Bem]]</f>
        <v>SBGCL-GCLEV00013</v>
      </c>
      <c r="B57" s="15" t="str">
        <f>IFERROR(IFERROR(VLOOKUP(TabListaBens[[#This Row],[CodBem]],#REF!,3,FALSE),VLOOKUP(TabListaBens[[#This Row],[CodBem]],#REF!,4,FALSE)),"-")</f>
        <v>-</v>
      </c>
      <c r="C57" s="15" t="str">
        <f>IFERROR(IFERROR(VLOOKUP(TabListaBens[[#This Row],[CodBem]],#REF!,5,FALSE),VLOOKUP(TabListaBens[[#This Row],[CodBem]],#REF!,6,FALSE)),"-")</f>
        <v>-</v>
      </c>
      <c r="D57" s="45" t="s">
        <v>764</v>
      </c>
      <c r="E57" s="45" t="s">
        <v>11</v>
      </c>
      <c r="F57" s="45" t="s">
        <v>177</v>
      </c>
      <c r="G57" s="45" t="s">
        <v>22</v>
      </c>
      <c r="H57" s="45" t="s">
        <v>18</v>
      </c>
      <c r="I57" s="45" t="s">
        <v>178</v>
      </c>
    </row>
    <row r="58" spans="1:9" ht="15" customHeight="1" x14ac:dyDescent="0.25">
      <c r="A58" s="15" t="str">
        <f>TabListaBens[[#This Row],[Bem]]</f>
        <v>SBGCL-GCLEV00014</v>
      </c>
      <c r="B58" s="15" t="str">
        <f>IFERROR(IFERROR(VLOOKUP(TabListaBens[[#This Row],[CodBem]],#REF!,3,FALSE),VLOOKUP(TabListaBens[[#This Row],[CodBem]],#REF!,4,FALSE)),"-")</f>
        <v>-</v>
      </c>
      <c r="C58" s="15" t="str">
        <f>IFERROR(IFERROR(VLOOKUP(TabListaBens[[#This Row],[CodBem]],#REF!,5,FALSE),VLOOKUP(TabListaBens[[#This Row],[CodBem]],#REF!,6,FALSE)),"-")</f>
        <v>-</v>
      </c>
      <c r="D58" s="45" t="s">
        <v>765</v>
      </c>
      <c r="E58" s="45" t="s">
        <v>11</v>
      </c>
      <c r="F58" s="45" t="s">
        <v>177</v>
      </c>
      <c r="G58" s="45" t="s">
        <v>22</v>
      </c>
      <c r="H58" s="45" t="s">
        <v>18</v>
      </c>
      <c r="I58" s="45" t="s">
        <v>178</v>
      </c>
    </row>
    <row r="59" spans="1:9" ht="15" customHeight="1" x14ac:dyDescent="0.25">
      <c r="A59" s="15" t="str">
        <f>TabListaBens[[#This Row],[Bem]]</f>
        <v>SBGCL-GCLEV00015</v>
      </c>
      <c r="B59" s="15" t="str">
        <f>IFERROR(IFERROR(VLOOKUP(TabListaBens[[#This Row],[CodBem]],#REF!,3,FALSE),VLOOKUP(TabListaBens[[#This Row],[CodBem]],#REF!,4,FALSE)),"-")</f>
        <v>-</v>
      </c>
      <c r="C59" s="15" t="str">
        <f>IFERROR(IFERROR(VLOOKUP(TabListaBens[[#This Row],[CodBem]],#REF!,5,FALSE),VLOOKUP(TabListaBens[[#This Row],[CodBem]],#REF!,6,FALSE)),"-")</f>
        <v>-</v>
      </c>
      <c r="D59" s="45" t="s">
        <v>766</v>
      </c>
      <c r="E59" s="45" t="s">
        <v>11</v>
      </c>
      <c r="F59" s="45" t="s">
        <v>177</v>
      </c>
      <c r="G59" s="45" t="s">
        <v>22</v>
      </c>
      <c r="H59" s="45" t="s">
        <v>5</v>
      </c>
      <c r="I59" s="45" t="s">
        <v>178</v>
      </c>
    </row>
    <row r="60" spans="1:9" ht="15" customHeight="1" x14ac:dyDescent="0.25">
      <c r="A60" s="15" t="str">
        <f>TabListaBens[[#This Row],[Bem]]</f>
        <v>SBGCL-GCLEV00016</v>
      </c>
      <c r="B60" s="15" t="str">
        <f>IFERROR(IFERROR(VLOOKUP(TabListaBens[[#This Row],[CodBem]],#REF!,3,FALSE),VLOOKUP(TabListaBens[[#This Row],[CodBem]],#REF!,4,FALSE)),"-")</f>
        <v>-</v>
      </c>
      <c r="C60" s="15" t="str">
        <f>IFERROR(IFERROR(VLOOKUP(TabListaBens[[#This Row],[CodBem]],#REF!,5,FALSE),VLOOKUP(TabListaBens[[#This Row],[CodBem]],#REF!,6,FALSE)),"-")</f>
        <v>-</v>
      </c>
      <c r="D60" s="45" t="s">
        <v>767</v>
      </c>
      <c r="E60" s="45" t="s">
        <v>11</v>
      </c>
      <c r="F60" s="45" t="s">
        <v>177</v>
      </c>
      <c r="G60" s="45" t="s">
        <v>22</v>
      </c>
      <c r="H60" s="45" t="s">
        <v>5</v>
      </c>
      <c r="I60" s="45" t="s">
        <v>178</v>
      </c>
    </row>
    <row r="61" spans="1:9" ht="15" customHeight="1" x14ac:dyDescent="0.25">
      <c r="A61" s="15" t="str">
        <f>TabListaBens[[#This Row],[Bem]]</f>
        <v>SBGCL-GCLEV00017</v>
      </c>
      <c r="B61" s="15" t="str">
        <f>IFERROR(IFERROR(VLOOKUP(TabListaBens[[#This Row],[CodBem]],#REF!,3,FALSE),VLOOKUP(TabListaBens[[#This Row],[CodBem]],#REF!,4,FALSE)),"-")</f>
        <v>-</v>
      </c>
      <c r="C61" s="15" t="str">
        <f>IFERROR(IFERROR(VLOOKUP(TabListaBens[[#This Row],[CodBem]],#REF!,5,FALSE),VLOOKUP(TabListaBens[[#This Row],[CodBem]],#REF!,6,FALSE)),"-")</f>
        <v>-</v>
      </c>
      <c r="D61" s="45" t="s">
        <v>768</v>
      </c>
      <c r="E61" s="45" t="s">
        <v>11</v>
      </c>
      <c r="F61" s="45" t="s">
        <v>177</v>
      </c>
      <c r="G61" s="45" t="s">
        <v>22</v>
      </c>
      <c r="H61" s="45" t="s">
        <v>5</v>
      </c>
      <c r="I61" s="45" t="s">
        <v>178</v>
      </c>
    </row>
    <row r="62" spans="1:9" ht="15" customHeight="1" x14ac:dyDescent="0.25">
      <c r="A62" s="16" t="str">
        <f>TabListaBens[[#This Row],[Bem]]</f>
        <v>SBGCL-GCLEV00018</v>
      </c>
      <c r="B62" s="16" t="str">
        <f>IFERROR(IFERROR(VLOOKUP(TabListaBens[[#This Row],[CodBem]],#REF!,3,FALSE),VLOOKUP(TabListaBens[[#This Row],[CodBem]],#REF!,4,FALSE)),"-")</f>
        <v>-</v>
      </c>
      <c r="C62" s="15" t="str">
        <f>IFERROR(IFERROR(VLOOKUP(TabListaBens[[#This Row],[CodBem]],#REF!,5,FALSE),VLOOKUP(TabListaBens[[#This Row],[CodBem]],#REF!,6,FALSE)),"-")</f>
        <v>-</v>
      </c>
      <c r="D62" s="45" t="s">
        <v>769</v>
      </c>
      <c r="E62" s="45" t="s">
        <v>11</v>
      </c>
      <c r="F62" s="45" t="s">
        <v>177</v>
      </c>
      <c r="G62" s="45" t="s">
        <v>22</v>
      </c>
      <c r="H62" s="45" t="s">
        <v>5</v>
      </c>
      <c r="I62" s="45" t="s">
        <v>178</v>
      </c>
    </row>
    <row r="63" spans="1:9" ht="15" customHeight="1" x14ac:dyDescent="0.25">
      <c r="A63" s="16" t="str">
        <f>TabListaBens[[#This Row],[Bem]]</f>
        <v>SBGCL-GCLEV00019</v>
      </c>
      <c r="B63" s="16" t="str">
        <f>IFERROR(IFERROR(VLOOKUP(TabListaBens[[#This Row],[CodBem]],#REF!,3,FALSE),VLOOKUP(TabListaBens[[#This Row],[CodBem]],#REF!,4,FALSE)),"-")</f>
        <v>-</v>
      </c>
      <c r="C63" s="15" t="str">
        <f>IFERROR(IFERROR(VLOOKUP(TabListaBens[[#This Row],[CodBem]],#REF!,5,FALSE),VLOOKUP(TabListaBens[[#This Row],[CodBem]],#REF!,6,FALSE)),"-")</f>
        <v>-</v>
      </c>
      <c r="D63" s="45" t="s">
        <v>770</v>
      </c>
      <c r="E63" s="45" t="s">
        <v>11</v>
      </c>
      <c r="F63" s="45" t="s">
        <v>177</v>
      </c>
      <c r="G63" s="45" t="s">
        <v>22</v>
      </c>
      <c r="H63" s="45" t="s">
        <v>5</v>
      </c>
      <c r="I63" s="45" t="s">
        <v>178</v>
      </c>
    </row>
    <row r="64" spans="1:9" ht="15" customHeight="1" x14ac:dyDescent="0.25">
      <c r="A64" s="16" t="str">
        <f>TabListaBens[[#This Row],[Bem]]</f>
        <v>SBGCL-GCLEV00020</v>
      </c>
      <c r="B64" s="16" t="str">
        <f>IFERROR(IFERROR(VLOOKUP(TabListaBens[[#This Row],[CodBem]],#REF!,3,FALSE),VLOOKUP(TabListaBens[[#This Row],[CodBem]],#REF!,4,FALSE)),"-")</f>
        <v>-</v>
      </c>
      <c r="C64" s="15" t="str">
        <f>IFERROR(IFERROR(VLOOKUP(TabListaBens[[#This Row],[CodBem]],#REF!,5,FALSE),VLOOKUP(TabListaBens[[#This Row],[CodBem]],#REF!,6,FALSE)),"-")</f>
        <v>-</v>
      </c>
      <c r="D64" s="45" t="s">
        <v>1040</v>
      </c>
      <c r="E64" s="45" t="s">
        <v>11</v>
      </c>
      <c r="F64" s="45" t="s">
        <v>177</v>
      </c>
      <c r="G64" s="45" t="s">
        <v>22</v>
      </c>
      <c r="H64" s="45" t="s">
        <v>5</v>
      </c>
      <c r="I64" s="45" t="s">
        <v>178</v>
      </c>
    </row>
    <row r="65" spans="1:9" ht="15" customHeight="1" x14ac:dyDescent="0.25">
      <c r="A65" s="16" t="str">
        <f>TabListaBens[[#This Row],[Bem]]</f>
        <v>SBGCL-GCLEV00021</v>
      </c>
      <c r="B65" s="16" t="str">
        <f>IFERROR(IFERROR(VLOOKUP(TabListaBens[[#This Row],[CodBem]],#REF!,3,FALSE),VLOOKUP(TabListaBens[[#This Row],[CodBem]],#REF!,4,FALSE)),"-")</f>
        <v>-</v>
      </c>
      <c r="C65" s="15" t="str">
        <f>IFERROR(IFERROR(VLOOKUP(TabListaBens[[#This Row],[CodBem]],#REF!,5,FALSE),VLOOKUP(TabListaBens[[#This Row],[CodBem]],#REF!,6,FALSE)),"-")</f>
        <v>-</v>
      </c>
      <c r="D65" s="45" t="s">
        <v>1141</v>
      </c>
      <c r="E65" s="45" t="s">
        <v>11</v>
      </c>
      <c r="F65" s="45" t="s">
        <v>177</v>
      </c>
      <c r="G65" s="45" t="s">
        <v>22</v>
      </c>
      <c r="H65" s="45" t="s">
        <v>5</v>
      </c>
      <c r="I65" s="45" t="s">
        <v>178</v>
      </c>
    </row>
    <row r="66" spans="1:9" ht="15" customHeight="1" x14ac:dyDescent="0.25">
      <c r="A66" s="15" t="str">
        <f>TabListaBens[[#This Row],[Bem]]</f>
        <v>SBGCL-GCLEV00022</v>
      </c>
      <c r="B66" s="15" t="str">
        <f>IFERROR(IFERROR(VLOOKUP(TabListaBens[[#This Row],[CodBem]],#REF!,3,FALSE),VLOOKUP(TabListaBens[[#This Row],[CodBem]],#REF!,4,FALSE)),"-")</f>
        <v>-</v>
      </c>
      <c r="C66" s="15" t="str">
        <f>IFERROR(IFERROR(VLOOKUP(TabListaBens[[#This Row],[CodBem]],#REF!,5,FALSE),VLOOKUP(TabListaBens[[#This Row],[CodBem]],#REF!,6,FALSE)),"-")</f>
        <v>-</v>
      </c>
      <c r="D66" s="45" t="s">
        <v>1142</v>
      </c>
      <c r="E66" s="45" t="s">
        <v>11</v>
      </c>
      <c r="F66" s="45" t="s">
        <v>177</v>
      </c>
      <c r="G66" s="45" t="s">
        <v>22</v>
      </c>
      <c r="H66" s="45" t="s">
        <v>5</v>
      </c>
      <c r="I66" s="45" t="s">
        <v>178</v>
      </c>
    </row>
    <row r="67" spans="1:9" ht="15" customHeight="1" x14ac:dyDescent="0.25">
      <c r="A67" s="15" t="str">
        <f>TabListaBens[[#This Row],[Bem]]</f>
        <v>SBGCL-GCLFF00001</v>
      </c>
      <c r="B67" s="15" t="str">
        <f>IFERROR(IFERROR(VLOOKUP(TabListaBens[[#This Row],[CodBem]],#REF!,3,FALSE),VLOOKUP(TabListaBens[[#This Row],[CodBem]],#REF!,4,FALSE)),"-")</f>
        <v>-</v>
      </c>
      <c r="C67" s="15" t="str">
        <f>IFERROR(IFERROR(VLOOKUP(TabListaBens[[#This Row],[CodBem]],#REF!,5,FALSE),VLOOKUP(TabListaBens[[#This Row],[CodBem]],#REF!,6,FALSE)),"-")</f>
        <v>-</v>
      </c>
      <c r="D67" s="45" t="s">
        <v>75</v>
      </c>
      <c r="E67" s="45" t="s">
        <v>5</v>
      </c>
      <c r="F67" s="45" t="s">
        <v>179</v>
      </c>
      <c r="G67" s="45" t="s">
        <v>22</v>
      </c>
      <c r="H67" s="45" t="s">
        <v>18</v>
      </c>
      <c r="I67" s="45" t="s">
        <v>180</v>
      </c>
    </row>
    <row r="68" spans="1:9" ht="15" customHeight="1" x14ac:dyDescent="0.25">
      <c r="A68" s="16" t="str">
        <f>TabListaBens[[#This Row],[Bem]]</f>
        <v>SBGCL-GCLFF00002</v>
      </c>
      <c r="B68" s="16" t="str">
        <f>IFERROR(IFERROR(VLOOKUP(TabListaBens[[#This Row],[CodBem]],#REF!,3,FALSE),VLOOKUP(TabListaBens[[#This Row],[CodBem]],#REF!,4,FALSE)),"-")</f>
        <v>-</v>
      </c>
      <c r="C68" s="16" t="str">
        <f>IFERROR(IFERROR(VLOOKUP(TabListaBens[[#This Row],[CodBem]],#REF!,5,FALSE),VLOOKUP(TabListaBens[[#This Row],[CodBem]],#REF!,6,FALSE)),"-")</f>
        <v>-</v>
      </c>
      <c r="D68" s="45" t="s">
        <v>76</v>
      </c>
      <c r="E68" s="45" t="s">
        <v>5</v>
      </c>
      <c r="F68" s="45" t="s">
        <v>179</v>
      </c>
      <c r="G68" s="45" t="s">
        <v>22</v>
      </c>
      <c r="H68" s="45" t="s">
        <v>18</v>
      </c>
      <c r="I68" s="45" t="s">
        <v>180</v>
      </c>
    </row>
    <row r="69" spans="1:9" ht="15" customHeight="1" x14ac:dyDescent="0.25">
      <c r="A69" s="16" t="str">
        <f>TabListaBens[[#This Row],[Bem]]</f>
        <v>SBGCL-GCLFF00003</v>
      </c>
      <c r="B69" s="16" t="str">
        <f>IFERROR(IFERROR(VLOOKUP(TabListaBens[[#This Row],[CodBem]],#REF!,3,FALSE),VLOOKUP(TabListaBens[[#This Row],[CodBem]],#REF!,4,FALSE)),"-")</f>
        <v>-</v>
      </c>
      <c r="C69" s="16" t="str">
        <f>IFERROR(IFERROR(VLOOKUP(TabListaBens[[#This Row],[CodBem]],#REF!,5,FALSE),VLOOKUP(TabListaBens[[#This Row],[CodBem]],#REF!,6,FALSE)),"-")</f>
        <v>-</v>
      </c>
      <c r="D69" s="45" t="s">
        <v>77</v>
      </c>
      <c r="E69" s="45" t="s">
        <v>5</v>
      </c>
      <c r="F69" s="45" t="s">
        <v>179</v>
      </c>
      <c r="G69" s="45" t="s">
        <v>22</v>
      </c>
      <c r="H69" s="45" t="s">
        <v>18</v>
      </c>
      <c r="I69" s="45" t="s">
        <v>180</v>
      </c>
    </row>
    <row r="70" spans="1:9" ht="15" customHeight="1" x14ac:dyDescent="0.25">
      <c r="A70" s="16" t="str">
        <f>TabListaBens[[#This Row],[Bem]]</f>
        <v>SBGCL-GCLFF00004</v>
      </c>
      <c r="B70" s="16" t="str">
        <f>IFERROR(IFERROR(VLOOKUP(TabListaBens[[#This Row],[CodBem]],#REF!,3,FALSE),VLOOKUP(TabListaBens[[#This Row],[CodBem]],#REF!,4,FALSE)),"-")</f>
        <v>-</v>
      </c>
      <c r="C70" s="16" t="str">
        <f>IFERROR(IFERROR(VLOOKUP(TabListaBens[[#This Row],[CodBem]],#REF!,5,FALSE),VLOOKUP(TabListaBens[[#This Row],[CodBem]],#REF!,6,FALSE)),"-")</f>
        <v>-</v>
      </c>
      <c r="D70" s="45" t="s">
        <v>78</v>
      </c>
      <c r="E70" s="45" t="s">
        <v>5</v>
      </c>
      <c r="F70" s="45" t="s">
        <v>179</v>
      </c>
      <c r="G70" s="45" t="s">
        <v>22</v>
      </c>
      <c r="H70" s="45" t="s">
        <v>18</v>
      </c>
      <c r="I70" s="45" t="s">
        <v>180</v>
      </c>
    </row>
    <row r="71" spans="1:9" ht="15" customHeight="1" x14ac:dyDescent="0.25">
      <c r="A71" s="15" t="str">
        <f>TabListaBens[[#This Row],[Bem]]</f>
        <v>SBGCL-GCLFF00005</v>
      </c>
      <c r="B71" s="15" t="str">
        <f>IFERROR(IFERROR(VLOOKUP(TabListaBens[[#This Row],[CodBem]],#REF!,3,FALSE),VLOOKUP(TabListaBens[[#This Row],[CodBem]],#REF!,4,FALSE)),"-")</f>
        <v>-</v>
      </c>
      <c r="C71" s="15" t="str">
        <f>IFERROR(IFERROR(VLOOKUP(TabListaBens[[#This Row],[CodBem]],#REF!,5,FALSE),VLOOKUP(TabListaBens[[#This Row],[CodBem]],#REF!,6,FALSE)),"-")</f>
        <v>-</v>
      </c>
      <c r="D71" s="45" t="s">
        <v>79</v>
      </c>
      <c r="E71" s="45" t="s">
        <v>5</v>
      </c>
      <c r="F71" s="45" t="s">
        <v>179</v>
      </c>
      <c r="G71" s="45" t="s">
        <v>22</v>
      </c>
      <c r="H71" s="45" t="s">
        <v>18</v>
      </c>
      <c r="I71" s="45" t="s">
        <v>180</v>
      </c>
    </row>
    <row r="72" spans="1:9" ht="15" customHeight="1" x14ac:dyDescent="0.25">
      <c r="A72" s="15" t="str">
        <f>TabListaBens[[#This Row],[Bem]]</f>
        <v>SBGCL-GCLFF00006</v>
      </c>
      <c r="B72" s="15" t="str">
        <f>IFERROR(IFERROR(VLOOKUP(TabListaBens[[#This Row],[CodBem]],#REF!,3,FALSE),VLOOKUP(TabListaBens[[#This Row],[CodBem]],#REF!,4,FALSE)),"-")</f>
        <v>-</v>
      </c>
      <c r="C72" s="15" t="str">
        <f>IFERROR(IFERROR(VLOOKUP(TabListaBens[[#This Row],[CodBem]],#REF!,5,FALSE),VLOOKUP(TabListaBens[[#This Row],[CodBem]],#REF!,6,FALSE)),"-")</f>
        <v>-</v>
      </c>
      <c r="D72" s="45" t="s">
        <v>80</v>
      </c>
      <c r="E72" s="45" t="s">
        <v>5</v>
      </c>
      <c r="F72" s="45" t="s">
        <v>179</v>
      </c>
      <c r="G72" s="45" t="s">
        <v>22</v>
      </c>
      <c r="H72" s="45" t="s">
        <v>18</v>
      </c>
      <c r="I72" s="45" t="s">
        <v>180</v>
      </c>
    </row>
    <row r="73" spans="1:9" ht="15" customHeight="1" x14ac:dyDescent="0.25">
      <c r="A73" s="15" t="str">
        <f>TabListaBens[[#This Row],[Bem]]</f>
        <v>SBGCL-GCLFF00007</v>
      </c>
      <c r="B73" s="15" t="str">
        <f>IFERROR(IFERROR(VLOOKUP(TabListaBens[[#This Row],[CodBem]],#REF!,3,FALSE),VLOOKUP(TabListaBens[[#This Row],[CodBem]],#REF!,4,FALSE)),"-")</f>
        <v>-</v>
      </c>
      <c r="C73" s="15" t="str">
        <f>IFERROR(IFERROR(VLOOKUP(TabListaBens[[#This Row],[CodBem]],#REF!,5,FALSE),VLOOKUP(TabListaBens[[#This Row],[CodBem]],#REF!,6,FALSE)),"-")</f>
        <v>-</v>
      </c>
      <c r="D73" s="45" t="s">
        <v>81</v>
      </c>
      <c r="E73" s="45" t="s">
        <v>6</v>
      </c>
      <c r="F73" s="45" t="s">
        <v>15</v>
      </c>
      <c r="G73" s="45" t="s">
        <v>22</v>
      </c>
      <c r="H73" s="45" t="s">
        <v>18</v>
      </c>
      <c r="I73" s="45" t="s">
        <v>181</v>
      </c>
    </row>
    <row r="74" spans="1:9" ht="15" customHeight="1" x14ac:dyDescent="0.25">
      <c r="A74" s="15" t="str">
        <f>TabListaBens[[#This Row],[Bem]]</f>
        <v>SBGCL-GCLFF00008</v>
      </c>
      <c r="B74" s="15" t="str">
        <f>IFERROR(IFERROR(VLOOKUP(TabListaBens[[#This Row],[CodBem]],#REF!,3,FALSE),VLOOKUP(TabListaBens[[#This Row],[CodBem]],#REF!,4,FALSE)),"-")</f>
        <v>-</v>
      </c>
      <c r="C74" s="15" t="str">
        <f>IFERROR(IFERROR(VLOOKUP(TabListaBens[[#This Row],[CodBem]],#REF!,5,FALSE),VLOOKUP(TabListaBens[[#This Row],[CodBem]],#REF!,6,FALSE)),"-")</f>
        <v>-</v>
      </c>
      <c r="D74" s="45" t="s">
        <v>82</v>
      </c>
      <c r="E74" s="45" t="s">
        <v>5</v>
      </c>
      <c r="F74" s="45" t="s">
        <v>179</v>
      </c>
      <c r="G74" s="45" t="s">
        <v>22</v>
      </c>
      <c r="H74" s="45" t="s">
        <v>18</v>
      </c>
      <c r="I74" s="45" t="s">
        <v>180</v>
      </c>
    </row>
    <row r="75" spans="1:9" ht="15" customHeight="1" x14ac:dyDescent="0.25">
      <c r="A75" s="15" t="str">
        <f>TabListaBens[[#This Row],[Bem]]</f>
        <v>SBGCL-GCLFF00009</v>
      </c>
      <c r="B75" s="15" t="str">
        <f>IFERROR(IFERROR(VLOOKUP(TabListaBens[[#This Row],[CodBem]],#REF!,3,FALSE),VLOOKUP(TabListaBens[[#This Row],[CodBem]],#REF!,4,FALSE)),"-")</f>
        <v>-</v>
      </c>
      <c r="C75" s="15" t="str">
        <f>IFERROR(IFERROR(VLOOKUP(TabListaBens[[#This Row],[CodBem]],#REF!,5,FALSE),VLOOKUP(TabListaBens[[#This Row],[CodBem]],#REF!,6,FALSE)),"-")</f>
        <v>-</v>
      </c>
      <c r="D75" s="45" t="s">
        <v>43</v>
      </c>
      <c r="E75" s="45" t="s">
        <v>5</v>
      </c>
      <c r="F75" s="45" t="s">
        <v>179</v>
      </c>
      <c r="G75" s="45" t="s">
        <v>22</v>
      </c>
      <c r="H75" s="45" t="s">
        <v>18</v>
      </c>
      <c r="I75" s="45" t="s">
        <v>180</v>
      </c>
    </row>
    <row r="76" spans="1:9" ht="15" customHeight="1" x14ac:dyDescent="0.25">
      <c r="A76" s="15" t="str">
        <f>TabListaBens[[#This Row],[Bem]]</f>
        <v>SBGCL-GCLFF00010</v>
      </c>
      <c r="B76" s="15" t="str">
        <f>IFERROR(IFERROR(VLOOKUP(TabListaBens[[#This Row],[CodBem]],#REF!,3,FALSE),VLOOKUP(TabListaBens[[#This Row],[CodBem]],#REF!,4,FALSE)),"-")</f>
        <v>-</v>
      </c>
      <c r="C76" s="15" t="str">
        <f>IFERROR(IFERROR(VLOOKUP(TabListaBens[[#This Row],[CodBem]],#REF!,5,FALSE),VLOOKUP(TabListaBens[[#This Row],[CodBem]],#REF!,6,FALSE)),"-")</f>
        <v>-</v>
      </c>
      <c r="D76" s="45" t="s">
        <v>44</v>
      </c>
      <c r="E76" s="45" t="s">
        <v>5</v>
      </c>
      <c r="F76" s="45" t="s">
        <v>179</v>
      </c>
      <c r="G76" s="45" t="s">
        <v>22</v>
      </c>
      <c r="H76" s="45" t="s">
        <v>18</v>
      </c>
      <c r="I76" s="45" t="s">
        <v>180</v>
      </c>
    </row>
    <row r="77" spans="1:9" ht="15" customHeight="1" x14ac:dyDescent="0.25">
      <c r="A77" s="15" t="str">
        <f>TabListaBens[[#This Row],[Bem]]</f>
        <v>SBGCL-GCLFF00011</v>
      </c>
      <c r="B77" s="15" t="str">
        <f>IFERROR(IFERROR(VLOOKUP(TabListaBens[[#This Row],[CodBem]],#REF!,3,FALSE),VLOOKUP(TabListaBens[[#This Row],[CodBem]],#REF!,4,FALSE)),"-")</f>
        <v>-</v>
      </c>
      <c r="C77" s="15" t="str">
        <f>IFERROR(IFERROR(VLOOKUP(TabListaBens[[#This Row],[CodBem]],#REF!,5,FALSE),VLOOKUP(TabListaBens[[#This Row],[CodBem]],#REF!,6,FALSE)),"-")</f>
        <v>-</v>
      </c>
      <c r="D77" s="45" t="s">
        <v>45</v>
      </c>
      <c r="E77" s="45" t="s">
        <v>5</v>
      </c>
      <c r="F77" s="45" t="s">
        <v>179</v>
      </c>
      <c r="G77" s="45" t="s">
        <v>22</v>
      </c>
      <c r="H77" s="45" t="s">
        <v>18</v>
      </c>
      <c r="I77" s="45" t="s">
        <v>180</v>
      </c>
    </row>
    <row r="78" spans="1:9" ht="15" customHeight="1" x14ac:dyDescent="0.25">
      <c r="A78" s="16" t="str">
        <f>TabListaBens[[#This Row],[Bem]]</f>
        <v>SBGCL-GCLFF00012</v>
      </c>
      <c r="B78" s="16" t="str">
        <f>IFERROR(IFERROR(VLOOKUP(TabListaBens[[#This Row],[CodBem]],#REF!,3,FALSE),VLOOKUP(TabListaBens[[#This Row],[CodBem]],#REF!,4,FALSE)),"-")</f>
        <v>-</v>
      </c>
      <c r="C78" s="15" t="str">
        <f>IFERROR(IFERROR(VLOOKUP(TabListaBens[[#This Row],[CodBem]],#REF!,5,FALSE),VLOOKUP(TabListaBens[[#This Row],[CodBem]],#REF!,6,FALSE)),"-")</f>
        <v>-</v>
      </c>
      <c r="D78" s="45" t="s">
        <v>46</v>
      </c>
      <c r="E78" s="45" t="s">
        <v>5</v>
      </c>
      <c r="F78" s="45" t="s">
        <v>179</v>
      </c>
      <c r="G78" s="45" t="s">
        <v>22</v>
      </c>
      <c r="H78" s="45" t="s">
        <v>18</v>
      </c>
      <c r="I78" s="45" t="s">
        <v>180</v>
      </c>
    </row>
    <row r="79" spans="1:9" ht="15" customHeight="1" x14ac:dyDescent="0.25">
      <c r="A79" s="16" t="str">
        <f>TabListaBens[[#This Row],[Bem]]</f>
        <v>SBGCL-GCLFF00013</v>
      </c>
      <c r="B79" s="16" t="str">
        <f>IFERROR(IFERROR(VLOOKUP(TabListaBens[[#This Row],[CodBem]],#REF!,3,FALSE),VLOOKUP(TabListaBens[[#This Row],[CodBem]],#REF!,4,FALSE)),"-")</f>
        <v>-</v>
      </c>
      <c r="C79" s="15" t="str">
        <f>IFERROR(IFERROR(VLOOKUP(TabListaBens[[#This Row],[CodBem]],#REF!,5,FALSE),VLOOKUP(TabListaBens[[#This Row],[CodBem]],#REF!,6,FALSE)),"-")</f>
        <v>-</v>
      </c>
      <c r="D79" s="45" t="s">
        <v>47</v>
      </c>
      <c r="E79" s="45" t="s">
        <v>5</v>
      </c>
      <c r="F79" s="45" t="s">
        <v>179</v>
      </c>
      <c r="G79" s="45" t="s">
        <v>22</v>
      </c>
      <c r="H79" s="45" t="s">
        <v>18</v>
      </c>
      <c r="I79" s="45" t="s">
        <v>182</v>
      </c>
    </row>
    <row r="80" spans="1:9" ht="15" x14ac:dyDescent="0.25">
      <c r="A80" s="16" t="str">
        <f>TabListaBens[[#This Row],[Bem]]</f>
        <v>SBGCL-GCLFF00014</v>
      </c>
      <c r="B80" s="16" t="str">
        <f>IFERROR(IFERROR(VLOOKUP(TabListaBens[[#This Row],[CodBem]],#REF!,3,FALSE),VLOOKUP(TabListaBens[[#This Row],[CodBem]],#REF!,4,FALSE)),"-")</f>
        <v>-</v>
      </c>
      <c r="C80" s="15" t="str">
        <f>IFERROR(IFERROR(VLOOKUP(TabListaBens[[#This Row],[CodBem]],#REF!,5,FALSE),VLOOKUP(TabListaBens[[#This Row],[CodBem]],#REF!,6,FALSE)),"-")</f>
        <v>-</v>
      </c>
      <c r="D80" s="45" t="s">
        <v>48</v>
      </c>
      <c r="E80" s="45" t="s">
        <v>5</v>
      </c>
      <c r="F80" s="45" t="s">
        <v>179</v>
      </c>
      <c r="G80" s="45" t="s">
        <v>22</v>
      </c>
      <c r="H80" s="45" t="s">
        <v>18</v>
      </c>
      <c r="I80" s="45" t="s">
        <v>182</v>
      </c>
    </row>
    <row r="81" spans="1:9" ht="15" x14ac:dyDescent="0.25">
      <c r="A81" s="15" t="str">
        <f>TabListaBens[[#This Row],[Bem]]</f>
        <v>SBGCL-GCLFF00015</v>
      </c>
      <c r="B81" s="15" t="str">
        <f>IFERROR(IFERROR(VLOOKUP(TabListaBens[[#This Row],[CodBem]],#REF!,3,FALSE),VLOOKUP(TabListaBens[[#This Row],[CodBem]],#REF!,4,FALSE)),"-")</f>
        <v>-</v>
      </c>
      <c r="C81" s="15" t="str">
        <f>IFERROR(IFERROR(VLOOKUP(TabListaBens[[#This Row],[CodBem]],#REF!,5,FALSE),VLOOKUP(TabListaBens[[#This Row],[CodBem]],#REF!,6,FALSE)),"-")</f>
        <v>-</v>
      </c>
      <c r="D81" s="45" t="s">
        <v>73</v>
      </c>
      <c r="E81" s="45" t="s">
        <v>5</v>
      </c>
      <c r="F81" s="45" t="s">
        <v>179</v>
      </c>
      <c r="G81" s="45" t="s">
        <v>22</v>
      </c>
      <c r="H81" s="45" t="s">
        <v>18</v>
      </c>
      <c r="I81" s="45" t="s">
        <v>182</v>
      </c>
    </row>
    <row r="82" spans="1:9" ht="15" x14ac:dyDescent="0.25">
      <c r="A82" s="15" t="str">
        <f>TabListaBens[[#This Row],[Bem]]</f>
        <v>SBGCL-GCLFF00016</v>
      </c>
      <c r="B82" s="15" t="str">
        <f>IFERROR(IFERROR(VLOOKUP(TabListaBens[[#This Row],[CodBem]],#REF!,3,FALSE),VLOOKUP(TabListaBens[[#This Row],[CodBem]],#REF!,4,FALSE)),"-")</f>
        <v>-</v>
      </c>
      <c r="C82" s="15" t="str">
        <f>IFERROR(IFERROR(VLOOKUP(TabListaBens[[#This Row],[CodBem]],#REF!,5,FALSE),VLOOKUP(TabListaBens[[#This Row],[CodBem]],#REF!,6,FALSE)),"-")</f>
        <v>-</v>
      </c>
      <c r="D82" s="45" t="s">
        <v>74</v>
      </c>
      <c r="E82" s="45" t="s">
        <v>5</v>
      </c>
      <c r="F82" s="45" t="s">
        <v>179</v>
      </c>
      <c r="G82" s="45" t="s">
        <v>22</v>
      </c>
      <c r="H82" s="45" t="s">
        <v>18</v>
      </c>
      <c r="I82" s="45" t="s">
        <v>182</v>
      </c>
    </row>
    <row r="83" spans="1:9" ht="15" x14ac:dyDescent="0.25">
      <c r="A83" s="15" t="str">
        <f>TabListaBens[[#This Row],[Bem]]</f>
        <v>SBGCL-GCLFF00017</v>
      </c>
      <c r="B83" s="15" t="str">
        <f>IFERROR(IFERROR(VLOOKUP(TabListaBens[[#This Row],[CodBem]],#REF!,3,FALSE),VLOOKUP(TabListaBens[[#This Row],[CodBem]],#REF!,4,FALSE)),"-")</f>
        <v>-</v>
      </c>
      <c r="C83" s="15" t="str">
        <f>IFERROR(IFERROR(VLOOKUP(TabListaBens[[#This Row],[CodBem]],#REF!,5,FALSE),VLOOKUP(TabListaBens[[#This Row],[CodBem]],#REF!,6,FALSE)),"-")</f>
        <v>-</v>
      </c>
      <c r="D83" s="45" t="s">
        <v>134</v>
      </c>
      <c r="E83" s="45" t="s">
        <v>5</v>
      </c>
      <c r="F83" s="45" t="s">
        <v>179</v>
      </c>
      <c r="G83" s="45" t="s">
        <v>22</v>
      </c>
      <c r="H83" s="45" t="s">
        <v>18</v>
      </c>
      <c r="I83" s="45" t="s">
        <v>180</v>
      </c>
    </row>
    <row r="84" spans="1:9" ht="15" x14ac:dyDescent="0.25">
      <c r="A84" s="15" t="str">
        <f>TabListaBens[[#This Row],[Bem]]</f>
        <v>SBGCL-GCLFF00018</v>
      </c>
      <c r="B84" s="15" t="str">
        <f>IFERROR(IFERROR(VLOOKUP(TabListaBens[[#This Row],[CodBem]],#REF!,3,FALSE),VLOOKUP(TabListaBens[[#This Row],[CodBem]],#REF!,4,FALSE)),"-")</f>
        <v>-</v>
      </c>
      <c r="C84" s="15" t="str">
        <f>IFERROR(IFERROR(VLOOKUP(TabListaBens[[#This Row],[CodBem]],#REF!,5,FALSE),VLOOKUP(TabListaBens[[#This Row],[CodBem]],#REF!,6,FALSE)),"-")</f>
        <v>-</v>
      </c>
      <c r="D84" s="45" t="s">
        <v>135</v>
      </c>
      <c r="E84" s="45" t="s">
        <v>5</v>
      </c>
      <c r="F84" s="45" t="s">
        <v>179</v>
      </c>
      <c r="G84" s="45" t="s">
        <v>22</v>
      </c>
      <c r="H84" s="45" t="s">
        <v>18</v>
      </c>
      <c r="I84" s="45" t="s">
        <v>180</v>
      </c>
    </row>
    <row r="85" spans="1:9" ht="15" x14ac:dyDescent="0.25">
      <c r="A85" s="16" t="str">
        <f>TabListaBens[[#This Row],[Bem]]</f>
        <v>SBGCL-GCLFF00019</v>
      </c>
      <c r="B85" s="16" t="str">
        <f>IFERROR(IFERROR(VLOOKUP(TabListaBens[[#This Row],[CodBem]],#REF!,3,FALSE),VLOOKUP(TabListaBens[[#This Row],[CodBem]],#REF!,4,FALSE)),"-")</f>
        <v>-</v>
      </c>
      <c r="C85" s="15" t="str">
        <f>IFERROR(IFERROR(VLOOKUP(TabListaBens[[#This Row],[CodBem]],#REF!,5,FALSE),VLOOKUP(TabListaBens[[#This Row],[CodBem]],#REF!,6,FALSE)),"-")</f>
        <v>-</v>
      </c>
      <c r="D85" s="45" t="s">
        <v>137</v>
      </c>
      <c r="E85" s="45" t="s">
        <v>5</v>
      </c>
      <c r="F85" s="45" t="s">
        <v>179</v>
      </c>
      <c r="G85" s="45" t="s">
        <v>22</v>
      </c>
      <c r="H85" s="45" t="s">
        <v>18</v>
      </c>
      <c r="I85" s="45" t="s">
        <v>180</v>
      </c>
    </row>
    <row r="86" spans="1:9" ht="15" x14ac:dyDescent="0.25">
      <c r="A86" s="16" t="str">
        <f>TabListaBens[[#This Row],[Bem]]</f>
        <v>SBGCL-GCLFF00020</v>
      </c>
      <c r="B86" s="16" t="str">
        <f>IFERROR(IFERROR(VLOOKUP(TabListaBens[[#This Row],[CodBem]],#REF!,3,FALSE),VLOOKUP(TabListaBens[[#This Row],[CodBem]],#REF!,4,FALSE)),"-")</f>
        <v>-</v>
      </c>
      <c r="C86" s="15" t="str">
        <f>IFERROR(IFERROR(VLOOKUP(TabListaBens[[#This Row],[CodBem]],#REF!,5,FALSE),VLOOKUP(TabListaBens[[#This Row],[CodBem]],#REF!,6,FALSE)),"-")</f>
        <v>-</v>
      </c>
      <c r="D86" s="45" t="s">
        <v>138</v>
      </c>
      <c r="E86" s="45" t="s">
        <v>5</v>
      </c>
      <c r="F86" s="45" t="s">
        <v>179</v>
      </c>
      <c r="G86" s="45" t="s">
        <v>22</v>
      </c>
      <c r="H86" s="45" t="s">
        <v>18</v>
      </c>
      <c r="I86" s="45" t="s">
        <v>180</v>
      </c>
    </row>
    <row r="87" spans="1:9" ht="15" x14ac:dyDescent="0.25">
      <c r="A87" s="15" t="str">
        <f>TabListaBens[[#This Row],[Bem]]</f>
        <v>SBGCL-GCLFF00021</v>
      </c>
      <c r="B87" s="15" t="str">
        <f>IFERROR(IFERROR(VLOOKUP(TabListaBens[[#This Row],[CodBem]],#REF!,3,FALSE),VLOOKUP(TabListaBens[[#This Row],[CodBem]],#REF!,4,FALSE)),"-")</f>
        <v>-</v>
      </c>
      <c r="C87" s="15" t="str">
        <f>IFERROR(IFERROR(VLOOKUP(TabListaBens[[#This Row],[CodBem]],#REF!,5,FALSE),VLOOKUP(TabListaBens[[#This Row],[CodBem]],#REF!,6,FALSE)),"-")</f>
        <v>-</v>
      </c>
      <c r="D87" s="45" t="s">
        <v>139</v>
      </c>
      <c r="E87" s="45" t="s">
        <v>5</v>
      </c>
      <c r="F87" s="45" t="s">
        <v>179</v>
      </c>
      <c r="G87" s="45" t="s">
        <v>22</v>
      </c>
      <c r="H87" s="45" t="s">
        <v>18</v>
      </c>
      <c r="I87" s="45" t="s">
        <v>180</v>
      </c>
    </row>
    <row r="88" spans="1:9" ht="15" x14ac:dyDescent="0.25">
      <c r="A88" s="15" t="str">
        <f>TabListaBens[[#This Row],[Bem]]</f>
        <v>SBGCL-GCLFF00022</v>
      </c>
      <c r="B88" s="15" t="str">
        <f>IFERROR(IFERROR(VLOOKUP(TabListaBens[[#This Row],[CodBem]],#REF!,3,FALSE),VLOOKUP(TabListaBens[[#This Row],[CodBem]],#REF!,4,FALSE)),"-")</f>
        <v>-</v>
      </c>
      <c r="C88" s="15" t="str">
        <f>IFERROR(IFERROR(VLOOKUP(TabListaBens[[#This Row],[CodBem]],#REF!,5,FALSE),VLOOKUP(TabListaBens[[#This Row],[CodBem]],#REF!,6,FALSE)),"-")</f>
        <v>-</v>
      </c>
      <c r="D88" s="45" t="s">
        <v>140</v>
      </c>
      <c r="E88" s="45" t="s">
        <v>5</v>
      </c>
      <c r="F88" s="45" t="s">
        <v>179</v>
      </c>
      <c r="G88" s="45" t="s">
        <v>22</v>
      </c>
      <c r="H88" s="45" t="s">
        <v>18</v>
      </c>
      <c r="I88" s="45" t="s">
        <v>180</v>
      </c>
    </row>
    <row r="89" spans="1:9" ht="15" x14ac:dyDescent="0.25">
      <c r="A89" s="15" t="str">
        <f>TabListaBens[[#This Row],[Bem]]</f>
        <v>SBGCL-GCLFF00023</v>
      </c>
      <c r="B89" s="15" t="str">
        <f>IFERROR(IFERROR(VLOOKUP(TabListaBens[[#This Row],[CodBem]],#REF!,3,FALSE),VLOOKUP(TabListaBens[[#This Row],[CodBem]],#REF!,4,FALSE)),"-")</f>
        <v>-</v>
      </c>
      <c r="C89" s="15" t="str">
        <f>IFERROR(IFERROR(VLOOKUP(TabListaBens[[#This Row],[CodBem]],#REF!,5,FALSE),VLOOKUP(TabListaBens[[#This Row],[CodBem]],#REF!,6,FALSE)),"-")</f>
        <v>-</v>
      </c>
      <c r="D89" s="45" t="s">
        <v>141</v>
      </c>
      <c r="E89" s="45" t="s">
        <v>5</v>
      </c>
      <c r="F89" s="45" t="s">
        <v>179</v>
      </c>
      <c r="G89" s="45" t="s">
        <v>22</v>
      </c>
      <c r="H89" s="45" t="s">
        <v>18</v>
      </c>
      <c r="I89" s="45" t="s">
        <v>180</v>
      </c>
    </row>
    <row r="90" spans="1:9" ht="15" x14ac:dyDescent="0.25">
      <c r="A90" s="15" t="str">
        <f>TabListaBens[[#This Row],[Bem]]</f>
        <v>SBGCL-GCLFF00024</v>
      </c>
      <c r="B90" s="15" t="str">
        <f>IFERROR(IFERROR(VLOOKUP(TabListaBens[[#This Row],[CodBem]],#REF!,3,FALSE),VLOOKUP(TabListaBens[[#This Row],[CodBem]],#REF!,4,FALSE)),"-")</f>
        <v>-</v>
      </c>
      <c r="C90" s="15" t="str">
        <f>IFERROR(IFERROR(VLOOKUP(TabListaBens[[#This Row],[CodBem]],#REF!,5,FALSE),VLOOKUP(TabListaBens[[#This Row],[CodBem]],#REF!,6,FALSE)),"-")</f>
        <v>-</v>
      </c>
      <c r="D90" s="45" t="s">
        <v>142</v>
      </c>
      <c r="E90" s="45" t="s">
        <v>5</v>
      </c>
      <c r="F90" s="45" t="s">
        <v>179</v>
      </c>
      <c r="G90" s="45" t="s">
        <v>22</v>
      </c>
      <c r="H90" s="45" t="s">
        <v>18</v>
      </c>
      <c r="I90" s="45" t="s">
        <v>180</v>
      </c>
    </row>
    <row r="91" spans="1:9" ht="15" x14ac:dyDescent="0.25">
      <c r="A91" s="15" t="str">
        <f>TabListaBens[[#This Row],[Bem]]</f>
        <v>SBGCL-GCLFF00025</v>
      </c>
      <c r="B91" s="15" t="str">
        <f>IFERROR(IFERROR(VLOOKUP(TabListaBens[[#This Row],[CodBem]],#REF!,3,FALSE),VLOOKUP(TabListaBens[[#This Row],[CodBem]],#REF!,4,FALSE)),"-")</f>
        <v>-</v>
      </c>
      <c r="C91" s="15" t="str">
        <f>IFERROR(IFERROR(VLOOKUP(TabListaBens[[#This Row],[CodBem]],#REF!,5,FALSE),VLOOKUP(TabListaBens[[#This Row],[CodBem]],#REF!,6,FALSE)),"-")</f>
        <v>-</v>
      </c>
      <c r="D91" s="45" t="s">
        <v>143</v>
      </c>
      <c r="E91" s="45" t="s">
        <v>5</v>
      </c>
      <c r="F91" s="45" t="s">
        <v>179</v>
      </c>
      <c r="G91" s="45" t="s">
        <v>22</v>
      </c>
      <c r="H91" s="45" t="s">
        <v>18</v>
      </c>
      <c r="I91" s="45" t="s">
        <v>219</v>
      </c>
    </row>
    <row r="92" spans="1:9" ht="15" x14ac:dyDescent="0.25">
      <c r="A92" s="16" t="str">
        <f>TabListaBens[[#This Row],[Bem]]</f>
        <v>SBGCL-GCLFF00026</v>
      </c>
      <c r="B92" s="16" t="str">
        <f>IFERROR(IFERROR(VLOOKUP(TabListaBens[[#This Row],[CodBem]],#REF!,3,FALSE),VLOOKUP(TabListaBens[[#This Row],[CodBem]],#REF!,4,FALSE)),"-")</f>
        <v>-</v>
      </c>
      <c r="C92" s="15" t="str">
        <f>IFERROR(IFERROR(VLOOKUP(TabListaBens[[#This Row],[CodBem]],#REF!,5,FALSE),VLOOKUP(TabListaBens[[#This Row],[CodBem]],#REF!,6,FALSE)),"-")</f>
        <v>-</v>
      </c>
      <c r="D92" s="45" t="s">
        <v>144</v>
      </c>
      <c r="E92" s="45" t="s">
        <v>5</v>
      </c>
      <c r="F92" s="45" t="s">
        <v>179</v>
      </c>
      <c r="G92" s="45" t="s">
        <v>22</v>
      </c>
      <c r="H92" s="45" t="s">
        <v>18</v>
      </c>
      <c r="I92" s="45" t="s">
        <v>182</v>
      </c>
    </row>
    <row r="93" spans="1:9" ht="15" x14ac:dyDescent="0.25">
      <c r="A93" s="16" t="str">
        <f>TabListaBens[[#This Row],[Bem]]</f>
        <v>SBGCL-GCLFF00027</v>
      </c>
      <c r="B93" s="16" t="str">
        <f>IFERROR(IFERROR(VLOOKUP(TabListaBens[[#This Row],[CodBem]],#REF!,3,FALSE),VLOOKUP(TabListaBens[[#This Row],[CodBem]],#REF!,4,FALSE)),"-")</f>
        <v>-</v>
      </c>
      <c r="C93" s="15" t="str">
        <f>IFERROR(IFERROR(VLOOKUP(TabListaBens[[#This Row],[CodBem]],#REF!,5,FALSE),VLOOKUP(TabListaBens[[#This Row],[CodBem]],#REF!,6,FALSE)),"-")</f>
        <v>-</v>
      </c>
      <c r="D93" s="45" t="s">
        <v>145</v>
      </c>
      <c r="E93" s="45" t="s">
        <v>5</v>
      </c>
      <c r="F93" s="45" t="s">
        <v>179</v>
      </c>
      <c r="G93" s="45" t="s">
        <v>22</v>
      </c>
      <c r="H93" s="45" t="s">
        <v>18</v>
      </c>
      <c r="I93" s="45" t="s">
        <v>182</v>
      </c>
    </row>
    <row r="94" spans="1:9" ht="15" x14ac:dyDescent="0.25">
      <c r="A94" s="16" t="str">
        <f>TabListaBens[[#This Row],[Bem]]</f>
        <v>SBGCL-GCLFF00028</v>
      </c>
      <c r="B94" s="16" t="str">
        <f>IFERROR(IFERROR(VLOOKUP(TabListaBens[[#This Row],[CodBem]],#REF!,3,FALSE),VLOOKUP(TabListaBens[[#This Row],[CodBem]],#REF!,4,FALSE)),"-")</f>
        <v>-</v>
      </c>
      <c r="C94" s="15" t="str">
        <f>IFERROR(IFERROR(VLOOKUP(TabListaBens[[#This Row],[CodBem]],#REF!,5,FALSE),VLOOKUP(TabListaBens[[#This Row],[CodBem]],#REF!,6,FALSE)),"-")</f>
        <v>-</v>
      </c>
      <c r="D94" s="45" t="s">
        <v>257</v>
      </c>
      <c r="E94" s="45" t="s">
        <v>5</v>
      </c>
      <c r="F94" s="45" t="s">
        <v>179</v>
      </c>
      <c r="G94" s="45" t="s">
        <v>22</v>
      </c>
      <c r="H94" s="45" t="s">
        <v>18</v>
      </c>
      <c r="I94" s="45" t="s">
        <v>180</v>
      </c>
    </row>
    <row r="95" spans="1:9" ht="15" x14ac:dyDescent="0.25">
      <c r="A95" s="16" t="str">
        <f>TabListaBens[[#This Row],[Bem]]</f>
        <v>SBGCL-GCLFF00029</v>
      </c>
      <c r="B95" s="16" t="str">
        <f>IFERROR(IFERROR(VLOOKUP(TabListaBens[[#This Row],[CodBem]],#REF!,3,FALSE),VLOOKUP(TabListaBens[[#This Row],[CodBem]],#REF!,4,FALSE)),"-")</f>
        <v>-</v>
      </c>
      <c r="C95" s="15" t="str">
        <f>IFERROR(IFERROR(VLOOKUP(TabListaBens[[#This Row],[CodBem]],#REF!,5,FALSE),VLOOKUP(TabListaBens[[#This Row],[CodBem]],#REF!,6,FALSE)),"-")</f>
        <v>-</v>
      </c>
      <c r="D95" s="45" t="s">
        <v>258</v>
      </c>
      <c r="E95" s="45" t="s">
        <v>5</v>
      </c>
      <c r="F95" s="45" t="s">
        <v>179</v>
      </c>
      <c r="G95" s="45" t="s">
        <v>22</v>
      </c>
      <c r="H95" s="45" t="s">
        <v>18</v>
      </c>
      <c r="I95" s="45" t="s">
        <v>219</v>
      </c>
    </row>
    <row r="96" spans="1:9" ht="15" x14ac:dyDescent="0.25">
      <c r="A96" s="15" t="str">
        <f>TabListaBens[[#This Row],[Bem]]</f>
        <v>SBGCL-GCLFF00030</v>
      </c>
      <c r="B96" s="15" t="str">
        <f>IFERROR(IFERROR(VLOOKUP(TabListaBens[[#This Row],[CodBem]],#REF!,3,FALSE),VLOOKUP(TabListaBens[[#This Row],[CodBem]],#REF!,4,FALSE)),"-")</f>
        <v>-</v>
      </c>
      <c r="C96" s="15" t="str">
        <f>IFERROR(IFERROR(VLOOKUP(TabListaBens[[#This Row],[CodBem]],#REF!,5,FALSE),VLOOKUP(TabListaBens[[#This Row],[CodBem]],#REF!,6,FALSE)),"-")</f>
        <v>-</v>
      </c>
      <c r="D96" s="45" t="s">
        <v>259</v>
      </c>
      <c r="E96" s="45" t="s">
        <v>5</v>
      </c>
      <c r="F96" s="45" t="s">
        <v>179</v>
      </c>
      <c r="G96" s="45" t="s">
        <v>22</v>
      </c>
      <c r="H96" s="45" t="s">
        <v>18</v>
      </c>
      <c r="I96" s="45" t="s">
        <v>219</v>
      </c>
    </row>
    <row r="97" spans="1:9" ht="15" x14ac:dyDescent="0.25">
      <c r="A97" s="15" t="str">
        <f>TabListaBens[[#This Row],[Bem]]</f>
        <v>SBGCL-GCLFF00031</v>
      </c>
      <c r="B97" s="15" t="str">
        <f>IFERROR(IFERROR(VLOOKUP(TabListaBens[[#This Row],[CodBem]],#REF!,3,FALSE),VLOOKUP(TabListaBens[[#This Row],[CodBem]],#REF!,4,FALSE)),"-")</f>
        <v>-</v>
      </c>
      <c r="C97" s="15" t="str">
        <f>IFERROR(IFERROR(VLOOKUP(TabListaBens[[#This Row],[CodBem]],#REF!,5,FALSE),VLOOKUP(TabListaBens[[#This Row],[CodBem]],#REF!,6,FALSE)),"-")</f>
        <v>-</v>
      </c>
      <c r="D97" s="45" t="s">
        <v>260</v>
      </c>
      <c r="E97" s="45" t="s">
        <v>6</v>
      </c>
      <c r="F97" s="45" t="s">
        <v>15</v>
      </c>
      <c r="G97" s="45" t="s">
        <v>22</v>
      </c>
      <c r="H97" s="45" t="s">
        <v>18</v>
      </c>
      <c r="I97" s="45" t="s">
        <v>181</v>
      </c>
    </row>
    <row r="98" spans="1:9" ht="15" x14ac:dyDescent="0.25">
      <c r="A98" s="15" t="str">
        <f>TabListaBens[[#This Row],[Bem]]</f>
        <v>SBGCL-GCLFF00032</v>
      </c>
      <c r="B98" s="15" t="str">
        <f>IFERROR(IFERROR(VLOOKUP(TabListaBens[[#This Row],[CodBem]],#REF!,3,FALSE),VLOOKUP(TabListaBens[[#This Row],[CodBem]],#REF!,4,FALSE)),"-")</f>
        <v>-</v>
      </c>
      <c r="C98" s="15" t="str">
        <f>IFERROR(IFERROR(VLOOKUP(TabListaBens[[#This Row],[CodBem]],#REF!,5,FALSE),VLOOKUP(TabListaBens[[#This Row],[CodBem]],#REF!,6,FALSE)),"-")</f>
        <v>-</v>
      </c>
      <c r="D98" s="45" t="s">
        <v>261</v>
      </c>
      <c r="E98" s="45" t="s">
        <v>6</v>
      </c>
      <c r="F98" s="45" t="s">
        <v>15</v>
      </c>
      <c r="G98" s="45" t="s">
        <v>22</v>
      </c>
      <c r="H98" s="45" t="s">
        <v>18</v>
      </c>
      <c r="I98" s="45" t="s">
        <v>181</v>
      </c>
    </row>
    <row r="99" spans="1:9" ht="15" x14ac:dyDescent="0.25">
      <c r="A99" s="15" t="str">
        <f>TabListaBens[[#This Row],[Bem]]</f>
        <v>SBGCL-GCLFF00033</v>
      </c>
      <c r="B99" s="15" t="str">
        <f>IFERROR(IFERROR(VLOOKUP(TabListaBens[[#This Row],[CodBem]],#REF!,3,FALSE),VLOOKUP(TabListaBens[[#This Row],[CodBem]],#REF!,4,FALSE)),"-")</f>
        <v>-</v>
      </c>
      <c r="C99" s="15" t="str">
        <f>IFERROR(IFERROR(VLOOKUP(TabListaBens[[#This Row],[CodBem]],#REF!,5,FALSE),VLOOKUP(TabListaBens[[#This Row],[CodBem]],#REF!,6,FALSE)),"-")</f>
        <v>-</v>
      </c>
      <c r="D99" s="45" t="s">
        <v>262</v>
      </c>
      <c r="E99" s="45" t="s">
        <v>6</v>
      </c>
      <c r="F99" s="45" t="s">
        <v>15</v>
      </c>
      <c r="G99" s="45" t="s">
        <v>22</v>
      </c>
      <c r="H99" s="45" t="s">
        <v>18</v>
      </c>
      <c r="I99" s="45" t="s">
        <v>181</v>
      </c>
    </row>
    <row r="100" spans="1:9" ht="15" x14ac:dyDescent="0.25">
      <c r="A100" s="16" t="str">
        <f>TabListaBens[[#This Row],[Bem]]</f>
        <v>SBGCL-GCLFF00034</v>
      </c>
      <c r="B100" s="16" t="str">
        <f>IFERROR(IFERROR(VLOOKUP(TabListaBens[[#This Row],[CodBem]],#REF!,3,FALSE),VLOOKUP(TabListaBens[[#This Row],[CodBem]],#REF!,4,FALSE)),"-")</f>
        <v>-</v>
      </c>
      <c r="C100" s="15" t="str">
        <f>IFERROR(IFERROR(VLOOKUP(TabListaBens[[#This Row],[CodBem]],#REF!,5,FALSE),VLOOKUP(TabListaBens[[#This Row],[CodBem]],#REF!,6,FALSE)),"-")</f>
        <v>-</v>
      </c>
      <c r="D100" s="45" t="s">
        <v>263</v>
      </c>
      <c r="E100" s="45" t="s">
        <v>6</v>
      </c>
      <c r="F100" s="45" t="s">
        <v>15</v>
      </c>
      <c r="G100" s="45" t="s">
        <v>22</v>
      </c>
      <c r="H100" s="45" t="s">
        <v>18</v>
      </c>
      <c r="I100" s="45" t="s">
        <v>181</v>
      </c>
    </row>
    <row r="101" spans="1:9" ht="15" x14ac:dyDescent="0.25">
      <c r="A101" s="16" t="str">
        <f>TabListaBens[[#This Row],[Bem]]</f>
        <v>SBGCL-GCLFF00035</v>
      </c>
      <c r="B101" s="16" t="str">
        <f>IFERROR(IFERROR(VLOOKUP(TabListaBens[[#This Row],[CodBem]],#REF!,3,FALSE),VLOOKUP(TabListaBens[[#This Row],[CodBem]],#REF!,4,FALSE)),"-")</f>
        <v>-</v>
      </c>
      <c r="C101" s="15" t="str">
        <f>IFERROR(IFERROR(VLOOKUP(TabListaBens[[#This Row],[CodBem]],#REF!,5,FALSE),VLOOKUP(TabListaBens[[#This Row],[CodBem]],#REF!,6,FALSE)),"-")</f>
        <v>-</v>
      </c>
      <c r="D101" s="45" t="s">
        <v>264</v>
      </c>
      <c r="E101" s="45" t="s">
        <v>6</v>
      </c>
      <c r="F101" s="45" t="s">
        <v>15</v>
      </c>
      <c r="G101" s="45" t="s">
        <v>22</v>
      </c>
      <c r="H101" s="45" t="s">
        <v>18</v>
      </c>
      <c r="I101" s="45" t="s">
        <v>181</v>
      </c>
    </row>
    <row r="102" spans="1:9" ht="15" x14ac:dyDescent="0.25">
      <c r="A102" s="16" t="str">
        <f>TabListaBens[[#This Row],[Bem]]</f>
        <v>SBGCL-GCLFF00036</v>
      </c>
      <c r="B102" s="16" t="str">
        <f>IFERROR(IFERROR(VLOOKUP(TabListaBens[[#This Row],[CodBem]],#REF!,3,FALSE),VLOOKUP(TabListaBens[[#This Row],[CodBem]],#REF!,4,FALSE)),"-")</f>
        <v>-</v>
      </c>
      <c r="C102" s="15" t="str">
        <f>IFERROR(IFERROR(VLOOKUP(TabListaBens[[#This Row],[CodBem]],#REF!,5,FALSE),VLOOKUP(TabListaBens[[#This Row],[CodBem]],#REF!,6,FALSE)),"-")</f>
        <v>-</v>
      </c>
      <c r="D102" s="45" t="s">
        <v>265</v>
      </c>
      <c r="E102" s="45" t="s">
        <v>6</v>
      </c>
      <c r="F102" s="45" t="s">
        <v>15</v>
      </c>
      <c r="G102" s="45" t="s">
        <v>22</v>
      </c>
      <c r="H102" s="45" t="s">
        <v>18</v>
      </c>
      <c r="I102" s="45" t="s">
        <v>181</v>
      </c>
    </row>
    <row r="103" spans="1:9" ht="15" x14ac:dyDescent="0.25">
      <c r="A103" s="15" t="str">
        <f>TabListaBens[[#This Row],[Bem]]</f>
        <v>SBGCL-GCLFF00037</v>
      </c>
      <c r="B103" s="15" t="str">
        <f>IFERROR(IFERROR(VLOOKUP(TabListaBens[[#This Row],[CodBem]],#REF!,3,FALSE),VLOOKUP(TabListaBens[[#This Row],[CodBem]],#REF!,4,FALSE)),"-")</f>
        <v>-</v>
      </c>
      <c r="C103" s="15" t="str">
        <f>IFERROR(IFERROR(VLOOKUP(TabListaBens[[#This Row],[CodBem]],#REF!,5,FALSE),VLOOKUP(TabListaBens[[#This Row],[CodBem]],#REF!,6,FALSE)),"-")</f>
        <v>-</v>
      </c>
      <c r="D103" s="45" t="s">
        <v>266</v>
      </c>
      <c r="E103" s="45" t="s">
        <v>5</v>
      </c>
      <c r="F103" s="45" t="s">
        <v>179</v>
      </c>
      <c r="G103" s="45" t="s">
        <v>22</v>
      </c>
      <c r="H103" s="45" t="s">
        <v>18</v>
      </c>
      <c r="I103" s="45" t="s">
        <v>180</v>
      </c>
    </row>
    <row r="104" spans="1:9" ht="15" x14ac:dyDescent="0.25">
      <c r="A104" s="15" t="str">
        <f>TabListaBens[[#This Row],[Bem]]</f>
        <v>SBGCL-GCLFF00038</v>
      </c>
      <c r="B104" s="15" t="str">
        <f>IFERROR(IFERROR(VLOOKUP(TabListaBens[[#This Row],[CodBem]],#REF!,3,FALSE),VLOOKUP(TabListaBens[[#This Row],[CodBem]],#REF!,4,FALSE)),"-")</f>
        <v>-</v>
      </c>
      <c r="C104" s="15" t="str">
        <f>IFERROR(IFERROR(VLOOKUP(TabListaBens[[#This Row],[CodBem]],#REF!,5,FALSE),VLOOKUP(TabListaBens[[#This Row],[CodBem]],#REF!,6,FALSE)),"-")</f>
        <v>-</v>
      </c>
      <c r="D104" s="45" t="s">
        <v>267</v>
      </c>
      <c r="E104" s="45" t="s">
        <v>5</v>
      </c>
      <c r="F104" s="45" t="s">
        <v>179</v>
      </c>
      <c r="G104" s="45" t="s">
        <v>22</v>
      </c>
      <c r="H104" s="45" t="s">
        <v>18</v>
      </c>
      <c r="I104" s="45" t="s">
        <v>180</v>
      </c>
    </row>
    <row r="105" spans="1:9" ht="15" x14ac:dyDescent="0.25">
      <c r="A105" s="15" t="str">
        <f>TabListaBens[[#This Row],[Bem]]</f>
        <v>SBGCL-GCLFF00039</v>
      </c>
      <c r="B105" s="15" t="str">
        <f>IFERROR(IFERROR(VLOOKUP(TabListaBens[[#This Row],[CodBem]],#REF!,3,FALSE),VLOOKUP(TabListaBens[[#This Row],[CodBem]],#REF!,4,FALSE)),"-")</f>
        <v>-</v>
      </c>
      <c r="C105" s="15" t="str">
        <f>IFERROR(IFERROR(VLOOKUP(TabListaBens[[#This Row],[CodBem]],#REF!,5,FALSE),VLOOKUP(TabListaBens[[#This Row],[CodBem]],#REF!,6,FALSE)),"-")</f>
        <v>-</v>
      </c>
      <c r="D105" s="45" t="s">
        <v>268</v>
      </c>
      <c r="E105" s="45" t="s">
        <v>5</v>
      </c>
      <c r="F105" s="45" t="s">
        <v>179</v>
      </c>
      <c r="G105" s="45" t="s">
        <v>22</v>
      </c>
      <c r="H105" s="45" t="s">
        <v>18</v>
      </c>
      <c r="I105" s="45" t="s">
        <v>180</v>
      </c>
    </row>
    <row r="106" spans="1:9" ht="15" x14ac:dyDescent="0.25">
      <c r="A106" s="15" t="str">
        <f>TabListaBens[[#This Row],[Bem]]</f>
        <v>SBGCL-GCLFF00040</v>
      </c>
      <c r="B106" s="15" t="str">
        <f>IFERROR(IFERROR(VLOOKUP(TabListaBens[[#This Row],[CodBem]],#REF!,3,FALSE),VLOOKUP(TabListaBens[[#This Row],[CodBem]],#REF!,4,FALSE)),"-")</f>
        <v>-</v>
      </c>
      <c r="C106" s="15" t="str">
        <f>IFERROR(IFERROR(VLOOKUP(TabListaBens[[#This Row],[CodBem]],#REF!,5,FALSE),VLOOKUP(TabListaBens[[#This Row],[CodBem]],#REF!,6,FALSE)),"-")</f>
        <v>-</v>
      </c>
      <c r="D106" s="45" t="s">
        <v>269</v>
      </c>
      <c r="E106" s="45" t="s">
        <v>5</v>
      </c>
      <c r="F106" s="45" t="s">
        <v>179</v>
      </c>
      <c r="G106" s="45" t="s">
        <v>22</v>
      </c>
      <c r="H106" s="45" t="s">
        <v>18</v>
      </c>
      <c r="I106" s="45" t="s">
        <v>180</v>
      </c>
    </row>
    <row r="107" spans="1:9" ht="15" x14ac:dyDescent="0.25">
      <c r="A107" s="15" t="str">
        <f>TabListaBens[[#This Row],[Bem]]</f>
        <v>SBGCL-GCLFF00041</v>
      </c>
      <c r="B107" s="15" t="str">
        <f>IFERROR(IFERROR(VLOOKUP(TabListaBens[[#This Row],[CodBem]],#REF!,3,FALSE),VLOOKUP(TabListaBens[[#This Row],[CodBem]],#REF!,4,FALSE)),"-")</f>
        <v>-</v>
      </c>
      <c r="C107" s="15" t="str">
        <f>IFERROR(IFERROR(VLOOKUP(TabListaBens[[#This Row],[CodBem]],#REF!,5,FALSE),VLOOKUP(TabListaBens[[#This Row],[CodBem]],#REF!,6,FALSE)),"-")</f>
        <v>-</v>
      </c>
      <c r="D107" s="45" t="s">
        <v>270</v>
      </c>
      <c r="E107" s="45" t="s">
        <v>6</v>
      </c>
      <c r="F107" s="45" t="s">
        <v>15</v>
      </c>
      <c r="G107" s="45" t="s">
        <v>22</v>
      </c>
      <c r="H107" s="45" t="s">
        <v>18</v>
      </c>
      <c r="I107" s="45" t="s">
        <v>181</v>
      </c>
    </row>
    <row r="108" spans="1:9" ht="15" x14ac:dyDescent="0.25">
      <c r="A108" s="15" t="str">
        <f>TabListaBens[[#This Row],[Bem]]</f>
        <v>SBGCL-GCLFF00042</v>
      </c>
      <c r="B108" s="15" t="str">
        <f>IFERROR(IFERROR(VLOOKUP(TabListaBens[[#This Row],[CodBem]],#REF!,3,FALSE),VLOOKUP(TabListaBens[[#This Row],[CodBem]],#REF!,4,FALSE)),"-")</f>
        <v>-</v>
      </c>
      <c r="C108" s="15" t="str">
        <f>IFERROR(IFERROR(VLOOKUP(TabListaBens[[#This Row],[CodBem]],#REF!,5,FALSE),VLOOKUP(TabListaBens[[#This Row],[CodBem]],#REF!,6,FALSE)),"-")</f>
        <v>-</v>
      </c>
      <c r="D108" s="45" t="s">
        <v>271</v>
      </c>
      <c r="E108" s="45" t="s">
        <v>6</v>
      </c>
      <c r="F108" s="45" t="s">
        <v>15</v>
      </c>
      <c r="G108" s="45" t="s">
        <v>22</v>
      </c>
      <c r="H108" s="45" t="s">
        <v>18</v>
      </c>
      <c r="I108" s="45" t="s">
        <v>181</v>
      </c>
    </row>
    <row r="109" spans="1:9" ht="15" x14ac:dyDescent="0.25">
      <c r="A109" s="15" t="str">
        <f>TabListaBens[[#This Row],[Bem]]</f>
        <v>SBGCL-GCLFF00043</v>
      </c>
      <c r="B109" s="15" t="str">
        <f>IFERROR(IFERROR(VLOOKUP(TabListaBens[[#This Row],[CodBem]],#REF!,3,FALSE),VLOOKUP(TabListaBens[[#This Row],[CodBem]],#REF!,4,FALSE)),"-")</f>
        <v>-</v>
      </c>
      <c r="C109" s="15" t="str">
        <f>IFERROR(IFERROR(VLOOKUP(TabListaBens[[#This Row],[CodBem]],#REF!,5,FALSE),VLOOKUP(TabListaBens[[#This Row],[CodBem]],#REF!,6,FALSE)),"-")</f>
        <v>-</v>
      </c>
      <c r="D109" s="45" t="s">
        <v>272</v>
      </c>
      <c r="E109" s="45" t="s">
        <v>6</v>
      </c>
      <c r="F109" s="45" t="s">
        <v>15</v>
      </c>
      <c r="G109" s="45" t="s">
        <v>22</v>
      </c>
      <c r="H109" s="45" t="s">
        <v>18</v>
      </c>
      <c r="I109" s="45" t="s">
        <v>181</v>
      </c>
    </row>
    <row r="110" spans="1:9" ht="15" x14ac:dyDescent="0.25">
      <c r="A110" s="15" t="str">
        <f>TabListaBens[[#This Row],[Bem]]</f>
        <v>SBGCL-GCLFF00044</v>
      </c>
      <c r="B110" s="15" t="str">
        <f>IFERROR(IFERROR(VLOOKUP(TabListaBens[[#This Row],[CodBem]],#REF!,3,FALSE),VLOOKUP(TabListaBens[[#This Row],[CodBem]],#REF!,4,FALSE)),"-")</f>
        <v>-</v>
      </c>
      <c r="C110" s="15" t="str">
        <f>IFERROR(IFERROR(VLOOKUP(TabListaBens[[#This Row],[CodBem]],#REF!,5,FALSE),VLOOKUP(TabListaBens[[#This Row],[CodBem]],#REF!,6,FALSE)),"-")</f>
        <v>-</v>
      </c>
      <c r="D110" s="45" t="s">
        <v>273</v>
      </c>
      <c r="E110" s="45" t="s">
        <v>6</v>
      </c>
      <c r="F110" s="45" t="s">
        <v>15</v>
      </c>
      <c r="G110" s="45" t="s">
        <v>22</v>
      </c>
      <c r="H110" s="45" t="s">
        <v>18</v>
      </c>
      <c r="I110" s="45" t="s">
        <v>181</v>
      </c>
    </row>
    <row r="111" spans="1:9" ht="15" x14ac:dyDescent="0.25">
      <c r="A111" s="15" t="str">
        <f>TabListaBens[[#This Row],[Bem]]</f>
        <v>SBGCL-GCLFF00045</v>
      </c>
      <c r="B111" s="15" t="str">
        <f>IFERROR(IFERROR(VLOOKUP(TabListaBens[[#This Row],[CodBem]],#REF!,3,FALSE),VLOOKUP(TabListaBens[[#This Row],[CodBem]],#REF!,4,FALSE)),"-")</f>
        <v>-</v>
      </c>
      <c r="C111" s="15" t="str">
        <f>IFERROR(IFERROR(VLOOKUP(TabListaBens[[#This Row],[CodBem]],#REF!,5,FALSE),VLOOKUP(TabListaBens[[#This Row],[CodBem]],#REF!,6,FALSE)),"-")</f>
        <v>-</v>
      </c>
      <c r="D111" s="45" t="s">
        <v>274</v>
      </c>
      <c r="E111" s="45" t="s">
        <v>5</v>
      </c>
      <c r="F111" s="45" t="s">
        <v>179</v>
      </c>
      <c r="G111" s="45" t="s">
        <v>22</v>
      </c>
      <c r="H111" s="45" t="s">
        <v>18</v>
      </c>
      <c r="I111" s="45" t="s">
        <v>182</v>
      </c>
    </row>
    <row r="112" spans="1:9" ht="15" x14ac:dyDescent="0.25">
      <c r="A112" s="15" t="str">
        <f>TabListaBens[[#This Row],[Bem]]</f>
        <v>SBGCL-GCLFF00046</v>
      </c>
      <c r="B112" s="15" t="str">
        <f>IFERROR(IFERROR(VLOOKUP(TabListaBens[[#This Row],[CodBem]],#REF!,3,FALSE),VLOOKUP(TabListaBens[[#This Row],[CodBem]],#REF!,4,FALSE)),"-")</f>
        <v>-</v>
      </c>
      <c r="C112" s="15" t="str">
        <f>IFERROR(IFERROR(VLOOKUP(TabListaBens[[#This Row],[CodBem]],#REF!,5,FALSE),VLOOKUP(TabListaBens[[#This Row],[CodBem]],#REF!,6,FALSE)),"-")</f>
        <v>-</v>
      </c>
      <c r="D112" s="45" t="s">
        <v>275</v>
      </c>
      <c r="E112" s="45" t="s">
        <v>5</v>
      </c>
      <c r="F112" s="45" t="s">
        <v>179</v>
      </c>
      <c r="G112" s="45" t="s">
        <v>22</v>
      </c>
      <c r="H112" s="45" t="s">
        <v>18</v>
      </c>
      <c r="I112" s="45" t="s">
        <v>182</v>
      </c>
    </row>
    <row r="113" spans="1:9" ht="15" x14ac:dyDescent="0.25">
      <c r="A113" s="16" t="str">
        <f>TabListaBens[[#This Row],[Bem]]</f>
        <v>SBGCL-GCLFF00047</v>
      </c>
      <c r="B113" s="16" t="str">
        <f>IFERROR(IFERROR(VLOOKUP(TabListaBens[[#This Row],[CodBem]],#REF!,3,FALSE),VLOOKUP(TabListaBens[[#This Row],[CodBem]],#REF!,4,FALSE)),"-")</f>
        <v>-</v>
      </c>
      <c r="C113" s="15" t="str">
        <f>IFERROR(IFERROR(VLOOKUP(TabListaBens[[#This Row],[CodBem]],#REF!,5,FALSE),VLOOKUP(TabListaBens[[#This Row],[CodBem]],#REF!,6,FALSE)),"-")</f>
        <v>-</v>
      </c>
      <c r="D113" s="45" t="s">
        <v>649</v>
      </c>
      <c r="E113" s="45" t="s">
        <v>5</v>
      </c>
      <c r="F113" s="45" t="s">
        <v>179</v>
      </c>
      <c r="G113" s="45" t="s">
        <v>22</v>
      </c>
      <c r="H113" s="45" t="s">
        <v>18</v>
      </c>
      <c r="I113" s="45" t="s">
        <v>180</v>
      </c>
    </row>
    <row r="114" spans="1:9" ht="15" x14ac:dyDescent="0.25">
      <c r="A114" s="16" t="str">
        <f>TabListaBens[[#This Row],[Bem]]</f>
        <v>SBGCL-GCLFF00048</v>
      </c>
      <c r="B114" s="16" t="str">
        <f>IFERROR(IFERROR(VLOOKUP(TabListaBens[[#This Row],[CodBem]],#REF!,3,FALSE),VLOOKUP(TabListaBens[[#This Row],[CodBem]],#REF!,4,FALSE)),"-")</f>
        <v>-</v>
      </c>
      <c r="C114" s="15" t="str">
        <f>IFERROR(IFERROR(VLOOKUP(TabListaBens[[#This Row],[CodBem]],#REF!,5,FALSE),VLOOKUP(TabListaBens[[#This Row],[CodBem]],#REF!,6,FALSE)),"-")</f>
        <v>-</v>
      </c>
      <c r="D114" s="45" t="s">
        <v>650</v>
      </c>
      <c r="E114" s="45" t="s">
        <v>5</v>
      </c>
      <c r="F114" s="45" t="s">
        <v>179</v>
      </c>
      <c r="G114" s="45" t="s">
        <v>22</v>
      </c>
      <c r="H114" s="45" t="s">
        <v>18</v>
      </c>
      <c r="I114" s="45" t="s">
        <v>180</v>
      </c>
    </row>
    <row r="115" spans="1:9" ht="15" x14ac:dyDescent="0.25">
      <c r="A115" s="15" t="str">
        <f>TabListaBens[[#This Row],[Bem]]</f>
        <v>SBGCL-GCLFF00049</v>
      </c>
      <c r="B115" s="15" t="str">
        <f>IFERROR(IFERROR(VLOOKUP(TabListaBens[[#This Row],[CodBem]],#REF!,3,FALSE),VLOOKUP(TabListaBens[[#This Row],[CodBem]],#REF!,4,FALSE)),"-")</f>
        <v>-</v>
      </c>
      <c r="C115" s="15" t="str">
        <f>IFERROR(IFERROR(VLOOKUP(TabListaBens[[#This Row],[CodBem]],#REF!,5,FALSE),VLOOKUP(TabListaBens[[#This Row],[CodBem]],#REF!,6,FALSE)),"-")</f>
        <v>-</v>
      </c>
      <c r="D115" s="45" t="s">
        <v>651</v>
      </c>
      <c r="E115" s="45" t="s">
        <v>5</v>
      </c>
      <c r="F115" s="45" t="s">
        <v>179</v>
      </c>
      <c r="G115" s="45" t="s">
        <v>22</v>
      </c>
      <c r="H115" s="45" t="s">
        <v>18</v>
      </c>
      <c r="I115" s="45" t="s">
        <v>180</v>
      </c>
    </row>
    <row r="116" spans="1:9" ht="15" x14ac:dyDescent="0.25">
      <c r="A116" s="15" t="str">
        <f>TabListaBens[[#This Row],[Bem]]</f>
        <v>SBGCL-GCLFF00050</v>
      </c>
      <c r="B116" s="15" t="str">
        <f>IFERROR(IFERROR(VLOOKUP(TabListaBens[[#This Row],[CodBem]],#REF!,3,FALSE),VLOOKUP(TabListaBens[[#This Row],[CodBem]],#REF!,4,FALSE)),"-")</f>
        <v>-</v>
      </c>
      <c r="C116" s="15" t="str">
        <f>IFERROR(IFERROR(VLOOKUP(TabListaBens[[#This Row],[CodBem]],#REF!,5,FALSE),VLOOKUP(TabListaBens[[#This Row],[CodBem]],#REF!,6,FALSE)),"-")</f>
        <v>-</v>
      </c>
      <c r="D116" s="45" t="s">
        <v>652</v>
      </c>
      <c r="E116" s="45" t="s">
        <v>5</v>
      </c>
      <c r="F116" s="45" t="s">
        <v>179</v>
      </c>
      <c r="G116" s="45" t="s">
        <v>22</v>
      </c>
      <c r="H116" s="45" t="s">
        <v>18</v>
      </c>
      <c r="I116" s="45" t="s">
        <v>219</v>
      </c>
    </row>
    <row r="117" spans="1:9" ht="15" x14ac:dyDescent="0.25">
      <c r="A117" s="15" t="str">
        <f>TabListaBens[[#This Row],[Bem]]</f>
        <v>SBGCL-GCLFF00051</v>
      </c>
      <c r="B117" s="15" t="str">
        <f>IFERROR(IFERROR(VLOOKUP(TabListaBens[[#This Row],[CodBem]],#REF!,3,FALSE),VLOOKUP(TabListaBens[[#This Row],[CodBem]],#REF!,4,FALSE)),"-")</f>
        <v>-</v>
      </c>
      <c r="C117" s="15" t="str">
        <f>IFERROR(IFERROR(VLOOKUP(TabListaBens[[#This Row],[CodBem]],#REF!,5,FALSE),VLOOKUP(TabListaBens[[#This Row],[CodBem]],#REF!,6,FALSE)),"-")</f>
        <v>-</v>
      </c>
      <c r="D117" s="45" t="s">
        <v>653</v>
      </c>
      <c r="E117" s="45" t="s">
        <v>5</v>
      </c>
      <c r="F117" s="45" t="s">
        <v>179</v>
      </c>
      <c r="G117" s="45" t="s">
        <v>22</v>
      </c>
      <c r="H117" s="45" t="s">
        <v>18</v>
      </c>
      <c r="I117" s="45" t="s">
        <v>219</v>
      </c>
    </row>
    <row r="118" spans="1:9" ht="15" x14ac:dyDescent="0.25">
      <c r="A118" s="15" t="str">
        <f>TabListaBens[[#This Row],[Bem]]</f>
        <v>SBGCL-GCLFF00052</v>
      </c>
      <c r="B118" s="15" t="str">
        <f>IFERROR(IFERROR(VLOOKUP(TabListaBens[[#This Row],[CodBem]],#REF!,3,FALSE),VLOOKUP(TabListaBens[[#This Row],[CodBem]],#REF!,4,FALSE)),"-")</f>
        <v>-</v>
      </c>
      <c r="C118" s="15" t="str">
        <f>IFERROR(IFERROR(VLOOKUP(TabListaBens[[#This Row],[CodBem]],#REF!,5,FALSE),VLOOKUP(TabListaBens[[#This Row],[CodBem]],#REF!,6,FALSE)),"-")</f>
        <v>-</v>
      </c>
      <c r="D118" s="45" t="s">
        <v>654</v>
      </c>
      <c r="E118" s="45" t="s">
        <v>5</v>
      </c>
      <c r="F118" s="45" t="s">
        <v>179</v>
      </c>
      <c r="G118" s="45" t="s">
        <v>22</v>
      </c>
      <c r="H118" s="45" t="s">
        <v>18</v>
      </c>
      <c r="I118" s="45" t="s">
        <v>182</v>
      </c>
    </row>
    <row r="119" spans="1:9" ht="15" x14ac:dyDescent="0.25">
      <c r="A119" s="15" t="str">
        <f>TabListaBens[[#This Row],[Bem]]</f>
        <v>SBGCL-GCLFF00053</v>
      </c>
      <c r="B119" s="15" t="str">
        <f>IFERROR(IFERROR(VLOOKUP(TabListaBens[[#This Row],[CodBem]],#REF!,3,FALSE),VLOOKUP(TabListaBens[[#This Row],[CodBem]],#REF!,4,FALSE)),"-")</f>
        <v>-</v>
      </c>
      <c r="C119" s="15" t="str">
        <f>IFERROR(IFERROR(VLOOKUP(TabListaBens[[#This Row],[CodBem]],#REF!,5,FALSE),VLOOKUP(TabListaBens[[#This Row],[CodBem]],#REF!,6,FALSE)),"-")</f>
        <v>-</v>
      </c>
      <c r="D119" s="45" t="s">
        <v>655</v>
      </c>
      <c r="E119" s="45" t="s">
        <v>5</v>
      </c>
      <c r="F119" s="45" t="s">
        <v>179</v>
      </c>
      <c r="G119" s="45" t="s">
        <v>22</v>
      </c>
      <c r="H119" s="45" t="s">
        <v>18</v>
      </c>
      <c r="I119" s="45" t="s">
        <v>182</v>
      </c>
    </row>
    <row r="120" spans="1:9" ht="15" x14ac:dyDescent="0.25">
      <c r="A120" s="16" t="str">
        <f>TabListaBens[[#This Row],[Bem]]</f>
        <v>SBGCL-GCLFF00054</v>
      </c>
      <c r="B120" s="16" t="str">
        <f>IFERROR(IFERROR(VLOOKUP(TabListaBens[[#This Row],[CodBem]],#REF!,3,FALSE),VLOOKUP(TabListaBens[[#This Row],[CodBem]],#REF!,4,FALSE)),"-")</f>
        <v>-</v>
      </c>
      <c r="C120" s="15" t="str">
        <f>IFERROR(IFERROR(VLOOKUP(TabListaBens[[#This Row],[CodBem]],#REF!,5,FALSE),VLOOKUP(TabListaBens[[#This Row],[CodBem]],#REF!,6,FALSE)),"-")</f>
        <v>-</v>
      </c>
      <c r="D120" s="45" t="s">
        <v>656</v>
      </c>
      <c r="E120" s="45" t="s">
        <v>5</v>
      </c>
      <c r="F120" s="45" t="s">
        <v>179</v>
      </c>
      <c r="G120" s="45" t="s">
        <v>22</v>
      </c>
      <c r="H120" s="45" t="s">
        <v>18</v>
      </c>
      <c r="I120" s="45" t="s">
        <v>180</v>
      </c>
    </row>
    <row r="121" spans="1:9" ht="15" x14ac:dyDescent="0.25">
      <c r="A121" s="16" t="str">
        <f>TabListaBens[[#This Row],[Bem]]</f>
        <v>SBGCL-GCLFF00055</v>
      </c>
      <c r="B121" s="16" t="str">
        <f>IFERROR(IFERROR(VLOOKUP(TabListaBens[[#This Row],[CodBem]],#REF!,3,FALSE),VLOOKUP(TabListaBens[[#This Row],[CodBem]],#REF!,4,FALSE)),"-")</f>
        <v>-</v>
      </c>
      <c r="C121" s="15" t="str">
        <f>IFERROR(IFERROR(VLOOKUP(TabListaBens[[#This Row],[CodBem]],#REF!,5,FALSE),VLOOKUP(TabListaBens[[#This Row],[CodBem]],#REF!,6,FALSE)),"-")</f>
        <v>-</v>
      </c>
      <c r="D121" s="45" t="s">
        <v>657</v>
      </c>
      <c r="E121" s="45" t="s">
        <v>5</v>
      </c>
      <c r="F121" s="45" t="s">
        <v>179</v>
      </c>
      <c r="G121" s="45" t="s">
        <v>22</v>
      </c>
      <c r="H121" s="45" t="s">
        <v>18</v>
      </c>
      <c r="I121" s="45" t="s">
        <v>219</v>
      </c>
    </row>
    <row r="122" spans="1:9" ht="15" x14ac:dyDescent="0.25">
      <c r="A122" s="16" t="str">
        <f>TabListaBens[[#This Row],[Bem]]</f>
        <v>SBGCL-GCLFF00056</v>
      </c>
      <c r="B122" s="16" t="str">
        <f>IFERROR(IFERROR(VLOOKUP(TabListaBens[[#This Row],[CodBem]],#REF!,3,FALSE),VLOOKUP(TabListaBens[[#This Row],[CodBem]],#REF!,4,FALSE)),"-")</f>
        <v>-</v>
      </c>
      <c r="C122" s="15" t="str">
        <f>IFERROR(IFERROR(VLOOKUP(TabListaBens[[#This Row],[CodBem]],#REF!,5,FALSE),VLOOKUP(TabListaBens[[#This Row],[CodBem]],#REF!,6,FALSE)),"-")</f>
        <v>-</v>
      </c>
      <c r="D122" s="45" t="s">
        <v>658</v>
      </c>
      <c r="E122" s="45" t="s">
        <v>5</v>
      </c>
      <c r="F122" s="45" t="s">
        <v>179</v>
      </c>
      <c r="G122" s="45" t="s">
        <v>22</v>
      </c>
      <c r="H122" s="45" t="s">
        <v>18</v>
      </c>
      <c r="I122" s="45" t="s">
        <v>219</v>
      </c>
    </row>
    <row r="123" spans="1:9" ht="15" x14ac:dyDescent="0.25">
      <c r="A123" s="16" t="str">
        <f>TabListaBens[[#This Row],[Bem]]</f>
        <v>SBGCL-GCLFF00057</v>
      </c>
      <c r="B123" s="16" t="str">
        <f>IFERROR(IFERROR(VLOOKUP(TabListaBens[[#This Row],[CodBem]],#REF!,3,FALSE),VLOOKUP(TabListaBens[[#This Row],[CodBem]],#REF!,4,FALSE)),"-")</f>
        <v>-</v>
      </c>
      <c r="C123" s="16" t="str">
        <f>IFERROR(IFERROR(VLOOKUP(TabListaBens[[#This Row],[CodBem]],#REF!,5,FALSE),VLOOKUP(TabListaBens[[#This Row],[CodBem]],#REF!,6,FALSE)),"-")</f>
        <v>-</v>
      </c>
      <c r="D123" s="45" t="s">
        <v>659</v>
      </c>
      <c r="E123" s="45" t="s">
        <v>5</v>
      </c>
      <c r="F123" s="45" t="s">
        <v>179</v>
      </c>
      <c r="G123" s="45" t="s">
        <v>22</v>
      </c>
      <c r="H123" s="45" t="s">
        <v>18</v>
      </c>
      <c r="I123" s="45" t="s">
        <v>219</v>
      </c>
    </row>
    <row r="124" spans="1:9" ht="15" x14ac:dyDescent="0.25">
      <c r="A124" s="16" t="str">
        <f>TabListaBens[[#This Row],[Bem]]</f>
        <v>SBGCL-GCLFF00058</v>
      </c>
      <c r="B124" s="16" t="str">
        <f>IFERROR(IFERROR(VLOOKUP(TabListaBens[[#This Row],[CodBem]],#REF!,3,FALSE),VLOOKUP(TabListaBens[[#This Row],[CodBem]],#REF!,4,FALSE)),"-")</f>
        <v>-</v>
      </c>
      <c r="C124" s="16" t="str">
        <f>IFERROR(IFERROR(VLOOKUP(TabListaBens[[#This Row],[CodBem]],#REF!,5,FALSE),VLOOKUP(TabListaBens[[#This Row],[CodBem]],#REF!,6,FALSE)),"-")</f>
        <v>-</v>
      </c>
      <c r="D124" s="45" t="s">
        <v>660</v>
      </c>
      <c r="E124" s="45" t="s">
        <v>5</v>
      </c>
      <c r="F124" s="45" t="s">
        <v>179</v>
      </c>
      <c r="G124" s="45" t="s">
        <v>22</v>
      </c>
      <c r="H124" s="45" t="s">
        <v>18</v>
      </c>
      <c r="I124" s="45" t="s">
        <v>180</v>
      </c>
    </row>
    <row r="125" spans="1:9" ht="15" x14ac:dyDescent="0.25">
      <c r="A125" s="16" t="str">
        <f>TabListaBens[[#This Row],[Bem]]</f>
        <v>SBGCL-GCLFF00059</v>
      </c>
      <c r="B125" s="16" t="str">
        <f>IFERROR(IFERROR(VLOOKUP(TabListaBens[[#This Row],[CodBem]],#REF!,3,FALSE),VLOOKUP(TabListaBens[[#This Row],[CodBem]],#REF!,4,FALSE)),"-")</f>
        <v>-</v>
      </c>
      <c r="C125" s="16" t="str">
        <f>IFERROR(IFERROR(VLOOKUP(TabListaBens[[#This Row],[CodBem]],#REF!,5,FALSE),VLOOKUP(TabListaBens[[#This Row],[CodBem]],#REF!,6,FALSE)),"-")</f>
        <v>-</v>
      </c>
      <c r="D125" s="45" t="s">
        <v>661</v>
      </c>
      <c r="E125" s="45" t="s">
        <v>5</v>
      </c>
      <c r="F125" s="45" t="s">
        <v>179</v>
      </c>
      <c r="G125" s="45" t="s">
        <v>22</v>
      </c>
      <c r="H125" s="45" t="s">
        <v>18</v>
      </c>
      <c r="I125" s="45" t="s">
        <v>219</v>
      </c>
    </row>
    <row r="126" spans="1:9" ht="15" x14ac:dyDescent="0.25">
      <c r="A126" s="16" t="str">
        <f>TabListaBens[[#This Row],[Bem]]</f>
        <v>SBGCL-GCLFF00060</v>
      </c>
      <c r="B126" s="16" t="str">
        <f>IFERROR(IFERROR(VLOOKUP(TabListaBens[[#This Row],[CodBem]],#REF!,3,FALSE),VLOOKUP(TabListaBens[[#This Row],[CodBem]],#REF!,4,FALSE)),"-")</f>
        <v>-</v>
      </c>
      <c r="C126" s="16" t="str">
        <f>IFERROR(IFERROR(VLOOKUP(TabListaBens[[#This Row],[CodBem]],#REF!,5,FALSE),VLOOKUP(TabListaBens[[#This Row],[CodBem]],#REF!,6,FALSE)),"-")</f>
        <v>-</v>
      </c>
      <c r="D126" s="45" t="s">
        <v>662</v>
      </c>
      <c r="E126" s="45" t="s">
        <v>5</v>
      </c>
      <c r="F126" s="45" t="s">
        <v>179</v>
      </c>
      <c r="G126" s="45" t="s">
        <v>22</v>
      </c>
      <c r="H126" s="45" t="s">
        <v>18</v>
      </c>
      <c r="I126" s="45" t="s">
        <v>219</v>
      </c>
    </row>
    <row r="127" spans="1:9" ht="15" x14ac:dyDescent="0.25">
      <c r="A127" s="16" t="str">
        <f>TabListaBens[[#This Row],[Bem]]</f>
        <v>SBGCL-GCLFF00061</v>
      </c>
      <c r="B127" s="16" t="str">
        <f>IFERROR(IFERROR(VLOOKUP(TabListaBens[[#This Row],[CodBem]],#REF!,3,FALSE),VLOOKUP(TabListaBens[[#This Row],[CodBem]],#REF!,4,FALSE)),"-")</f>
        <v>-</v>
      </c>
      <c r="C127" s="16" t="str">
        <f>IFERROR(IFERROR(VLOOKUP(TabListaBens[[#This Row],[CodBem]],#REF!,5,FALSE),VLOOKUP(TabListaBens[[#This Row],[CodBem]],#REF!,6,FALSE)),"-")</f>
        <v>-</v>
      </c>
      <c r="D127" s="45" t="s">
        <v>663</v>
      </c>
      <c r="E127" s="45" t="s">
        <v>5</v>
      </c>
      <c r="F127" s="45" t="s">
        <v>179</v>
      </c>
      <c r="G127" s="45" t="s">
        <v>22</v>
      </c>
      <c r="H127" s="45" t="s">
        <v>18</v>
      </c>
      <c r="I127" s="45" t="s">
        <v>182</v>
      </c>
    </row>
    <row r="128" spans="1:9" ht="15" x14ac:dyDescent="0.25">
      <c r="A128" s="16" t="str">
        <f>TabListaBens[[#This Row],[Bem]]</f>
        <v>SBGCL-GCLFF00062</v>
      </c>
      <c r="B128" s="16" t="str">
        <f>IFERROR(IFERROR(VLOOKUP(TabListaBens[[#This Row],[CodBem]],#REF!,3,FALSE),VLOOKUP(TabListaBens[[#This Row],[CodBem]],#REF!,4,FALSE)),"-")</f>
        <v>-</v>
      </c>
      <c r="C128" s="16" t="str">
        <f>IFERROR(IFERROR(VLOOKUP(TabListaBens[[#This Row],[CodBem]],#REF!,5,FALSE),VLOOKUP(TabListaBens[[#This Row],[CodBem]],#REF!,6,FALSE)),"-")</f>
        <v>-</v>
      </c>
      <c r="D128" s="45" t="s">
        <v>664</v>
      </c>
      <c r="E128" s="45" t="s">
        <v>5</v>
      </c>
      <c r="F128" s="45" t="s">
        <v>179</v>
      </c>
      <c r="G128" s="45" t="s">
        <v>22</v>
      </c>
      <c r="H128" s="45" t="s">
        <v>18</v>
      </c>
      <c r="I128" s="45" t="s">
        <v>180</v>
      </c>
    </row>
    <row r="129" spans="1:9" ht="15" x14ac:dyDescent="0.25">
      <c r="A129" s="16" t="str">
        <f>TabListaBens[[#This Row],[Bem]]</f>
        <v>SBGCL-GCLFF00063</v>
      </c>
      <c r="B129" s="16" t="str">
        <f>IFERROR(IFERROR(VLOOKUP(TabListaBens[[#This Row],[CodBem]],#REF!,3,FALSE),VLOOKUP(TabListaBens[[#This Row],[CodBem]],#REF!,4,FALSE)),"-")</f>
        <v>-</v>
      </c>
      <c r="C129" s="16" t="str">
        <f>IFERROR(IFERROR(VLOOKUP(TabListaBens[[#This Row],[CodBem]],#REF!,5,FALSE),VLOOKUP(TabListaBens[[#This Row],[CodBem]],#REF!,6,FALSE)),"-")</f>
        <v>-</v>
      </c>
      <c r="D129" s="45" t="s">
        <v>665</v>
      </c>
      <c r="E129" s="45" t="s">
        <v>5</v>
      </c>
      <c r="F129" s="45" t="s">
        <v>179</v>
      </c>
      <c r="G129" s="45" t="s">
        <v>22</v>
      </c>
      <c r="H129" s="45" t="s">
        <v>18</v>
      </c>
      <c r="I129" s="45" t="s">
        <v>180</v>
      </c>
    </row>
    <row r="130" spans="1:9" ht="15" x14ac:dyDescent="0.25">
      <c r="A130" s="16" t="str">
        <f>TabListaBens[[#This Row],[Bem]]</f>
        <v>SBGCL-GCLFF00064</v>
      </c>
      <c r="B130" s="16" t="str">
        <f>IFERROR(IFERROR(VLOOKUP(TabListaBens[[#This Row],[CodBem]],#REF!,3,FALSE),VLOOKUP(TabListaBens[[#This Row],[CodBem]],#REF!,4,FALSE)),"-")</f>
        <v>-</v>
      </c>
      <c r="C130" s="16" t="str">
        <f>IFERROR(IFERROR(VLOOKUP(TabListaBens[[#This Row],[CodBem]],#REF!,5,FALSE),VLOOKUP(TabListaBens[[#This Row],[CodBem]],#REF!,6,FALSE)),"-")</f>
        <v>-</v>
      </c>
      <c r="D130" s="45" t="s">
        <v>666</v>
      </c>
      <c r="E130" s="45" t="s">
        <v>5</v>
      </c>
      <c r="F130" s="45" t="s">
        <v>179</v>
      </c>
      <c r="G130" s="45" t="s">
        <v>22</v>
      </c>
      <c r="H130" s="45" t="s">
        <v>18</v>
      </c>
      <c r="I130" s="45" t="s">
        <v>180</v>
      </c>
    </row>
    <row r="131" spans="1:9" ht="15" x14ac:dyDescent="0.25">
      <c r="A131" s="16" t="str">
        <f>TabListaBens[[#This Row],[Bem]]</f>
        <v>SBGCL-GCLFF00065</v>
      </c>
      <c r="B131" s="16" t="str">
        <f>IFERROR(IFERROR(VLOOKUP(TabListaBens[[#This Row],[CodBem]],#REF!,3,FALSE),VLOOKUP(TabListaBens[[#This Row],[CodBem]],#REF!,4,FALSE)),"-")</f>
        <v>-</v>
      </c>
      <c r="C131" s="16" t="str">
        <f>IFERROR(IFERROR(VLOOKUP(TabListaBens[[#This Row],[CodBem]],#REF!,5,FALSE),VLOOKUP(TabListaBens[[#This Row],[CodBem]],#REF!,6,FALSE)),"-")</f>
        <v>-</v>
      </c>
      <c r="D131" s="45" t="s">
        <v>667</v>
      </c>
      <c r="E131" s="45" t="s">
        <v>5</v>
      </c>
      <c r="F131" s="45" t="s">
        <v>179</v>
      </c>
      <c r="G131" s="45" t="s">
        <v>22</v>
      </c>
      <c r="H131" s="45" t="s">
        <v>18</v>
      </c>
      <c r="I131" s="45" t="s">
        <v>180</v>
      </c>
    </row>
    <row r="132" spans="1:9" ht="15" x14ac:dyDescent="0.25">
      <c r="A132" s="16" t="str">
        <f>TabListaBens[[#This Row],[Bem]]</f>
        <v>SBGCL-GCLFF00066</v>
      </c>
      <c r="B132" s="16" t="str">
        <f>IFERROR(IFERROR(VLOOKUP(TabListaBens[[#This Row],[CodBem]],#REF!,3,FALSE),VLOOKUP(TabListaBens[[#This Row],[CodBem]],#REF!,4,FALSE)),"-")</f>
        <v>-</v>
      </c>
      <c r="C132" s="16" t="str">
        <f>IFERROR(IFERROR(VLOOKUP(TabListaBens[[#This Row],[CodBem]],#REF!,5,FALSE),VLOOKUP(TabListaBens[[#This Row],[CodBem]],#REF!,6,FALSE)),"-")</f>
        <v>-</v>
      </c>
      <c r="D132" s="45" t="s">
        <v>668</v>
      </c>
      <c r="E132" s="45" t="s">
        <v>5</v>
      </c>
      <c r="F132" s="45" t="s">
        <v>179</v>
      </c>
      <c r="G132" s="45" t="s">
        <v>22</v>
      </c>
      <c r="H132" s="45" t="s">
        <v>18</v>
      </c>
      <c r="I132" s="45" t="s">
        <v>180</v>
      </c>
    </row>
    <row r="133" spans="1:9" ht="15" x14ac:dyDescent="0.25">
      <c r="A133" s="16" t="str">
        <f>TabListaBens[[#This Row],[Bem]]</f>
        <v>SBGCL-GCLFF00067</v>
      </c>
      <c r="B133" s="16" t="str">
        <f>IFERROR(IFERROR(VLOOKUP(TabListaBens[[#This Row],[CodBem]],#REF!,3,FALSE),VLOOKUP(TabListaBens[[#This Row],[CodBem]],#REF!,4,FALSE)),"-")</f>
        <v>-</v>
      </c>
      <c r="C133" s="16" t="str">
        <f>IFERROR(IFERROR(VLOOKUP(TabListaBens[[#This Row],[CodBem]],#REF!,5,FALSE),VLOOKUP(TabListaBens[[#This Row],[CodBem]],#REF!,6,FALSE)),"-")</f>
        <v>-</v>
      </c>
      <c r="D133" s="45" t="s">
        <v>669</v>
      </c>
      <c r="E133" s="45" t="s">
        <v>5</v>
      </c>
      <c r="F133" s="45" t="s">
        <v>179</v>
      </c>
      <c r="G133" s="45" t="s">
        <v>22</v>
      </c>
      <c r="H133" s="45" t="s">
        <v>18</v>
      </c>
      <c r="I133" s="45" t="s">
        <v>180</v>
      </c>
    </row>
    <row r="134" spans="1:9" ht="15" x14ac:dyDescent="0.25">
      <c r="A134" s="16" t="str">
        <f>TabListaBens[[#This Row],[Bem]]</f>
        <v>SBGCL-GCLFF00068</v>
      </c>
      <c r="B134" s="16" t="str">
        <f>IFERROR(IFERROR(VLOOKUP(TabListaBens[[#This Row],[CodBem]],#REF!,3,FALSE),VLOOKUP(TabListaBens[[#This Row],[CodBem]],#REF!,4,FALSE)),"-")</f>
        <v>-</v>
      </c>
      <c r="C134" s="16" t="str">
        <f>IFERROR(IFERROR(VLOOKUP(TabListaBens[[#This Row],[CodBem]],#REF!,5,FALSE),VLOOKUP(TabListaBens[[#This Row],[CodBem]],#REF!,6,FALSE)),"-")</f>
        <v>-</v>
      </c>
      <c r="D134" s="45" t="s">
        <v>670</v>
      </c>
      <c r="E134" s="45" t="s">
        <v>5</v>
      </c>
      <c r="F134" s="45" t="s">
        <v>179</v>
      </c>
      <c r="G134" s="45" t="s">
        <v>22</v>
      </c>
      <c r="H134" s="45" t="s">
        <v>18</v>
      </c>
      <c r="I134" s="45" t="s">
        <v>182</v>
      </c>
    </row>
    <row r="135" spans="1:9" ht="15" x14ac:dyDescent="0.25">
      <c r="A135" s="16" t="str">
        <f>TabListaBens[[#This Row],[Bem]]</f>
        <v>SBGCL-GCLFF00069</v>
      </c>
      <c r="B135" s="16" t="str">
        <f>IFERROR(IFERROR(VLOOKUP(TabListaBens[[#This Row],[CodBem]],#REF!,3,FALSE),VLOOKUP(TabListaBens[[#This Row],[CodBem]],#REF!,4,FALSE)),"-")</f>
        <v>-</v>
      </c>
      <c r="C135" s="16" t="str">
        <f>IFERROR(IFERROR(VLOOKUP(TabListaBens[[#This Row],[CodBem]],#REF!,5,FALSE),VLOOKUP(TabListaBens[[#This Row],[CodBem]],#REF!,6,FALSE)),"-")</f>
        <v>-</v>
      </c>
      <c r="D135" s="45" t="s">
        <v>671</v>
      </c>
      <c r="E135" s="45" t="s">
        <v>5</v>
      </c>
      <c r="F135" s="45" t="s">
        <v>179</v>
      </c>
      <c r="G135" s="45" t="s">
        <v>22</v>
      </c>
      <c r="H135" s="45" t="s">
        <v>18</v>
      </c>
      <c r="I135" s="45" t="s">
        <v>182</v>
      </c>
    </row>
    <row r="136" spans="1:9" ht="15" x14ac:dyDescent="0.25">
      <c r="A136" s="16" t="str">
        <f>TabListaBens[[#This Row],[Bem]]</f>
        <v>SBGCL-GCLFF00070</v>
      </c>
      <c r="B136" s="16" t="str">
        <f>IFERROR(IFERROR(VLOOKUP(TabListaBens[[#This Row],[CodBem]],#REF!,3,FALSE),VLOOKUP(TabListaBens[[#This Row],[CodBem]],#REF!,4,FALSE)),"-")</f>
        <v>-</v>
      </c>
      <c r="C136" s="16" t="str">
        <f>IFERROR(IFERROR(VLOOKUP(TabListaBens[[#This Row],[CodBem]],#REF!,5,FALSE),VLOOKUP(TabListaBens[[#This Row],[CodBem]],#REF!,6,FALSE)),"-")</f>
        <v>-</v>
      </c>
      <c r="D136" s="45" t="s">
        <v>672</v>
      </c>
      <c r="E136" s="45" t="s">
        <v>5</v>
      </c>
      <c r="F136" s="45" t="s">
        <v>179</v>
      </c>
      <c r="G136" s="45" t="s">
        <v>22</v>
      </c>
      <c r="H136" s="45" t="s">
        <v>18</v>
      </c>
      <c r="I136" s="45" t="s">
        <v>182</v>
      </c>
    </row>
    <row r="137" spans="1:9" ht="15" x14ac:dyDescent="0.25">
      <c r="A137" s="16" t="str">
        <f>TabListaBens[[#This Row],[Bem]]</f>
        <v>SBGCL-GCLFF00071</v>
      </c>
      <c r="B137" s="16" t="str">
        <f>IFERROR(IFERROR(VLOOKUP(TabListaBens[[#This Row],[CodBem]],#REF!,3,FALSE),VLOOKUP(TabListaBens[[#This Row],[CodBem]],#REF!,4,FALSE)),"-")</f>
        <v>-</v>
      </c>
      <c r="C137" s="16" t="str">
        <f>IFERROR(IFERROR(VLOOKUP(TabListaBens[[#This Row],[CodBem]],#REF!,5,FALSE),VLOOKUP(TabListaBens[[#This Row],[CodBem]],#REF!,6,FALSE)),"-")</f>
        <v>-</v>
      </c>
      <c r="D137" s="45" t="s">
        <v>673</v>
      </c>
      <c r="E137" s="45" t="s">
        <v>5</v>
      </c>
      <c r="F137" s="45" t="s">
        <v>179</v>
      </c>
      <c r="G137" s="45" t="s">
        <v>22</v>
      </c>
      <c r="H137" s="45" t="s">
        <v>18</v>
      </c>
      <c r="I137" s="45" t="s">
        <v>182</v>
      </c>
    </row>
    <row r="138" spans="1:9" ht="15" x14ac:dyDescent="0.25">
      <c r="A138" s="15" t="str">
        <f>TabListaBens[[#This Row],[Bem]]</f>
        <v>SBGCL-GCLFF00072</v>
      </c>
      <c r="B138" s="15" t="str">
        <f>IFERROR(IFERROR(VLOOKUP(TabListaBens[[#This Row],[CodBem]],#REF!,3,FALSE),VLOOKUP(TabListaBens[[#This Row],[CodBem]],#REF!,4,FALSE)),"-")</f>
        <v>-</v>
      </c>
      <c r="C138" s="15" t="str">
        <f>IFERROR(IFERROR(VLOOKUP(TabListaBens[[#This Row],[CodBem]],#REF!,5,FALSE),VLOOKUP(TabListaBens[[#This Row],[CodBem]],#REF!,6,FALSE)),"-")</f>
        <v>-</v>
      </c>
      <c r="D138" s="45" t="s">
        <v>674</v>
      </c>
      <c r="E138" s="45" t="s">
        <v>5</v>
      </c>
      <c r="F138" s="45" t="s">
        <v>179</v>
      </c>
      <c r="G138" s="45" t="s">
        <v>22</v>
      </c>
      <c r="H138" s="45" t="s">
        <v>18</v>
      </c>
      <c r="I138" s="45" t="s">
        <v>180</v>
      </c>
    </row>
    <row r="139" spans="1:9" ht="15" x14ac:dyDescent="0.25">
      <c r="A139" s="15" t="str">
        <f>TabListaBens[[#This Row],[Bem]]</f>
        <v>SBGCL-GCLFF00073</v>
      </c>
      <c r="B139" s="15" t="str">
        <f>IFERROR(IFERROR(VLOOKUP(TabListaBens[[#This Row],[CodBem]],#REF!,3,FALSE),VLOOKUP(TabListaBens[[#This Row],[CodBem]],#REF!,4,FALSE)),"-")</f>
        <v>-</v>
      </c>
      <c r="C139" s="15" t="str">
        <f>IFERROR(IFERROR(VLOOKUP(TabListaBens[[#This Row],[CodBem]],#REF!,5,FALSE),VLOOKUP(TabListaBens[[#This Row],[CodBem]],#REF!,6,FALSE)),"-")</f>
        <v>-</v>
      </c>
      <c r="D139" s="45" t="s">
        <v>675</v>
      </c>
      <c r="E139" s="45" t="s">
        <v>6</v>
      </c>
      <c r="F139" s="45" t="s">
        <v>15</v>
      </c>
      <c r="G139" s="45" t="s">
        <v>22</v>
      </c>
      <c r="H139" s="45" t="s">
        <v>18</v>
      </c>
      <c r="I139" s="45" t="s">
        <v>181</v>
      </c>
    </row>
    <row r="140" spans="1:9" ht="15" x14ac:dyDescent="0.25">
      <c r="A140" s="16" t="str">
        <f>TabListaBens[[#This Row],[Bem]]</f>
        <v>SBGCL-GCLFF00074</v>
      </c>
      <c r="B140" s="16" t="str">
        <f>IFERROR(IFERROR(VLOOKUP(TabListaBens[[#This Row],[CodBem]],#REF!,3,FALSE),VLOOKUP(TabListaBens[[#This Row],[CodBem]],#REF!,4,FALSE)),"-")</f>
        <v>-</v>
      </c>
      <c r="C140" s="16" t="str">
        <f>IFERROR(IFERROR(VLOOKUP(TabListaBens[[#This Row],[CodBem]],#REF!,5,FALSE),VLOOKUP(TabListaBens[[#This Row],[CodBem]],#REF!,6,FALSE)),"-")</f>
        <v>-</v>
      </c>
      <c r="D140" s="45" t="s">
        <v>676</v>
      </c>
      <c r="E140" s="45" t="s">
        <v>6</v>
      </c>
      <c r="F140" s="45" t="s">
        <v>15</v>
      </c>
      <c r="G140" s="45" t="s">
        <v>22</v>
      </c>
      <c r="H140" s="45" t="s">
        <v>18</v>
      </c>
      <c r="I140" s="45" t="s">
        <v>181</v>
      </c>
    </row>
    <row r="141" spans="1:9" ht="15" x14ac:dyDescent="0.25">
      <c r="A141" s="16" t="str">
        <f>TabListaBens[[#This Row],[Bem]]</f>
        <v>SBGCL-GCLFF00075</v>
      </c>
      <c r="B141" s="16" t="str">
        <f>IFERROR(IFERROR(VLOOKUP(TabListaBens[[#This Row],[CodBem]],#REF!,3,FALSE),VLOOKUP(TabListaBens[[#This Row],[CodBem]],#REF!,4,FALSE)),"-")</f>
        <v>-</v>
      </c>
      <c r="C141" s="16" t="str">
        <f>IFERROR(IFERROR(VLOOKUP(TabListaBens[[#This Row],[CodBem]],#REF!,5,FALSE),VLOOKUP(TabListaBens[[#This Row],[CodBem]],#REF!,6,FALSE)),"-")</f>
        <v>-</v>
      </c>
      <c r="D141" s="45" t="s">
        <v>677</v>
      </c>
      <c r="E141" s="45" t="s">
        <v>6</v>
      </c>
      <c r="F141" s="45" t="s">
        <v>15</v>
      </c>
      <c r="G141" s="45" t="s">
        <v>22</v>
      </c>
      <c r="H141" s="45" t="s">
        <v>18</v>
      </c>
      <c r="I141" s="45" t="s">
        <v>181</v>
      </c>
    </row>
    <row r="142" spans="1:9" ht="15" x14ac:dyDescent="0.25">
      <c r="A142" s="16" t="str">
        <f>TabListaBens[[#This Row],[Bem]]</f>
        <v>SBGCL-GCLFF00076</v>
      </c>
      <c r="B142" s="16" t="str">
        <f>IFERROR(IFERROR(VLOOKUP(TabListaBens[[#This Row],[CodBem]],#REF!,3,FALSE),VLOOKUP(TabListaBens[[#This Row],[CodBem]],#REF!,4,FALSE)),"-")</f>
        <v>-</v>
      </c>
      <c r="C142" s="16" t="str">
        <f>IFERROR(IFERROR(VLOOKUP(TabListaBens[[#This Row],[CodBem]],#REF!,5,FALSE),VLOOKUP(TabListaBens[[#This Row],[CodBem]],#REF!,6,FALSE)),"-")</f>
        <v>-</v>
      </c>
      <c r="D142" s="45" t="s">
        <v>787</v>
      </c>
      <c r="E142" s="45" t="s">
        <v>5</v>
      </c>
      <c r="F142" s="45" t="s">
        <v>179</v>
      </c>
      <c r="G142" s="45" t="s">
        <v>22</v>
      </c>
      <c r="H142" s="45" t="s">
        <v>18</v>
      </c>
      <c r="I142" s="45" t="s">
        <v>182</v>
      </c>
    </row>
    <row r="143" spans="1:9" ht="15" x14ac:dyDescent="0.25">
      <c r="A143" s="16" t="str">
        <f>TabListaBens[[#This Row],[Bem]]</f>
        <v>SBGCL-GCLFF00077</v>
      </c>
      <c r="B143" s="16" t="str">
        <f>IFERROR(IFERROR(VLOOKUP(TabListaBens[[#This Row],[CodBem]],#REF!,3,FALSE),VLOOKUP(TabListaBens[[#This Row],[CodBem]],#REF!,4,FALSE)),"-")</f>
        <v>-</v>
      </c>
      <c r="C143" s="16" t="str">
        <f>IFERROR(IFERROR(VLOOKUP(TabListaBens[[#This Row],[CodBem]],#REF!,5,FALSE),VLOOKUP(TabListaBens[[#This Row],[CodBem]],#REF!,6,FALSE)),"-")</f>
        <v>-</v>
      </c>
      <c r="D143" s="45" t="s">
        <v>788</v>
      </c>
      <c r="E143" s="45" t="s">
        <v>5</v>
      </c>
      <c r="F143" s="45" t="s">
        <v>179</v>
      </c>
      <c r="G143" s="45" t="s">
        <v>22</v>
      </c>
      <c r="H143" s="45" t="s">
        <v>18</v>
      </c>
      <c r="I143" s="45" t="s">
        <v>180</v>
      </c>
    </row>
    <row r="144" spans="1:9" ht="15" x14ac:dyDescent="0.25">
      <c r="A144" s="16" t="str">
        <f>TabListaBens[[#This Row],[Bem]]</f>
        <v>SBGCL-GCLFF00078</v>
      </c>
      <c r="B144" s="16" t="str">
        <f>IFERROR(IFERROR(VLOOKUP(TabListaBens[[#This Row],[CodBem]],#REF!,3,FALSE),VLOOKUP(TabListaBens[[#This Row],[CodBem]],#REF!,4,FALSE)),"-")</f>
        <v>-</v>
      </c>
      <c r="C144" s="16" t="str">
        <f>IFERROR(IFERROR(VLOOKUP(TabListaBens[[#This Row],[CodBem]],#REF!,5,FALSE),VLOOKUP(TabListaBens[[#This Row],[CodBem]],#REF!,6,FALSE)),"-")</f>
        <v>-</v>
      </c>
      <c r="D144" s="45" t="s">
        <v>789</v>
      </c>
      <c r="E144" s="45" t="s">
        <v>5</v>
      </c>
      <c r="F144" s="45" t="s">
        <v>179</v>
      </c>
      <c r="G144" s="45" t="s">
        <v>22</v>
      </c>
      <c r="H144" s="45" t="s">
        <v>18</v>
      </c>
      <c r="I144" s="45" t="s">
        <v>182</v>
      </c>
    </row>
    <row r="145" spans="1:9" ht="15" x14ac:dyDescent="0.25">
      <c r="A145" s="16" t="str">
        <f>TabListaBens[[#This Row],[Bem]]</f>
        <v>SBGCL-GCLFF00079</v>
      </c>
      <c r="B145" s="16" t="str">
        <f>IFERROR(IFERROR(VLOOKUP(TabListaBens[[#This Row],[CodBem]],#REF!,3,FALSE),VLOOKUP(TabListaBens[[#This Row],[CodBem]],#REF!,4,FALSE)),"-")</f>
        <v>-</v>
      </c>
      <c r="C145" s="16" t="str">
        <f>IFERROR(IFERROR(VLOOKUP(TabListaBens[[#This Row],[CodBem]],#REF!,5,FALSE),VLOOKUP(TabListaBens[[#This Row],[CodBem]],#REF!,6,FALSE)),"-")</f>
        <v>-</v>
      </c>
      <c r="D145" s="45" t="s">
        <v>790</v>
      </c>
      <c r="E145" s="45" t="s">
        <v>5</v>
      </c>
      <c r="F145" s="45" t="s">
        <v>179</v>
      </c>
      <c r="G145" s="45" t="s">
        <v>22</v>
      </c>
      <c r="H145" s="45" t="s">
        <v>18</v>
      </c>
      <c r="I145" s="45" t="s">
        <v>180</v>
      </c>
    </row>
    <row r="146" spans="1:9" ht="15" x14ac:dyDescent="0.25">
      <c r="A146" s="16" t="str">
        <f>TabListaBens[[#This Row],[Bem]]</f>
        <v>SBGCL-GCLFF00080</v>
      </c>
      <c r="B146" s="16" t="str">
        <f>IFERROR(IFERROR(VLOOKUP(TabListaBens[[#This Row],[CodBem]],#REF!,3,FALSE),VLOOKUP(TabListaBens[[#This Row],[CodBem]],#REF!,4,FALSE)),"-")</f>
        <v>-</v>
      </c>
      <c r="C146" s="16" t="str">
        <f>IFERROR(IFERROR(VLOOKUP(TabListaBens[[#This Row],[CodBem]],#REF!,5,FALSE),VLOOKUP(TabListaBens[[#This Row],[CodBem]],#REF!,6,FALSE)),"-")</f>
        <v>-</v>
      </c>
      <c r="D146" s="45" t="s">
        <v>791</v>
      </c>
      <c r="E146" s="45" t="s">
        <v>5</v>
      </c>
      <c r="F146" s="45" t="s">
        <v>179</v>
      </c>
      <c r="G146" s="45" t="s">
        <v>22</v>
      </c>
      <c r="H146" s="45" t="s">
        <v>18</v>
      </c>
      <c r="I146" s="45" t="s">
        <v>180</v>
      </c>
    </row>
    <row r="147" spans="1:9" ht="15" x14ac:dyDescent="0.25">
      <c r="A147" s="16" t="str">
        <f>TabListaBens[[#This Row],[Bem]]</f>
        <v>SBGCL-GCLFF00081</v>
      </c>
      <c r="B147" s="16" t="str">
        <f>IFERROR(IFERROR(VLOOKUP(TabListaBens[[#This Row],[CodBem]],#REF!,3,FALSE),VLOOKUP(TabListaBens[[#This Row],[CodBem]],#REF!,4,FALSE)),"-")</f>
        <v>-</v>
      </c>
      <c r="C147" s="16" t="str">
        <f>IFERROR(IFERROR(VLOOKUP(TabListaBens[[#This Row],[CodBem]],#REF!,5,FALSE),VLOOKUP(TabListaBens[[#This Row],[CodBem]],#REF!,6,FALSE)),"-")</f>
        <v>-</v>
      </c>
      <c r="D147" s="45" t="s">
        <v>792</v>
      </c>
      <c r="E147" s="45" t="s">
        <v>5</v>
      </c>
      <c r="F147" s="45" t="s">
        <v>179</v>
      </c>
      <c r="G147" s="45" t="s">
        <v>22</v>
      </c>
      <c r="H147" s="45" t="s">
        <v>18</v>
      </c>
      <c r="I147" s="45" t="s">
        <v>180</v>
      </c>
    </row>
    <row r="148" spans="1:9" ht="15" x14ac:dyDescent="0.25">
      <c r="A148" s="16" t="str">
        <f>TabListaBens[[#This Row],[Bem]]</f>
        <v>SBGCL-GCLFF00082</v>
      </c>
      <c r="B148" s="16" t="str">
        <f>IFERROR(IFERROR(VLOOKUP(TabListaBens[[#This Row],[CodBem]],#REF!,3,FALSE),VLOOKUP(TabListaBens[[#This Row],[CodBem]],#REF!,4,FALSE)),"-")</f>
        <v>-</v>
      </c>
      <c r="C148" s="16" t="str">
        <f>IFERROR(IFERROR(VLOOKUP(TabListaBens[[#This Row],[CodBem]],#REF!,5,FALSE),VLOOKUP(TabListaBens[[#This Row],[CodBem]],#REF!,6,FALSE)),"-")</f>
        <v>-</v>
      </c>
      <c r="D148" s="45" t="s">
        <v>793</v>
      </c>
      <c r="E148" s="45" t="s">
        <v>5</v>
      </c>
      <c r="F148" s="45" t="s">
        <v>179</v>
      </c>
      <c r="G148" s="45" t="s">
        <v>22</v>
      </c>
      <c r="H148" s="45" t="s">
        <v>18</v>
      </c>
      <c r="I148" s="45" t="s">
        <v>180</v>
      </c>
    </row>
    <row r="149" spans="1:9" ht="15" x14ac:dyDescent="0.25">
      <c r="A149" s="16" t="str">
        <f>TabListaBens[[#This Row],[Bem]]</f>
        <v>SBGCL-GCLFF00083</v>
      </c>
      <c r="B149" s="16" t="str">
        <f>IFERROR(IFERROR(VLOOKUP(TabListaBens[[#This Row],[CodBem]],#REF!,3,FALSE),VLOOKUP(TabListaBens[[#This Row],[CodBem]],#REF!,4,FALSE)),"-")</f>
        <v>-</v>
      </c>
      <c r="C149" s="16" t="str">
        <f>IFERROR(IFERROR(VLOOKUP(TabListaBens[[#This Row],[CodBem]],#REF!,5,FALSE),VLOOKUP(TabListaBens[[#This Row],[CodBem]],#REF!,6,FALSE)),"-")</f>
        <v>-</v>
      </c>
      <c r="D149" s="45" t="s">
        <v>794</v>
      </c>
      <c r="E149" s="45" t="s">
        <v>5</v>
      </c>
      <c r="F149" s="45" t="s">
        <v>179</v>
      </c>
      <c r="G149" s="45" t="s">
        <v>22</v>
      </c>
      <c r="H149" s="45" t="s">
        <v>18</v>
      </c>
      <c r="I149" s="45" t="s">
        <v>180</v>
      </c>
    </row>
    <row r="150" spans="1:9" ht="15" x14ac:dyDescent="0.25">
      <c r="A150" s="16" t="str">
        <f>TabListaBens[[#This Row],[Bem]]</f>
        <v>SBGCL-GCLFF00084</v>
      </c>
      <c r="B150" s="16" t="str">
        <f>IFERROR(IFERROR(VLOOKUP(TabListaBens[[#This Row],[CodBem]],#REF!,3,FALSE),VLOOKUP(TabListaBens[[#This Row],[CodBem]],#REF!,4,FALSE)),"-")</f>
        <v>-</v>
      </c>
      <c r="C150" s="16" t="str">
        <f>IFERROR(IFERROR(VLOOKUP(TabListaBens[[#This Row],[CodBem]],#REF!,5,FALSE),VLOOKUP(TabListaBens[[#This Row],[CodBem]],#REF!,6,FALSE)),"-")</f>
        <v>-</v>
      </c>
      <c r="D150" s="45" t="s">
        <v>795</v>
      </c>
      <c r="E150" s="45" t="s">
        <v>5</v>
      </c>
      <c r="F150" s="45" t="s">
        <v>179</v>
      </c>
      <c r="G150" s="45" t="s">
        <v>22</v>
      </c>
      <c r="H150" s="45" t="s">
        <v>18</v>
      </c>
      <c r="I150" s="45" t="s">
        <v>180</v>
      </c>
    </row>
    <row r="151" spans="1:9" ht="15" x14ac:dyDescent="0.25">
      <c r="A151" s="16" t="str">
        <f>TabListaBens[[#This Row],[Bem]]</f>
        <v>SBGCL-GCLFF00085</v>
      </c>
      <c r="B151" s="16" t="str">
        <f>IFERROR(IFERROR(VLOOKUP(TabListaBens[[#This Row],[CodBem]],#REF!,3,FALSE),VLOOKUP(TabListaBens[[#This Row],[CodBem]],#REF!,4,FALSE)),"-")</f>
        <v>-</v>
      </c>
      <c r="C151" s="16" t="str">
        <f>IFERROR(IFERROR(VLOOKUP(TabListaBens[[#This Row],[CodBem]],#REF!,5,FALSE),VLOOKUP(TabListaBens[[#This Row],[CodBem]],#REF!,6,FALSE)),"-")</f>
        <v>-</v>
      </c>
      <c r="D151" s="45" t="s">
        <v>796</v>
      </c>
      <c r="E151" s="45" t="s">
        <v>5</v>
      </c>
      <c r="F151" s="45" t="s">
        <v>179</v>
      </c>
      <c r="G151" s="45" t="s">
        <v>22</v>
      </c>
      <c r="H151" s="45" t="s">
        <v>18</v>
      </c>
      <c r="I151" s="45" t="s">
        <v>180</v>
      </c>
    </row>
    <row r="152" spans="1:9" ht="15" x14ac:dyDescent="0.25">
      <c r="A152" s="16" t="str">
        <f>TabListaBens[[#This Row],[Bem]]</f>
        <v>SBGCL-GCLFF00086</v>
      </c>
      <c r="B152" s="16" t="str">
        <f>IFERROR(IFERROR(VLOOKUP(TabListaBens[[#This Row],[CodBem]],#REF!,3,FALSE),VLOOKUP(TabListaBens[[#This Row],[CodBem]],#REF!,4,FALSE)),"-")</f>
        <v>-</v>
      </c>
      <c r="C152" s="16" t="str">
        <f>IFERROR(IFERROR(VLOOKUP(TabListaBens[[#This Row],[CodBem]],#REF!,5,FALSE),VLOOKUP(TabListaBens[[#This Row],[CodBem]],#REF!,6,FALSE)),"-")</f>
        <v>-</v>
      </c>
      <c r="D152" s="45" t="s">
        <v>899</v>
      </c>
      <c r="E152" s="45" t="s">
        <v>5</v>
      </c>
      <c r="F152" s="45" t="s">
        <v>179</v>
      </c>
      <c r="G152" s="45" t="s">
        <v>22</v>
      </c>
      <c r="H152" s="45" t="s">
        <v>18</v>
      </c>
      <c r="I152" s="45" t="s">
        <v>180</v>
      </c>
    </row>
    <row r="153" spans="1:9" ht="15" x14ac:dyDescent="0.25">
      <c r="A153" s="16" t="str">
        <f>TabListaBens[[#This Row],[Bem]]</f>
        <v>SBGCL-GCLFF00087</v>
      </c>
      <c r="B153" s="16" t="str">
        <f>IFERROR(IFERROR(VLOOKUP(TabListaBens[[#This Row],[CodBem]],#REF!,3,FALSE),VLOOKUP(TabListaBens[[#This Row],[CodBem]],#REF!,4,FALSE)),"-")</f>
        <v>-</v>
      </c>
      <c r="C153" s="16" t="str">
        <f>IFERROR(IFERROR(VLOOKUP(TabListaBens[[#This Row],[CodBem]],#REF!,5,FALSE),VLOOKUP(TabListaBens[[#This Row],[CodBem]],#REF!,6,FALSE)),"-")</f>
        <v>-</v>
      </c>
      <c r="D153" s="45" t="s">
        <v>900</v>
      </c>
      <c r="E153" s="45" t="s">
        <v>5</v>
      </c>
      <c r="F153" s="45" t="s">
        <v>179</v>
      </c>
      <c r="G153" s="45" t="s">
        <v>22</v>
      </c>
      <c r="H153" s="45" t="s">
        <v>18</v>
      </c>
      <c r="I153" s="45" t="s">
        <v>180</v>
      </c>
    </row>
    <row r="154" spans="1:9" ht="15" x14ac:dyDescent="0.25">
      <c r="A154" s="16" t="str">
        <f>TabListaBens[[#This Row],[Bem]]</f>
        <v>SBGCL-GCLFF00088</v>
      </c>
      <c r="B154" s="16" t="str">
        <f>IFERROR(IFERROR(VLOOKUP(TabListaBens[[#This Row],[CodBem]],#REF!,3,FALSE),VLOOKUP(TabListaBens[[#This Row],[CodBem]],#REF!,4,FALSE)),"-")</f>
        <v>-</v>
      </c>
      <c r="C154" s="16" t="str">
        <f>IFERROR(IFERROR(VLOOKUP(TabListaBens[[#This Row],[CodBem]],#REF!,5,FALSE),VLOOKUP(TabListaBens[[#This Row],[CodBem]],#REF!,6,FALSE)),"-")</f>
        <v>-</v>
      </c>
      <c r="D154" s="45" t="s">
        <v>901</v>
      </c>
      <c r="E154" s="45" t="s">
        <v>5</v>
      </c>
      <c r="F154" s="45" t="s">
        <v>179</v>
      </c>
      <c r="G154" s="45" t="s">
        <v>22</v>
      </c>
      <c r="H154" s="45" t="s">
        <v>18</v>
      </c>
      <c r="I154" s="45" t="s">
        <v>180</v>
      </c>
    </row>
    <row r="155" spans="1:9" ht="15" x14ac:dyDescent="0.25">
      <c r="A155" s="16" t="str">
        <f>TabListaBens[[#This Row],[Bem]]</f>
        <v>SBGCL-GCLFF00089</v>
      </c>
      <c r="B155" s="16" t="str">
        <f>IFERROR(IFERROR(VLOOKUP(TabListaBens[[#This Row],[CodBem]],#REF!,3,FALSE),VLOOKUP(TabListaBens[[#This Row],[CodBem]],#REF!,4,FALSE)),"-")</f>
        <v>-</v>
      </c>
      <c r="C155" s="16" t="str">
        <f>IFERROR(IFERROR(VLOOKUP(TabListaBens[[#This Row],[CodBem]],#REF!,5,FALSE),VLOOKUP(TabListaBens[[#This Row],[CodBem]],#REF!,6,FALSE)),"-")</f>
        <v>-</v>
      </c>
      <c r="D155" s="45" t="s">
        <v>902</v>
      </c>
      <c r="E155" s="45" t="s">
        <v>5</v>
      </c>
      <c r="F155" s="45" t="s">
        <v>179</v>
      </c>
      <c r="G155" s="45" t="s">
        <v>22</v>
      </c>
      <c r="H155" s="45" t="s">
        <v>18</v>
      </c>
      <c r="I155" s="45" t="s">
        <v>180</v>
      </c>
    </row>
    <row r="156" spans="1:9" ht="15" x14ac:dyDescent="0.25">
      <c r="A156" s="16" t="str">
        <f>TabListaBens[[#This Row],[Bem]]</f>
        <v>SBGCL-GCLFF00090</v>
      </c>
      <c r="B156" s="16" t="str">
        <f>IFERROR(IFERROR(VLOOKUP(TabListaBens[[#This Row],[CodBem]],#REF!,3,FALSE),VLOOKUP(TabListaBens[[#This Row],[CodBem]],#REF!,4,FALSE)),"-")</f>
        <v>-</v>
      </c>
      <c r="C156" s="16" t="str">
        <f>IFERROR(IFERROR(VLOOKUP(TabListaBens[[#This Row],[CodBem]],#REF!,5,FALSE),VLOOKUP(TabListaBens[[#This Row],[CodBem]],#REF!,6,FALSE)),"-")</f>
        <v>-</v>
      </c>
      <c r="D156" s="45" t="s">
        <v>903</v>
      </c>
      <c r="E156" s="45" t="s">
        <v>5</v>
      </c>
      <c r="F156" s="45" t="s">
        <v>179</v>
      </c>
      <c r="G156" s="45" t="s">
        <v>22</v>
      </c>
      <c r="H156" s="45" t="s">
        <v>18</v>
      </c>
      <c r="I156" s="45" t="s">
        <v>180</v>
      </c>
    </row>
    <row r="157" spans="1:9" ht="15" x14ac:dyDescent="0.25">
      <c r="A157" s="16" t="str">
        <f>TabListaBens[[#This Row],[Bem]]</f>
        <v>SBGCL-GCLFF00091</v>
      </c>
      <c r="B157" s="16" t="str">
        <f>IFERROR(IFERROR(VLOOKUP(TabListaBens[[#This Row],[CodBem]],#REF!,3,FALSE),VLOOKUP(TabListaBens[[#This Row],[CodBem]],#REF!,4,FALSE)),"-")</f>
        <v>-</v>
      </c>
      <c r="C157" s="16" t="str">
        <f>IFERROR(IFERROR(VLOOKUP(TabListaBens[[#This Row],[CodBem]],#REF!,5,FALSE),VLOOKUP(TabListaBens[[#This Row],[CodBem]],#REF!,6,FALSE)),"-")</f>
        <v>-</v>
      </c>
      <c r="D157" s="45" t="s">
        <v>904</v>
      </c>
      <c r="E157" s="45" t="s">
        <v>5</v>
      </c>
      <c r="F157" s="45" t="s">
        <v>179</v>
      </c>
      <c r="G157" s="45" t="s">
        <v>22</v>
      </c>
      <c r="H157" s="45" t="s">
        <v>18</v>
      </c>
      <c r="I157" s="45" t="s">
        <v>180</v>
      </c>
    </row>
    <row r="158" spans="1:9" ht="15" x14ac:dyDescent="0.25">
      <c r="A158" s="16" t="str">
        <f>TabListaBens[[#This Row],[Bem]]</f>
        <v>SBGCL-GCLFF00092</v>
      </c>
      <c r="B158" s="16" t="str">
        <f>IFERROR(IFERROR(VLOOKUP(TabListaBens[[#This Row],[CodBem]],#REF!,3,FALSE),VLOOKUP(TabListaBens[[#This Row],[CodBem]],#REF!,4,FALSE)),"-")</f>
        <v>-</v>
      </c>
      <c r="C158" s="16" t="str">
        <f>IFERROR(IFERROR(VLOOKUP(TabListaBens[[#This Row],[CodBem]],#REF!,5,FALSE),VLOOKUP(TabListaBens[[#This Row],[CodBem]],#REF!,6,FALSE)),"-")</f>
        <v>-</v>
      </c>
      <c r="D158" s="45" t="s">
        <v>905</v>
      </c>
      <c r="E158" s="45" t="s">
        <v>5</v>
      </c>
      <c r="F158" s="45" t="s">
        <v>179</v>
      </c>
      <c r="G158" s="45" t="s">
        <v>22</v>
      </c>
      <c r="H158" s="45" t="s">
        <v>18</v>
      </c>
      <c r="I158" s="45" t="s">
        <v>180</v>
      </c>
    </row>
    <row r="159" spans="1:9" ht="15" x14ac:dyDescent="0.25">
      <c r="A159" s="16" t="str">
        <f>TabListaBens[[#This Row],[Bem]]</f>
        <v>SBGCL-GCLFF00093</v>
      </c>
      <c r="B159" s="16" t="str">
        <f>IFERROR(IFERROR(VLOOKUP(TabListaBens[[#This Row],[CodBem]],#REF!,3,FALSE),VLOOKUP(TabListaBens[[#This Row],[CodBem]],#REF!,4,FALSE)),"-")</f>
        <v>-</v>
      </c>
      <c r="C159" s="16" t="str">
        <f>IFERROR(IFERROR(VLOOKUP(TabListaBens[[#This Row],[CodBem]],#REF!,5,FALSE),VLOOKUP(TabListaBens[[#This Row],[CodBem]],#REF!,6,FALSE)),"-")</f>
        <v>-</v>
      </c>
      <c r="D159" s="45" t="s">
        <v>918</v>
      </c>
      <c r="E159" s="45" t="s">
        <v>5</v>
      </c>
      <c r="F159" s="45" t="s">
        <v>179</v>
      </c>
      <c r="G159" s="45" t="s">
        <v>22</v>
      </c>
      <c r="H159" s="45" t="s">
        <v>18</v>
      </c>
      <c r="I159" s="45" t="s">
        <v>180</v>
      </c>
    </row>
    <row r="160" spans="1:9" ht="15" x14ac:dyDescent="0.25">
      <c r="A160" s="16" t="str">
        <f>TabListaBens[[#This Row],[Bem]]</f>
        <v>SBGCL-GCLFF00094</v>
      </c>
      <c r="B160" s="16" t="str">
        <f>IFERROR(IFERROR(VLOOKUP(TabListaBens[[#This Row],[CodBem]],#REF!,3,FALSE),VLOOKUP(TabListaBens[[#This Row],[CodBem]],#REF!,4,FALSE)),"-")</f>
        <v>-</v>
      </c>
      <c r="C160" s="16" t="str">
        <f>IFERROR(IFERROR(VLOOKUP(TabListaBens[[#This Row],[CodBem]],#REF!,5,FALSE),VLOOKUP(TabListaBens[[#This Row],[CodBem]],#REF!,6,FALSE)),"-")</f>
        <v>-</v>
      </c>
      <c r="D160" s="45" t="s">
        <v>919</v>
      </c>
      <c r="E160" s="45" t="s">
        <v>5</v>
      </c>
      <c r="F160" s="45" t="s">
        <v>179</v>
      </c>
      <c r="G160" s="45" t="s">
        <v>22</v>
      </c>
      <c r="H160" s="45" t="s">
        <v>18</v>
      </c>
      <c r="I160" s="45" t="s">
        <v>180</v>
      </c>
    </row>
    <row r="161" spans="1:9" ht="15" x14ac:dyDescent="0.25">
      <c r="A161" s="16" t="str">
        <f>TabListaBens[[#This Row],[Bem]]</f>
        <v>SBGCL-GCLFF00095</v>
      </c>
      <c r="B161" s="16" t="str">
        <f>IFERROR(IFERROR(VLOOKUP(TabListaBens[[#This Row],[CodBem]],#REF!,3,FALSE),VLOOKUP(TabListaBens[[#This Row],[CodBem]],#REF!,4,FALSE)),"-")</f>
        <v>-</v>
      </c>
      <c r="C161" s="16" t="str">
        <f>IFERROR(IFERROR(VLOOKUP(TabListaBens[[#This Row],[CodBem]],#REF!,5,FALSE),VLOOKUP(TabListaBens[[#This Row],[CodBem]],#REF!,6,FALSE)),"-")</f>
        <v>-</v>
      </c>
      <c r="D161" s="45" t="s">
        <v>920</v>
      </c>
      <c r="E161" s="45" t="s">
        <v>5</v>
      </c>
      <c r="F161" s="45" t="s">
        <v>179</v>
      </c>
      <c r="G161" s="45" t="s">
        <v>22</v>
      </c>
      <c r="H161" s="45" t="s">
        <v>18</v>
      </c>
      <c r="I161" s="45" t="s">
        <v>180</v>
      </c>
    </row>
    <row r="162" spans="1:9" ht="15" x14ac:dyDescent="0.25">
      <c r="A162" s="16" t="str">
        <f>TabListaBens[[#This Row],[Bem]]</f>
        <v>SBGCL-GCLFF00096</v>
      </c>
      <c r="B162" s="16" t="str">
        <f>IFERROR(IFERROR(VLOOKUP(TabListaBens[[#This Row],[CodBem]],#REF!,3,FALSE),VLOOKUP(TabListaBens[[#This Row],[CodBem]],#REF!,4,FALSE)),"-")</f>
        <v>-</v>
      </c>
      <c r="C162" s="16" t="str">
        <f>IFERROR(IFERROR(VLOOKUP(TabListaBens[[#This Row],[CodBem]],#REF!,5,FALSE),VLOOKUP(TabListaBens[[#This Row],[CodBem]],#REF!,6,FALSE)),"-")</f>
        <v>-</v>
      </c>
      <c r="D162" s="45" t="s">
        <v>921</v>
      </c>
      <c r="E162" s="45" t="s">
        <v>5</v>
      </c>
      <c r="F162" s="45" t="s">
        <v>179</v>
      </c>
      <c r="G162" s="45" t="s">
        <v>22</v>
      </c>
      <c r="H162" s="45" t="s">
        <v>18</v>
      </c>
      <c r="I162" s="45" t="s">
        <v>180</v>
      </c>
    </row>
    <row r="163" spans="1:9" ht="15" x14ac:dyDescent="0.25">
      <c r="A163" s="16" t="str">
        <f>TabListaBens[[#This Row],[Bem]]</f>
        <v>SBGCL-GCLFF00097</v>
      </c>
      <c r="B163" s="16" t="str">
        <f>IFERROR(IFERROR(VLOOKUP(TabListaBens[[#This Row],[CodBem]],#REF!,3,FALSE),VLOOKUP(TabListaBens[[#This Row],[CodBem]],#REF!,4,FALSE)),"-")</f>
        <v>-</v>
      </c>
      <c r="C163" s="16" t="str">
        <f>IFERROR(IFERROR(VLOOKUP(TabListaBens[[#This Row],[CodBem]],#REF!,5,FALSE),VLOOKUP(TabListaBens[[#This Row],[CodBem]],#REF!,6,FALSE)),"-")</f>
        <v>-</v>
      </c>
      <c r="D163" s="45" t="s">
        <v>922</v>
      </c>
      <c r="E163" s="45" t="s">
        <v>5</v>
      </c>
      <c r="F163" s="45" t="s">
        <v>179</v>
      </c>
      <c r="G163" s="45" t="s">
        <v>22</v>
      </c>
      <c r="H163" s="45" t="s">
        <v>18</v>
      </c>
      <c r="I163" s="45" t="s">
        <v>180</v>
      </c>
    </row>
    <row r="164" spans="1:9" ht="15" x14ac:dyDescent="0.25">
      <c r="A164" s="16" t="str">
        <f>TabListaBens[[#This Row],[Bem]]</f>
        <v>SBGCL-GCLFF00098</v>
      </c>
      <c r="B164" s="16" t="str">
        <f>IFERROR(IFERROR(VLOOKUP(TabListaBens[[#This Row],[CodBem]],#REF!,3,FALSE),VLOOKUP(TabListaBens[[#This Row],[CodBem]],#REF!,4,FALSE)),"-")</f>
        <v>-</v>
      </c>
      <c r="C164" s="16" t="str">
        <f>IFERROR(IFERROR(VLOOKUP(TabListaBens[[#This Row],[CodBem]],#REF!,5,FALSE),VLOOKUP(TabListaBens[[#This Row],[CodBem]],#REF!,6,FALSE)),"-")</f>
        <v>-</v>
      </c>
      <c r="D164" s="45" t="s">
        <v>923</v>
      </c>
      <c r="E164" s="45" t="s">
        <v>5</v>
      </c>
      <c r="F164" s="45" t="s">
        <v>179</v>
      </c>
      <c r="G164" s="45" t="s">
        <v>22</v>
      </c>
      <c r="H164" s="45" t="s">
        <v>18</v>
      </c>
      <c r="I164" s="45" t="s">
        <v>180</v>
      </c>
    </row>
    <row r="165" spans="1:9" ht="15" x14ac:dyDescent="0.25">
      <c r="A165" s="16" t="str">
        <f>TabListaBens[[#This Row],[Bem]]</f>
        <v>SBGCL-GCLFF00099</v>
      </c>
      <c r="B165" s="16" t="str">
        <f>IFERROR(IFERROR(VLOOKUP(TabListaBens[[#This Row],[CodBem]],#REF!,3,FALSE),VLOOKUP(TabListaBens[[#This Row],[CodBem]],#REF!,4,FALSE)),"-")</f>
        <v>-</v>
      </c>
      <c r="C165" s="16" t="str">
        <f>IFERROR(IFERROR(VLOOKUP(TabListaBens[[#This Row],[CodBem]],#REF!,5,FALSE),VLOOKUP(TabListaBens[[#This Row],[CodBem]],#REF!,6,FALSE)),"-")</f>
        <v>-</v>
      </c>
      <c r="D165" s="45" t="s">
        <v>925</v>
      </c>
      <c r="E165" s="45" t="s">
        <v>5</v>
      </c>
      <c r="F165" s="45" t="s">
        <v>179</v>
      </c>
      <c r="G165" s="45" t="s">
        <v>22</v>
      </c>
      <c r="H165" s="45" t="s">
        <v>18</v>
      </c>
      <c r="I165" s="45" t="s">
        <v>180</v>
      </c>
    </row>
    <row r="166" spans="1:9" ht="15" x14ac:dyDescent="0.25">
      <c r="A166" s="16" t="str">
        <f>TabListaBens[[#This Row],[Bem]]</f>
        <v>SBGCL-GCLFF00100</v>
      </c>
      <c r="B166" s="16" t="str">
        <f>IFERROR(IFERROR(VLOOKUP(TabListaBens[[#This Row],[CodBem]],#REF!,3,FALSE),VLOOKUP(TabListaBens[[#This Row],[CodBem]],#REF!,4,FALSE)),"-")</f>
        <v>-</v>
      </c>
      <c r="C166" s="16" t="str">
        <f>IFERROR(IFERROR(VLOOKUP(TabListaBens[[#This Row],[CodBem]],#REF!,5,FALSE),VLOOKUP(TabListaBens[[#This Row],[CodBem]],#REF!,6,FALSE)),"-")</f>
        <v>-</v>
      </c>
      <c r="D166" s="45" t="s">
        <v>941</v>
      </c>
      <c r="E166" s="45" t="s">
        <v>5</v>
      </c>
      <c r="F166" s="45" t="s">
        <v>179</v>
      </c>
      <c r="G166" s="45" t="s">
        <v>22</v>
      </c>
      <c r="H166" s="45" t="s">
        <v>18</v>
      </c>
      <c r="I166" s="45" t="s">
        <v>180</v>
      </c>
    </row>
    <row r="167" spans="1:9" ht="15" x14ac:dyDescent="0.25">
      <c r="A167" s="16" t="str">
        <f>TabListaBens[[#This Row],[Bem]]</f>
        <v>SBGCL-GCLFF00101</v>
      </c>
      <c r="B167" s="16" t="str">
        <f>IFERROR(IFERROR(VLOOKUP(TabListaBens[[#This Row],[CodBem]],#REF!,3,FALSE),VLOOKUP(TabListaBens[[#This Row],[CodBem]],#REF!,4,FALSE)),"-")</f>
        <v>-</v>
      </c>
      <c r="C167" s="16" t="str">
        <f>IFERROR(IFERROR(VLOOKUP(TabListaBens[[#This Row],[CodBem]],#REF!,5,FALSE),VLOOKUP(TabListaBens[[#This Row],[CodBem]],#REF!,6,FALSE)),"-")</f>
        <v>-</v>
      </c>
      <c r="D167" s="45" t="s">
        <v>964</v>
      </c>
      <c r="E167" s="45" t="s">
        <v>5</v>
      </c>
      <c r="F167" s="45" t="s">
        <v>179</v>
      </c>
      <c r="G167" s="45" t="s">
        <v>22</v>
      </c>
      <c r="H167" s="45" t="s">
        <v>18</v>
      </c>
      <c r="I167" s="45" t="s">
        <v>182</v>
      </c>
    </row>
    <row r="168" spans="1:9" ht="15" x14ac:dyDescent="0.25">
      <c r="A168" s="16" t="str">
        <f>TabListaBens[[#This Row],[Bem]]</f>
        <v>SBGCL-GCLFF00102</v>
      </c>
      <c r="B168" s="16" t="str">
        <f>IFERROR(IFERROR(VLOOKUP(TabListaBens[[#This Row],[CodBem]],#REF!,3,FALSE),VLOOKUP(TabListaBens[[#This Row],[CodBem]],#REF!,4,FALSE)),"-")</f>
        <v>-</v>
      </c>
      <c r="C168" s="16" t="str">
        <f>IFERROR(IFERROR(VLOOKUP(TabListaBens[[#This Row],[CodBem]],#REF!,5,FALSE),VLOOKUP(TabListaBens[[#This Row],[CodBem]],#REF!,6,FALSE)),"-")</f>
        <v>-</v>
      </c>
      <c r="D168" s="45" t="s">
        <v>965</v>
      </c>
      <c r="E168" s="45" t="s">
        <v>5</v>
      </c>
      <c r="F168" s="45" t="s">
        <v>179</v>
      </c>
      <c r="G168" s="45" t="s">
        <v>22</v>
      </c>
      <c r="H168" s="45" t="s">
        <v>18</v>
      </c>
      <c r="I168" s="45" t="s">
        <v>182</v>
      </c>
    </row>
    <row r="169" spans="1:9" ht="15" x14ac:dyDescent="0.25">
      <c r="A169" s="16" t="str">
        <f>TabListaBens[[#This Row],[Bem]]</f>
        <v>SBGCL-GCLFF00103</v>
      </c>
      <c r="B169" s="16" t="str">
        <f>IFERROR(IFERROR(VLOOKUP(TabListaBens[[#This Row],[CodBem]],#REF!,3,FALSE),VLOOKUP(TabListaBens[[#This Row],[CodBem]],#REF!,4,FALSE)),"-")</f>
        <v>-</v>
      </c>
      <c r="C169" s="16" t="str">
        <f>IFERROR(IFERROR(VLOOKUP(TabListaBens[[#This Row],[CodBem]],#REF!,5,FALSE),VLOOKUP(TabListaBens[[#This Row],[CodBem]],#REF!,6,FALSE)),"-")</f>
        <v>-</v>
      </c>
      <c r="D169" s="45" t="s">
        <v>966</v>
      </c>
      <c r="E169" s="45" t="s">
        <v>5</v>
      </c>
      <c r="F169" s="45" t="s">
        <v>179</v>
      </c>
      <c r="G169" s="45" t="s">
        <v>22</v>
      </c>
      <c r="H169" s="45" t="s">
        <v>18</v>
      </c>
      <c r="I169" s="45" t="s">
        <v>182</v>
      </c>
    </row>
    <row r="170" spans="1:9" ht="15" x14ac:dyDescent="0.25">
      <c r="A170" s="16" t="str">
        <f>TabListaBens[[#This Row],[Bem]]</f>
        <v>SBGCL-GCLFF00104</v>
      </c>
      <c r="B170" s="16" t="str">
        <f>IFERROR(IFERROR(VLOOKUP(TabListaBens[[#This Row],[CodBem]],#REF!,3,FALSE),VLOOKUP(TabListaBens[[#This Row],[CodBem]],#REF!,4,FALSE)),"-")</f>
        <v>-</v>
      </c>
      <c r="C170" s="16" t="str">
        <f>IFERROR(IFERROR(VLOOKUP(TabListaBens[[#This Row],[CodBem]],#REF!,5,FALSE),VLOOKUP(TabListaBens[[#This Row],[CodBem]],#REF!,6,FALSE)),"-")</f>
        <v>-</v>
      </c>
      <c r="D170" s="45" t="s">
        <v>967</v>
      </c>
      <c r="E170" s="45" t="s">
        <v>5</v>
      </c>
      <c r="F170" s="45" t="s">
        <v>179</v>
      </c>
      <c r="G170" s="45" t="s">
        <v>22</v>
      </c>
      <c r="H170" s="45" t="s">
        <v>18</v>
      </c>
      <c r="I170" s="45" t="s">
        <v>182</v>
      </c>
    </row>
    <row r="171" spans="1:9" ht="15" x14ac:dyDescent="0.25">
      <c r="A171" s="16" t="str">
        <f>TabListaBens[[#This Row],[Bem]]</f>
        <v>SBGCL-GCLFF00105</v>
      </c>
      <c r="B171" s="16" t="str">
        <f>IFERROR(IFERROR(VLOOKUP(TabListaBens[[#This Row],[CodBem]],#REF!,3,FALSE),VLOOKUP(TabListaBens[[#This Row],[CodBem]],#REF!,4,FALSE)),"-")</f>
        <v>-</v>
      </c>
      <c r="C171" s="16" t="str">
        <f>IFERROR(IFERROR(VLOOKUP(TabListaBens[[#This Row],[CodBem]],#REF!,5,FALSE),VLOOKUP(TabListaBens[[#This Row],[CodBem]],#REF!,6,FALSE)),"-")</f>
        <v>-</v>
      </c>
      <c r="D171" s="45" t="s">
        <v>968</v>
      </c>
      <c r="E171" s="45" t="s">
        <v>5</v>
      </c>
      <c r="F171" s="45" t="s">
        <v>179</v>
      </c>
      <c r="G171" s="45" t="s">
        <v>22</v>
      </c>
      <c r="H171" s="45" t="s">
        <v>18</v>
      </c>
      <c r="I171" s="45" t="s">
        <v>182</v>
      </c>
    </row>
    <row r="172" spans="1:9" ht="15" x14ac:dyDescent="0.25">
      <c r="A172" s="16" t="str">
        <f>TabListaBens[[#This Row],[Bem]]</f>
        <v>SBGCL-GCLFF00106</v>
      </c>
      <c r="B172" s="16" t="str">
        <f>IFERROR(IFERROR(VLOOKUP(TabListaBens[[#This Row],[CodBem]],#REF!,3,FALSE),VLOOKUP(TabListaBens[[#This Row],[CodBem]],#REF!,4,FALSE)),"-")</f>
        <v>-</v>
      </c>
      <c r="C172" s="16" t="str">
        <f>IFERROR(IFERROR(VLOOKUP(TabListaBens[[#This Row],[CodBem]],#REF!,5,FALSE),VLOOKUP(TabListaBens[[#This Row],[CodBem]],#REF!,6,FALSE)),"-")</f>
        <v>-</v>
      </c>
      <c r="D172" s="45" t="s">
        <v>969</v>
      </c>
      <c r="E172" s="45" t="s">
        <v>5</v>
      </c>
      <c r="F172" s="45" t="s">
        <v>179</v>
      </c>
      <c r="G172" s="45" t="s">
        <v>22</v>
      </c>
      <c r="H172" s="45" t="s">
        <v>18</v>
      </c>
      <c r="I172" s="45" t="s">
        <v>182</v>
      </c>
    </row>
    <row r="173" spans="1:9" ht="15" x14ac:dyDescent="0.25">
      <c r="A173" s="16" t="str">
        <f>TabListaBens[[#This Row],[Bem]]</f>
        <v>SBGCL-GCLFF00107</v>
      </c>
      <c r="B173" s="16" t="str">
        <f>IFERROR(IFERROR(VLOOKUP(TabListaBens[[#This Row],[CodBem]],#REF!,3,FALSE),VLOOKUP(TabListaBens[[#This Row],[CodBem]],#REF!,4,FALSE)),"-")</f>
        <v>-</v>
      </c>
      <c r="C173" s="16" t="str">
        <f>IFERROR(IFERROR(VLOOKUP(TabListaBens[[#This Row],[CodBem]],#REF!,5,FALSE),VLOOKUP(TabListaBens[[#This Row],[CodBem]],#REF!,6,FALSE)),"-")</f>
        <v>-</v>
      </c>
      <c r="D173" s="45" t="s">
        <v>970</v>
      </c>
      <c r="E173" s="45" t="s">
        <v>5</v>
      </c>
      <c r="F173" s="45" t="s">
        <v>179</v>
      </c>
      <c r="G173" s="45" t="s">
        <v>22</v>
      </c>
      <c r="H173" s="45" t="s">
        <v>18</v>
      </c>
      <c r="I173" s="45" t="s">
        <v>182</v>
      </c>
    </row>
    <row r="174" spans="1:9" ht="15" x14ac:dyDescent="0.25">
      <c r="A174" s="16" t="str">
        <f>TabListaBens[[#This Row],[Bem]]</f>
        <v>SBGCL-GCLFF00108</v>
      </c>
      <c r="B174" s="16" t="str">
        <f>IFERROR(IFERROR(VLOOKUP(TabListaBens[[#This Row],[CodBem]],#REF!,3,FALSE),VLOOKUP(TabListaBens[[#This Row],[CodBem]],#REF!,4,FALSE)),"-")</f>
        <v>-</v>
      </c>
      <c r="C174" s="16" t="str">
        <f>IFERROR(IFERROR(VLOOKUP(TabListaBens[[#This Row],[CodBem]],#REF!,5,FALSE),VLOOKUP(TabListaBens[[#This Row],[CodBem]],#REF!,6,FALSE)),"-")</f>
        <v>-</v>
      </c>
      <c r="D174" s="45" t="s">
        <v>971</v>
      </c>
      <c r="E174" s="45" t="s">
        <v>5</v>
      </c>
      <c r="F174" s="45" t="s">
        <v>179</v>
      </c>
      <c r="G174" s="45" t="s">
        <v>22</v>
      </c>
      <c r="H174" s="45" t="s">
        <v>18</v>
      </c>
      <c r="I174" s="45" t="s">
        <v>182</v>
      </c>
    </row>
    <row r="175" spans="1:9" ht="15" x14ac:dyDescent="0.25">
      <c r="A175" s="16" t="str">
        <f>TabListaBens[[#This Row],[Bem]]</f>
        <v>SBGCL-GCLFF00109</v>
      </c>
      <c r="B175" s="16" t="str">
        <f>IFERROR(IFERROR(VLOOKUP(TabListaBens[[#This Row],[CodBem]],#REF!,3,FALSE),VLOOKUP(TabListaBens[[#This Row],[CodBem]],#REF!,4,FALSE)),"-")</f>
        <v>-</v>
      </c>
      <c r="C175" s="15" t="str">
        <f>IFERROR(IFERROR(VLOOKUP(TabListaBens[[#This Row],[CodBem]],#REF!,5,FALSE),VLOOKUP(TabListaBens[[#This Row],[CodBem]],#REF!,6,FALSE)),"-")</f>
        <v>-</v>
      </c>
      <c r="D175" s="45" t="s">
        <v>972</v>
      </c>
      <c r="E175" s="45" t="s">
        <v>5</v>
      </c>
      <c r="F175" s="45" t="s">
        <v>179</v>
      </c>
      <c r="G175" s="45" t="s">
        <v>22</v>
      </c>
      <c r="H175" s="45" t="s">
        <v>18</v>
      </c>
      <c r="I175" s="45" t="s">
        <v>182</v>
      </c>
    </row>
    <row r="176" spans="1:9" ht="15" x14ac:dyDescent="0.25">
      <c r="A176" s="16" t="str">
        <f>TabListaBens[[#This Row],[Bem]]</f>
        <v>SBGCL-GCLFF00110</v>
      </c>
      <c r="B176" s="16" t="str">
        <f>IFERROR(IFERROR(VLOOKUP(TabListaBens[[#This Row],[CodBem]],#REF!,3,FALSE),VLOOKUP(TabListaBens[[#This Row],[CodBem]],#REF!,4,FALSE)),"-")</f>
        <v>-</v>
      </c>
      <c r="C176" s="16" t="str">
        <f>IFERROR(IFERROR(VLOOKUP(TabListaBens[[#This Row],[CodBem]],#REF!,5,FALSE),VLOOKUP(TabListaBens[[#This Row],[CodBem]],#REF!,6,FALSE)),"-")</f>
        <v>-</v>
      </c>
      <c r="D176" s="45" t="s">
        <v>973</v>
      </c>
      <c r="E176" s="45" t="s">
        <v>5</v>
      </c>
      <c r="F176" s="45" t="s">
        <v>179</v>
      </c>
      <c r="G176" s="45" t="s">
        <v>22</v>
      </c>
      <c r="H176" s="45" t="s">
        <v>18</v>
      </c>
      <c r="I176" s="45" t="s">
        <v>182</v>
      </c>
    </row>
    <row r="177" spans="1:9" ht="15" x14ac:dyDescent="0.25">
      <c r="A177" s="16" t="str">
        <f>TabListaBens[[#This Row],[Bem]]</f>
        <v>SBGCL-GCLFF00111</v>
      </c>
      <c r="B177" s="16" t="str">
        <f>IFERROR(IFERROR(VLOOKUP(TabListaBens[[#This Row],[CodBem]],#REF!,3,FALSE),VLOOKUP(TabListaBens[[#This Row],[CodBem]],#REF!,4,FALSE)),"-")</f>
        <v>-</v>
      </c>
      <c r="C177" s="16" t="str">
        <f>IFERROR(IFERROR(VLOOKUP(TabListaBens[[#This Row],[CodBem]],#REF!,5,FALSE),VLOOKUP(TabListaBens[[#This Row],[CodBem]],#REF!,6,FALSE)),"-")</f>
        <v>-</v>
      </c>
      <c r="D177" s="45" t="s">
        <v>974</v>
      </c>
      <c r="E177" s="45" t="s">
        <v>5</v>
      </c>
      <c r="F177" s="45" t="s">
        <v>179</v>
      </c>
      <c r="G177" s="45" t="s">
        <v>22</v>
      </c>
      <c r="H177" s="45" t="s">
        <v>18</v>
      </c>
      <c r="I177" s="45" t="s">
        <v>182</v>
      </c>
    </row>
    <row r="178" spans="1:9" ht="15" x14ac:dyDescent="0.25">
      <c r="A178" s="16" t="str">
        <f>TabListaBens[[#This Row],[Bem]]</f>
        <v>SBGCL-GCLFF00112</v>
      </c>
      <c r="B178" s="16" t="str">
        <f>IFERROR(IFERROR(VLOOKUP(TabListaBens[[#This Row],[CodBem]],#REF!,3,FALSE),VLOOKUP(TabListaBens[[#This Row],[CodBem]],#REF!,4,FALSE)),"-")</f>
        <v>-</v>
      </c>
      <c r="C178" s="16" t="str">
        <f>IFERROR(IFERROR(VLOOKUP(TabListaBens[[#This Row],[CodBem]],#REF!,5,FALSE),VLOOKUP(TabListaBens[[#This Row],[CodBem]],#REF!,6,FALSE)),"-")</f>
        <v>-</v>
      </c>
      <c r="D178" s="45" t="s">
        <v>975</v>
      </c>
      <c r="E178" s="45" t="s">
        <v>5</v>
      </c>
      <c r="F178" s="45" t="s">
        <v>179</v>
      </c>
      <c r="G178" s="45" t="s">
        <v>22</v>
      </c>
      <c r="H178" s="45" t="s">
        <v>18</v>
      </c>
      <c r="I178" s="45" t="s">
        <v>182</v>
      </c>
    </row>
    <row r="179" spans="1:9" ht="15" x14ac:dyDescent="0.25">
      <c r="A179" s="16" t="str">
        <f>TabListaBens[[#This Row],[Bem]]</f>
        <v>SBGCL-GCLFF00113</v>
      </c>
      <c r="B179" s="16" t="str">
        <f>IFERROR(IFERROR(VLOOKUP(TabListaBens[[#This Row],[CodBem]],#REF!,3,FALSE),VLOOKUP(TabListaBens[[#This Row],[CodBem]],#REF!,4,FALSE)),"-")</f>
        <v>-</v>
      </c>
      <c r="C179" s="16" t="str">
        <f>IFERROR(IFERROR(VLOOKUP(TabListaBens[[#This Row],[CodBem]],#REF!,5,FALSE),VLOOKUP(TabListaBens[[#This Row],[CodBem]],#REF!,6,FALSE)),"-")</f>
        <v>-</v>
      </c>
      <c r="D179" s="45" t="s">
        <v>976</v>
      </c>
      <c r="E179" s="45" t="s">
        <v>5</v>
      </c>
      <c r="F179" s="45" t="s">
        <v>179</v>
      </c>
      <c r="G179" s="45" t="s">
        <v>22</v>
      </c>
      <c r="H179" s="45" t="s">
        <v>18</v>
      </c>
      <c r="I179" s="45" t="s">
        <v>182</v>
      </c>
    </row>
    <row r="180" spans="1:9" ht="15" x14ac:dyDescent="0.25">
      <c r="A180" s="16" t="str">
        <f>TabListaBens[[#This Row],[Bem]]</f>
        <v>SBGCL-GCLFF00114</v>
      </c>
      <c r="B180" s="16" t="str">
        <f>IFERROR(IFERROR(VLOOKUP(TabListaBens[[#This Row],[CodBem]],#REF!,3,FALSE),VLOOKUP(TabListaBens[[#This Row],[CodBem]],#REF!,4,FALSE)),"-")</f>
        <v>-</v>
      </c>
      <c r="C180" s="16" t="str">
        <f>IFERROR(IFERROR(VLOOKUP(TabListaBens[[#This Row],[CodBem]],#REF!,5,FALSE),VLOOKUP(TabListaBens[[#This Row],[CodBem]],#REF!,6,FALSE)),"-")</f>
        <v>-</v>
      </c>
      <c r="D180" s="45" t="s">
        <v>977</v>
      </c>
      <c r="E180" s="45" t="s">
        <v>5</v>
      </c>
      <c r="F180" s="45" t="s">
        <v>179</v>
      </c>
      <c r="G180" s="45" t="s">
        <v>22</v>
      </c>
      <c r="H180" s="45" t="s">
        <v>18</v>
      </c>
      <c r="I180" s="45" t="s">
        <v>182</v>
      </c>
    </row>
    <row r="181" spans="1:9" ht="15" x14ac:dyDescent="0.25">
      <c r="A181" s="16" t="str">
        <f>TabListaBens[[#This Row],[Bem]]</f>
        <v>SBGCL-GCLFF00115</v>
      </c>
      <c r="B181" s="16" t="str">
        <f>IFERROR(IFERROR(VLOOKUP(TabListaBens[[#This Row],[CodBem]],#REF!,3,FALSE),VLOOKUP(TabListaBens[[#This Row],[CodBem]],#REF!,4,FALSE)),"-")</f>
        <v>-</v>
      </c>
      <c r="C181" s="16" t="str">
        <f>IFERROR(IFERROR(VLOOKUP(TabListaBens[[#This Row],[CodBem]],#REF!,5,FALSE),VLOOKUP(TabListaBens[[#This Row],[CodBem]],#REF!,6,FALSE)),"-")</f>
        <v>-</v>
      </c>
      <c r="D181" s="45" t="s">
        <v>978</v>
      </c>
      <c r="E181" s="45" t="s">
        <v>5</v>
      </c>
      <c r="F181" s="45" t="s">
        <v>179</v>
      </c>
      <c r="G181" s="45" t="s">
        <v>22</v>
      </c>
      <c r="H181" s="45" t="s">
        <v>18</v>
      </c>
      <c r="I181" s="45" t="s">
        <v>182</v>
      </c>
    </row>
    <row r="182" spans="1:9" ht="15" x14ac:dyDescent="0.25">
      <c r="A182" s="16" t="str">
        <f>TabListaBens[[#This Row],[Bem]]</f>
        <v>SBGCL-GCLFF00116</v>
      </c>
      <c r="B182" s="16" t="str">
        <f>IFERROR(IFERROR(VLOOKUP(TabListaBens[[#This Row],[CodBem]],#REF!,3,FALSE),VLOOKUP(TabListaBens[[#This Row],[CodBem]],#REF!,4,FALSE)),"-")</f>
        <v>-</v>
      </c>
      <c r="C182" s="16" t="str">
        <f>IFERROR(IFERROR(VLOOKUP(TabListaBens[[#This Row],[CodBem]],#REF!,5,FALSE),VLOOKUP(TabListaBens[[#This Row],[CodBem]],#REF!,6,FALSE)),"-")</f>
        <v>-</v>
      </c>
      <c r="D182" s="45" t="s">
        <v>979</v>
      </c>
      <c r="E182" s="45" t="s">
        <v>5</v>
      </c>
      <c r="F182" s="45" t="s">
        <v>179</v>
      </c>
      <c r="G182" s="45" t="s">
        <v>22</v>
      </c>
      <c r="H182" s="45" t="s">
        <v>18</v>
      </c>
      <c r="I182" s="45" t="s">
        <v>182</v>
      </c>
    </row>
    <row r="183" spans="1:9" ht="15" x14ac:dyDescent="0.25">
      <c r="A183" s="16" t="str">
        <f>TabListaBens[[#This Row],[Bem]]</f>
        <v>SBGCL-GCLFF00117</v>
      </c>
      <c r="B183" s="16" t="str">
        <f>IFERROR(IFERROR(VLOOKUP(TabListaBens[[#This Row],[CodBem]],#REF!,3,FALSE),VLOOKUP(TabListaBens[[#This Row],[CodBem]],#REF!,4,FALSE)),"-")</f>
        <v>-</v>
      </c>
      <c r="C183" s="16" t="str">
        <f>IFERROR(IFERROR(VLOOKUP(TabListaBens[[#This Row],[CodBem]],#REF!,5,FALSE),VLOOKUP(TabListaBens[[#This Row],[CodBem]],#REF!,6,FALSE)),"-")</f>
        <v>-</v>
      </c>
      <c r="D183" s="45" t="s">
        <v>980</v>
      </c>
      <c r="E183" s="45" t="s">
        <v>5</v>
      </c>
      <c r="F183" s="45" t="s">
        <v>179</v>
      </c>
      <c r="G183" s="45" t="s">
        <v>22</v>
      </c>
      <c r="H183" s="45" t="s">
        <v>5</v>
      </c>
      <c r="I183" s="45" t="s">
        <v>182</v>
      </c>
    </row>
    <row r="184" spans="1:9" ht="15" x14ac:dyDescent="0.25">
      <c r="A184" s="16" t="str">
        <f>TabListaBens[[#This Row],[Bem]]</f>
        <v>SBGCL-GCLFF00118</v>
      </c>
      <c r="B184" s="16" t="str">
        <f>IFERROR(IFERROR(VLOOKUP(TabListaBens[[#This Row],[CodBem]],#REF!,3,FALSE),VLOOKUP(TabListaBens[[#This Row],[CodBem]],#REF!,4,FALSE)),"-")</f>
        <v>-</v>
      </c>
      <c r="C184" s="16" t="str">
        <f>IFERROR(IFERROR(VLOOKUP(TabListaBens[[#This Row],[CodBem]],#REF!,5,FALSE),VLOOKUP(TabListaBens[[#This Row],[CodBem]],#REF!,6,FALSE)),"-")</f>
        <v>-</v>
      </c>
      <c r="D184" s="45" t="s">
        <v>981</v>
      </c>
      <c r="E184" s="45" t="s">
        <v>5</v>
      </c>
      <c r="F184" s="45" t="s">
        <v>179</v>
      </c>
      <c r="G184" s="45" t="s">
        <v>22</v>
      </c>
      <c r="H184" s="45" t="s">
        <v>18</v>
      </c>
      <c r="I184" s="45" t="s">
        <v>182</v>
      </c>
    </row>
    <row r="185" spans="1:9" ht="15" x14ac:dyDescent="0.25">
      <c r="A185" s="16" t="str">
        <f>TabListaBens[[#This Row],[Bem]]</f>
        <v>SBGCL-GCLFF00119</v>
      </c>
      <c r="B185" s="16" t="str">
        <f>IFERROR(IFERROR(VLOOKUP(TabListaBens[[#This Row],[CodBem]],#REF!,3,FALSE),VLOOKUP(TabListaBens[[#This Row],[CodBem]],#REF!,4,FALSE)),"-")</f>
        <v>-</v>
      </c>
      <c r="C185" s="16" t="str">
        <f>IFERROR(IFERROR(VLOOKUP(TabListaBens[[#This Row],[CodBem]],#REF!,5,FALSE),VLOOKUP(TabListaBens[[#This Row],[CodBem]],#REF!,6,FALSE)),"-")</f>
        <v>-</v>
      </c>
      <c r="D185" s="45" t="s">
        <v>982</v>
      </c>
      <c r="E185" s="45" t="s">
        <v>5</v>
      </c>
      <c r="F185" s="45" t="s">
        <v>179</v>
      </c>
      <c r="G185" s="45" t="s">
        <v>22</v>
      </c>
      <c r="H185" s="45" t="s">
        <v>18</v>
      </c>
      <c r="I185" s="45" t="s">
        <v>182</v>
      </c>
    </row>
    <row r="186" spans="1:9" ht="15" x14ac:dyDescent="0.25">
      <c r="A186" s="16" t="str">
        <f>TabListaBens[[#This Row],[Bem]]</f>
        <v>SBGCL-GCLFF00120</v>
      </c>
      <c r="B186" s="16" t="str">
        <f>IFERROR(IFERROR(VLOOKUP(TabListaBens[[#This Row],[CodBem]],#REF!,3,FALSE),VLOOKUP(TabListaBens[[#This Row],[CodBem]],#REF!,4,FALSE)),"-")</f>
        <v>-</v>
      </c>
      <c r="C186" s="16" t="str">
        <f>IFERROR(IFERROR(VLOOKUP(TabListaBens[[#This Row],[CodBem]],#REF!,5,FALSE),VLOOKUP(TabListaBens[[#This Row],[CodBem]],#REF!,6,FALSE)),"-")</f>
        <v>-</v>
      </c>
      <c r="D186" s="45" t="s">
        <v>983</v>
      </c>
      <c r="E186" s="45" t="s">
        <v>5</v>
      </c>
      <c r="F186" s="45" t="s">
        <v>179</v>
      </c>
      <c r="G186" s="45" t="s">
        <v>22</v>
      </c>
      <c r="H186" s="45" t="s">
        <v>18</v>
      </c>
      <c r="I186" s="45" t="s">
        <v>182</v>
      </c>
    </row>
    <row r="187" spans="1:9" ht="15" x14ac:dyDescent="0.25">
      <c r="A187" s="16" t="str">
        <f>TabListaBens[[#This Row],[Bem]]</f>
        <v>SBGCL-GCLFF00121</v>
      </c>
      <c r="B187" s="16" t="str">
        <f>IFERROR(IFERROR(VLOOKUP(TabListaBens[[#This Row],[CodBem]],#REF!,3,FALSE),VLOOKUP(TabListaBens[[#This Row],[CodBem]],#REF!,4,FALSE)),"-")</f>
        <v>-</v>
      </c>
      <c r="C187" s="16" t="str">
        <f>IFERROR(IFERROR(VLOOKUP(TabListaBens[[#This Row],[CodBem]],#REF!,5,FALSE),VLOOKUP(TabListaBens[[#This Row],[CodBem]],#REF!,6,FALSE)),"-")</f>
        <v>-</v>
      </c>
      <c r="D187" s="45" t="s">
        <v>984</v>
      </c>
      <c r="E187" s="45" t="s">
        <v>5</v>
      </c>
      <c r="F187" s="45" t="s">
        <v>179</v>
      </c>
      <c r="G187" s="45" t="s">
        <v>22</v>
      </c>
      <c r="H187" s="45" t="s">
        <v>5</v>
      </c>
      <c r="I187" s="45" t="s">
        <v>182</v>
      </c>
    </row>
    <row r="188" spans="1:9" ht="15" x14ac:dyDescent="0.25">
      <c r="A188" s="16" t="str">
        <f>TabListaBens[[#This Row],[Bem]]</f>
        <v>SBGCL-GCLFF00122</v>
      </c>
      <c r="B188" s="16" t="str">
        <f>IFERROR(IFERROR(VLOOKUP(TabListaBens[[#This Row],[CodBem]],#REF!,3,FALSE),VLOOKUP(TabListaBens[[#This Row],[CodBem]],#REF!,4,FALSE)),"-")</f>
        <v>-</v>
      </c>
      <c r="C188" s="16" t="str">
        <f>IFERROR(IFERROR(VLOOKUP(TabListaBens[[#This Row],[CodBem]],#REF!,5,FALSE),VLOOKUP(TabListaBens[[#This Row],[CodBem]],#REF!,6,FALSE)),"-")</f>
        <v>-</v>
      </c>
      <c r="D188" s="45" t="s">
        <v>1096</v>
      </c>
      <c r="E188" s="45" t="s">
        <v>5</v>
      </c>
      <c r="F188" s="45" t="s">
        <v>179</v>
      </c>
      <c r="G188" s="45" t="s">
        <v>22</v>
      </c>
      <c r="H188" s="45" t="s">
        <v>18</v>
      </c>
      <c r="I188" s="45" t="s">
        <v>182</v>
      </c>
    </row>
    <row r="189" spans="1:9" ht="15" x14ac:dyDescent="0.25">
      <c r="A189" s="16" t="str">
        <f>TabListaBens[[#This Row],[Bem]]</f>
        <v>SBGCL-GCLFF00123</v>
      </c>
      <c r="B189" s="16" t="str">
        <f>IFERROR(IFERROR(VLOOKUP(TabListaBens[[#This Row],[CodBem]],#REF!,3,FALSE),VLOOKUP(TabListaBens[[#This Row],[CodBem]],#REF!,4,FALSE)),"-")</f>
        <v>-</v>
      </c>
      <c r="C189" s="16" t="str">
        <f>IFERROR(IFERROR(VLOOKUP(TabListaBens[[#This Row],[CodBem]],#REF!,5,FALSE),VLOOKUP(TabListaBens[[#This Row],[CodBem]],#REF!,6,FALSE)),"-")</f>
        <v>-</v>
      </c>
      <c r="D189" s="45" t="s">
        <v>1097</v>
      </c>
      <c r="E189" s="45" t="s">
        <v>5</v>
      </c>
      <c r="F189" s="45" t="s">
        <v>179</v>
      </c>
      <c r="G189" s="45" t="s">
        <v>22</v>
      </c>
      <c r="H189" s="45" t="s">
        <v>18</v>
      </c>
      <c r="I189" s="45" t="s">
        <v>182</v>
      </c>
    </row>
    <row r="190" spans="1:9" ht="15" x14ac:dyDescent="0.25">
      <c r="A190" s="16" t="str">
        <f>TabListaBens[[#This Row],[Bem]]</f>
        <v>SBGCL-GCLFF00124</v>
      </c>
      <c r="B190" s="16" t="str">
        <f>IFERROR(IFERROR(VLOOKUP(TabListaBens[[#This Row],[CodBem]],#REF!,3,FALSE),VLOOKUP(TabListaBens[[#This Row],[CodBem]],#REF!,4,FALSE)),"-")</f>
        <v>-</v>
      </c>
      <c r="C190" s="16" t="str">
        <f>IFERROR(IFERROR(VLOOKUP(TabListaBens[[#This Row],[CodBem]],#REF!,5,FALSE),VLOOKUP(TabListaBens[[#This Row],[CodBem]],#REF!,6,FALSE)),"-")</f>
        <v>-</v>
      </c>
      <c r="D190" s="45" t="s">
        <v>1098</v>
      </c>
      <c r="E190" s="45" t="s">
        <v>5</v>
      </c>
      <c r="F190" s="45" t="s">
        <v>179</v>
      </c>
      <c r="G190" s="45" t="s">
        <v>22</v>
      </c>
      <c r="H190" s="45" t="s">
        <v>18</v>
      </c>
      <c r="I190" s="45" t="s">
        <v>182</v>
      </c>
    </row>
    <row r="191" spans="1:9" ht="15" x14ac:dyDescent="0.25">
      <c r="A191" s="16" t="str">
        <f>TabListaBens[[#This Row],[Bem]]</f>
        <v>SBGCL-GCLFF00125</v>
      </c>
      <c r="B191" s="16" t="str">
        <f>IFERROR(IFERROR(VLOOKUP(TabListaBens[[#This Row],[CodBem]],#REF!,3,FALSE),VLOOKUP(TabListaBens[[#This Row],[CodBem]],#REF!,4,FALSE)),"-")</f>
        <v>-</v>
      </c>
      <c r="C191" s="16" t="str">
        <f>IFERROR(IFERROR(VLOOKUP(TabListaBens[[#This Row],[CodBem]],#REF!,5,FALSE),VLOOKUP(TabListaBens[[#This Row],[CodBem]],#REF!,6,FALSE)),"-")</f>
        <v>-</v>
      </c>
      <c r="D191" s="45" t="s">
        <v>1099</v>
      </c>
      <c r="E191" s="45" t="s">
        <v>5</v>
      </c>
      <c r="F191" s="45" t="s">
        <v>179</v>
      </c>
      <c r="G191" s="45" t="s">
        <v>22</v>
      </c>
      <c r="H191" s="45" t="s">
        <v>18</v>
      </c>
      <c r="I191" s="45" t="s">
        <v>182</v>
      </c>
    </row>
    <row r="192" spans="1:9" ht="15" x14ac:dyDescent="0.25">
      <c r="A192" s="16" t="str">
        <f>TabListaBens[[#This Row],[Bem]]</f>
        <v>SBGCL-GCLFF00126</v>
      </c>
      <c r="B192" s="16" t="str">
        <f>IFERROR(IFERROR(VLOOKUP(TabListaBens[[#This Row],[CodBem]],#REF!,3,FALSE),VLOOKUP(TabListaBens[[#This Row],[CodBem]],#REF!,4,FALSE)),"-")</f>
        <v>-</v>
      </c>
      <c r="C192" s="16" t="str">
        <f>IFERROR(IFERROR(VLOOKUP(TabListaBens[[#This Row],[CodBem]],#REF!,5,FALSE),VLOOKUP(TabListaBens[[#This Row],[CodBem]],#REF!,6,FALSE)),"-")</f>
        <v>-</v>
      </c>
      <c r="D192" s="45" t="s">
        <v>1100</v>
      </c>
      <c r="E192" s="45" t="s">
        <v>5</v>
      </c>
      <c r="F192" s="45" t="s">
        <v>179</v>
      </c>
      <c r="G192" s="45" t="s">
        <v>22</v>
      </c>
      <c r="H192" s="45" t="s">
        <v>5</v>
      </c>
      <c r="I192" s="45" t="s">
        <v>182</v>
      </c>
    </row>
    <row r="193" spans="1:9" ht="15" x14ac:dyDescent="0.25">
      <c r="A193" s="16" t="str">
        <f>TabListaBens[[#This Row],[Bem]]</f>
        <v>SBGCL-GCLFF00127</v>
      </c>
      <c r="B193" s="16" t="str">
        <f>IFERROR(IFERROR(VLOOKUP(TabListaBens[[#This Row],[CodBem]],#REF!,3,FALSE),VLOOKUP(TabListaBens[[#This Row],[CodBem]],#REF!,4,FALSE)),"-")</f>
        <v>-</v>
      </c>
      <c r="C193" s="16" t="str">
        <f>IFERROR(IFERROR(VLOOKUP(TabListaBens[[#This Row],[CodBem]],#REF!,5,FALSE),VLOOKUP(TabListaBens[[#This Row],[CodBem]],#REF!,6,FALSE)),"-")</f>
        <v>-</v>
      </c>
      <c r="D193" s="45" t="s">
        <v>1101</v>
      </c>
      <c r="E193" s="45" t="s">
        <v>5</v>
      </c>
      <c r="F193" s="45" t="s">
        <v>179</v>
      </c>
      <c r="G193" s="45" t="s">
        <v>22</v>
      </c>
      <c r="H193" s="45" t="s">
        <v>18</v>
      </c>
      <c r="I193" s="45" t="s">
        <v>182</v>
      </c>
    </row>
    <row r="194" spans="1:9" ht="15" x14ac:dyDescent="0.25">
      <c r="A194" s="16" t="str">
        <f>TabListaBens[[#This Row],[Bem]]</f>
        <v>SBGCL-GCLFF00128</v>
      </c>
      <c r="B194" s="16" t="str">
        <f>IFERROR(IFERROR(VLOOKUP(TabListaBens[[#This Row],[CodBem]],#REF!,3,FALSE),VLOOKUP(TabListaBens[[#This Row],[CodBem]],#REF!,4,FALSE)),"-")</f>
        <v>-</v>
      </c>
      <c r="C194" s="16" t="str">
        <f>IFERROR(IFERROR(VLOOKUP(TabListaBens[[#This Row],[CodBem]],#REF!,5,FALSE),VLOOKUP(TabListaBens[[#This Row],[CodBem]],#REF!,6,FALSE)),"-")</f>
        <v>-</v>
      </c>
      <c r="D194" s="45" t="s">
        <v>1102</v>
      </c>
      <c r="E194" s="45" t="s">
        <v>5</v>
      </c>
      <c r="F194" s="45" t="s">
        <v>179</v>
      </c>
      <c r="G194" s="45" t="s">
        <v>22</v>
      </c>
      <c r="H194" s="45" t="s">
        <v>18</v>
      </c>
      <c r="I194" s="45" t="s">
        <v>182</v>
      </c>
    </row>
    <row r="195" spans="1:9" ht="15" x14ac:dyDescent="0.25">
      <c r="A195" s="16" t="str">
        <f>TabListaBens[[#This Row],[Bem]]</f>
        <v>SBGCL-GCLFF00129</v>
      </c>
      <c r="B195" s="16" t="str">
        <f>IFERROR(IFERROR(VLOOKUP(TabListaBens[[#This Row],[CodBem]],#REF!,3,FALSE),VLOOKUP(TabListaBens[[#This Row],[CodBem]],#REF!,4,FALSE)),"-")</f>
        <v>-</v>
      </c>
      <c r="C195" s="16" t="str">
        <f>IFERROR(IFERROR(VLOOKUP(TabListaBens[[#This Row],[CodBem]],#REF!,5,FALSE),VLOOKUP(TabListaBens[[#This Row],[CodBem]],#REF!,6,FALSE)),"-")</f>
        <v>-</v>
      </c>
      <c r="D195" s="45" t="s">
        <v>1103</v>
      </c>
      <c r="E195" s="45" t="s">
        <v>5</v>
      </c>
      <c r="F195" s="45" t="s">
        <v>179</v>
      </c>
      <c r="G195" s="45" t="s">
        <v>22</v>
      </c>
      <c r="H195" s="45" t="s">
        <v>5</v>
      </c>
      <c r="I195" s="45" t="s">
        <v>182</v>
      </c>
    </row>
    <row r="196" spans="1:9" ht="15" x14ac:dyDescent="0.25">
      <c r="A196" s="16" t="str">
        <f>TabListaBens[[#This Row],[Bem]]</f>
        <v>SBGCL-GCLFF00130</v>
      </c>
      <c r="B196" s="16" t="str">
        <f>IFERROR(IFERROR(VLOOKUP(TabListaBens[[#This Row],[CodBem]],#REF!,3,FALSE),VLOOKUP(TabListaBens[[#This Row],[CodBem]],#REF!,4,FALSE)),"-")</f>
        <v>-</v>
      </c>
      <c r="C196" s="16" t="str">
        <f>IFERROR(IFERROR(VLOOKUP(TabListaBens[[#This Row],[CodBem]],#REF!,5,FALSE),VLOOKUP(TabListaBens[[#This Row],[CodBem]],#REF!,6,FALSE)),"-")</f>
        <v>-</v>
      </c>
      <c r="D196" s="45" t="s">
        <v>1104</v>
      </c>
      <c r="E196" s="45" t="s">
        <v>5</v>
      </c>
      <c r="F196" s="45" t="s">
        <v>179</v>
      </c>
      <c r="G196" s="45" t="s">
        <v>22</v>
      </c>
      <c r="H196" s="45" t="s">
        <v>5</v>
      </c>
      <c r="I196" s="45" t="s">
        <v>182</v>
      </c>
    </row>
    <row r="197" spans="1:9" ht="15" x14ac:dyDescent="0.25">
      <c r="A197" s="16" t="str">
        <f>TabListaBens[[#This Row],[Bem]]</f>
        <v>SBGCL-GCLFF00131</v>
      </c>
      <c r="B197" s="16" t="str">
        <f>IFERROR(IFERROR(VLOOKUP(TabListaBens[[#This Row],[CodBem]],#REF!,3,FALSE),VLOOKUP(TabListaBens[[#This Row],[CodBem]],#REF!,4,FALSE)),"-")</f>
        <v>-</v>
      </c>
      <c r="C197" s="16" t="str">
        <f>IFERROR(IFERROR(VLOOKUP(TabListaBens[[#This Row],[CodBem]],#REF!,5,FALSE),VLOOKUP(TabListaBens[[#This Row],[CodBem]],#REF!,6,FALSE)),"-")</f>
        <v>-</v>
      </c>
      <c r="D197" s="45" t="s">
        <v>1105</v>
      </c>
      <c r="E197" s="45" t="s">
        <v>5</v>
      </c>
      <c r="F197" s="45" t="s">
        <v>179</v>
      </c>
      <c r="G197" s="45" t="s">
        <v>22</v>
      </c>
      <c r="H197" s="45" t="s">
        <v>18</v>
      </c>
      <c r="I197" s="45" t="s">
        <v>182</v>
      </c>
    </row>
    <row r="198" spans="1:9" ht="15" x14ac:dyDescent="0.25">
      <c r="A198" s="16" t="str">
        <f>TabListaBens[[#This Row],[Bem]]</f>
        <v>SBGCL-GCLFF00132</v>
      </c>
      <c r="B198" s="16" t="str">
        <f>IFERROR(IFERROR(VLOOKUP(TabListaBens[[#This Row],[CodBem]],#REF!,3,FALSE),VLOOKUP(TabListaBens[[#This Row],[CodBem]],#REF!,4,FALSE)),"-")</f>
        <v>-</v>
      </c>
      <c r="C198" s="16" t="str">
        <f>IFERROR(IFERROR(VLOOKUP(TabListaBens[[#This Row],[CodBem]],#REF!,5,FALSE),VLOOKUP(TabListaBens[[#This Row],[CodBem]],#REF!,6,FALSE)),"-")</f>
        <v>-</v>
      </c>
      <c r="D198" s="45" t="s">
        <v>1106</v>
      </c>
      <c r="E198" s="45" t="s">
        <v>5</v>
      </c>
      <c r="F198" s="45" t="s">
        <v>179</v>
      </c>
      <c r="G198" s="45" t="s">
        <v>22</v>
      </c>
      <c r="H198" s="45" t="s">
        <v>18</v>
      </c>
      <c r="I198" s="45" t="s">
        <v>182</v>
      </c>
    </row>
    <row r="199" spans="1:9" ht="15" x14ac:dyDescent="0.25">
      <c r="A199" s="16" t="str">
        <f>TabListaBens[[#This Row],[Bem]]</f>
        <v>SBGCL-GCLFF00133</v>
      </c>
      <c r="B199" s="16" t="str">
        <f>IFERROR(IFERROR(VLOOKUP(TabListaBens[[#This Row],[CodBem]],#REF!,3,FALSE),VLOOKUP(TabListaBens[[#This Row],[CodBem]],#REF!,4,FALSE)),"-")</f>
        <v>-</v>
      </c>
      <c r="C199" s="16" t="str">
        <f>IFERROR(IFERROR(VLOOKUP(TabListaBens[[#This Row],[CodBem]],#REF!,5,FALSE),VLOOKUP(TabListaBens[[#This Row],[CodBem]],#REF!,6,FALSE)),"-")</f>
        <v>-</v>
      </c>
      <c r="D199" s="45" t="s">
        <v>1107</v>
      </c>
      <c r="E199" s="45" t="s">
        <v>5</v>
      </c>
      <c r="F199" s="45" t="s">
        <v>179</v>
      </c>
      <c r="G199" s="45" t="s">
        <v>22</v>
      </c>
      <c r="H199" s="45" t="s">
        <v>5</v>
      </c>
      <c r="I199" s="45" t="s">
        <v>182</v>
      </c>
    </row>
    <row r="200" spans="1:9" ht="15" x14ac:dyDescent="0.25">
      <c r="A200" s="16" t="str">
        <f>TabListaBens[[#This Row],[Bem]]</f>
        <v>SBGCL-GCLFF00134</v>
      </c>
      <c r="B200" s="16" t="str">
        <f>IFERROR(IFERROR(VLOOKUP(TabListaBens[[#This Row],[CodBem]],#REF!,3,FALSE),VLOOKUP(TabListaBens[[#This Row],[CodBem]],#REF!,4,FALSE)),"-")</f>
        <v>-</v>
      </c>
      <c r="C200" s="16" t="str">
        <f>IFERROR(IFERROR(VLOOKUP(TabListaBens[[#This Row],[CodBem]],#REF!,5,FALSE),VLOOKUP(TabListaBens[[#This Row],[CodBem]],#REF!,6,FALSE)),"-")</f>
        <v>-</v>
      </c>
      <c r="D200" s="45" t="s">
        <v>1140</v>
      </c>
      <c r="E200" s="45" t="s">
        <v>5</v>
      </c>
      <c r="F200" s="45" t="s">
        <v>179</v>
      </c>
      <c r="G200" s="45" t="s">
        <v>22</v>
      </c>
      <c r="H200" s="45" t="s">
        <v>18</v>
      </c>
      <c r="I200" s="45" t="s">
        <v>182</v>
      </c>
    </row>
    <row r="201" spans="1:9" ht="15" x14ac:dyDescent="0.25">
      <c r="A201" s="16" t="str">
        <f>TabListaBens[[#This Row],[Bem]]</f>
        <v>SBGCL-GCLFF00142</v>
      </c>
      <c r="B201" s="16" t="str">
        <f>IFERROR(IFERROR(VLOOKUP(TabListaBens[[#This Row],[CodBem]],#REF!,3,FALSE),VLOOKUP(TabListaBens[[#This Row],[CodBem]],#REF!,4,FALSE)),"-")</f>
        <v>-</v>
      </c>
      <c r="C201" s="16" t="str">
        <f>IFERROR(IFERROR(VLOOKUP(TabListaBens[[#This Row],[CodBem]],#REF!,5,FALSE),VLOOKUP(TabListaBens[[#This Row],[CodBem]],#REF!,6,FALSE)),"-")</f>
        <v>-</v>
      </c>
      <c r="D201" s="45" t="s">
        <v>1182</v>
      </c>
      <c r="E201" s="45" t="s">
        <v>5</v>
      </c>
      <c r="F201" s="45" t="s">
        <v>179</v>
      </c>
      <c r="G201" s="45" t="s">
        <v>22</v>
      </c>
      <c r="H201" s="45" t="s">
        <v>18</v>
      </c>
      <c r="I201" s="45" t="s">
        <v>182</v>
      </c>
    </row>
    <row r="202" spans="1:9" ht="15" x14ac:dyDescent="0.25">
      <c r="A202" s="16" t="str">
        <f>TabListaBens[[#This Row],[Bem]]</f>
        <v>SBGCL-GCLFF00143</v>
      </c>
      <c r="B202" s="16" t="str">
        <f>IFERROR(IFERROR(VLOOKUP(TabListaBens[[#This Row],[CodBem]],#REF!,3,FALSE),VLOOKUP(TabListaBens[[#This Row],[CodBem]],#REF!,4,FALSE)),"-")</f>
        <v>-</v>
      </c>
      <c r="C202" s="16" t="str">
        <f>IFERROR(IFERROR(VLOOKUP(TabListaBens[[#This Row],[CodBem]],#REF!,5,FALSE),VLOOKUP(TabListaBens[[#This Row],[CodBem]],#REF!,6,FALSE)),"-")</f>
        <v>-</v>
      </c>
      <c r="D202" s="45" t="s">
        <v>1183</v>
      </c>
      <c r="E202" s="45" t="s">
        <v>5</v>
      </c>
      <c r="F202" s="45" t="s">
        <v>179</v>
      </c>
      <c r="G202" s="45" t="s">
        <v>22</v>
      </c>
      <c r="H202" s="45" t="s">
        <v>18</v>
      </c>
      <c r="I202" s="45" t="s">
        <v>182</v>
      </c>
    </row>
    <row r="203" spans="1:9" ht="15" x14ac:dyDescent="0.25">
      <c r="A203" s="16" t="str">
        <f>TabListaBens[[#This Row],[Bem]]</f>
        <v>SBGCL-GCLFF00144</v>
      </c>
      <c r="B203" s="16" t="str">
        <f>IFERROR(IFERROR(VLOOKUP(TabListaBens[[#This Row],[CodBem]],#REF!,3,FALSE),VLOOKUP(TabListaBens[[#This Row],[CodBem]],#REF!,4,FALSE)),"-")</f>
        <v>-</v>
      </c>
      <c r="C203" s="16" t="str">
        <f>IFERROR(IFERROR(VLOOKUP(TabListaBens[[#This Row],[CodBem]],#REF!,5,FALSE),VLOOKUP(TabListaBens[[#This Row],[CodBem]],#REF!,6,FALSE)),"-")</f>
        <v>-</v>
      </c>
      <c r="D203" s="45" t="s">
        <v>1184</v>
      </c>
      <c r="E203" s="45" t="s">
        <v>5</v>
      </c>
      <c r="F203" s="45" t="s">
        <v>179</v>
      </c>
      <c r="G203" s="45" t="s">
        <v>22</v>
      </c>
      <c r="H203" s="45" t="s">
        <v>18</v>
      </c>
      <c r="I203" s="45" t="s">
        <v>182</v>
      </c>
    </row>
    <row r="204" spans="1:9" ht="15" x14ac:dyDescent="0.25">
      <c r="A204" s="16" t="str">
        <f>TabListaBens[[#This Row],[Bem]]</f>
        <v>SBGCL-GCLFF00145</v>
      </c>
      <c r="B204" s="16" t="str">
        <f>IFERROR(IFERROR(VLOOKUP(TabListaBens[[#This Row],[CodBem]],#REF!,3,FALSE),VLOOKUP(TabListaBens[[#This Row],[CodBem]],#REF!,4,FALSE)),"-")</f>
        <v>-</v>
      </c>
      <c r="C204" s="16" t="str">
        <f>IFERROR(IFERROR(VLOOKUP(TabListaBens[[#This Row],[CodBem]],#REF!,5,FALSE),VLOOKUP(TabListaBens[[#This Row],[CodBem]],#REF!,6,FALSE)),"-")</f>
        <v>-</v>
      </c>
      <c r="D204" s="45" t="s">
        <v>1185</v>
      </c>
      <c r="E204" s="45" t="s">
        <v>5</v>
      </c>
      <c r="F204" s="45" t="s">
        <v>179</v>
      </c>
      <c r="G204" s="45" t="s">
        <v>22</v>
      </c>
      <c r="H204" s="45" t="s">
        <v>18</v>
      </c>
      <c r="I204" s="45" t="s">
        <v>182</v>
      </c>
    </row>
    <row r="205" spans="1:9" ht="15" x14ac:dyDescent="0.25">
      <c r="A205" s="16" t="str">
        <f>TabListaBens[[#This Row],[Bem]]</f>
        <v>SBGCL-GCLFF00146</v>
      </c>
      <c r="B205" s="16" t="str">
        <f>IFERROR(IFERROR(VLOOKUP(TabListaBens[[#This Row],[CodBem]],#REF!,3,FALSE),VLOOKUP(TabListaBens[[#This Row],[CodBem]],#REF!,4,FALSE)),"-")</f>
        <v>-</v>
      </c>
      <c r="C205" s="16" t="str">
        <f>IFERROR(IFERROR(VLOOKUP(TabListaBens[[#This Row],[CodBem]],#REF!,5,FALSE),VLOOKUP(TabListaBens[[#This Row],[CodBem]],#REF!,6,FALSE)),"-")</f>
        <v>-</v>
      </c>
      <c r="D205" s="45" t="s">
        <v>1186</v>
      </c>
      <c r="E205" s="45" t="s">
        <v>5</v>
      </c>
      <c r="F205" s="45" t="s">
        <v>179</v>
      </c>
      <c r="G205" s="45" t="s">
        <v>22</v>
      </c>
      <c r="H205" s="45" t="s">
        <v>18</v>
      </c>
      <c r="I205" s="45" t="s">
        <v>182</v>
      </c>
    </row>
    <row r="206" spans="1:9" ht="15" x14ac:dyDescent="0.25">
      <c r="A206" s="16" t="str">
        <f>TabListaBens[[#This Row],[Bem]]</f>
        <v>SBGCL-GCLFF00147</v>
      </c>
      <c r="B206" s="16" t="str">
        <f>IFERROR(IFERROR(VLOOKUP(TabListaBens[[#This Row],[CodBem]],#REF!,3,FALSE),VLOOKUP(TabListaBens[[#This Row],[CodBem]],#REF!,4,FALSE)),"-")</f>
        <v>-</v>
      </c>
      <c r="C206" s="16" t="str">
        <f>IFERROR(IFERROR(VLOOKUP(TabListaBens[[#This Row],[CodBem]],#REF!,5,FALSE),VLOOKUP(TabListaBens[[#This Row],[CodBem]],#REF!,6,FALSE)),"-")</f>
        <v>-</v>
      </c>
      <c r="D206" s="45" t="s">
        <v>1187</v>
      </c>
      <c r="E206" s="45" t="s">
        <v>5</v>
      </c>
      <c r="F206" s="45" t="s">
        <v>179</v>
      </c>
      <c r="G206" s="45" t="s">
        <v>22</v>
      </c>
      <c r="H206" s="45" t="s">
        <v>18</v>
      </c>
      <c r="I206" s="45" t="s">
        <v>182</v>
      </c>
    </row>
    <row r="207" spans="1:9" ht="15" x14ac:dyDescent="0.25">
      <c r="A207" s="16" t="str">
        <f>TabListaBens[[#This Row],[Bem]]</f>
        <v>SBGCL-GCLFF00148</v>
      </c>
      <c r="B207" s="16" t="str">
        <f>IFERROR(IFERROR(VLOOKUP(TabListaBens[[#This Row],[CodBem]],#REF!,3,FALSE),VLOOKUP(TabListaBens[[#This Row],[CodBem]],#REF!,4,FALSE)),"-")</f>
        <v>-</v>
      </c>
      <c r="C207" s="16" t="str">
        <f>IFERROR(IFERROR(VLOOKUP(TabListaBens[[#This Row],[CodBem]],#REF!,5,FALSE),VLOOKUP(TabListaBens[[#This Row],[CodBem]],#REF!,6,FALSE)),"-")</f>
        <v>-</v>
      </c>
      <c r="D207" s="45" t="s">
        <v>1188</v>
      </c>
      <c r="E207" s="45" t="s">
        <v>5</v>
      </c>
      <c r="F207" s="45" t="s">
        <v>179</v>
      </c>
      <c r="G207" s="45" t="s">
        <v>22</v>
      </c>
      <c r="H207" s="45" t="s">
        <v>18</v>
      </c>
      <c r="I207" s="45" t="s">
        <v>182</v>
      </c>
    </row>
    <row r="208" spans="1:9" ht="15" x14ac:dyDescent="0.25">
      <c r="A208" s="16" t="str">
        <f>TabListaBens[[#This Row],[Bem]]</f>
        <v>SBGCL-GCLFF00149</v>
      </c>
      <c r="B208" s="16" t="str">
        <f>IFERROR(IFERROR(VLOOKUP(TabListaBens[[#This Row],[CodBem]],#REF!,3,FALSE),VLOOKUP(TabListaBens[[#This Row],[CodBem]],#REF!,4,FALSE)),"-")</f>
        <v>-</v>
      </c>
      <c r="C208" s="16" t="str">
        <f>IFERROR(IFERROR(VLOOKUP(TabListaBens[[#This Row],[CodBem]],#REF!,5,FALSE),VLOOKUP(TabListaBens[[#This Row],[CodBem]],#REF!,6,FALSE)),"-")</f>
        <v>-</v>
      </c>
      <c r="D208" s="45" t="s">
        <v>1189</v>
      </c>
      <c r="E208" s="45" t="s">
        <v>5</v>
      </c>
      <c r="F208" s="45" t="s">
        <v>179</v>
      </c>
      <c r="G208" s="45" t="s">
        <v>22</v>
      </c>
      <c r="H208" s="45" t="s">
        <v>18</v>
      </c>
      <c r="I208" s="45" t="s">
        <v>182</v>
      </c>
    </row>
    <row r="209" spans="1:9" ht="15" x14ac:dyDescent="0.25">
      <c r="A209" s="16" t="str">
        <f>TabListaBens[[#This Row],[Bem]]</f>
        <v>SBGCL-GCLFF00150</v>
      </c>
      <c r="B209" s="16" t="str">
        <f>IFERROR(IFERROR(VLOOKUP(TabListaBens[[#This Row],[CodBem]],#REF!,3,FALSE),VLOOKUP(TabListaBens[[#This Row],[CodBem]],#REF!,4,FALSE)),"-")</f>
        <v>-</v>
      </c>
      <c r="C209" s="16" t="str">
        <f>IFERROR(IFERROR(VLOOKUP(TabListaBens[[#This Row],[CodBem]],#REF!,5,FALSE),VLOOKUP(TabListaBens[[#This Row],[CodBem]],#REF!,6,FALSE)),"-")</f>
        <v>-</v>
      </c>
      <c r="D209" s="45" t="s">
        <v>1190</v>
      </c>
      <c r="E209" s="45" t="s">
        <v>5</v>
      </c>
      <c r="F209" s="45" t="s">
        <v>179</v>
      </c>
      <c r="G209" s="45" t="s">
        <v>22</v>
      </c>
      <c r="H209" s="45" t="s">
        <v>18</v>
      </c>
      <c r="I209" s="45" t="s">
        <v>182</v>
      </c>
    </row>
    <row r="210" spans="1:9" ht="15" x14ac:dyDescent="0.25">
      <c r="A210" s="16" t="str">
        <f>TabListaBens[[#This Row],[Bem]]</f>
        <v>SBGCL-INJEV00001</v>
      </c>
      <c r="B210" s="16" t="str">
        <f>IFERROR(IFERROR(VLOOKUP(TabListaBens[[#This Row],[CodBem]],#REF!,3,FALSE),VLOOKUP(TabListaBens[[#This Row],[CodBem]],#REF!,4,FALSE)),"-")</f>
        <v>-</v>
      </c>
      <c r="C210" s="16" t="str">
        <f>IFERROR(IFERROR(VLOOKUP(TabListaBens[[#This Row],[CodBem]],#REF!,5,FALSE),VLOOKUP(TabListaBens[[#This Row],[CodBem]],#REF!,6,FALSE)),"-")</f>
        <v>-</v>
      </c>
      <c r="D210" s="45" t="s">
        <v>168</v>
      </c>
      <c r="E210" s="45" t="s">
        <v>12</v>
      </c>
      <c r="F210" s="45" t="s">
        <v>183</v>
      </c>
      <c r="G210" s="45" t="s">
        <v>22</v>
      </c>
      <c r="H210" s="45" t="s">
        <v>18</v>
      </c>
      <c r="I210" s="45" t="s">
        <v>184</v>
      </c>
    </row>
    <row r="211" spans="1:9" ht="15" x14ac:dyDescent="0.25">
      <c r="A211" s="16" t="str">
        <f>TabListaBens[[#This Row],[Bem]]</f>
        <v>SBGCL-INJEV00002</v>
      </c>
      <c r="B211" s="16" t="str">
        <f>IFERROR(IFERROR(VLOOKUP(TabListaBens[[#This Row],[CodBem]],#REF!,3,FALSE),VLOOKUP(TabListaBens[[#This Row],[CodBem]],#REF!,4,FALSE)),"-")</f>
        <v>-</v>
      </c>
      <c r="C211" s="16" t="str">
        <f>IFERROR(IFERROR(VLOOKUP(TabListaBens[[#This Row],[CodBem]],#REF!,5,FALSE),VLOOKUP(TabListaBens[[#This Row],[CodBem]],#REF!,6,FALSE)),"-")</f>
        <v>-</v>
      </c>
      <c r="D211" s="45" t="s">
        <v>278</v>
      </c>
      <c r="E211" s="45" t="s">
        <v>12</v>
      </c>
      <c r="F211" s="45" t="s">
        <v>183</v>
      </c>
      <c r="G211" s="45" t="s">
        <v>22</v>
      </c>
      <c r="H211" s="45" t="s">
        <v>18</v>
      </c>
      <c r="I211" s="45" t="s">
        <v>184</v>
      </c>
    </row>
    <row r="212" spans="1:9" ht="15" x14ac:dyDescent="0.25">
      <c r="A212" s="16" t="str">
        <f>TabListaBens[[#This Row],[Bem]]</f>
        <v>SBGCL-INJEV00003</v>
      </c>
      <c r="B212" s="16" t="str">
        <f>IFERROR(IFERROR(VLOOKUP(TabListaBens[[#This Row],[CodBem]],#REF!,3,FALSE),VLOOKUP(TabListaBens[[#This Row],[CodBem]],#REF!,4,FALSE)),"-")</f>
        <v>-</v>
      </c>
      <c r="C212" s="16" t="str">
        <f>IFERROR(IFERROR(VLOOKUP(TabListaBens[[#This Row],[CodBem]],#REF!,5,FALSE),VLOOKUP(TabListaBens[[#This Row],[CodBem]],#REF!,6,FALSE)),"-")</f>
        <v>-</v>
      </c>
      <c r="D212" s="45" t="s">
        <v>279</v>
      </c>
      <c r="E212" s="45" t="s">
        <v>12</v>
      </c>
      <c r="F212" s="45" t="s">
        <v>183</v>
      </c>
      <c r="G212" s="45" t="s">
        <v>22</v>
      </c>
      <c r="H212" s="45" t="s">
        <v>18</v>
      </c>
      <c r="I212" s="45" t="s">
        <v>184</v>
      </c>
    </row>
    <row r="213" spans="1:9" ht="15" x14ac:dyDescent="0.25">
      <c r="A213" s="16" t="str">
        <f>TabListaBens[[#This Row],[Bem]]</f>
        <v>SBGCL-INJEV00004</v>
      </c>
      <c r="B213" s="16" t="str">
        <f>IFERROR(IFERROR(VLOOKUP(TabListaBens[[#This Row],[CodBem]],#REF!,3,FALSE),VLOOKUP(TabListaBens[[#This Row],[CodBem]],#REF!,4,FALSE)),"-")</f>
        <v>-</v>
      </c>
      <c r="C213" s="16" t="str">
        <f>IFERROR(IFERROR(VLOOKUP(TabListaBens[[#This Row],[CodBem]],#REF!,5,FALSE),VLOOKUP(TabListaBens[[#This Row],[CodBem]],#REF!,6,FALSE)),"-")</f>
        <v>-</v>
      </c>
      <c r="D213" s="45" t="s">
        <v>317</v>
      </c>
      <c r="E213" s="45" t="s">
        <v>12</v>
      </c>
      <c r="F213" s="45" t="s">
        <v>183</v>
      </c>
      <c r="G213" s="45" t="s">
        <v>22</v>
      </c>
      <c r="H213" s="45" t="s">
        <v>18</v>
      </c>
      <c r="I213" s="45" t="s">
        <v>184</v>
      </c>
    </row>
    <row r="214" spans="1:9" ht="15" x14ac:dyDescent="0.25">
      <c r="A214" s="16" t="str">
        <f>TabListaBens[[#This Row],[Bem]]</f>
        <v>SBGCL-INJEV00005</v>
      </c>
      <c r="B214" s="16" t="str">
        <f>IFERROR(IFERROR(VLOOKUP(TabListaBens[[#This Row],[CodBem]],#REF!,3,FALSE),VLOOKUP(TabListaBens[[#This Row],[CodBem]],#REF!,4,FALSE)),"-")</f>
        <v>-</v>
      </c>
      <c r="C214" s="16" t="str">
        <f>IFERROR(IFERROR(VLOOKUP(TabListaBens[[#This Row],[CodBem]],#REF!,5,FALSE),VLOOKUP(TabListaBens[[#This Row],[CodBem]],#REF!,6,FALSE)),"-")</f>
        <v>-</v>
      </c>
      <c r="D214" s="45" t="s">
        <v>318</v>
      </c>
      <c r="E214" s="45" t="s">
        <v>12</v>
      </c>
      <c r="F214" s="45" t="s">
        <v>183</v>
      </c>
      <c r="G214" s="45" t="s">
        <v>22</v>
      </c>
      <c r="H214" s="45" t="s">
        <v>18</v>
      </c>
      <c r="I214" s="45" t="s">
        <v>184</v>
      </c>
    </row>
    <row r="215" spans="1:9" ht="15" x14ac:dyDescent="0.25">
      <c r="A215" s="16" t="str">
        <f>TabListaBens[[#This Row],[Bem]]</f>
        <v>SBGCL-INJEV00006</v>
      </c>
      <c r="B215" s="16" t="str">
        <f>IFERROR(IFERROR(VLOOKUP(TabListaBens[[#This Row],[CodBem]],#REF!,3,FALSE),VLOOKUP(TabListaBens[[#This Row],[CodBem]],#REF!,4,FALSE)),"-")</f>
        <v>-</v>
      </c>
      <c r="C215" s="16" t="str">
        <f>IFERROR(IFERROR(VLOOKUP(TabListaBens[[#This Row],[CodBem]],#REF!,5,FALSE),VLOOKUP(TabListaBens[[#This Row],[CodBem]],#REF!,6,FALSE)),"-")</f>
        <v>-</v>
      </c>
      <c r="D215" s="45" t="s">
        <v>678</v>
      </c>
      <c r="E215" s="45" t="s">
        <v>12</v>
      </c>
      <c r="F215" s="45" t="s">
        <v>183</v>
      </c>
      <c r="G215" s="45" t="s">
        <v>22</v>
      </c>
      <c r="H215" s="45" t="s">
        <v>18</v>
      </c>
      <c r="I215" s="45" t="s">
        <v>184</v>
      </c>
    </row>
    <row r="216" spans="1:9" ht="15" x14ac:dyDescent="0.25">
      <c r="A216" s="16" t="str">
        <f>TabListaBens[[#This Row],[Bem]]</f>
        <v>SBGCL-INJEV00007</v>
      </c>
      <c r="B216" s="16" t="str">
        <f>IFERROR(IFERROR(VLOOKUP(TabListaBens[[#This Row],[CodBem]],#REF!,3,FALSE),VLOOKUP(TabListaBens[[#This Row],[CodBem]],#REF!,4,FALSE)),"-")</f>
        <v>-</v>
      </c>
      <c r="C216" s="16" t="str">
        <f>IFERROR(IFERROR(VLOOKUP(TabListaBens[[#This Row],[CodBem]],#REF!,5,FALSE),VLOOKUP(TabListaBens[[#This Row],[CodBem]],#REF!,6,FALSE)),"-")</f>
        <v>-</v>
      </c>
      <c r="D216" s="45" t="s">
        <v>679</v>
      </c>
      <c r="E216" s="45" t="s">
        <v>12</v>
      </c>
      <c r="F216" s="45" t="s">
        <v>183</v>
      </c>
      <c r="G216" s="45" t="s">
        <v>22</v>
      </c>
      <c r="H216" s="45" t="s">
        <v>18</v>
      </c>
      <c r="I216" s="45" t="s">
        <v>184</v>
      </c>
    </row>
    <row r="217" spans="1:9" ht="15" x14ac:dyDescent="0.25">
      <c r="A217" s="16" t="str">
        <f>TabListaBens[[#This Row],[Bem]]</f>
        <v>SBGCL-INJEV00008</v>
      </c>
      <c r="B217" s="16" t="str">
        <f>IFERROR(IFERROR(VLOOKUP(TabListaBens[[#This Row],[CodBem]],#REF!,3,FALSE),VLOOKUP(TabListaBens[[#This Row],[CodBem]],#REF!,4,FALSE)),"-")</f>
        <v>-</v>
      </c>
      <c r="C217" s="16" t="str">
        <f>IFERROR(IFERROR(VLOOKUP(TabListaBens[[#This Row],[CodBem]],#REF!,5,FALSE),VLOOKUP(TabListaBens[[#This Row],[CodBem]],#REF!,6,FALSE)),"-")</f>
        <v>-</v>
      </c>
      <c r="D217" s="45" t="s">
        <v>680</v>
      </c>
      <c r="E217" s="45" t="s">
        <v>946</v>
      </c>
      <c r="F217" s="45" t="s">
        <v>947</v>
      </c>
      <c r="G217" s="45" t="s">
        <v>22</v>
      </c>
      <c r="H217" s="45" t="s">
        <v>18</v>
      </c>
      <c r="I217" s="45" t="s">
        <v>948</v>
      </c>
    </row>
    <row r="218" spans="1:9" ht="15" x14ac:dyDescent="0.25">
      <c r="A218" s="16" t="str">
        <f>TabListaBens[[#This Row],[Bem]]</f>
        <v>SBGCL-INJEV00009</v>
      </c>
      <c r="B218" s="16" t="str">
        <f>IFERROR(IFERROR(VLOOKUP(TabListaBens[[#This Row],[CodBem]],#REF!,3,FALSE),VLOOKUP(TabListaBens[[#This Row],[CodBem]],#REF!,4,FALSE)),"-")</f>
        <v>-</v>
      </c>
      <c r="C218" s="16" t="str">
        <f>IFERROR(IFERROR(VLOOKUP(TabListaBens[[#This Row],[CodBem]],#REF!,5,FALSE),VLOOKUP(TabListaBens[[#This Row],[CodBem]],#REF!,6,FALSE)),"-")</f>
        <v>-</v>
      </c>
      <c r="D218" s="45" t="s">
        <v>681</v>
      </c>
      <c r="E218" s="45" t="s">
        <v>12</v>
      </c>
      <c r="F218" s="45" t="s">
        <v>183</v>
      </c>
      <c r="G218" s="45" t="s">
        <v>22</v>
      </c>
      <c r="H218" s="45" t="s">
        <v>18</v>
      </c>
      <c r="I218" s="45" t="s">
        <v>184</v>
      </c>
    </row>
    <row r="219" spans="1:9" ht="15" x14ac:dyDescent="0.25">
      <c r="A219" s="16" t="str">
        <f>TabListaBens[[#This Row],[Bem]]</f>
        <v>SBGCL-INJEV00010</v>
      </c>
      <c r="B219" s="16" t="str">
        <f>IFERROR(IFERROR(VLOOKUP(TabListaBens[[#This Row],[CodBem]],#REF!,3,FALSE),VLOOKUP(TabListaBens[[#This Row],[CodBem]],#REF!,4,FALSE)),"-")</f>
        <v>-</v>
      </c>
      <c r="C219" s="16" t="str">
        <f>IFERROR(IFERROR(VLOOKUP(TabListaBens[[#This Row],[CodBem]],#REF!,5,FALSE),VLOOKUP(TabListaBens[[#This Row],[CodBem]],#REF!,6,FALSE)),"-")</f>
        <v>-</v>
      </c>
      <c r="D219" s="45" t="s">
        <v>771</v>
      </c>
      <c r="E219" s="45" t="s">
        <v>12</v>
      </c>
      <c r="F219" s="45" t="s">
        <v>183</v>
      </c>
      <c r="G219" s="45" t="s">
        <v>22</v>
      </c>
      <c r="H219" s="45" t="s">
        <v>18</v>
      </c>
      <c r="I219" s="45" t="s">
        <v>184</v>
      </c>
    </row>
    <row r="220" spans="1:9" ht="15" x14ac:dyDescent="0.25">
      <c r="A220" s="16" t="str">
        <f>TabListaBens[[#This Row],[Bem]]</f>
        <v>SBGCL-INJEV00011</v>
      </c>
      <c r="B220" s="16" t="str">
        <f>IFERROR(IFERROR(VLOOKUP(TabListaBens[[#This Row],[CodBem]],#REF!,3,FALSE),VLOOKUP(TabListaBens[[#This Row],[CodBem]],#REF!,4,FALSE)),"-")</f>
        <v>-</v>
      </c>
      <c r="C220" s="16" t="str">
        <f>IFERROR(IFERROR(VLOOKUP(TabListaBens[[#This Row],[CodBem]],#REF!,5,FALSE),VLOOKUP(TabListaBens[[#This Row],[CodBem]],#REF!,6,FALSE)),"-")</f>
        <v>-</v>
      </c>
      <c r="D220" s="45" t="s">
        <v>772</v>
      </c>
      <c r="E220" s="45" t="s">
        <v>12</v>
      </c>
      <c r="F220" s="45" t="s">
        <v>183</v>
      </c>
      <c r="G220" s="45" t="s">
        <v>22</v>
      </c>
      <c r="H220" s="45" t="s">
        <v>18</v>
      </c>
      <c r="I220" s="45" t="s">
        <v>184</v>
      </c>
    </row>
    <row r="221" spans="1:9" ht="15" x14ac:dyDescent="0.25">
      <c r="A221" s="16" t="str">
        <f>TabListaBens[[#This Row],[Bem]]</f>
        <v>SBGCL-INJEV00012</v>
      </c>
      <c r="B221" s="16" t="str">
        <f>IFERROR(IFERROR(VLOOKUP(TabListaBens[[#This Row],[CodBem]],#REF!,3,FALSE),VLOOKUP(TabListaBens[[#This Row],[CodBem]],#REF!,4,FALSE)),"-")</f>
        <v>-</v>
      </c>
      <c r="C221" s="16" t="str">
        <f>IFERROR(IFERROR(VLOOKUP(TabListaBens[[#This Row],[CodBem]],#REF!,5,FALSE),VLOOKUP(TabListaBens[[#This Row],[CodBem]],#REF!,6,FALSE)),"-")</f>
        <v>-</v>
      </c>
      <c r="D221" s="45" t="s">
        <v>773</v>
      </c>
      <c r="E221" s="45" t="s">
        <v>12</v>
      </c>
      <c r="F221" s="45" t="s">
        <v>183</v>
      </c>
      <c r="G221" s="45" t="s">
        <v>22</v>
      </c>
      <c r="H221" s="45" t="s">
        <v>18</v>
      </c>
      <c r="I221" s="45" t="s">
        <v>184</v>
      </c>
    </row>
    <row r="222" spans="1:9" ht="15" x14ac:dyDescent="0.25">
      <c r="A222" s="16" t="str">
        <f>TabListaBens[[#This Row],[Bem]]</f>
        <v>SBGCL-INJEV00013</v>
      </c>
      <c r="B222" s="16" t="str">
        <f>IFERROR(IFERROR(VLOOKUP(TabListaBens[[#This Row],[CodBem]],#REF!,3,FALSE),VLOOKUP(TabListaBens[[#This Row],[CodBem]],#REF!,4,FALSE)),"-")</f>
        <v>-</v>
      </c>
      <c r="C222" s="16" t="str">
        <f>IFERROR(IFERROR(VLOOKUP(TabListaBens[[#This Row],[CodBem]],#REF!,5,FALSE),VLOOKUP(TabListaBens[[#This Row],[CodBem]],#REF!,6,FALSE)),"-")</f>
        <v>-</v>
      </c>
      <c r="D222" s="45" t="s">
        <v>774</v>
      </c>
      <c r="E222" s="45" t="s">
        <v>12</v>
      </c>
      <c r="F222" s="45" t="s">
        <v>183</v>
      </c>
      <c r="G222" s="45" t="s">
        <v>22</v>
      </c>
      <c r="H222" s="45" t="s">
        <v>18</v>
      </c>
      <c r="I222" s="45" t="s">
        <v>184</v>
      </c>
    </row>
    <row r="223" spans="1:9" ht="15" x14ac:dyDescent="0.25">
      <c r="A223" s="16" t="str">
        <f>TabListaBens[[#This Row],[Bem]]</f>
        <v>SBGCL-INJEV00014</v>
      </c>
      <c r="B223" s="16" t="str">
        <f>IFERROR(IFERROR(VLOOKUP(TabListaBens[[#This Row],[CodBem]],#REF!,3,FALSE),VLOOKUP(TabListaBens[[#This Row],[CodBem]],#REF!,4,FALSE)),"-")</f>
        <v>-</v>
      </c>
      <c r="C223" s="16" t="str">
        <f>IFERROR(IFERROR(VLOOKUP(TabListaBens[[#This Row],[CodBem]],#REF!,5,FALSE),VLOOKUP(TabListaBens[[#This Row],[CodBem]],#REF!,6,FALSE)),"-")</f>
        <v>-</v>
      </c>
      <c r="D223" s="45" t="s">
        <v>775</v>
      </c>
      <c r="E223" s="45" t="s">
        <v>12</v>
      </c>
      <c r="F223" s="45" t="s">
        <v>183</v>
      </c>
      <c r="G223" s="45" t="s">
        <v>22</v>
      </c>
      <c r="H223" s="45" t="s">
        <v>18</v>
      </c>
      <c r="I223" s="45" t="s">
        <v>184</v>
      </c>
    </row>
    <row r="224" spans="1:9" ht="15" x14ac:dyDescent="0.25">
      <c r="A224" s="16" t="str">
        <f>TabListaBens[[#This Row],[Bem]]</f>
        <v>SBGCL-INJEV00015</v>
      </c>
      <c r="B224" s="16" t="str">
        <f>IFERROR(IFERROR(VLOOKUP(TabListaBens[[#This Row],[CodBem]],#REF!,3,FALSE),VLOOKUP(TabListaBens[[#This Row],[CodBem]],#REF!,4,FALSE)),"-")</f>
        <v>-</v>
      </c>
      <c r="C224" s="16" t="str">
        <f>IFERROR(IFERROR(VLOOKUP(TabListaBens[[#This Row],[CodBem]],#REF!,5,FALSE),VLOOKUP(TabListaBens[[#This Row],[CodBem]],#REF!,6,FALSE)),"-")</f>
        <v>-</v>
      </c>
      <c r="D224" s="45" t="s">
        <v>776</v>
      </c>
      <c r="E224" s="45" t="s">
        <v>12</v>
      </c>
      <c r="F224" s="45" t="s">
        <v>183</v>
      </c>
      <c r="G224" s="45" t="s">
        <v>22</v>
      </c>
      <c r="H224" s="45" t="s">
        <v>18</v>
      </c>
      <c r="I224" s="45" t="s">
        <v>184</v>
      </c>
    </row>
    <row r="225" spans="1:9" ht="15" x14ac:dyDescent="0.25">
      <c r="A225" s="16" t="str">
        <f>TabListaBens[[#This Row],[Bem]]</f>
        <v>SBGCL-INJEV00016</v>
      </c>
      <c r="B225" s="16" t="str">
        <f>IFERROR(IFERROR(VLOOKUP(TabListaBens[[#This Row],[CodBem]],#REF!,3,FALSE),VLOOKUP(TabListaBens[[#This Row],[CodBem]],#REF!,4,FALSE)),"-")</f>
        <v>-</v>
      </c>
      <c r="C225" s="16" t="str">
        <f>IFERROR(IFERROR(VLOOKUP(TabListaBens[[#This Row],[CodBem]],#REF!,5,FALSE),VLOOKUP(TabListaBens[[#This Row],[CodBem]],#REF!,6,FALSE)),"-")</f>
        <v>-</v>
      </c>
      <c r="D225" s="45" t="s">
        <v>777</v>
      </c>
      <c r="E225" s="45" t="s">
        <v>946</v>
      </c>
      <c r="F225" s="45" t="s">
        <v>947</v>
      </c>
      <c r="G225" s="45" t="s">
        <v>22</v>
      </c>
      <c r="H225" s="45" t="s">
        <v>18</v>
      </c>
      <c r="I225" s="45" t="s">
        <v>948</v>
      </c>
    </row>
    <row r="226" spans="1:9" ht="15" x14ac:dyDescent="0.25">
      <c r="A226" s="16" t="str">
        <f>TabListaBens[[#This Row],[Bem]]</f>
        <v>SBGCL-INJEV00017</v>
      </c>
      <c r="B226" s="16" t="str">
        <f>IFERROR(IFERROR(VLOOKUP(TabListaBens[[#This Row],[CodBem]],#REF!,3,FALSE),VLOOKUP(TabListaBens[[#This Row],[CodBem]],#REF!,4,FALSE)),"-")</f>
        <v>-</v>
      </c>
      <c r="C226" s="16" t="str">
        <f>IFERROR(IFERROR(VLOOKUP(TabListaBens[[#This Row],[CodBem]],#REF!,5,FALSE),VLOOKUP(TabListaBens[[#This Row],[CodBem]],#REF!,6,FALSE)),"-")</f>
        <v>-</v>
      </c>
      <c r="D226" s="45" t="s">
        <v>801</v>
      </c>
      <c r="E226" s="45" t="s">
        <v>946</v>
      </c>
      <c r="F226" s="45" t="s">
        <v>947</v>
      </c>
      <c r="G226" s="45" t="s">
        <v>22</v>
      </c>
      <c r="H226" s="45" t="s">
        <v>18</v>
      </c>
      <c r="I226" s="45" t="s">
        <v>948</v>
      </c>
    </row>
    <row r="227" spans="1:9" ht="15" x14ac:dyDescent="0.25">
      <c r="A227" s="16" t="str">
        <f>TabListaBens[[#This Row],[Bem]]</f>
        <v>SBGCL-INJEV00018</v>
      </c>
      <c r="B227" s="16" t="str">
        <f>IFERROR(IFERROR(VLOOKUP(TabListaBens[[#This Row],[CodBem]],#REF!,3,FALSE),VLOOKUP(TabListaBens[[#This Row],[CodBem]],#REF!,4,FALSE)),"-")</f>
        <v>-</v>
      </c>
      <c r="C227" s="16" t="str">
        <f>IFERROR(IFERROR(VLOOKUP(TabListaBens[[#This Row],[CodBem]],#REF!,5,FALSE),VLOOKUP(TabListaBens[[#This Row],[CodBem]],#REF!,6,FALSE)),"-")</f>
        <v>-</v>
      </c>
      <c r="D227" s="45" t="s">
        <v>802</v>
      </c>
      <c r="E227" s="45" t="s">
        <v>946</v>
      </c>
      <c r="F227" s="45" t="s">
        <v>947</v>
      </c>
      <c r="G227" s="45" t="s">
        <v>22</v>
      </c>
      <c r="H227" s="45" t="s">
        <v>5</v>
      </c>
      <c r="I227" s="45" t="s">
        <v>948</v>
      </c>
    </row>
    <row r="228" spans="1:9" ht="15" x14ac:dyDescent="0.25">
      <c r="A228" s="16" t="str">
        <f>TabListaBens[[#This Row],[Bem]]</f>
        <v>SBGCL-INJEV00019</v>
      </c>
      <c r="B228" s="16" t="str">
        <f>IFERROR(IFERROR(VLOOKUP(TabListaBens[[#This Row],[CodBem]],#REF!,3,FALSE),VLOOKUP(TabListaBens[[#This Row],[CodBem]],#REF!,4,FALSE)),"-")</f>
        <v>-</v>
      </c>
      <c r="C228" s="16" t="str">
        <f>IFERROR(IFERROR(VLOOKUP(TabListaBens[[#This Row],[CodBem]],#REF!,5,FALSE),VLOOKUP(TabListaBens[[#This Row],[CodBem]],#REF!,6,FALSE)),"-")</f>
        <v>-</v>
      </c>
      <c r="D228" s="45" t="s">
        <v>803</v>
      </c>
      <c r="E228" s="45" t="s">
        <v>946</v>
      </c>
      <c r="F228" s="45" t="s">
        <v>947</v>
      </c>
      <c r="G228" s="45" t="s">
        <v>22</v>
      </c>
      <c r="H228" s="45" t="s">
        <v>5</v>
      </c>
      <c r="I228" s="45" t="s">
        <v>948</v>
      </c>
    </row>
    <row r="229" spans="1:9" ht="15" x14ac:dyDescent="0.25">
      <c r="A229" s="16" t="str">
        <f>TabListaBens[[#This Row],[Bem]]</f>
        <v>SBGCL-INJEV00020</v>
      </c>
      <c r="B229" s="16" t="str">
        <f>IFERROR(IFERROR(VLOOKUP(TabListaBens[[#This Row],[CodBem]],#REF!,3,FALSE),VLOOKUP(TabListaBens[[#This Row],[CodBem]],#REF!,4,FALSE)),"-")</f>
        <v>-</v>
      </c>
      <c r="C229" s="16" t="str">
        <f>IFERROR(IFERROR(VLOOKUP(TabListaBens[[#This Row],[CodBem]],#REF!,5,FALSE),VLOOKUP(TabListaBens[[#This Row],[CodBem]],#REF!,6,FALSE)),"-")</f>
        <v>-</v>
      </c>
      <c r="D229" s="45" t="s">
        <v>804</v>
      </c>
      <c r="E229" s="45" t="s">
        <v>946</v>
      </c>
      <c r="F229" s="45" t="s">
        <v>947</v>
      </c>
      <c r="G229" s="45" t="s">
        <v>22</v>
      </c>
      <c r="H229" s="45" t="s">
        <v>5</v>
      </c>
      <c r="I229" s="45" t="s">
        <v>948</v>
      </c>
    </row>
    <row r="230" spans="1:9" ht="15" x14ac:dyDescent="0.25">
      <c r="A230" s="16" t="str">
        <f>TabListaBens[[#This Row],[Bem]]</f>
        <v>SBGCL-INJEV00021</v>
      </c>
      <c r="B230" s="16" t="str">
        <f>IFERROR(IFERROR(VLOOKUP(TabListaBens[[#This Row],[CodBem]],#REF!,3,FALSE),VLOOKUP(TabListaBens[[#This Row],[CodBem]],#REF!,4,FALSE)),"-")</f>
        <v>-</v>
      </c>
      <c r="C230" s="16" t="str">
        <f>IFERROR(IFERROR(VLOOKUP(TabListaBens[[#This Row],[CodBem]],#REF!,5,FALSE),VLOOKUP(TabListaBens[[#This Row],[CodBem]],#REF!,6,FALSE)),"-")</f>
        <v>-</v>
      </c>
      <c r="D230" s="45" t="s">
        <v>805</v>
      </c>
      <c r="E230" s="45" t="s">
        <v>946</v>
      </c>
      <c r="F230" s="45" t="s">
        <v>947</v>
      </c>
      <c r="G230" s="45" t="s">
        <v>22</v>
      </c>
      <c r="H230" s="45" t="s">
        <v>5</v>
      </c>
      <c r="I230" s="45" t="s">
        <v>948</v>
      </c>
    </row>
    <row r="231" spans="1:9" ht="15" x14ac:dyDescent="0.25">
      <c r="A231" s="16" t="str">
        <f>TabListaBens[[#This Row],[Bem]]</f>
        <v>SBGCL-INJEV00022</v>
      </c>
      <c r="B231" s="16" t="str">
        <f>IFERROR(IFERROR(VLOOKUP(TabListaBens[[#This Row],[CodBem]],#REF!,3,FALSE),VLOOKUP(TabListaBens[[#This Row],[CodBem]],#REF!,4,FALSE)),"-")</f>
        <v>-</v>
      </c>
      <c r="C231" s="16" t="str">
        <f>IFERROR(IFERROR(VLOOKUP(TabListaBens[[#This Row],[CodBem]],#REF!,5,FALSE),VLOOKUP(TabListaBens[[#This Row],[CodBem]],#REF!,6,FALSE)),"-")</f>
        <v>-</v>
      </c>
      <c r="D231" s="45" t="s">
        <v>806</v>
      </c>
      <c r="E231" s="45" t="s">
        <v>946</v>
      </c>
      <c r="F231" s="45" t="s">
        <v>947</v>
      </c>
      <c r="G231" s="45" t="s">
        <v>22</v>
      </c>
      <c r="H231" s="45" t="s">
        <v>5</v>
      </c>
      <c r="I231" s="45" t="s">
        <v>948</v>
      </c>
    </row>
    <row r="232" spans="1:9" ht="15" x14ac:dyDescent="0.25">
      <c r="A232" s="16" t="str">
        <f>TabListaBens[[#This Row],[Bem]]</f>
        <v>SBGCL-INJEV00023</v>
      </c>
      <c r="B232" s="16" t="str">
        <f>IFERROR(IFERROR(VLOOKUP(TabListaBens[[#This Row],[CodBem]],#REF!,3,FALSE),VLOOKUP(TabListaBens[[#This Row],[CodBem]],#REF!,4,FALSE)),"-")</f>
        <v>-</v>
      </c>
      <c r="C232" s="16" t="str">
        <f>IFERROR(IFERROR(VLOOKUP(TabListaBens[[#This Row],[CodBem]],#REF!,5,FALSE),VLOOKUP(TabListaBens[[#This Row],[CodBem]],#REF!,6,FALSE)),"-")</f>
        <v>-</v>
      </c>
      <c r="D232" s="45" t="s">
        <v>807</v>
      </c>
      <c r="E232" s="45" t="s">
        <v>946</v>
      </c>
      <c r="F232" s="45" t="s">
        <v>947</v>
      </c>
      <c r="G232" s="45" t="s">
        <v>22</v>
      </c>
      <c r="H232" s="45" t="s">
        <v>5</v>
      </c>
      <c r="I232" s="45" t="s">
        <v>948</v>
      </c>
    </row>
    <row r="233" spans="1:9" ht="15" x14ac:dyDescent="0.25">
      <c r="A233" s="16" t="str">
        <f>TabListaBens[[#This Row],[Bem]]</f>
        <v>SBGCL-INJEV00024</v>
      </c>
      <c r="B233" s="16" t="str">
        <f>IFERROR(IFERROR(VLOOKUP(TabListaBens[[#This Row],[CodBem]],#REF!,3,FALSE),VLOOKUP(TabListaBens[[#This Row],[CodBem]],#REF!,4,FALSE)),"-")</f>
        <v>-</v>
      </c>
      <c r="C233" s="16" t="str">
        <f>IFERROR(IFERROR(VLOOKUP(TabListaBens[[#This Row],[CodBem]],#REF!,5,FALSE),VLOOKUP(TabListaBens[[#This Row],[CodBem]],#REF!,6,FALSE)),"-")</f>
        <v>-</v>
      </c>
      <c r="D233" s="45" t="s">
        <v>897</v>
      </c>
      <c r="E233" s="45" t="s">
        <v>946</v>
      </c>
      <c r="F233" s="45" t="s">
        <v>947</v>
      </c>
      <c r="G233" s="45" t="s">
        <v>22</v>
      </c>
      <c r="H233" s="45" t="s">
        <v>5</v>
      </c>
      <c r="I233" s="45" t="s">
        <v>948</v>
      </c>
    </row>
    <row r="234" spans="1:9" ht="15" x14ac:dyDescent="0.25">
      <c r="A234" s="16" t="str">
        <f>TabListaBens[[#This Row],[Bem]]</f>
        <v>SBGCL-INJEV00025</v>
      </c>
      <c r="B234" s="16" t="str">
        <f>IFERROR(IFERROR(VLOOKUP(TabListaBens[[#This Row],[CodBem]],#REF!,3,FALSE),VLOOKUP(TabListaBens[[#This Row],[CodBem]],#REF!,4,FALSE)),"-")</f>
        <v>-</v>
      </c>
      <c r="C234" s="16" t="str">
        <f>IFERROR(IFERROR(VLOOKUP(TabListaBens[[#This Row],[CodBem]],#REF!,5,FALSE),VLOOKUP(TabListaBens[[#This Row],[CodBem]],#REF!,6,FALSE)),"-")</f>
        <v>-</v>
      </c>
      <c r="D234" s="45" t="s">
        <v>898</v>
      </c>
      <c r="E234" s="45" t="s">
        <v>946</v>
      </c>
      <c r="F234" s="45" t="s">
        <v>947</v>
      </c>
      <c r="G234" s="45" t="s">
        <v>22</v>
      </c>
      <c r="H234" s="45" t="s">
        <v>5</v>
      </c>
      <c r="I234" s="45" t="s">
        <v>948</v>
      </c>
    </row>
    <row r="235" spans="1:9" ht="15" x14ac:dyDescent="0.25">
      <c r="A235" s="16" t="str">
        <f>TabListaBens[[#This Row],[Bem]]</f>
        <v>SBGCL-INJFF00001</v>
      </c>
      <c r="B235" s="16" t="str">
        <f>IFERROR(IFERROR(VLOOKUP(TabListaBens[[#This Row],[CodBem]],#REF!,3,FALSE),VLOOKUP(TabListaBens[[#This Row],[CodBem]],#REF!,4,FALSE)),"-")</f>
        <v>-</v>
      </c>
      <c r="C235" s="16" t="str">
        <f>IFERROR(IFERROR(VLOOKUP(TabListaBens[[#This Row],[CodBem]],#REF!,5,FALSE),VLOOKUP(TabListaBens[[#This Row],[CodBem]],#REF!,6,FALSE)),"-")</f>
        <v>-</v>
      </c>
      <c r="D235" s="45" t="s">
        <v>103</v>
      </c>
      <c r="E235" s="45" t="s">
        <v>7</v>
      </c>
      <c r="F235" s="45" t="s">
        <v>185</v>
      </c>
      <c r="G235" s="45" t="s">
        <v>22</v>
      </c>
      <c r="H235" s="45" t="s">
        <v>18</v>
      </c>
      <c r="I235" s="45" t="s">
        <v>186</v>
      </c>
    </row>
    <row r="236" spans="1:9" ht="15" x14ac:dyDescent="0.25">
      <c r="A236" s="16" t="str">
        <f>TabListaBens[[#This Row],[Bem]]</f>
        <v>SBGCL-INJFF00002</v>
      </c>
      <c r="B236" s="16" t="str">
        <f>IFERROR(IFERROR(VLOOKUP(TabListaBens[[#This Row],[CodBem]],#REF!,3,FALSE),VLOOKUP(TabListaBens[[#This Row],[CodBem]],#REF!,4,FALSE)),"-")</f>
        <v>-</v>
      </c>
      <c r="C236" s="16" t="str">
        <f>IFERROR(IFERROR(VLOOKUP(TabListaBens[[#This Row],[CodBem]],#REF!,5,FALSE),VLOOKUP(TabListaBens[[#This Row],[CodBem]],#REF!,6,FALSE)),"-")</f>
        <v>-</v>
      </c>
      <c r="D236" s="45" t="s">
        <v>104</v>
      </c>
      <c r="E236" s="45" t="s">
        <v>7</v>
      </c>
      <c r="F236" s="45" t="s">
        <v>185</v>
      </c>
      <c r="G236" s="45" t="s">
        <v>22</v>
      </c>
      <c r="H236" s="45" t="s">
        <v>18</v>
      </c>
      <c r="I236" s="45" t="s">
        <v>186</v>
      </c>
    </row>
    <row r="237" spans="1:9" ht="15" x14ac:dyDescent="0.25">
      <c r="A237" s="16" t="str">
        <f>TabListaBens[[#This Row],[Bem]]</f>
        <v>SBGCL-INJFF00003</v>
      </c>
      <c r="B237" s="16" t="str">
        <f>IFERROR(IFERROR(VLOOKUP(TabListaBens[[#This Row],[CodBem]],#REF!,3,FALSE),VLOOKUP(TabListaBens[[#This Row],[CodBem]],#REF!,4,FALSE)),"-")</f>
        <v>-</v>
      </c>
      <c r="C237" s="16" t="str">
        <f>IFERROR(IFERROR(VLOOKUP(TabListaBens[[#This Row],[CodBem]],#REF!,5,FALSE),VLOOKUP(TabListaBens[[#This Row],[CodBem]],#REF!,6,FALSE)),"-")</f>
        <v>-</v>
      </c>
      <c r="D237" s="45" t="s">
        <v>105</v>
      </c>
      <c r="E237" s="45" t="s">
        <v>7</v>
      </c>
      <c r="F237" s="45" t="s">
        <v>185</v>
      </c>
      <c r="G237" s="45" t="s">
        <v>22</v>
      </c>
      <c r="H237" s="45" t="s">
        <v>18</v>
      </c>
      <c r="I237" s="45" t="s">
        <v>186</v>
      </c>
    </row>
    <row r="238" spans="1:9" ht="15" x14ac:dyDescent="0.25">
      <c r="A238" s="16" t="str">
        <f>TabListaBens[[#This Row],[Bem]]</f>
        <v>SBGCL-INJFF00004</v>
      </c>
      <c r="B238" s="16" t="str">
        <f>IFERROR(IFERROR(VLOOKUP(TabListaBens[[#This Row],[CodBem]],#REF!,3,FALSE),VLOOKUP(TabListaBens[[#This Row],[CodBem]],#REF!,4,FALSE)),"-")</f>
        <v>-</v>
      </c>
      <c r="C238" s="16" t="str">
        <f>IFERROR(IFERROR(VLOOKUP(TabListaBens[[#This Row],[CodBem]],#REF!,5,FALSE),VLOOKUP(TabListaBens[[#This Row],[CodBem]],#REF!,6,FALSE)),"-")</f>
        <v>-</v>
      </c>
      <c r="D238" s="45" t="s">
        <v>106</v>
      </c>
      <c r="E238" s="45" t="s">
        <v>7</v>
      </c>
      <c r="F238" s="45" t="s">
        <v>185</v>
      </c>
      <c r="G238" s="45" t="s">
        <v>22</v>
      </c>
      <c r="H238" s="45" t="s">
        <v>18</v>
      </c>
      <c r="I238" s="45" t="s">
        <v>186</v>
      </c>
    </row>
    <row r="239" spans="1:9" ht="15" x14ac:dyDescent="0.25">
      <c r="A239" s="16" t="str">
        <f>TabListaBens[[#This Row],[Bem]]</f>
        <v>SBGCL-INJFF00005</v>
      </c>
      <c r="B239" s="16" t="str">
        <f>IFERROR(IFERROR(VLOOKUP(TabListaBens[[#This Row],[CodBem]],#REF!,3,FALSE),VLOOKUP(TabListaBens[[#This Row],[CodBem]],#REF!,4,FALSE)),"-")</f>
        <v>-</v>
      </c>
      <c r="C239" s="16" t="str">
        <f>IFERROR(IFERROR(VLOOKUP(TabListaBens[[#This Row],[CodBem]],#REF!,5,FALSE),VLOOKUP(TabListaBens[[#This Row],[CodBem]],#REF!,6,FALSE)),"-")</f>
        <v>-</v>
      </c>
      <c r="D239" s="45" t="s">
        <v>107</v>
      </c>
      <c r="E239" s="45" t="s">
        <v>7</v>
      </c>
      <c r="F239" s="45" t="s">
        <v>185</v>
      </c>
      <c r="G239" s="45" t="s">
        <v>22</v>
      </c>
      <c r="H239" s="45" t="s">
        <v>18</v>
      </c>
      <c r="I239" s="45" t="s">
        <v>186</v>
      </c>
    </row>
    <row r="240" spans="1:9" ht="15" x14ac:dyDescent="0.25">
      <c r="A240" s="16" t="str">
        <f>TabListaBens[[#This Row],[Bem]]</f>
        <v>SBGCL-INJFF00006</v>
      </c>
      <c r="B240" s="16" t="str">
        <f>IFERROR(IFERROR(VLOOKUP(TabListaBens[[#This Row],[CodBem]],#REF!,3,FALSE),VLOOKUP(TabListaBens[[#This Row],[CodBem]],#REF!,4,FALSE)),"-")</f>
        <v>-</v>
      </c>
      <c r="C240" s="16" t="str">
        <f>IFERROR(IFERROR(VLOOKUP(TabListaBens[[#This Row],[CodBem]],#REF!,5,FALSE),VLOOKUP(TabListaBens[[#This Row],[CodBem]],#REF!,6,FALSE)),"-")</f>
        <v>-</v>
      </c>
      <c r="D240" s="45" t="s">
        <v>108</v>
      </c>
      <c r="E240" s="45" t="s">
        <v>7</v>
      </c>
      <c r="F240" s="45" t="s">
        <v>185</v>
      </c>
      <c r="G240" s="45" t="s">
        <v>22</v>
      </c>
      <c r="H240" s="45" t="s">
        <v>18</v>
      </c>
      <c r="I240" s="45" t="s">
        <v>186</v>
      </c>
    </row>
    <row r="241" spans="1:9" ht="15" x14ac:dyDescent="0.25">
      <c r="A241" s="16" t="str">
        <f>TabListaBens[[#This Row],[Bem]]</f>
        <v>SBGCL-INJFF00007</v>
      </c>
      <c r="B241" s="16" t="str">
        <f>IFERROR(IFERROR(VLOOKUP(TabListaBens[[#This Row],[CodBem]],#REF!,3,FALSE),VLOOKUP(TabListaBens[[#This Row],[CodBem]],#REF!,4,FALSE)),"-")</f>
        <v>-</v>
      </c>
      <c r="C241" s="16" t="str">
        <f>IFERROR(IFERROR(VLOOKUP(TabListaBens[[#This Row],[CodBem]],#REF!,5,FALSE),VLOOKUP(TabListaBens[[#This Row],[CodBem]],#REF!,6,FALSE)),"-")</f>
        <v>-</v>
      </c>
      <c r="D241" s="45" t="s">
        <v>109</v>
      </c>
      <c r="E241" s="45" t="s">
        <v>7</v>
      </c>
      <c r="F241" s="45" t="s">
        <v>185</v>
      </c>
      <c r="G241" s="45" t="s">
        <v>22</v>
      </c>
      <c r="H241" s="45" t="s">
        <v>18</v>
      </c>
      <c r="I241" s="45" t="s">
        <v>186</v>
      </c>
    </row>
    <row r="242" spans="1:9" ht="15" x14ac:dyDescent="0.25">
      <c r="A242" s="16" t="str">
        <f>TabListaBens[[#This Row],[Bem]]</f>
        <v>SBGCL-INJFF00008</v>
      </c>
      <c r="B242" s="16" t="str">
        <f>IFERROR(IFERROR(VLOOKUP(TabListaBens[[#This Row],[CodBem]],#REF!,3,FALSE),VLOOKUP(TabListaBens[[#This Row],[CodBem]],#REF!,4,FALSE)),"-")</f>
        <v>-</v>
      </c>
      <c r="C242" s="16" t="str">
        <f>IFERROR(IFERROR(VLOOKUP(TabListaBens[[#This Row],[CodBem]],#REF!,5,FALSE),VLOOKUP(TabListaBens[[#This Row],[CodBem]],#REF!,6,FALSE)),"-")</f>
        <v>-</v>
      </c>
      <c r="D242" s="45" t="s">
        <v>110</v>
      </c>
      <c r="E242" s="45" t="s">
        <v>7</v>
      </c>
      <c r="F242" s="45" t="s">
        <v>185</v>
      </c>
      <c r="G242" s="45" t="s">
        <v>22</v>
      </c>
      <c r="H242" s="45" t="s">
        <v>18</v>
      </c>
      <c r="I242" s="45" t="s">
        <v>186</v>
      </c>
    </row>
    <row r="243" spans="1:9" ht="15" x14ac:dyDescent="0.25">
      <c r="A243" s="16" t="str">
        <f>TabListaBens[[#This Row],[Bem]]</f>
        <v>SBGCL-INJFF00009</v>
      </c>
      <c r="B243" s="16" t="str">
        <f>IFERROR(IFERROR(VLOOKUP(TabListaBens[[#This Row],[CodBem]],#REF!,3,FALSE),VLOOKUP(TabListaBens[[#This Row],[CodBem]],#REF!,4,FALSE)),"-")</f>
        <v>-</v>
      </c>
      <c r="C243" s="16" t="str">
        <f>IFERROR(IFERROR(VLOOKUP(TabListaBens[[#This Row],[CodBem]],#REF!,5,FALSE),VLOOKUP(TabListaBens[[#This Row],[CodBem]],#REF!,6,FALSE)),"-")</f>
        <v>-</v>
      </c>
      <c r="D243" s="45" t="s">
        <v>49</v>
      </c>
      <c r="E243" s="45" t="s">
        <v>7</v>
      </c>
      <c r="F243" s="45" t="s">
        <v>185</v>
      </c>
      <c r="G243" s="45" t="s">
        <v>22</v>
      </c>
      <c r="H243" s="45" t="s">
        <v>18</v>
      </c>
      <c r="I243" s="45" t="s">
        <v>186</v>
      </c>
    </row>
    <row r="244" spans="1:9" ht="15" x14ac:dyDescent="0.25">
      <c r="A244" s="16" t="str">
        <f>TabListaBens[[#This Row],[Bem]]</f>
        <v>SBGCL-INJFF00010</v>
      </c>
      <c r="B244" s="16" t="str">
        <f>IFERROR(IFERROR(VLOOKUP(TabListaBens[[#This Row],[CodBem]],#REF!,3,FALSE),VLOOKUP(TabListaBens[[#This Row],[CodBem]],#REF!,4,FALSE)),"-")</f>
        <v>-</v>
      </c>
      <c r="C244" s="16" t="str">
        <f>IFERROR(IFERROR(VLOOKUP(TabListaBens[[#This Row],[CodBem]],#REF!,5,FALSE),VLOOKUP(TabListaBens[[#This Row],[CodBem]],#REF!,6,FALSE)),"-")</f>
        <v>-</v>
      </c>
      <c r="D244" s="45" t="s">
        <v>50</v>
      </c>
      <c r="E244" s="45" t="s">
        <v>7</v>
      </c>
      <c r="F244" s="45" t="s">
        <v>185</v>
      </c>
      <c r="G244" s="45" t="s">
        <v>22</v>
      </c>
      <c r="H244" s="45" t="s">
        <v>18</v>
      </c>
      <c r="I244" s="45" t="s">
        <v>186</v>
      </c>
    </row>
    <row r="245" spans="1:9" ht="15" x14ac:dyDescent="0.25">
      <c r="A245" s="16" t="str">
        <f>TabListaBens[[#This Row],[Bem]]</f>
        <v>SBGCL-INJFF00011</v>
      </c>
      <c r="B245" s="16" t="str">
        <f>IFERROR(IFERROR(VLOOKUP(TabListaBens[[#This Row],[CodBem]],#REF!,3,FALSE),VLOOKUP(TabListaBens[[#This Row],[CodBem]],#REF!,4,FALSE)),"-")</f>
        <v>-</v>
      </c>
      <c r="C245" s="16" t="str">
        <f>IFERROR(IFERROR(VLOOKUP(TabListaBens[[#This Row],[CodBem]],#REF!,5,FALSE),VLOOKUP(TabListaBens[[#This Row],[CodBem]],#REF!,6,FALSE)),"-")</f>
        <v>-</v>
      </c>
      <c r="D245" s="45" t="s">
        <v>51</v>
      </c>
      <c r="E245" s="45" t="s">
        <v>7</v>
      </c>
      <c r="F245" s="45" t="s">
        <v>185</v>
      </c>
      <c r="G245" s="45" t="s">
        <v>22</v>
      </c>
      <c r="H245" s="45" t="s">
        <v>18</v>
      </c>
      <c r="I245" s="45" t="s">
        <v>186</v>
      </c>
    </row>
    <row r="246" spans="1:9" ht="15" x14ac:dyDescent="0.25">
      <c r="A246" s="16" t="str">
        <f>TabListaBens[[#This Row],[Bem]]</f>
        <v>SBGCL-INJFF00012</v>
      </c>
      <c r="B246" s="16" t="str">
        <f>IFERROR(IFERROR(VLOOKUP(TabListaBens[[#This Row],[CodBem]],#REF!,3,FALSE),VLOOKUP(TabListaBens[[#This Row],[CodBem]],#REF!,4,FALSE)),"-")</f>
        <v>-</v>
      </c>
      <c r="C246" s="16" t="str">
        <f>IFERROR(IFERROR(VLOOKUP(TabListaBens[[#This Row],[CodBem]],#REF!,5,FALSE),VLOOKUP(TabListaBens[[#This Row],[CodBem]],#REF!,6,FALSE)),"-")</f>
        <v>-</v>
      </c>
      <c r="D246" s="45" t="s">
        <v>52</v>
      </c>
      <c r="E246" s="45" t="s">
        <v>7</v>
      </c>
      <c r="F246" s="45" t="s">
        <v>185</v>
      </c>
      <c r="G246" s="45" t="s">
        <v>22</v>
      </c>
      <c r="H246" s="45" t="s">
        <v>18</v>
      </c>
      <c r="I246" s="45" t="s">
        <v>186</v>
      </c>
    </row>
    <row r="247" spans="1:9" ht="15" x14ac:dyDescent="0.25">
      <c r="A247" s="16" t="str">
        <f>TabListaBens[[#This Row],[Bem]]</f>
        <v>SBGCL-INJFF00013</v>
      </c>
      <c r="B247" s="16" t="str">
        <f>IFERROR(IFERROR(VLOOKUP(TabListaBens[[#This Row],[CodBem]],#REF!,3,FALSE),VLOOKUP(TabListaBens[[#This Row],[CodBem]],#REF!,4,FALSE)),"-")</f>
        <v>-</v>
      </c>
      <c r="C247" s="16" t="str">
        <f>IFERROR(IFERROR(VLOOKUP(TabListaBens[[#This Row],[CodBem]],#REF!,5,FALSE),VLOOKUP(TabListaBens[[#This Row],[CodBem]],#REF!,6,FALSE)),"-")</f>
        <v>-</v>
      </c>
      <c r="D247" s="45" t="s">
        <v>70</v>
      </c>
      <c r="E247" s="45" t="s">
        <v>7</v>
      </c>
      <c r="F247" s="45" t="s">
        <v>185</v>
      </c>
      <c r="G247" s="45" t="s">
        <v>22</v>
      </c>
      <c r="H247" s="45" t="s">
        <v>18</v>
      </c>
      <c r="I247" s="45" t="s">
        <v>186</v>
      </c>
    </row>
    <row r="248" spans="1:9" ht="15" x14ac:dyDescent="0.25">
      <c r="A248" s="16" t="str">
        <f>TabListaBens[[#This Row],[Bem]]</f>
        <v>SBGCL-INJFF00014</v>
      </c>
      <c r="B248" s="16" t="str">
        <f>IFERROR(IFERROR(VLOOKUP(TabListaBens[[#This Row],[CodBem]],#REF!,3,FALSE),VLOOKUP(TabListaBens[[#This Row],[CodBem]],#REF!,4,FALSE)),"-")</f>
        <v>-</v>
      </c>
      <c r="C248" s="16" t="str">
        <f>IFERROR(IFERROR(VLOOKUP(TabListaBens[[#This Row],[CodBem]],#REF!,5,FALSE),VLOOKUP(TabListaBens[[#This Row],[CodBem]],#REF!,6,FALSE)),"-")</f>
        <v>-</v>
      </c>
      <c r="D248" s="45" t="s">
        <v>71</v>
      </c>
      <c r="E248" s="45" t="s">
        <v>7</v>
      </c>
      <c r="F248" s="45" t="s">
        <v>185</v>
      </c>
      <c r="G248" s="45" t="s">
        <v>22</v>
      </c>
      <c r="H248" s="45" t="s">
        <v>18</v>
      </c>
      <c r="I248" s="45" t="s">
        <v>186</v>
      </c>
    </row>
    <row r="249" spans="1:9" ht="15" x14ac:dyDescent="0.25">
      <c r="A249" s="16" t="str">
        <f>TabListaBens[[#This Row],[Bem]]</f>
        <v>SBGCL-INJFF00015</v>
      </c>
      <c r="B249" s="16" t="str">
        <f>IFERROR(IFERROR(VLOOKUP(TabListaBens[[#This Row],[CodBem]],#REF!,3,FALSE),VLOOKUP(TabListaBens[[#This Row],[CodBem]],#REF!,4,FALSE)),"-")</f>
        <v>-</v>
      </c>
      <c r="C249" s="16" t="str">
        <f>IFERROR(IFERROR(VLOOKUP(TabListaBens[[#This Row],[CodBem]],#REF!,5,FALSE),VLOOKUP(TabListaBens[[#This Row],[CodBem]],#REF!,6,FALSE)),"-")</f>
        <v>-</v>
      </c>
      <c r="D249" s="45" t="s">
        <v>146</v>
      </c>
      <c r="E249" s="45" t="s">
        <v>7</v>
      </c>
      <c r="F249" s="45" t="s">
        <v>185</v>
      </c>
      <c r="G249" s="45" t="s">
        <v>22</v>
      </c>
      <c r="H249" s="45" t="s">
        <v>18</v>
      </c>
      <c r="I249" s="45" t="s">
        <v>186</v>
      </c>
    </row>
    <row r="250" spans="1:9" ht="15" x14ac:dyDescent="0.25">
      <c r="A250" s="16" t="str">
        <f>TabListaBens[[#This Row],[Bem]]</f>
        <v>SBGCL-INJFF00016</v>
      </c>
      <c r="B250" s="16" t="str">
        <f>IFERROR(IFERROR(VLOOKUP(TabListaBens[[#This Row],[CodBem]],#REF!,3,FALSE),VLOOKUP(TabListaBens[[#This Row],[CodBem]],#REF!,4,FALSE)),"-")</f>
        <v>-</v>
      </c>
      <c r="C250" s="16" t="str">
        <f>IFERROR(IFERROR(VLOOKUP(TabListaBens[[#This Row],[CodBem]],#REF!,5,FALSE),VLOOKUP(TabListaBens[[#This Row],[CodBem]],#REF!,6,FALSE)),"-")</f>
        <v>-</v>
      </c>
      <c r="D250" s="45" t="s">
        <v>147</v>
      </c>
      <c r="E250" s="45" t="s">
        <v>7</v>
      </c>
      <c r="F250" s="45" t="s">
        <v>185</v>
      </c>
      <c r="G250" s="45" t="s">
        <v>22</v>
      </c>
      <c r="H250" s="45" t="s">
        <v>18</v>
      </c>
      <c r="I250" s="45" t="s">
        <v>186</v>
      </c>
    </row>
    <row r="251" spans="1:9" ht="15" x14ac:dyDescent="0.25">
      <c r="A251" s="16" t="str">
        <f>TabListaBens[[#This Row],[Bem]]</f>
        <v>SBGCL-INJFF00017</v>
      </c>
      <c r="B251" s="16" t="str">
        <f>IFERROR(IFERROR(VLOOKUP(TabListaBens[[#This Row],[CodBem]],#REF!,3,FALSE),VLOOKUP(TabListaBens[[#This Row],[CodBem]],#REF!,4,FALSE)),"-")</f>
        <v>-</v>
      </c>
      <c r="C251" s="16" t="str">
        <f>IFERROR(IFERROR(VLOOKUP(TabListaBens[[#This Row],[CodBem]],#REF!,5,FALSE),VLOOKUP(TabListaBens[[#This Row],[CodBem]],#REF!,6,FALSE)),"-")</f>
        <v>-</v>
      </c>
      <c r="D251" s="45" t="s">
        <v>148</v>
      </c>
      <c r="E251" s="45" t="s">
        <v>7</v>
      </c>
      <c r="F251" s="45" t="s">
        <v>185</v>
      </c>
      <c r="G251" s="45" t="s">
        <v>22</v>
      </c>
      <c r="H251" s="45" t="s">
        <v>18</v>
      </c>
      <c r="I251" s="45" t="s">
        <v>186</v>
      </c>
    </row>
    <row r="252" spans="1:9" ht="15" x14ac:dyDescent="0.25">
      <c r="A252" s="16" t="str">
        <f>TabListaBens[[#This Row],[Bem]]</f>
        <v>SBGCL-INJFF00018</v>
      </c>
      <c r="B252" s="16" t="str">
        <f>IFERROR(IFERROR(VLOOKUP(TabListaBens[[#This Row],[CodBem]],#REF!,3,FALSE),VLOOKUP(TabListaBens[[#This Row],[CodBem]],#REF!,4,FALSE)),"-")</f>
        <v>-</v>
      </c>
      <c r="C252" s="16" t="str">
        <f>IFERROR(IFERROR(VLOOKUP(TabListaBens[[#This Row],[CodBem]],#REF!,5,FALSE),VLOOKUP(TabListaBens[[#This Row],[CodBem]],#REF!,6,FALSE)),"-")</f>
        <v>-</v>
      </c>
      <c r="D252" s="45" t="s">
        <v>149</v>
      </c>
      <c r="E252" s="45" t="s">
        <v>7</v>
      </c>
      <c r="F252" s="45" t="s">
        <v>185</v>
      </c>
      <c r="G252" s="45" t="s">
        <v>22</v>
      </c>
      <c r="H252" s="45" t="s">
        <v>18</v>
      </c>
      <c r="I252" s="45" t="s">
        <v>186</v>
      </c>
    </row>
    <row r="253" spans="1:9" ht="15" x14ac:dyDescent="0.25">
      <c r="A253" s="16" t="str">
        <f>TabListaBens[[#This Row],[Bem]]</f>
        <v>SBGCL-INJFF00019</v>
      </c>
      <c r="B253" s="16" t="str">
        <f>IFERROR(IFERROR(VLOOKUP(TabListaBens[[#This Row],[CodBem]],#REF!,3,FALSE),VLOOKUP(TabListaBens[[#This Row],[CodBem]],#REF!,4,FALSE)),"-")</f>
        <v>-</v>
      </c>
      <c r="C253" s="16" t="str">
        <f>IFERROR(IFERROR(VLOOKUP(TabListaBens[[#This Row],[CodBem]],#REF!,5,FALSE),VLOOKUP(TabListaBens[[#This Row],[CodBem]],#REF!,6,FALSE)),"-")</f>
        <v>-</v>
      </c>
      <c r="D253" s="45" t="s">
        <v>150</v>
      </c>
      <c r="E253" s="45" t="s">
        <v>7</v>
      </c>
      <c r="F253" s="45" t="s">
        <v>185</v>
      </c>
      <c r="G253" s="45" t="s">
        <v>22</v>
      </c>
      <c r="H253" s="45" t="s">
        <v>18</v>
      </c>
      <c r="I253" s="45" t="s">
        <v>186</v>
      </c>
    </row>
    <row r="254" spans="1:9" ht="15" x14ac:dyDescent="0.25">
      <c r="A254" s="16" t="str">
        <f>TabListaBens[[#This Row],[Bem]]</f>
        <v>SBGCL-INJFF00020</v>
      </c>
      <c r="B254" s="16" t="str">
        <f>IFERROR(IFERROR(VLOOKUP(TabListaBens[[#This Row],[CodBem]],#REF!,3,FALSE),VLOOKUP(TabListaBens[[#This Row],[CodBem]],#REF!,4,FALSE)),"-")</f>
        <v>-</v>
      </c>
      <c r="C254" s="16" t="str">
        <f>IFERROR(IFERROR(VLOOKUP(TabListaBens[[#This Row],[CodBem]],#REF!,5,FALSE),VLOOKUP(TabListaBens[[#This Row],[CodBem]],#REF!,6,FALSE)),"-")</f>
        <v>-</v>
      </c>
      <c r="D254" s="45" t="s">
        <v>151</v>
      </c>
      <c r="E254" s="45" t="s">
        <v>7</v>
      </c>
      <c r="F254" s="45" t="s">
        <v>185</v>
      </c>
      <c r="G254" s="45" t="s">
        <v>22</v>
      </c>
      <c r="H254" s="45" t="s">
        <v>18</v>
      </c>
      <c r="I254" s="45" t="s">
        <v>186</v>
      </c>
    </row>
    <row r="255" spans="1:9" ht="15" x14ac:dyDescent="0.25">
      <c r="A255" s="16" t="str">
        <f>TabListaBens[[#This Row],[Bem]]</f>
        <v>SBGCL-INJFF00021</v>
      </c>
      <c r="B255" s="16" t="str">
        <f>IFERROR(IFERROR(VLOOKUP(TabListaBens[[#This Row],[CodBem]],#REF!,3,FALSE),VLOOKUP(TabListaBens[[#This Row],[CodBem]],#REF!,4,FALSE)),"-")</f>
        <v>-</v>
      </c>
      <c r="C255" s="16" t="str">
        <f>IFERROR(IFERROR(VLOOKUP(TabListaBens[[#This Row],[CodBem]],#REF!,5,FALSE),VLOOKUP(TabListaBens[[#This Row],[CodBem]],#REF!,6,FALSE)),"-")</f>
        <v>-</v>
      </c>
      <c r="D255" s="45" t="s">
        <v>152</v>
      </c>
      <c r="E255" s="45" t="s">
        <v>7</v>
      </c>
      <c r="F255" s="45" t="s">
        <v>185</v>
      </c>
      <c r="G255" s="45" t="s">
        <v>22</v>
      </c>
      <c r="H255" s="45" t="s">
        <v>18</v>
      </c>
      <c r="I255" s="45" t="s">
        <v>186</v>
      </c>
    </row>
    <row r="256" spans="1:9" ht="15" x14ac:dyDescent="0.25">
      <c r="A256" s="16" t="str">
        <f>TabListaBens[[#This Row],[Bem]]</f>
        <v>SBGCL-INJFF00022</v>
      </c>
      <c r="B256" s="16" t="str">
        <f>IFERROR(IFERROR(VLOOKUP(TabListaBens[[#This Row],[CodBem]],#REF!,3,FALSE),VLOOKUP(TabListaBens[[#This Row],[CodBem]],#REF!,4,FALSE)),"-")</f>
        <v>-</v>
      </c>
      <c r="C256" s="16" t="str">
        <f>IFERROR(IFERROR(VLOOKUP(TabListaBens[[#This Row],[CodBem]],#REF!,5,FALSE),VLOOKUP(TabListaBens[[#This Row],[CodBem]],#REF!,6,FALSE)),"-")</f>
        <v>-</v>
      </c>
      <c r="D256" s="45" t="s">
        <v>153</v>
      </c>
      <c r="E256" s="45" t="s">
        <v>7</v>
      </c>
      <c r="F256" s="45" t="s">
        <v>185</v>
      </c>
      <c r="G256" s="45" t="s">
        <v>22</v>
      </c>
      <c r="H256" s="45" t="s">
        <v>18</v>
      </c>
      <c r="I256" s="45" t="s">
        <v>186</v>
      </c>
    </row>
    <row r="257" spans="1:9" ht="15" x14ac:dyDescent="0.25">
      <c r="A257" s="16" t="str">
        <f>TabListaBens[[#This Row],[Bem]]</f>
        <v>SBGCL-INJFF00023</v>
      </c>
      <c r="B257" s="16" t="str">
        <f>IFERROR(IFERROR(VLOOKUP(TabListaBens[[#This Row],[CodBem]],#REF!,3,FALSE),VLOOKUP(TabListaBens[[#This Row],[CodBem]],#REF!,4,FALSE)),"-")</f>
        <v>-</v>
      </c>
      <c r="C257" s="16" t="str">
        <f>IFERROR(IFERROR(VLOOKUP(TabListaBens[[#This Row],[CodBem]],#REF!,5,FALSE),VLOOKUP(TabListaBens[[#This Row],[CodBem]],#REF!,6,FALSE)),"-")</f>
        <v>-</v>
      </c>
      <c r="D257" s="45" t="s">
        <v>154</v>
      </c>
      <c r="E257" s="45" t="s">
        <v>7</v>
      </c>
      <c r="F257" s="45" t="s">
        <v>185</v>
      </c>
      <c r="G257" s="45" t="s">
        <v>22</v>
      </c>
      <c r="H257" s="45" t="s">
        <v>18</v>
      </c>
      <c r="I257" s="45" t="s">
        <v>186</v>
      </c>
    </row>
    <row r="258" spans="1:9" ht="15" x14ac:dyDescent="0.25">
      <c r="A258" s="16" t="str">
        <f>TabListaBens[[#This Row],[Bem]]</f>
        <v>SBGCL-INJFF00024</v>
      </c>
      <c r="B258" s="16" t="str">
        <f>IFERROR(IFERROR(VLOOKUP(TabListaBens[[#This Row],[CodBem]],#REF!,3,FALSE),VLOOKUP(TabListaBens[[#This Row],[CodBem]],#REF!,4,FALSE)),"-")</f>
        <v>-</v>
      </c>
      <c r="C258" s="16" t="str">
        <f>IFERROR(IFERROR(VLOOKUP(TabListaBens[[#This Row],[CodBem]],#REF!,5,FALSE),VLOOKUP(TabListaBens[[#This Row],[CodBem]],#REF!,6,FALSE)),"-")</f>
        <v>-</v>
      </c>
      <c r="D258" s="45" t="s">
        <v>280</v>
      </c>
      <c r="E258" s="45" t="s">
        <v>7</v>
      </c>
      <c r="F258" s="45" t="s">
        <v>185</v>
      </c>
      <c r="G258" s="45" t="s">
        <v>22</v>
      </c>
      <c r="H258" s="45" t="s">
        <v>18</v>
      </c>
      <c r="I258" s="45" t="s">
        <v>186</v>
      </c>
    </row>
    <row r="259" spans="1:9" ht="15" x14ac:dyDescent="0.25">
      <c r="A259" s="16" t="str">
        <f>TabListaBens[[#This Row],[Bem]]</f>
        <v>SBGCL-INJFF00025</v>
      </c>
      <c r="B259" s="16" t="str">
        <f>IFERROR(IFERROR(VLOOKUP(TabListaBens[[#This Row],[CodBem]],#REF!,3,FALSE),VLOOKUP(TabListaBens[[#This Row],[CodBem]],#REF!,4,FALSE)),"-")</f>
        <v>-</v>
      </c>
      <c r="C259" s="16" t="str">
        <f>IFERROR(IFERROR(VLOOKUP(TabListaBens[[#This Row],[CodBem]],#REF!,5,FALSE),VLOOKUP(TabListaBens[[#This Row],[CodBem]],#REF!,6,FALSE)),"-")</f>
        <v>-</v>
      </c>
      <c r="D259" s="45" t="s">
        <v>281</v>
      </c>
      <c r="E259" s="45" t="s">
        <v>7</v>
      </c>
      <c r="F259" s="45" t="s">
        <v>185</v>
      </c>
      <c r="G259" s="45" t="s">
        <v>22</v>
      </c>
      <c r="H259" s="45" t="s">
        <v>18</v>
      </c>
      <c r="I259" s="45" t="s">
        <v>186</v>
      </c>
    </row>
    <row r="260" spans="1:9" ht="15" x14ac:dyDescent="0.25">
      <c r="A260" s="16" t="str">
        <f>TabListaBens[[#This Row],[Bem]]</f>
        <v>SBGCL-INJFF00026</v>
      </c>
      <c r="B260" s="16" t="str">
        <f>IFERROR(IFERROR(VLOOKUP(TabListaBens[[#This Row],[CodBem]],#REF!,3,FALSE),VLOOKUP(TabListaBens[[#This Row],[CodBem]],#REF!,4,FALSE)),"-")</f>
        <v>-</v>
      </c>
      <c r="C260" s="16" t="str">
        <f>IFERROR(IFERROR(VLOOKUP(TabListaBens[[#This Row],[CodBem]],#REF!,5,FALSE),VLOOKUP(TabListaBens[[#This Row],[CodBem]],#REF!,6,FALSE)),"-")</f>
        <v>-</v>
      </c>
      <c r="D260" s="45" t="s">
        <v>282</v>
      </c>
      <c r="E260" s="45" t="s">
        <v>7</v>
      </c>
      <c r="F260" s="45" t="s">
        <v>185</v>
      </c>
      <c r="G260" s="45" t="s">
        <v>22</v>
      </c>
      <c r="H260" s="45" t="s">
        <v>18</v>
      </c>
      <c r="I260" s="45" t="s">
        <v>186</v>
      </c>
    </row>
    <row r="261" spans="1:9" ht="15" x14ac:dyDescent="0.25">
      <c r="A261" s="16" t="str">
        <f>TabListaBens[[#This Row],[Bem]]</f>
        <v>SBGCL-INJFF00027</v>
      </c>
      <c r="B261" s="16" t="str">
        <f>IFERROR(IFERROR(VLOOKUP(TabListaBens[[#This Row],[CodBem]],#REF!,3,FALSE),VLOOKUP(TabListaBens[[#This Row],[CodBem]],#REF!,4,FALSE)),"-")</f>
        <v>-</v>
      </c>
      <c r="C261" s="16" t="str">
        <f>IFERROR(IFERROR(VLOOKUP(TabListaBens[[#This Row],[CodBem]],#REF!,5,FALSE),VLOOKUP(TabListaBens[[#This Row],[CodBem]],#REF!,6,FALSE)),"-")</f>
        <v>-</v>
      </c>
      <c r="D261" s="45" t="s">
        <v>283</v>
      </c>
      <c r="E261" s="45" t="s">
        <v>8</v>
      </c>
      <c r="F261" s="45" t="s">
        <v>581</v>
      </c>
      <c r="G261" s="45" t="s">
        <v>22</v>
      </c>
      <c r="H261" s="45" t="s">
        <v>18</v>
      </c>
      <c r="I261" s="45" t="s">
        <v>582</v>
      </c>
    </row>
    <row r="262" spans="1:9" ht="15" x14ac:dyDescent="0.25">
      <c r="A262" s="16" t="str">
        <f>TabListaBens[[#This Row],[Bem]]</f>
        <v>SBGCL-INJFF00028</v>
      </c>
      <c r="B262" s="16" t="str">
        <f>IFERROR(IFERROR(VLOOKUP(TabListaBens[[#This Row],[CodBem]],#REF!,3,FALSE),VLOOKUP(TabListaBens[[#This Row],[CodBem]],#REF!,4,FALSE)),"-")</f>
        <v>-</v>
      </c>
      <c r="C262" s="16" t="str">
        <f>IFERROR(IFERROR(VLOOKUP(TabListaBens[[#This Row],[CodBem]],#REF!,5,FALSE),VLOOKUP(TabListaBens[[#This Row],[CodBem]],#REF!,6,FALSE)),"-")</f>
        <v>-</v>
      </c>
      <c r="D262" s="45" t="s">
        <v>284</v>
      </c>
      <c r="E262" s="45" t="s">
        <v>8</v>
      </c>
      <c r="F262" s="45" t="s">
        <v>581</v>
      </c>
      <c r="G262" s="45" t="s">
        <v>22</v>
      </c>
      <c r="H262" s="45" t="s">
        <v>18</v>
      </c>
      <c r="I262" s="45" t="s">
        <v>582</v>
      </c>
    </row>
    <row r="263" spans="1:9" ht="15" x14ac:dyDescent="0.25">
      <c r="A263" s="16" t="str">
        <f>TabListaBens[[#This Row],[Bem]]</f>
        <v>SBGCL-INJFF00029</v>
      </c>
      <c r="B263" s="16" t="str">
        <f>IFERROR(IFERROR(VLOOKUP(TabListaBens[[#This Row],[CodBem]],#REF!,3,FALSE),VLOOKUP(TabListaBens[[#This Row],[CodBem]],#REF!,4,FALSE)),"-")</f>
        <v>-</v>
      </c>
      <c r="C263" s="16" t="str">
        <f>IFERROR(IFERROR(VLOOKUP(TabListaBens[[#This Row],[CodBem]],#REF!,5,FALSE),VLOOKUP(TabListaBens[[#This Row],[CodBem]],#REF!,6,FALSE)),"-")</f>
        <v>-</v>
      </c>
      <c r="D263" s="45" t="s">
        <v>285</v>
      </c>
      <c r="E263" s="45" t="s">
        <v>8</v>
      </c>
      <c r="F263" s="45" t="s">
        <v>581</v>
      </c>
      <c r="G263" s="45" t="s">
        <v>22</v>
      </c>
      <c r="H263" s="45" t="s">
        <v>18</v>
      </c>
      <c r="I263" s="45" t="s">
        <v>582</v>
      </c>
    </row>
    <row r="264" spans="1:9" ht="15" x14ac:dyDescent="0.25">
      <c r="A264" s="16" t="str">
        <f>TabListaBens[[#This Row],[Bem]]</f>
        <v>SBGCL-INJFF00030</v>
      </c>
      <c r="B264" s="16" t="str">
        <f>IFERROR(IFERROR(VLOOKUP(TabListaBens[[#This Row],[CodBem]],#REF!,3,FALSE),VLOOKUP(TabListaBens[[#This Row],[CodBem]],#REF!,4,FALSE)),"-")</f>
        <v>-</v>
      </c>
      <c r="C264" s="16" t="str">
        <f>IFERROR(IFERROR(VLOOKUP(TabListaBens[[#This Row],[CodBem]],#REF!,5,FALSE),VLOOKUP(TabListaBens[[#This Row],[CodBem]],#REF!,6,FALSE)),"-")</f>
        <v>-</v>
      </c>
      <c r="D264" s="45" t="s">
        <v>286</v>
      </c>
      <c r="E264" s="45" t="s">
        <v>8</v>
      </c>
      <c r="F264" s="45" t="s">
        <v>581</v>
      </c>
      <c r="G264" s="45" t="s">
        <v>22</v>
      </c>
      <c r="H264" s="45" t="s">
        <v>18</v>
      </c>
      <c r="I264" s="45" t="s">
        <v>582</v>
      </c>
    </row>
    <row r="265" spans="1:9" ht="15" x14ac:dyDescent="0.25">
      <c r="A265" s="16" t="str">
        <f>TabListaBens[[#This Row],[Bem]]</f>
        <v>SBGCL-INJFF00031</v>
      </c>
      <c r="B265" s="16" t="str">
        <f>IFERROR(IFERROR(VLOOKUP(TabListaBens[[#This Row],[CodBem]],#REF!,3,FALSE),VLOOKUP(TabListaBens[[#This Row],[CodBem]],#REF!,4,FALSE)),"-")</f>
        <v>-</v>
      </c>
      <c r="C265" s="16" t="str">
        <f>IFERROR(IFERROR(VLOOKUP(TabListaBens[[#This Row],[CodBem]],#REF!,5,FALSE),VLOOKUP(TabListaBens[[#This Row],[CodBem]],#REF!,6,FALSE)),"-")</f>
        <v>-</v>
      </c>
      <c r="D265" s="45" t="s">
        <v>287</v>
      </c>
      <c r="E265" s="45" t="s">
        <v>8</v>
      </c>
      <c r="F265" s="45" t="s">
        <v>581</v>
      </c>
      <c r="G265" s="45" t="s">
        <v>22</v>
      </c>
      <c r="H265" s="45" t="s">
        <v>18</v>
      </c>
      <c r="I265" s="45" t="s">
        <v>582</v>
      </c>
    </row>
    <row r="266" spans="1:9" ht="15" x14ac:dyDescent="0.25">
      <c r="A266" s="16" t="str">
        <f>TabListaBens[[#This Row],[Bem]]</f>
        <v>SBGCL-INJFF00032</v>
      </c>
      <c r="B266" s="16" t="str">
        <f>IFERROR(IFERROR(VLOOKUP(TabListaBens[[#This Row],[CodBem]],#REF!,3,FALSE),VLOOKUP(TabListaBens[[#This Row],[CodBem]],#REF!,4,FALSE)),"-")</f>
        <v>-</v>
      </c>
      <c r="C266" s="16" t="str">
        <f>IFERROR(IFERROR(VLOOKUP(TabListaBens[[#This Row],[CodBem]],#REF!,5,FALSE),VLOOKUP(TabListaBens[[#This Row],[CodBem]],#REF!,6,FALSE)),"-")</f>
        <v>-</v>
      </c>
      <c r="D266" s="45" t="s">
        <v>288</v>
      </c>
      <c r="E266" s="45" t="s">
        <v>7</v>
      </c>
      <c r="F266" s="45" t="s">
        <v>185</v>
      </c>
      <c r="G266" s="45" t="s">
        <v>22</v>
      </c>
      <c r="H266" s="45" t="s">
        <v>18</v>
      </c>
      <c r="I266" s="45" t="s">
        <v>186</v>
      </c>
    </row>
    <row r="267" spans="1:9" ht="15" x14ac:dyDescent="0.25">
      <c r="A267" s="16" t="str">
        <f>TabListaBens[[#This Row],[Bem]]</f>
        <v>SBGCL-INJFF00033</v>
      </c>
      <c r="B267" s="16" t="str">
        <f>IFERROR(IFERROR(VLOOKUP(TabListaBens[[#This Row],[CodBem]],#REF!,3,FALSE),VLOOKUP(TabListaBens[[#This Row],[CodBem]],#REF!,4,FALSE)),"-")</f>
        <v>-</v>
      </c>
      <c r="C267" s="16" t="str">
        <f>IFERROR(IFERROR(VLOOKUP(TabListaBens[[#This Row],[CodBem]],#REF!,5,FALSE),VLOOKUP(TabListaBens[[#This Row],[CodBem]],#REF!,6,FALSE)),"-")</f>
        <v>-</v>
      </c>
      <c r="D267" s="45" t="s">
        <v>289</v>
      </c>
      <c r="E267" s="45" t="s">
        <v>7</v>
      </c>
      <c r="F267" s="45" t="s">
        <v>185</v>
      </c>
      <c r="G267" s="45" t="s">
        <v>22</v>
      </c>
      <c r="H267" s="45" t="s">
        <v>18</v>
      </c>
      <c r="I267" s="45" t="s">
        <v>186</v>
      </c>
    </row>
    <row r="268" spans="1:9" ht="15" x14ac:dyDescent="0.25">
      <c r="A268" s="16" t="str">
        <f>TabListaBens[[#This Row],[Bem]]</f>
        <v>SBGCL-INJFF00034</v>
      </c>
      <c r="B268" s="16" t="str">
        <f>IFERROR(IFERROR(VLOOKUP(TabListaBens[[#This Row],[CodBem]],#REF!,3,FALSE),VLOOKUP(TabListaBens[[#This Row],[CodBem]],#REF!,4,FALSE)),"-")</f>
        <v>-</v>
      </c>
      <c r="C268" s="16" t="str">
        <f>IFERROR(IFERROR(VLOOKUP(TabListaBens[[#This Row],[CodBem]],#REF!,5,FALSE),VLOOKUP(TabListaBens[[#This Row],[CodBem]],#REF!,6,FALSE)),"-")</f>
        <v>-</v>
      </c>
      <c r="D268" s="45" t="s">
        <v>290</v>
      </c>
      <c r="E268" s="45" t="s">
        <v>7</v>
      </c>
      <c r="F268" s="45" t="s">
        <v>185</v>
      </c>
      <c r="G268" s="45" t="s">
        <v>22</v>
      </c>
      <c r="H268" s="45" t="s">
        <v>18</v>
      </c>
      <c r="I268" s="45" t="s">
        <v>186</v>
      </c>
    </row>
    <row r="269" spans="1:9" ht="15" x14ac:dyDescent="0.25">
      <c r="A269" s="16" t="str">
        <f>TabListaBens[[#This Row],[Bem]]</f>
        <v>SBGCL-INJFF00035</v>
      </c>
      <c r="B269" s="16" t="str">
        <f>IFERROR(IFERROR(VLOOKUP(TabListaBens[[#This Row],[CodBem]],#REF!,3,FALSE),VLOOKUP(TabListaBens[[#This Row],[CodBem]],#REF!,4,FALSE)),"-")</f>
        <v>-</v>
      </c>
      <c r="C269" s="16" t="str">
        <f>IFERROR(IFERROR(VLOOKUP(TabListaBens[[#This Row],[CodBem]],#REF!,5,FALSE),VLOOKUP(TabListaBens[[#This Row],[CodBem]],#REF!,6,FALSE)),"-")</f>
        <v>-</v>
      </c>
      <c r="D269" s="45" t="s">
        <v>291</v>
      </c>
      <c r="E269" s="45" t="s">
        <v>7</v>
      </c>
      <c r="F269" s="45" t="s">
        <v>185</v>
      </c>
      <c r="G269" s="45" t="s">
        <v>22</v>
      </c>
      <c r="H269" s="45" t="s">
        <v>18</v>
      </c>
      <c r="I269" s="45" t="s">
        <v>186</v>
      </c>
    </row>
    <row r="270" spans="1:9" ht="15" x14ac:dyDescent="0.25">
      <c r="A270" s="16" t="str">
        <f>TabListaBens[[#This Row],[Bem]]</f>
        <v>SBGCL-INJFF00036</v>
      </c>
      <c r="B270" s="16" t="str">
        <f>IFERROR(IFERROR(VLOOKUP(TabListaBens[[#This Row],[CodBem]],#REF!,3,FALSE),VLOOKUP(TabListaBens[[#This Row],[CodBem]],#REF!,4,FALSE)),"-")</f>
        <v>-</v>
      </c>
      <c r="C270" s="16" t="str">
        <f>IFERROR(IFERROR(VLOOKUP(TabListaBens[[#This Row],[CodBem]],#REF!,5,FALSE),VLOOKUP(TabListaBens[[#This Row],[CodBem]],#REF!,6,FALSE)),"-")</f>
        <v>-</v>
      </c>
      <c r="D270" s="45" t="s">
        <v>292</v>
      </c>
      <c r="E270" s="45" t="s">
        <v>8</v>
      </c>
      <c r="F270" s="45" t="s">
        <v>581</v>
      </c>
      <c r="G270" s="45" t="s">
        <v>22</v>
      </c>
      <c r="H270" s="45" t="s">
        <v>18</v>
      </c>
      <c r="I270" s="45" t="s">
        <v>582</v>
      </c>
    </row>
    <row r="271" spans="1:9" ht="15" x14ac:dyDescent="0.25">
      <c r="A271" s="16" t="str">
        <f>TabListaBens[[#This Row],[Bem]]</f>
        <v>SBGCL-INJFF00037</v>
      </c>
      <c r="B271" s="16" t="str">
        <f>IFERROR(IFERROR(VLOOKUP(TabListaBens[[#This Row],[CodBem]],#REF!,3,FALSE),VLOOKUP(TabListaBens[[#This Row],[CodBem]],#REF!,4,FALSE)),"-")</f>
        <v>-</v>
      </c>
      <c r="C271" s="16" t="str">
        <f>IFERROR(IFERROR(VLOOKUP(TabListaBens[[#This Row],[CodBem]],#REF!,5,FALSE),VLOOKUP(TabListaBens[[#This Row],[CodBem]],#REF!,6,FALSE)),"-")</f>
        <v>-</v>
      </c>
      <c r="D271" s="45" t="s">
        <v>293</v>
      </c>
      <c r="E271" s="45" t="s">
        <v>8</v>
      </c>
      <c r="F271" s="45" t="s">
        <v>581</v>
      </c>
      <c r="G271" s="45" t="s">
        <v>22</v>
      </c>
      <c r="H271" s="45" t="s">
        <v>18</v>
      </c>
      <c r="I271" s="45" t="s">
        <v>582</v>
      </c>
    </row>
    <row r="272" spans="1:9" ht="15" x14ac:dyDescent="0.25">
      <c r="A272" s="16" t="str">
        <f>TabListaBens[[#This Row],[Bem]]</f>
        <v>SBGCL-INJFF00038</v>
      </c>
      <c r="B272" s="16" t="str">
        <f>IFERROR(IFERROR(VLOOKUP(TabListaBens[[#This Row],[CodBem]],#REF!,3,FALSE),VLOOKUP(TabListaBens[[#This Row],[CodBem]],#REF!,4,FALSE)),"-")</f>
        <v>-</v>
      </c>
      <c r="C272" s="16" t="str">
        <f>IFERROR(IFERROR(VLOOKUP(TabListaBens[[#This Row],[CodBem]],#REF!,5,FALSE),VLOOKUP(TabListaBens[[#This Row],[CodBem]],#REF!,6,FALSE)),"-")</f>
        <v>-</v>
      </c>
      <c r="D272" s="45" t="s">
        <v>294</v>
      </c>
      <c r="E272" s="45" t="s">
        <v>8</v>
      </c>
      <c r="F272" s="45" t="s">
        <v>581</v>
      </c>
      <c r="G272" s="45" t="s">
        <v>22</v>
      </c>
      <c r="H272" s="45" t="s">
        <v>18</v>
      </c>
      <c r="I272" s="45" t="s">
        <v>582</v>
      </c>
    </row>
    <row r="273" spans="1:9" ht="15" x14ac:dyDescent="0.25">
      <c r="A273" s="16" t="str">
        <f>TabListaBens[[#This Row],[Bem]]</f>
        <v>SBGCL-INJFF00039</v>
      </c>
      <c r="B273" s="16" t="str">
        <f>IFERROR(IFERROR(VLOOKUP(TabListaBens[[#This Row],[CodBem]],#REF!,3,FALSE),VLOOKUP(TabListaBens[[#This Row],[CodBem]],#REF!,4,FALSE)),"-")</f>
        <v>-</v>
      </c>
      <c r="C273" s="16" t="str">
        <f>IFERROR(IFERROR(VLOOKUP(TabListaBens[[#This Row],[CodBem]],#REF!,5,FALSE),VLOOKUP(TabListaBens[[#This Row],[CodBem]],#REF!,6,FALSE)),"-")</f>
        <v>-</v>
      </c>
      <c r="D273" s="45" t="s">
        <v>295</v>
      </c>
      <c r="E273" s="45" t="s">
        <v>8</v>
      </c>
      <c r="F273" s="45" t="s">
        <v>581</v>
      </c>
      <c r="G273" s="45" t="s">
        <v>22</v>
      </c>
      <c r="H273" s="45" t="s">
        <v>18</v>
      </c>
      <c r="I273" s="45" t="s">
        <v>582</v>
      </c>
    </row>
    <row r="274" spans="1:9" ht="15" x14ac:dyDescent="0.25">
      <c r="A274" s="16" t="str">
        <f>TabListaBens[[#This Row],[Bem]]</f>
        <v>SBGCL-INJFF00040</v>
      </c>
      <c r="B274" s="16" t="str">
        <f>IFERROR(IFERROR(VLOOKUP(TabListaBens[[#This Row],[CodBem]],#REF!,3,FALSE),VLOOKUP(TabListaBens[[#This Row],[CodBem]],#REF!,4,FALSE)),"-")</f>
        <v>-</v>
      </c>
      <c r="C274" s="16" t="str">
        <f>IFERROR(IFERROR(VLOOKUP(TabListaBens[[#This Row],[CodBem]],#REF!,5,FALSE),VLOOKUP(TabListaBens[[#This Row],[CodBem]],#REF!,6,FALSE)),"-")</f>
        <v>-</v>
      </c>
      <c r="D274" s="45" t="s">
        <v>682</v>
      </c>
      <c r="E274" s="45" t="s">
        <v>7</v>
      </c>
      <c r="F274" s="45" t="s">
        <v>185</v>
      </c>
      <c r="G274" s="45" t="s">
        <v>22</v>
      </c>
      <c r="H274" s="45" t="s">
        <v>18</v>
      </c>
      <c r="I274" s="45" t="s">
        <v>186</v>
      </c>
    </row>
    <row r="275" spans="1:9" ht="15" x14ac:dyDescent="0.25">
      <c r="A275" s="16" t="str">
        <f>TabListaBens[[#This Row],[Bem]]</f>
        <v>SBGCL-INJFF00041</v>
      </c>
      <c r="B275" s="16" t="str">
        <f>IFERROR(IFERROR(VLOOKUP(TabListaBens[[#This Row],[CodBem]],#REF!,3,FALSE),VLOOKUP(TabListaBens[[#This Row],[CodBem]],#REF!,4,FALSE)),"-")</f>
        <v>-</v>
      </c>
      <c r="C275" s="16" t="str">
        <f>IFERROR(IFERROR(VLOOKUP(TabListaBens[[#This Row],[CodBem]],#REF!,5,FALSE),VLOOKUP(TabListaBens[[#This Row],[CodBem]],#REF!,6,FALSE)),"-")</f>
        <v>-</v>
      </c>
      <c r="D275" s="45" t="s">
        <v>683</v>
      </c>
      <c r="E275" s="45" t="s">
        <v>7</v>
      </c>
      <c r="F275" s="45" t="s">
        <v>185</v>
      </c>
      <c r="G275" s="45" t="s">
        <v>22</v>
      </c>
      <c r="H275" s="45" t="s">
        <v>18</v>
      </c>
      <c r="I275" s="45" t="s">
        <v>186</v>
      </c>
    </row>
    <row r="276" spans="1:9" ht="15" x14ac:dyDescent="0.25">
      <c r="A276" s="16" t="str">
        <f>TabListaBens[[#This Row],[Bem]]</f>
        <v>SBGCL-INJFF00042</v>
      </c>
      <c r="B276" s="16" t="str">
        <f>IFERROR(IFERROR(VLOOKUP(TabListaBens[[#This Row],[CodBem]],#REF!,3,FALSE),VLOOKUP(TabListaBens[[#This Row],[CodBem]],#REF!,4,FALSE)),"-")</f>
        <v>-</v>
      </c>
      <c r="C276" s="16" t="str">
        <f>IFERROR(IFERROR(VLOOKUP(TabListaBens[[#This Row],[CodBem]],#REF!,5,FALSE),VLOOKUP(TabListaBens[[#This Row],[CodBem]],#REF!,6,FALSE)),"-")</f>
        <v>-</v>
      </c>
      <c r="D276" s="45" t="s">
        <v>684</v>
      </c>
      <c r="E276" s="45" t="s">
        <v>7</v>
      </c>
      <c r="F276" s="45" t="s">
        <v>185</v>
      </c>
      <c r="G276" s="45" t="s">
        <v>22</v>
      </c>
      <c r="H276" s="45" t="s">
        <v>18</v>
      </c>
      <c r="I276" s="45" t="s">
        <v>186</v>
      </c>
    </row>
    <row r="277" spans="1:9" ht="15" x14ac:dyDescent="0.25">
      <c r="A277" s="16" t="str">
        <f>TabListaBens[[#This Row],[Bem]]</f>
        <v>SBGCL-INJFF00043</v>
      </c>
      <c r="B277" s="16" t="str">
        <f>IFERROR(IFERROR(VLOOKUP(TabListaBens[[#This Row],[CodBem]],#REF!,3,FALSE),VLOOKUP(TabListaBens[[#This Row],[CodBem]],#REF!,4,FALSE)),"-")</f>
        <v>-</v>
      </c>
      <c r="C277" s="16" t="str">
        <f>IFERROR(IFERROR(VLOOKUP(TabListaBens[[#This Row],[CodBem]],#REF!,5,FALSE),VLOOKUP(TabListaBens[[#This Row],[CodBem]],#REF!,6,FALSE)),"-")</f>
        <v>-</v>
      </c>
      <c r="D277" s="45" t="s">
        <v>685</v>
      </c>
      <c r="E277" s="45" t="s">
        <v>7</v>
      </c>
      <c r="F277" s="45" t="s">
        <v>185</v>
      </c>
      <c r="G277" s="45" t="s">
        <v>22</v>
      </c>
      <c r="H277" s="45" t="s">
        <v>18</v>
      </c>
      <c r="I277" s="45" t="s">
        <v>186</v>
      </c>
    </row>
    <row r="278" spans="1:9" ht="15" x14ac:dyDescent="0.25">
      <c r="A278" s="16" t="str">
        <f>TabListaBens[[#This Row],[Bem]]</f>
        <v>SBGCL-INJFF00044</v>
      </c>
      <c r="B278" s="16" t="str">
        <f>IFERROR(IFERROR(VLOOKUP(TabListaBens[[#This Row],[CodBem]],#REF!,3,FALSE),VLOOKUP(TabListaBens[[#This Row],[CodBem]],#REF!,4,FALSE)),"-")</f>
        <v>-</v>
      </c>
      <c r="C278" s="16" t="str">
        <f>IFERROR(IFERROR(VLOOKUP(TabListaBens[[#This Row],[CodBem]],#REF!,5,FALSE),VLOOKUP(TabListaBens[[#This Row],[CodBem]],#REF!,6,FALSE)),"-")</f>
        <v>-</v>
      </c>
      <c r="D278" s="45" t="s">
        <v>686</v>
      </c>
      <c r="E278" s="45" t="s">
        <v>7</v>
      </c>
      <c r="F278" s="45" t="s">
        <v>185</v>
      </c>
      <c r="G278" s="45" t="s">
        <v>22</v>
      </c>
      <c r="H278" s="45" t="s">
        <v>18</v>
      </c>
      <c r="I278" s="45" t="s">
        <v>186</v>
      </c>
    </row>
    <row r="279" spans="1:9" ht="15" x14ac:dyDescent="0.25">
      <c r="A279" s="16" t="str">
        <f>TabListaBens[[#This Row],[Bem]]</f>
        <v>SBGCL-INJFF00045</v>
      </c>
      <c r="B279" s="16" t="str">
        <f>IFERROR(IFERROR(VLOOKUP(TabListaBens[[#This Row],[CodBem]],#REF!,3,FALSE),VLOOKUP(TabListaBens[[#This Row],[CodBem]],#REF!,4,FALSE)),"-")</f>
        <v>-</v>
      </c>
      <c r="C279" s="16" t="str">
        <f>IFERROR(IFERROR(VLOOKUP(TabListaBens[[#This Row],[CodBem]],#REF!,5,FALSE),VLOOKUP(TabListaBens[[#This Row],[CodBem]],#REF!,6,FALSE)),"-")</f>
        <v>-</v>
      </c>
      <c r="D279" s="45" t="s">
        <v>687</v>
      </c>
      <c r="E279" s="45" t="s">
        <v>7</v>
      </c>
      <c r="F279" s="45" t="s">
        <v>185</v>
      </c>
      <c r="G279" s="45" t="s">
        <v>22</v>
      </c>
      <c r="H279" s="45" t="s">
        <v>18</v>
      </c>
      <c r="I279" s="45" t="s">
        <v>186</v>
      </c>
    </row>
    <row r="280" spans="1:9" ht="15" x14ac:dyDescent="0.25">
      <c r="A280" s="16" t="str">
        <f>TabListaBens[[#This Row],[Bem]]</f>
        <v>SBGCL-INJFF00046</v>
      </c>
      <c r="B280" s="16" t="str">
        <f>IFERROR(IFERROR(VLOOKUP(TabListaBens[[#This Row],[CodBem]],#REF!,3,FALSE),VLOOKUP(TabListaBens[[#This Row],[CodBem]],#REF!,4,FALSE)),"-")</f>
        <v>-</v>
      </c>
      <c r="C280" s="16" t="str">
        <f>IFERROR(IFERROR(VLOOKUP(TabListaBens[[#This Row],[CodBem]],#REF!,5,FALSE),VLOOKUP(TabListaBens[[#This Row],[CodBem]],#REF!,6,FALSE)),"-")</f>
        <v>-</v>
      </c>
      <c r="D280" s="45" t="s">
        <v>688</v>
      </c>
      <c r="E280" s="45" t="s">
        <v>7</v>
      </c>
      <c r="F280" s="45" t="s">
        <v>185</v>
      </c>
      <c r="G280" s="45" t="s">
        <v>22</v>
      </c>
      <c r="H280" s="45" t="s">
        <v>18</v>
      </c>
      <c r="I280" s="45" t="s">
        <v>186</v>
      </c>
    </row>
    <row r="281" spans="1:9" ht="15" x14ac:dyDescent="0.25">
      <c r="A281" s="16" t="str">
        <f>TabListaBens[[#This Row],[Bem]]</f>
        <v>SBGCL-INJFF00047</v>
      </c>
      <c r="B281" s="16" t="str">
        <f>IFERROR(IFERROR(VLOOKUP(TabListaBens[[#This Row],[CodBem]],#REF!,3,FALSE),VLOOKUP(TabListaBens[[#This Row],[CodBem]],#REF!,4,FALSE)),"-")</f>
        <v>-</v>
      </c>
      <c r="C281" s="16" t="str">
        <f>IFERROR(IFERROR(VLOOKUP(TabListaBens[[#This Row],[CodBem]],#REF!,5,FALSE),VLOOKUP(TabListaBens[[#This Row],[CodBem]],#REF!,6,FALSE)),"-")</f>
        <v>-</v>
      </c>
      <c r="D281" s="45" t="s">
        <v>689</v>
      </c>
      <c r="E281" s="45" t="s">
        <v>7</v>
      </c>
      <c r="F281" s="45" t="s">
        <v>185</v>
      </c>
      <c r="G281" s="45" t="s">
        <v>22</v>
      </c>
      <c r="H281" s="45" t="s">
        <v>18</v>
      </c>
      <c r="I281" s="45" t="s">
        <v>186</v>
      </c>
    </row>
    <row r="282" spans="1:9" ht="15" x14ac:dyDescent="0.25">
      <c r="A282" s="16" t="str">
        <f>TabListaBens[[#This Row],[Bem]]</f>
        <v>SBGCL-INJFF00048</v>
      </c>
      <c r="B282" s="16" t="str">
        <f>IFERROR(IFERROR(VLOOKUP(TabListaBens[[#This Row],[CodBem]],#REF!,3,FALSE),VLOOKUP(TabListaBens[[#This Row],[CodBem]],#REF!,4,FALSE)),"-")</f>
        <v>-</v>
      </c>
      <c r="C282" s="16" t="str">
        <f>IFERROR(IFERROR(VLOOKUP(TabListaBens[[#This Row],[CodBem]],#REF!,5,FALSE),VLOOKUP(TabListaBens[[#This Row],[CodBem]],#REF!,6,FALSE)),"-")</f>
        <v>-</v>
      </c>
      <c r="D282" s="45" t="s">
        <v>690</v>
      </c>
      <c r="E282" s="45" t="s">
        <v>7</v>
      </c>
      <c r="F282" s="45" t="s">
        <v>185</v>
      </c>
      <c r="G282" s="45" t="s">
        <v>22</v>
      </c>
      <c r="H282" s="45" t="s">
        <v>18</v>
      </c>
      <c r="I282" s="45" t="s">
        <v>186</v>
      </c>
    </row>
    <row r="283" spans="1:9" ht="15" x14ac:dyDescent="0.25">
      <c r="A283" s="16" t="str">
        <f>TabListaBens[[#This Row],[Bem]]</f>
        <v>SBGCL-INJFF00049</v>
      </c>
      <c r="B283" s="16" t="str">
        <f>IFERROR(IFERROR(VLOOKUP(TabListaBens[[#This Row],[CodBem]],#REF!,3,FALSE),VLOOKUP(TabListaBens[[#This Row],[CodBem]],#REF!,4,FALSE)),"-")</f>
        <v>-</v>
      </c>
      <c r="C283" s="16" t="str">
        <f>IFERROR(IFERROR(VLOOKUP(TabListaBens[[#This Row],[CodBem]],#REF!,5,FALSE),VLOOKUP(TabListaBens[[#This Row],[CodBem]],#REF!,6,FALSE)),"-")</f>
        <v>-</v>
      </c>
      <c r="D283" s="45" t="s">
        <v>691</v>
      </c>
      <c r="E283" s="45" t="s">
        <v>7</v>
      </c>
      <c r="F283" s="45" t="s">
        <v>185</v>
      </c>
      <c r="G283" s="45" t="s">
        <v>22</v>
      </c>
      <c r="H283" s="45" t="s">
        <v>18</v>
      </c>
      <c r="I283" s="45" t="s">
        <v>186</v>
      </c>
    </row>
    <row r="284" spans="1:9" ht="15" x14ac:dyDescent="0.25">
      <c r="A284" s="16" t="str">
        <f>TabListaBens[[#This Row],[Bem]]</f>
        <v>SBGCL-INJFF00050</v>
      </c>
      <c r="B284" s="16" t="str">
        <f>IFERROR(IFERROR(VLOOKUP(TabListaBens[[#This Row],[CodBem]],#REF!,3,FALSE),VLOOKUP(TabListaBens[[#This Row],[CodBem]],#REF!,4,FALSE)),"-")</f>
        <v>-</v>
      </c>
      <c r="C284" s="16" t="str">
        <f>IFERROR(IFERROR(VLOOKUP(TabListaBens[[#This Row],[CodBem]],#REF!,5,FALSE),VLOOKUP(TabListaBens[[#This Row],[CodBem]],#REF!,6,FALSE)),"-")</f>
        <v>-</v>
      </c>
      <c r="D284" s="45" t="s">
        <v>692</v>
      </c>
      <c r="E284" s="45" t="s">
        <v>7</v>
      </c>
      <c r="F284" s="45" t="s">
        <v>185</v>
      </c>
      <c r="G284" s="45" t="s">
        <v>22</v>
      </c>
      <c r="H284" s="45" t="s">
        <v>18</v>
      </c>
      <c r="I284" s="45" t="s">
        <v>186</v>
      </c>
    </row>
    <row r="285" spans="1:9" ht="15" x14ac:dyDescent="0.25">
      <c r="A285" s="16" t="str">
        <f>TabListaBens[[#This Row],[Bem]]</f>
        <v>SBGCL-INJFF00051</v>
      </c>
      <c r="B285" s="16" t="str">
        <f>IFERROR(IFERROR(VLOOKUP(TabListaBens[[#This Row],[CodBem]],#REF!,3,FALSE),VLOOKUP(TabListaBens[[#This Row],[CodBem]],#REF!,4,FALSE)),"-")</f>
        <v>-</v>
      </c>
      <c r="C285" s="16" t="str">
        <f>IFERROR(IFERROR(VLOOKUP(TabListaBens[[#This Row],[CodBem]],#REF!,5,FALSE),VLOOKUP(TabListaBens[[#This Row],[CodBem]],#REF!,6,FALSE)),"-")</f>
        <v>-</v>
      </c>
      <c r="D285" s="45" t="s">
        <v>693</v>
      </c>
      <c r="E285" s="45" t="s">
        <v>7</v>
      </c>
      <c r="F285" s="45" t="s">
        <v>185</v>
      </c>
      <c r="G285" s="45" t="s">
        <v>22</v>
      </c>
      <c r="H285" s="45" t="s">
        <v>18</v>
      </c>
      <c r="I285" s="45" t="s">
        <v>186</v>
      </c>
    </row>
    <row r="286" spans="1:9" ht="15" x14ac:dyDescent="0.25">
      <c r="A286" s="16" t="str">
        <f>TabListaBens[[#This Row],[Bem]]</f>
        <v>SBGCL-INJFF00052</v>
      </c>
      <c r="B286" s="16" t="str">
        <f>IFERROR(IFERROR(VLOOKUP(TabListaBens[[#This Row],[CodBem]],#REF!,3,FALSE),VLOOKUP(TabListaBens[[#This Row],[CodBem]],#REF!,4,FALSE)),"-")</f>
        <v>-</v>
      </c>
      <c r="C286" s="16" t="str">
        <f>IFERROR(IFERROR(VLOOKUP(TabListaBens[[#This Row],[CodBem]],#REF!,5,FALSE),VLOOKUP(TabListaBens[[#This Row],[CodBem]],#REF!,6,FALSE)),"-")</f>
        <v>-</v>
      </c>
      <c r="D286" s="45" t="s">
        <v>694</v>
      </c>
      <c r="E286" s="45" t="s">
        <v>7</v>
      </c>
      <c r="F286" s="45" t="s">
        <v>185</v>
      </c>
      <c r="G286" s="45" t="s">
        <v>22</v>
      </c>
      <c r="H286" s="45" t="s">
        <v>18</v>
      </c>
      <c r="I286" s="45" t="s">
        <v>186</v>
      </c>
    </row>
    <row r="287" spans="1:9" ht="15" x14ac:dyDescent="0.25">
      <c r="A287" s="16" t="str">
        <f>TabListaBens[[#This Row],[Bem]]</f>
        <v>SBGCL-INJFF00053</v>
      </c>
      <c r="B287" s="16" t="str">
        <f>IFERROR(IFERROR(VLOOKUP(TabListaBens[[#This Row],[CodBem]],#REF!,3,FALSE),VLOOKUP(TabListaBens[[#This Row],[CodBem]],#REF!,4,FALSE)),"-")</f>
        <v>-</v>
      </c>
      <c r="C287" s="16" t="str">
        <f>IFERROR(IFERROR(VLOOKUP(TabListaBens[[#This Row],[CodBem]],#REF!,5,FALSE),VLOOKUP(TabListaBens[[#This Row],[CodBem]],#REF!,6,FALSE)),"-")</f>
        <v>-</v>
      </c>
      <c r="D287" s="45" t="s">
        <v>739</v>
      </c>
      <c r="E287" s="45" t="s">
        <v>7</v>
      </c>
      <c r="F287" s="45" t="s">
        <v>185</v>
      </c>
      <c r="G287" s="45" t="s">
        <v>22</v>
      </c>
      <c r="H287" s="45" t="s">
        <v>18</v>
      </c>
      <c r="I287" s="45" t="s">
        <v>186</v>
      </c>
    </row>
    <row r="288" spans="1:9" ht="15" x14ac:dyDescent="0.25">
      <c r="A288" s="16" t="str">
        <f>TabListaBens[[#This Row],[Bem]]</f>
        <v>SBGCL-INJFF00054</v>
      </c>
      <c r="B288" s="16" t="str">
        <f>IFERROR(IFERROR(VLOOKUP(TabListaBens[[#This Row],[CodBem]],#REF!,3,FALSE),VLOOKUP(TabListaBens[[#This Row],[CodBem]],#REF!,4,FALSE)),"-")</f>
        <v>-</v>
      </c>
      <c r="C288" s="16" t="str">
        <f>IFERROR(IFERROR(VLOOKUP(TabListaBens[[#This Row],[CodBem]],#REF!,5,FALSE),VLOOKUP(TabListaBens[[#This Row],[CodBem]],#REF!,6,FALSE)),"-")</f>
        <v>-</v>
      </c>
      <c r="D288" s="45" t="s">
        <v>740</v>
      </c>
      <c r="E288" s="45" t="s">
        <v>7</v>
      </c>
      <c r="F288" s="45" t="s">
        <v>185</v>
      </c>
      <c r="G288" s="45" t="s">
        <v>22</v>
      </c>
      <c r="H288" s="45" t="s">
        <v>18</v>
      </c>
      <c r="I288" s="45" t="s">
        <v>186</v>
      </c>
    </row>
    <row r="289" spans="1:9" ht="15" x14ac:dyDescent="0.25">
      <c r="A289" s="16" t="str">
        <f>TabListaBens[[#This Row],[Bem]]</f>
        <v>SBGCL-INJFF00055</v>
      </c>
      <c r="B289" s="16" t="str">
        <f>IFERROR(IFERROR(VLOOKUP(TabListaBens[[#This Row],[CodBem]],#REF!,3,FALSE),VLOOKUP(TabListaBens[[#This Row],[CodBem]],#REF!,4,FALSE)),"-")</f>
        <v>-</v>
      </c>
      <c r="C289" s="16" t="str">
        <f>IFERROR(IFERROR(VLOOKUP(TabListaBens[[#This Row],[CodBem]],#REF!,5,FALSE),VLOOKUP(TabListaBens[[#This Row],[CodBem]],#REF!,6,FALSE)),"-")</f>
        <v>-</v>
      </c>
      <c r="D289" s="45" t="s">
        <v>741</v>
      </c>
      <c r="E289" s="45" t="s">
        <v>7</v>
      </c>
      <c r="F289" s="45" t="s">
        <v>185</v>
      </c>
      <c r="G289" s="45" t="s">
        <v>22</v>
      </c>
      <c r="H289" s="45" t="s">
        <v>18</v>
      </c>
      <c r="I289" s="45" t="s">
        <v>186</v>
      </c>
    </row>
    <row r="290" spans="1:9" ht="15" x14ac:dyDescent="0.25">
      <c r="A290" s="16" t="str">
        <f>TabListaBens[[#This Row],[Bem]]</f>
        <v>SBGCL-INJFF00056</v>
      </c>
      <c r="B290" s="16" t="str">
        <f>IFERROR(IFERROR(VLOOKUP(TabListaBens[[#This Row],[CodBem]],#REF!,3,FALSE),VLOOKUP(TabListaBens[[#This Row],[CodBem]],#REF!,4,FALSE)),"-")</f>
        <v>-</v>
      </c>
      <c r="C290" s="16" t="str">
        <f>IFERROR(IFERROR(VLOOKUP(TabListaBens[[#This Row],[CodBem]],#REF!,5,FALSE),VLOOKUP(TabListaBens[[#This Row],[CodBem]],#REF!,6,FALSE)),"-")</f>
        <v>-</v>
      </c>
      <c r="D290" s="45" t="s">
        <v>742</v>
      </c>
      <c r="E290" s="45" t="s">
        <v>7</v>
      </c>
      <c r="F290" s="45" t="s">
        <v>185</v>
      </c>
      <c r="G290" s="45" t="s">
        <v>22</v>
      </c>
      <c r="H290" s="45" t="s">
        <v>18</v>
      </c>
      <c r="I290" s="45" t="s">
        <v>186</v>
      </c>
    </row>
    <row r="291" spans="1:9" ht="15" x14ac:dyDescent="0.25">
      <c r="A291" s="16" t="str">
        <f>TabListaBens[[#This Row],[Bem]]</f>
        <v>SBGCL-INJFF00057</v>
      </c>
      <c r="B291" s="16" t="str">
        <f>IFERROR(IFERROR(VLOOKUP(TabListaBens[[#This Row],[CodBem]],#REF!,3,FALSE),VLOOKUP(TabListaBens[[#This Row],[CodBem]],#REF!,4,FALSE)),"-")</f>
        <v>-</v>
      </c>
      <c r="C291" s="16" t="str">
        <f>IFERROR(IFERROR(VLOOKUP(TabListaBens[[#This Row],[CodBem]],#REF!,5,FALSE),VLOOKUP(TabListaBens[[#This Row],[CodBem]],#REF!,6,FALSE)),"-")</f>
        <v>-</v>
      </c>
      <c r="D291" s="45" t="s">
        <v>743</v>
      </c>
      <c r="E291" s="45" t="s">
        <v>7</v>
      </c>
      <c r="F291" s="45" t="s">
        <v>185</v>
      </c>
      <c r="G291" s="45" t="s">
        <v>22</v>
      </c>
      <c r="H291" s="45" t="s">
        <v>18</v>
      </c>
      <c r="I291" s="45" t="s">
        <v>186</v>
      </c>
    </row>
    <row r="292" spans="1:9" ht="15" x14ac:dyDescent="0.25">
      <c r="A292" s="16" t="str">
        <f>TabListaBens[[#This Row],[Bem]]</f>
        <v>SBGCL-INJFF00058</v>
      </c>
      <c r="B292" s="16" t="str">
        <f>IFERROR(IFERROR(VLOOKUP(TabListaBens[[#This Row],[CodBem]],#REF!,3,FALSE),VLOOKUP(TabListaBens[[#This Row],[CodBem]],#REF!,4,FALSE)),"-")</f>
        <v>-</v>
      </c>
      <c r="C292" s="16" t="str">
        <f>IFERROR(IFERROR(VLOOKUP(TabListaBens[[#This Row],[CodBem]],#REF!,5,FALSE),VLOOKUP(TabListaBens[[#This Row],[CodBem]],#REF!,6,FALSE)),"-")</f>
        <v>-</v>
      </c>
      <c r="D292" s="45" t="s">
        <v>744</v>
      </c>
      <c r="E292" s="45" t="s">
        <v>7</v>
      </c>
      <c r="F292" s="45" t="s">
        <v>185</v>
      </c>
      <c r="G292" s="45" t="s">
        <v>22</v>
      </c>
      <c r="H292" s="45" t="s">
        <v>18</v>
      </c>
      <c r="I292" s="45" t="s">
        <v>186</v>
      </c>
    </row>
    <row r="293" spans="1:9" ht="15" x14ac:dyDescent="0.25">
      <c r="A293" s="16" t="str">
        <f>TabListaBens[[#This Row],[Bem]]</f>
        <v>SBGCL-INJFF00059</v>
      </c>
      <c r="B293" s="16" t="str">
        <f>IFERROR(IFERROR(VLOOKUP(TabListaBens[[#This Row],[CodBem]],#REF!,3,FALSE),VLOOKUP(TabListaBens[[#This Row],[CodBem]],#REF!,4,FALSE)),"-")</f>
        <v>-</v>
      </c>
      <c r="C293" s="16" t="str">
        <f>IFERROR(IFERROR(VLOOKUP(TabListaBens[[#This Row],[CodBem]],#REF!,5,FALSE),VLOOKUP(TabListaBens[[#This Row],[CodBem]],#REF!,6,FALSE)),"-")</f>
        <v>-</v>
      </c>
      <c r="D293" s="45" t="s">
        <v>745</v>
      </c>
      <c r="E293" s="45" t="s">
        <v>7</v>
      </c>
      <c r="F293" s="45" t="s">
        <v>185</v>
      </c>
      <c r="G293" s="45" t="s">
        <v>22</v>
      </c>
      <c r="H293" s="45" t="s">
        <v>18</v>
      </c>
      <c r="I293" s="45" t="s">
        <v>186</v>
      </c>
    </row>
    <row r="294" spans="1:9" ht="15" x14ac:dyDescent="0.25">
      <c r="A294" s="16" t="str">
        <f>TabListaBens[[#This Row],[Bem]]</f>
        <v>SBGCL-INJFF00060</v>
      </c>
      <c r="B294" s="16" t="str">
        <f>IFERROR(IFERROR(VLOOKUP(TabListaBens[[#This Row],[CodBem]],#REF!,3,FALSE),VLOOKUP(TabListaBens[[#This Row],[CodBem]],#REF!,4,FALSE)),"-")</f>
        <v>-</v>
      </c>
      <c r="C294" s="16" t="str">
        <f>IFERROR(IFERROR(VLOOKUP(TabListaBens[[#This Row],[CodBem]],#REF!,5,FALSE),VLOOKUP(TabListaBens[[#This Row],[CodBem]],#REF!,6,FALSE)),"-")</f>
        <v>-</v>
      </c>
      <c r="D294" s="45" t="s">
        <v>746</v>
      </c>
      <c r="E294" s="45" t="s">
        <v>7</v>
      </c>
      <c r="F294" s="45" t="s">
        <v>185</v>
      </c>
      <c r="G294" s="45" t="s">
        <v>22</v>
      </c>
      <c r="H294" s="45" t="s">
        <v>18</v>
      </c>
      <c r="I294" s="45" t="s">
        <v>186</v>
      </c>
    </row>
    <row r="295" spans="1:9" ht="15" x14ac:dyDescent="0.25">
      <c r="A295" s="16" t="str">
        <f>TabListaBens[[#This Row],[Bem]]</f>
        <v>SBGCL-INJFF00061</v>
      </c>
      <c r="B295" s="16" t="str">
        <f>IFERROR(IFERROR(VLOOKUP(TabListaBens[[#This Row],[CodBem]],#REF!,3,FALSE),VLOOKUP(TabListaBens[[#This Row],[CodBem]],#REF!,4,FALSE)),"-")</f>
        <v>-</v>
      </c>
      <c r="C295" s="16" t="str">
        <f>IFERROR(IFERROR(VLOOKUP(TabListaBens[[#This Row],[CodBem]],#REF!,5,FALSE),VLOOKUP(TabListaBens[[#This Row],[CodBem]],#REF!,6,FALSE)),"-")</f>
        <v>-</v>
      </c>
      <c r="D295" s="45" t="s">
        <v>747</v>
      </c>
      <c r="E295" s="45" t="s">
        <v>7</v>
      </c>
      <c r="F295" s="45" t="s">
        <v>185</v>
      </c>
      <c r="G295" s="45" t="s">
        <v>22</v>
      </c>
      <c r="H295" s="45" t="s">
        <v>18</v>
      </c>
      <c r="I295" s="45" t="s">
        <v>186</v>
      </c>
    </row>
    <row r="296" spans="1:9" ht="15" x14ac:dyDescent="0.25">
      <c r="A296" s="16" t="str">
        <f>TabListaBens[[#This Row],[Bem]]</f>
        <v>SBGCL-INJFF00062</v>
      </c>
      <c r="B296" s="16" t="str">
        <f>IFERROR(IFERROR(VLOOKUP(TabListaBens[[#This Row],[CodBem]],#REF!,3,FALSE),VLOOKUP(TabListaBens[[#This Row],[CodBem]],#REF!,4,FALSE)),"-")</f>
        <v>-</v>
      </c>
      <c r="C296" s="16" t="str">
        <f>IFERROR(IFERROR(VLOOKUP(TabListaBens[[#This Row],[CodBem]],#REF!,5,FALSE),VLOOKUP(TabListaBens[[#This Row],[CodBem]],#REF!,6,FALSE)),"-")</f>
        <v>-</v>
      </c>
      <c r="D296" s="45" t="s">
        <v>748</v>
      </c>
      <c r="E296" s="45" t="s">
        <v>7</v>
      </c>
      <c r="F296" s="45" t="s">
        <v>185</v>
      </c>
      <c r="G296" s="45" t="s">
        <v>22</v>
      </c>
      <c r="H296" s="45" t="s">
        <v>18</v>
      </c>
      <c r="I296" s="45" t="s">
        <v>186</v>
      </c>
    </row>
    <row r="297" spans="1:9" ht="15" x14ac:dyDescent="0.25">
      <c r="A297" s="16" t="str">
        <f>TabListaBens[[#This Row],[Bem]]</f>
        <v>SBGCL-INJFF00063</v>
      </c>
      <c r="B297" s="16" t="str">
        <f>IFERROR(IFERROR(VLOOKUP(TabListaBens[[#This Row],[CodBem]],#REF!,3,FALSE),VLOOKUP(TabListaBens[[#This Row],[CodBem]],#REF!,4,FALSE)),"-")</f>
        <v>-</v>
      </c>
      <c r="C297" s="16" t="str">
        <f>IFERROR(IFERROR(VLOOKUP(TabListaBens[[#This Row],[CodBem]],#REF!,5,FALSE),VLOOKUP(TabListaBens[[#This Row],[CodBem]],#REF!,6,FALSE)),"-")</f>
        <v>-</v>
      </c>
      <c r="D297" s="45" t="s">
        <v>749</v>
      </c>
      <c r="E297" s="45" t="s">
        <v>7</v>
      </c>
      <c r="F297" s="45" t="s">
        <v>185</v>
      </c>
      <c r="G297" s="45" t="s">
        <v>22</v>
      </c>
      <c r="H297" s="45" t="s">
        <v>18</v>
      </c>
      <c r="I297" s="45" t="s">
        <v>186</v>
      </c>
    </row>
    <row r="298" spans="1:9" ht="15" x14ac:dyDescent="0.25">
      <c r="A298" s="16" t="str">
        <f>TabListaBens[[#This Row],[Bem]]</f>
        <v>SBGCL-INJFF00064</v>
      </c>
      <c r="B298" s="16" t="str">
        <f>IFERROR(IFERROR(VLOOKUP(TabListaBens[[#This Row],[CodBem]],#REF!,3,FALSE),VLOOKUP(TabListaBens[[#This Row],[CodBem]],#REF!,4,FALSE)),"-")</f>
        <v>-</v>
      </c>
      <c r="C298" s="16" t="str">
        <f>IFERROR(IFERROR(VLOOKUP(TabListaBens[[#This Row],[CodBem]],#REF!,5,FALSE),VLOOKUP(TabListaBens[[#This Row],[CodBem]],#REF!,6,FALSE)),"-")</f>
        <v>-</v>
      </c>
      <c r="D298" s="45" t="s">
        <v>750</v>
      </c>
      <c r="E298" s="45" t="s">
        <v>7</v>
      </c>
      <c r="F298" s="45" t="s">
        <v>185</v>
      </c>
      <c r="G298" s="45" t="s">
        <v>22</v>
      </c>
      <c r="H298" s="45" t="s">
        <v>18</v>
      </c>
      <c r="I298" s="45" t="s">
        <v>186</v>
      </c>
    </row>
    <row r="299" spans="1:9" ht="15" x14ac:dyDescent="0.25">
      <c r="A299" s="16" t="str">
        <f>TabListaBens[[#This Row],[Bem]]</f>
        <v>SBGCL-INJFF00065</v>
      </c>
      <c r="B299" s="16" t="str">
        <f>IFERROR(IFERROR(VLOOKUP(TabListaBens[[#This Row],[CodBem]],#REF!,3,FALSE),VLOOKUP(TabListaBens[[#This Row],[CodBem]],#REF!,4,FALSE)),"-")</f>
        <v>-</v>
      </c>
      <c r="C299" s="16" t="str">
        <f>IFERROR(IFERROR(VLOOKUP(TabListaBens[[#This Row],[CodBem]],#REF!,5,FALSE),VLOOKUP(TabListaBens[[#This Row],[CodBem]],#REF!,6,FALSE)),"-")</f>
        <v>-</v>
      </c>
      <c r="D299" s="45" t="s">
        <v>751</v>
      </c>
      <c r="E299" s="45" t="s">
        <v>7</v>
      </c>
      <c r="F299" s="45" t="s">
        <v>185</v>
      </c>
      <c r="G299" s="45" t="s">
        <v>22</v>
      </c>
      <c r="H299" s="45" t="s">
        <v>18</v>
      </c>
      <c r="I299" s="45" t="s">
        <v>186</v>
      </c>
    </row>
    <row r="300" spans="1:9" ht="15" x14ac:dyDescent="0.25">
      <c r="A300" s="16" t="str">
        <f>TabListaBens[[#This Row],[Bem]]</f>
        <v>SBGCL-INJFF00066</v>
      </c>
      <c r="B300" s="16" t="str">
        <f>IFERROR(IFERROR(VLOOKUP(TabListaBens[[#This Row],[CodBem]],#REF!,3,FALSE),VLOOKUP(TabListaBens[[#This Row],[CodBem]],#REF!,4,FALSE)),"-")</f>
        <v>-</v>
      </c>
      <c r="C300" s="16" t="str">
        <f>IFERROR(IFERROR(VLOOKUP(TabListaBens[[#This Row],[CodBem]],#REF!,5,FALSE),VLOOKUP(TabListaBens[[#This Row],[CodBem]],#REF!,6,FALSE)),"-")</f>
        <v>-</v>
      </c>
      <c r="D300" s="45" t="s">
        <v>752</v>
      </c>
      <c r="E300" s="45" t="s">
        <v>7</v>
      </c>
      <c r="F300" s="45" t="s">
        <v>185</v>
      </c>
      <c r="G300" s="45" t="s">
        <v>22</v>
      </c>
      <c r="H300" s="45" t="s">
        <v>18</v>
      </c>
      <c r="I300" s="45" t="s">
        <v>186</v>
      </c>
    </row>
    <row r="301" spans="1:9" ht="15" x14ac:dyDescent="0.25">
      <c r="A301" s="16" t="str">
        <f>TabListaBens[[#This Row],[Bem]]</f>
        <v>SBGCL-INJFF00067</v>
      </c>
      <c r="B301" s="16" t="str">
        <f>IFERROR(IFERROR(VLOOKUP(TabListaBens[[#This Row],[CodBem]],#REF!,3,FALSE),VLOOKUP(TabListaBens[[#This Row],[CodBem]],#REF!,4,FALSE)),"-")</f>
        <v>-</v>
      </c>
      <c r="C301" s="16" t="str">
        <f>IFERROR(IFERROR(VLOOKUP(TabListaBens[[#This Row],[CodBem]],#REF!,5,FALSE),VLOOKUP(TabListaBens[[#This Row],[CodBem]],#REF!,6,FALSE)),"-")</f>
        <v>-</v>
      </c>
      <c r="D301" s="45" t="s">
        <v>797</v>
      </c>
      <c r="E301" s="45" t="s">
        <v>7</v>
      </c>
      <c r="F301" s="45" t="s">
        <v>185</v>
      </c>
      <c r="G301" s="45" t="s">
        <v>22</v>
      </c>
      <c r="H301" s="45" t="s">
        <v>18</v>
      </c>
      <c r="I301" s="45" t="s">
        <v>186</v>
      </c>
    </row>
    <row r="302" spans="1:9" ht="15" x14ac:dyDescent="0.25">
      <c r="A302" s="16" t="str">
        <f>TabListaBens[[#This Row],[Bem]]</f>
        <v>SBGCL-INJFF00068</v>
      </c>
      <c r="B302" s="16" t="str">
        <f>IFERROR(IFERROR(VLOOKUP(TabListaBens[[#This Row],[CodBem]],#REF!,3,FALSE),VLOOKUP(TabListaBens[[#This Row],[CodBem]],#REF!,4,FALSE)),"-")</f>
        <v>-</v>
      </c>
      <c r="C302" s="16" t="str">
        <f>IFERROR(IFERROR(VLOOKUP(TabListaBens[[#This Row],[CodBem]],#REF!,5,FALSE),VLOOKUP(TabListaBens[[#This Row],[CodBem]],#REF!,6,FALSE)),"-")</f>
        <v>-</v>
      </c>
      <c r="D302" s="45" t="s">
        <v>808</v>
      </c>
      <c r="E302" s="45" t="s">
        <v>7</v>
      </c>
      <c r="F302" s="45" t="s">
        <v>185</v>
      </c>
      <c r="G302" s="45" t="s">
        <v>22</v>
      </c>
      <c r="H302" s="45" t="s">
        <v>18</v>
      </c>
      <c r="I302" s="45" t="s">
        <v>186</v>
      </c>
    </row>
    <row r="303" spans="1:9" ht="15" x14ac:dyDescent="0.25">
      <c r="A303" s="16" t="str">
        <f>TabListaBens[[#This Row],[Bem]]</f>
        <v>SBGCL-INJFF00069</v>
      </c>
      <c r="B303" s="16" t="str">
        <f>IFERROR(IFERROR(VLOOKUP(TabListaBens[[#This Row],[CodBem]],#REF!,3,FALSE),VLOOKUP(TabListaBens[[#This Row],[CodBem]],#REF!,4,FALSE)),"-")</f>
        <v>-</v>
      </c>
      <c r="C303" s="16" t="str">
        <f>IFERROR(IFERROR(VLOOKUP(TabListaBens[[#This Row],[CodBem]],#REF!,5,FALSE),VLOOKUP(TabListaBens[[#This Row],[CodBem]],#REF!,6,FALSE)),"-")</f>
        <v>-</v>
      </c>
      <c r="D303" s="45" t="s">
        <v>809</v>
      </c>
      <c r="E303" s="45" t="s">
        <v>7</v>
      </c>
      <c r="F303" s="45" t="s">
        <v>185</v>
      </c>
      <c r="G303" s="45" t="s">
        <v>22</v>
      </c>
      <c r="H303" s="45" t="s">
        <v>18</v>
      </c>
      <c r="I303" s="45" t="s">
        <v>186</v>
      </c>
    </row>
    <row r="304" spans="1:9" ht="15" x14ac:dyDescent="0.25">
      <c r="A304" s="16" t="str">
        <f>TabListaBens[[#This Row],[Bem]]</f>
        <v>SBGCL-INJFF00070</v>
      </c>
      <c r="B304" s="16" t="str">
        <f>IFERROR(IFERROR(VLOOKUP(TabListaBens[[#This Row],[CodBem]],#REF!,3,FALSE),VLOOKUP(TabListaBens[[#This Row],[CodBem]],#REF!,4,FALSE)),"-")</f>
        <v>-</v>
      </c>
      <c r="C304" s="16" t="str">
        <f>IFERROR(IFERROR(VLOOKUP(TabListaBens[[#This Row],[CodBem]],#REF!,5,FALSE),VLOOKUP(TabListaBens[[#This Row],[CodBem]],#REF!,6,FALSE)),"-")</f>
        <v>-</v>
      </c>
      <c r="D304" s="45" t="s">
        <v>810</v>
      </c>
      <c r="E304" s="45" t="s">
        <v>7</v>
      </c>
      <c r="F304" s="45" t="s">
        <v>185</v>
      </c>
      <c r="G304" s="45" t="s">
        <v>22</v>
      </c>
      <c r="H304" s="45" t="s">
        <v>18</v>
      </c>
      <c r="I304" s="45" t="s">
        <v>186</v>
      </c>
    </row>
    <row r="305" spans="1:9" ht="15" x14ac:dyDescent="0.25">
      <c r="A305" s="16" t="str">
        <f>TabListaBens[[#This Row],[Bem]]</f>
        <v>SBGCL-INJFF00071</v>
      </c>
      <c r="B305" s="16" t="str">
        <f>IFERROR(IFERROR(VLOOKUP(TabListaBens[[#This Row],[CodBem]],#REF!,3,FALSE),VLOOKUP(TabListaBens[[#This Row],[CodBem]],#REF!,4,FALSE)),"-")</f>
        <v>-</v>
      </c>
      <c r="C305" s="16" t="str">
        <f>IFERROR(IFERROR(VLOOKUP(TabListaBens[[#This Row],[CodBem]],#REF!,5,FALSE),VLOOKUP(TabListaBens[[#This Row],[CodBem]],#REF!,6,FALSE)),"-")</f>
        <v>-</v>
      </c>
      <c r="D305" s="45" t="s">
        <v>811</v>
      </c>
      <c r="E305" s="45" t="s">
        <v>7</v>
      </c>
      <c r="F305" s="45" t="s">
        <v>185</v>
      </c>
      <c r="G305" s="45" t="s">
        <v>22</v>
      </c>
      <c r="H305" s="45" t="s">
        <v>18</v>
      </c>
      <c r="I305" s="45" t="s">
        <v>186</v>
      </c>
    </row>
    <row r="306" spans="1:9" ht="15" x14ac:dyDescent="0.25">
      <c r="A306" s="16" t="str">
        <f>TabListaBens[[#This Row],[Bem]]</f>
        <v>SBGCL-INJFF00072</v>
      </c>
      <c r="B306" s="16" t="str">
        <f>IFERROR(IFERROR(VLOOKUP(TabListaBens[[#This Row],[CodBem]],#REF!,3,FALSE),VLOOKUP(TabListaBens[[#This Row],[CodBem]],#REF!,4,FALSE)),"-")</f>
        <v>-</v>
      </c>
      <c r="C306" s="16" t="str">
        <f>IFERROR(IFERROR(VLOOKUP(TabListaBens[[#This Row],[CodBem]],#REF!,5,FALSE),VLOOKUP(TabListaBens[[#This Row],[CodBem]],#REF!,6,FALSE)),"-")</f>
        <v>-</v>
      </c>
      <c r="D306" s="45" t="s">
        <v>812</v>
      </c>
      <c r="E306" s="45" t="s">
        <v>7</v>
      </c>
      <c r="F306" s="45" t="s">
        <v>185</v>
      </c>
      <c r="G306" s="45" t="s">
        <v>22</v>
      </c>
      <c r="H306" s="45" t="s">
        <v>18</v>
      </c>
      <c r="I306" s="45" t="s">
        <v>186</v>
      </c>
    </row>
    <row r="307" spans="1:9" ht="15" x14ac:dyDescent="0.25">
      <c r="A307" s="16" t="str">
        <f>TabListaBens[[#This Row],[Bem]]</f>
        <v>SBGCL-INJFF00073</v>
      </c>
      <c r="B307" s="16" t="str">
        <f>IFERROR(IFERROR(VLOOKUP(TabListaBens[[#This Row],[CodBem]],#REF!,3,FALSE),VLOOKUP(TabListaBens[[#This Row],[CodBem]],#REF!,4,FALSE)),"-")</f>
        <v>-</v>
      </c>
      <c r="C307" s="16" t="str">
        <f>IFERROR(IFERROR(VLOOKUP(TabListaBens[[#This Row],[CodBem]],#REF!,5,FALSE),VLOOKUP(TabListaBens[[#This Row],[CodBem]],#REF!,6,FALSE)),"-")</f>
        <v>-</v>
      </c>
      <c r="D307" s="45" t="s">
        <v>813</v>
      </c>
      <c r="E307" s="45" t="s">
        <v>7</v>
      </c>
      <c r="F307" s="45" t="s">
        <v>185</v>
      </c>
      <c r="G307" s="45" t="s">
        <v>22</v>
      </c>
      <c r="H307" s="45" t="s">
        <v>18</v>
      </c>
      <c r="I307" s="45" t="s">
        <v>186</v>
      </c>
    </row>
    <row r="308" spans="1:9" ht="15" x14ac:dyDescent="0.25">
      <c r="A308" s="16" t="str">
        <f>TabListaBens[[#This Row],[Bem]]</f>
        <v>SBGCL-INJFF00074</v>
      </c>
      <c r="B308" s="16" t="str">
        <f>IFERROR(IFERROR(VLOOKUP(TabListaBens[[#This Row],[CodBem]],#REF!,3,FALSE),VLOOKUP(TabListaBens[[#This Row],[CodBem]],#REF!,4,FALSE)),"-")</f>
        <v>-</v>
      </c>
      <c r="C308" s="16" t="str">
        <f>IFERROR(IFERROR(VLOOKUP(TabListaBens[[#This Row],[CodBem]],#REF!,5,FALSE),VLOOKUP(TabListaBens[[#This Row],[CodBem]],#REF!,6,FALSE)),"-")</f>
        <v>-</v>
      </c>
      <c r="D308" s="45" t="s">
        <v>890</v>
      </c>
      <c r="E308" s="45" t="s">
        <v>7</v>
      </c>
      <c r="F308" s="45" t="s">
        <v>185</v>
      </c>
      <c r="G308" s="45" t="s">
        <v>22</v>
      </c>
      <c r="H308" s="45" t="s">
        <v>18</v>
      </c>
      <c r="I308" s="45" t="s">
        <v>186</v>
      </c>
    </row>
    <row r="309" spans="1:9" ht="15" x14ac:dyDescent="0.25">
      <c r="A309" s="16" t="str">
        <f>TabListaBens[[#This Row],[Bem]]</f>
        <v>SBGCL-INJFF00075</v>
      </c>
      <c r="B309" s="16" t="str">
        <f>IFERROR(IFERROR(VLOOKUP(TabListaBens[[#This Row],[CodBem]],#REF!,3,FALSE),VLOOKUP(TabListaBens[[#This Row],[CodBem]],#REF!,4,FALSE)),"-")</f>
        <v>-</v>
      </c>
      <c r="C309" s="16" t="str">
        <f>IFERROR(IFERROR(VLOOKUP(TabListaBens[[#This Row],[CodBem]],#REF!,5,FALSE),VLOOKUP(TabListaBens[[#This Row],[CodBem]],#REF!,6,FALSE)),"-")</f>
        <v>-</v>
      </c>
      <c r="D309" s="45" t="s">
        <v>891</v>
      </c>
      <c r="E309" s="45" t="s">
        <v>7</v>
      </c>
      <c r="F309" s="45" t="s">
        <v>185</v>
      </c>
      <c r="G309" s="45" t="s">
        <v>22</v>
      </c>
      <c r="H309" s="45" t="s">
        <v>18</v>
      </c>
      <c r="I309" s="45" t="s">
        <v>186</v>
      </c>
    </row>
    <row r="310" spans="1:9" ht="15" x14ac:dyDescent="0.25">
      <c r="A310" s="16" t="str">
        <f>TabListaBens[[#This Row],[Bem]]</f>
        <v>SBGCL-INJFF00076</v>
      </c>
      <c r="B310" s="16" t="str">
        <f>IFERROR(IFERROR(VLOOKUP(TabListaBens[[#This Row],[CodBem]],#REF!,3,FALSE),VLOOKUP(TabListaBens[[#This Row],[CodBem]],#REF!,4,FALSE)),"-")</f>
        <v>-</v>
      </c>
      <c r="C310" s="16" t="str">
        <f>IFERROR(IFERROR(VLOOKUP(TabListaBens[[#This Row],[CodBem]],#REF!,5,FALSE),VLOOKUP(TabListaBens[[#This Row],[CodBem]],#REF!,6,FALSE)),"-")</f>
        <v>-</v>
      </c>
      <c r="D310" s="45" t="s">
        <v>892</v>
      </c>
      <c r="E310" s="45" t="s">
        <v>7</v>
      </c>
      <c r="F310" s="45" t="s">
        <v>185</v>
      </c>
      <c r="G310" s="45" t="s">
        <v>22</v>
      </c>
      <c r="H310" s="45" t="s">
        <v>18</v>
      </c>
      <c r="I310" s="45" t="s">
        <v>186</v>
      </c>
    </row>
    <row r="311" spans="1:9" ht="15" x14ac:dyDescent="0.25">
      <c r="A311" s="16" t="str">
        <f>TabListaBens[[#This Row],[Bem]]</f>
        <v>SBGCL-INJFF00077</v>
      </c>
      <c r="B311" s="16" t="str">
        <f>IFERROR(IFERROR(VLOOKUP(TabListaBens[[#This Row],[CodBem]],#REF!,3,FALSE),VLOOKUP(TabListaBens[[#This Row],[CodBem]],#REF!,4,FALSE)),"-")</f>
        <v>-</v>
      </c>
      <c r="C311" s="16" t="str">
        <f>IFERROR(IFERROR(VLOOKUP(TabListaBens[[#This Row],[CodBem]],#REF!,5,FALSE),VLOOKUP(TabListaBens[[#This Row],[CodBem]],#REF!,6,FALSE)),"-")</f>
        <v>-</v>
      </c>
      <c r="D311" s="45" t="s">
        <v>893</v>
      </c>
      <c r="E311" s="45" t="s">
        <v>949</v>
      </c>
      <c r="F311" s="45" t="s">
        <v>950</v>
      </c>
      <c r="G311" s="45" t="s">
        <v>22</v>
      </c>
      <c r="H311" s="45" t="s">
        <v>5</v>
      </c>
      <c r="I311" s="45" t="s">
        <v>951</v>
      </c>
    </row>
    <row r="312" spans="1:9" ht="15" x14ac:dyDescent="0.25">
      <c r="A312" s="16" t="str">
        <f>TabListaBens[[#This Row],[Bem]]</f>
        <v>SBGCL-INJFF00078</v>
      </c>
      <c r="B312" s="16" t="str">
        <f>IFERROR(IFERROR(VLOOKUP(TabListaBens[[#This Row],[CodBem]],#REF!,3,FALSE),VLOOKUP(TabListaBens[[#This Row],[CodBem]],#REF!,4,FALSE)),"-")</f>
        <v>-</v>
      </c>
      <c r="C312" s="16" t="str">
        <f>IFERROR(IFERROR(VLOOKUP(TabListaBens[[#This Row],[CodBem]],#REF!,5,FALSE),VLOOKUP(TabListaBens[[#This Row],[CodBem]],#REF!,6,FALSE)),"-")</f>
        <v>-</v>
      </c>
      <c r="D312" s="45" t="s">
        <v>894</v>
      </c>
      <c r="E312" s="45" t="s">
        <v>949</v>
      </c>
      <c r="F312" s="45" t="s">
        <v>950</v>
      </c>
      <c r="G312" s="45" t="s">
        <v>22</v>
      </c>
      <c r="H312" s="45" t="s">
        <v>5</v>
      </c>
      <c r="I312" s="45" t="s">
        <v>951</v>
      </c>
    </row>
    <row r="313" spans="1:9" ht="15" x14ac:dyDescent="0.25">
      <c r="A313" s="16" t="str">
        <f>TabListaBens[[#This Row],[Bem]]</f>
        <v>SBGCL-INJFF00079</v>
      </c>
      <c r="B313" s="16" t="str">
        <f>IFERROR(IFERROR(VLOOKUP(TabListaBens[[#This Row],[CodBem]],#REF!,3,FALSE),VLOOKUP(TabListaBens[[#This Row],[CodBem]],#REF!,4,FALSE)),"-")</f>
        <v>-</v>
      </c>
      <c r="C313" s="16" t="str">
        <f>IFERROR(IFERROR(VLOOKUP(TabListaBens[[#This Row],[CodBem]],#REF!,5,FALSE),VLOOKUP(TabListaBens[[#This Row],[CodBem]],#REF!,6,FALSE)),"-")</f>
        <v>-</v>
      </c>
      <c r="D313" s="45" t="s">
        <v>895</v>
      </c>
      <c r="E313" s="45" t="s">
        <v>949</v>
      </c>
      <c r="F313" s="45" t="s">
        <v>950</v>
      </c>
      <c r="G313" s="45" t="s">
        <v>22</v>
      </c>
      <c r="H313" s="45" t="s">
        <v>5</v>
      </c>
      <c r="I313" s="45" t="s">
        <v>951</v>
      </c>
    </row>
    <row r="314" spans="1:9" ht="15" x14ac:dyDescent="0.25">
      <c r="A314" s="16" t="str">
        <f>TabListaBens[[#This Row],[Bem]]</f>
        <v>SBGCL-INJFF00080</v>
      </c>
      <c r="B314" s="16" t="str">
        <f>IFERROR(IFERROR(VLOOKUP(TabListaBens[[#This Row],[CodBem]],#REF!,3,FALSE),VLOOKUP(TabListaBens[[#This Row],[CodBem]],#REF!,4,FALSE)),"-")</f>
        <v>-</v>
      </c>
      <c r="C314" s="16" t="str">
        <f>IFERROR(IFERROR(VLOOKUP(TabListaBens[[#This Row],[CodBem]],#REF!,5,FALSE),VLOOKUP(TabListaBens[[#This Row],[CodBem]],#REF!,6,FALSE)),"-")</f>
        <v>-</v>
      </c>
      <c r="D314" s="45" t="s">
        <v>896</v>
      </c>
      <c r="E314" s="45" t="s">
        <v>7</v>
      </c>
      <c r="F314" s="45" t="s">
        <v>185</v>
      </c>
      <c r="G314" s="45" t="s">
        <v>22</v>
      </c>
      <c r="H314" s="45" t="s">
        <v>18</v>
      </c>
      <c r="I314" s="45" t="s">
        <v>186</v>
      </c>
    </row>
    <row r="315" spans="1:9" ht="15" x14ac:dyDescent="0.25">
      <c r="A315" s="16" t="str">
        <f>TabListaBens[[#This Row],[Bem]]</f>
        <v>SBGCL-INJFF00081</v>
      </c>
      <c r="B315" s="16" t="str">
        <f>IFERROR(IFERROR(VLOOKUP(TabListaBens[[#This Row],[CodBem]],#REF!,3,FALSE),VLOOKUP(TabListaBens[[#This Row],[CodBem]],#REF!,4,FALSE)),"-")</f>
        <v>-</v>
      </c>
      <c r="C315" s="16" t="str">
        <f>IFERROR(IFERROR(VLOOKUP(TabListaBens[[#This Row],[CodBem]],#REF!,5,FALSE),VLOOKUP(TabListaBens[[#This Row],[CodBem]],#REF!,6,FALSE)),"-")</f>
        <v>-</v>
      </c>
      <c r="D315" s="45" t="s">
        <v>926</v>
      </c>
      <c r="E315" s="45" t="s">
        <v>7</v>
      </c>
      <c r="F315" s="45" t="s">
        <v>185</v>
      </c>
      <c r="G315" s="45" t="s">
        <v>22</v>
      </c>
      <c r="H315" s="45" t="s">
        <v>18</v>
      </c>
      <c r="I315" s="45" t="s">
        <v>186</v>
      </c>
    </row>
    <row r="316" spans="1:9" ht="15" x14ac:dyDescent="0.25">
      <c r="A316" s="16" t="str">
        <f>TabListaBens[[#This Row],[Bem]]</f>
        <v>SBGCL-INJFF00082</v>
      </c>
      <c r="B316" s="16" t="str">
        <f>IFERROR(IFERROR(VLOOKUP(TabListaBens[[#This Row],[CodBem]],#REF!,3,FALSE),VLOOKUP(TabListaBens[[#This Row],[CodBem]],#REF!,4,FALSE)),"-")</f>
        <v>-</v>
      </c>
      <c r="C316" s="16" t="str">
        <f>IFERROR(IFERROR(VLOOKUP(TabListaBens[[#This Row],[CodBem]],#REF!,5,FALSE),VLOOKUP(TabListaBens[[#This Row],[CodBem]],#REF!,6,FALSE)),"-")</f>
        <v>-</v>
      </c>
      <c r="D316" s="45" t="s">
        <v>927</v>
      </c>
      <c r="E316" s="45" t="s">
        <v>7</v>
      </c>
      <c r="F316" s="45" t="s">
        <v>185</v>
      </c>
      <c r="G316" s="45" t="s">
        <v>22</v>
      </c>
      <c r="H316" s="45" t="s">
        <v>18</v>
      </c>
      <c r="I316" s="45" t="s">
        <v>186</v>
      </c>
    </row>
    <row r="317" spans="1:9" ht="15" x14ac:dyDescent="0.25">
      <c r="A317" s="16" t="str">
        <f>TabListaBens[[#This Row],[Bem]]</f>
        <v>SBGCL-INJFF00083</v>
      </c>
      <c r="B317" s="16" t="str">
        <f>IFERROR(IFERROR(VLOOKUP(TabListaBens[[#This Row],[CodBem]],#REF!,3,FALSE),VLOOKUP(TabListaBens[[#This Row],[CodBem]],#REF!,4,FALSE)),"-")</f>
        <v>-</v>
      </c>
      <c r="C317" s="16" t="str">
        <f>IFERROR(IFERROR(VLOOKUP(TabListaBens[[#This Row],[CodBem]],#REF!,5,FALSE),VLOOKUP(TabListaBens[[#This Row],[CodBem]],#REF!,6,FALSE)),"-")</f>
        <v>-</v>
      </c>
      <c r="D317" s="45" t="s">
        <v>928</v>
      </c>
      <c r="E317" s="45" t="s">
        <v>7</v>
      </c>
      <c r="F317" s="45" t="s">
        <v>185</v>
      </c>
      <c r="G317" s="45" t="s">
        <v>22</v>
      </c>
      <c r="H317" s="45" t="s">
        <v>18</v>
      </c>
      <c r="I317" s="45" t="s">
        <v>186</v>
      </c>
    </row>
    <row r="318" spans="1:9" ht="15" x14ac:dyDescent="0.25">
      <c r="A318" s="16" t="str">
        <f>TabListaBens[[#This Row],[Bem]]</f>
        <v>SBGCL-INJFF00084</v>
      </c>
      <c r="B318" s="16" t="str">
        <f>IFERROR(IFERROR(VLOOKUP(TabListaBens[[#This Row],[CodBem]],#REF!,3,FALSE),VLOOKUP(TabListaBens[[#This Row],[CodBem]],#REF!,4,FALSE)),"-")</f>
        <v>-</v>
      </c>
      <c r="C318" s="16" t="str">
        <f>IFERROR(IFERROR(VLOOKUP(TabListaBens[[#This Row],[CodBem]],#REF!,5,FALSE),VLOOKUP(TabListaBens[[#This Row],[CodBem]],#REF!,6,FALSE)),"-")</f>
        <v>-</v>
      </c>
      <c r="D318" s="45" t="s">
        <v>929</v>
      </c>
      <c r="E318" s="45" t="s">
        <v>7</v>
      </c>
      <c r="F318" s="45" t="s">
        <v>185</v>
      </c>
      <c r="G318" s="45" t="s">
        <v>22</v>
      </c>
      <c r="H318" s="45" t="s">
        <v>18</v>
      </c>
      <c r="I318" s="45" t="s">
        <v>186</v>
      </c>
    </row>
    <row r="319" spans="1:9" ht="15" x14ac:dyDescent="0.25">
      <c r="A319" s="16" t="str">
        <f>TabListaBens[[#This Row],[Bem]]</f>
        <v>SBGCL-INJFF00085</v>
      </c>
      <c r="B319" s="16" t="str">
        <f>IFERROR(IFERROR(VLOOKUP(TabListaBens[[#This Row],[CodBem]],#REF!,3,FALSE),VLOOKUP(TabListaBens[[#This Row],[CodBem]],#REF!,4,FALSE)),"-")</f>
        <v>-</v>
      </c>
      <c r="C319" s="16" t="str">
        <f>IFERROR(IFERROR(VLOOKUP(TabListaBens[[#This Row],[CodBem]],#REF!,5,FALSE),VLOOKUP(TabListaBens[[#This Row],[CodBem]],#REF!,6,FALSE)),"-")</f>
        <v>-</v>
      </c>
      <c r="D319" s="45" t="s">
        <v>930</v>
      </c>
      <c r="E319" s="45" t="s">
        <v>7</v>
      </c>
      <c r="F319" s="45" t="s">
        <v>185</v>
      </c>
      <c r="G319" s="45" t="s">
        <v>22</v>
      </c>
      <c r="H319" s="45" t="s">
        <v>18</v>
      </c>
      <c r="I319" s="45" t="s">
        <v>186</v>
      </c>
    </row>
    <row r="320" spans="1:9" ht="15" x14ac:dyDescent="0.25">
      <c r="A320" s="16" t="str">
        <f>TabListaBens[[#This Row],[Bem]]</f>
        <v>SBGCL-INJFF00086</v>
      </c>
      <c r="B320" s="16" t="str">
        <f>IFERROR(IFERROR(VLOOKUP(TabListaBens[[#This Row],[CodBem]],#REF!,3,FALSE),VLOOKUP(TabListaBens[[#This Row],[CodBem]],#REF!,4,FALSE)),"-")</f>
        <v>-</v>
      </c>
      <c r="C320" s="16" t="str">
        <f>IFERROR(IFERROR(VLOOKUP(TabListaBens[[#This Row],[CodBem]],#REF!,5,FALSE),VLOOKUP(TabListaBens[[#This Row],[CodBem]],#REF!,6,FALSE)),"-")</f>
        <v>-</v>
      </c>
      <c r="D320" s="45" t="s">
        <v>931</v>
      </c>
      <c r="E320" s="45" t="s">
        <v>7</v>
      </c>
      <c r="F320" s="45" t="s">
        <v>185</v>
      </c>
      <c r="G320" s="45" t="s">
        <v>22</v>
      </c>
      <c r="H320" s="45" t="s">
        <v>18</v>
      </c>
      <c r="I320" s="45" t="s">
        <v>186</v>
      </c>
    </row>
    <row r="321" spans="1:9" ht="15" x14ac:dyDescent="0.25">
      <c r="A321" s="16" t="str">
        <f>TabListaBens[[#This Row],[Bem]]</f>
        <v>SBGCL-INJFF00087</v>
      </c>
      <c r="B321" s="16" t="str">
        <f>IFERROR(IFERROR(VLOOKUP(TabListaBens[[#This Row],[CodBem]],#REF!,3,FALSE),VLOOKUP(TabListaBens[[#This Row],[CodBem]],#REF!,4,FALSE)),"-")</f>
        <v>-</v>
      </c>
      <c r="C321" s="16" t="str">
        <f>IFERROR(IFERROR(VLOOKUP(TabListaBens[[#This Row],[CodBem]],#REF!,5,FALSE),VLOOKUP(TabListaBens[[#This Row],[CodBem]],#REF!,6,FALSE)),"-")</f>
        <v>-</v>
      </c>
      <c r="D321" s="45" t="s">
        <v>932</v>
      </c>
      <c r="E321" s="45" t="s">
        <v>7</v>
      </c>
      <c r="F321" s="45" t="s">
        <v>1208</v>
      </c>
      <c r="G321" s="45" t="s">
        <v>22</v>
      </c>
      <c r="H321" s="45" t="s">
        <v>18</v>
      </c>
      <c r="I321" s="45" t="s">
        <v>186</v>
      </c>
    </row>
    <row r="322" spans="1:9" ht="15" x14ac:dyDescent="0.25">
      <c r="A322" s="16" t="str">
        <f>TabListaBens[[#This Row],[Bem]]</f>
        <v>SBGCL-INJFF00088</v>
      </c>
      <c r="B322" s="16" t="str">
        <f>IFERROR(IFERROR(VLOOKUP(TabListaBens[[#This Row],[CodBem]],#REF!,3,FALSE),VLOOKUP(TabListaBens[[#This Row],[CodBem]],#REF!,4,FALSE)),"-")</f>
        <v>-</v>
      </c>
      <c r="C322" s="16" t="str">
        <f>IFERROR(IFERROR(VLOOKUP(TabListaBens[[#This Row],[CodBem]],#REF!,5,FALSE),VLOOKUP(TabListaBens[[#This Row],[CodBem]],#REF!,6,FALSE)),"-")</f>
        <v>-</v>
      </c>
      <c r="D322" s="45" t="s">
        <v>985</v>
      </c>
      <c r="E322" s="45" t="s">
        <v>7</v>
      </c>
      <c r="F322" s="45" t="s">
        <v>185</v>
      </c>
      <c r="G322" s="45" t="s">
        <v>22</v>
      </c>
      <c r="H322" s="45" t="s">
        <v>18</v>
      </c>
      <c r="I322" s="45" t="s">
        <v>186</v>
      </c>
    </row>
    <row r="323" spans="1:9" ht="15" x14ac:dyDescent="0.25">
      <c r="A323" s="16" t="str">
        <f>TabListaBens[[#This Row],[Bem]]</f>
        <v>SBGCL-INJFF00089</v>
      </c>
      <c r="B323" s="16" t="str">
        <f>IFERROR(IFERROR(VLOOKUP(TabListaBens[[#This Row],[CodBem]],#REF!,3,FALSE),VLOOKUP(TabListaBens[[#This Row],[CodBem]],#REF!,4,FALSE)),"-")</f>
        <v>-</v>
      </c>
      <c r="C323" s="16" t="str">
        <f>IFERROR(IFERROR(VLOOKUP(TabListaBens[[#This Row],[CodBem]],#REF!,5,FALSE),VLOOKUP(TabListaBens[[#This Row],[CodBem]],#REF!,6,FALSE)),"-")</f>
        <v>-</v>
      </c>
      <c r="D323" s="45" t="s">
        <v>986</v>
      </c>
      <c r="E323" s="45" t="s">
        <v>7</v>
      </c>
      <c r="F323" s="45" t="s">
        <v>185</v>
      </c>
      <c r="G323" s="45" t="s">
        <v>22</v>
      </c>
      <c r="H323" s="45" t="s">
        <v>18</v>
      </c>
      <c r="I323" s="45" t="s">
        <v>186</v>
      </c>
    </row>
    <row r="324" spans="1:9" ht="15" x14ac:dyDescent="0.25">
      <c r="A324" s="16" t="str">
        <f>TabListaBens[[#This Row],[Bem]]</f>
        <v>SBGCL-INJFF00090</v>
      </c>
      <c r="B324" s="16" t="str">
        <f>IFERROR(IFERROR(VLOOKUP(TabListaBens[[#This Row],[CodBem]],#REF!,3,FALSE),VLOOKUP(TabListaBens[[#This Row],[CodBem]],#REF!,4,FALSE)),"-")</f>
        <v>-</v>
      </c>
      <c r="C324" s="16" t="str">
        <f>IFERROR(IFERROR(VLOOKUP(TabListaBens[[#This Row],[CodBem]],#REF!,5,FALSE),VLOOKUP(TabListaBens[[#This Row],[CodBem]],#REF!,6,FALSE)),"-")</f>
        <v>-</v>
      </c>
      <c r="D324" s="45" t="s">
        <v>987</v>
      </c>
      <c r="E324" s="45" t="s">
        <v>7</v>
      </c>
      <c r="F324" s="45" t="s">
        <v>185</v>
      </c>
      <c r="G324" s="45" t="s">
        <v>22</v>
      </c>
      <c r="H324" s="45" t="s">
        <v>18</v>
      </c>
      <c r="I324" s="45" t="s">
        <v>186</v>
      </c>
    </row>
    <row r="325" spans="1:9" ht="15" x14ac:dyDescent="0.25">
      <c r="A325" s="16" t="str">
        <f>TabListaBens[[#This Row],[Bem]]</f>
        <v>SBGCL-INJFF00091</v>
      </c>
      <c r="B325" s="16" t="str">
        <f>IFERROR(IFERROR(VLOOKUP(TabListaBens[[#This Row],[CodBem]],#REF!,3,FALSE),VLOOKUP(TabListaBens[[#This Row],[CodBem]],#REF!,4,FALSE)),"-")</f>
        <v>-</v>
      </c>
      <c r="C325" s="16" t="str">
        <f>IFERROR(IFERROR(VLOOKUP(TabListaBens[[#This Row],[CodBem]],#REF!,5,FALSE),VLOOKUP(TabListaBens[[#This Row],[CodBem]],#REF!,6,FALSE)),"-")</f>
        <v>-</v>
      </c>
      <c r="D325" s="45" t="s">
        <v>988</v>
      </c>
      <c r="E325" s="45" t="s">
        <v>7</v>
      </c>
      <c r="F325" s="45" t="s">
        <v>185</v>
      </c>
      <c r="G325" s="45" t="s">
        <v>22</v>
      </c>
      <c r="H325" s="45" t="s">
        <v>18</v>
      </c>
      <c r="I325" s="45" t="s">
        <v>186</v>
      </c>
    </row>
    <row r="326" spans="1:9" ht="15" x14ac:dyDescent="0.25">
      <c r="A326" s="16" t="str">
        <f>TabListaBens[[#This Row],[Bem]]</f>
        <v>SBGCL-INJFF00092</v>
      </c>
      <c r="B326" s="16" t="str">
        <f>IFERROR(IFERROR(VLOOKUP(TabListaBens[[#This Row],[CodBem]],#REF!,3,FALSE),VLOOKUP(TabListaBens[[#This Row],[CodBem]],#REF!,4,FALSE)),"-")</f>
        <v>-</v>
      </c>
      <c r="C326" s="16" t="str">
        <f>IFERROR(IFERROR(VLOOKUP(TabListaBens[[#This Row],[CodBem]],#REF!,5,FALSE),VLOOKUP(TabListaBens[[#This Row],[CodBem]],#REF!,6,FALSE)),"-")</f>
        <v>-</v>
      </c>
      <c r="D326" s="45" t="s">
        <v>989</v>
      </c>
      <c r="E326" s="45" t="s">
        <v>7</v>
      </c>
      <c r="F326" s="45" t="s">
        <v>185</v>
      </c>
      <c r="G326" s="45" t="s">
        <v>22</v>
      </c>
      <c r="H326" s="45" t="s">
        <v>18</v>
      </c>
      <c r="I326" s="45" t="s">
        <v>186</v>
      </c>
    </row>
    <row r="327" spans="1:9" ht="15" x14ac:dyDescent="0.25">
      <c r="A327" s="16" t="str">
        <f>TabListaBens[[#This Row],[Bem]]</f>
        <v>SBGCL-INJFF00093</v>
      </c>
      <c r="B327" s="16" t="str">
        <f>IFERROR(IFERROR(VLOOKUP(TabListaBens[[#This Row],[CodBem]],#REF!,3,FALSE),VLOOKUP(TabListaBens[[#This Row],[CodBem]],#REF!,4,FALSE)),"-")</f>
        <v>-</v>
      </c>
      <c r="C327" s="16" t="str">
        <f>IFERROR(IFERROR(VLOOKUP(TabListaBens[[#This Row],[CodBem]],#REF!,5,FALSE),VLOOKUP(TabListaBens[[#This Row],[CodBem]],#REF!,6,FALSE)),"-")</f>
        <v>-</v>
      </c>
      <c r="D327" s="45" t="s">
        <v>990</v>
      </c>
      <c r="E327" s="45" t="s">
        <v>7</v>
      </c>
      <c r="F327" s="45" t="s">
        <v>185</v>
      </c>
      <c r="G327" s="45" t="s">
        <v>22</v>
      </c>
      <c r="H327" s="45" t="s">
        <v>18</v>
      </c>
      <c r="I327" s="45" t="s">
        <v>186</v>
      </c>
    </row>
    <row r="328" spans="1:9" ht="15" x14ac:dyDescent="0.25">
      <c r="A328" s="16" t="str">
        <f>TabListaBens[[#This Row],[Bem]]</f>
        <v>SBGCL-INJFF00094</v>
      </c>
      <c r="B328" s="16" t="str">
        <f>IFERROR(IFERROR(VLOOKUP(TabListaBens[[#This Row],[CodBem]],#REF!,3,FALSE),VLOOKUP(TabListaBens[[#This Row],[CodBem]],#REF!,4,FALSE)),"-")</f>
        <v>-</v>
      </c>
      <c r="C328" s="16" t="str">
        <f>IFERROR(IFERROR(VLOOKUP(TabListaBens[[#This Row],[CodBem]],#REF!,5,FALSE),VLOOKUP(TabListaBens[[#This Row],[CodBem]],#REF!,6,FALSE)),"-")</f>
        <v>-</v>
      </c>
      <c r="D328" s="45" t="s">
        <v>991</v>
      </c>
      <c r="E328" s="45" t="s">
        <v>7</v>
      </c>
      <c r="F328" s="45" t="s">
        <v>185</v>
      </c>
      <c r="G328" s="45" t="s">
        <v>22</v>
      </c>
      <c r="H328" s="45" t="s">
        <v>18</v>
      </c>
      <c r="I328" s="45" t="s">
        <v>186</v>
      </c>
    </row>
    <row r="329" spans="1:9" ht="15" x14ac:dyDescent="0.25">
      <c r="A329" s="16" t="str">
        <f>TabListaBens[[#This Row],[Bem]]</f>
        <v>SBGCL-INJFF00095</v>
      </c>
      <c r="B329" s="16" t="str">
        <f>IFERROR(IFERROR(VLOOKUP(TabListaBens[[#This Row],[CodBem]],#REF!,3,FALSE),VLOOKUP(TabListaBens[[#This Row],[CodBem]],#REF!,4,FALSE)),"-")</f>
        <v>-</v>
      </c>
      <c r="C329" s="16" t="str">
        <f>IFERROR(IFERROR(VLOOKUP(TabListaBens[[#This Row],[CodBem]],#REF!,5,FALSE),VLOOKUP(TabListaBens[[#This Row],[CodBem]],#REF!,6,FALSE)),"-")</f>
        <v>-</v>
      </c>
      <c r="D329" s="45" t="s">
        <v>992</v>
      </c>
      <c r="E329" s="45" t="s">
        <v>7</v>
      </c>
      <c r="F329" s="45" t="s">
        <v>185</v>
      </c>
      <c r="G329" s="45" t="s">
        <v>22</v>
      </c>
      <c r="H329" s="45" t="s">
        <v>18</v>
      </c>
      <c r="I329" s="45" t="s">
        <v>186</v>
      </c>
    </row>
    <row r="330" spans="1:9" ht="15" x14ac:dyDescent="0.25">
      <c r="A330" s="16" t="str">
        <f>TabListaBens[[#This Row],[Bem]]</f>
        <v>SBGCL-INJFF00096</v>
      </c>
      <c r="B330" s="16" t="str">
        <f>IFERROR(IFERROR(VLOOKUP(TabListaBens[[#This Row],[CodBem]],#REF!,3,FALSE),VLOOKUP(TabListaBens[[#This Row],[CodBem]],#REF!,4,FALSE)),"-")</f>
        <v>-</v>
      </c>
      <c r="C330" s="16" t="str">
        <f>IFERROR(IFERROR(VLOOKUP(TabListaBens[[#This Row],[CodBem]],#REF!,5,FALSE),VLOOKUP(TabListaBens[[#This Row],[CodBem]],#REF!,6,FALSE)),"-")</f>
        <v>-</v>
      </c>
      <c r="D330" s="45" t="s">
        <v>993</v>
      </c>
      <c r="E330" s="45" t="s">
        <v>7</v>
      </c>
      <c r="F330" s="45" t="s">
        <v>185</v>
      </c>
      <c r="G330" s="45" t="s">
        <v>22</v>
      </c>
      <c r="H330" s="45" t="s">
        <v>5</v>
      </c>
      <c r="I330" s="45" t="s">
        <v>186</v>
      </c>
    </row>
    <row r="331" spans="1:9" ht="15" x14ac:dyDescent="0.25">
      <c r="A331" s="16" t="str">
        <f>TabListaBens[[#This Row],[Bem]]</f>
        <v>SBGCL-INJFF00097</v>
      </c>
      <c r="B331" s="16" t="str">
        <f>IFERROR(IFERROR(VLOOKUP(TabListaBens[[#This Row],[CodBem]],#REF!,3,FALSE),VLOOKUP(TabListaBens[[#This Row],[CodBem]],#REF!,4,FALSE)),"-")</f>
        <v>-</v>
      </c>
      <c r="C331" s="16" t="str">
        <f>IFERROR(IFERROR(VLOOKUP(TabListaBens[[#This Row],[CodBem]],#REF!,5,FALSE),VLOOKUP(TabListaBens[[#This Row],[CodBem]],#REF!,6,FALSE)),"-")</f>
        <v>-</v>
      </c>
      <c r="D331" s="45" t="s">
        <v>994</v>
      </c>
      <c r="E331" s="45" t="s">
        <v>7</v>
      </c>
      <c r="F331" s="45" t="s">
        <v>185</v>
      </c>
      <c r="G331" s="45" t="s">
        <v>22</v>
      </c>
      <c r="H331" s="45" t="s">
        <v>18</v>
      </c>
      <c r="I331" s="45" t="s">
        <v>186</v>
      </c>
    </row>
    <row r="332" spans="1:9" ht="15" x14ac:dyDescent="0.25">
      <c r="A332" s="16" t="str">
        <f>TabListaBens[[#This Row],[Bem]]</f>
        <v>SBGCL-INJFF00098</v>
      </c>
      <c r="B332" s="16" t="str">
        <f>IFERROR(IFERROR(VLOOKUP(TabListaBens[[#This Row],[CodBem]],#REF!,3,FALSE),VLOOKUP(TabListaBens[[#This Row],[CodBem]],#REF!,4,FALSE)),"-")</f>
        <v>-</v>
      </c>
      <c r="C332" s="16" t="str">
        <f>IFERROR(IFERROR(VLOOKUP(TabListaBens[[#This Row],[CodBem]],#REF!,5,FALSE),VLOOKUP(TabListaBens[[#This Row],[CodBem]],#REF!,6,FALSE)),"-")</f>
        <v>-</v>
      </c>
      <c r="D332" s="45" t="s">
        <v>995</v>
      </c>
      <c r="E332" s="45" t="s">
        <v>7</v>
      </c>
      <c r="F332" s="45" t="s">
        <v>185</v>
      </c>
      <c r="G332" s="45" t="s">
        <v>22</v>
      </c>
      <c r="H332" s="45" t="s">
        <v>18</v>
      </c>
      <c r="I332" s="45" t="s">
        <v>186</v>
      </c>
    </row>
    <row r="333" spans="1:9" ht="15" x14ac:dyDescent="0.25">
      <c r="A333" s="16" t="str">
        <f>TabListaBens[[#This Row],[Bem]]</f>
        <v>SBGCL-INJFF00099</v>
      </c>
      <c r="B333" s="16" t="str">
        <f>IFERROR(IFERROR(VLOOKUP(TabListaBens[[#This Row],[CodBem]],#REF!,3,FALSE),VLOOKUP(TabListaBens[[#This Row],[CodBem]],#REF!,4,FALSE)),"-")</f>
        <v>-</v>
      </c>
      <c r="C333" s="16" t="str">
        <f>IFERROR(IFERROR(VLOOKUP(TabListaBens[[#This Row],[CodBem]],#REF!,5,FALSE),VLOOKUP(TabListaBens[[#This Row],[CodBem]],#REF!,6,FALSE)),"-")</f>
        <v>-</v>
      </c>
      <c r="D333" s="45" t="s">
        <v>996</v>
      </c>
      <c r="E333" s="45" t="s">
        <v>7</v>
      </c>
      <c r="F333" s="45" t="s">
        <v>185</v>
      </c>
      <c r="G333" s="45" t="s">
        <v>22</v>
      </c>
      <c r="H333" s="45" t="s">
        <v>5</v>
      </c>
      <c r="I333" s="45" t="s">
        <v>186</v>
      </c>
    </row>
    <row r="334" spans="1:9" ht="15" x14ac:dyDescent="0.25">
      <c r="A334" s="16" t="str">
        <f>TabListaBens[[#This Row],[Bem]]</f>
        <v>SBGCL-INJFF00100</v>
      </c>
      <c r="B334" s="16" t="str">
        <f>IFERROR(IFERROR(VLOOKUP(TabListaBens[[#This Row],[CodBem]],#REF!,3,FALSE),VLOOKUP(TabListaBens[[#This Row],[CodBem]],#REF!,4,FALSE)),"-")</f>
        <v>-</v>
      </c>
      <c r="C334" s="16" t="str">
        <f>IFERROR(IFERROR(VLOOKUP(TabListaBens[[#This Row],[CodBem]],#REF!,5,FALSE),VLOOKUP(TabListaBens[[#This Row],[CodBem]],#REF!,6,FALSE)),"-")</f>
        <v>-</v>
      </c>
      <c r="D334" s="45" t="s">
        <v>997</v>
      </c>
      <c r="E334" s="45" t="s">
        <v>7</v>
      </c>
      <c r="F334" s="45" t="s">
        <v>185</v>
      </c>
      <c r="G334" s="45" t="s">
        <v>22</v>
      </c>
      <c r="H334" s="45" t="s">
        <v>18</v>
      </c>
      <c r="I334" s="45" t="s">
        <v>186</v>
      </c>
    </row>
    <row r="335" spans="1:9" ht="15" x14ac:dyDescent="0.25">
      <c r="A335" s="16" t="str">
        <f>TabListaBens[[#This Row],[Bem]]</f>
        <v>SBGCL-INJFF00101</v>
      </c>
      <c r="B335" s="16" t="str">
        <f>IFERROR(IFERROR(VLOOKUP(TabListaBens[[#This Row],[CodBem]],#REF!,3,FALSE),VLOOKUP(TabListaBens[[#This Row],[CodBem]],#REF!,4,FALSE)),"-")</f>
        <v>-</v>
      </c>
      <c r="C335" s="16" t="str">
        <f>IFERROR(IFERROR(VLOOKUP(TabListaBens[[#This Row],[CodBem]],#REF!,5,FALSE),VLOOKUP(TabListaBens[[#This Row],[CodBem]],#REF!,6,FALSE)),"-")</f>
        <v>-</v>
      </c>
      <c r="D335" s="45" t="s">
        <v>998</v>
      </c>
      <c r="E335" s="45" t="s">
        <v>7</v>
      </c>
      <c r="F335" s="45" t="s">
        <v>185</v>
      </c>
      <c r="G335" s="45" t="s">
        <v>22</v>
      </c>
      <c r="H335" s="45" t="s">
        <v>18</v>
      </c>
      <c r="I335" s="45" t="s">
        <v>186</v>
      </c>
    </row>
    <row r="336" spans="1:9" ht="15" x14ac:dyDescent="0.25">
      <c r="A336" s="16" t="str">
        <f>TabListaBens[[#This Row],[Bem]]</f>
        <v>SBGCL-INJFF00102</v>
      </c>
      <c r="B336" s="16" t="str">
        <f>IFERROR(IFERROR(VLOOKUP(TabListaBens[[#This Row],[CodBem]],#REF!,3,FALSE),VLOOKUP(TabListaBens[[#This Row],[CodBem]],#REF!,4,FALSE)),"-")</f>
        <v>-</v>
      </c>
      <c r="C336" s="16" t="str">
        <f>IFERROR(IFERROR(VLOOKUP(TabListaBens[[#This Row],[CodBem]],#REF!,5,FALSE),VLOOKUP(TabListaBens[[#This Row],[CodBem]],#REF!,6,FALSE)),"-")</f>
        <v>-</v>
      </c>
      <c r="D336" s="45" t="s">
        <v>999</v>
      </c>
      <c r="E336" s="45" t="s">
        <v>7</v>
      </c>
      <c r="F336" s="45" t="s">
        <v>185</v>
      </c>
      <c r="G336" s="45" t="s">
        <v>22</v>
      </c>
      <c r="H336" s="45" t="s">
        <v>18</v>
      </c>
      <c r="I336" s="45" t="s">
        <v>186</v>
      </c>
    </row>
    <row r="337" spans="1:9" ht="15" x14ac:dyDescent="0.25">
      <c r="A337" s="16" t="str">
        <f>TabListaBens[[#This Row],[Bem]]</f>
        <v>SBGCL-INJFF00103</v>
      </c>
      <c r="B337" s="16" t="str">
        <f>IFERROR(IFERROR(VLOOKUP(TabListaBens[[#This Row],[CodBem]],#REF!,3,FALSE),VLOOKUP(TabListaBens[[#This Row],[CodBem]],#REF!,4,FALSE)),"-")</f>
        <v>-</v>
      </c>
      <c r="C337" s="16" t="str">
        <f>IFERROR(IFERROR(VLOOKUP(TabListaBens[[#This Row],[CodBem]],#REF!,5,FALSE),VLOOKUP(TabListaBens[[#This Row],[CodBem]],#REF!,6,FALSE)),"-")</f>
        <v>-</v>
      </c>
      <c r="D337" s="45" t="s">
        <v>1000</v>
      </c>
      <c r="E337" s="45" t="s">
        <v>7</v>
      </c>
      <c r="F337" s="45" t="s">
        <v>185</v>
      </c>
      <c r="G337" s="45" t="s">
        <v>22</v>
      </c>
      <c r="H337" s="45" t="s">
        <v>5</v>
      </c>
      <c r="I337" s="45" t="s">
        <v>186</v>
      </c>
    </row>
    <row r="338" spans="1:9" ht="15" x14ac:dyDescent="0.25">
      <c r="A338" s="16" t="str">
        <f>TabListaBens[[#This Row],[Bem]]</f>
        <v>SBGCL-INJFF00104</v>
      </c>
      <c r="B338" s="16" t="str">
        <f>IFERROR(IFERROR(VLOOKUP(TabListaBens[[#This Row],[CodBem]],#REF!,3,FALSE),VLOOKUP(TabListaBens[[#This Row],[CodBem]],#REF!,4,FALSE)),"-")</f>
        <v>-</v>
      </c>
      <c r="C338" s="16" t="str">
        <f>IFERROR(IFERROR(VLOOKUP(TabListaBens[[#This Row],[CodBem]],#REF!,5,FALSE),VLOOKUP(TabListaBens[[#This Row],[CodBem]],#REF!,6,FALSE)),"-")</f>
        <v>-</v>
      </c>
      <c r="D338" s="45" t="s">
        <v>1001</v>
      </c>
      <c r="E338" s="45" t="s">
        <v>7</v>
      </c>
      <c r="F338" s="45" t="s">
        <v>185</v>
      </c>
      <c r="G338" s="45" t="s">
        <v>22</v>
      </c>
      <c r="H338" s="45" t="s">
        <v>18</v>
      </c>
      <c r="I338" s="45" t="s">
        <v>186</v>
      </c>
    </row>
    <row r="339" spans="1:9" ht="15" x14ac:dyDescent="0.25">
      <c r="A339" s="16" t="str">
        <f>TabListaBens[[#This Row],[Bem]]</f>
        <v>SBGCL-INJFF00105</v>
      </c>
      <c r="B339" s="16" t="str">
        <f>IFERROR(IFERROR(VLOOKUP(TabListaBens[[#This Row],[CodBem]],#REF!,3,FALSE),VLOOKUP(TabListaBens[[#This Row],[CodBem]],#REF!,4,FALSE)),"-")</f>
        <v>-</v>
      </c>
      <c r="C339" s="16" t="str">
        <f>IFERROR(IFERROR(VLOOKUP(TabListaBens[[#This Row],[CodBem]],#REF!,5,FALSE),VLOOKUP(TabListaBens[[#This Row],[CodBem]],#REF!,6,FALSE)),"-")</f>
        <v>-</v>
      </c>
      <c r="D339" s="45" t="s">
        <v>1002</v>
      </c>
      <c r="E339" s="45" t="s">
        <v>7</v>
      </c>
      <c r="F339" s="45" t="s">
        <v>185</v>
      </c>
      <c r="G339" s="45" t="s">
        <v>22</v>
      </c>
      <c r="H339" s="45" t="s">
        <v>18</v>
      </c>
      <c r="I339" s="45" t="s">
        <v>186</v>
      </c>
    </row>
    <row r="340" spans="1:9" ht="15" x14ac:dyDescent="0.25">
      <c r="A340" s="16" t="str">
        <f>TabListaBens[[#This Row],[Bem]]</f>
        <v>SBGCL-INJFF00106</v>
      </c>
      <c r="B340" s="16" t="str">
        <f>IFERROR(IFERROR(VLOOKUP(TabListaBens[[#This Row],[CodBem]],#REF!,3,FALSE),VLOOKUP(TabListaBens[[#This Row],[CodBem]],#REF!,4,FALSE)),"-")</f>
        <v>-</v>
      </c>
      <c r="C340" s="16" t="str">
        <f>IFERROR(IFERROR(VLOOKUP(TabListaBens[[#This Row],[CodBem]],#REF!,5,FALSE),VLOOKUP(TabListaBens[[#This Row],[CodBem]],#REF!,6,FALSE)),"-")</f>
        <v>-</v>
      </c>
      <c r="D340" s="45" t="s">
        <v>1003</v>
      </c>
      <c r="E340" s="45" t="s">
        <v>7</v>
      </c>
      <c r="F340" s="45" t="s">
        <v>185</v>
      </c>
      <c r="G340" s="45" t="s">
        <v>22</v>
      </c>
      <c r="H340" s="45" t="s">
        <v>5</v>
      </c>
      <c r="I340" s="45" t="s">
        <v>186</v>
      </c>
    </row>
    <row r="341" spans="1:9" ht="15" x14ac:dyDescent="0.25">
      <c r="A341" s="16" t="str">
        <f>TabListaBens[[#This Row],[Bem]]</f>
        <v>SBGCL-INJFF00107</v>
      </c>
      <c r="B341" s="16" t="str">
        <f>IFERROR(IFERROR(VLOOKUP(TabListaBens[[#This Row],[CodBem]],#REF!,3,FALSE),VLOOKUP(TabListaBens[[#This Row],[CodBem]],#REF!,4,FALSE)),"-")</f>
        <v>-</v>
      </c>
      <c r="C341" s="16" t="str">
        <f>IFERROR(IFERROR(VLOOKUP(TabListaBens[[#This Row],[CodBem]],#REF!,5,FALSE),VLOOKUP(TabListaBens[[#This Row],[CodBem]],#REF!,6,FALSE)),"-")</f>
        <v>-</v>
      </c>
      <c r="D341" s="45" t="s">
        <v>1004</v>
      </c>
      <c r="E341" s="45" t="s">
        <v>7</v>
      </c>
      <c r="F341" s="45" t="s">
        <v>1208</v>
      </c>
      <c r="G341" s="45" t="s">
        <v>22</v>
      </c>
      <c r="H341" s="45" t="s">
        <v>18</v>
      </c>
      <c r="I341" s="45" t="s">
        <v>186</v>
      </c>
    </row>
    <row r="342" spans="1:9" ht="15" x14ac:dyDescent="0.25">
      <c r="A342" s="16" t="str">
        <f>TabListaBens[[#This Row],[Bem]]</f>
        <v>SBGCL-INJFF00108</v>
      </c>
      <c r="B342" s="16" t="str">
        <f>IFERROR(IFERROR(VLOOKUP(TabListaBens[[#This Row],[CodBem]],#REF!,3,FALSE),VLOOKUP(TabListaBens[[#This Row],[CodBem]],#REF!,4,FALSE)),"-")</f>
        <v>-</v>
      </c>
      <c r="C342" s="16" t="str">
        <f>IFERROR(IFERROR(VLOOKUP(TabListaBens[[#This Row],[CodBem]],#REF!,5,FALSE),VLOOKUP(TabListaBens[[#This Row],[CodBem]],#REF!,6,FALSE)),"-")</f>
        <v>-</v>
      </c>
      <c r="D342" s="45" t="s">
        <v>1143</v>
      </c>
      <c r="E342" s="45" t="s">
        <v>7</v>
      </c>
      <c r="F342" s="45" t="s">
        <v>1208</v>
      </c>
      <c r="G342" s="45" t="s">
        <v>22</v>
      </c>
      <c r="H342" s="45" t="s">
        <v>18</v>
      </c>
      <c r="I342" s="45" t="s">
        <v>186</v>
      </c>
    </row>
    <row r="343" spans="1:9" ht="15" x14ac:dyDescent="0.25">
      <c r="A343" s="16" t="str">
        <f>TabListaBens[[#This Row],[Bem]]</f>
        <v>SBGCL-INJFF00109</v>
      </c>
      <c r="B343" s="16" t="str">
        <f>IFERROR(IFERROR(VLOOKUP(TabListaBens[[#This Row],[CodBem]],#REF!,3,FALSE),VLOOKUP(TabListaBens[[#This Row],[CodBem]],#REF!,4,FALSE)),"-")</f>
        <v>-</v>
      </c>
      <c r="C343" s="16" t="str">
        <f>IFERROR(IFERROR(VLOOKUP(TabListaBens[[#This Row],[CodBem]],#REF!,5,FALSE),VLOOKUP(TabListaBens[[#This Row],[CodBem]],#REF!,6,FALSE)),"-")</f>
        <v>-</v>
      </c>
      <c r="D343" s="45" t="s">
        <v>1144</v>
      </c>
      <c r="E343" s="45" t="s">
        <v>7</v>
      </c>
      <c r="F343" s="45" t="s">
        <v>185</v>
      </c>
      <c r="G343" s="45" t="s">
        <v>22</v>
      </c>
      <c r="H343" s="45" t="s">
        <v>5</v>
      </c>
      <c r="I343" s="45" t="s">
        <v>186</v>
      </c>
    </row>
    <row r="344" spans="1:9" ht="15" x14ac:dyDescent="0.25">
      <c r="A344" s="16" t="str">
        <f>TabListaBens[[#This Row],[Bem]]</f>
        <v>SBGCL-INJFF00110</v>
      </c>
      <c r="B344" s="16" t="str">
        <f>IFERROR(IFERROR(VLOOKUP(TabListaBens[[#This Row],[CodBem]],#REF!,3,FALSE),VLOOKUP(TabListaBens[[#This Row],[CodBem]],#REF!,4,FALSE)),"-")</f>
        <v>-</v>
      </c>
      <c r="C344" s="16" t="str">
        <f>IFERROR(IFERROR(VLOOKUP(TabListaBens[[#This Row],[CodBem]],#REF!,5,FALSE),VLOOKUP(TabListaBens[[#This Row],[CodBem]],#REF!,6,FALSE)),"-")</f>
        <v>-</v>
      </c>
      <c r="D344" s="45" t="s">
        <v>1145</v>
      </c>
      <c r="E344" s="45" t="s">
        <v>7</v>
      </c>
      <c r="F344" s="45" t="s">
        <v>185</v>
      </c>
      <c r="G344" s="45" t="s">
        <v>22</v>
      </c>
      <c r="H344" s="45" t="s">
        <v>18</v>
      </c>
      <c r="I344" s="45" t="s">
        <v>186</v>
      </c>
    </row>
    <row r="345" spans="1:9" ht="15" x14ac:dyDescent="0.25">
      <c r="A345" s="16" t="str">
        <f>TabListaBens[[#This Row],[Bem]]</f>
        <v>SBGCL-INJFF00111</v>
      </c>
      <c r="B345" s="16" t="str">
        <f>IFERROR(IFERROR(VLOOKUP(TabListaBens[[#This Row],[CodBem]],#REF!,3,FALSE),VLOOKUP(TabListaBens[[#This Row],[CodBem]],#REF!,4,FALSE)),"-")</f>
        <v>-</v>
      </c>
      <c r="C345" s="16" t="str">
        <f>IFERROR(IFERROR(VLOOKUP(TabListaBens[[#This Row],[CodBem]],#REF!,5,FALSE),VLOOKUP(TabListaBens[[#This Row],[CodBem]],#REF!,6,FALSE)),"-")</f>
        <v>-</v>
      </c>
      <c r="D345" s="45" t="s">
        <v>1146</v>
      </c>
      <c r="E345" s="45" t="s">
        <v>7</v>
      </c>
      <c r="F345" s="45" t="s">
        <v>185</v>
      </c>
      <c r="G345" s="45" t="s">
        <v>22</v>
      </c>
      <c r="H345" s="45" t="s">
        <v>18</v>
      </c>
      <c r="I345" s="45" t="s">
        <v>186</v>
      </c>
    </row>
    <row r="346" spans="1:9" ht="15" x14ac:dyDescent="0.25">
      <c r="A346" s="16" t="str">
        <f>TabListaBens[[#This Row],[Bem]]</f>
        <v>SBGCL-INJFF00112</v>
      </c>
      <c r="B346" s="16" t="str">
        <f>IFERROR(IFERROR(VLOOKUP(TabListaBens[[#This Row],[CodBem]],#REF!,3,FALSE),VLOOKUP(TabListaBens[[#This Row],[CodBem]],#REF!,4,FALSE)),"-")</f>
        <v>-</v>
      </c>
      <c r="C346" s="16" t="str">
        <f>IFERROR(IFERROR(VLOOKUP(TabListaBens[[#This Row],[CodBem]],#REF!,5,FALSE),VLOOKUP(TabListaBens[[#This Row],[CodBem]],#REF!,6,FALSE)),"-")</f>
        <v>-</v>
      </c>
      <c r="D346" s="45" t="s">
        <v>1147</v>
      </c>
      <c r="E346" s="45" t="s">
        <v>7</v>
      </c>
      <c r="F346" s="45" t="s">
        <v>185</v>
      </c>
      <c r="G346" s="45" t="s">
        <v>22</v>
      </c>
      <c r="H346" s="45" t="s">
        <v>5</v>
      </c>
      <c r="I346" s="45" t="s">
        <v>186</v>
      </c>
    </row>
    <row r="347" spans="1:9" ht="15" x14ac:dyDescent="0.25">
      <c r="A347" s="16" t="str">
        <f>TabListaBens[[#This Row],[Bem]]</f>
        <v>SBGCL-INJFF00113</v>
      </c>
      <c r="B347" s="16" t="str">
        <f>IFERROR(IFERROR(VLOOKUP(TabListaBens[[#This Row],[CodBem]],#REF!,3,FALSE),VLOOKUP(TabListaBens[[#This Row],[CodBem]],#REF!,4,FALSE)),"-")</f>
        <v>-</v>
      </c>
      <c r="C347" s="16" t="str">
        <f>IFERROR(IFERROR(VLOOKUP(TabListaBens[[#This Row],[CodBem]],#REF!,5,FALSE),VLOOKUP(TabListaBens[[#This Row],[CodBem]],#REF!,6,FALSE)),"-")</f>
        <v>-</v>
      </c>
      <c r="D347" s="45" t="s">
        <v>1148</v>
      </c>
      <c r="E347" s="45" t="s">
        <v>7</v>
      </c>
      <c r="F347" s="45" t="s">
        <v>185</v>
      </c>
      <c r="G347" s="45" t="s">
        <v>22</v>
      </c>
      <c r="H347" s="45" t="s">
        <v>18</v>
      </c>
      <c r="I347" s="45" t="s">
        <v>186</v>
      </c>
    </row>
    <row r="348" spans="1:9" ht="15" x14ac:dyDescent="0.25">
      <c r="A348" s="16" t="str">
        <f>TabListaBens[[#This Row],[Bem]]</f>
        <v>SBGCL-INJFF00121</v>
      </c>
      <c r="B348" s="16" t="str">
        <f>IFERROR(IFERROR(VLOOKUP(TabListaBens[[#This Row],[CodBem]],#REF!,3,FALSE),VLOOKUP(TabListaBens[[#This Row],[CodBem]],#REF!,4,FALSE)),"-")</f>
        <v>-</v>
      </c>
      <c r="C348" s="16" t="str">
        <f>IFERROR(IFERROR(VLOOKUP(TabListaBens[[#This Row],[CodBem]],#REF!,5,FALSE),VLOOKUP(TabListaBens[[#This Row],[CodBem]],#REF!,6,FALSE)),"-")</f>
        <v>-</v>
      </c>
      <c r="D348" s="45" t="s">
        <v>1149</v>
      </c>
      <c r="E348" s="45" t="s">
        <v>7</v>
      </c>
      <c r="F348" s="45" t="s">
        <v>185</v>
      </c>
      <c r="G348" s="45" t="s">
        <v>22</v>
      </c>
      <c r="H348" s="45" t="s">
        <v>18</v>
      </c>
      <c r="I348" s="45" t="s">
        <v>186</v>
      </c>
    </row>
    <row r="349" spans="1:9" ht="15" x14ac:dyDescent="0.25">
      <c r="A349" s="16" t="str">
        <f>TabListaBens[[#This Row],[Bem]]</f>
        <v>SBGCL-INJFF00122</v>
      </c>
      <c r="B349" s="16" t="str">
        <f>IFERROR(IFERROR(VLOOKUP(TabListaBens[[#This Row],[CodBem]],#REF!,3,FALSE),VLOOKUP(TabListaBens[[#This Row],[CodBem]],#REF!,4,FALSE)),"-")</f>
        <v>-</v>
      </c>
      <c r="C349" s="16" t="str">
        <f>IFERROR(IFERROR(VLOOKUP(TabListaBens[[#This Row],[CodBem]],#REF!,5,FALSE),VLOOKUP(TabListaBens[[#This Row],[CodBem]],#REF!,6,FALSE)),"-")</f>
        <v>-</v>
      </c>
      <c r="D349" s="45" t="s">
        <v>1150</v>
      </c>
      <c r="E349" s="45" t="s">
        <v>7</v>
      </c>
      <c r="F349" s="45" t="s">
        <v>185</v>
      </c>
      <c r="G349" s="45" t="s">
        <v>22</v>
      </c>
      <c r="H349" s="45" t="s">
        <v>18</v>
      </c>
      <c r="I349" s="45" t="s">
        <v>186</v>
      </c>
    </row>
    <row r="350" spans="1:9" ht="15" x14ac:dyDescent="0.25">
      <c r="A350" s="16" t="str">
        <f>TabListaBens[[#This Row],[Bem]]</f>
        <v>SBGCL-INJFF00123</v>
      </c>
      <c r="B350" s="16" t="str">
        <f>IFERROR(IFERROR(VLOOKUP(TabListaBens[[#This Row],[CodBem]],#REF!,3,FALSE),VLOOKUP(TabListaBens[[#This Row],[CodBem]],#REF!,4,FALSE)),"-")</f>
        <v>-</v>
      </c>
      <c r="C350" s="16" t="str">
        <f>IFERROR(IFERROR(VLOOKUP(TabListaBens[[#This Row],[CodBem]],#REF!,5,FALSE),VLOOKUP(TabListaBens[[#This Row],[CodBem]],#REF!,6,FALSE)),"-")</f>
        <v>-</v>
      </c>
      <c r="D350" s="45" t="s">
        <v>1191</v>
      </c>
      <c r="E350" s="45" t="s">
        <v>7</v>
      </c>
      <c r="F350" s="45" t="s">
        <v>185</v>
      </c>
      <c r="G350" s="45" t="s">
        <v>22</v>
      </c>
      <c r="H350" s="45" t="s">
        <v>18</v>
      </c>
      <c r="I350" s="45" t="s">
        <v>186</v>
      </c>
    </row>
    <row r="351" spans="1:9" ht="15" x14ac:dyDescent="0.25">
      <c r="A351" s="16" t="str">
        <f>TabListaBens[[#This Row],[Bem]]</f>
        <v>SBGCL-INJFF00124</v>
      </c>
      <c r="B351" s="16" t="str">
        <f>IFERROR(IFERROR(VLOOKUP(TabListaBens[[#This Row],[CodBem]],#REF!,3,FALSE),VLOOKUP(TabListaBens[[#This Row],[CodBem]],#REF!,4,FALSE)),"-")</f>
        <v>-</v>
      </c>
      <c r="C351" s="16" t="str">
        <f>IFERROR(IFERROR(VLOOKUP(TabListaBens[[#This Row],[CodBem]],#REF!,5,FALSE),VLOOKUP(TabListaBens[[#This Row],[CodBem]],#REF!,6,FALSE)),"-")</f>
        <v>-</v>
      </c>
      <c r="D351" s="45" t="s">
        <v>1192</v>
      </c>
      <c r="E351" s="45" t="s">
        <v>7</v>
      </c>
      <c r="F351" s="45" t="s">
        <v>185</v>
      </c>
      <c r="G351" s="45" t="s">
        <v>22</v>
      </c>
      <c r="H351" s="45" t="s">
        <v>18</v>
      </c>
      <c r="I351" s="45" t="s">
        <v>186</v>
      </c>
    </row>
    <row r="352" spans="1:9" ht="15" x14ac:dyDescent="0.25">
      <c r="A352" s="16" t="str">
        <f>TabListaBens[[#This Row],[Bem]]</f>
        <v>SBGCL-INJFF00125</v>
      </c>
      <c r="B352" s="16" t="str">
        <f>IFERROR(IFERROR(VLOOKUP(TabListaBens[[#This Row],[CodBem]],#REF!,3,FALSE),VLOOKUP(TabListaBens[[#This Row],[CodBem]],#REF!,4,FALSE)),"-")</f>
        <v>-</v>
      </c>
      <c r="C352" s="16" t="str">
        <f>IFERROR(IFERROR(VLOOKUP(TabListaBens[[#This Row],[CodBem]],#REF!,5,FALSE),VLOOKUP(TabListaBens[[#This Row],[CodBem]],#REF!,6,FALSE)),"-")</f>
        <v>-</v>
      </c>
      <c r="D352" s="45" t="s">
        <v>1193</v>
      </c>
      <c r="E352" s="45" t="s">
        <v>7</v>
      </c>
      <c r="F352" s="45" t="s">
        <v>185</v>
      </c>
      <c r="G352" s="45" t="s">
        <v>22</v>
      </c>
      <c r="H352" s="45" t="s">
        <v>18</v>
      </c>
      <c r="I352" s="45" t="s">
        <v>186</v>
      </c>
    </row>
    <row r="353" spans="1:9" ht="15" x14ac:dyDescent="0.25">
      <c r="A353" s="16" t="str">
        <f>TabListaBens[[#This Row],[Bem]]</f>
        <v>SBGCL-INJFF00126</v>
      </c>
      <c r="B353" s="16" t="str">
        <f>IFERROR(IFERROR(VLOOKUP(TabListaBens[[#This Row],[CodBem]],#REF!,3,FALSE),VLOOKUP(TabListaBens[[#This Row],[CodBem]],#REF!,4,FALSE)),"-")</f>
        <v>-</v>
      </c>
      <c r="C353" s="16" t="str">
        <f>IFERROR(IFERROR(VLOOKUP(TabListaBens[[#This Row],[CodBem]],#REF!,5,FALSE),VLOOKUP(TabListaBens[[#This Row],[CodBem]],#REF!,6,FALSE)),"-")</f>
        <v>-</v>
      </c>
      <c r="D353" s="45" t="s">
        <v>1194</v>
      </c>
      <c r="E353" s="45" t="s">
        <v>7</v>
      </c>
      <c r="F353" s="45" t="s">
        <v>185</v>
      </c>
      <c r="G353" s="45" t="s">
        <v>22</v>
      </c>
      <c r="H353" s="45" t="s">
        <v>18</v>
      </c>
      <c r="I353" s="45" t="s">
        <v>186</v>
      </c>
    </row>
    <row r="354" spans="1:9" ht="15" x14ac:dyDescent="0.25">
      <c r="A354" s="16" t="str">
        <f>TabListaBens[[#This Row],[Bem]]</f>
        <v>SBGCL-INJFF00127</v>
      </c>
      <c r="B354" s="16" t="str">
        <f>IFERROR(IFERROR(VLOOKUP(TabListaBens[[#This Row],[CodBem]],#REF!,3,FALSE),VLOOKUP(TabListaBens[[#This Row],[CodBem]],#REF!,4,FALSE)),"-")</f>
        <v>-</v>
      </c>
      <c r="C354" s="16" t="str">
        <f>IFERROR(IFERROR(VLOOKUP(TabListaBens[[#This Row],[CodBem]],#REF!,5,FALSE),VLOOKUP(TabListaBens[[#This Row],[CodBem]],#REF!,6,FALSE)),"-")</f>
        <v>-</v>
      </c>
      <c r="D354" s="45" t="s">
        <v>1195</v>
      </c>
      <c r="E354" s="45" t="s">
        <v>7</v>
      </c>
      <c r="F354" s="45" t="s">
        <v>185</v>
      </c>
      <c r="G354" s="45" t="s">
        <v>22</v>
      </c>
      <c r="H354" s="45" t="s">
        <v>18</v>
      </c>
      <c r="I354" s="45" t="s">
        <v>186</v>
      </c>
    </row>
    <row r="355" spans="1:9" ht="15" x14ac:dyDescent="0.25">
      <c r="A355" s="16" t="str">
        <f>TabListaBens[[#This Row],[Bem]]</f>
        <v>SBGCL-INJFF00128</v>
      </c>
      <c r="B355" s="16" t="str">
        <f>IFERROR(IFERROR(VLOOKUP(TabListaBens[[#This Row],[CodBem]],#REF!,3,FALSE),VLOOKUP(TabListaBens[[#This Row],[CodBem]],#REF!,4,FALSE)),"-")</f>
        <v>-</v>
      </c>
      <c r="C355" s="16" t="str">
        <f>IFERROR(IFERROR(VLOOKUP(TabListaBens[[#This Row],[CodBem]],#REF!,5,FALSE),VLOOKUP(TabListaBens[[#This Row],[CodBem]],#REF!,6,FALSE)),"-")</f>
        <v>-</v>
      </c>
      <c r="D355" s="45" t="s">
        <v>1196</v>
      </c>
      <c r="E355" s="45" t="s">
        <v>7</v>
      </c>
      <c r="F355" s="45" t="s">
        <v>185</v>
      </c>
      <c r="G355" s="45" t="s">
        <v>22</v>
      </c>
      <c r="H355" s="45" t="s">
        <v>18</v>
      </c>
      <c r="I355" s="45" t="s">
        <v>186</v>
      </c>
    </row>
    <row r="356" spans="1:9" ht="15" x14ac:dyDescent="0.25">
      <c r="A356" s="16" t="str">
        <f>TabListaBens[[#This Row],[Bem]]</f>
        <v>SBGCL-INJFF00129</v>
      </c>
      <c r="B356" s="16" t="str">
        <f>IFERROR(IFERROR(VLOOKUP(TabListaBens[[#This Row],[CodBem]],#REF!,3,FALSE),VLOOKUP(TabListaBens[[#This Row],[CodBem]],#REF!,4,FALSE)),"-")</f>
        <v>-</v>
      </c>
      <c r="C356" s="16" t="str">
        <f>IFERROR(IFERROR(VLOOKUP(TabListaBens[[#This Row],[CodBem]],#REF!,5,FALSE),VLOOKUP(TabListaBens[[#This Row],[CodBem]],#REF!,6,FALSE)),"-")</f>
        <v>-</v>
      </c>
      <c r="D356" s="45" t="s">
        <v>1197</v>
      </c>
      <c r="E356" s="45" t="s">
        <v>7</v>
      </c>
      <c r="F356" s="45" t="s">
        <v>185</v>
      </c>
      <c r="G356" s="45" t="s">
        <v>22</v>
      </c>
      <c r="H356" s="45" t="s">
        <v>18</v>
      </c>
      <c r="I356" s="45" t="s">
        <v>186</v>
      </c>
    </row>
    <row r="357" spans="1:9" ht="15" x14ac:dyDescent="0.25">
      <c r="A357" s="16" t="str">
        <f>TabListaBens[[#This Row],[Bem]]</f>
        <v>SBGCL-MNFOU00001</v>
      </c>
      <c r="B357" s="16" t="str">
        <f>IFERROR(IFERROR(VLOOKUP(TabListaBens[[#This Row],[CodBem]],#REF!,3,FALSE),VLOOKUP(TabListaBens[[#This Row],[CodBem]],#REF!,4,FALSE)),"-")</f>
        <v>-</v>
      </c>
      <c r="C357" s="16" t="str">
        <f>IFERROR(IFERROR(VLOOKUP(TabListaBens[[#This Row],[CodBem]],#REF!,5,FALSE),VLOOKUP(TabListaBens[[#This Row],[CodBem]],#REF!,6,FALSE)),"-")</f>
        <v>-</v>
      </c>
      <c r="D357" s="45" t="s">
        <v>97</v>
      </c>
      <c r="E357" s="45" t="s">
        <v>187</v>
      </c>
      <c r="F357" s="45" t="s">
        <v>188</v>
      </c>
      <c r="G357" s="45" t="s">
        <v>22</v>
      </c>
      <c r="H357" s="45" t="s">
        <v>18</v>
      </c>
      <c r="I357" s="45" t="s">
        <v>25</v>
      </c>
    </row>
    <row r="358" spans="1:9" ht="15" x14ac:dyDescent="0.25">
      <c r="A358" s="16" t="str">
        <f>TabListaBens[[#This Row],[Bem]]</f>
        <v>SBGCL-MNFOU00002</v>
      </c>
      <c r="B358" s="16" t="str">
        <f>IFERROR(IFERROR(VLOOKUP(TabListaBens[[#This Row],[CodBem]],#REF!,3,FALSE),VLOOKUP(TabListaBens[[#This Row],[CodBem]],#REF!,4,FALSE)),"-")</f>
        <v>-</v>
      </c>
      <c r="C358" s="16" t="str">
        <f>IFERROR(IFERROR(VLOOKUP(TabListaBens[[#This Row],[CodBem]],#REF!,5,FALSE),VLOOKUP(TabListaBens[[#This Row],[CodBem]],#REF!,6,FALSE)),"-")</f>
        <v>-</v>
      </c>
      <c r="D358" s="45" t="s">
        <v>98</v>
      </c>
      <c r="E358" s="45" t="s">
        <v>187</v>
      </c>
      <c r="F358" s="45" t="s">
        <v>188</v>
      </c>
      <c r="G358" s="45" t="s">
        <v>22</v>
      </c>
      <c r="H358" s="45" t="s">
        <v>18</v>
      </c>
      <c r="I358" s="45" t="s">
        <v>26</v>
      </c>
    </row>
    <row r="359" spans="1:9" ht="15" x14ac:dyDescent="0.25">
      <c r="A359" s="16" t="str">
        <f>TabListaBens[[#This Row],[Bem]]</f>
        <v>SBGCL-MNFOU00003</v>
      </c>
      <c r="B359" s="16" t="str">
        <f>IFERROR(IFERROR(VLOOKUP(TabListaBens[[#This Row],[CodBem]],#REF!,3,FALSE),VLOOKUP(TabListaBens[[#This Row],[CodBem]],#REF!,4,FALSE)),"-")</f>
        <v>-</v>
      </c>
      <c r="C359" s="16" t="str">
        <f>IFERROR(IFERROR(VLOOKUP(TabListaBens[[#This Row],[CodBem]],#REF!,5,FALSE),VLOOKUP(TabListaBens[[#This Row],[CodBem]],#REF!,6,FALSE)),"-")</f>
        <v>-</v>
      </c>
      <c r="D359" s="45" t="s">
        <v>99</v>
      </c>
      <c r="E359" s="45" t="s">
        <v>187</v>
      </c>
      <c r="F359" s="45" t="s">
        <v>188</v>
      </c>
      <c r="G359" s="45" t="s">
        <v>22</v>
      </c>
      <c r="H359" s="45" t="s">
        <v>18</v>
      </c>
      <c r="I359" s="45" t="s">
        <v>26</v>
      </c>
    </row>
    <row r="360" spans="1:9" ht="15" x14ac:dyDescent="0.25">
      <c r="A360" s="16" t="str">
        <f>TabListaBens[[#This Row],[Bem]]</f>
        <v>SBGCL-MNFOU00004</v>
      </c>
      <c r="B360" s="16" t="str">
        <f>IFERROR(IFERROR(VLOOKUP(TabListaBens[[#This Row],[CodBem]],#REF!,3,FALSE),VLOOKUP(TabListaBens[[#This Row],[CodBem]],#REF!,4,FALSE)),"-")</f>
        <v>-</v>
      </c>
      <c r="C360" s="16" t="str">
        <f>IFERROR(IFERROR(VLOOKUP(TabListaBens[[#This Row],[CodBem]],#REF!,5,FALSE),VLOOKUP(TabListaBens[[#This Row],[CodBem]],#REF!,6,FALSE)),"-")</f>
        <v>-</v>
      </c>
      <c r="D360" s="45" t="s">
        <v>100</v>
      </c>
      <c r="E360" s="45" t="s">
        <v>187</v>
      </c>
      <c r="F360" s="45" t="s">
        <v>188</v>
      </c>
      <c r="G360" s="45" t="s">
        <v>22</v>
      </c>
      <c r="H360" s="45" t="s">
        <v>18</v>
      </c>
      <c r="I360" s="45" t="s">
        <v>26</v>
      </c>
    </row>
    <row r="361" spans="1:9" ht="15" x14ac:dyDescent="0.25">
      <c r="A361" s="16" t="str">
        <f>TabListaBens[[#This Row],[Bem]]</f>
        <v>SBGCL-MNFOU00005</v>
      </c>
      <c r="B361" s="16" t="str">
        <f>IFERROR(IFERROR(VLOOKUP(TabListaBens[[#This Row],[CodBem]],#REF!,3,FALSE),VLOOKUP(TabListaBens[[#This Row],[CodBem]],#REF!,4,FALSE)),"-")</f>
        <v>-</v>
      </c>
      <c r="C361" s="16" t="str">
        <f>IFERROR(IFERROR(VLOOKUP(TabListaBens[[#This Row],[CodBem]],#REF!,5,FALSE),VLOOKUP(TabListaBens[[#This Row],[CodBem]],#REF!,6,FALSE)),"-")</f>
        <v>-</v>
      </c>
      <c r="D361" s="45" t="s">
        <v>101</v>
      </c>
      <c r="E361" s="45" t="s">
        <v>187</v>
      </c>
      <c r="F361" s="45" t="s">
        <v>188</v>
      </c>
      <c r="G361" s="45" t="s">
        <v>22</v>
      </c>
      <c r="H361" s="45" t="s">
        <v>18</v>
      </c>
      <c r="I361" s="45" t="s">
        <v>26</v>
      </c>
    </row>
    <row r="362" spans="1:9" ht="15" x14ac:dyDescent="0.25">
      <c r="A362" s="16" t="str">
        <f>TabListaBens[[#This Row],[Bem]]</f>
        <v>SBGCL-MNFOU00006</v>
      </c>
      <c r="B362" s="16" t="str">
        <f>IFERROR(IFERROR(VLOOKUP(TabListaBens[[#This Row],[CodBem]],#REF!,3,FALSE),VLOOKUP(TabListaBens[[#This Row],[CodBem]],#REF!,4,FALSE)),"-")</f>
        <v>-</v>
      </c>
      <c r="C362" s="16" t="str">
        <f>IFERROR(IFERROR(VLOOKUP(TabListaBens[[#This Row],[CodBem]],#REF!,5,FALSE),VLOOKUP(TabListaBens[[#This Row],[CodBem]],#REF!,6,FALSE)),"-")</f>
        <v>-</v>
      </c>
      <c r="D362" s="45" t="s">
        <v>102</v>
      </c>
      <c r="E362" s="45" t="s">
        <v>187</v>
      </c>
      <c r="F362" s="45" t="s">
        <v>188</v>
      </c>
      <c r="G362" s="45" t="s">
        <v>22</v>
      </c>
      <c r="H362" s="45" t="s">
        <v>18</v>
      </c>
      <c r="I362" s="45" t="s">
        <v>27</v>
      </c>
    </row>
    <row r="363" spans="1:9" ht="15" x14ac:dyDescent="0.25">
      <c r="A363" s="16" t="str">
        <f>TabListaBens[[#This Row],[Bem]]</f>
        <v>SBGCL-MNFOU00007</v>
      </c>
      <c r="B363" s="16" t="str">
        <f>IFERROR(IFERROR(VLOOKUP(TabListaBens[[#This Row],[CodBem]],#REF!,3,FALSE),VLOOKUP(TabListaBens[[#This Row],[CodBem]],#REF!,4,FALSE)),"-")</f>
        <v>-</v>
      </c>
      <c r="C363" s="16" t="str">
        <f>IFERROR(IFERROR(VLOOKUP(TabListaBens[[#This Row],[CodBem]],#REF!,5,FALSE),VLOOKUP(TabListaBens[[#This Row],[CodBem]],#REF!,6,FALSE)),"-")</f>
        <v>-</v>
      </c>
      <c r="D363" s="45" t="s">
        <v>57</v>
      </c>
      <c r="E363" s="45" t="s">
        <v>187</v>
      </c>
      <c r="F363" s="45" t="s">
        <v>188</v>
      </c>
      <c r="G363" s="45" t="s">
        <v>22</v>
      </c>
      <c r="H363" s="45" t="s">
        <v>18</v>
      </c>
      <c r="I363" s="45" t="s">
        <v>25</v>
      </c>
    </row>
    <row r="364" spans="1:9" ht="15" x14ac:dyDescent="0.25">
      <c r="A364" s="16" t="str">
        <f>TabListaBens[[#This Row],[Bem]]</f>
        <v>SBGCL-MNFOU00008</v>
      </c>
      <c r="B364" s="16" t="str">
        <f>IFERROR(IFERROR(VLOOKUP(TabListaBens[[#This Row],[CodBem]],#REF!,3,FALSE),VLOOKUP(TabListaBens[[#This Row],[CodBem]],#REF!,4,FALSE)),"-")</f>
        <v>-</v>
      </c>
      <c r="C364" s="16" t="str">
        <f>IFERROR(IFERROR(VLOOKUP(TabListaBens[[#This Row],[CodBem]],#REF!,5,FALSE),VLOOKUP(TabListaBens[[#This Row],[CodBem]],#REF!,6,FALSE)),"-")</f>
        <v>-</v>
      </c>
      <c r="D364" s="45" t="s">
        <v>58</v>
      </c>
      <c r="E364" s="45" t="s">
        <v>187</v>
      </c>
      <c r="F364" s="45" t="s">
        <v>188</v>
      </c>
      <c r="G364" s="45" t="s">
        <v>22</v>
      </c>
      <c r="H364" s="45" t="s">
        <v>18</v>
      </c>
      <c r="I364" s="45" t="s">
        <v>25</v>
      </c>
    </row>
    <row r="365" spans="1:9" ht="15" x14ac:dyDescent="0.25">
      <c r="A365" s="16" t="str">
        <f>TabListaBens[[#This Row],[Bem]]</f>
        <v>SBGCL-MNFOU00009</v>
      </c>
      <c r="B365" s="16" t="str">
        <f>IFERROR(IFERROR(VLOOKUP(TabListaBens[[#This Row],[CodBem]],#REF!,3,FALSE),VLOOKUP(TabListaBens[[#This Row],[CodBem]],#REF!,4,FALSE)),"-")</f>
        <v>-</v>
      </c>
      <c r="C365" s="16" t="str">
        <f>IFERROR(IFERROR(VLOOKUP(TabListaBens[[#This Row],[CodBem]],#REF!,5,FALSE),VLOOKUP(TabListaBens[[#This Row],[CodBem]],#REF!,6,FALSE)),"-")</f>
        <v>-</v>
      </c>
      <c r="D365" s="45" t="s">
        <v>59</v>
      </c>
      <c r="E365" s="45" t="s">
        <v>187</v>
      </c>
      <c r="F365" s="45" t="s">
        <v>188</v>
      </c>
      <c r="G365" s="45" t="s">
        <v>22</v>
      </c>
      <c r="H365" s="45" t="s">
        <v>18</v>
      </c>
      <c r="I365" s="45" t="s">
        <v>30</v>
      </c>
    </row>
    <row r="366" spans="1:9" ht="15" x14ac:dyDescent="0.25">
      <c r="A366" s="16" t="str">
        <f>TabListaBens[[#This Row],[Bem]]</f>
        <v>SBGCL-MNFOU00010</v>
      </c>
      <c r="B366" s="16" t="str">
        <f>IFERROR(IFERROR(VLOOKUP(TabListaBens[[#This Row],[CodBem]],#REF!,3,FALSE),VLOOKUP(TabListaBens[[#This Row],[CodBem]],#REF!,4,FALSE)),"-")</f>
        <v>-</v>
      </c>
      <c r="C366" s="16" t="str">
        <f>IFERROR(IFERROR(VLOOKUP(TabListaBens[[#This Row],[CodBem]],#REF!,5,FALSE),VLOOKUP(TabListaBens[[#This Row],[CodBem]],#REF!,6,FALSE)),"-")</f>
        <v>-</v>
      </c>
      <c r="D366" s="45" t="s">
        <v>67</v>
      </c>
      <c r="E366" s="45" t="s">
        <v>187</v>
      </c>
      <c r="F366" s="45" t="s">
        <v>188</v>
      </c>
      <c r="G366" s="45" t="s">
        <v>22</v>
      </c>
      <c r="H366" s="45" t="s">
        <v>18</v>
      </c>
      <c r="I366" s="45" t="s">
        <v>30</v>
      </c>
    </row>
    <row r="367" spans="1:9" ht="15" x14ac:dyDescent="0.25">
      <c r="A367" s="16" t="str">
        <f>TabListaBens[[#This Row],[Bem]]</f>
        <v>SBGCL-MNFOU00011</v>
      </c>
      <c r="B367" s="16" t="str">
        <f>IFERROR(IFERROR(VLOOKUP(TabListaBens[[#This Row],[CodBem]],#REF!,3,FALSE),VLOOKUP(TabListaBens[[#This Row],[CodBem]],#REF!,4,FALSE)),"-")</f>
        <v>-</v>
      </c>
      <c r="C367" s="16" t="str">
        <f>IFERROR(IFERROR(VLOOKUP(TabListaBens[[#This Row],[CodBem]],#REF!,5,FALSE),VLOOKUP(TabListaBens[[#This Row],[CodBem]],#REF!,6,FALSE)),"-")</f>
        <v>-</v>
      </c>
      <c r="D367" s="45" t="s">
        <v>155</v>
      </c>
      <c r="E367" s="45" t="s">
        <v>187</v>
      </c>
      <c r="F367" s="45" t="s">
        <v>188</v>
      </c>
      <c r="G367" s="45" t="s">
        <v>22</v>
      </c>
      <c r="H367" s="45" t="s">
        <v>18</v>
      </c>
      <c r="I367" s="45" t="s">
        <v>26</v>
      </c>
    </row>
    <row r="368" spans="1:9" ht="15" x14ac:dyDescent="0.25">
      <c r="A368" s="16" t="str">
        <f>TabListaBens[[#This Row],[Bem]]</f>
        <v>SBGCL-MNFOU00012</v>
      </c>
      <c r="B368" s="16" t="str">
        <f>IFERROR(IFERROR(VLOOKUP(TabListaBens[[#This Row],[CodBem]],#REF!,3,FALSE),VLOOKUP(TabListaBens[[#This Row],[CodBem]],#REF!,4,FALSE)),"-")</f>
        <v>-</v>
      </c>
      <c r="C368" s="16" t="str">
        <f>IFERROR(IFERROR(VLOOKUP(TabListaBens[[#This Row],[CodBem]],#REF!,5,FALSE),VLOOKUP(TabListaBens[[#This Row],[CodBem]],#REF!,6,FALSE)),"-")</f>
        <v>-</v>
      </c>
      <c r="D368" s="45" t="s">
        <v>156</v>
      </c>
      <c r="E368" s="45" t="s">
        <v>187</v>
      </c>
      <c r="F368" s="45" t="s">
        <v>188</v>
      </c>
      <c r="G368" s="45" t="s">
        <v>22</v>
      </c>
      <c r="H368" s="45" t="s">
        <v>18</v>
      </c>
      <c r="I368" s="45" t="s">
        <v>25</v>
      </c>
    </row>
    <row r="369" spans="1:9" ht="15" x14ac:dyDescent="0.25">
      <c r="A369" s="16" t="str">
        <f>TabListaBens[[#This Row],[Bem]]</f>
        <v>SBGCL-MNFOU00013</v>
      </c>
      <c r="B369" s="16" t="str">
        <f>IFERROR(IFERROR(VLOOKUP(TabListaBens[[#This Row],[CodBem]],#REF!,3,FALSE),VLOOKUP(TabListaBens[[#This Row],[CodBem]],#REF!,4,FALSE)),"-")</f>
        <v>-</v>
      </c>
      <c r="C369" s="16" t="str">
        <f>IFERROR(IFERROR(VLOOKUP(TabListaBens[[#This Row],[CodBem]],#REF!,5,FALSE),VLOOKUP(TabListaBens[[#This Row],[CodBem]],#REF!,6,FALSE)),"-")</f>
        <v>-</v>
      </c>
      <c r="D369" s="45" t="s">
        <v>157</v>
      </c>
      <c r="E369" s="45" t="s">
        <v>187</v>
      </c>
      <c r="F369" s="45" t="s">
        <v>188</v>
      </c>
      <c r="G369" s="45" t="s">
        <v>22</v>
      </c>
      <c r="H369" s="45" t="s">
        <v>18</v>
      </c>
      <c r="I369" s="45" t="s">
        <v>27</v>
      </c>
    </row>
    <row r="370" spans="1:9" ht="15" x14ac:dyDescent="0.25">
      <c r="A370" s="16" t="str">
        <f>TabListaBens[[#This Row],[Bem]]</f>
        <v>SBGCL-MNFOU00014</v>
      </c>
      <c r="B370" s="16" t="str">
        <f>IFERROR(IFERROR(VLOOKUP(TabListaBens[[#This Row],[CodBem]],#REF!,3,FALSE),VLOOKUP(TabListaBens[[#This Row],[CodBem]],#REF!,4,FALSE)),"-")</f>
        <v>-</v>
      </c>
      <c r="C370" s="16" t="str">
        <f>IFERROR(IFERROR(VLOOKUP(TabListaBens[[#This Row],[CodBem]],#REF!,5,FALSE),VLOOKUP(TabListaBens[[#This Row],[CodBem]],#REF!,6,FALSE)),"-")</f>
        <v>-</v>
      </c>
      <c r="D370" s="45" t="s">
        <v>158</v>
      </c>
      <c r="E370" s="45" t="s">
        <v>187</v>
      </c>
      <c r="F370" s="45" t="s">
        <v>188</v>
      </c>
      <c r="G370" s="45" t="s">
        <v>22</v>
      </c>
      <c r="H370" s="45" t="s">
        <v>18</v>
      </c>
      <c r="I370" s="45" t="s">
        <v>25</v>
      </c>
    </row>
    <row r="371" spans="1:9" ht="15" x14ac:dyDescent="0.25">
      <c r="A371" s="16" t="str">
        <f>TabListaBens[[#This Row],[Bem]]</f>
        <v>SBGCL-MNFOU00015</v>
      </c>
      <c r="B371" s="16" t="str">
        <f>IFERROR(IFERROR(VLOOKUP(TabListaBens[[#This Row],[CodBem]],#REF!,3,FALSE),VLOOKUP(TabListaBens[[#This Row],[CodBem]],#REF!,4,FALSE)),"-")</f>
        <v>-</v>
      </c>
      <c r="C371" s="16" t="str">
        <f>IFERROR(IFERROR(VLOOKUP(TabListaBens[[#This Row],[CodBem]],#REF!,5,FALSE),VLOOKUP(TabListaBens[[#This Row],[CodBem]],#REF!,6,FALSE)),"-")</f>
        <v>-</v>
      </c>
      <c r="D371" s="45" t="s">
        <v>159</v>
      </c>
      <c r="E371" s="45" t="s">
        <v>187</v>
      </c>
      <c r="F371" s="45" t="s">
        <v>188</v>
      </c>
      <c r="G371" s="45" t="s">
        <v>22</v>
      </c>
      <c r="H371" s="45" t="s">
        <v>18</v>
      </c>
      <c r="I371" s="45" t="s">
        <v>25</v>
      </c>
    </row>
    <row r="372" spans="1:9" ht="15" x14ac:dyDescent="0.25">
      <c r="A372" s="16" t="str">
        <f>TabListaBens[[#This Row],[Bem]]</f>
        <v>SBGCL-MNFOU00016</v>
      </c>
      <c r="B372" s="16" t="str">
        <f>IFERROR(IFERROR(VLOOKUP(TabListaBens[[#This Row],[CodBem]],#REF!,3,FALSE),VLOOKUP(TabListaBens[[#This Row],[CodBem]],#REF!,4,FALSE)),"-")</f>
        <v>-</v>
      </c>
      <c r="C372" s="16" t="str">
        <f>IFERROR(IFERROR(VLOOKUP(TabListaBens[[#This Row],[CodBem]],#REF!,5,FALSE),VLOOKUP(TabListaBens[[#This Row],[CodBem]],#REF!,6,FALSE)),"-")</f>
        <v>-</v>
      </c>
      <c r="D372" s="45" t="s">
        <v>160</v>
      </c>
      <c r="E372" s="45" t="s">
        <v>187</v>
      </c>
      <c r="F372" s="45" t="s">
        <v>188</v>
      </c>
      <c r="G372" s="45" t="s">
        <v>22</v>
      </c>
      <c r="H372" s="45" t="s">
        <v>18</v>
      </c>
      <c r="I372" s="45" t="s">
        <v>25</v>
      </c>
    </row>
    <row r="373" spans="1:9" ht="15" x14ac:dyDescent="0.25">
      <c r="A373" s="16" t="str">
        <f>TabListaBens[[#This Row],[Bem]]</f>
        <v>SBGCL-MNFOU00017</v>
      </c>
      <c r="B373" s="16" t="str">
        <f>IFERROR(IFERROR(VLOOKUP(TabListaBens[[#This Row],[CodBem]],#REF!,3,FALSE),VLOOKUP(TabListaBens[[#This Row],[CodBem]],#REF!,4,FALSE)),"-")</f>
        <v>-</v>
      </c>
      <c r="C373" s="16" t="str">
        <f>IFERROR(IFERROR(VLOOKUP(TabListaBens[[#This Row],[CodBem]],#REF!,5,FALSE),VLOOKUP(TabListaBens[[#This Row],[CodBem]],#REF!,6,FALSE)),"-")</f>
        <v>-</v>
      </c>
      <c r="D373" s="45" t="s">
        <v>319</v>
      </c>
      <c r="E373" s="45" t="s">
        <v>187</v>
      </c>
      <c r="F373" s="45" t="s">
        <v>188</v>
      </c>
      <c r="G373" s="45" t="s">
        <v>22</v>
      </c>
      <c r="H373" s="45" t="s">
        <v>18</v>
      </c>
      <c r="I373" s="45" t="s">
        <v>25</v>
      </c>
    </row>
    <row r="374" spans="1:9" ht="15" x14ac:dyDescent="0.25">
      <c r="A374" s="16" t="str">
        <f>TabListaBens[[#This Row],[Bem]]</f>
        <v>SBGCL-MNFOU00018</v>
      </c>
      <c r="B374" s="16" t="str">
        <f>IFERROR(IFERROR(VLOOKUP(TabListaBens[[#This Row],[CodBem]],#REF!,3,FALSE),VLOOKUP(TabListaBens[[#This Row],[CodBem]],#REF!,4,FALSE)),"-")</f>
        <v>-</v>
      </c>
      <c r="C374" s="16" t="str">
        <f>IFERROR(IFERROR(VLOOKUP(TabListaBens[[#This Row],[CodBem]],#REF!,5,FALSE),VLOOKUP(TabListaBens[[#This Row],[CodBem]],#REF!,6,FALSE)),"-")</f>
        <v>-</v>
      </c>
      <c r="D374" s="45" t="s">
        <v>320</v>
      </c>
      <c r="E374" s="45" t="s">
        <v>187</v>
      </c>
      <c r="F374" s="45" t="s">
        <v>188</v>
      </c>
      <c r="G374" s="45" t="s">
        <v>22</v>
      </c>
      <c r="H374" s="45" t="s">
        <v>18</v>
      </c>
      <c r="I374" s="45" t="s">
        <v>25</v>
      </c>
    </row>
    <row r="375" spans="1:9" ht="15" x14ac:dyDescent="0.25">
      <c r="A375" s="16" t="str">
        <f>TabListaBens[[#This Row],[Bem]]</f>
        <v>SBGCL-MNFOU00019</v>
      </c>
      <c r="B375" s="16" t="str">
        <f>IFERROR(IFERROR(VLOOKUP(TabListaBens[[#This Row],[CodBem]],#REF!,3,FALSE),VLOOKUP(TabListaBens[[#This Row],[CodBem]],#REF!,4,FALSE)),"-")</f>
        <v>-</v>
      </c>
      <c r="C375" s="16" t="str">
        <f>IFERROR(IFERROR(VLOOKUP(TabListaBens[[#This Row],[CodBem]],#REF!,5,FALSE),VLOOKUP(TabListaBens[[#This Row],[CodBem]],#REF!,6,FALSE)),"-")</f>
        <v>-</v>
      </c>
      <c r="D375" s="45" t="s">
        <v>321</v>
      </c>
      <c r="E375" s="45" t="s">
        <v>187</v>
      </c>
      <c r="F375" s="45" t="s">
        <v>188</v>
      </c>
      <c r="G375" s="45" t="s">
        <v>22</v>
      </c>
      <c r="H375" s="45" t="s">
        <v>18</v>
      </c>
      <c r="I375" s="45" t="s">
        <v>27</v>
      </c>
    </row>
    <row r="376" spans="1:9" ht="15" x14ac:dyDescent="0.25">
      <c r="A376" s="16" t="str">
        <f>TabListaBens[[#This Row],[Bem]]</f>
        <v>SBGCL-MNFOU00020</v>
      </c>
      <c r="B376" s="16" t="str">
        <f>IFERROR(IFERROR(VLOOKUP(TabListaBens[[#This Row],[CodBem]],#REF!,3,FALSE),VLOOKUP(TabListaBens[[#This Row],[CodBem]],#REF!,4,FALSE)),"-")</f>
        <v>-</v>
      </c>
      <c r="C376" s="16" t="str">
        <f>IFERROR(IFERROR(VLOOKUP(TabListaBens[[#This Row],[CodBem]],#REF!,5,FALSE),VLOOKUP(TabListaBens[[#This Row],[CodBem]],#REF!,6,FALSE)),"-")</f>
        <v>-</v>
      </c>
      <c r="D376" s="45" t="s">
        <v>322</v>
      </c>
      <c r="E376" s="45" t="s">
        <v>187</v>
      </c>
      <c r="F376" s="45" t="s">
        <v>188</v>
      </c>
      <c r="G376" s="45" t="s">
        <v>22</v>
      </c>
      <c r="H376" s="45" t="s">
        <v>18</v>
      </c>
      <c r="I376" s="45" t="s">
        <v>30</v>
      </c>
    </row>
    <row r="377" spans="1:9" ht="15" x14ac:dyDescent="0.25">
      <c r="A377" s="16" t="str">
        <f>TabListaBens[[#This Row],[Bem]]</f>
        <v>SBGCL-MNFOU00021</v>
      </c>
      <c r="B377" s="16" t="str">
        <f>IFERROR(IFERROR(VLOOKUP(TabListaBens[[#This Row],[CodBem]],#REF!,3,FALSE),VLOOKUP(TabListaBens[[#This Row],[CodBem]],#REF!,4,FALSE)),"-")</f>
        <v>-</v>
      </c>
      <c r="C377" s="16" t="str">
        <f>IFERROR(IFERROR(VLOOKUP(TabListaBens[[#This Row],[CodBem]],#REF!,5,FALSE),VLOOKUP(TabListaBens[[#This Row],[CodBem]],#REF!,6,FALSE)),"-")</f>
        <v>-</v>
      </c>
      <c r="D377" s="45" t="s">
        <v>323</v>
      </c>
      <c r="E377" s="45" t="s">
        <v>187</v>
      </c>
      <c r="F377" s="45" t="s">
        <v>188</v>
      </c>
      <c r="G377" s="45" t="s">
        <v>22</v>
      </c>
      <c r="H377" s="45" t="s">
        <v>18</v>
      </c>
      <c r="I377" s="45" t="s">
        <v>27</v>
      </c>
    </row>
    <row r="378" spans="1:9" ht="15" x14ac:dyDescent="0.25">
      <c r="A378" s="16" t="str">
        <f>TabListaBens[[#This Row],[Bem]]</f>
        <v>SBGCL-MNFOU00022</v>
      </c>
      <c r="B378" s="16" t="str">
        <f>IFERROR(IFERROR(VLOOKUP(TabListaBens[[#This Row],[CodBem]],#REF!,3,FALSE),VLOOKUP(TabListaBens[[#This Row],[CodBem]],#REF!,4,FALSE)),"-")</f>
        <v>-</v>
      </c>
      <c r="C378" s="16" t="str">
        <f>IFERROR(IFERROR(VLOOKUP(TabListaBens[[#This Row],[CodBem]],#REF!,5,FALSE),VLOOKUP(TabListaBens[[#This Row],[CodBem]],#REF!,6,FALSE)),"-")</f>
        <v>-</v>
      </c>
      <c r="D378" s="45" t="s">
        <v>324</v>
      </c>
      <c r="E378" s="45" t="s">
        <v>187</v>
      </c>
      <c r="F378" s="45" t="s">
        <v>188</v>
      </c>
      <c r="G378" s="45" t="s">
        <v>22</v>
      </c>
      <c r="H378" s="45" t="s">
        <v>18</v>
      </c>
      <c r="I378" s="45" t="s">
        <v>25</v>
      </c>
    </row>
    <row r="379" spans="1:9" ht="15" x14ac:dyDescent="0.25">
      <c r="A379" s="16" t="str">
        <f>TabListaBens[[#This Row],[Bem]]</f>
        <v>SBGCL-MNFOU00023</v>
      </c>
      <c r="B379" s="16" t="str">
        <f>IFERROR(IFERROR(VLOOKUP(TabListaBens[[#This Row],[CodBem]],#REF!,3,FALSE),VLOOKUP(TabListaBens[[#This Row],[CodBem]],#REF!,4,FALSE)),"-")</f>
        <v>-</v>
      </c>
      <c r="C379" s="16" t="str">
        <f>IFERROR(IFERROR(VLOOKUP(TabListaBens[[#This Row],[CodBem]],#REF!,5,FALSE),VLOOKUP(TabListaBens[[#This Row],[CodBem]],#REF!,6,FALSE)),"-")</f>
        <v>-</v>
      </c>
      <c r="D379" s="45" t="s">
        <v>325</v>
      </c>
      <c r="E379" s="45" t="s">
        <v>187</v>
      </c>
      <c r="F379" s="45" t="s">
        <v>188</v>
      </c>
      <c r="G379" s="45" t="s">
        <v>22</v>
      </c>
      <c r="H379" s="45" t="s">
        <v>18</v>
      </c>
      <c r="I379" s="45" t="s">
        <v>28</v>
      </c>
    </row>
    <row r="380" spans="1:9" ht="15" x14ac:dyDescent="0.25">
      <c r="A380" s="16" t="str">
        <f>TabListaBens[[#This Row],[Bem]]</f>
        <v>SBGCL-MNFOU00024</v>
      </c>
      <c r="B380" s="16" t="str">
        <f>IFERROR(IFERROR(VLOOKUP(TabListaBens[[#This Row],[CodBem]],#REF!,3,FALSE),VLOOKUP(TabListaBens[[#This Row],[CodBem]],#REF!,4,FALSE)),"-")</f>
        <v>-</v>
      </c>
      <c r="C380" s="16" t="str">
        <f>IFERROR(IFERROR(VLOOKUP(TabListaBens[[#This Row],[CodBem]],#REF!,5,FALSE),VLOOKUP(TabListaBens[[#This Row],[CodBem]],#REF!,6,FALSE)),"-")</f>
        <v>-</v>
      </c>
      <c r="D380" s="45" t="s">
        <v>326</v>
      </c>
      <c r="E380" s="45" t="s">
        <v>187</v>
      </c>
      <c r="F380" s="45" t="s">
        <v>188</v>
      </c>
      <c r="G380" s="45" t="s">
        <v>22</v>
      </c>
      <c r="H380" s="45" t="s">
        <v>18</v>
      </c>
      <c r="I380" s="45" t="s">
        <v>25</v>
      </c>
    </row>
    <row r="381" spans="1:9" ht="15" x14ac:dyDescent="0.25">
      <c r="A381" s="16" t="str">
        <f>TabListaBens[[#This Row],[Bem]]</f>
        <v>SBGCL-MNFOU00025</v>
      </c>
      <c r="B381" s="16" t="str">
        <f>IFERROR(IFERROR(VLOOKUP(TabListaBens[[#This Row],[CodBem]],#REF!,3,FALSE),VLOOKUP(TabListaBens[[#This Row],[CodBem]],#REF!,4,FALSE)),"-")</f>
        <v>-</v>
      </c>
      <c r="C381" s="16" t="str">
        <f>IFERROR(IFERROR(VLOOKUP(TabListaBens[[#This Row],[CodBem]],#REF!,5,FALSE),VLOOKUP(TabListaBens[[#This Row],[CodBem]],#REF!,6,FALSE)),"-")</f>
        <v>-</v>
      </c>
      <c r="D381" s="45" t="s">
        <v>327</v>
      </c>
      <c r="E381" s="45" t="s">
        <v>187</v>
      </c>
      <c r="F381" s="45" t="s">
        <v>188</v>
      </c>
      <c r="G381" s="45" t="s">
        <v>22</v>
      </c>
      <c r="H381" s="45" t="s">
        <v>18</v>
      </c>
      <c r="I381" s="45" t="s">
        <v>25</v>
      </c>
    </row>
    <row r="382" spans="1:9" ht="15" x14ac:dyDescent="0.25">
      <c r="A382" s="16" t="str">
        <f>TabListaBens[[#This Row],[Bem]]</f>
        <v>SBGCL-MNFOU00026</v>
      </c>
      <c r="B382" s="16" t="str">
        <f>IFERROR(IFERROR(VLOOKUP(TabListaBens[[#This Row],[CodBem]],#REF!,3,FALSE),VLOOKUP(TabListaBens[[#This Row],[CodBem]],#REF!,4,FALSE)),"-")</f>
        <v>-</v>
      </c>
      <c r="C382" s="16" t="str">
        <f>IFERROR(IFERROR(VLOOKUP(TabListaBens[[#This Row],[CodBem]],#REF!,5,FALSE),VLOOKUP(TabListaBens[[#This Row],[CodBem]],#REF!,6,FALSE)),"-")</f>
        <v>-</v>
      </c>
      <c r="D382" s="45" t="s">
        <v>328</v>
      </c>
      <c r="E382" s="45" t="s">
        <v>187</v>
      </c>
      <c r="F382" s="45" t="s">
        <v>188</v>
      </c>
      <c r="G382" s="45" t="s">
        <v>22</v>
      </c>
      <c r="H382" s="45" t="s">
        <v>18</v>
      </c>
      <c r="I382" s="45" t="s">
        <v>25</v>
      </c>
    </row>
    <row r="383" spans="1:9" ht="15" x14ac:dyDescent="0.25">
      <c r="A383" s="16" t="str">
        <f>TabListaBens[[#This Row],[Bem]]</f>
        <v>SBGCL-MNFOU00027</v>
      </c>
      <c r="B383" s="16" t="str">
        <f>IFERROR(IFERROR(VLOOKUP(TabListaBens[[#This Row],[CodBem]],#REF!,3,FALSE),VLOOKUP(TabListaBens[[#This Row],[CodBem]],#REF!,4,FALSE)),"-")</f>
        <v>-</v>
      </c>
      <c r="C383" s="16" t="str">
        <f>IFERROR(IFERROR(VLOOKUP(TabListaBens[[#This Row],[CodBem]],#REF!,5,FALSE),VLOOKUP(TabListaBens[[#This Row],[CodBem]],#REF!,6,FALSE)),"-")</f>
        <v>-</v>
      </c>
      <c r="D383" s="45" t="s">
        <v>329</v>
      </c>
      <c r="E383" s="45" t="s">
        <v>187</v>
      </c>
      <c r="F383" s="45" t="s">
        <v>188</v>
      </c>
      <c r="G383" s="45" t="s">
        <v>22</v>
      </c>
      <c r="H383" s="45" t="s">
        <v>18</v>
      </c>
      <c r="I383" s="45" t="s">
        <v>25</v>
      </c>
    </row>
    <row r="384" spans="1:9" ht="15" x14ac:dyDescent="0.25">
      <c r="A384" s="16" t="str">
        <f>TabListaBens[[#This Row],[Bem]]</f>
        <v>SBGCL-MNFOU00028</v>
      </c>
      <c r="B384" s="16" t="str">
        <f>IFERROR(IFERROR(VLOOKUP(TabListaBens[[#This Row],[CodBem]],#REF!,3,FALSE),VLOOKUP(TabListaBens[[#This Row],[CodBem]],#REF!,4,FALSE)),"-")</f>
        <v>-</v>
      </c>
      <c r="C384" s="16" t="str">
        <f>IFERROR(IFERROR(VLOOKUP(TabListaBens[[#This Row],[CodBem]],#REF!,5,FALSE),VLOOKUP(TabListaBens[[#This Row],[CodBem]],#REF!,6,FALSE)),"-")</f>
        <v>-</v>
      </c>
      <c r="D384" s="45" t="s">
        <v>330</v>
      </c>
      <c r="E384" s="45" t="s">
        <v>187</v>
      </c>
      <c r="F384" s="45" t="s">
        <v>188</v>
      </c>
      <c r="G384" s="45" t="s">
        <v>22</v>
      </c>
      <c r="H384" s="45" t="s">
        <v>18</v>
      </c>
      <c r="I384" s="45" t="s">
        <v>29</v>
      </c>
    </row>
    <row r="385" spans="1:9" ht="15" x14ac:dyDescent="0.25">
      <c r="A385" s="16" t="str">
        <f>TabListaBens[[#This Row],[Bem]]</f>
        <v>SBGCL-MNFOU00029</v>
      </c>
      <c r="B385" s="16" t="str">
        <f>IFERROR(IFERROR(VLOOKUP(TabListaBens[[#This Row],[CodBem]],#REF!,3,FALSE),VLOOKUP(TabListaBens[[#This Row],[CodBem]],#REF!,4,FALSE)),"-")</f>
        <v>-</v>
      </c>
      <c r="C385" s="16" t="str">
        <f>IFERROR(IFERROR(VLOOKUP(TabListaBens[[#This Row],[CodBem]],#REF!,5,FALSE),VLOOKUP(TabListaBens[[#This Row],[CodBem]],#REF!,6,FALSE)),"-")</f>
        <v>-</v>
      </c>
      <c r="D385" s="45" t="s">
        <v>331</v>
      </c>
      <c r="E385" s="45" t="s">
        <v>187</v>
      </c>
      <c r="F385" s="45" t="s">
        <v>188</v>
      </c>
      <c r="G385" s="45" t="s">
        <v>22</v>
      </c>
      <c r="H385" s="45" t="s">
        <v>18</v>
      </c>
      <c r="I385" s="45" t="s">
        <v>28</v>
      </c>
    </row>
    <row r="386" spans="1:9" ht="15" x14ac:dyDescent="0.25">
      <c r="A386" s="16" t="str">
        <f>TabListaBens[[#This Row],[Bem]]</f>
        <v>SBGCL-MNFOU00030</v>
      </c>
      <c r="B386" s="16" t="str">
        <f>IFERROR(IFERROR(VLOOKUP(TabListaBens[[#This Row],[CodBem]],#REF!,3,FALSE),VLOOKUP(TabListaBens[[#This Row],[CodBem]],#REF!,4,FALSE)),"-")</f>
        <v>-</v>
      </c>
      <c r="C386" s="16" t="str">
        <f>IFERROR(IFERROR(VLOOKUP(TabListaBens[[#This Row],[CodBem]],#REF!,5,FALSE),VLOOKUP(TabListaBens[[#This Row],[CodBem]],#REF!,6,FALSE)),"-")</f>
        <v>-</v>
      </c>
      <c r="D386" s="45" t="s">
        <v>332</v>
      </c>
      <c r="E386" s="45" t="s">
        <v>187</v>
      </c>
      <c r="F386" s="45" t="s">
        <v>188</v>
      </c>
      <c r="G386" s="45" t="s">
        <v>22</v>
      </c>
      <c r="H386" s="45" t="s">
        <v>18</v>
      </c>
      <c r="I386" s="45" t="s">
        <v>29</v>
      </c>
    </row>
    <row r="387" spans="1:9" ht="15" x14ac:dyDescent="0.25">
      <c r="A387" s="16" t="str">
        <f>TabListaBens[[#This Row],[Bem]]</f>
        <v>SBGCL-MNFOU00031</v>
      </c>
      <c r="B387" s="16" t="str">
        <f>IFERROR(IFERROR(VLOOKUP(TabListaBens[[#This Row],[CodBem]],#REF!,3,FALSE),VLOOKUP(TabListaBens[[#This Row],[CodBem]],#REF!,4,FALSE)),"-")</f>
        <v>-</v>
      </c>
      <c r="C387" s="16" t="str">
        <f>IFERROR(IFERROR(VLOOKUP(TabListaBens[[#This Row],[CodBem]],#REF!,5,FALSE),VLOOKUP(TabListaBens[[#This Row],[CodBem]],#REF!,6,FALSE)),"-")</f>
        <v>-</v>
      </c>
      <c r="D387" s="45" t="s">
        <v>333</v>
      </c>
      <c r="E387" s="45" t="s">
        <v>187</v>
      </c>
      <c r="F387" s="45" t="s">
        <v>188</v>
      </c>
      <c r="G387" s="45" t="s">
        <v>22</v>
      </c>
      <c r="H387" s="45" t="s">
        <v>18</v>
      </c>
      <c r="I387" s="45" t="s">
        <v>29</v>
      </c>
    </row>
    <row r="388" spans="1:9" ht="15" x14ac:dyDescent="0.25">
      <c r="A388" s="16" t="str">
        <f>TabListaBens[[#This Row],[Bem]]</f>
        <v>SBGCL-MNFOU00032</v>
      </c>
      <c r="B388" s="16" t="str">
        <f>IFERROR(IFERROR(VLOOKUP(TabListaBens[[#This Row],[CodBem]],#REF!,3,FALSE),VLOOKUP(TabListaBens[[#This Row],[CodBem]],#REF!,4,FALSE)),"-")</f>
        <v>-</v>
      </c>
      <c r="C388" s="16" t="str">
        <f>IFERROR(IFERROR(VLOOKUP(TabListaBens[[#This Row],[CodBem]],#REF!,5,FALSE),VLOOKUP(TabListaBens[[#This Row],[CodBem]],#REF!,6,FALSE)),"-")</f>
        <v>-</v>
      </c>
      <c r="D388" s="45" t="s">
        <v>695</v>
      </c>
      <c r="E388" s="45" t="s">
        <v>187</v>
      </c>
      <c r="F388" s="45" t="s">
        <v>188</v>
      </c>
      <c r="G388" s="45" t="s">
        <v>22</v>
      </c>
      <c r="H388" s="45" t="s">
        <v>18</v>
      </c>
      <c r="I388" s="45" t="s">
        <v>25</v>
      </c>
    </row>
    <row r="389" spans="1:9" ht="15" x14ac:dyDescent="0.25">
      <c r="A389" s="16" t="str">
        <f>TabListaBens[[#This Row],[Bem]]</f>
        <v>SBGCL-MNFOU00033</v>
      </c>
      <c r="B389" s="16" t="str">
        <f>IFERROR(IFERROR(VLOOKUP(TabListaBens[[#This Row],[CodBem]],#REF!,3,FALSE),VLOOKUP(TabListaBens[[#This Row],[CodBem]],#REF!,4,FALSE)),"-")</f>
        <v>-</v>
      </c>
      <c r="C389" s="16" t="str">
        <f>IFERROR(IFERROR(VLOOKUP(TabListaBens[[#This Row],[CodBem]],#REF!,5,FALSE),VLOOKUP(TabListaBens[[#This Row],[CodBem]],#REF!,6,FALSE)),"-")</f>
        <v>-</v>
      </c>
      <c r="D389" s="45" t="s">
        <v>696</v>
      </c>
      <c r="E389" s="45" t="s">
        <v>187</v>
      </c>
      <c r="F389" s="45" t="s">
        <v>188</v>
      </c>
      <c r="G389" s="45" t="s">
        <v>22</v>
      </c>
      <c r="H389" s="45" t="s">
        <v>18</v>
      </c>
      <c r="I389" s="45" t="s">
        <v>26</v>
      </c>
    </row>
    <row r="390" spans="1:9" ht="15" x14ac:dyDescent="0.25">
      <c r="A390" s="16" t="str">
        <f>TabListaBens[[#This Row],[Bem]]</f>
        <v>SBGCL-MNFOU00034</v>
      </c>
      <c r="B390" s="16" t="str">
        <f>IFERROR(IFERROR(VLOOKUP(TabListaBens[[#This Row],[CodBem]],#REF!,3,FALSE),VLOOKUP(TabListaBens[[#This Row],[CodBem]],#REF!,4,FALSE)),"-")</f>
        <v>-</v>
      </c>
      <c r="C390" s="16" t="str">
        <f>IFERROR(IFERROR(VLOOKUP(TabListaBens[[#This Row],[CodBem]],#REF!,5,FALSE),VLOOKUP(TabListaBens[[#This Row],[CodBem]],#REF!,6,FALSE)),"-")</f>
        <v>-</v>
      </c>
      <c r="D390" s="45" t="s">
        <v>697</v>
      </c>
      <c r="E390" s="45" t="s">
        <v>187</v>
      </c>
      <c r="F390" s="45" t="s">
        <v>188</v>
      </c>
      <c r="G390" s="45" t="s">
        <v>22</v>
      </c>
      <c r="H390" s="45" t="s">
        <v>18</v>
      </c>
      <c r="I390" s="45" t="s">
        <v>27</v>
      </c>
    </row>
    <row r="391" spans="1:9" ht="15" x14ac:dyDescent="0.25">
      <c r="A391" s="16" t="str">
        <f>TabListaBens[[#This Row],[Bem]]</f>
        <v>SBGCL-MNFOU00035</v>
      </c>
      <c r="B391" s="16" t="str">
        <f>IFERROR(IFERROR(VLOOKUP(TabListaBens[[#This Row],[CodBem]],#REF!,3,FALSE),VLOOKUP(TabListaBens[[#This Row],[CodBem]],#REF!,4,FALSE)),"-")</f>
        <v>-</v>
      </c>
      <c r="C391" s="16" t="str">
        <f>IFERROR(IFERROR(VLOOKUP(TabListaBens[[#This Row],[CodBem]],#REF!,5,FALSE),VLOOKUP(TabListaBens[[#This Row],[CodBem]],#REF!,6,FALSE)),"-")</f>
        <v>-</v>
      </c>
      <c r="D391" s="45" t="s">
        <v>698</v>
      </c>
      <c r="E391" s="45" t="s">
        <v>187</v>
      </c>
      <c r="F391" s="45" t="s">
        <v>188</v>
      </c>
      <c r="G391" s="45" t="s">
        <v>22</v>
      </c>
      <c r="H391" s="45" t="s">
        <v>18</v>
      </c>
      <c r="I391" s="45" t="s">
        <v>30</v>
      </c>
    </row>
    <row r="392" spans="1:9" ht="15" x14ac:dyDescent="0.25">
      <c r="A392" s="16" t="str">
        <f>TabListaBens[[#This Row],[Bem]]</f>
        <v>SBGCL-MNFOU00036</v>
      </c>
      <c r="B392" s="16" t="str">
        <f>IFERROR(IFERROR(VLOOKUP(TabListaBens[[#This Row],[CodBem]],#REF!,3,FALSE),VLOOKUP(TabListaBens[[#This Row],[CodBem]],#REF!,4,FALSE)),"-")</f>
        <v>-</v>
      </c>
      <c r="C392" s="16" t="str">
        <f>IFERROR(IFERROR(VLOOKUP(TabListaBens[[#This Row],[CodBem]],#REF!,5,FALSE),VLOOKUP(TabListaBens[[#This Row],[CodBem]],#REF!,6,FALSE)),"-")</f>
        <v>-</v>
      </c>
      <c r="D392" s="45" t="s">
        <v>699</v>
      </c>
      <c r="E392" s="45" t="s">
        <v>187</v>
      </c>
      <c r="F392" s="45" t="s">
        <v>188</v>
      </c>
      <c r="G392" s="45" t="s">
        <v>22</v>
      </c>
      <c r="H392" s="45" t="s">
        <v>18</v>
      </c>
      <c r="I392" s="45" t="s">
        <v>27</v>
      </c>
    </row>
    <row r="393" spans="1:9" ht="15" x14ac:dyDescent="0.25">
      <c r="A393" s="16" t="str">
        <f>TabListaBens[[#This Row],[Bem]]</f>
        <v>SBGCL-MNFOU00037</v>
      </c>
      <c r="B393" s="16" t="str">
        <f>IFERROR(IFERROR(VLOOKUP(TabListaBens[[#This Row],[CodBem]],#REF!,3,FALSE),VLOOKUP(TabListaBens[[#This Row],[CodBem]],#REF!,4,FALSE)),"-")</f>
        <v>-</v>
      </c>
      <c r="C393" s="16" t="str">
        <f>IFERROR(IFERROR(VLOOKUP(TabListaBens[[#This Row],[CodBem]],#REF!,5,FALSE),VLOOKUP(TabListaBens[[#This Row],[CodBem]],#REF!,6,FALSE)),"-")</f>
        <v>-</v>
      </c>
      <c r="D393" s="45" t="s">
        <v>700</v>
      </c>
      <c r="E393" s="45" t="s">
        <v>187</v>
      </c>
      <c r="F393" s="45" t="s">
        <v>188</v>
      </c>
      <c r="G393" s="45" t="s">
        <v>22</v>
      </c>
      <c r="H393" s="45" t="s">
        <v>18</v>
      </c>
      <c r="I393" s="45" t="s">
        <v>25</v>
      </c>
    </row>
    <row r="394" spans="1:9" ht="15" x14ac:dyDescent="0.25">
      <c r="A394" s="16" t="str">
        <f>TabListaBens[[#This Row],[Bem]]</f>
        <v>SBGCL-MNFOU00038</v>
      </c>
      <c r="B394" s="16" t="str">
        <f>IFERROR(IFERROR(VLOOKUP(TabListaBens[[#This Row],[CodBem]],#REF!,3,FALSE),VLOOKUP(TabListaBens[[#This Row],[CodBem]],#REF!,4,FALSE)),"-")</f>
        <v>-</v>
      </c>
      <c r="C394" s="16" t="str">
        <f>IFERROR(IFERROR(VLOOKUP(TabListaBens[[#This Row],[CodBem]],#REF!,5,FALSE),VLOOKUP(TabListaBens[[#This Row],[CodBem]],#REF!,6,FALSE)),"-")</f>
        <v>-</v>
      </c>
      <c r="D394" s="45" t="s">
        <v>701</v>
      </c>
      <c r="E394" s="45" t="s">
        <v>187</v>
      </c>
      <c r="F394" s="45" t="s">
        <v>188</v>
      </c>
      <c r="G394" s="45" t="s">
        <v>22</v>
      </c>
      <c r="H394" s="45" t="s">
        <v>18</v>
      </c>
      <c r="I394" s="45" t="s">
        <v>25</v>
      </c>
    </row>
    <row r="395" spans="1:9" ht="15" x14ac:dyDescent="0.25">
      <c r="A395" s="16" t="str">
        <f>TabListaBens[[#This Row],[Bem]]</f>
        <v>SBGCL-MNFOU00039</v>
      </c>
      <c r="B395" s="16" t="str">
        <f>IFERROR(IFERROR(VLOOKUP(TabListaBens[[#This Row],[CodBem]],#REF!,3,FALSE),VLOOKUP(TabListaBens[[#This Row],[CodBem]],#REF!,4,FALSE)),"-")</f>
        <v>-</v>
      </c>
      <c r="C395" s="16" t="str">
        <f>IFERROR(IFERROR(VLOOKUP(TabListaBens[[#This Row],[CodBem]],#REF!,5,FALSE),VLOOKUP(TabListaBens[[#This Row],[CodBem]],#REF!,6,FALSE)),"-")</f>
        <v>-</v>
      </c>
      <c r="D395" s="45" t="s">
        <v>702</v>
      </c>
      <c r="E395" s="45" t="s">
        <v>187</v>
      </c>
      <c r="F395" s="45" t="s">
        <v>188</v>
      </c>
      <c r="G395" s="45" t="s">
        <v>22</v>
      </c>
      <c r="H395" s="45" t="s">
        <v>18</v>
      </c>
      <c r="I395" s="45" t="s">
        <v>26</v>
      </c>
    </row>
    <row r="396" spans="1:9" ht="15" x14ac:dyDescent="0.25">
      <c r="A396" s="16" t="str">
        <f>TabListaBens[[#This Row],[Bem]]</f>
        <v>SBGCL-MNFOU00040</v>
      </c>
      <c r="B396" s="16" t="str">
        <f>IFERROR(IFERROR(VLOOKUP(TabListaBens[[#This Row],[CodBem]],#REF!,3,FALSE),VLOOKUP(TabListaBens[[#This Row],[CodBem]],#REF!,4,FALSE)),"-")</f>
        <v>-</v>
      </c>
      <c r="C396" s="16" t="str">
        <f>IFERROR(IFERROR(VLOOKUP(TabListaBens[[#This Row],[CodBem]],#REF!,5,FALSE),VLOOKUP(TabListaBens[[#This Row],[CodBem]],#REF!,6,FALSE)),"-")</f>
        <v>-</v>
      </c>
      <c r="D396" s="45" t="s">
        <v>703</v>
      </c>
      <c r="E396" s="45" t="s">
        <v>187</v>
      </c>
      <c r="F396" s="45" t="s">
        <v>188</v>
      </c>
      <c r="G396" s="45" t="s">
        <v>22</v>
      </c>
      <c r="H396" s="45" t="s">
        <v>18</v>
      </c>
      <c r="I396" s="45" t="s">
        <v>26</v>
      </c>
    </row>
    <row r="397" spans="1:9" ht="15" x14ac:dyDescent="0.25">
      <c r="A397" s="16" t="str">
        <f>TabListaBens[[#This Row],[Bem]]</f>
        <v>SBGCL-MNFOU00041</v>
      </c>
      <c r="B397" s="16" t="str">
        <f>IFERROR(IFERROR(VLOOKUP(TabListaBens[[#This Row],[CodBem]],#REF!,3,FALSE),VLOOKUP(TabListaBens[[#This Row],[CodBem]],#REF!,4,FALSE)),"-")</f>
        <v>-</v>
      </c>
      <c r="C397" s="16" t="str">
        <f>IFERROR(IFERROR(VLOOKUP(TabListaBens[[#This Row],[CodBem]],#REF!,5,FALSE),VLOOKUP(TabListaBens[[#This Row],[CodBem]],#REF!,6,FALSE)),"-")</f>
        <v>-</v>
      </c>
      <c r="D397" s="45" t="s">
        <v>704</v>
      </c>
      <c r="E397" s="45" t="s">
        <v>187</v>
      </c>
      <c r="F397" s="45" t="s">
        <v>188</v>
      </c>
      <c r="G397" s="45" t="s">
        <v>22</v>
      </c>
      <c r="H397" s="45" t="s">
        <v>18</v>
      </c>
      <c r="I397" s="45" t="s">
        <v>27</v>
      </c>
    </row>
    <row r="398" spans="1:9" ht="15" x14ac:dyDescent="0.25">
      <c r="A398" s="16" t="str">
        <f>TabListaBens[[#This Row],[Bem]]</f>
        <v>SBGCL-MNFOU00042</v>
      </c>
      <c r="B398" s="16" t="str">
        <f>IFERROR(IFERROR(VLOOKUP(TabListaBens[[#This Row],[CodBem]],#REF!,3,FALSE),VLOOKUP(TabListaBens[[#This Row],[CodBem]],#REF!,4,FALSE)),"-")</f>
        <v>-</v>
      </c>
      <c r="C398" s="16" t="str">
        <f>IFERROR(IFERROR(VLOOKUP(TabListaBens[[#This Row],[CodBem]],#REF!,5,FALSE),VLOOKUP(TabListaBens[[#This Row],[CodBem]],#REF!,6,FALSE)),"-")</f>
        <v>-</v>
      </c>
      <c r="D398" s="45" t="s">
        <v>705</v>
      </c>
      <c r="E398" s="45" t="s">
        <v>187</v>
      </c>
      <c r="F398" s="45" t="s">
        <v>188</v>
      </c>
      <c r="G398" s="45" t="s">
        <v>22</v>
      </c>
      <c r="H398" s="45" t="s">
        <v>18</v>
      </c>
      <c r="I398" s="45" t="s">
        <v>28</v>
      </c>
    </row>
    <row r="399" spans="1:9" ht="15" x14ac:dyDescent="0.25">
      <c r="A399" s="16" t="str">
        <f>TabListaBens[[#This Row],[Bem]]</f>
        <v>SBGCL-MNFOU00043</v>
      </c>
      <c r="B399" s="16" t="str">
        <f>IFERROR(IFERROR(VLOOKUP(TabListaBens[[#This Row],[CodBem]],#REF!,3,FALSE),VLOOKUP(TabListaBens[[#This Row],[CodBem]],#REF!,4,FALSE)),"-")</f>
        <v>-</v>
      </c>
      <c r="C399" s="16" t="str">
        <f>IFERROR(IFERROR(VLOOKUP(TabListaBens[[#This Row],[CodBem]],#REF!,5,FALSE),VLOOKUP(TabListaBens[[#This Row],[CodBem]],#REF!,6,FALSE)),"-")</f>
        <v>-</v>
      </c>
      <c r="D399" s="45" t="s">
        <v>706</v>
      </c>
      <c r="E399" s="45" t="s">
        <v>187</v>
      </c>
      <c r="F399" s="45" t="s">
        <v>188</v>
      </c>
      <c r="G399" s="45" t="s">
        <v>22</v>
      </c>
      <c r="H399" s="45" t="s">
        <v>18</v>
      </c>
      <c r="I399" s="45" t="s">
        <v>28</v>
      </c>
    </row>
    <row r="400" spans="1:9" ht="15" x14ac:dyDescent="0.25">
      <c r="A400" s="16" t="str">
        <f>TabListaBens[[#This Row],[Bem]]</f>
        <v>SBGCL-MNFOU00044</v>
      </c>
      <c r="B400" s="16" t="str">
        <f>IFERROR(IFERROR(VLOOKUP(TabListaBens[[#This Row],[CodBem]],#REF!,3,FALSE),VLOOKUP(TabListaBens[[#This Row],[CodBem]],#REF!,4,FALSE)),"-")</f>
        <v>-</v>
      </c>
      <c r="C400" s="16" t="str">
        <f>IFERROR(IFERROR(VLOOKUP(TabListaBens[[#This Row],[CodBem]],#REF!,5,FALSE),VLOOKUP(TabListaBens[[#This Row],[CodBem]],#REF!,6,FALSE)),"-")</f>
        <v>-</v>
      </c>
      <c r="D400" s="45" t="s">
        <v>707</v>
      </c>
      <c r="E400" s="45" t="s">
        <v>187</v>
      </c>
      <c r="F400" s="45" t="s">
        <v>188</v>
      </c>
      <c r="G400" s="45" t="s">
        <v>22</v>
      </c>
      <c r="H400" s="45" t="s">
        <v>18</v>
      </c>
      <c r="I400" s="45" t="s">
        <v>28</v>
      </c>
    </row>
    <row r="401" spans="1:9" ht="15" x14ac:dyDescent="0.25">
      <c r="A401" s="16" t="str">
        <f>TabListaBens[[#This Row],[Bem]]</f>
        <v>SBGCL-MNFOU00045</v>
      </c>
      <c r="B401" s="16" t="str">
        <f>IFERROR(IFERROR(VLOOKUP(TabListaBens[[#This Row],[CodBem]],#REF!,3,FALSE),VLOOKUP(TabListaBens[[#This Row],[CodBem]],#REF!,4,FALSE)),"-")</f>
        <v>-</v>
      </c>
      <c r="C401" s="16" t="str">
        <f>IFERROR(IFERROR(VLOOKUP(TabListaBens[[#This Row],[CodBem]],#REF!,5,FALSE),VLOOKUP(TabListaBens[[#This Row],[CodBem]],#REF!,6,FALSE)),"-")</f>
        <v>-</v>
      </c>
      <c r="D401" s="45" t="s">
        <v>708</v>
      </c>
      <c r="E401" s="45" t="s">
        <v>187</v>
      </c>
      <c r="F401" s="45" t="s">
        <v>188</v>
      </c>
      <c r="G401" s="45" t="s">
        <v>22</v>
      </c>
      <c r="H401" s="45" t="s">
        <v>18</v>
      </c>
      <c r="I401" s="45" t="s">
        <v>26</v>
      </c>
    </row>
    <row r="402" spans="1:9" ht="15" x14ac:dyDescent="0.25">
      <c r="A402" s="16" t="str">
        <f>TabListaBens[[#This Row],[Bem]]</f>
        <v>SBGCL-MNFOU00046</v>
      </c>
      <c r="B402" s="16" t="str">
        <f>IFERROR(IFERROR(VLOOKUP(TabListaBens[[#This Row],[CodBem]],#REF!,3,FALSE),VLOOKUP(TabListaBens[[#This Row],[CodBem]],#REF!,4,FALSE)),"-")</f>
        <v>-</v>
      </c>
      <c r="C402" s="16" t="str">
        <f>IFERROR(IFERROR(VLOOKUP(TabListaBens[[#This Row],[CodBem]],#REF!,5,FALSE),VLOOKUP(TabListaBens[[#This Row],[CodBem]],#REF!,6,FALSE)),"-")</f>
        <v>-</v>
      </c>
      <c r="D402" s="45" t="s">
        <v>709</v>
      </c>
      <c r="E402" s="45" t="s">
        <v>187</v>
      </c>
      <c r="F402" s="45" t="s">
        <v>188</v>
      </c>
      <c r="G402" s="45" t="s">
        <v>22</v>
      </c>
      <c r="H402" s="45" t="s">
        <v>18</v>
      </c>
      <c r="I402" s="45" t="s">
        <v>26</v>
      </c>
    </row>
    <row r="403" spans="1:9" ht="15" x14ac:dyDescent="0.25">
      <c r="A403" s="16" t="str">
        <f>TabListaBens[[#This Row],[Bem]]</f>
        <v>SBGCL-MNFOU00047</v>
      </c>
      <c r="B403" s="16" t="str">
        <f>IFERROR(IFERROR(VLOOKUP(TabListaBens[[#This Row],[CodBem]],#REF!,3,FALSE),VLOOKUP(TabListaBens[[#This Row],[CodBem]],#REF!,4,FALSE)),"-")</f>
        <v>-</v>
      </c>
      <c r="C403" s="16" t="str">
        <f>IFERROR(IFERROR(VLOOKUP(TabListaBens[[#This Row],[CodBem]],#REF!,5,FALSE),VLOOKUP(TabListaBens[[#This Row],[CodBem]],#REF!,6,FALSE)),"-")</f>
        <v>-</v>
      </c>
      <c r="D403" s="45" t="s">
        <v>710</v>
      </c>
      <c r="E403" s="45" t="s">
        <v>187</v>
      </c>
      <c r="F403" s="45" t="s">
        <v>188</v>
      </c>
      <c r="G403" s="45" t="s">
        <v>22</v>
      </c>
      <c r="H403" s="45" t="s">
        <v>18</v>
      </c>
      <c r="I403" s="45" t="s">
        <v>28</v>
      </c>
    </row>
    <row r="404" spans="1:9" ht="15" x14ac:dyDescent="0.25">
      <c r="A404" s="16" t="str">
        <f>TabListaBens[[#This Row],[Bem]]</f>
        <v>SBGCL-MNFOU00048</v>
      </c>
      <c r="B404" s="16" t="str">
        <f>IFERROR(IFERROR(VLOOKUP(TabListaBens[[#This Row],[CodBem]],#REF!,3,FALSE),VLOOKUP(TabListaBens[[#This Row],[CodBem]],#REF!,4,FALSE)),"-")</f>
        <v>-</v>
      </c>
      <c r="C404" s="16" t="str">
        <f>IFERROR(IFERROR(VLOOKUP(TabListaBens[[#This Row],[CodBem]],#REF!,5,FALSE),VLOOKUP(TabListaBens[[#This Row],[CodBem]],#REF!,6,FALSE)),"-")</f>
        <v>-</v>
      </c>
      <c r="D404" s="45" t="s">
        <v>711</v>
      </c>
      <c r="E404" s="45" t="s">
        <v>187</v>
      </c>
      <c r="F404" s="45" t="s">
        <v>188</v>
      </c>
      <c r="G404" s="45" t="s">
        <v>22</v>
      </c>
      <c r="H404" s="45" t="s">
        <v>18</v>
      </c>
      <c r="I404" s="45" t="s">
        <v>25</v>
      </c>
    </row>
    <row r="405" spans="1:9" ht="15" x14ac:dyDescent="0.25">
      <c r="A405" s="16" t="str">
        <f>TabListaBens[[#This Row],[Bem]]</f>
        <v>SBGCL-MNFOU00049</v>
      </c>
      <c r="B405" s="16" t="str">
        <f>IFERROR(IFERROR(VLOOKUP(TabListaBens[[#This Row],[CodBem]],#REF!,3,FALSE),VLOOKUP(TabListaBens[[#This Row],[CodBem]],#REF!,4,FALSE)),"-")</f>
        <v>-</v>
      </c>
      <c r="C405" s="16" t="str">
        <f>IFERROR(IFERROR(VLOOKUP(TabListaBens[[#This Row],[CodBem]],#REF!,5,FALSE),VLOOKUP(TabListaBens[[#This Row],[CodBem]],#REF!,6,FALSE)),"-")</f>
        <v>-</v>
      </c>
      <c r="D405" s="45" t="s">
        <v>712</v>
      </c>
      <c r="E405" s="45" t="s">
        <v>187</v>
      </c>
      <c r="F405" s="45" t="s">
        <v>188</v>
      </c>
      <c r="G405" s="45" t="s">
        <v>22</v>
      </c>
      <c r="H405" s="45" t="s">
        <v>18</v>
      </c>
      <c r="I405" s="45" t="s">
        <v>952</v>
      </c>
    </row>
    <row r="406" spans="1:9" ht="15" x14ac:dyDescent="0.25">
      <c r="A406" s="16" t="str">
        <f>TabListaBens[[#This Row],[Bem]]</f>
        <v>SBGCL-MNFOU00050</v>
      </c>
      <c r="B406" s="16" t="str">
        <f>IFERROR(IFERROR(VLOOKUP(TabListaBens[[#This Row],[CodBem]],#REF!,3,FALSE),VLOOKUP(TabListaBens[[#This Row],[CodBem]],#REF!,4,FALSE)),"-")</f>
        <v>-</v>
      </c>
      <c r="C406" s="16" t="str">
        <f>IFERROR(IFERROR(VLOOKUP(TabListaBens[[#This Row],[CodBem]],#REF!,5,FALSE),VLOOKUP(TabListaBens[[#This Row],[CodBem]],#REF!,6,FALSE)),"-")</f>
        <v>-</v>
      </c>
      <c r="D406" s="45" t="s">
        <v>713</v>
      </c>
      <c r="E406" s="45" t="s">
        <v>187</v>
      </c>
      <c r="F406" s="45" t="s">
        <v>188</v>
      </c>
      <c r="G406" s="45" t="s">
        <v>22</v>
      </c>
      <c r="H406" s="45" t="s">
        <v>18</v>
      </c>
      <c r="I406" s="45" t="s">
        <v>29</v>
      </c>
    </row>
    <row r="407" spans="1:9" ht="15" x14ac:dyDescent="0.25">
      <c r="A407" s="16" t="str">
        <f>TabListaBens[[#This Row],[Bem]]</f>
        <v>SBGCL-MNFOU00051</v>
      </c>
      <c r="B407" s="16" t="str">
        <f>IFERROR(IFERROR(VLOOKUP(TabListaBens[[#This Row],[CodBem]],#REF!,3,FALSE),VLOOKUP(TabListaBens[[#This Row],[CodBem]],#REF!,4,FALSE)),"-")</f>
        <v>-</v>
      </c>
      <c r="C407" s="16" t="str">
        <f>IFERROR(IFERROR(VLOOKUP(TabListaBens[[#This Row],[CodBem]],#REF!,5,FALSE),VLOOKUP(TabListaBens[[#This Row],[CodBem]],#REF!,6,FALSE)),"-")</f>
        <v>-</v>
      </c>
      <c r="D407" s="45" t="s">
        <v>798</v>
      </c>
      <c r="E407" s="45" t="s">
        <v>187</v>
      </c>
      <c r="F407" s="45" t="s">
        <v>188</v>
      </c>
      <c r="G407" s="45" t="s">
        <v>22</v>
      </c>
      <c r="H407" s="45" t="s">
        <v>18</v>
      </c>
      <c r="I407" s="45" t="s">
        <v>26</v>
      </c>
    </row>
    <row r="408" spans="1:9" ht="15" x14ac:dyDescent="0.25">
      <c r="A408" s="16" t="str">
        <f>TabListaBens[[#This Row],[Bem]]</f>
        <v>SBGCL-MNFOU00052</v>
      </c>
      <c r="B408" s="16" t="str">
        <f>IFERROR(IFERROR(VLOOKUP(TabListaBens[[#This Row],[CodBem]],#REF!,3,FALSE),VLOOKUP(TabListaBens[[#This Row],[CodBem]],#REF!,4,FALSE)),"-")</f>
        <v>-</v>
      </c>
      <c r="C408" s="16" t="str">
        <f>IFERROR(IFERROR(VLOOKUP(TabListaBens[[#This Row],[CodBem]],#REF!,5,FALSE),VLOOKUP(TabListaBens[[#This Row],[CodBem]],#REF!,6,FALSE)),"-")</f>
        <v>-</v>
      </c>
      <c r="D408" s="45" t="s">
        <v>799</v>
      </c>
      <c r="E408" s="45" t="s">
        <v>187</v>
      </c>
      <c r="F408" s="45" t="s">
        <v>188</v>
      </c>
      <c r="G408" s="45" t="s">
        <v>22</v>
      </c>
      <c r="H408" s="45" t="s">
        <v>18</v>
      </c>
      <c r="I408" s="45" t="s">
        <v>26</v>
      </c>
    </row>
    <row r="409" spans="1:9" ht="15" x14ac:dyDescent="0.25">
      <c r="A409" s="16" t="str">
        <f>TabListaBens[[#This Row],[Bem]]</f>
        <v>SBGCL-MNFOU00053</v>
      </c>
      <c r="B409" s="16" t="str">
        <f>IFERROR(IFERROR(VLOOKUP(TabListaBens[[#This Row],[CodBem]],#REF!,3,FALSE),VLOOKUP(TabListaBens[[#This Row],[CodBem]],#REF!,4,FALSE)),"-")</f>
        <v>-</v>
      </c>
      <c r="C409" s="16" t="str">
        <f>IFERROR(IFERROR(VLOOKUP(TabListaBens[[#This Row],[CodBem]],#REF!,5,FALSE),VLOOKUP(TabListaBens[[#This Row],[CodBem]],#REF!,6,FALSE)),"-")</f>
        <v>-</v>
      </c>
      <c r="D409" s="45" t="s">
        <v>800</v>
      </c>
      <c r="E409" s="45" t="s">
        <v>187</v>
      </c>
      <c r="F409" s="45" t="s">
        <v>188</v>
      </c>
      <c r="G409" s="45" t="s">
        <v>22</v>
      </c>
      <c r="H409" s="45" t="s">
        <v>18</v>
      </c>
      <c r="I409" s="45" t="s">
        <v>28</v>
      </c>
    </row>
    <row r="410" spans="1:9" ht="15" x14ac:dyDescent="0.25">
      <c r="A410" s="16" t="str">
        <f>TabListaBens[[#This Row],[Bem]]</f>
        <v>SBGCL-MNFOU00054</v>
      </c>
      <c r="B410" s="16" t="str">
        <f>IFERROR(IFERROR(VLOOKUP(TabListaBens[[#This Row],[CodBem]],#REF!,3,FALSE),VLOOKUP(TabListaBens[[#This Row],[CodBem]],#REF!,4,FALSE)),"-")</f>
        <v>-</v>
      </c>
      <c r="C410" s="16" t="str">
        <f>IFERROR(IFERROR(VLOOKUP(TabListaBens[[#This Row],[CodBem]],#REF!,5,FALSE),VLOOKUP(TabListaBens[[#This Row],[CodBem]],#REF!,6,FALSE)),"-")</f>
        <v>-</v>
      </c>
      <c r="D410" s="45" t="s">
        <v>814</v>
      </c>
      <c r="E410" s="45" t="s">
        <v>187</v>
      </c>
      <c r="F410" s="45" t="s">
        <v>188</v>
      </c>
      <c r="G410" s="45" t="s">
        <v>22</v>
      </c>
      <c r="H410" s="45" t="s">
        <v>18</v>
      </c>
      <c r="I410" s="45" t="s">
        <v>27</v>
      </c>
    </row>
    <row r="411" spans="1:9" ht="15" x14ac:dyDescent="0.25">
      <c r="A411" s="16" t="str">
        <f>TabListaBens[[#This Row],[Bem]]</f>
        <v>SBGCL-MNFOU00055</v>
      </c>
      <c r="B411" s="16" t="str">
        <f>IFERROR(IFERROR(VLOOKUP(TabListaBens[[#This Row],[CodBem]],#REF!,3,FALSE),VLOOKUP(TabListaBens[[#This Row],[CodBem]],#REF!,4,FALSE)),"-")</f>
        <v>-</v>
      </c>
      <c r="C411" s="16" t="str">
        <f>IFERROR(IFERROR(VLOOKUP(TabListaBens[[#This Row],[CodBem]],#REF!,5,FALSE),VLOOKUP(TabListaBens[[#This Row],[CodBem]],#REF!,6,FALSE)),"-")</f>
        <v>-</v>
      </c>
      <c r="D411" s="45" t="s">
        <v>815</v>
      </c>
      <c r="E411" s="45" t="s">
        <v>187</v>
      </c>
      <c r="F411" s="45" t="s">
        <v>188</v>
      </c>
      <c r="G411" s="45" t="s">
        <v>22</v>
      </c>
      <c r="H411" s="45" t="s">
        <v>18</v>
      </c>
      <c r="I411" s="45" t="s">
        <v>26</v>
      </c>
    </row>
    <row r="412" spans="1:9" ht="15" x14ac:dyDescent="0.25">
      <c r="A412" s="16" t="str">
        <f>TabListaBens[[#This Row],[Bem]]</f>
        <v>SBGCL-MNFOU00056</v>
      </c>
      <c r="B412" s="16" t="str">
        <f>IFERROR(IFERROR(VLOOKUP(TabListaBens[[#This Row],[CodBem]],#REF!,3,FALSE),VLOOKUP(TabListaBens[[#This Row],[CodBem]],#REF!,4,FALSE)),"-")</f>
        <v>-</v>
      </c>
      <c r="C412" s="16" t="str">
        <f>IFERROR(IFERROR(VLOOKUP(TabListaBens[[#This Row],[CodBem]],#REF!,5,FALSE),VLOOKUP(TabListaBens[[#This Row],[CodBem]],#REF!,6,FALSE)),"-")</f>
        <v>-</v>
      </c>
      <c r="D412" s="45" t="s">
        <v>875</v>
      </c>
      <c r="E412" s="45" t="s">
        <v>187</v>
      </c>
      <c r="F412" s="45" t="s">
        <v>188</v>
      </c>
      <c r="G412" s="45" t="s">
        <v>22</v>
      </c>
      <c r="H412" s="45" t="s">
        <v>18</v>
      </c>
      <c r="I412" s="45" t="s">
        <v>26</v>
      </c>
    </row>
    <row r="413" spans="1:9" ht="15" x14ac:dyDescent="0.25">
      <c r="A413" s="16" t="str">
        <f>TabListaBens[[#This Row],[Bem]]</f>
        <v>SBGCL-MNFOU00057</v>
      </c>
      <c r="B413" s="16" t="str">
        <f>IFERROR(IFERROR(VLOOKUP(TabListaBens[[#This Row],[CodBem]],#REF!,3,FALSE),VLOOKUP(TabListaBens[[#This Row],[CodBem]],#REF!,4,FALSE)),"-")</f>
        <v>-</v>
      </c>
      <c r="C413" s="16" t="str">
        <f>IFERROR(IFERROR(VLOOKUP(TabListaBens[[#This Row],[CodBem]],#REF!,5,FALSE),VLOOKUP(TabListaBens[[#This Row],[CodBem]],#REF!,6,FALSE)),"-")</f>
        <v>-</v>
      </c>
      <c r="D413" s="45" t="s">
        <v>876</v>
      </c>
      <c r="E413" s="45" t="s">
        <v>187</v>
      </c>
      <c r="F413" s="45" t="s">
        <v>188</v>
      </c>
      <c r="G413" s="45" t="s">
        <v>22</v>
      </c>
      <c r="H413" s="45" t="s">
        <v>18</v>
      </c>
      <c r="I413" s="45" t="s">
        <v>26</v>
      </c>
    </row>
    <row r="414" spans="1:9" ht="15" x14ac:dyDescent="0.25">
      <c r="A414" s="16" t="str">
        <f>TabListaBens[[#This Row],[Bem]]</f>
        <v>SBGCL-MNFOU00058</v>
      </c>
      <c r="B414" s="16" t="str">
        <f>IFERROR(IFERROR(VLOOKUP(TabListaBens[[#This Row],[CodBem]],#REF!,3,FALSE),VLOOKUP(TabListaBens[[#This Row],[CodBem]],#REF!,4,FALSE)),"-")</f>
        <v>-</v>
      </c>
      <c r="C414" s="16" t="str">
        <f>IFERROR(IFERROR(VLOOKUP(TabListaBens[[#This Row],[CodBem]],#REF!,5,FALSE),VLOOKUP(TabListaBens[[#This Row],[CodBem]],#REF!,6,FALSE)),"-")</f>
        <v>-</v>
      </c>
      <c r="D414" s="45" t="s">
        <v>877</v>
      </c>
      <c r="E414" s="45" t="s">
        <v>187</v>
      </c>
      <c r="F414" s="45" t="s">
        <v>188</v>
      </c>
      <c r="G414" s="45" t="s">
        <v>22</v>
      </c>
      <c r="H414" s="45" t="s">
        <v>18</v>
      </c>
      <c r="I414" s="45" t="s">
        <v>952</v>
      </c>
    </row>
    <row r="415" spans="1:9" ht="15" x14ac:dyDescent="0.25">
      <c r="A415" s="16" t="str">
        <f>TabListaBens[[#This Row],[Bem]]</f>
        <v>SBGCL-MNFOU00059</v>
      </c>
      <c r="B415" s="16" t="str">
        <f>IFERROR(IFERROR(VLOOKUP(TabListaBens[[#This Row],[CodBem]],#REF!,3,FALSE),VLOOKUP(TabListaBens[[#This Row],[CodBem]],#REF!,4,FALSE)),"-")</f>
        <v>-</v>
      </c>
      <c r="C415" s="16" t="str">
        <f>IFERROR(IFERROR(VLOOKUP(TabListaBens[[#This Row],[CodBem]],#REF!,5,FALSE),VLOOKUP(TabListaBens[[#This Row],[CodBem]],#REF!,6,FALSE)),"-")</f>
        <v>-</v>
      </c>
      <c r="D415" s="45" t="s">
        <v>878</v>
      </c>
      <c r="E415" s="45" t="s">
        <v>187</v>
      </c>
      <c r="F415" s="45" t="s">
        <v>188</v>
      </c>
      <c r="G415" s="45" t="s">
        <v>22</v>
      </c>
      <c r="H415" s="45" t="s">
        <v>18</v>
      </c>
      <c r="I415" s="45" t="s">
        <v>26</v>
      </c>
    </row>
    <row r="416" spans="1:9" ht="15" x14ac:dyDescent="0.25">
      <c r="A416" s="16" t="str">
        <f>TabListaBens[[#This Row],[Bem]]</f>
        <v>SBGCL-MNFOU00060</v>
      </c>
      <c r="B416" s="16" t="str">
        <f>IFERROR(IFERROR(VLOOKUP(TabListaBens[[#This Row],[CodBem]],#REF!,3,FALSE),VLOOKUP(TabListaBens[[#This Row],[CodBem]],#REF!,4,FALSE)),"-")</f>
        <v>-</v>
      </c>
      <c r="C416" s="16" t="str">
        <f>IFERROR(IFERROR(VLOOKUP(TabListaBens[[#This Row],[CodBem]],#REF!,5,FALSE),VLOOKUP(TabListaBens[[#This Row],[CodBem]],#REF!,6,FALSE)),"-")</f>
        <v>-</v>
      </c>
      <c r="D416" s="45" t="s">
        <v>879</v>
      </c>
      <c r="E416" s="45" t="s">
        <v>187</v>
      </c>
      <c r="F416" s="45" t="s">
        <v>188</v>
      </c>
      <c r="G416" s="45" t="s">
        <v>22</v>
      </c>
      <c r="H416" s="45" t="s">
        <v>18</v>
      </c>
      <c r="I416" s="45" t="s">
        <v>26</v>
      </c>
    </row>
    <row r="417" spans="1:9" ht="15" x14ac:dyDescent="0.25">
      <c r="A417" s="16" t="str">
        <f>TabListaBens[[#This Row],[Bem]]</f>
        <v>SBGCL-MNFOU00061</v>
      </c>
      <c r="B417" s="16" t="str">
        <f>IFERROR(IFERROR(VLOOKUP(TabListaBens[[#This Row],[CodBem]],#REF!,3,FALSE),VLOOKUP(TabListaBens[[#This Row],[CodBem]],#REF!,4,FALSE)),"-")</f>
        <v>-</v>
      </c>
      <c r="C417" s="16" t="str">
        <f>IFERROR(IFERROR(VLOOKUP(TabListaBens[[#This Row],[CodBem]],#REF!,5,FALSE),VLOOKUP(TabListaBens[[#This Row],[CodBem]],#REF!,6,FALSE)),"-")</f>
        <v>-</v>
      </c>
      <c r="D417" s="45" t="s">
        <v>880</v>
      </c>
      <c r="E417" s="45" t="s">
        <v>187</v>
      </c>
      <c r="F417" s="45" t="s">
        <v>188</v>
      </c>
      <c r="G417" s="45" t="s">
        <v>22</v>
      </c>
      <c r="H417" s="45" t="s">
        <v>18</v>
      </c>
      <c r="I417" s="45" t="s">
        <v>25</v>
      </c>
    </row>
    <row r="418" spans="1:9" ht="15" x14ac:dyDescent="0.25">
      <c r="A418" s="16" t="str">
        <f>TabListaBens[[#This Row],[Bem]]</f>
        <v>SBGCL-MNFOU00062</v>
      </c>
      <c r="B418" s="16" t="str">
        <f>IFERROR(IFERROR(VLOOKUP(TabListaBens[[#This Row],[CodBem]],#REF!,3,FALSE),VLOOKUP(TabListaBens[[#This Row],[CodBem]],#REF!,4,FALSE)),"-")</f>
        <v>-</v>
      </c>
      <c r="C418" s="16" t="str">
        <f>IFERROR(IFERROR(VLOOKUP(TabListaBens[[#This Row],[CodBem]],#REF!,5,FALSE),VLOOKUP(TabListaBens[[#This Row],[CodBem]],#REF!,6,FALSE)),"-")</f>
        <v>-</v>
      </c>
      <c r="D418" s="45" t="s">
        <v>881</v>
      </c>
      <c r="E418" s="45" t="s">
        <v>187</v>
      </c>
      <c r="F418" s="45" t="s">
        <v>188</v>
      </c>
      <c r="G418" s="45" t="s">
        <v>22</v>
      </c>
      <c r="H418" s="45" t="s">
        <v>5</v>
      </c>
      <c r="I418" s="45" t="s">
        <v>1226</v>
      </c>
    </row>
    <row r="419" spans="1:9" ht="15" x14ac:dyDescent="0.25">
      <c r="A419" s="16" t="str">
        <f>TabListaBens[[#This Row],[Bem]]</f>
        <v>SBGCL-MNFOU00063</v>
      </c>
      <c r="B419" s="16" t="str">
        <f>IFERROR(IFERROR(VLOOKUP(TabListaBens[[#This Row],[CodBem]],#REF!,3,FALSE),VLOOKUP(TabListaBens[[#This Row],[CodBem]],#REF!,4,FALSE)),"-")</f>
        <v>-</v>
      </c>
      <c r="C419" s="16" t="str">
        <f>IFERROR(IFERROR(VLOOKUP(TabListaBens[[#This Row],[CodBem]],#REF!,5,FALSE),VLOOKUP(TabListaBens[[#This Row],[CodBem]],#REF!,6,FALSE)),"-")</f>
        <v>-</v>
      </c>
      <c r="D419" s="45" t="s">
        <v>882</v>
      </c>
      <c r="E419" s="45" t="s">
        <v>187</v>
      </c>
      <c r="F419" s="45" t="s">
        <v>188</v>
      </c>
      <c r="G419" s="45" t="s">
        <v>22</v>
      </c>
      <c r="H419" s="45" t="s">
        <v>18</v>
      </c>
      <c r="I419" s="45" t="s">
        <v>28</v>
      </c>
    </row>
    <row r="420" spans="1:9" ht="15" x14ac:dyDescent="0.25">
      <c r="A420" s="16" t="str">
        <f>TabListaBens[[#This Row],[Bem]]</f>
        <v>SBGCL-MNFOU00064</v>
      </c>
      <c r="B420" s="16" t="str">
        <f>IFERROR(IFERROR(VLOOKUP(TabListaBens[[#This Row],[CodBem]],#REF!,3,FALSE),VLOOKUP(TabListaBens[[#This Row],[CodBem]],#REF!,4,FALSE)),"-")</f>
        <v>-</v>
      </c>
      <c r="C420" s="16" t="str">
        <f>IFERROR(IFERROR(VLOOKUP(TabListaBens[[#This Row],[CodBem]],#REF!,5,FALSE),VLOOKUP(TabListaBens[[#This Row],[CodBem]],#REF!,6,FALSE)),"-")</f>
        <v>-</v>
      </c>
      <c r="D420" s="45" t="s">
        <v>883</v>
      </c>
      <c r="E420" s="45" t="s">
        <v>187</v>
      </c>
      <c r="F420" s="45" t="s">
        <v>188</v>
      </c>
      <c r="G420" s="45" t="s">
        <v>22</v>
      </c>
      <c r="H420" s="45" t="s">
        <v>18</v>
      </c>
      <c r="I420" s="45" t="s">
        <v>28</v>
      </c>
    </row>
    <row r="421" spans="1:9" ht="15" x14ac:dyDescent="0.25">
      <c r="A421" s="16" t="str">
        <f>TabListaBens[[#This Row],[Bem]]</f>
        <v>SBGCL-MNFOU00065</v>
      </c>
      <c r="B421" s="16" t="str">
        <f>IFERROR(IFERROR(VLOOKUP(TabListaBens[[#This Row],[CodBem]],#REF!,3,FALSE),VLOOKUP(TabListaBens[[#This Row],[CodBem]],#REF!,4,FALSE)),"-")</f>
        <v>-</v>
      </c>
      <c r="C421" s="16" t="str">
        <f>IFERROR(IFERROR(VLOOKUP(TabListaBens[[#This Row],[CodBem]],#REF!,5,FALSE),VLOOKUP(TabListaBens[[#This Row],[CodBem]],#REF!,6,FALSE)),"-")</f>
        <v>-</v>
      </c>
      <c r="D421" s="45" t="s">
        <v>884</v>
      </c>
      <c r="E421" s="45" t="s">
        <v>187</v>
      </c>
      <c r="F421" s="45" t="s">
        <v>188</v>
      </c>
      <c r="G421" s="45" t="s">
        <v>22</v>
      </c>
      <c r="H421" s="45" t="s">
        <v>5</v>
      </c>
      <c r="I421" s="45" t="s">
        <v>26</v>
      </c>
    </row>
    <row r="422" spans="1:9" ht="15" x14ac:dyDescent="0.25">
      <c r="A422" s="16" t="str">
        <f>TabListaBens[[#This Row],[Bem]]</f>
        <v>SBGCL-MNFOU00066</v>
      </c>
      <c r="B422" s="16" t="str">
        <f>IFERROR(IFERROR(VLOOKUP(TabListaBens[[#This Row],[CodBem]],#REF!,3,FALSE),VLOOKUP(TabListaBens[[#This Row],[CodBem]],#REF!,4,FALSE)),"-")</f>
        <v>-</v>
      </c>
      <c r="C422" s="16" t="str">
        <f>IFERROR(IFERROR(VLOOKUP(TabListaBens[[#This Row],[CodBem]],#REF!,5,FALSE),VLOOKUP(TabListaBens[[#This Row],[CodBem]],#REF!,6,FALSE)),"-")</f>
        <v>-</v>
      </c>
      <c r="D422" s="45" t="s">
        <v>885</v>
      </c>
      <c r="E422" s="45" t="s">
        <v>187</v>
      </c>
      <c r="F422" s="45" t="s">
        <v>188</v>
      </c>
      <c r="G422" s="45" t="s">
        <v>22</v>
      </c>
      <c r="H422" s="45" t="s">
        <v>5</v>
      </c>
      <c r="I422" s="45" t="s">
        <v>952</v>
      </c>
    </row>
    <row r="423" spans="1:9" ht="15" x14ac:dyDescent="0.25">
      <c r="A423" s="16" t="str">
        <f>TabListaBens[[#This Row],[Bem]]</f>
        <v>SBGCL-MNFOU00067</v>
      </c>
      <c r="B423" s="16" t="str">
        <f>IFERROR(IFERROR(VLOOKUP(TabListaBens[[#This Row],[CodBem]],#REF!,3,FALSE),VLOOKUP(TabListaBens[[#This Row],[CodBem]],#REF!,4,FALSE)),"-")</f>
        <v>-</v>
      </c>
      <c r="C423" s="16" t="str">
        <f>IFERROR(IFERROR(VLOOKUP(TabListaBens[[#This Row],[CodBem]],#REF!,5,FALSE),VLOOKUP(TabListaBens[[#This Row],[CodBem]],#REF!,6,FALSE)),"-")</f>
        <v>-</v>
      </c>
      <c r="D423" s="45" t="s">
        <v>886</v>
      </c>
      <c r="E423" s="45" t="s">
        <v>187</v>
      </c>
      <c r="F423" s="45" t="s">
        <v>188</v>
      </c>
      <c r="G423" s="45" t="s">
        <v>22</v>
      </c>
      <c r="H423" s="45" t="s">
        <v>5</v>
      </c>
      <c r="I423" s="45" t="s">
        <v>26</v>
      </c>
    </row>
    <row r="424" spans="1:9" ht="15" x14ac:dyDescent="0.25">
      <c r="A424" s="16" t="str">
        <f>TabListaBens[[#This Row],[Bem]]</f>
        <v>SBGCL-MNFOU00068</v>
      </c>
      <c r="B424" s="16" t="str">
        <f>IFERROR(IFERROR(VLOOKUP(TabListaBens[[#This Row],[CodBem]],#REF!,3,FALSE),VLOOKUP(TabListaBens[[#This Row],[CodBem]],#REF!,4,FALSE)),"-")</f>
        <v>-</v>
      </c>
      <c r="C424" s="16" t="str">
        <f>IFERROR(IFERROR(VLOOKUP(TabListaBens[[#This Row],[CodBem]],#REF!,5,FALSE),VLOOKUP(TabListaBens[[#This Row],[CodBem]],#REF!,6,FALSE)),"-")</f>
        <v>-</v>
      </c>
      <c r="D424" s="45" t="s">
        <v>887</v>
      </c>
      <c r="E424" s="45" t="s">
        <v>187</v>
      </c>
      <c r="F424" s="45" t="s">
        <v>188</v>
      </c>
      <c r="G424" s="45" t="s">
        <v>22</v>
      </c>
      <c r="H424" s="45" t="s">
        <v>5</v>
      </c>
      <c r="I424" s="45" t="s">
        <v>26</v>
      </c>
    </row>
    <row r="425" spans="1:9" ht="15" x14ac:dyDescent="0.25">
      <c r="A425" s="16" t="str">
        <f>TabListaBens[[#This Row],[Bem]]</f>
        <v>SBGCL-MNFOU00069</v>
      </c>
      <c r="B425" s="16" t="str">
        <f>IFERROR(IFERROR(VLOOKUP(TabListaBens[[#This Row],[CodBem]],#REF!,3,FALSE),VLOOKUP(TabListaBens[[#This Row],[CodBem]],#REF!,4,FALSE)),"-")</f>
        <v>-</v>
      </c>
      <c r="C425" s="16" t="str">
        <f>IFERROR(IFERROR(VLOOKUP(TabListaBens[[#This Row],[CodBem]],#REF!,5,FALSE),VLOOKUP(TabListaBens[[#This Row],[CodBem]],#REF!,6,FALSE)),"-")</f>
        <v>-</v>
      </c>
      <c r="D425" s="45" t="s">
        <v>888</v>
      </c>
      <c r="E425" s="45" t="s">
        <v>187</v>
      </c>
      <c r="F425" s="45" t="s">
        <v>188</v>
      </c>
      <c r="G425" s="45" t="s">
        <v>22</v>
      </c>
      <c r="H425" s="45" t="s">
        <v>5</v>
      </c>
      <c r="I425" s="45" t="s">
        <v>27</v>
      </c>
    </row>
    <row r="426" spans="1:9" ht="15" x14ac:dyDescent="0.25">
      <c r="A426" s="16" t="str">
        <f>TabListaBens[[#This Row],[Bem]]</f>
        <v>SBGCL-MNFOU00070</v>
      </c>
      <c r="B426" s="16" t="str">
        <f>IFERROR(IFERROR(VLOOKUP(TabListaBens[[#This Row],[CodBem]],#REF!,3,FALSE),VLOOKUP(TabListaBens[[#This Row],[CodBem]],#REF!,4,FALSE)),"-")</f>
        <v>-</v>
      </c>
      <c r="C426" s="16" t="str">
        <f>IFERROR(IFERROR(VLOOKUP(TabListaBens[[#This Row],[CodBem]],#REF!,5,FALSE),VLOOKUP(TabListaBens[[#This Row],[CodBem]],#REF!,6,FALSE)),"-")</f>
        <v>-</v>
      </c>
      <c r="D426" s="45" t="s">
        <v>889</v>
      </c>
      <c r="E426" s="45" t="s">
        <v>187</v>
      </c>
      <c r="F426" s="45" t="s">
        <v>188</v>
      </c>
      <c r="G426" s="45" t="s">
        <v>22</v>
      </c>
      <c r="H426" s="45" t="s">
        <v>5</v>
      </c>
      <c r="I426" s="45" t="s">
        <v>26</v>
      </c>
    </row>
    <row r="427" spans="1:9" ht="15" x14ac:dyDescent="0.25">
      <c r="A427" s="16" t="str">
        <f>TabListaBens[[#This Row],[Bem]]</f>
        <v>SBGCL-MNFOU00071</v>
      </c>
      <c r="B427" s="16" t="str">
        <f>IFERROR(IFERROR(VLOOKUP(TabListaBens[[#This Row],[CodBem]],#REF!,3,FALSE),VLOOKUP(TabListaBens[[#This Row],[CodBem]],#REF!,4,FALSE)),"-")</f>
        <v>-</v>
      </c>
      <c r="C427" s="16" t="str">
        <f>IFERROR(IFERROR(VLOOKUP(TabListaBens[[#This Row],[CodBem]],#REF!,5,FALSE),VLOOKUP(TabListaBens[[#This Row],[CodBem]],#REF!,6,FALSE)),"-")</f>
        <v>-</v>
      </c>
      <c r="D427" s="45" t="s">
        <v>1005</v>
      </c>
      <c r="E427" s="45" t="s">
        <v>187</v>
      </c>
      <c r="F427" s="45" t="s">
        <v>188</v>
      </c>
      <c r="G427" s="45" t="s">
        <v>22</v>
      </c>
      <c r="H427" s="45" t="s">
        <v>5</v>
      </c>
      <c r="I427" s="45" t="s">
        <v>26</v>
      </c>
    </row>
    <row r="428" spans="1:9" ht="15" x14ac:dyDescent="0.25">
      <c r="A428" s="16" t="str">
        <f>TabListaBens[[#This Row],[Bem]]</f>
        <v>SBGCL-MNFOU00072</v>
      </c>
      <c r="B428" s="16" t="str">
        <f>IFERROR(IFERROR(VLOOKUP(TabListaBens[[#This Row],[CodBem]],#REF!,3,FALSE),VLOOKUP(TabListaBens[[#This Row],[CodBem]],#REF!,4,FALSE)),"-")</f>
        <v>-</v>
      </c>
      <c r="C428" s="16" t="str">
        <f>IFERROR(IFERROR(VLOOKUP(TabListaBens[[#This Row],[CodBem]],#REF!,5,FALSE),VLOOKUP(TabListaBens[[#This Row],[CodBem]],#REF!,6,FALSE)),"-")</f>
        <v>-</v>
      </c>
      <c r="D428" s="45" t="s">
        <v>1006</v>
      </c>
      <c r="E428" s="45" t="s">
        <v>187</v>
      </c>
      <c r="F428" s="45" t="s">
        <v>188</v>
      </c>
      <c r="G428" s="45" t="s">
        <v>22</v>
      </c>
      <c r="H428" s="45" t="s">
        <v>5</v>
      </c>
      <c r="I428" s="45" t="s">
        <v>26</v>
      </c>
    </row>
    <row r="429" spans="1:9" ht="15" x14ac:dyDescent="0.25">
      <c r="A429" s="16" t="str">
        <f>TabListaBens[[#This Row],[Bem]]</f>
        <v>SBGCL-MNFOU00073</v>
      </c>
      <c r="B429" s="16" t="str">
        <f>IFERROR(IFERROR(VLOOKUP(TabListaBens[[#This Row],[CodBem]],#REF!,3,FALSE),VLOOKUP(TabListaBens[[#This Row],[CodBem]],#REF!,4,FALSE)),"-")</f>
        <v>-</v>
      </c>
      <c r="C429" s="16" t="str">
        <f>IFERROR(IFERROR(VLOOKUP(TabListaBens[[#This Row],[CodBem]],#REF!,5,FALSE),VLOOKUP(TabListaBens[[#This Row],[CodBem]],#REF!,6,FALSE)),"-")</f>
        <v>-</v>
      </c>
      <c r="D429" s="45" t="s">
        <v>1007</v>
      </c>
      <c r="E429" s="45" t="s">
        <v>187</v>
      </c>
      <c r="F429" s="45" t="s">
        <v>188</v>
      </c>
      <c r="G429" s="45" t="s">
        <v>22</v>
      </c>
      <c r="H429" s="45" t="s">
        <v>5</v>
      </c>
      <c r="I429" s="45" t="s">
        <v>26</v>
      </c>
    </row>
    <row r="430" spans="1:9" ht="15" x14ac:dyDescent="0.25">
      <c r="A430" s="16" t="str">
        <f>TabListaBens[[#This Row],[Bem]]</f>
        <v>SBGCL-MNFOU00074</v>
      </c>
      <c r="B430" s="16" t="str">
        <f>IFERROR(IFERROR(VLOOKUP(TabListaBens[[#This Row],[CodBem]],#REF!,3,FALSE),VLOOKUP(TabListaBens[[#This Row],[CodBem]],#REF!,4,FALSE)),"-")</f>
        <v>-</v>
      </c>
      <c r="C430" s="16" t="str">
        <f>IFERROR(IFERROR(VLOOKUP(TabListaBens[[#This Row],[CodBem]],#REF!,5,FALSE),VLOOKUP(TabListaBens[[#This Row],[CodBem]],#REF!,6,FALSE)),"-")</f>
        <v>-</v>
      </c>
      <c r="D430" s="45" t="s">
        <v>1008</v>
      </c>
      <c r="E430" s="45" t="s">
        <v>187</v>
      </c>
      <c r="F430" s="45" t="s">
        <v>188</v>
      </c>
      <c r="G430" s="45" t="s">
        <v>22</v>
      </c>
      <c r="H430" s="45" t="s">
        <v>5</v>
      </c>
      <c r="I430" s="45" t="s">
        <v>26</v>
      </c>
    </row>
    <row r="431" spans="1:9" ht="15" x14ac:dyDescent="0.25">
      <c r="A431" s="16" t="str">
        <f>TabListaBens[[#This Row],[Bem]]</f>
        <v>SBGCL-MNFOU00075</v>
      </c>
      <c r="B431" s="16" t="str">
        <f>IFERROR(IFERROR(VLOOKUP(TabListaBens[[#This Row],[CodBem]],#REF!,3,FALSE),VLOOKUP(TabListaBens[[#This Row],[CodBem]],#REF!,4,FALSE)),"-")</f>
        <v>-</v>
      </c>
      <c r="C431" s="16" t="str">
        <f>IFERROR(IFERROR(VLOOKUP(TabListaBens[[#This Row],[CodBem]],#REF!,5,FALSE),VLOOKUP(TabListaBens[[#This Row],[CodBem]],#REF!,6,FALSE)),"-")</f>
        <v>-</v>
      </c>
      <c r="D431" s="45" t="s">
        <v>1009</v>
      </c>
      <c r="E431" s="45" t="s">
        <v>187</v>
      </c>
      <c r="F431" s="45" t="s">
        <v>188</v>
      </c>
      <c r="G431" s="45" t="s">
        <v>22</v>
      </c>
      <c r="H431" s="45" t="s">
        <v>5</v>
      </c>
      <c r="I431" s="45" t="s">
        <v>27</v>
      </c>
    </row>
    <row r="432" spans="1:9" ht="15" x14ac:dyDescent="0.25">
      <c r="A432" s="16" t="str">
        <f>TabListaBens[[#This Row],[Bem]]</f>
        <v>SBGCL-MNFOU00076</v>
      </c>
      <c r="B432" s="16" t="str">
        <f>IFERROR(IFERROR(VLOOKUP(TabListaBens[[#This Row],[CodBem]],#REF!,3,FALSE),VLOOKUP(TabListaBens[[#This Row],[CodBem]],#REF!,4,FALSE)),"-")</f>
        <v>-</v>
      </c>
      <c r="C432" s="16" t="str">
        <f>IFERROR(IFERROR(VLOOKUP(TabListaBens[[#This Row],[CodBem]],#REF!,5,FALSE),VLOOKUP(TabListaBens[[#This Row],[CodBem]],#REF!,6,FALSE)),"-")</f>
        <v>-</v>
      </c>
      <c r="D432" s="45" t="s">
        <v>1010</v>
      </c>
      <c r="E432" s="45" t="s">
        <v>187</v>
      </c>
      <c r="F432" s="45" t="s">
        <v>188</v>
      </c>
      <c r="G432" s="45" t="s">
        <v>22</v>
      </c>
      <c r="H432" s="45" t="s">
        <v>5</v>
      </c>
      <c r="I432" s="45" t="s">
        <v>27</v>
      </c>
    </row>
    <row r="433" spans="1:9" ht="15" x14ac:dyDescent="0.25">
      <c r="A433" s="16" t="str">
        <f>TabListaBens[[#This Row],[Bem]]</f>
        <v>SBGCL-MNFOU00077</v>
      </c>
      <c r="B433" s="16" t="str">
        <f>IFERROR(IFERROR(VLOOKUP(TabListaBens[[#This Row],[CodBem]],#REF!,3,FALSE),VLOOKUP(TabListaBens[[#This Row],[CodBem]],#REF!,4,FALSE)),"-")</f>
        <v>-</v>
      </c>
      <c r="C433" s="16" t="str">
        <f>IFERROR(IFERROR(VLOOKUP(TabListaBens[[#This Row],[CodBem]],#REF!,5,FALSE),VLOOKUP(TabListaBens[[#This Row],[CodBem]],#REF!,6,FALSE)),"-")</f>
        <v>-</v>
      </c>
      <c r="D433" s="45" t="s">
        <v>1011</v>
      </c>
      <c r="E433" s="45" t="s">
        <v>187</v>
      </c>
      <c r="F433" s="45" t="s">
        <v>188</v>
      </c>
      <c r="G433" s="45" t="s">
        <v>22</v>
      </c>
      <c r="H433" s="45" t="s">
        <v>5</v>
      </c>
      <c r="I433" s="45" t="s">
        <v>26</v>
      </c>
    </row>
    <row r="434" spans="1:9" ht="15" x14ac:dyDescent="0.25">
      <c r="A434" s="16" t="str">
        <f>TabListaBens[[#This Row],[Bem]]</f>
        <v>SBGCL-MNFOU00078</v>
      </c>
      <c r="B434" s="16" t="str">
        <f>IFERROR(IFERROR(VLOOKUP(TabListaBens[[#This Row],[CodBem]],#REF!,3,FALSE),VLOOKUP(TabListaBens[[#This Row],[CodBem]],#REF!,4,FALSE)),"-")</f>
        <v>-</v>
      </c>
      <c r="C434" s="16" t="str">
        <f>IFERROR(IFERROR(VLOOKUP(TabListaBens[[#This Row],[CodBem]],#REF!,5,FALSE),VLOOKUP(TabListaBens[[#This Row],[CodBem]],#REF!,6,FALSE)),"-")</f>
        <v>-</v>
      </c>
      <c r="D434" s="45" t="s">
        <v>1012</v>
      </c>
      <c r="E434" s="45" t="s">
        <v>187</v>
      </c>
      <c r="F434" s="45" t="s">
        <v>188</v>
      </c>
      <c r="G434" s="45" t="s">
        <v>22</v>
      </c>
      <c r="H434" s="45" t="s">
        <v>5</v>
      </c>
      <c r="I434" s="45" t="s">
        <v>26</v>
      </c>
    </row>
    <row r="435" spans="1:9" ht="15" x14ac:dyDescent="0.25">
      <c r="A435" s="16" t="str">
        <f>TabListaBens[[#This Row],[Bem]]</f>
        <v>SBGCL-MNFOU00079</v>
      </c>
      <c r="B435" s="16" t="str">
        <f>IFERROR(IFERROR(VLOOKUP(TabListaBens[[#This Row],[CodBem]],#REF!,3,FALSE),VLOOKUP(TabListaBens[[#This Row],[CodBem]],#REF!,4,FALSE)),"-")</f>
        <v>-</v>
      </c>
      <c r="C435" s="16" t="str">
        <f>IFERROR(IFERROR(VLOOKUP(TabListaBens[[#This Row],[CodBem]],#REF!,5,FALSE),VLOOKUP(TabListaBens[[#This Row],[CodBem]],#REF!,6,FALSE)),"-")</f>
        <v>-</v>
      </c>
      <c r="D435" s="45" t="s">
        <v>1013</v>
      </c>
      <c r="E435" s="45" t="s">
        <v>187</v>
      </c>
      <c r="F435" s="45" t="s">
        <v>188</v>
      </c>
      <c r="G435" s="45" t="s">
        <v>22</v>
      </c>
      <c r="H435" s="45" t="s">
        <v>5</v>
      </c>
      <c r="I435" s="45" t="s">
        <v>26</v>
      </c>
    </row>
    <row r="436" spans="1:9" ht="15" x14ac:dyDescent="0.25">
      <c r="A436" s="16" t="str">
        <f>TabListaBens[[#This Row],[Bem]]</f>
        <v>SBGCL-MNFOU00080</v>
      </c>
      <c r="B436" s="16" t="str">
        <f>IFERROR(IFERROR(VLOOKUP(TabListaBens[[#This Row],[CodBem]],#REF!,3,FALSE),VLOOKUP(TabListaBens[[#This Row],[CodBem]],#REF!,4,FALSE)),"-")</f>
        <v>-</v>
      </c>
      <c r="C436" s="16" t="str">
        <f>IFERROR(IFERROR(VLOOKUP(TabListaBens[[#This Row],[CodBem]],#REF!,5,FALSE),VLOOKUP(TabListaBens[[#This Row],[CodBem]],#REF!,6,FALSE)),"-")</f>
        <v>-</v>
      </c>
      <c r="D436" s="45" t="s">
        <v>1014</v>
      </c>
      <c r="E436" s="45" t="s">
        <v>187</v>
      </c>
      <c r="F436" s="45" t="s">
        <v>188</v>
      </c>
      <c r="G436" s="45" t="s">
        <v>22</v>
      </c>
      <c r="H436" s="45" t="s">
        <v>5</v>
      </c>
      <c r="I436" s="45" t="s">
        <v>25</v>
      </c>
    </row>
    <row r="437" spans="1:9" ht="15" x14ac:dyDescent="0.25">
      <c r="A437" s="16" t="str">
        <f>TabListaBens[[#This Row],[Bem]]</f>
        <v>SBGCL-MNFOU00081</v>
      </c>
      <c r="B437" s="16" t="str">
        <f>IFERROR(IFERROR(VLOOKUP(TabListaBens[[#This Row],[CodBem]],#REF!,3,FALSE),VLOOKUP(TabListaBens[[#This Row],[CodBem]],#REF!,4,FALSE)),"-")</f>
        <v>-</v>
      </c>
      <c r="C437" s="16" t="str">
        <f>IFERROR(IFERROR(VLOOKUP(TabListaBens[[#This Row],[CodBem]],#REF!,5,FALSE),VLOOKUP(TabListaBens[[#This Row],[CodBem]],#REF!,6,FALSE)),"-")</f>
        <v>-</v>
      </c>
      <c r="D437" s="45" t="s">
        <v>1015</v>
      </c>
      <c r="E437" s="45" t="s">
        <v>187</v>
      </c>
      <c r="F437" s="45" t="s">
        <v>188</v>
      </c>
      <c r="G437" s="45" t="s">
        <v>22</v>
      </c>
      <c r="H437" s="45" t="s">
        <v>5</v>
      </c>
      <c r="I437" s="45" t="s">
        <v>26</v>
      </c>
    </row>
    <row r="438" spans="1:9" ht="15" x14ac:dyDescent="0.25">
      <c r="A438" s="16" t="str">
        <f>TabListaBens[[#This Row],[Bem]]</f>
        <v>SBGCL-MNFOU00082</v>
      </c>
      <c r="B438" s="16" t="str">
        <f>IFERROR(IFERROR(VLOOKUP(TabListaBens[[#This Row],[CodBem]],#REF!,3,FALSE),VLOOKUP(TabListaBens[[#This Row],[CodBem]],#REF!,4,FALSE)),"-")</f>
        <v>-</v>
      </c>
      <c r="C438" s="16" t="str">
        <f>IFERROR(IFERROR(VLOOKUP(TabListaBens[[#This Row],[CodBem]],#REF!,5,FALSE),VLOOKUP(TabListaBens[[#This Row],[CodBem]],#REF!,6,FALSE)),"-")</f>
        <v>-</v>
      </c>
      <c r="D438" s="45" t="s">
        <v>1016</v>
      </c>
      <c r="E438" s="45" t="s">
        <v>187</v>
      </c>
      <c r="F438" s="45" t="s">
        <v>188</v>
      </c>
      <c r="G438" s="45" t="s">
        <v>22</v>
      </c>
      <c r="H438" s="45" t="s">
        <v>5</v>
      </c>
      <c r="I438" s="45" t="s">
        <v>28</v>
      </c>
    </row>
    <row r="439" spans="1:9" ht="15" x14ac:dyDescent="0.25">
      <c r="A439" s="16" t="str">
        <f>TabListaBens[[#This Row],[Bem]]</f>
        <v>SBGCL-MNFOU00083</v>
      </c>
      <c r="B439" s="16" t="str">
        <f>IFERROR(IFERROR(VLOOKUP(TabListaBens[[#This Row],[CodBem]],#REF!,3,FALSE),VLOOKUP(TabListaBens[[#This Row],[CodBem]],#REF!,4,FALSE)),"-")</f>
        <v>-</v>
      </c>
      <c r="C439" s="16" t="str">
        <f>IFERROR(IFERROR(VLOOKUP(TabListaBens[[#This Row],[CodBem]],#REF!,5,FALSE),VLOOKUP(TabListaBens[[#This Row],[CodBem]],#REF!,6,FALSE)),"-")</f>
        <v>-</v>
      </c>
      <c r="D439" s="45" t="s">
        <v>1017</v>
      </c>
      <c r="E439" s="45" t="s">
        <v>187</v>
      </c>
      <c r="F439" s="45" t="s">
        <v>188</v>
      </c>
      <c r="G439" s="45" t="s">
        <v>22</v>
      </c>
      <c r="H439" s="45" t="s">
        <v>5</v>
      </c>
      <c r="I439" s="45" t="s">
        <v>26</v>
      </c>
    </row>
    <row r="440" spans="1:9" ht="15" x14ac:dyDescent="0.25">
      <c r="A440" s="16" t="str">
        <f>TabListaBens[[#This Row],[Bem]]</f>
        <v>SBGCL-MNFOU00084</v>
      </c>
      <c r="B440" s="16" t="str">
        <f>IFERROR(IFERROR(VLOOKUP(TabListaBens[[#This Row],[CodBem]],#REF!,3,FALSE),VLOOKUP(TabListaBens[[#This Row],[CodBem]],#REF!,4,FALSE)),"-")</f>
        <v>-</v>
      </c>
      <c r="C440" s="16" t="str">
        <f>IFERROR(IFERROR(VLOOKUP(TabListaBens[[#This Row],[CodBem]],#REF!,5,FALSE),VLOOKUP(TabListaBens[[#This Row],[CodBem]],#REF!,6,FALSE)),"-")</f>
        <v>-</v>
      </c>
      <c r="D440" s="45" t="s">
        <v>1018</v>
      </c>
      <c r="E440" s="45" t="s">
        <v>187</v>
      </c>
      <c r="F440" s="45" t="s">
        <v>188</v>
      </c>
      <c r="G440" s="45" t="s">
        <v>22</v>
      </c>
      <c r="H440" s="45" t="s">
        <v>5</v>
      </c>
      <c r="I440" s="45" t="s">
        <v>26</v>
      </c>
    </row>
    <row r="441" spans="1:9" ht="15" x14ac:dyDescent="0.25">
      <c r="A441" s="16" t="str">
        <f>TabListaBens[[#This Row],[Bem]]</f>
        <v>SBGCL-MNFOU00085</v>
      </c>
      <c r="B441" s="16" t="str">
        <f>IFERROR(IFERROR(VLOOKUP(TabListaBens[[#This Row],[CodBem]],#REF!,3,FALSE),VLOOKUP(TabListaBens[[#This Row],[CodBem]],#REF!,4,FALSE)),"-")</f>
        <v>-</v>
      </c>
      <c r="C441" s="16" t="str">
        <f>IFERROR(IFERROR(VLOOKUP(TabListaBens[[#This Row],[CodBem]],#REF!,5,FALSE),VLOOKUP(TabListaBens[[#This Row],[CodBem]],#REF!,6,FALSE)),"-")</f>
        <v>-</v>
      </c>
      <c r="D441" s="45" t="s">
        <v>1019</v>
      </c>
      <c r="E441" s="45" t="s">
        <v>187</v>
      </c>
      <c r="F441" s="45" t="s">
        <v>188</v>
      </c>
      <c r="G441" s="45" t="s">
        <v>22</v>
      </c>
      <c r="H441" s="45" t="s">
        <v>5</v>
      </c>
      <c r="I441" s="45" t="s">
        <v>26</v>
      </c>
    </row>
    <row r="442" spans="1:9" ht="15" x14ac:dyDescent="0.25">
      <c r="A442" s="16" t="str">
        <f>TabListaBens[[#This Row],[Bem]]</f>
        <v>SBGCL-MNFOU00086</v>
      </c>
      <c r="B442" s="16" t="str">
        <f>IFERROR(IFERROR(VLOOKUP(TabListaBens[[#This Row],[CodBem]],#REF!,3,FALSE),VLOOKUP(TabListaBens[[#This Row],[CodBem]],#REF!,4,FALSE)),"-")</f>
        <v>-</v>
      </c>
      <c r="C442" s="16" t="str">
        <f>IFERROR(IFERROR(VLOOKUP(TabListaBens[[#This Row],[CodBem]],#REF!,5,FALSE),VLOOKUP(TabListaBens[[#This Row],[CodBem]],#REF!,6,FALSE)),"-")</f>
        <v>-</v>
      </c>
      <c r="D442" s="45" t="s">
        <v>1151</v>
      </c>
      <c r="E442" s="45" t="s">
        <v>187</v>
      </c>
      <c r="F442" s="45" t="s">
        <v>188</v>
      </c>
      <c r="G442" s="45" t="s">
        <v>22</v>
      </c>
      <c r="H442" s="45" t="s">
        <v>5</v>
      </c>
      <c r="I442" s="45" t="s">
        <v>26</v>
      </c>
    </row>
    <row r="443" spans="1:9" ht="15" x14ac:dyDescent="0.25">
      <c r="A443" s="16" t="str">
        <f>TabListaBens[[#This Row],[Bem]]</f>
        <v>SBGCL-MNFOU00087</v>
      </c>
      <c r="B443" s="16" t="str">
        <f>IFERROR(IFERROR(VLOOKUP(TabListaBens[[#This Row],[CodBem]],#REF!,3,FALSE),VLOOKUP(TabListaBens[[#This Row],[CodBem]],#REF!,4,FALSE)),"-")</f>
        <v>-</v>
      </c>
      <c r="C443" s="16" t="str">
        <f>IFERROR(IFERROR(VLOOKUP(TabListaBens[[#This Row],[CodBem]],#REF!,5,FALSE),VLOOKUP(TabListaBens[[#This Row],[CodBem]],#REF!,6,FALSE)),"-")</f>
        <v>-</v>
      </c>
      <c r="D443" s="45" t="s">
        <v>1152</v>
      </c>
      <c r="E443" s="45" t="s">
        <v>187</v>
      </c>
      <c r="F443" s="45" t="s">
        <v>188</v>
      </c>
      <c r="G443" s="45" t="s">
        <v>22</v>
      </c>
      <c r="H443" s="45" t="s">
        <v>5</v>
      </c>
      <c r="I443" s="45" t="s">
        <v>25</v>
      </c>
    </row>
    <row r="444" spans="1:9" ht="15" x14ac:dyDescent="0.25">
      <c r="A444" s="16" t="str">
        <f>TabListaBens[[#This Row],[Bem]]</f>
        <v>SBGCL-MNFOU00088</v>
      </c>
      <c r="B444" s="16" t="str">
        <f>IFERROR(IFERROR(VLOOKUP(TabListaBens[[#This Row],[CodBem]],#REF!,3,FALSE),VLOOKUP(TabListaBens[[#This Row],[CodBem]],#REF!,4,FALSE)),"-")</f>
        <v>-</v>
      </c>
      <c r="C444" s="16" t="str">
        <f>IFERROR(IFERROR(VLOOKUP(TabListaBens[[#This Row],[CodBem]],#REF!,5,FALSE),VLOOKUP(TabListaBens[[#This Row],[CodBem]],#REF!,6,FALSE)),"-")</f>
        <v>-</v>
      </c>
      <c r="D444" s="45" t="s">
        <v>1153</v>
      </c>
      <c r="E444" s="45" t="s">
        <v>187</v>
      </c>
      <c r="F444" s="45" t="s">
        <v>188</v>
      </c>
      <c r="G444" s="45" t="s">
        <v>22</v>
      </c>
      <c r="H444" s="45" t="s">
        <v>5</v>
      </c>
      <c r="I444" s="45" t="s">
        <v>28</v>
      </c>
    </row>
    <row r="445" spans="1:9" ht="15" x14ac:dyDescent="0.25">
      <c r="A445" s="16" t="str">
        <f>TabListaBens[[#This Row],[Bem]]</f>
        <v>SBGCL-MNFOU00089</v>
      </c>
      <c r="B445" s="16" t="str">
        <f>IFERROR(IFERROR(VLOOKUP(TabListaBens[[#This Row],[CodBem]],#REF!,3,FALSE),VLOOKUP(TabListaBens[[#This Row],[CodBem]],#REF!,4,FALSE)),"-")</f>
        <v>-</v>
      </c>
      <c r="C445" s="16" t="str">
        <f>IFERROR(IFERROR(VLOOKUP(TabListaBens[[#This Row],[CodBem]],#REF!,5,FALSE),VLOOKUP(TabListaBens[[#This Row],[CodBem]],#REF!,6,FALSE)),"-")</f>
        <v>-</v>
      </c>
      <c r="D445" s="45" t="s">
        <v>1154</v>
      </c>
      <c r="E445" s="45" t="s">
        <v>187</v>
      </c>
      <c r="F445" s="45" t="s">
        <v>188</v>
      </c>
      <c r="G445" s="45" t="s">
        <v>22</v>
      </c>
      <c r="H445" s="45" t="s">
        <v>5</v>
      </c>
      <c r="I445" s="45" t="s">
        <v>25</v>
      </c>
    </row>
    <row r="446" spans="1:9" ht="15" x14ac:dyDescent="0.25">
      <c r="A446" s="16" t="str">
        <f>TabListaBens[[#This Row],[Bem]]</f>
        <v>SBGCL-MNFOU00090</v>
      </c>
      <c r="B446" s="16" t="str">
        <f>IFERROR(IFERROR(VLOOKUP(TabListaBens[[#This Row],[CodBem]],#REF!,3,FALSE),VLOOKUP(TabListaBens[[#This Row],[CodBem]],#REF!,4,FALSE)),"-")</f>
        <v>-</v>
      </c>
      <c r="C446" s="16" t="str">
        <f>IFERROR(IFERROR(VLOOKUP(TabListaBens[[#This Row],[CodBem]],#REF!,5,FALSE),VLOOKUP(TabListaBens[[#This Row],[CodBem]],#REF!,6,FALSE)),"-")</f>
        <v>-</v>
      </c>
      <c r="D446" s="45" t="s">
        <v>1155</v>
      </c>
      <c r="E446" s="45" t="s">
        <v>187</v>
      </c>
      <c r="F446" s="45" t="s">
        <v>188</v>
      </c>
      <c r="G446" s="45" t="s">
        <v>22</v>
      </c>
      <c r="H446" s="45" t="s">
        <v>5</v>
      </c>
      <c r="I446" s="45" t="s">
        <v>25</v>
      </c>
    </row>
    <row r="447" spans="1:9" ht="15" x14ac:dyDescent="0.25">
      <c r="A447" s="16" t="str">
        <f>TabListaBens[[#This Row],[Bem]]</f>
        <v>SBGCL-MNFOU00091</v>
      </c>
      <c r="B447" s="16" t="str">
        <f>IFERROR(IFERROR(VLOOKUP(TabListaBens[[#This Row],[CodBem]],#REF!,3,FALSE),VLOOKUP(TabListaBens[[#This Row],[CodBem]],#REF!,4,FALSE)),"-")</f>
        <v>-</v>
      </c>
      <c r="C447" s="16" t="str">
        <f>IFERROR(IFERROR(VLOOKUP(TabListaBens[[#This Row],[CodBem]],#REF!,5,FALSE),VLOOKUP(TabListaBens[[#This Row],[CodBem]],#REF!,6,FALSE)),"-")</f>
        <v>-</v>
      </c>
      <c r="D447" s="45" t="s">
        <v>1156</v>
      </c>
      <c r="E447" s="45" t="s">
        <v>187</v>
      </c>
      <c r="F447" s="45" t="s">
        <v>188</v>
      </c>
      <c r="G447" s="45" t="s">
        <v>22</v>
      </c>
      <c r="H447" s="45" t="s">
        <v>5</v>
      </c>
      <c r="I447" s="45" t="s">
        <v>25</v>
      </c>
    </row>
    <row r="448" spans="1:9" ht="15" x14ac:dyDescent="0.25">
      <c r="A448" s="16" t="str">
        <f>TabListaBens[[#This Row],[Bem]]</f>
        <v>SBGCL-MNFOU00092</v>
      </c>
      <c r="B448" s="16" t="str">
        <f>IFERROR(IFERROR(VLOOKUP(TabListaBens[[#This Row],[CodBem]],#REF!,3,FALSE),VLOOKUP(TabListaBens[[#This Row],[CodBem]],#REF!,4,FALSE)),"-")</f>
        <v>-</v>
      </c>
      <c r="C448" s="16" t="str">
        <f>IFERROR(IFERROR(VLOOKUP(TabListaBens[[#This Row],[CodBem]],#REF!,5,FALSE),VLOOKUP(TabListaBens[[#This Row],[CodBem]],#REF!,6,FALSE)),"-")</f>
        <v>-</v>
      </c>
      <c r="D448" s="45" t="s">
        <v>1157</v>
      </c>
      <c r="E448" s="45" t="s">
        <v>187</v>
      </c>
      <c r="F448" s="45" t="s">
        <v>188</v>
      </c>
      <c r="G448" s="45" t="s">
        <v>22</v>
      </c>
      <c r="H448" s="45" t="s">
        <v>5</v>
      </c>
      <c r="I448" s="45" t="s">
        <v>25</v>
      </c>
    </row>
    <row r="449" spans="1:9" ht="15" x14ac:dyDescent="0.25">
      <c r="A449" s="16" t="str">
        <f>TabListaBens[[#This Row],[Bem]]</f>
        <v>SBGCL-MNFOU00093</v>
      </c>
      <c r="B449" s="16" t="str">
        <f>IFERROR(IFERROR(VLOOKUP(TabListaBens[[#This Row],[CodBem]],#REF!,3,FALSE),VLOOKUP(TabListaBens[[#This Row],[CodBem]],#REF!,4,FALSE)),"-")</f>
        <v>-</v>
      </c>
      <c r="C449" s="16" t="str">
        <f>IFERROR(IFERROR(VLOOKUP(TabListaBens[[#This Row],[CodBem]],#REF!,5,FALSE),VLOOKUP(TabListaBens[[#This Row],[CodBem]],#REF!,6,FALSE)),"-")</f>
        <v>-</v>
      </c>
      <c r="D449" s="45" t="s">
        <v>1158</v>
      </c>
      <c r="E449" s="45" t="s">
        <v>187</v>
      </c>
      <c r="F449" s="45" t="s">
        <v>188</v>
      </c>
      <c r="G449" s="45" t="s">
        <v>22</v>
      </c>
      <c r="H449" s="45" t="s">
        <v>5</v>
      </c>
      <c r="I449" s="45" t="s">
        <v>25</v>
      </c>
    </row>
    <row r="450" spans="1:9" ht="15" x14ac:dyDescent="0.25">
      <c r="A450" s="16" t="str">
        <f>TabListaBens[[#This Row],[Bem]]</f>
        <v>SBGCL-MNFOU00094</v>
      </c>
      <c r="B450" s="16" t="str">
        <f>IFERROR(IFERROR(VLOOKUP(TabListaBens[[#This Row],[CodBem]],#REF!,3,FALSE),VLOOKUP(TabListaBens[[#This Row],[CodBem]],#REF!,4,FALSE)),"-")</f>
        <v>-</v>
      </c>
      <c r="C450" s="16" t="str">
        <f>IFERROR(IFERROR(VLOOKUP(TabListaBens[[#This Row],[CodBem]],#REF!,5,FALSE),VLOOKUP(TabListaBens[[#This Row],[CodBem]],#REF!,6,FALSE)),"-")</f>
        <v>-</v>
      </c>
      <c r="D450" s="45" t="s">
        <v>1159</v>
      </c>
      <c r="E450" s="45" t="s">
        <v>187</v>
      </c>
      <c r="F450" s="45" t="s">
        <v>188</v>
      </c>
      <c r="G450" s="45" t="s">
        <v>22</v>
      </c>
      <c r="H450" s="45" t="s">
        <v>5</v>
      </c>
      <c r="I450" s="45" t="s">
        <v>28</v>
      </c>
    </row>
    <row r="451" spans="1:9" ht="15" x14ac:dyDescent="0.25">
      <c r="A451" s="16" t="str">
        <f>TabListaBens[[#This Row],[Bem]]</f>
        <v>SBGCL-SCLSB00001</v>
      </c>
      <c r="B451" s="16" t="str">
        <f>IFERROR(IFERROR(VLOOKUP(TabListaBens[[#This Row],[CodBem]],#REF!,3,FALSE),VLOOKUP(TabListaBens[[#This Row],[CodBem]],#REF!,4,FALSE)),"-")</f>
        <v>-</v>
      </c>
      <c r="C451" s="16" t="str">
        <f>IFERROR(IFERROR(VLOOKUP(TabListaBens[[#This Row],[CodBem]],#REF!,5,FALSE),VLOOKUP(TabListaBens[[#This Row],[CodBem]],#REF!,6,FALSE)),"-")</f>
        <v>-</v>
      </c>
      <c r="D451" s="45" t="s">
        <v>91</v>
      </c>
      <c r="E451" s="45" t="s">
        <v>189</v>
      </c>
      <c r="F451" s="45" t="s">
        <v>2</v>
      </c>
      <c r="G451" s="45" t="s">
        <v>22</v>
      </c>
      <c r="H451" s="45" t="s">
        <v>5</v>
      </c>
      <c r="I451" s="45" t="s">
        <v>190</v>
      </c>
    </row>
    <row r="452" spans="1:9" ht="15" x14ac:dyDescent="0.25">
      <c r="A452" s="16" t="str">
        <f>TabListaBens[[#This Row],[Bem]]</f>
        <v>SBGCL-SCLSB00002</v>
      </c>
      <c r="B452" s="16" t="str">
        <f>IFERROR(IFERROR(VLOOKUP(TabListaBens[[#This Row],[CodBem]],#REF!,3,FALSE),VLOOKUP(TabListaBens[[#This Row],[CodBem]],#REF!,4,FALSE)),"-")</f>
        <v>-</v>
      </c>
      <c r="C452" s="16" t="str">
        <f>IFERROR(IFERROR(VLOOKUP(TabListaBens[[#This Row],[CodBem]],#REF!,5,FALSE),VLOOKUP(TabListaBens[[#This Row],[CodBem]],#REF!,6,FALSE)),"-")</f>
        <v>-</v>
      </c>
      <c r="D452" s="45" t="s">
        <v>92</v>
      </c>
      <c r="E452" s="45" t="s">
        <v>189</v>
      </c>
      <c r="F452" s="45" t="s">
        <v>2</v>
      </c>
      <c r="G452" s="45" t="s">
        <v>22</v>
      </c>
      <c r="H452" s="45" t="s">
        <v>5</v>
      </c>
      <c r="I452" s="45" t="s">
        <v>190</v>
      </c>
    </row>
    <row r="453" spans="1:9" ht="15" x14ac:dyDescent="0.25">
      <c r="A453" s="16" t="str">
        <f>TabListaBens[[#This Row],[Bem]]</f>
        <v>SBGCL-SCLSB00003</v>
      </c>
      <c r="B453" s="16" t="str">
        <f>IFERROR(IFERROR(VLOOKUP(TabListaBens[[#This Row],[CodBem]],#REF!,3,FALSE),VLOOKUP(TabListaBens[[#This Row],[CodBem]],#REF!,4,FALSE)),"-")</f>
        <v>-</v>
      </c>
      <c r="C453" s="16" t="str">
        <f>IFERROR(IFERROR(VLOOKUP(TabListaBens[[#This Row],[CodBem]],#REF!,5,FALSE),VLOOKUP(TabListaBens[[#This Row],[CodBem]],#REF!,6,FALSE)),"-")</f>
        <v>-</v>
      </c>
      <c r="D453" s="45" t="s">
        <v>93</v>
      </c>
      <c r="E453" s="45" t="s">
        <v>189</v>
      </c>
      <c r="F453" s="45" t="s">
        <v>2</v>
      </c>
      <c r="G453" s="45" t="s">
        <v>22</v>
      </c>
      <c r="H453" s="45" t="s">
        <v>5</v>
      </c>
      <c r="I453" s="45" t="s">
        <v>190</v>
      </c>
    </row>
    <row r="454" spans="1:9" ht="15" x14ac:dyDescent="0.25">
      <c r="A454" s="16" t="str">
        <f>TabListaBens[[#This Row],[Bem]]</f>
        <v>SBGCL-SCLSB00004</v>
      </c>
      <c r="B454" s="16" t="str">
        <f>IFERROR(IFERROR(VLOOKUP(TabListaBens[[#This Row],[CodBem]],#REF!,3,FALSE),VLOOKUP(TabListaBens[[#This Row],[CodBem]],#REF!,4,FALSE)),"-")</f>
        <v>-</v>
      </c>
      <c r="C454" s="16" t="str">
        <f>IFERROR(IFERROR(VLOOKUP(TabListaBens[[#This Row],[CodBem]],#REF!,5,FALSE),VLOOKUP(TabListaBens[[#This Row],[CodBem]],#REF!,6,FALSE)),"-")</f>
        <v>-</v>
      </c>
      <c r="D454" s="45" t="s">
        <v>94</v>
      </c>
      <c r="E454" s="45" t="s">
        <v>189</v>
      </c>
      <c r="F454" s="45" t="s">
        <v>2</v>
      </c>
      <c r="G454" s="45" t="s">
        <v>22</v>
      </c>
      <c r="H454" s="45" t="s">
        <v>5</v>
      </c>
      <c r="I454" s="45" t="s">
        <v>190</v>
      </c>
    </row>
    <row r="455" spans="1:9" ht="15" x14ac:dyDescent="0.25">
      <c r="A455" s="16" t="str">
        <f>TabListaBens[[#This Row],[Bem]]</f>
        <v>SBGCL-SCLSB00005</v>
      </c>
      <c r="B455" s="16" t="str">
        <f>IFERROR(IFERROR(VLOOKUP(TabListaBens[[#This Row],[CodBem]],#REF!,3,FALSE),VLOOKUP(TabListaBens[[#This Row],[CodBem]],#REF!,4,FALSE)),"-")</f>
        <v>-</v>
      </c>
      <c r="C455" s="16" t="str">
        <f>IFERROR(IFERROR(VLOOKUP(TabListaBens[[#This Row],[CodBem]],#REF!,5,FALSE),VLOOKUP(TabListaBens[[#This Row],[CodBem]],#REF!,6,FALSE)),"-")</f>
        <v>-</v>
      </c>
      <c r="D455" s="45" t="s">
        <v>95</v>
      </c>
      <c r="E455" s="45" t="s">
        <v>189</v>
      </c>
      <c r="F455" s="45" t="s">
        <v>2</v>
      </c>
      <c r="G455" s="45" t="s">
        <v>22</v>
      </c>
      <c r="H455" s="45" t="s">
        <v>5</v>
      </c>
      <c r="I455" s="45" t="s">
        <v>190</v>
      </c>
    </row>
    <row r="456" spans="1:9" ht="15" x14ac:dyDescent="0.25">
      <c r="A456" s="16" t="str">
        <f>TabListaBens[[#This Row],[Bem]]</f>
        <v>SBGCL-SCLSB00006</v>
      </c>
      <c r="B456" s="16" t="str">
        <f>IFERROR(IFERROR(VLOOKUP(TabListaBens[[#This Row],[CodBem]],#REF!,3,FALSE),VLOOKUP(TabListaBens[[#This Row],[CodBem]],#REF!,4,FALSE)),"-")</f>
        <v>-</v>
      </c>
      <c r="C456" s="16" t="str">
        <f>IFERROR(IFERROR(VLOOKUP(TabListaBens[[#This Row],[CodBem]],#REF!,5,FALSE),VLOOKUP(TabListaBens[[#This Row],[CodBem]],#REF!,6,FALSE)),"-")</f>
        <v>-</v>
      </c>
      <c r="D456" s="45" t="s">
        <v>96</v>
      </c>
      <c r="E456" s="45" t="s">
        <v>189</v>
      </c>
      <c r="F456" s="45" t="s">
        <v>2</v>
      </c>
      <c r="G456" s="45" t="s">
        <v>22</v>
      </c>
      <c r="H456" s="45" t="s">
        <v>5</v>
      </c>
      <c r="I456" s="45" t="s">
        <v>190</v>
      </c>
    </row>
    <row r="457" spans="1:9" ht="15" x14ac:dyDescent="0.25">
      <c r="A457" s="16" t="str">
        <f>TabListaBens[[#This Row],[Bem]]</f>
        <v>SBGCL-SCLSB00007</v>
      </c>
      <c r="B457" s="16" t="str">
        <f>IFERROR(IFERROR(VLOOKUP(TabListaBens[[#This Row],[CodBem]],#REF!,3,FALSE),VLOOKUP(TabListaBens[[#This Row],[CodBem]],#REF!,4,FALSE)),"-")</f>
        <v>-</v>
      </c>
      <c r="C457" s="16" t="str">
        <f>IFERROR(IFERROR(VLOOKUP(TabListaBens[[#This Row],[CodBem]],#REF!,5,FALSE),VLOOKUP(TabListaBens[[#This Row],[CodBem]],#REF!,6,FALSE)),"-")</f>
        <v>-</v>
      </c>
      <c r="D457" s="45" t="s">
        <v>62</v>
      </c>
      <c r="E457" s="45" t="s">
        <v>189</v>
      </c>
      <c r="F457" s="45" t="s">
        <v>2</v>
      </c>
      <c r="G457" s="45" t="s">
        <v>22</v>
      </c>
      <c r="H457" s="45" t="s">
        <v>5</v>
      </c>
      <c r="I457" s="45" t="s">
        <v>190</v>
      </c>
    </row>
    <row r="458" spans="1:9" ht="15" x14ac:dyDescent="0.25">
      <c r="A458" s="16" t="str">
        <f>TabListaBens[[#This Row],[Bem]]</f>
        <v>SBGCL-SCLSB00008</v>
      </c>
      <c r="B458" s="16" t="str">
        <f>IFERROR(IFERROR(VLOOKUP(TabListaBens[[#This Row],[CodBem]],#REF!,3,FALSE),VLOOKUP(TabListaBens[[#This Row],[CodBem]],#REF!,4,FALSE)),"-")</f>
        <v>-</v>
      </c>
      <c r="C458" s="16" t="str">
        <f>IFERROR(IFERROR(VLOOKUP(TabListaBens[[#This Row],[CodBem]],#REF!,5,FALSE),VLOOKUP(TabListaBens[[#This Row],[CodBem]],#REF!,6,FALSE)),"-")</f>
        <v>-</v>
      </c>
      <c r="D458" s="45" t="s">
        <v>63</v>
      </c>
      <c r="E458" s="45" t="s">
        <v>189</v>
      </c>
      <c r="F458" s="45" t="s">
        <v>2</v>
      </c>
      <c r="G458" s="45" t="s">
        <v>22</v>
      </c>
      <c r="H458" s="45" t="s">
        <v>5</v>
      </c>
      <c r="I458" s="45" t="s">
        <v>190</v>
      </c>
    </row>
    <row r="459" spans="1:9" ht="15" x14ac:dyDescent="0.25">
      <c r="A459" s="16" t="str">
        <f>TabListaBens[[#This Row],[Bem]]</f>
        <v>SBGCL-SCLSB00009</v>
      </c>
      <c r="B459" s="16" t="str">
        <f>IFERROR(IFERROR(VLOOKUP(TabListaBens[[#This Row],[CodBem]],#REF!,3,FALSE),VLOOKUP(TabListaBens[[#This Row],[CodBem]],#REF!,4,FALSE)),"-")</f>
        <v>-</v>
      </c>
      <c r="C459" s="16" t="str">
        <f>IFERROR(IFERROR(VLOOKUP(TabListaBens[[#This Row],[CodBem]],#REF!,5,FALSE),VLOOKUP(TabListaBens[[#This Row],[CodBem]],#REF!,6,FALSE)),"-")</f>
        <v>-</v>
      </c>
      <c r="D459" s="45" t="s">
        <v>64</v>
      </c>
      <c r="E459" s="45" t="s">
        <v>189</v>
      </c>
      <c r="F459" s="45" t="s">
        <v>2</v>
      </c>
      <c r="G459" s="45" t="s">
        <v>22</v>
      </c>
      <c r="H459" s="45" t="s">
        <v>5</v>
      </c>
      <c r="I459" s="45" t="s">
        <v>190</v>
      </c>
    </row>
    <row r="460" spans="1:9" ht="15" x14ac:dyDescent="0.25">
      <c r="A460" s="16" t="str">
        <f>TabListaBens[[#This Row],[Bem]]</f>
        <v>SBGCL-SCLSB00010</v>
      </c>
      <c r="B460" s="16" t="str">
        <f>IFERROR(IFERROR(VLOOKUP(TabListaBens[[#This Row],[CodBem]],#REF!,3,FALSE),VLOOKUP(TabListaBens[[#This Row],[CodBem]],#REF!,4,FALSE)),"-")</f>
        <v>-</v>
      </c>
      <c r="C460" s="16" t="str">
        <f>IFERROR(IFERROR(VLOOKUP(TabListaBens[[#This Row],[CodBem]],#REF!,5,FALSE),VLOOKUP(TabListaBens[[#This Row],[CodBem]],#REF!,6,FALSE)),"-")</f>
        <v>-</v>
      </c>
      <c r="D460" s="45" t="s">
        <v>66</v>
      </c>
      <c r="E460" s="45" t="s">
        <v>189</v>
      </c>
      <c r="F460" s="45" t="s">
        <v>2</v>
      </c>
      <c r="G460" s="45" t="s">
        <v>22</v>
      </c>
      <c r="H460" s="45" t="s">
        <v>5</v>
      </c>
      <c r="I460" s="45" t="s">
        <v>190</v>
      </c>
    </row>
    <row r="461" spans="1:9" ht="15" x14ac:dyDescent="0.25">
      <c r="A461" s="52" t="str">
        <f>TabListaBens[[#This Row],[Bem]]</f>
        <v>SBGCL-SCLSB00011</v>
      </c>
      <c r="B461" s="52" t="str">
        <f>IFERROR(IFERROR(VLOOKUP(TabListaBens[[#This Row],[CodBem]],#REF!,3,FALSE),VLOOKUP(TabListaBens[[#This Row],[CodBem]],#REF!,4,FALSE)),"-")</f>
        <v>-</v>
      </c>
      <c r="C461" s="52" t="str">
        <f>IFERROR(IFERROR(VLOOKUP(TabListaBens[[#This Row],[CodBem]],#REF!,5,FALSE),VLOOKUP(TabListaBens[[#This Row],[CodBem]],#REF!,6,FALSE)),"-")</f>
        <v>-</v>
      </c>
      <c r="D461" s="45" t="s">
        <v>162</v>
      </c>
      <c r="E461" s="45" t="s">
        <v>189</v>
      </c>
      <c r="F461" s="45" t="s">
        <v>2</v>
      </c>
      <c r="G461" s="45" t="s">
        <v>22</v>
      </c>
      <c r="H461" s="45" t="s">
        <v>5</v>
      </c>
      <c r="I461" s="45" t="s">
        <v>190</v>
      </c>
    </row>
    <row r="462" spans="1:9" ht="15" x14ac:dyDescent="0.25">
      <c r="A462" s="52" t="str">
        <f>TabListaBens[[#This Row],[Bem]]</f>
        <v>SBGCL-SCLSB00012</v>
      </c>
      <c r="B462" s="52" t="str">
        <f>IFERROR(IFERROR(VLOOKUP(TabListaBens[[#This Row],[CodBem]],#REF!,3,FALSE),VLOOKUP(TabListaBens[[#This Row],[CodBem]],#REF!,4,FALSE)),"-")</f>
        <v>-</v>
      </c>
      <c r="C462" s="52" t="str">
        <f>IFERROR(IFERROR(VLOOKUP(TabListaBens[[#This Row],[CodBem]],#REF!,5,FALSE),VLOOKUP(TabListaBens[[#This Row],[CodBem]],#REF!,6,FALSE)),"-")</f>
        <v>-</v>
      </c>
      <c r="D462" s="45" t="s">
        <v>163</v>
      </c>
      <c r="E462" s="45" t="s">
        <v>189</v>
      </c>
      <c r="F462" s="45" t="s">
        <v>2</v>
      </c>
      <c r="G462" s="45" t="s">
        <v>22</v>
      </c>
      <c r="H462" s="45" t="s">
        <v>5</v>
      </c>
      <c r="I462" s="45" t="s">
        <v>190</v>
      </c>
    </row>
    <row r="463" spans="1:9" ht="15" x14ac:dyDescent="0.25">
      <c r="A463" s="52" t="str">
        <f>TabListaBens[[#This Row],[Bem]]</f>
        <v>SBGCL-SCLSB00013</v>
      </c>
      <c r="B463" s="52" t="str">
        <f>IFERROR(IFERROR(VLOOKUP(TabListaBens[[#This Row],[CodBem]],#REF!,3,FALSE),VLOOKUP(TabListaBens[[#This Row],[CodBem]],#REF!,4,FALSE)),"-")</f>
        <v>-</v>
      </c>
      <c r="C463" s="52" t="str">
        <f>IFERROR(IFERROR(VLOOKUP(TabListaBens[[#This Row],[CodBem]],#REF!,5,FALSE),VLOOKUP(TabListaBens[[#This Row],[CodBem]],#REF!,6,FALSE)),"-")</f>
        <v>-</v>
      </c>
      <c r="D463" s="45" t="s">
        <v>164</v>
      </c>
      <c r="E463" s="45" t="s">
        <v>189</v>
      </c>
      <c r="F463" s="45" t="s">
        <v>2</v>
      </c>
      <c r="G463" s="45" t="s">
        <v>22</v>
      </c>
      <c r="H463" s="45" t="s">
        <v>5</v>
      </c>
      <c r="I463" s="45" t="s">
        <v>190</v>
      </c>
    </row>
    <row r="464" spans="1:9" ht="15" x14ac:dyDescent="0.25">
      <c r="A464" s="52" t="str">
        <f>TabListaBens[[#This Row],[Bem]]</f>
        <v>SBGCL-SCLSB00014</v>
      </c>
      <c r="B464" s="52" t="str">
        <f>IFERROR(IFERROR(VLOOKUP(TabListaBens[[#This Row],[CodBem]],#REF!,3,FALSE),VLOOKUP(TabListaBens[[#This Row],[CodBem]],#REF!,4,FALSE)),"-")</f>
        <v>-</v>
      </c>
      <c r="C464" s="52" t="str">
        <f>IFERROR(IFERROR(VLOOKUP(TabListaBens[[#This Row],[CodBem]],#REF!,5,FALSE),VLOOKUP(TabListaBens[[#This Row],[CodBem]],#REF!,6,FALSE)),"-")</f>
        <v>-</v>
      </c>
      <c r="D464" s="45" t="s">
        <v>165</v>
      </c>
      <c r="E464" s="45" t="s">
        <v>189</v>
      </c>
      <c r="F464" s="45" t="s">
        <v>2</v>
      </c>
      <c r="G464" s="45" t="s">
        <v>22</v>
      </c>
      <c r="H464" s="45" t="s">
        <v>5</v>
      </c>
      <c r="I464" s="45" t="s">
        <v>190</v>
      </c>
    </row>
    <row r="465" spans="1:9" ht="15" x14ac:dyDescent="0.25">
      <c r="A465" s="52" t="str">
        <f>TabListaBens[[#This Row],[Bem]]</f>
        <v>SBGCL-SCLSB00015</v>
      </c>
      <c r="B465" s="52" t="str">
        <f>IFERROR(IFERROR(VLOOKUP(TabListaBens[[#This Row],[CodBem]],#REF!,3,FALSE),VLOOKUP(TabListaBens[[#This Row],[CodBem]],#REF!,4,FALSE)),"-")</f>
        <v>-</v>
      </c>
      <c r="C465" s="52" t="str">
        <f>IFERROR(IFERROR(VLOOKUP(TabListaBens[[#This Row],[CodBem]],#REF!,5,FALSE),VLOOKUP(TabListaBens[[#This Row],[CodBem]],#REF!,6,FALSE)),"-")</f>
        <v>-</v>
      </c>
      <c r="D465" s="45" t="s">
        <v>166</v>
      </c>
      <c r="E465" s="45" t="s">
        <v>189</v>
      </c>
      <c r="F465" s="45" t="s">
        <v>2</v>
      </c>
      <c r="G465" s="45" t="s">
        <v>22</v>
      </c>
      <c r="H465" s="45" t="s">
        <v>5</v>
      </c>
      <c r="I465" s="45" t="s">
        <v>190</v>
      </c>
    </row>
    <row r="466" spans="1:9" ht="15" x14ac:dyDescent="0.25">
      <c r="A466" s="52" t="str">
        <f>TabListaBens[[#This Row],[Bem]]</f>
        <v>SBGCL-SCLSB00016</v>
      </c>
      <c r="B466" s="52" t="str">
        <f>IFERROR(IFERROR(VLOOKUP(TabListaBens[[#This Row],[CodBem]],#REF!,3,FALSE),VLOOKUP(TabListaBens[[#This Row],[CodBem]],#REF!,4,FALSE)),"-")</f>
        <v>-</v>
      </c>
      <c r="C466" s="52" t="str">
        <f>IFERROR(IFERROR(VLOOKUP(TabListaBens[[#This Row],[CodBem]],#REF!,5,FALSE),VLOOKUP(TabListaBens[[#This Row],[CodBem]],#REF!,6,FALSE)),"-")</f>
        <v>-</v>
      </c>
      <c r="D466" s="45" t="s">
        <v>167</v>
      </c>
      <c r="E466" s="45" t="s">
        <v>189</v>
      </c>
      <c r="F466" s="45" t="s">
        <v>2</v>
      </c>
      <c r="G466" s="45" t="s">
        <v>22</v>
      </c>
      <c r="H466" s="45" t="s">
        <v>5</v>
      </c>
      <c r="I466" s="45" t="s">
        <v>190</v>
      </c>
    </row>
    <row r="467" spans="1:9" ht="15" x14ac:dyDescent="0.25">
      <c r="A467" s="52" t="str">
        <f>TabListaBens[[#This Row],[Bem]]</f>
        <v>SBGCL-SCLSB00017</v>
      </c>
      <c r="B467" s="52" t="str">
        <f>IFERROR(IFERROR(VLOOKUP(TabListaBens[[#This Row],[CodBem]],#REF!,3,FALSE),VLOOKUP(TabListaBens[[#This Row],[CodBem]],#REF!,4,FALSE)),"-")</f>
        <v>-</v>
      </c>
      <c r="C467" s="52" t="str">
        <f>IFERROR(IFERROR(VLOOKUP(TabListaBens[[#This Row],[CodBem]],#REF!,5,FALSE),VLOOKUP(TabListaBens[[#This Row],[CodBem]],#REF!,6,FALSE)),"-")</f>
        <v>-</v>
      </c>
      <c r="D467" s="45" t="s">
        <v>227</v>
      </c>
      <c r="E467" s="45" t="s">
        <v>189</v>
      </c>
      <c r="F467" s="45" t="s">
        <v>2</v>
      </c>
      <c r="G467" s="45" t="s">
        <v>22</v>
      </c>
      <c r="H467" s="45" t="s">
        <v>5</v>
      </c>
      <c r="I467" s="45" t="s">
        <v>190</v>
      </c>
    </row>
    <row r="468" spans="1:9" ht="15" x14ac:dyDescent="0.25">
      <c r="A468" s="52" t="str">
        <f>TabListaBens[[#This Row],[Bem]]</f>
        <v>SBGCL-SCLSB00018</v>
      </c>
      <c r="B468" s="52" t="str">
        <f>IFERROR(IFERROR(VLOOKUP(TabListaBens[[#This Row],[CodBem]],#REF!,3,FALSE),VLOOKUP(TabListaBens[[#This Row],[CodBem]],#REF!,4,FALSE)),"-")</f>
        <v>-</v>
      </c>
      <c r="C468" s="52" t="str">
        <f>IFERROR(IFERROR(VLOOKUP(TabListaBens[[#This Row],[CodBem]],#REF!,5,FALSE),VLOOKUP(TabListaBens[[#This Row],[CodBem]],#REF!,6,FALSE)),"-")</f>
        <v>-</v>
      </c>
      <c r="D468" s="45" t="s">
        <v>243</v>
      </c>
      <c r="E468" s="45" t="s">
        <v>189</v>
      </c>
      <c r="F468" s="45" t="s">
        <v>2</v>
      </c>
      <c r="G468" s="45" t="s">
        <v>22</v>
      </c>
      <c r="H468" s="45" t="s">
        <v>5</v>
      </c>
      <c r="I468" s="45" t="s">
        <v>190</v>
      </c>
    </row>
    <row r="469" spans="1:9" ht="15" x14ac:dyDescent="0.25">
      <c r="A469" s="52" t="str">
        <f>TabListaBens[[#This Row],[Bem]]</f>
        <v>SBGCL-SCLSB00019</v>
      </c>
      <c r="B469" s="52" t="str">
        <f>IFERROR(IFERROR(VLOOKUP(TabListaBens[[#This Row],[CodBem]],#REF!,3,FALSE),VLOOKUP(TabListaBens[[#This Row],[CodBem]],#REF!,4,FALSE)),"-")</f>
        <v>-</v>
      </c>
      <c r="C469" s="52" t="str">
        <f>IFERROR(IFERROR(VLOOKUP(TabListaBens[[#This Row],[CodBem]],#REF!,5,FALSE),VLOOKUP(TabListaBens[[#This Row],[CodBem]],#REF!,6,FALSE)),"-")</f>
        <v>-</v>
      </c>
      <c r="D469" s="45" t="s">
        <v>244</v>
      </c>
      <c r="E469" s="45" t="s">
        <v>189</v>
      </c>
      <c r="F469" s="45" t="s">
        <v>2</v>
      </c>
      <c r="G469" s="45" t="s">
        <v>22</v>
      </c>
      <c r="H469" s="45" t="s">
        <v>5</v>
      </c>
      <c r="I469" s="45" t="s">
        <v>190</v>
      </c>
    </row>
    <row r="470" spans="1:9" ht="15" x14ac:dyDescent="0.25">
      <c r="A470" s="52" t="str">
        <f>TabListaBens[[#This Row],[Bem]]</f>
        <v>SBGCL-SCLSB00020</v>
      </c>
      <c r="B470" s="52" t="str">
        <f>IFERROR(IFERROR(VLOOKUP(TabListaBens[[#This Row],[CodBem]],#REF!,3,FALSE),VLOOKUP(TabListaBens[[#This Row],[CodBem]],#REF!,4,FALSE)),"-")</f>
        <v>-</v>
      </c>
      <c r="C470" s="52" t="str">
        <f>IFERROR(IFERROR(VLOOKUP(TabListaBens[[#This Row],[CodBem]],#REF!,5,FALSE),VLOOKUP(TabListaBens[[#This Row],[CodBem]],#REF!,6,FALSE)),"-")</f>
        <v>-</v>
      </c>
      <c r="D470" s="45" t="s">
        <v>245</v>
      </c>
      <c r="E470" s="45" t="s">
        <v>189</v>
      </c>
      <c r="F470" s="45" t="s">
        <v>2</v>
      </c>
      <c r="G470" s="45" t="s">
        <v>22</v>
      </c>
      <c r="H470" s="45" t="s">
        <v>5</v>
      </c>
      <c r="I470" s="45" t="s">
        <v>190</v>
      </c>
    </row>
    <row r="471" spans="1:9" ht="15" x14ac:dyDescent="0.25">
      <c r="A471" s="52" t="str">
        <f>TabListaBens[[#This Row],[Bem]]</f>
        <v>SBGCL-SCLSB00021</v>
      </c>
      <c r="B471" s="52" t="str">
        <f>IFERROR(IFERROR(VLOOKUP(TabListaBens[[#This Row],[CodBem]],#REF!,3,FALSE),VLOOKUP(TabListaBens[[#This Row],[CodBem]],#REF!,4,FALSE)),"-")</f>
        <v>-</v>
      </c>
      <c r="C471" s="52" t="str">
        <f>IFERROR(IFERROR(VLOOKUP(TabListaBens[[#This Row],[CodBem]],#REF!,5,FALSE),VLOOKUP(TabListaBens[[#This Row],[CodBem]],#REF!,6,FALSE)),"-")</f>
        <v>-</v>
      </c>
      <c r="D471" s="45" t="s">
        <v>246</v>
      </c>
      <c r="E471" s="45" t="s">
        <v>189</v>
      </c>
      <c r="F471" s="45" t="s">
        <v>2</v>
      </c>
      <c r="G471" s="45" t="s">
        <v>22</v>
      </c>
      <c r="H471" s="45" t="s">
        <v>5</v>
      </c>
      <c r="I471" s="45" t="s">
        <v>190</v>
      </c>
    </row>
    <row r="472" spans="1:9" ht="15" x14ac:dyDescent="0.25">
      <c r="A472" s="52" t="str">
        <f>TabListaBens[[#This Row],[Bem]]</f>
        <v>SBGCL-SCLSB00022</v>
      </c>
      <c r="B472" s="52" t="str">
        <f>IFERROR(IFERROR(VLOOKUP(TabListaBens[[#This Row],[CodBem]],#REF!,3,FALSE),VLOOKUP(TabListaBens[[#This Row],[CodBem]],#REF!,4,FALSE)),"-")</f>
        <v>-</v>
      </c>
      <c r="C472" s="52" t="str">
        <f>IFERROR(IFERROR(VLOOKUP(TabListaBens[[#This Row],[CodBem]],#REF!,5,FALSE),VLOOKUP(TabListaBens[[#This Row],[CodBem]],#REF!,6,FALSE)),"-")</f>
        <v>-</v>
      </c>
      <c r="D472" s="45" t="s">
        <v>247</v>
      </c>
      <c r="E472" s="45" t="s">
        <v>189</v>
      </c>
      <c r="F472" s="45" t="s">
        <v>2</v>
      </c>
      <c r="G472" s="45" t="s">
        <v>22</v>
      </c>
      <c r="H472" s="45" t="s">
        <v>5</v>
      </c>
      <c r="I472" s="45" t="s">
        <v>190</v>
      </c>
    </row>
    <row r="473" spans="1:9" ht="15" x14ac:dyDescent="0.25">
      <c r="A473" s="52" t="str">
        <f>TabListaBens[[#This Row],[Bem]]</f>
        <v>SBGCL-SCLSB00023</v>
      </c>
      <c r="B473" s="52" t="str">
        <f>IFERROR(IFERROR(VLOOKUP(TabListaBens[[#This Row],[CodBem]],#REF!,3,FALSE),VLOOKUP(TabListaBens[[#This Row],[CodBem]],#REF!,4,FALSE)),"-")</f>
        <v>-</v>
      </c>
      <c r="C473" s="52" t="str">
        <f>IFERROR(IFERROR(VLOOKUP(TabListaBens[[#This Row],[CodBem]],#REF!,5,FALSE),VLOOKUP(TabListaBens[[#This Row],[CodBem]],#REF!,6,FALSE)),"-")</f>
        <v>-</v>
      </c>
      <c r="D473" s="45" t="s">
        <v>248</v>
      </c>
      <c r="E473" s="45" t="s">
        <v>189</v>
      </c>
      <c r="F473" s="45" t="s">
        <v>2</v>
      </c>
      <c r="G473" s="45" t="s">
        <v>22</v>
      </c>
      <c r="H473" s="45" t="s">
        <v>5</v>
      </c>
      <c r="I473" s="45" t="s">
        <v>190</v>
      </c>
    </row>
    <row r="474" spans="1:9" ht="15" x14ac:dyDescent="0.25">
      <c r="A474" s="52" t="str">
        <f>TabListaBens[[#This Row],[Bem]]</f>
        <v>SBGCL-SCLSB00024</v>
      </c>
      <c r="B474" s="52" t="str">
        <f>IFERROR(IFERROR(VLOOKUP(TabListaBens[[#This Row],[CodBem]],#REF!,3,FALSE),VLOOKUP(TabListaBens[[#This Row],[CodBem]],#REF!,4,FALSE)),"-")</f>
        <v>-</v>
      </c>
      <c r="C474" s="52" t="str">
        <f>IFERROR(IFERROR(VLOOKUP(TabListaBens[[#This Row],[CodBem]],#REF!,5,FALSE),VLOOKUP(TabListaBens[[#This Row],[CodBem]],#REF!,6,FALSE)),"-")</f>
        <v>-</v>
      </c>
      <c r="D474" s="45" t="s">
        <v>249</v>
      </c>
      <c r="E474" s="45" t="s">
        <v>189</v>
      </c>
      <c r="F474" s="45" t="s">
        <v>2</v>
      </c>
      <c r="G474" s="45" t="s">
        <v>22</v>
      </c>
      <c r="H474" s="45" t="s">
        <v>5</v>
      </c>
      <c r="I474" s="45" t="s">
        <v>190</v>
      </c>
    </row>
    <row r="475" spans="1:9" ht="15" x14ac:dyDescent="0.25">
      <c r="A475" s="52" t="str">
        <f>TabListaBens[[#This Row],[Bem]]</f>
        <v>SBGCL-SCLSB00025</v>
      </c>
      <c r="B475" s="52" t="str">
        <f>IFERROR(IFERROR(VLOOKUP(TabListaBens[[#This Row],[CodBem]],#REF!,3,FALSE),VLOOKUP(TabListaBens[[#This Row],[CodBem]],#REF!,4,FALSE)),"-")</f>
        <v>-</v>
      </c>
      <c r="C475" s="52" t="str">
        <f>IFERROR(IFERROR(VLOOKUP(TabListaBens[[#This Row],[CodBem]],#REF!,5,FALSE),VLOOKUP(TabListaBens[[#This Row],[CodBem]],#REF!,6,FALSE)),"-")</f>
        <v>-</v>
      </c>
      <c r="D475" s="45" t="s">
        <v>250</v>
      </c>
      <c r="E475" s="45" t="s">
        <v>189</v>
      </c>
      <c r="F475" s="45" t="s">
        <v>2</v>
      </c>
      <c r="G475" s="45" t="s">
        <v>22</v>
      </c>
      <c r="H475" s="45" t="s">
        <v>5</v>
      </c>
      <c r="I475" s="45" t="s">
        <v>190</v>
      </c>
    </row>
    <row r="476" spans="1:9" ht="15" x14ac:dyDescent="0.25">
      <c r="A476" s="52" t="str">
        <f>TabListaBens[[#This Row],[Bem]]</f>
        <v>SBGCL-SCLSB00026</v>
      </c>
      <c r="B476" s="52" t="str">
        <f>IFERROR(IFERROR(VLOOKUP(TabListaBens[[#This Row],[CodBem]],#REF!,3,FALSE),VLOOKUP(TabListaBens[[#This Row],[CodBem]],#REF!,4,FALSE)),"-")</f>
        <v>-</v>
      </c>
      <c r="C476" s="52" t="str">
        <f>IFERROR(IFERROR(VLOOKUP(TabListaBens[[#This Row],[CodBem]],#REF!,5,FALSE),VLOOKUP(TabListaBens[[#This Row],[CodBem]],#REF!,6,FALSE)),"-")</f>
        <v>-</v>
      </c>
      <c r="D476" s="45" t="s">
        <v>251</v>
      </c>
      <c r="E476" s="45" t="s">
        <v>189</v>
      </c>
      <c r="F476" s="45" t="s">
        <v>2</v>
      </c>
      <c r="G476" s="45" t="s">
        <v>22</v>
      </c>
      <c r="H476" s="45" t="s">
        <v>5</v>
      </c>
      <c r="I476" s="45" t="s">
        <v>190</v>
      </c>
    </row>
    <row r="477" spans="1:9" ht="15" x14ac:dyDescent="0.25">
      <c r="A477" s="52" t="str">
        <f>TabListaBens[[#This Row],[Bem]]</f>
        <v>SBGCL-SCLSB00027</v>
      </c>
      <c r="B477" s="52" t="str">
        <f>IFERROR(IFERROR(VLOOKUP(TabListaBens[[#This Row],[CodBem]],#REF!,3,FALSE),VLOOKUP(TabListaBens[[#This Row],[CodBem]],#REF!,4,FALSE)),"-")</f>
        <v>-</v>
      </c>
      <c r="C477" s="52" t="str">
        <f>IFERROR(IFERROR(VLOOKUP(TabListaBens[[#This Row],[CodBem]],#REF!,5,FALSE),VLOOKUP(TabListaBens[[#This Row],[CodBem]],#REF!,6,FALSE)),"-")</f>
        <v>-</v>
      </c>
      <c r="D477" s="45" t="s">
        <v>252</v>
      </c>
      <c r="E477" s="45" t="s">
        <v>189</v>
      </c>
      <c r="F477" s="45" t="s">
        <v>2</v>
      </c>
      <c r="G477" s="45" t="s">
        <v>22</v>
      </c>
      <c r="H477" s="45" t="s">
        <v>5</v>
      </c>
      <c r="I477" s="45" t="s">
        <v>190</v>
      </c>
    </row>
    <row r="478" spans="1:9" ht="15" x14ac:dyDescent="0.25">
      <c r="A478" s="52" t="str">
        <f>TabListaBens[[#This Row],[Bem]]</f>
        <v>SBGCL-SCLSB00028</v>
      </c>
      <c r="B478" s="52" t="str">
        <f>IFERROR(IFERROR(VLOOKUP(TabListaBens[[#This Row],[CodBem]],#REF!,3,FALSE),VLOOKUP(TabListaBens[[#This Row],[CodBem]],#REF!,4,FALSE)),"-")</f>
        <v>-</v>
      </c>
      <c r="C478" s="52" t="str">
        <f>IFERROR(IFERROR(VLOOKUP(TabListaBens[[#This Row],[CodBem]],#REF!,5,FALSE),VLOOKUP(TabListaBens[[#This Row],[CodBem]],#REF!,6,FALSE)),"-")</f>
        <v>-</v>
      </c>
      <c r="D478" s="45" t="s">
        <v>253</v>
      </c>
      <c r="E478" s="45" t="s">
        <v>189</v>
      </c>
      <c r="F478" s="45" t="s">
        <v>2</v>
      </c>
      <c r="G478" s="45" t="s">
        <v>22</v>
      </c>
      <c r="H478" s="45" t="s">
        <v>5</v>
      </c>
      <c r="I478" s="45" t="s">
        <v>190</v>
      </c>
    </row>
    <row r="479" spans="1:9" ht="15" x14ac:dyDescent="0.25">
      <c r="A479" s="52" t="str">
        <f>TabListaBens[[#This Row],[Bem]]</f>
        <v>SBGCL-SCLSB00029</v>
      </c>
      <c r="B479" s="52" t="str">
        <f>IFERROR(IFERROR(VLOOKUP(TabListaBens[[#This Row],[CodBem]],#REF!,3,FALSE),VLOOKUP(TabListaBens[[#This Row],[CodBem]],#REF!,4,FALSE)),"-")</f>
        <v>-</v>
      </c>
      <c r="C479" s="52" t="str">
        <f>IFERROR(IFERROR(VLOOKUP(TabListaBens[[#This Row],[CodBem]],#REF!,5,FALSE),VLOOKUP(TabListaBens[[#This Row],[CodBem]],#REF!,6,FALSE)),"-")</f>
        <v>-</v>
      </c>
      <c r="D479" s="45" t="s">
        <v>254</v>
      </c>
      <c r="E479" s="45" t="s">
        <v>189</v>
      </c>
      <c r="F479" s="45" t="s">
        <v>2</v>
      </c>
      <c r="G479" s="45" t="s">
        <v>22</v>
      </c>
      <c r="H479" s="45" t="s">
        <v>5</v>
      </c>
      <c r="I479" s="45" t="s">
        <v>190</v>
      </c>
    </row>
    <row r="480" spans="1:9" ht="15" x14ac:dyDescent="0.25">
      <c r="A480" s="52" t="str">
        <f>TabListaBens[[#This Row],[Bem]]</f>
        <v>SBGCL-SCLSB00030</v>
      </c>
      <c r="B480" s="52" t="str">
        <f>IFERROR(IFERROR(VLOOKUP(TabListaBens[[#This Row],[CodBem]],#REF!,3,FALSE),VLOOKUP(TabListaBens[[#This Row],[CodBem]],#REF!,4,FALSE)),"-")</f>
        <v>-</v>
      </c>
      <c r="C480" s="52" t="str">
        <f>IFERROR(IFERROR(VLOOKUP(TabListaBens[[#This Row],[CodBem]],#REF!,5,FALSE),VLOOKUP(TabListaBens[[#This Row],[CodBem]],#REF!,6,FALSE)),"-")</f>
        <v>-</v>
      </c>
      <c r="D480" s="45" t="s">
        <v>255</v>
      </c>
      <c r="E480" s="45" t="s">
        <v>189</v>
      </c>
      <c r="F480" s="45" t="s">
        <v>2</v>
      </c>
      <c r="G480" s="45" t="s">
        <v>22</v>
      </c>
      <c r="H480" s="45" t="s">
        <v>5</v>
      </c>
      <c r="I480" s="45" t="s">
        <v>190</v>
      </c>
    </row>
    <row r="481" spans="1:9" ht="15" x14ac:dyDescent="0.25">
      <c r="A481" s="52" t="str">
        <f>TabListaBens[[#This Row],[Bem]]</f>
        <v>SBGCL-SCLSB00031</v>
      </c>
      <c r="B481" s="52" t="str">
        <f>IFERROR(IFERROR(VLOOKUP(TabListaBens[[#This Row],[CodBem]],#REF!,3,FALSE),VLOOKUP(TabListaBens[[#This Row],[CodBem]],#REF!,4,FALSE)),"-")</f>
        <v>-</v>
      </c>
      <c r="C481" s="52" t="str">
        <f>IFERROR(IFERROR(VLOOKUP(TabListaBens[[#This Row],[CodBem]],#REF!,5,FALSE),VLOOKUP(TabListaBens[[#This Row],[CodBem]],#REF!,6,FALSE)),"-")</f>
        <v>-</v>
      </c>
      <c r="D481" s="45" t="s">
        <v>256</v>
      </c>
      <c r="E481" s="45" t="s">
        <v>189</v>
      </c>
      <c r="F481" s="45" t="s">
        <v>2</v>
      </c>
      <c r="G481" s="45" t="s">
        <v>22</v>
      </c>
      <c r="H481" s="45" t="s">
        <v>5</v>
      </c>
      <c r="I481" s="45" t="s">
        <v>190</v>
      </c>
    </row>
    <row r="482" spans="1:9" ht="15" x14ac:dyDescent="0.25">
      <c r="A482" s="52" t="str">
        <f>TabListaBens[[#This Row],[Bem]]</f>
        <v>SBGCL-SCLSB00032</v>
      </c>
      <c r="B482" s="52" t="str">
        <f>IFERROR(IFERROR(VLOOKUP(TabListaBens[[#This Row],[CodBem]],#REF!,3,FALSE),VLOOKUP(TabListaBens[[#This Row],[CodBem]],#REF!,4,FALSE)),"-")</f>
        <v>-</v>
      </c>
      <c r="C482" s="52" t="str">
        <f>IFERROR(IFERROR(VLOOKUP(TabListaBens[[#This Row],[CodBem]],#REF!,5,FALSE),VLOOKUP(TabListaBens[[#This Row],[CodBem]],#REF!,6,FALSE)),"-")</f>
        <v>-</v>
      </c>
      <c r="D482" s="45" t="s">
        <v>620</v>
      </c>
      <c r="E482" s="45" t="s">
        <v>189</v>
      </c>
      <c r="F482" s="45" t="s">
        <v>2</v>
      </c>
      <c r="G482" s="45" t="s">
        <v>22</v>
      </c>
      <c r="H482" s="45" t="s">
        <v>5</v>
      </c>
      <c r="I482" s="45" t="s">
        <v>190</v>
      </c>
    </row>
    <row r="483" spans="1:9" ht="15" x14ac:dyDescent="0.25">
      <c r="A483" s="52" t="str">
        <f>TabListaBens[[#This Row],[Bem]]</f>
        <v>SBGCL-SCLSB00033</v>
      </c>
      <c r="B483" s="52" t="str">
        <f>IFERROR(IFERROR(VLOOKUP(TabListaBens[[#This Row],[CodBem]],#REF!,3,FALSE),VLOOKUP(TabListaBens[[#This Row],[CodBem]],#REF!,4,FALSE)),"-")</f>
        <v>-</v>
      </c>
      <c r="C483" s="52" t="str">
        <f>IFERROR(IFERROR(VLOOKUP(TabListaBens[[#This Row],[CodBem]],#REF!,5,FALSE),VLOOKUP(TabListaBens[[#This Row],[CodBem]],#REF!,6,FALSE)),"-")</f>
        <v>-</v>
      </c>
      <c r="D483" s="45" t="s">
        <v>621</v>
      </c>
      <c r="E483" s="45" t="s">
        <v>189</v>
      </c>
      <c r="F483" s="45" t="s">
        <v>2</v>
      </c>
      <c r="G483" s="45" t="s">
        <v>22</v>
      </c>
      <c r="H483" s="45" t="s">
        <v>5</v>
      </c>
      <c r="I483" s="45" t="s">
        <v>190</v>
      </c>
    </row>
    <row r="484" spans="1:9" ht="15" x14ac:dyDescent="0.25">
      <c r="A484" s="52" t="str">
        <f>TabListaBens[[#This Row],[Bem]]</f>
        <v>SBGCL-SCLSB00034</v>
      </c>
      <c r="B484" s="52" t="str">
        <f>IFERROR(IFERROR(VLOOKUP(TabListaBens[[#This Row],[CodBem]],#REF!,3,FALSE),VLOOKUP(TabListaBens[[#This Row],[CodBem]],#REF!,4,FALSE)),"-")</f>
        <v>-</v>
      </c>
      <c r="C484" s="52" t="str">
        <f>IFERROR(IFERROR(VLOOKUP(TabListaBens[[#This Row],[CodBem]],#REF!,5,FALSE),VLOOKUP(TabListaBens[[#This Row],[CodBem]],#REF!,6,FALSE)),"-")</f>
        <v>-</v>
      </c>
      <c r="D484" s="45" t="s">
        <v>622</v>
      </c>
      <c r="E484" s="45" t="s">
        <v>189</v>
      </c>
      <c r="F484" s="45" t="s">
        <v>2</v>
      </c>
      <c r="G484" s="45" t="s">
        <v>22</v>
      </c>
      <c r="H484" s="45" t="s">
        <v>5</v>
      </c>
      <c r="I484" s="45" t="s">
        <v>190</v>
      </c>
    </row>
    <row r="485" spans="1:9" ht="15" x14ac:dyDescent="0.25">
      <c r="A485" s="52" t="str">
        <f>TabListaBens[[#This Row],[Bem]]</f>
        <v>SBGCL-SCLSB00035</v>
      </c>
      <c r="B485" s="52" t="str">
        <f>IFERROR(IFERROR(VLOOKUP(TabListaBens[[#This Row],[CodBem]],#REF!,3,FALSE),VLOOKUP(TabListaBens[[#This Row],[CodBem]],#REF!,4,FALSE)),"-")</f>
        <v>-</v>
      </c>
      <c r="C485" s="52" t="str">
        <f>IFERROR(IFERROR(VLOOKUP(TabListaBens[[#This Row],[CodBem]],#REF!,5,FALSE),VLOOKUP(TabListaBens[[#This Row],[CodBem]],#REF!,6,FALSE)),"-")</f>
        <v>-</v>
      </c>
      <c r="D485" s="45" t="s">
        <v>623</v>
      </c>
      <c r="E485" s="45" t="s">
        <v>189</v>
      </c>
      <c r="F485" s="45" t="s">
        <v>2</v>
      </c>
      <c r="G485" s="45" t="s">
        <v>22</v>
      </c>
      <c r="H485" s="45" t="s">
        <v>5</v>
      </c>
      <c r="I485" s="45" t="s">
        <v>190</v>
      </c>
    </row>
    <row r="486" spans="1:9" ht="15" x14ac:dyDescent="0.25">
      <c r="A486" s="52" t="str">
        <f>TabListaBens[[#This Row],[Bem]]</f>
        <v>SBGCL-SCLSB00036</v>
      </c>
      <c r="B486" s="52" t="str">
        <f>IFERROR(IFERROR(VLOOKUP(TabListaBens[[#This Row],[CodBem]],#REF!,3,FALSE),VLOOKUP(TabListaBens[[#This Row],[CodBem]],#REF!,4,FALSE)),"-")</f>
        <v>-</v>
      </c>
      <c r="C486" s="52" t="str">
        <f>IFERROR(IFERROR(VLOOKUP(TabListaBens[[#This Row],[CodBem]],#REF!,5,FALSE),VLOOKUP(TabListaBens[[#This Row],[CodBem]],#REF!,6,FALSE)),"-")</f>
        <v>-</v>
      </c>
      <c r="D486" s="45" t="s">
        <v>624</v>
      </c>
      <c r="E486" s="45" t="s">
        <v>189</v>
      </c>
      <c r="F486" s="45" t="s">
        <v>2</v>
      </c>
      <c r="G486" s="45" t="s">
        <v>22</v>
      </c>
      <c r="H486" s="45" t="s">
        <v>5</v>
      </c>
      <c r="I486" s="45" t="s">
        <v>190</v>
      </c>
    </row>
    <row r="487" spans="1:9" ht="15" x14ac:dyDescent="0.25">
      <c r="A487" s="52" t="str">
        <f>TabListaBens[[#This Row],[Bem]]</f>
        <v>SBGCL-SCLSB00037</v>
      </c>
      <c r="B487" s="52" t="str">
        <f>IFERROR(IFERROR(VLOOKUP(TabListaBens[[#This Row],[CodBem]],#REF!,3,FALSE),VLOOKUP(TabListaBens[[#This Row],[CodBem]],#REF!,4,FALSE)),"-")</f>
        <v>-</v>
      </c>
      <c r="C487" s="52" t="str">
        <f>IFERROR(IFERROR(VLOOKUP(TabListaBens[[#This Row],[CodBem]],#REF!,5,FALSE),VLOOKUP(TabListaBens[[#This Row],[CodBem]],#REF!,6,FALSE)),"-")</f>
        <v>-</v>
      </c>
      <c r="D487" s="45" t="s">
        <v>625</v>
      </c>
      <c r="E487" s="45" t="s">
        <v>189</v>
      </c>
      <c r="F487" s="45" t="s">
        <v>2</v>
      </c>
      <c r="G487" s="45" t="s">
        <v>22</v>
      </c>
      <c r="H487" s="45" t="s">
        <v>5</v>
      </c>
      <c r="I487" s="45" t="s">
        <v>190</v>
      </c>
    </row>
    <row r="488" spans="1:9" ht="15" x14ac:dyDescent="0.25">
      <c r="A488" s="52" t="str">
        <f>TabListaBens[[#This Row],[Bem]]</f>
        <v>SBGCL-SCLSB00038</v>
      </c>
      <c r="B488" s="52" t="str">
        <f>IFERROR(IFERROR(VLOOKUP(TabListaBens[[#This Row],[CodBem]],#REF!,3,FALSE),VLOOKUP(TabListaBens[[#This Row],[CodBem]],#REF!,4,FALSE)),"-")</f>
        <v>-</v>
      </c>
      <c r="C488" s="52" t="str">
        <f>IFERROR(IFERROR(VLOOKUP(TabListaBens[[#This Row],[CodBem]],#REF!,5,FALSE),VLOOKUP(TabListaBens[[#This Row],[CodBem]],#REF!,6,FALSE)),"-")</f>
        <v>-</v>
      </c>
      <c r="D488" s="45" t="s">
        <v>626</v>
      </c>
      <c r="E488" s="45" t="s">
        <v>189</v>
      </c>
      <c r="F488" s="45" t="s">
        <v>2</v>
      </c>
      <c r="G488" s="45" t="s">
        <v>22</v>
      </c>
      <c r="H488" s="45" t="s">
        <v>5</v>
      </c>
      <c r="I488" s="45" t="s">
        <v>190</v>
      </c>
    </row>
    <row r="489" spans="1:9" ht="15" x14ac:dyDescent="0.25">
      <c r="A489" s="52" t="str">
        <f>TabListaBens[[#This Row],[Bem]]</f>
        <v>SBGCL-SCLSB00039</v>
      </c>
      <c r="B489" s="52" t="str">
        <f>IFERROR(IFERROR(VLOOKUP(TabListaBens[[#This Row],[CodBem]],#REF!,3,FALSE),VLOOKUP(TabListaBens[[#This Row],[CodBem]],#REF!,4,FALSE)),"-")</f>
        <v>-</v>
      </c>
      <c r="C489" s="52" t="str">
        <f>IFERROR(IFERROR(VLOOKUP(TabListaBens[[#This Row],[CodBem]],#REF!,5,FALSE),VLOOKUP(TabListaBens[[#This Row],[CodBem]],#REF!,6,FALSE)),"-")</f>
        <v>-</v>
      </c>
      <c r="D489" s="45" t="s">
        <v>627</v>
      </c>
      <c r="E489" s="45" t="s">
        <v>189</v>
      </c>
      <c r="F489" s="45" t="s">
        <v>2</v>
      </c>
      <c r="G489" s="45" t="s">
        <v>22</v>
      </c>
      <c r="H489" s="45" t="s">
        <v>5</v>
      </c>
      <c r="I489" s="45" t="s">
        <v>190</v>
      </c>
    </row>
    <row r="490" spans="1:9" ht="15" x14ac:dyDescent="0.25">
      <c r="A490" s="52" t="str">
        <f>TabListaBens[[#This Row],[Bem]]</f>
        <v>SBGCL-SCLSB00040</v>
      </c>
      <c r="B490" s="52" t="str">
        <f>IFERROR(IFERROR(VLOOKUP(TabListaBens[[#This Row],[CodBem]],#REF!,3,FALSE),VLOOKUP(TabListaBens[[#This Row],[CodBem]],#REF!,4,FALSE)),"-")</f>
        <v>-</v>
      </c>
      <c r="C490" s="52" t="str">
        <f>IFERROR(IFERROR(VLOOKUP(TabListaBens[[#This Row],[CodBem]],#REF!,5,FALSE),VLOOKUP(TabListaBens[[#This Row],[CodBem]],#REF!,6,FALSE)),"-")</f>
        <v>-</v>
      </c>
      <c r="D490" s="45" t="s">
        <v>628</v>
      </c>
      <c r="E490" s="45" t="s">
        <v>189</v>
      </c>
      <c r="F490" s="45" t="s">
        <v>2</v>
      </c>
      <c r="G490" s="45" t="s">
        <v>22</v>
      </c>
      <c r="H490" s="45" t="s">
        <v>5</v>
      </c>
      <c r="I490" s="45" t="s">
        <v>190</v>
      </c>
    </row>
    <row r="491" spans="1:9" ht="15" x14ac:dyDescent="0.25">
      <c r="A491" s="52" t="str">
        <f>TabListaBens[[#This Row],[Bem]]</f>
        <v>SBGCL-SCLSB00041</v>
      </c>
      <c r="B491" s="52" t="str">
        <f>IFERROR(IFERROR(VLOOKUP(TabListaBens[[#This Row],[CodBem]],#REF!,3,FALSE),VLOOKUP(TabListaBens[[#This Row],[CodBem]],#REF!,4,FALSE)),"-")</f>
        <v>-</v>
      </c>
      <c r="C491" s="52" t="str">
        <f>IFERROR(IFERROR(VLOOKUP(TabListaBens[[#This Row],[CodBem]],#REF!,5,FALSE),VLOOKUP(TabListaBens[[#This Row],[CodBem]],#REF!,6,FALSE)),"-")</f>
        <v>-</v>
      </c>
      <c r="D491" s="45" t="s">
        <v>629</v>
      </c>
      <c r="E491" s="45" t="s">
        <v>189</v>
      </c>
      <c r="F491" s="45" t="s">
        <v>2</v>
      </c>
      <c r="G491" s="45" t="s">
        <v>22</v>
      </c>
      <c r="H491" s="45" t="s">
        <v>5</v>
      </c>
      <c r="I491" s="45" t="s">
        <v>190</v>
      </c>
    </row>
    <row r="492" spans="1:9" ht="15" x14ac:dyDescent="0.25">
      <c r="A492" s="52" t="str">
        <f>TabListaBens[[#This Row],[Bem]]</f>
        <v>SBGCL-SCLSB00042</v>
      </c>
      <c r="B492" s="52" t="str">
        <f>IFERROR(IFERROR(VLOOKUP(TabListaBens[[#This Row],[CodBem]],#REF!,3,FALSE),VLOOKUP(TabListaBens[[#This Row],[CodBem]],#REF!,4,FALSE)),"-")</f>
        <v>-</v>
      </c>
      <c r="C492" s="52" t="str">
        <f>IFERROR(IFERROR(VLOOKUP(TabListaBens[[#This Row],[CodBem]],#REF!,5,FALSE),VLOOKUP(TabListaBens[[#This Row],[CodBem]],#REF!,6,FALSE)),"-")</f>
        <v>-</v>
      </c>
      <c r="D492" s="45" t="s">
        <v>630</v>
      </c>
      <c r="E492" s="45" t="s">
        <v>189</v>
      </c>
      <c r="F492" s="45" t="s">
        <v>2</v>
      </c>
      <c r="G492" s="45" t="s">
        <v>22</v>
      </c>
      <c r="H492" s="45" t="s">
        <v>5</v>
      </c>
      <c r="I492" s="45" t="s">
        <v>190</v>
      </c>
    </row>
    <row r="493" spans="1:9" ht="15" x14ac:dyDescent="0.25">
      <c r="A493" s="52" t="str">
        <f>TabListaBens[[#This Row],[Bem]]</f>
        <v>SBGCL-SCLSB00043</v>
      </c>
      <c r="B493" s="52" t="str">
        <f>IFERROR(IFERROR(VLOOKUP(TabListaBens[[#This Row],[CodBem]],#REF!,3,FALSE),VLOOKUP(TabListaBens[[#This Row],[CodBem]],#REF!,4,FALSE)),"-")</f>
        <v>-</v>
      </c>
      <c r="C493" s="52" t="str">
        <f>IFERROR(IFERROR(VLOOKUP(TabListaBens[[#This Row],[CodBem]],#REF!,5,FALSE),VLOOKUP(TabListaBens[[#This Row],[CodBem]],#REF!,6,FALSE)),"-")</f>
        <v>-</v>
      </c>
      <c r="D493" s="45" t="s">
        <v>631</v>
      </c>
      <c r="E493" s="45" t="s">
        <v>189</v>
      </c>
      <c r="F493" s="45" t="s">
        <v>2</v>
      </c>
      <c r="G493" s="45" t="s">
        <v>22</v>
      </c>
      <c r="H493" s="45" t="s">
        <v>5</v>
      </c>
      <c r="I493" s="45" t="s">
        <v>190</v>
      </c>
    </row>
    <row r="494" spans="1:9" ht="15" x14ac:dyDescent="0.25">
      <c r="A494" s="52" t="str">
        <f>TabListaBens[[#This Row],[Bem]]</f>
        <v>SBGCL-SCLSB00044</v>
      </c>
      <c r="B494" s="52" t="str">
        <f>IFERROR(IFERROR(VLOOKUP(TabListaBens[[#This Row],[CodBem]],#REF!,3,FALSE),VLOOKUP(TabListaBens[[#This Row],[CodBem]],#REF!,4,FALSE)),"-")</f>
        <v>-</v>
      </c>
      <c r="C494" s="52" t="str">
        <f>IFERROR(IFERROR(VLOOKUP(TabListaBens[[#This Row],[CodBem]],#REF!,5,FALSE),VLOOKUP(TabListaBens[[#This Row],[CodBem]],#REF!,6,FALSE)),"-")</f>
        <v>-</v>
      </c>
      <c r="D494" s="45" t="s">
        <v>632</v>
      </c>
      <c r="E494" s="45" t="s">
        <v>189</v>
      </c>
      <c r="F494" s="45" t="s">
        <v>2</v>
      </c>
      <c r="G494" s="45" t="s">
        <v>22</v>
      </c>
      <c r="H494" s="45" t="s">
        <v>5</v>
      </c>
      <c r="I494" s="45" t="s">
        <v>190</v>
      </c>
    </row>
    <row r="495" spans="1:9" ht="15" x14ac:dyDescent="0.25">
      <c r="A495" s="52" t="str">
        <f>TabListaBens[[#This Row],[Bem]]</f>
        <v>SBGCL-SCLSB00045</v>
      </c>
      <c r="B495" s="52" t="str">
        <f>IFERROR(IFERROR(VLOOKUP(TabListaBens[[#This Row],[CodBem]],#REF!,3,FALSE),VLOOKUP(TabListaBens[[#This Row],[CodBem]],#REF!,4,FALSE)),"-")</f>
        <v>-</v>
      </c>
      <c r="C495" s="52" t="str">
        <f>IFERROR(IFERROR(VLOOKUP(TabListaBens[[#This Row],[CodBem]],#REF!,5,FALSE),VLOOKUP(TabListaBens[[#This Row],[CodBem]],#REF!,6,FALSE)),"-")</f>
        <v>-</v>
      </c>
      <c r="D495" s="45" t="s">
        <v>633</v>
      </c>
      <c r="E495" s="45" t="s">
        <v>189</v>
      </c>
      <c r="F495" s="45" t="s">
        <v>2</v>
      </c>
      <c r="G495" s="45" t="s">
        <v>22</v>
      </c>
      <c r="H495" s="45" t="s">
        <v>5</v>
      </c>
      <c r="I495" s="45" t="s">
        <v>190</v>
      </c>
    </row>
    <row r="496" spans="1:9" ht="15" x14ac:dyDescent="0.25">
      <c r="A496" s="52" t="str">
        <f>TabListaBens[[#This Row],[Bem]]</f>
        <v>SBGCL-SCLSB00046</v>
      </c>
      <c r="B496" s="52" t="str">
        <f>IFERROR(IFERROR(VLOOKUP(TabListaBens[[#This Row],[CodBem]],#REF!,3,FALSE),VLOOKUP(TabListaBens[[#This Row],[CodBem]],#REF!,4,FALSE)),"-")</f>
        <v>-</v>
      </c>
      <c r="C496" s="52" t="str">
        <f>IFERROR(IFERROR(VLOOKUP(TabListaBens[[#This Row],[CodBem]],#REF!,5,FALSE),VLOOKUP(TabListaBens[[#This Row],[CodBem]],#REF!,6,FALSE)),"-")</f>
        <v>-</v>
      </c>
      <c r="D496" s="45" t="s">
        <v>634</v>
      </c>
      <c r="E496" s="45" t="s">
        <v>189</v>
      </c>
      <c r="F496" s="45" t="s">
        <v>2</v>
      </c>
      <c r="G496" s="45" t="s">
        <v>22</v>
      </c>
      <c r="H496" s="45" t="s">
        <v>5</v>
      </c>
      <c r="I496" s="45" t="s">
        <v>190</v>
      </c>
    </row>
    <row r="497" spans="1:9" ht="15" x14ac:dyDescent="0.25">
      <c r="A497" s="52" t="str">
        <f>TabListaBens[[#This Row],[Bem]]</f>
        <v>SBGCL-SCLSB00047</v>
      </c>
      <c r="B497" s="52" t="str">
        <f>IFERROR(IFERROR(VLOOKUP(TabListaBens[[#This Row],[CodBem]],#REF!,3,FALSE),VLOOKUP(TabListaBens[[#This Row],[CodBem]],#REF!,4,FALSE)),"-")</f>
        <v>-</v>
      </c>
      <c r="C497" s="52" t="str">
        <f>IFERROR(IFERROR(VLOOKUP(TabListaBens[[#This Row],[CodBem]],#REF!,5,FALSE),VLOOKUP(TabListaBens[[#This Row],[CodBem]],#REF!,6,FALSE)),"-")</f>
        <v>-</v>
      </c>
      <c r="D497" s="45" t="s">
        <v>635</v>
      </c>
      <c r="E497" s="45" t="s">
        <v>189</v>
      </c>
      <c r="F497" s="45" t="s">
        <v>2</v>
      </c>
      <c r="G497" s="45" t="s">
        <v>22</v>
      </c>
      <c r="H497" s="45" t="s">
        <v>5</v>
      </c>
      <c r="I497" s="45" t="s">
        <v>190</v>
      </c>
    </row>
    <row r="498" spans="1:9" ht="15" x14ac:dyDescent="0.25">
      <c r="A498" s="52" t="str">
        <f>TabListaBens[[#This Row],[Bem]]</f>
        <v>SBGCL-SCLSB00048</v>
      </c>
      <c r="B498" s="52" t="str">
        <f>IFERROR(IFERROR(VLOOKUP(TabListaBens[[#This Row],[CodBem]],#REF!,3,FALSE),VLOOKUP(TabListaBens[[#This Row],[CodBem]],#REF!,4,FALSE)),"-")</f>
        <v>-</v>
      </c>
      <c r="C498" s="52" t="str">
        <f>IFERROR(IFERROR(VLOOKUP(TabListaBens[[#This Row],[CodBem]],#REF!,5,FALSE),VLOOKUP(TabListaBens[[#This Row],[CodBem]],#REF!,6,FALSE)),"-")</f>
        <v>-</v>
      </c>
      <c r="D498" s="45" t="s">
        <v>636</v>
      </c>
      <c r="E498" s="45" t="s">
        <v>189</v>
      </c>
      <c r="F498" s="45" t="s">
        <v>2</v>
      </c>
      <c r="G498" s="45" t="s">
        <v>22</v>
      </c>
      <c r="H498" s="45" t="s">
        <v>5</v>
      </c>
      <c r="I498" s="45" t="s">
        <v>190</v>
      </c>
    </row>
    <row r="499" spans="1:9" ht="15" x14ac:dyDescent="0.25">
      <c r="A499" s="52" t="str">
        <f>TabListaBens[[#This Row],[Bem]]</f>
        <v>SBGCL-SCLSB00049</v>
      </c>
      <c r="B499" s="52" t="str">
        <f>IFERROR(IFERROR(VLOOKUP(TabListaBens[[#This Row],[CodBem]],#REF!,3,FALSE),VLOOKUP(TabListaBens[[#This Row],[CodBem]],#REF!,4,FALSE)),"-")</f>
        <v>-</v>
      </c>
      <c r="C499" s="52" t="str">
        <f>IFERROR(IFERROR(VLOOKUP(TabListaBens[[#This Row],[CodBem]],#REF!,5,FALSE),VLOOKUP(TabListaBens[[#This Row],[CodBem]],#REF!,6,FALSE)),"-")</f>
        <v>-</v>
      </c>
      <c r="D499" s="45" t="s">
        <v>637</v>
      </c>
      <c r="E499" s="45" t="s">
        <v>189</v>
      </c>
      <c r="F499" s="45" t="s">
        <v>2</v>
      </c>
      <c r="G499" s="45" t="s">
        <v>22</v>
      </c>
      <c r="H499" s="45" t="s">
        <v>5</v>
      </c>
      <c r="I499" s="45" t="s">
        <v>190</v>
      </c>
    </row>
    <row r="500" spans="1:9" ht="15" x14ac:dyDescent="0.25">
      <c r="A500" s="52" t="str">
        <f>TabListaBens[[#This Row],[Bem]]</f>
        <v>SBGCL-SCLSB00050</v>
      </c>
      <c r="B500" s="52" t="str">
        <f>IFERROR(IFERROR(VLOOKUP(TabListaBens[[#This Row],[CodBem]],#REF!,3,FALSE),VLOOKUP(TabListaBens[[#This Row],[CodBem]],#REF!,4,FALSE)),"-")</f>
        <v>-</v>
      </c>
      <c r="C500" s="52" t="str">
        <f>IFERROR(IFERROR(VLOOKUP(TabListaBens[[#This Row],[CodBem]],#REF!,5,FALSE),VLOOKUP(TabListaBens[[#This Row],[CodBem]],#REF!,6,FALSE)),"-")</f>
        <v>-</v>
      </c>
      <c r="D500" s="45" t="s">
        <v>638</v>
      </c>
      <c r="E500" s="45" t="s">
        <v>189</v>
      </c>
      <c r="F500" s="45" t="s">
        <v>2</v>
      </c>
      <c r="G500" s="45" t="s">
        <v>22</v>
      </c>
      <c r="H500" s="45" t="s">
        <v>5</v>
      </c>
      <c r="I500" s="45" t="s">
        <v>190</v>
      </c>
    </row>
    <row r="501" spans="1:9" ht="15" x14ac:dyDescent="0.25">
      <c r="A501" s="52" t="str">
        <f>TabListaBens[[#This Row],[Bem]]</f>
        <v>SBGCL-SCLSB00051</v>
      </c>
      <c r="B501" s="52" t="str">
        <f>IFERROR(IFERROR(VLOOKUP(TabListaBens[[#This Row],[CodBem]],#REF!,3,FALSE),VLOOKUP(TabListaBens[[#This Row],[CodBem]],#REF!,4,FALSE)),"-")</f>
        <v>-</v>
      </c>
      <c r="C501" s="52" t="str">
        <f>IFERROR(IFERROR(VLOOKUP(TabListaBens[[#This Row],[CodBem]],#REF!,5,FALSE),VLOOKUP(TabListaBens[[#This Row],[CodBem]],#REF!,6,FALSE)),"-")</f>
        <v>-</v>
      </c>
      <c r="D501" s="45" t="s">
        <v>820</v>
      </c>
      <c r="E501" s="45" t="s">
        <v>189</v>
      </c>
      <c r="F501" s="45" t="s">
        <v>2</v>
      </c>
      <c r="G501" s="45" t="s">
        <v>22</v>
      </c>
      <c r="H501" s="45" t="s">
        <v>5</v>
      </c>
      <c r="I501" s="45" t="s">
        <v>190</v>
      </c>
    </row>
    <row r="502" spans="1:9" ht="15" x14ac:dyDescent="0.25">
      <c r="A502" s="52" t="str">
        <f>TabListaBens[[#This Row],[Bem]]</f>
        <v>SBGCL-SCLSB00052</v>
      </c>
      <c r="B502" s="52" t="str">
        <f>IFERROR(IFERROR(VLOOKUP(TabListaBens[[#This Row],[CodBem]],#REF!,3,FALSE),VLOOKUP(TabListaBens[[#This Row],[CodBem]],#REF!,4,FALSE)),"-")</f>
        <v>-</v>
      </c>
      <c r="C502" s="52" t="str">
        <f>IFERROR(IFERROR(VLOOKUP(TabListaBens[[#This Row],[CodBem]],#REF!,5,FALSE),VLOOKUP(TabListaBens[[#This Row],[CodBem]],#REF!,6,FALSE)),"-")</f>
        <v>-</v>
      </c>
      <c r="D502" s="45" t="s">
        <v>821</v>
      </c>
      <c r="E502" s="45" t="s">
        <v>189</v>
      </c>
      <c r="F502" s="45" t="s">
        <v>2</v>
      </c>
      <c r="G502" s="45" t="s">
        <v>22</v>
      </c>
      <c r="H502" s="45" t="s">
        <v>5</v>
      </c>
      <c r="I502" s="45" t="s">
        <v>190</v>
      </c>
    </row>
    <row r="503" spans="1:9" ht="15" x14ac:dyDescent="0.25">
      <c r="A503" s="52" t="str">
        <f>TabListaBens[[#This Row],[Bem]]</f>
        <v>SBGCL-SCLSB00053</v>
      </c>
      <c r="B503" s="52" t="str">
        <f>IFERROR(IFERROR(VLOOKUP(TabListaBens[[#This Row],[CodBem]],#REF!,3,FALSE),VLOOKUP(TabListaBens[[#This Row],[CodBem]],#REF!,4,FALSE)),"-")</f>
        <v>-</v>
      </c>
      <c r="C503" s="52" t="str">
        <f>IFERROR(IFERROR(VLOOKUP(TabListaBens[[#This Row],[CodBem]],#REF!,5,FALSE),VLOOKUP(TabListaBens[[#This Row],[CodBem]],#REF!,6,FALSE)),"-")</f>
        <v>-</v>
      </c>
      <c r="D503" s="45" t="s">
        <v>822</v>
      </c>
      <c r="E503" s="45" t="s">
        <v>189</v>
      </c>
      <c r="F503" s="45" t="s">
        <v>2</v>
      </c>
      <c r="G503" s="45" t="s">
        <v>22</v>
      </c>
      <c r="H503" s="45" t="s">
        <v>5</v>
      </c>
      <c r="I503" s="45" t="s">
        <v>190</v>
      </c>
    </row>
    <row r="504" spans="1:9" ht="15" x14ac:dyDescent="0.25">
      <c r="A504" s="52" t="str">
        <f>TabListaBens[[#This Row],[Bem]]</f>
        <v>SBGCL-SCLSB00054</v>
      </c>
      <c r="B504" s="52" t="str">
        <f>IFERROR(IFERROR(VLOOKUP(TabListaBens[[#This Row],[CodBem]],#REF!,3,FALSE),VLOOKUP(TabListaBens[[#This Row],[CodBem]],#REF!,4,FALSE)),"-")</f>
        <v>-</v>
      </c>
      <c r="C504" s="52" t="str">
        <f>IFERROR(IFERROR(VLOOKUP(TabListaBens[[#This Row],[CodBem]],#REF!,5,FALSE),VLOOKUP(TabListaBens[[#This Row],[CodBem]],#REF!,6,FALSE)),"-")</f>
        <v>-</v>
      </c>
      <c r="D504" s="45" t="s">
        <v>823</v>
      </c>
      <c r="E504" s="45" t="s">
        <v>189</v>
      </c>
      <c r="F504" s="45" t="s">
        <v>2</v>
      </c>
      <c r="G504" s="45" t="s">
        <v>22</v>
      </c>
      <c r="H504" s="45" t="s">
        <v>5</v>
      </c>
      <c r="I504" s="45" t="s">
        <v>190</v>
      </c>
    </row>
    <row r="505" spans="1:9" ht="15" x14ac:dyDescent="0.25">
      <c r="A505" s="52" t="str">
        <f>TabListaBens[[#This Row],[Bem]]</f>
        <v>SBGCL-SCLSB00055</v>
      </c>
      <c r="B505" s="52" t="str">
        <f>IFERROR(IFERROR(VLOOKUP(TabListaBens[[#This Row],[CodBem]],#REF!,3,FALSE),VLOOKUP(TabListaBens[[#This Row],[CodBem]],#REF!,4,FALSE)),"-")</f>
        <v>-</v>
      </c>
      <c r="C505" s="52" t="str">
        <f>IFERROR(IFERROR(VLOOKUP(TabListaBens[[#This Row],[CodBem]],#REF!,5,FALSE),VLOOKUP(TabListaBens[[#This Row],[CodBem]],#REF!,6,FALSE)),"-")</f>
        <v>-</v>
      </c>
      <c r="D505" s="45" t="s">
        <v>824</v>
      </c>
      <c r="E505" s="45" t="s">
        <v>189</v>
      </c>
      <c r="F505" s="45" t="s">
        <v>2</v>
      </c>
      <c r="G505" s="45" t="s">
        <v>22</v>
      </c>
      <c r="H505" s="45" t="s">
        <v>5</v>
      </c>
      <c r="I505" s="45" t="s">
        <v>190</v>
      </c>
    </row>
    <row r="506" spans="1:9" ht="15" x14ac:dyDescent="0.25">
      <c r="A506" s="52" t="str">
        <f>TabListaBens[[#This Row],[Bem]]</f>
        <v>SBGCL-SCLSB00056</v>
      </c>
      <c r="B506" s="52" t="str">
        <f>IFERROR(IFERROR(VLOOKUP(TabListaBens[[#This Row],[CodBem]],#REF!,3,FALSE),VLOOKUP(TabListaBens[[#This Row],[CodBem]],#REF!,4,FALSE)),"-")</f>
        <v>-</v>
      </c>
      <c r="C506" s="52" t="str">
        <f>IFERROR(IFERROR(VLOOKUP(TabListaBens[[#This Row],[CodBem]],#REF!,5,FALSE),VLOOKUP(TabListaBens[[#This Row],[CodBem]],#REF!,6,FALSE)),"-")</f>
        <v>-</v>
      </c>
      <c r="D506" s="45" t="s">
        <v>825</v>
      </c>
      <c r="E506" s="45" t="s">
        <v>189</v>
      </c>
      <c r="F506" s="45" t="s">
        <v>2</v>
      </c>
      <c r="G506" s="45" t="s">
        <v>22</v>
      </c>
      <c r="H506" s="45" t="s">
        <v>5</v>
      </c>
      <c r="I506" s="45" t="s">
        <v>190</v>
      </c>
    </row>
    <row r="507" spans="1:9" ht="15" x14ac:dyDescent="0.25">
      <c r="A507" s="52" t="str">
        <f>TabListaBens[[#This Row],[Bem]]</f>
        <v>SBGCL-SCLSB00057</v>
      </c>
      <c r="B507" s="52" t="str">
        <f>IFERROR(IFERROR(VLOOKUP(TabListaBens[[#This Row],[CodBem]],#REF!,3,FALSE),VLOOKUP(TabListaBens[[#This Row],[CodBem]],#REF!,4,FALSE)),"-")</f>
        <v>-</v>
      </c>
      <c r="C507" s="52" t="str">
        <f>IFERROR(IFERROR(VLOOKUP(TabListaBens[[#This Row],[CodBem]],#REF!,5,FALSE),VLOOKUP(TabListaBens[[#This Row],[CodBem]],#REF!,6,FALSE)),"-")</f>
        <v>-</v>
      </c>
      <c r="D507" s="45" t="s">
        <v>826</v>
      </c>
      <c r="E507" s="45" t="s">
        <v>189</v>
      </c>
      <c r="F507" s="45" t="s">
        <v>2</v>
      </c>
      <c r="G507" s="45" t="s">
        <v>22</v>
      </c>
      <c r="H507" s="45" t="s">
        <v>5</v>
      </c>
      <c r="I507" s="45" t="s">
        <v>190</v>
      </c>
    </row>
    <row r="508" spans="1:9" ht="15" x14ac:dyDescent="0.25">
      <c r="A508" s="52" t="str">
        <f>TabListaBens[[#This Row],[Bem]]</f>
        <v>SBGCL-SCLSB00058</v>
      </c>
      <c r="B508" s="52" t="str">
        <f>IFERROR(IFERROR(VLOOKUP(TabListaBens[[#This Row],[CodBem]],#REF!,3,FALSE),VLOOKUP(TabListaBens[[#This Row],[CodBem]],#REF!,4,FALSE)),"-")</f>
        <v>-</v>
      </c>
      <c r="C508" s="52" t="str">
        <f>IFERROR(IFERROR(VLOOKUP(TabListaBens[[#This Row],[CodBem]],#REF!,5,FALSE),VLOOKUP(TabListaBens[[#This Row],[CodBem]],#REF!,6,FALSE)),"-")</f>
        <v>-</v>
      </c>
      <c r="D508" s="45" t="s">
        <v>827</v>
      </c>
      <c r="E508" s="45" t="s">
        <v>189</v>
      </c>
      <c r="F508" s="45" t="s">
        <v>2</v>
      </c>
      <c r="G508" s="45" t="s">
        <v>22</v>
      </c>
      <c r="H508" s="45" t="s">
        <v>5</v>
      </c>
      <c r="I508" s="45" t="s">
        <v>190</v>
      </c>
    </row>
    <row r="509" spans="1:9" ht="15" x14ac:dyDescent="0.25">
      <c r="A509" s="52" t="str">
        <f>TabListaBens[[#This Row],[Bem]]</f>
        <v>SBGCL-SCLSB00059</v>
      </c>
      <c r="B509" s="52" t="str">
        <f>IFERROR(IFERROR(VLOOKUP(TabListaBens[[#This Row],[CodBem]],#REF!,3,FALSE),VLOOKUP(TabListaBens[[#This Row],[CodBem]],#REF!,4,FALSE)),"-")</f>
        <v>-</v>
      </c>
      <c r="C509" s="52" t="str">
        <f>IFERROR(IFERROR(VLOOKUP(TabListaBens[[#This Row],[CodBem]],#REF!,5,FALSE),VLOOKUP(TabListaBens[[#This Row],[CodBem]],#REF!,6,FALSE)),"-")</f>
        <v>-</v>
      </c>
      <c r="D509" s="45" t="s">
        <v>828</v>
      </c>
      <c r="E509" s="45" t="s">
        <v>189</v>
      </c>
      <c r="F509" s="45" t="s">
        <v>2</v>
      </c>
      <c r="G509" s="45" t="s">
        <v>22</v>
      </c>
      <c r="H509" s="45" t="s">
        <v>5</v>
      </c>
      <c r="I509" s="45" t="s">
        <v>190</v>
      </c>
    </row>
    <row r="510" spans="1:9" ht="15" x14ac:dyDescent="0.25">
      <c r="A510" s="52" t="str">
        <f>TabListaBens[[#This Row],[Bem]]</f>
        <v>SBGCL-SCLSB00060</v>
      </c>
      <c r="B510" s="52" t="str">
        <f>IFERROR(IFERROR(VLOOKUP(TabListaBens[[#This Row],[CodBem]],#REF!,3,FALSE),VLOOKUP(TabListaBens[[#This Row],[CodBem]],#REF!,4,FALSE)),"-")</f>
        <v>-</v>
      </c>
      <c r="C510" s="52" t="str">
        <f>IFERROR(IFERROR(VLOOKUP(TabListaBens[[#This Row],[CodBem]],#REF!,5,FALSE),VLOOKUP(TabListaBens[[#This Row],[CodBem]],#REF!,6,FALSE)),"-")</f>
        <v>-</v>
      </c>
      <c r="D510" s="45" t="s">
        <v>829</v>
      </c>
      <c r="E510" s="45" t="s">
        <v>189</v>
      </c>
      <c r="F510" s="45" t="s">
        <v>2</v>
      </c>
      <c r="G510" s="45" t="s">
        <v>22</v>
      </c>
      <c r="H510" s="45" t="s">
        <v>5</v>
      </c>
      <c r="I510" s="45" t="s">
        <v>190</v>
      </c>
    </row>
    <row r="511" spans="1:9" ht="15" x14ac:dyDescent="0.25">
      <c r="A511" s="52" t="str">
        <f>TabListaBens[[#This Row],[Bem]]</f>
        <v>SBGCL-SCLSB00061</v>
      </c>
      <c r="B511" s="52" t="str">
        <f>IFERROR(IFERROR(VLOOKUP(TabListaBens[[#This Row],[CodBem]],#REF!,3,FALSE),VLOOKUP(TabListaBens[[#This Row],[CodBem]],#REF!,4,FALSE)),"-")</f>
        <v>-</v>
      </c>
      <c r="C511" s="52" t="str">
        <f>IFERROR(IFERROR(VLOOKUP(TabListaBens[[#This Row],[CodBem]],#REF!,5,FALSE),VLOOKUP(TabListaBens[[#This Row],[CodBem]],#REF!,6,FALSE)),"-")</f>
        <v>-</v>
      </c>
      <c r="D511" s="45" t="s">
        <v>830</v>
      </c>
      <c r="E511" s="45" t="s">
        <v>189</v>
      </c>
      <c r="F511" s="45" t="s">
        <v>2</v>
      </c>
      <c r="G511" s="45" t="s">
        <v>22</v>
      </c>
      <c r="H511" s="45" t="s">
        <v>5</v>
      </c>
      <c r="I511" s="45" t="s">
        <v>190</v>
      </c>
    </row>
    <row r="512" spans="1:9" ht="15" x14ac:dyDescent="0.25">
      <c r="A512" s="52" t="str">
        <f>TabListaBens[[#This Row],[Bem]]</f>
        <v>SBGCL-SCLSB00062</v>
      </c>
      <c r="B512" s="52" t="str">
        <f>IFERROR(IFERROR(VLOOKUP(TabListaBens[[#This Row],[CodBem]],#REF!,3,FALSE),VLOOKUP(TabListaBens[[#This Row],[CodBem]],#REF!,4,FALSE)),"-")</f>
        <v>-</v>
      </c>
      <c r="C512" s="52" t="str">
        <f>IFERROR(IFERROR(VLOOKUP(TabListaBens[[#This Row],[CodBem]],#REF!,5,FALSE),VLOOKUP(TabListaBens[[#This Row],[CodBem]],#REF!,6,FALSE)),"-")</f>
        <v>-</v>
      </c>
      <c r="D512" s="45" t="s">
        <v>831</v>
      </c>
      <c r="E512" s="45" t="s">
        <v>189</v>
      </c>
      <c r="F512" s="45" t="s">
        <v>2</v>
      </c>
      <c r="G512" s="45" t="s">
        <v>22</v>
      </c>
      <c r="H512" s="45" t="s">
        <v>5</v>
      </c>
      <c r="I512" s="45" t="s">
        <v>190</v>
      </c>
    </row>
    <row r="513" spans="1:9" ht="15" x14ac:dyDescent="0.25">
      <c r="A513" s="52" t="str">
        <f>TabListaBens[[#This Row],[Bem]]</f>
        <v>SBGCL-SCLSB00063</v>
      </c>
      <c r="B513" s="52" t="str">
        <f>IFERROR(IFERROR(VLOOKUP(TabListaBens[[#This Row],[CodBem]],#REF!,3,FALSE),VLOOKUP(TabListaBens[[#This Row],[CodBem]],#REF!,4,FALSE)),"-")</f>
        <v>-</v>
      </c>
      <c r="C513" s="52" t="str">
        <f>IFERROR(IFERROR(VLOOKUP(TabListaBens[[#This Row],[CodBem]],#REF!,5,FALSE),VLOOKUP(TabListaBens[[#This Row],[CodBem]],#REF!,6,FALSE)),"-")</f>
        <v>-</v>
      </c>
      <c r="D513" s="45" t="s">
        <v>832</v>
      </c>
      <c r="E513" s="45" t="s">
        <v>189</v>
      </c>
      <c r="F513" s="45" t="s">
        <v>2</v>
      </c>
      <c r="G513" s="45" t="s">
        <v>22</v>
      </c>
      <c r="H513" s="45" t="s">
        <v>5</v>
      </c>
      <c r="I513" s="45" t="s">
        <v>190</v>
      </c>
    </row>
    <row r="514" spans="1:9" ht="15" x14ac:dyDescent="0.25">
      <c r="A514" s="52" t="str">
        <f>TabListaBens[[#This Row],[Bem]]</f>
        <v>SBGCL-SCLSB00064</v>
      </c>
      <c r="B514" s="52" t="str">
        <f>IFERROR(IFERROR(VLOOKUP(TabListaBens[[#This Row],[CodBem]],#REF!,3,FALSE),VLOOKUP(TabListaBens[[#This Row],[CodBem]],#REF!,4,FALSE)),"-")</f>
        <v>-</v>
      </c>
      <c r="C514" s="52" t="str">
        <f>IFERROR(IFERROR(VLOOKUP(TabListaBens[[#This Row],[CodBem]],#REF!,5,FALSE),VLOOKUP(TabListaBens[[#This Row],[CodBem]],#REF!,6,FALSE)),"-")</f>
        <v>-</v>
      </c>
      <c r="D514" s="45" t="s">
        <v>833</v>
      </c>
      <c r="E514" s="45" t="s">
        <v>189</v>
      </c>
      <c r="F514" s="45" t="s">
        <v>2</v>
      </c>
      <c r="G514" s="45" t="s">
        <v>22</v>
      </c>
      <c r="H514" s="45" t="s">
        <v>5</v>
      </c>
      <c r="I514" s="45" t="s">
        <v>190</v>
      </c>
    </row>
    <row r="515" spans="1:9" ht="15" x14ac:dyDescent="0.25">
      <c r="A515" s="52" t="str">
        <f>TabListaBens[[#This Row],[Bem]]</f>
        <v>SBGCL-SCLSB00065</v>
      </c>
      <c r="B515" s="52" t="str">
        <f>IFERROR(IFERROR(VLOOKUP(TabListaBens[[#This Row],[CodBem]],#REF!,3,FALSE),VLOOKUP(TabListaBens[[#This Row],[CodBem]],#REF!,4,FALSE)),"-")</f>
        <v>-</v>
      </c>
      <c r="C515" s="52" t="str">
        <f>IFERROR(IFERROR(VLOOKUP(TabListaBens[[#This Row],[CodBem]],#REF!,5,FALSE),VLOOKUP(TabListaBens[[#This Row],[CodBem]],#REF!,6,FALSE)),"-")</f>
        <v>-</v>
      </c>
      <c r="D515" s="45" t="s">
        <v>834</v>
      </c>
      <c r="E515" s="45" t="s">
        <v>189</v>
      </c>
      <c r="F515" s="45" t="s">
        <v>2</v>
      </c>
      <c r="G515" s="45" t="s">
        <v>22</v>
      </c>
      <c r="H515" s="45" t="s">
        <v>5</v>
      </c>
      <c r="I515" s="45" t="s">
        <v>190</v>
      </c>
    </row>
    <row r="516" spans="1:9" ht="15" x14ac:dyDescent="0.25">
      <c r="A516" s="52" t="str">
        <f>TabListaBens[[#This Row],[Bem]]</f>
        <v>SBGCL-SCLSB00066</v>
      </c>
      <c r="B516" s="52" t="str">
        <f>IFERROR(IFERROR(VLOOKUP(TabListaBens[[#This Row],[CodBem]],#REF!,3,FALSE),VLOOKUP(TabListaBens[[#This Row],[CodBem]],#REF!,4,FALSE)),"-")</f>
        <v>-</v>
      </c>
      <c r="C516" s="52" t="str">
        <f>IFERROR(IFERROR(VLOOKUP(TabListaBens[[#This Row],[CodBem]],#REF!,5,FALSE),VLOOKUP(TabListaBens[[#This Row],[CodBem]],#REF!,6,FALSE)),"-")</f>
        <v>-</v>
      </c>
      <c r="D516" s="45" t="s">
        <v>835</v>
      </c>
      <c r="E516" s="45" t="s">
        <v>189</v>
      </c>
      <c r="F516" s="45" t="s">
        <v>2</v>
      </c>
      <c r="G516" s="45" t="s">
        <v>22</v>
      </c>
      <c r="H516" s="45" t="s">
        <v>5</v>
      </c>
      <c r="I516" s="45" t="s">
        <v>190</v>
      </c>
    </row>
    <row r="517" spans="1:9" ht="15" x14ac:dyDescent="0.25">
      <c r="A517" s="52" t="str">
        <f>TabListaBens[[#This Row],[Bem]]</f>
        <v>SBGCL-SCLSB00067</v>
      </c>
      <c r="B517" s="52" t="str">
        <f>IFERROR(IFERROR(VLOOKUP(TabListaBens[[#This Row],[CodBem]],#REF!,3,FALSE),VLOOKUP(TabListaBens[[#This Row],[CodBem]],#REF!,4,FALSE)),"-")</f>
        <v>-</v>
      </c>
      <c r="C517" s="52" t="str">
        <f>IFERROR(IFERROR(VLOOKUP(TabListaBens[[#This Row],[CodBem]],#REF!,5,FALSE),VLOOKUP(TabListaBens[[#This Row],[CodBem]],#REF!,6,FALSE)),"-")</f>
        <v>-</v>
      </c>
      <c r="D517" s="45" t="s">
        <v>956</v>
      </c>
      <c r="E517" s="45" t="s">
        <v>189</v>
      </c>
      <c r="F517" s="45" t="s">
        <v>2</v>
      </c>
      <c r="G517" s="45" t="s">
        <v>22</v>
      </c>
      <c r="H517" s="45" t="s">
        <v>5</v>
      </c>
      <c r="I517" s="45" t="s">
        <v>190</v>
      </c>
    </row>
    <row r="518" spans="1:9" ht="15" x14ac:dyDescent="0.25">
      <c r="A518" s="52" t="str">
        <f>TabListaBens[[#This Row],[Bem]]</f>
        <v>SBGCL-SCLSB00068</v>
      </c>
      <c r="B518" s="52" t="str">
        <f>IFERROR(IFERROR(VLOOKUP(TabListaBens[[#This Row],[CodBem]],#REF!,3,FALSE),VLOOKUP(TabListaBens[[#This Row],[CodBem]],#REF!,4,FALSE)),"-")</f>
        <v>-</v>
      </c>
      <c r="C518" s="52" t="str">
        <f>IFERROR(IFERROR(VLOOKUP(TabListaBens[[#This Row],[CodBem]],#REF!,5,FALSE),VLOOKUP(TabListaBens[[#This Row],[CodBem]],#REF!,6,FALSE)),"-")</f>
        <v>-</v>
      </c>
      <c r="D518" s="45" t="s">
        <v>957</v>
      </c>
      <c r="E518" s="45" t="s">
        <v>189</v>
      </c>
      <c r="F518" s="45" t="s">
        <v>2</v>
      </c>
      <c r="G518" s="45" t="s">
        <v>22</v>
      </c>
      <c r="H518" s="45" t="s">
        <v>5</v>
      </c>
      <c r="I518" s="45" t="s">
        <v>190</v>
      </c>
    </row>
    <row r="519" spans="1:9" ht="15" x14ac:dyDescent="0.25">
      <c r="A519" s="52" t="str">
        <f>TabListaBens[[#This Row],[Bem]]</f>
        <v>SBGCL-SCLSB00069</v>
      </c>
      <c r="B519" s="52" t="str">
        <f>IFERROR(IFERROR(VLOOKUP(TabListaBens[[#This Row],[CodBem]],#REF!,3,FALSE),VLOOKUP(TabListaBens[[#This Row],[CodBem]],#REF!,4,FALSE)),"-")</f>
        <v>-</v>
      </c>
      <c r="C519" s="52" t="str">
        <f>IFERROR(IFERROR(VLOOKUP(TabListaBens[[#This Row],[CodBem]],#REF!,5,FALSE),VLOOKUP(TabListaBens[[#This Row],[CodBem]],#REF!,6,FALSE)),"-")</f>
        <v>-</v>
      </c>
      <c r="D519" s="45" t="s">
        <v>958</v>
      </c>
      <c r="E519" s="45" t="s">
        <v>189</v>
      </c>
      <c r="F519" s="45" t="s">
        <v>2</v>
      </c>
      <c r="G519" s="45" t="s">
        <v>22</v>
      </c>
      <c r="H519" s="45" t="s">
        <v>5</v>
      </c>
      <c r="I519" s="45" t="s">
        <v>190</v>
      </c>
    </row>
    <row r="520" spans="1:9" ht="15" x14ac:dyDescent="0.25">
      <c r="A520" s="52" t="str">
        <f>TabListaBens[[#This Row],[Bem]]</f>
        <v>SBGCL-SCLSB00070</v>
      </c>
      <c r="B520" s="52" t="str">
        <f>IFERROR(IFERROR(VLOOKUP(TabListaBens[[#This Row],[CodBem]],#REF!,3,FALSE),VLOOKUP(TabListaBens[[#This Row],[CodBem]],#REF!,4,FALSE)),"-")</f>
        <v>-</v>
      </c>
      <c r="C520" s="52" t="str">
        <f>IFERROR(IFERROR(VLOOKUP(TabListaBens[[#This Row],[CodBem]],#REF!,5,FALSE),VLOOKUP(TabListaBens[[#This Row],[CodBem]],#REF!,6,FALSE)),"-")</f>
        <v>-</v>
      </c>
      <c r="D520" s="45" t="s">
        <v>959</v>
      </c>
      <c r="E520" s="45" t="s">
        <v>189</v>
      </c>
      <c r="F520" s="45" t="s">
        <v>2</v>
      </c>
      <c r="G520" s="45" t="s">
        <v>22</v>
      </c>
      <c r="H520" s="45" t="s">
        <v>5</v>
      </c>
      <c r="I520" s="45" t="s">
        <v>190</v>
      </c>
    </row>
    <row r="521" spans="1:9" ht="15" x14ac:dyDescent="0.25">
      <c r="A521" s="52" t="str">
        <f>TabListaBens[[#This Row],[Bem]]</f>
        <v>SBGCL-SCLSB00071</v>
      </c>
      <c r="B521" s="52" t="str">
        <f>IFERROR(IFERROR(VLOOKUP(TabListaBens[[#This Row],[CodBem]],#REF!,3,FALSE),VLOOKUP(TabListaBens[[#This Row],[CodBem]],#REF!,4,FALSE)),"-")</f>
        <v>-</v>
      </c>
      <c r="C521" s="52" t="str">
        <f>IFERROR(IFERROR(VLOOKUP(TabListaBens[[#This Row],[CodBem]],#REF!,5,FALSE),VLOOKUP(TabListaBens[[#This Row],[CodBem]],#REF!,6,FALSE)),"-")</f>
        <v>-</v>
      </c>
      <c r="D521" s="45" t="s">
        <v>960</v>
      </c>
      <c r="E521" s="45" t="s">
        <v>189</v>
      </c>
      <c r="F521" s="45" t="s">
        <v>2</v>
      </c>
      <c r="G521" s="45" t="s">
        <v>22</v>
      </c>
      <c r="H521" s="45" t="s">
        <v>5</v>
      </c>
      <c r="I521" s="45" t="s">
        <v>190</v>
      </c>
    </row>
    <row r="522" spans="1:9" ht="15" x14ac:dyDescent="0.25">
      <c r="A522" s="52" t="str">
        <f>TabListaBens[[#This Row],[Bem]]</f>
        <v>SBGCL-SCLSB00072</v>
      </c>
      <c r="B522" s="52" t="str">
        <f>IFERROR(IFERROR(VLOOKUP(TabListaBens[[#This Row],[CodBem]],#REF!,3,FALSE),VLOOKUP(TabListaBens[[#This Row],[CodBem]],#REF!,4,FALSE)),"-")</f>
        <v>-</v>
      </c>
      <c r="C522" s="52" t="str">
        <f>IFERROR(IFERROR(VLOOKUP(TabListaBens[[#This Row],[CodBem]],#REF!,5,FALSE),VLOOKUP(TabListaBens[[#This Row],[CodBem]],#REF!,6,FALSE)),"-")</f>
        <v>-</v>
      </c>
      <c r="D522" s="45" t="s">
        <v>961</v>
      </c>
      <c r="E522" s="45" t="s">
        <v>189</v>
      </c>
      <c r="F522" s="45" t="s">
        <v>2</v>
      </c>
      <c r="G522" s="45" t="s">
        <v>22</v>
      </c>
      <c r="H522" s="45" t="s">
        <v>5</v>
      </c>
      <c r="I522" s="45" t="s">
        <v>190</v>
      </c>
    </row>
    <row r="523" spans="1:9" ht="15" x14ac:dyDescent="0.25">
      <c r="A523" s="52" t="str">
        <f>TabListaBens[[#This Row],[Bem]]</f>
        <v>SBGCL-SCLSB00073</v>
      </c>
      <c r="B523" s="52" t="str">
        <f>IFERROR(IFERROR(VLOOKUP(TabListaBens[[#This Row],[CodBem]],#REF!,3,FALSE),VLOOKUP(TabListaBens[[#This Row],[CodBem]],#REF!,4,FALSE)),"-")</f>
        <v>-</v>
      </c>
      <c r="C523" s="52" t="str">
        <f>IFERROR(IFERROR(VLOOKUP(TabListaBens[[#This Row],[CodBem]],#REF!,5,FALSE),VLOOKUP(TabListaBens[[#This Row],[CodBem]],#REF!,6,FALSE)),"-")</f>
        <v>-</v>
      </c>
      <c r="D523" s="45" t="s">
        <v>962</v>
      </c>
      <c r="E523" s="45" t="s">
        <v>189</v>
      </c>
      <c r="F523" s="45" t="s">
        <v>2</v>
      </c>
      <c r="G523" s="45" t="s">
        <v>22</v>
      </c>
      <c r="H523" s="45" t="s">
        <v>5</v>
      </c>
      <c r="I523" s="45" t="s">
        <v>190</v>
      </c>
    </row>
    <row r="524" spans="1:9" ht="15" x14ac:dyDescent="0.25">
      <c r="A524" s="52" t="str">
        <f>TabListaBens[[#This Row],[Bem]]</f>
        <v>SBGCL-SCLSB00074</v>
      </c>
      <c r="B524" s="52" t="str">
        <f>IFERROR(IFERROR(VLOOKUP(TabListaBens[[#This Row],[CodBem]],#REF!,3,FALSE),VLOOKUP(TabListaBens[[#This Row],[CodBem]],#REF!,4,FALSE)),"-")</f>
        <v>-</v>
      </c>
      <c r="C524" s="52" t="str">
        <f>IFERROR(IFERROR(VLOOKUP(TabListaBens[[#This Row],[CodBem]],#REF!,5,FALSE),VLOOKUP(TabListaBens[[#This Row],[CodBem]],#REF!,6,FALSE)),"-")</f>
        <v>-</v>
      </c>
      <c r="D524" s="45" t="s">
        <v>963</v>
      </c>
      <c r="E524" s="45" t="s">
        <v>189</v>
      </c>
      <c r="F524" s="45" t="s">
        <v>2</v>
      </c>
      <c r="G524" s="45" t="s">
        <v>22</v>
      </c>
      <c r="H524" s="45" t="s">
        <v>5</v>
      </c>
      <c r="I524" s="45" t="s">
        <v>190</v>
      </c>
    </row>
    <row r="525" spans="1:9" ht="15" x14ac:dyDescent="0.25">
      <c r="A525" s="52" t="str">
        <f>TabListaBens[[#This Row],[Bem]]</f>
        <v>SBGCL-SCLSB00075</v>
      </c>
      <c r="B525" s="52" t="str">
        <f>IFERROR(IFERROR(VLOOKUP(TabListaBens[[#This Row],[CodBem]],#REF!,3,FALSE),VLOOKUP(TabListaBens[[#This Row],[CodBem]],#REF!,4,FALSE)),"-")</f>
        <v>-</v>
      </c>
      <c r="C525" s="52" t="str">
        <f>IFERROR(IFERROR(VLOOKUP(TabListaBens[[#This Row],[CodBem]],#REF!,5,FALSE),VLOOKUP(TabListaBens[[#This Row],[CodBem]],#REF!,6,FALSE)),"-")</f>
        <v>-</v>
      </c>
      <c r="D525" s="45" t="s">
        <v>1093</v>
      </c>
      <c r="E525" s="45" t="s">
        <v>189</v>
      </c>
      <c r="F525" s="45" t="s">
        <v>2</v>
      </c>
      <c r="G525" s="45" t="s">
        <v>22</v>
      </c>
      <c r="H525" s="45" t="s">
        <v>5</v>
      </c>
      <c r="I525" s="45" t="s">
        <v>190</v>
      </c>
    </row>
    <row r="526" spans="1:9" ht="15" x14ac:dyDescent="0.25">
      <c r="A526" s="52" t="str">
        <f>TabListaBens[[#This Row],[Bem]]</f>
        <v>SBGCL-SCLSB00076</v>
      </c>
      <c r="B526" s="52" t="str">
        <f>IFERROR(IFERROR(VLOOKUP(TabListaBens[[#This Row],[CodBem]],#REF!,3,FALSE),VLOOKUP(TabListaBens[[#This Row],[CodBem]],#REF!,4,FALSE)),"-")</f>
        <v>-</v>
      </c>
      <c r="C526" s="52" t="str">
        <f>IFERROR(IFERROR(VLOOKUP(TabListaBens[[#This Row],[CodBem]],#REF!,5,FALSE),VLOOKUP(TabListaBens[[#This Row],[CodBem]],#REF!,6,FALSE)),"-")</f>
        <v>-</v>
      </c>
      <c r="D526" s="45" t="s">
        <v>1094</v>
      </c>
      <c r="E526" s="45" t="s">
        <v>189</v>
      </c>
      <c r="F526" s="45" t="s">
        <v>2</v>
      </c>
      <c r="G526" s="45" t="s">
        <v>22</v>
      </c>
      <c r="H526" s="45" t="s">
        <v>5</v>
      </c>
      <c r="I526" s="45" t="s">
        <v>190</v>
      </c>
    </row>
    <row r="527" spans="1:9" ht="15" x14ac:dyDescent="0.25">
      <c r="A527" s="52" t="str">
        <f>TabListaBens[[#This Row],[Bem]]</f>
        <v>SBGCL-SCLSB00077</v>
      </c>
      <c r="B527" s="52" t="str">
        <f>IFERROR(IFERROR(VLOOKUP(TabListaBens[[#This Row],[CodBem]],#REF!,3,FALSE),VLOOKUP(TabListaBens[[#This Row],[CodBem]],#REF!,4,FALSE)),"-")</f>
        <v>-</v>
      </c>
      <c r="C527" s="52" t="str">
        <f>IFERROR(IFERROR(VLOOKUP(TabListaBens[[#This Row],[CodBem]],#REF!,5,FALSE),VLOOKUP(TabListaBens[[#This Row],[CodBem]],#REF!,6,FALSE)),"-")</f>
        <v>-</v>
      </c>
      <c r="D527" s="45" t="s">
        <v>1120</v>
      </c>
      <c r="E527" s="45" t="s">
        <v>189</v>
      </c>
      <c r="F527" s="45" t="s">
        <v>2</v>
      </c>
      <c r="G527" s="45" t="s">
        <v>22</v>
      </c>
      <c r="H527" s="45" t="s">
        <v>5</v>
      </c>
      <c r="I527" s="45" t="s">
        <v>190</v>
      </c>
    </row>
    <row r="528" spans="1:9" ht="15" x14ac:dyDescent="0.25">
      <c r="A528" s="52" t="str">
        <f>TabListaBens[[#This Row],[Bem]]</f>
        <v>SBGCL-SCLSB00078</v>
      </c>
      <c r="B528" s="52" t="str">
        <f>IFERROR(IFERROR(VLOOKUP(TabListaBens[[#This Row],[CodBem]],#REF!,3,FALSE),VLOOKUP(TabListaBens[[#This Row],[CodBem]],#REF!,4,FALSE)),"-")</f>
        <v>-</v>
      </c>
      <c r="C528" s="52" t="str">
        <f>IFERROR(IFERROR(VLOOKUP(TabListaBens[[#This Row],[CodBem]],#REF!,5,FALSE),VLOOKUP(TabListaBens[[#This Row],[CodBem]],#REF!,6,FALSE)),"-")</f>
        <v>-</v>
      </c>
      <c r="D528" s="45" t="s">
        <v>1121</v>
      </c>
      <c r="E528" s="45" t="s">
        <v>189</v>
      </c>
      <c r="F528" s="45" t="s">
        <v>2</v>
      </c>
      <c r="G528" s="45" t="s">
        <v>22</v>
      </c>
      <c r="H528" s="45" t="s">
        <v>5</v>
      </c>
      <c r="I528" s="45" t="s">
        <v>190</v>
      </c>
    </row>
    <row r="529" spans="1:9" ht="15" x14ac:dyDescent="0.25">
      <c r="A529" s="52" t="str">
        <f>TabListaBens[[#This Row],[Bem]]</f>
        <v>SBGCL-SCLSB00079</v>
      </c>
      <c r="B529" s="52" t="str">
        <f>IFERROR(IFERROR(VLOOKUP(TabListaBens[[#This Row],[CodBem]],#REF!,3,FALSE),VLOOKUP(TabListaBens[[#This Row],[CodBem]],#REF!,4,FALSE)),"-")</f>
        <v>-</v>
      </c>
      <c r="C529" s="52" t="str">
        <f>IFERROR(IFERROR(VLOOKUP(TabListaBens[[#This Row],[CodBem]],#REF!,5,FALSE),VLOOKUP(TabListaBens[[#This Row],[CodBem]],#REF!,6,FALSE)),"-")</f>
        <v>-</v>
      </c>
      <c r="D529" s="45" t="s">
        <v>1122</v>
      </c>
      <c r="E529" s="45" t="s">
        <v>189</v>
      </c>
      <c r="F529" s="45" t="s">
        <v>2</v>
      </c>
      <c r="G529" s="45" t="s">
        <v>22</v>
      </c>
      <c r="H529" s="45" t="s">
        <v>5</v>
      </c>
      <c r="I529" s="45" t="s">
        <v>190</v>
      </c>
    </row>
    <row r="530" spans="1:9" ht="15" x14ac:dyDescent="0.25">
      <c r="A530" s="52" t="str">
        <f>TabListaBens[[#This Row],[Bem]]</f>
        <v>SBGCL-SCLSB00080</v>
      </c>
      <c r="B530" s="52" t="str">
        <f>IFERROR(IFERROR(VLOOKUP(TabListaBens[[#This Row],[CodBem]],#REF!,3,FALSE),VLOOKUP(TabListaBens[[#This Row],[CodBem]],#REF!,4,FALSE)),"-")</f>
        <v>-</v>
      </c>
      <c r="C530" s="52" t="str">
        <f>IFERROR(IFERROR(VLOOKUP(TabListaBens[[#This Row],[CodBem]],#REF!,5,FALSE),VLOOKUP(TabListaBens[[#This Row],[CodBem]],#REF!,6,FALSE)),"-")</f>
        <v>-</v>
      </c>
      <c r="D530" s="45" t="s">
        <v>1123</v>
      </c>
      <c r="E530" s="45" t="s">
        <v>189</v>
      </c>
      <c r="F530" s="45" t="s">
        <v>2</v>
      </c>
      <c r="G530" s="45" t="s">
        <v>22</v>
      </c>
      <c r="H530" s="45" t="s">
        <v>5</v>
      </c>
      <c r="I530" s="45" t="s">
        <v>190</v>
      </c>
    </row>
    <row r="531" spans="1:9" ht="15" x14ac:dyDescent="0.25">
      <c r="A531" s="52" t="str">
        <f>TabListaBens[[#This Row],[Bem]]</f>
        <v>SBGCL-SCLSB00081</v>
      </c>
      <c r="B531" s="52" t="str">
        <f>IFERROR(IFERROR(VLOOKUP(TabListaBens[[#This Row],[CodBem]],#REF!,3,FALSE),VLOOKUP(TabListaBens[[#This Row],[CodBem]],#REF!,4,FALSE)),"-")</f>
        <v>-</v>
      </c>
      <c r="C531" s="52" t="str">
        <f>IFERROR(IFERROR(VLOOKUP(TabListaBens[[#This Row],[CodBem]],#REF!,5,FALSE),VLOOKUP(TabListaBens[[#This Row],[CodBem]],#REF!,6,FALSE)),"-")</f>
        <v>-</v>
      </c>
      <c r="D531" s="45" t="s">
        <v>1124</v>
      </c>
      <c r="E531" s="45" t="s">
        <v>189</v>
      </c>
      <c r="F531" s="45" t="s">
        <v>2</v>
      </c>
      <c r="G531" s="45" t="s">
        <v>22</v>
      </c>
      <c r="H531" s="45" t="s">
        <v>5</v>
      </c>
      <c r="I531" s="45" t="s">
        <v>190</v>
      </c>
    </row>
    <row r="532" spans="1:9" ht="15" x14ac:dyDescent="0.25">
      <c r="A532" s="52" t="str">
        <f>TabListaBens[[#This Row],[Bem]]</f>
        <v>SBGCL-SCLSB00082</v>
      </c>
      <c r="B532" s="52" t="str">
        <f>IFERROR(IFERROR(VLOOKUP(TabListaBens[[#This Row],[CodBem]],#REF!,3,FALSE),VLOOKUP(TabListaBens[[#This Row],[CodBem]],#REF!,4,FALSE)),"-")</f>
        <v>-</v>
      </c>
      <c r="C532" s="52" t="str">
        <f>IFERROR(IFERROR(VLOOKUP(TabListaBens[[#This Row],[CodBem]],#REF!,5,FALSE),VLOOKUP(TabListaBens[[#This Row],[CodBem]],#REF!,6,FALSE)),"-")</f>
        <v>-</v>
      </c>
      <c r="D532" s="45" t="s">
        <v>1125</v>
      </c>
      <c r="E532" s="45" t="s">
        <v>189</v>
      </c>
      <c r="F532" s="45" t="s">
        <v>2</v>
      </c>
      <c r="G532" s="45" t="s">
        <v>22</v>
      </c>
      <c r="H532" s="45" t="s">
        <v>5</v>
      </c>
      <c r="I532" s="45" t="s">
        <v>190</v>
      </c>
    </row>
    <row r="533" spans="1:9" ht="15" x14ac:dyDescent="0.25">
      <c r="A533" s="52" t="str">
        <f>TabListaBens[[#This Row],[Bem]]</f>
        <v>SBGCL-SCLSB00083</v>
      </c>
      <c r="B533" s="52" t="str">
        <f>IFERROR(IFERROR(VLOOKUP(TabListaBens[[#This Row],[CodBem]],#REF!,3,FALSE),VLOOKUP(TabListaBens[[#This Row],[CodBem]],#REF!,4,FALSE)),"-")</f>
        <v>-</v>
      </c>
      <c r="C533" s="52" t="str">
        <f>IFERROR(IFERROR(VLOOKUP(TabListaBens[[#This Row],[CodBem]],#REF!,5,FALSE),VLOOKUP(TabListaBens[[#This Row],[CodBem]],#REF!,6,FALSE)),"-")</f>
        <v>-</v>
      </c>
      <c r="D533" s="45" t="s">
        <v>1126</v>
      </c>
      <c r="E533" s="45" t="s">
        <v>189</v>
      </c>
      <c r="F533" s="45" t="s">
        <v>2</v>
      </c>
      <c r="G533" s="45" t="s">
        <v>22</v>
      </c>
      <c r="H533" s="45" t="s">
        <v>5</v>
      </c>
      <c r="I533" s="45" t="s">
        <v>190</v>
      </c>
    </row>
    <row r="534" spans="1:9" ht="15" x14ac:dyDescent="0.25">
      <c r="A534" s="52" t="str">
        <f>TabListaBens[[#This Row],[Bem]]</f>
        <v>SBGCL-SCLSB00084</v>
      </c>
      <c r="B534" s="52" t="str">
        <f>IFERROR(IFERROR(VLOOKUP(TabListaBens[[#This Row],[CodBem]],#REF!,3,FALSE),VLOOKUP(TabListaBens[[#This Row],[CodBem]],#REF!,4,FALSE)),"-")</f>
        <v>-</v>
      </c>
      <c r="C534" s="52" t="str">
        <f>IFERROR(IFERROR(VLOOKUP(TabListaBens[[#This Row],[CodBem]],#REF!,5,FALSE),VLOOKUP(TabListaBens[[#This Row],[CodBem]],#REF!,6,FALSE)),"-")</f>
        <v>-</v>
      </c>
      <c r="D534" s="45" t="s">
        <v>1127</v>
      </c>
      <c r="E534" s="45" t="s">
        <v>189</v>
      </c>
      <c r="F534" s="45" t="s">
        <v>2</v>
      </c>
      <c r="G534" s="45" t="s">
        <v>22</v>
      </c>
      <c r="H534" s="45" t="s">
        <v>5</v>
      </c>
      <c r="I534" s="45" t="s">
        <v>190</v>
      </c>
    </row>
    <row r="535" spans="1:9" ht="15" x14ac:dyDescent="0.25">
      <c r="A535" s="52" t="str">
        <f>TabListaBens[[#This Row],[Bem]]</f>
        <v>SBGCL-SCLSB00085</v>
      </c>
      <c r="B535" s="52" t="str">
        <f>IFERROR(IFERROR(VLOOKUP(TabListaBens[[#This Row],[CodBem]],#REF!,3,FALSE),VLOOKUP(TabListaBens[[#This Row],[CodBem]],#REF!,4,FALSE)),"-")</f>
        <v>-</v>
      </c>
      <c r="C535" s="52" t="str">
        <f>IFERROR(IFERROR(VLOOKUP(TabListaBens[[#This Row],[CodBem]],#REF!,5,FALSE),VLOOKUP(TabListaBens[[#This Row],[CodBem]],#REF!,6,FALSE)),"-")</f>
        <v>-</v>
      </c>
      <c r="D535" s="45" t="s">
        <v>1128</v>
      </c>
      <c r="E535" s="45" t="s">
        <v>189</v>
      </c>
      <c r="F535" s="45" t="s">
        <v>2</v>
      </c>
      <c r="G535" s="45" t="s">
        <v>22</v>
      </c>
      <c r="H535" s="45" t="s">
        <v>5</v>
      </c>
      <c r="I535" s="45" t="s">
        <v>190</v>
      </c>
    </row>
    <row r="536" spans="1:9" ht="15" x14ac:dyDescent="0.25">
      <c r="A536" s="52" t="str">
        <f>TabListaBens[[#This Row],[Bem]]</f>
        <v>SBGCL-SCLSB00086</v>
      </c>
      <c r="B536" s="52" t="str">
        <f>IFERROR(IFERROR(VLOOKUP(TabListaBens[[#This Row],[CodBem]],#REF!,3,FALSE),VLOOKUP(TabListaBens[[#This Row],[CodBem]],#REF!,4,FALSE)),"-")</f>
        <v>-</v>
      </c>
      <c r="C536" s="52" t="str">
        <f>IFERROR(IFERROR(VLOOKUP(TabListaBens[[#This Row],[CodBem]],#REF!,5,FALSE),VLOOKUP(TabListaBens[[#This Row],[CodBem]],#REF!,6,FALSE)),"-")</f>
        <v>-</v>
      </c>
      <c r="D536" s="45" t="s">
        <v>1129</v>
      </c>
      <c r="E536" s="45" t="s">
        <v>189</v>
      </c>
      <c r="F536" s="45" t="s">
        <v>2</v>
      </c>
      <c r="G536" s="45" t="s">
        <v>22</v>
      </c>
      <c r="H536" s="45" t="s">
        <v>5</v>
      </c>
      <c r="I536" s="45" t="s">
        <v>190</v>
      </c>
    </row>
    <row r="537" spans="1:9" ht="15" x14ac:dyDescent="0.25">
      <c r="A537" s="52" t="str">
        <f>TabListaBens[[#This Row],[Bem]]</f>
        <v>SBGCL-SCLSB00087</v>
      </c>
      <c r="B537" s="52" t="str">
        <f>IFERROR(IFERROR(VLOOKUP(TabListaBens[[#This Row],[CodBem]],#REF!,3,FALSE),VLOOKUP(TabListaBens[[#This Row],[CodBem]],#REF!,4,FALSE)),"-")</f>
        <v>-</v>
      </c>
      <c r="C537" s="52" t="str">
        <f>IFERROR(IFERROR(VLOOKUP(TabListaBens[[#This Row],[CodBem]],#REF!,5,FALSE),VLOOKUP(TabListaBens[[#This Row],[CodBem]],#REF!,6,FALSE)),"-")</f>
        <v>-</v>
      </c>
      <c r="D537" s="45" t="s">
        <v>1174</v>
      </c>
      <c r="E537" s="45" t="s">
        <v>189</v>
      </c>
      <c r="F537" s="45" t="s">
        <v>2</v>
      </c>
      <c r="G537" s="45" t="s">
        <v>22</v>
      </c>
      <c r="H537" s="45" t="s">
        <v>5</v>
      </c>
      <c r="I537" s="45" t="s">
        <v>190</v>
      </c>
    </row>
    <row r="538" spans="1:9" ht="15" x14ac:dyDescent="0.25">
      <c r="A538" s="52" t="str">
        <f>TabListaBens[[#This Row],[Bem]]</f>
        <v>SBGCL-SCLSB00088</v>
      </c>
      <c r="B538" s="52" t="str">
        <f>IFERROR(IFERROR(VLOOKUP(TabListaBens[[#This Row],[CodBem]],#REF!,3,FALSE),VLOOKUP(TabListaBens[[#This Row],[CodBem]],#REF!,4,FALSE)),"-")</f>
        <v>-</v>
      </c>
      <c r="C538" s="52" t="str">
        <f>IFERROR(IFERROR(VLOOKUP(TabListaBens[[#This Row],[CodBem]],#REF!,5,FALSE),VLOOKUP(TabListaBens[[#This Row],[CodBem]],#REF!,6,FALSE)),"-")</f>
        <v>-</v>
      </c>
      <c r="D538" s="45" t="s">
        <v>1175</v>
      </c>
      <c r="E538" s="45" t="s">
        <v>189</v>
      </c>
      <c r="F538" s="45" t="s">
        <v>2</v>
      </c>
      <c r="G538" s="45" t="s">
        <v>22</v>
      </c>
      <c r="H538" s="45" t="s">
        <v>5</v>
      </c>
      <c r="I538" s="45" t="s">
        <v>190</v>
      </c>
    </row>
    <row r="539" spans="1:9" ht="15" x14ac:dyDescent="0.25">
      <c r="A539" s="52" t="str">
        <f>TabListaBens[[#This Row],[Bem]]</f>
        <v>SBGCL-SCLSB00089</v>
      </c>
      <c r="B539" s="52" t="str">
        <f>IFERROR(IFERROR(VLOOKUP(TabListaBens[[#This Row],[CodBem]],#REF!,3,FALSE),VLOOKUP(TabListaBens[[#This Row],[CodBem]],#REF!,4,FALSE)),"-")</f>
        <v>-</v>
      </c>
      <c r="C539" s="52" t="str">
        <f>IFERROR(IFERROR(VLOOKUP(TabListaBens[[#This Row],[CodBem]],#REF!,5,FALSE),VLOOKUP(TabListaBens[[#This Row],[CodBem]],#REF!,6,FALSE)),"-")</f>
        <v>-</v>
      </c>
      <c r="D539" s="45" t="s">
        <v>1176</v>
      </c>
      <c r="E539" s="45" t="s">
        <v>189</v>
      </c>
      <c r="F539" s="45" t="s">
        <v>2</v>
      </c>
      <c r="G539" s="45" t="s">
        <v>22</v>
      </c>
      <c r="H539" s="45" t="s">
        <v>5</v>
      </c>
      <c r="I539" s="45" t="s">
        <v>190</v>
      </c>
    </row>
    <row r="540" spans="1:9" ht="15" x14ac:dyDescent="0.25">
      <c r="A540" s="52" t="str">
        <f>TabListaBens[[#This Row],[Bem]]</f>
        <v>SBGCL-SCLSB00090</v>
      </c>
      <c r="B540" s="52" t="str">
        <f>IFERROR(IFERROR(VLOOKUP(TabListaBens[[#This Row],[CodBem]],#REF!,3,FALSE),VLOOKUP(TabListaBens[[#This Row],[CodBem]],#REF!,4,FALSE)),"-")</f>
        <v>-</v>
      </c>
      <c r="C540" s="52" t="str">
        <f>IFERROR(IFERROR(VLOOKUP(TabListaBens[[#This Row],[CodBem]],#REF!,5,FALSE),VLOOKUP(TabListaBens[[#This Row],[CodBem]],#REF!,6,FALSE)),"-")</f>
        <v>-</v>
      </c>
      <c r="D540" s="45" t="s">
        <v>1177</v>
      </c>
      <c r="E540" s="45" t="s">
        <v>189</v>
      </c>
      <c r="F540" s="45" t="s">
        <v>2</v>
      </c>
      <c r="G540" s="45" t="s">
        <v>22</v>
      </c>
      <c r="H540" s="45" t="s">
        <v>5</v>
      </c>
      <c r="I540" s="45" t="s">
        <v>190</v>
      </c>
    </row>
    <row r="541" spans="1:9" ht="15" x14ac:dyDescent="0.25">
      <c r="A541" s="52" t="str">
        <f>TabListaBens[[#This Row],[Bem]]</f>
        <v>SBGCL-SCLSB00091</v>
      </c>
      <c r="B541" s="52" t="str">
        <f>IFERROR(IFERROR(VLOOKUP(TabListaBens[[#This Row],[CodBem]],#REF!,3,FALSE),VLOOKUP(TabListaBens[[#This Row],[CodBem]],#REF!,4,FALSE)),"-")</f>
        <v>-</v>
      </c>
      <c r="C541" s="52" t="str">
        <f>IFERROR(IFERROR(VLOOKUP(TabListaBens[[#This Row],[CodBem]],#REF!,5,FALSE),VLOOKUP(TabListaBens[[#This Row],[CodBem]],#REF!,6,FALSE)),"-")</f>
        <v>-</v>
      </c>
      <c r="D541" s="45" t="s">
        <v>1178</v>
      </c>
      <c r="E541" s="45" t="s">
        <v>189</v>
      </c>
      <c r="F541" s="45" t="s">
        <v>2</v>
      </c>
      <c r="G541" s="45" t="s">
        <v>22</v>
      </c>
      <c r="H541" s="45" t="s">
        <v>5</v>
      </c>
      <c r="I541" s="45" t="s">
        <v>190</v>
      </c>
    </row>
    <row r="542" spans="1:9" ht="15" x14ac:dyDescent="0.25">
      <c r="A542" s="52" t="str">
        <f>TabListaBens[[#This Row],[Bem]]</f>
        <v>SBGCL-SCLSB00092</v>
      </c>
      <c r="B542" s="52" t="str">
        <f>IFERROR(IFERROR(VLOOKUP(TabListaBens[[#This Row],[CodBem]],#REF!,3,FALSE),VLOOKUP(TabListaBens[[#This Row],[CodBem]],#REF!,4,FALSE)),"-")</f>
        <v>-</v>
      </c>
      <c r="C542" s="52" t="str">
        <f>IFERROR(IFERROR(VLOOKUP(TabListaBens[[#This Row],[CodBem]],#REF!,5,FALSE),VLOOKUP(TabListaBens[[#This Row],[CodBem]],#REF!,6,FALSE)),"-")</f>
        <v>-</v>
      </c>
      <c r="D542" s="45" t="s">
        <v>1179</v>
      </c>
      <c r="E542" s="45" t="s">
        <v>189</v>
      </c>
      <c r="F542" s="45" t="s">
        <v>2</v>
      </c>
      <c r="G542" s="45" t="s">
        <v>22</v>
      </c>
      <c r="H542" s="45" t="s">
        <v>5</v>
      </c>
      <c r="I542" s="45" t="s">
        <v>190</v>
      </c>
    </row>
    <row r="543" spans="1:9" ht="15" x14ac:dyDescent="0.25">
      <c r="A543" s="52" t="str">
        <f>TabListaBens[[#This Row],[Bem]]</f>
        <v>SBGCL-SCLSB00093</v>
      </c>
      <c r="B543" s="52" t="str">
        <f>IFERROR(IFERROR(VLOOKUP(TabListaBens[[#This Row],[CodBem]],#REF!,3,FALSE),VLOOKUP(TabListaBens[[#This Row],[CodBem]],#REF!,4,FALSE)),"-")</f>
        <v>-</v>
      </c>
      <c r="C543" s="52" t="str">
        <f>IFERROR(IFERROR(VLOOKUP(TabListaBens[[#This Row],[CodBem]],#REF!,5,FALSE),VLOOKUP(TabListaBens[[#This Row],[CodBem]],#REF!,6,FALSE)),"-")</f>
        <v>-</v>
      </c>
      <c r="D543" s="45" t="s">
        <v>1180</v>
      </c>
      <c r="E543" s="45" t="s">
        <v>189</v>
      </c>
      <c r="F543" s="45" t="s">
        <v>2</v>
      </c>
      <c r="G543" s="45" t="s">
        <v>22</v>
      </c>
      <c r="H543" s="45" t="s">
        <v>5</v>
      </c>
      <c r="I543" s="45" t="s">
        <v>190</v>
      </c>
    </row>
    <row r="544" spans="1:9" ht="15" x14ac:dyDescent="0.25">
      <c r="A544" s="52" t="str">
        <f>TabListaBens[[#This Row],[Bem]]</f>
        <v>SBGCL-SCLSB00094</v>
      </c>
      <c r="B544" s="52" t="str">
        <f>IFERROR(IFERROR(VLOOKUP(TabListaBens[[#This Row],[CodBem]],#REF!,3,FALSE),VLOOKUP(TabListaBens[[#This Row],[CodBem]],#REF!,4,FALSE)),"-")</f>
        <v>-</v>
      </c>
      <c r="C544" s="52" t="str">
        <f>IFERROR(IFERROR(VLOOKUP(TabListaBens[[#This Row],[CodBem]],#REF!,5,FALSE),VLOOKUP(TabListaBens[[#This Row],[CodBem]],#REF!,6,FALSE)),"-")</f>
        <v>-</v>
      </c>
      <c r="D544" s="45" t="s">
        <v>1181</v>
      </c>
      <c r="E544" s="45" t="s">
        <v>189</v>
      </c>
      <c r="F544" s="45" t="s">
        <v>2</v>
      </c>
      <c r="G544" s="45" t="s">
        <v>22</v>
      </c>
      <c r="H544" s="45" t="s">
        <v>5</v>
      </c>
      <c r="I544" s="45" t="s">
        <v>190</v>
      </c>
    </row>
    <row r="545" spans="1:9" ht="15" x14ac:dyDescent="0.25">
      <c r="A545" s="52" t="str">
        <f>TabListaBens[[#This Row],[Bem]]</f>
        <v>SBGCL-VRVEV00001</v>
      </c>
      <c r="B545" s="52" t="str">
        <f>IFERROR(IFERROR(VLOOKUP(TabListaBens[[#This Row],[CodBem]],#REF!,3,FALSE),VLOOKUP(TabListaBens[[#This Row],[CodBem]],#REF!,4,FALSE)),"-")</f>
        <v>-</v>
      </c>
      <c r="C545" s="52" t="str">
        <f>IFERROR(IFERROR(VLOOKUP(TabListaBens[[#This Row],[CodBem]],#REF!,5,FALSE),VLOOKUP(TabListaBens[[#This Row],[CodBem]],#REF!,6,FALSE)),"-")</f>
        <v>-</v>
      </c>
      <c r="D545" s="45" t="s">
        <v>172</v>
      </c>
      <c r="E545" s="45" t="s">
        <v>10</v>
      </c>
      <c r="F545" s="45" t="s">
        <v>191</v>
      </c>
      <c r="G545" s="45" t="s">
        <v>22</v>
      </c>
      <c r="H545" s="45" t="s">
        <v>18</v>
      </c>
      <c r="I545" s="45" t="s">
        <v>192</v>
      </c>
    </row>
    <row r="546" spans="1:9" ht="15" x14ac:dyDescent="0.25">
      <c r="A546" s="52" t="str">
        <f>TabListaBens[[#This Row],[Bem]]</f>
        <v>SBGCL-VRVEV00002</v>
      </c>
      <c r="B546" s="52" t="str">
        <f>IFERROR(IFERROR(VLOOKUP(TabListaBens[[#This Row],[CodBem]],#REF!,3,FALSE),VLOOKUP(TabListaBens[[#This Row],[CodBem]],#REF!,4,FALSE)),"-")</f>
        <v>-</v>
      </c>
      <c r="C546" s="52" t="str">
        <f>IFERROR(IFERROR(VLOOKUP(TabListaBens[[#This Row],[CodBem]],#REF!,5,FALSE),VLOOKUP(TabListaBens[[#This Row],[CodBem]],#REF!,6,FALSE)),"-")</f>
        <v>-</v>
      </c>
      <c r="D546" s="45" t="s">
        <v>173</v>
      </c>
      <c r="E546" s="45" t="s">
        <v>10</v>
      </c>
      <c r="F546" s="45" t="s">
        <v>191</v>
      </c>
      <c r="G546" s="45" t="s">
        <v>22</v>
      </c>
      <c r="H546" s="45" t="s">
        <v>18</v>
      </c>
      <c r="I546" s="45" t="s">
        <v>192</v>
      </c>
    </row>
    <row r="547" spans="1:9" ht="15" x14ac:dyDescent="0.25">
      <c r="A547" s="52" t="str">
        <f>TabListaBens[[#This Row],[Bem]]</f>
        <v>SBGCL-VRVEV00003</v>
      </c>
      <c r="B547" s="52" t="str">
        <f>IFERROR(IFERROR(VLOOKUP(TabListaBens[[#This Row],[CodBem]],#REF!,3,FALSE),VLOOKUP(TabListaBens[[#This Row],[CodBem]],#REF!,4,FALSE)),"-")</f>
        <v>-</v>
      </c>
      <c r="C547" s="52" t="str">
        <f>IFERROR(IFERROR(VLOOKUP(TabListaBens[[#This Row],[CodBem]],#REF!,5,FALSE),VLOOKUP(TabListaBens[[#This Row],[CodBem]],#REF!,6,FALSE)),"-")</f>
        <v>-</v>
      </c>
      <c r="D547" s="45" t="s">
        <v>174</v>
      </c>
      <c r="E547" s="45" t="s">
        <v>10</v>
      </c>
      <c r="F547" s="45" t="s">
        <v>191</v>
      </c>
      <c r="G547" s="45" t="s">
        <v>22</v>
      </c>
      <c r="H547" s="45" t="s">
        <v>18</v>
      </c>
      <c r="I547" s="45" t="s">
        <v>192</v>
      </c>
    </row>
    <row r="548" spans="1:9" ht="15" x14ac:dyDescent="0.25">
      <c r="A548" s="52" t="str">
        <f>TabListaBens[[#This Row],[Bem]]</f>
        <v>SBGCL-VRVEV00004</v>
      </c>
      <c r="B548" s="52" t="str">
        <f>IFERROR(IFERROR(VLOOKUP(TabListaBens[[#This Row],[CodBem]],#REF!,3,FALSE),VLOOKUP(TabListaBens[[#This Row],[CodBem]],#REF!,4,FALSE)),"-")</f>
        <v>-</v>
      </c>
      <c r="C548" s="52" t="str">
        <f>IFERROR(IFERROR(VLOOKUP(TabListaBens[[#This Row],[CodBem]],#REF!,5,FALSE),VLOOKUP(TabListaBens[[#This Row],[CodBem]],#REF!,6,FALSE)),"-")</f>
        <v>-</v>
      </c>
      <c r="D548" s="45" t="s">
        <v>314</v>
      </c>
      <c r="E548" s="45" t="s">
        <v>10</v>
      </c>
      <c r="F548" s="45" t="s">
        <v>191</v>
      </c>
      <c r="G548" s="45" t="s">
        <v>22</v>
      </c>
      <c r="H548" s="45" t="s">
        <v>18</v>
      </c>
      <c r="I548" s="45" t="s">
        <v>192</v>
      </c>
    </row>
    <row r="549" spans="1:9" ht="15" x14ac:dyDescent="0.25">
      <c r="A549" s="52" t="str">
        <f>TabListaBens[[#This Row],[Bem]]</f>
        <v>SBGCL-VRVEV00005</v>
      </c>
      <c r="B549" s="52" t="str">
        <f>IFERROR(IFERROR(VLOOKUP(TabListaBens[[#This Row],[CodBem]],#REF!,3,FALSE),VLOOKUP(TabListaBens[[#This Row],[CodBem]],#REF!,4,FALSE)),"-")</f>
        <v>-</v>
      </c>
      <c r="C549" s="52" t="str">
        <f>IFERROR(IFERROR(VLOOKUP(TabListaBens[[#This Row],[CodBem]],#REF!,5,FALSE),VLOOKUP(TabListaBens[[#This Row],[CodBem]],#REF!,6,FALSE)),"-")</f>
        <v>-</v>
      </c>
      <c r="D549" s="45" t="s">
        <v>315</v>
      </c>
      <c r="E549" s="45" t="s">
        <v>10</v>
      </c>
      <c r="F549" s="45" t="s">
        <v>191</v>
      </c>
      <c r="G549" s="45" t="s">
        <v>22</v>
      </c>
      <c r="H549" s="45" t="s">
        <v>18</v>
      </c>
      <c r="I549" s="45" t="s">
        <v>192</v>
      </c>
    </row>
    <row r="550" spans="1:9" ht="15" x14ac:dyDescent="0.25">
      <c r="A550" s="52" t="str">
        <f>TabListaBens[[#This Row],[Bem]]</f>
        <v>SBGCL-VRVEV00006</v>
      </c>
      <c r="B550" s="52" t="str">
        <f>IFERROR(IFERROR(VLOOKUP(TabListaBens[[#This Row],[CodBem]],#REF!,3,FALSE),VLOOKUP(TabListaBens[[#This Row],[CodBem]],#REF!,4,FALSE)),"-")</f>
        <v>-</v>
      </c>
      <c r="C550" s="52" t="str">
        <f>IFERROR(IFERROR(VLOOKUP(TabListaBens[[#This Row],[CodBem]],#REF!,5,FALSE),VLOOKUP(TabListaBens[[#This Row],[CodBem]],#REF!,6,FALSE)),"-")</f>
        <v>-</v>
      </c>
      <c r="D550" s="45" t="s">
        <v>316</v>
      </c>
      <c r="E550" s="45" t="s">
        <v>10</v>
      </c>
      <c r="F550" s="45" t="s">
        <v>191</v>
      </c>
      <c r="G550" s="45" t="s">
        <v>22</v>
      </c>
      <c r="H550" s="45" t="s">
        <v>18</v>
      </c>
      <c r="I550" s="45" t="s">
        <v>192</v>
      </c>
    </row>
    <row r="551" spans="1:9" ht="15" x14ac:dyDescent="0.25">
      <c r="A551" s="52" t="str">
        <f>TabListaBens[[#This Row],[Bem]]</f>
        <v>SBGCL-VRVEV00007</v>
      </c>
      <c r="B551" s="52" t="str">
        <f>IFERROR(IFERROR(VLOOKUP(TabListaBens[[#This Row],[CodBem]],#REF!,3,FALSE),VLOOKUP(TabListaBens[[#This Row],[CodBem]],#REF!,4,FALSE)),"-")</f>
        <v>-</v>
      </c>
      <c r="C551" s="52" t="str">
        <f>IFERROR(IFERROR(VLOOKUP(TabListaBens[[#This Row],[CodBem]],#REF!,5,FALSE),VLOOKUP(TabListaBens[[#This Row],[CodBem]],#REF!,6,FALSE)),"-")</f>
        <v>-</v>
      </c>
      <c r="D551" s="45" t="s">
        <v>714</v>
      </c>
      <c r="E551" s="45" t="s">
        <v>10</v>
      </c>
      <c r="F551" s="45" t="s">
        <v>191</v>
      </c>
      <c r="G551" s="45" t="s">
        <v>22</v>
      </c>
      <c r="H551" s="45" t="s">
        <v>18</v>
      </c>
      <c r="I551" s="45" t="s">
        <v>192</v>
      </c>
    </row>
    <row r="552" spans="1:9" ht="15" x14ac:dyDescent="0.25">
      <c r="A552" s="52" t="str">
        <f>TabListaBens[[#This Row],[Bem]]</f>
        <v>SBGCL-VRVEV00008</v>
      </c>
      <c r="B552" s="52" t="str">
        <f>IFERROR(IFERROR(VLOOKUP(TabListaBens[[#This Row],[CodBem]],#REF!,3,FALSE),VLOOKUP(TabListaBens[[#This Row],[CodBem]],#REF!,4,FALSE)),"-")</f>
        <v>-</v>
      </c>
      <c r="C552" s="52" t="str">
        <f>IFERROR(IFERROR(VLOOKUP(TabListaBens[[#This Row],[CodBem]],#REF!,5,FALSE),VLOOKUP(TabListaBens[[#This Row],[CodBem]],#REF!,6,FALSE)),"-")</f>
        <v>-</v>
      </c>
      <c r="D552" s="45" t="s">
        <v>715</v>
      </c>
      <c r="E552" s="45" t="s">
        <v>10</v>
      </c>
      <c r="F552" s="45" t="s">
        <v>191</v>
      </c>
      <c r="G552" s="45" t="s">
        <v>22</v>
      </c>
      <c r="H552" s="45" t="s">
        <v>18</v>
      </c>
      <c r="I552" s="45" t="s">
        <v>192</v>
      </c>
    </row>
    <row r="553" spans="1:9" ht="15" x14ac:dyDescent="0.25">
      <c r="A553" s="52" t="str">
        <f>TabListaBens[[#This Row],[Bem]]</f>
        <v>SBGCL-VRVEV00009</v>
      </c>
      <c r="B553" s="52" t="str">
        <f>IFERROR(IFERROR(VLOOKUP(TabListaBens[[#This Row],[CodBem]],#REF!,3,FALSE),VLOOKUP(TabListaBens[[#This Row],[CodBem]],#REF!,4,FALSE)),"-")</f>
        <v>-</v>
      </c>
      <c r="C553" s="52" t="str">
        <f>IFERROR(IFERROR(VLOOKUP(TabListaBens[[#This Row],[CodBem]],#REF!,5,FALSE),VLOOKUP(TabListaBens[[#This Row],[CodBem]],#REF!,6,FALSE)),"-")</f>
        <v>-</v>
      </c>
      <c r="D553" s="45" t="s">
        <v>716</v>
      </c>
      <c r="E553" s="45" t="s">
        <v>10</v>
      </c>
      <c r="F553" s="45" t="s">
        <v>191</v>
      </c>
      <c r="G553" s="45" t="s">
        <v>22</v>
      </c>
      <c r="H553" s="45" t="s">
        <v>18</v>
      </c>
      <c r="I553" s="45" t="s">
        <v>192</v>
      </c>
    </row>
    <row r="554" spans="1:9" ht="15" x14ac:dyDescent="0.25">
      <c r="A554" s="52" t="str">
        <f>TabListaBens[[#This Row],[Bem]]</f>
        <v>SBGCL-VRVEV00010</v>
      </c>
      <c r="B554" s="52" t="str">
        <f>IFERROR(IFERROR(VLOOKUP(TabListaBens[[#This Row],[CodBem]],#REF!,3,FALSE),VLOOKUP(TabListaBens[[#This Row],[CodBem]],#REF!,4,FALSE)),"-")</f>
        <v>-</v>
      </c>
      <c r="C554" s="52" t="str">
        <f>IFERROR(IFERROR(VLOOKUP(TabListaBens[[#This Row],[CodBem]],#REF!,5,FALSE),VLOOKUP(TabListaBens[[#This Row],[CodBem]],#REF!,6,FALSE)),"-")</f>
        <v>-</v>
      </c>
      <c r="D554" s="45" t="s">
        <v>717</v>
      </c>
      <c r="E554" s="45" t="s">
        <v>10</v>
      </c>
      <c r="F554" s="45" t="s">
        <v>191</v>
      </c>
      <c r="G554" s="45" t="s">
        <v>22</v>
      </c>
      <c r="H554" s="45" t="s">
        <v>18</v>
      </c>
      <c r="I554" s="45" t="s">
        <v>192</v>
      </c>
    </row>
    <row r="555" spans="1:9" ht="15" x14ac:dyDescent="0.25">
      <c r="A555" s="52" t="str">
        <f>TabListaBens[[#This Row],[Bem]]</f>
        <v>SBGCL-VRVEV00011</v>
      </c>
      <c r="B555" s="52" t="str">
        <f>IFERROR(IFERROR(VLOOKUP(TabListaBens[[#This Row],[CodBem]],#REF!,3,FALSE),VLOOKUP(TabListaBens[[#This Row],[CodBem]],#REF!,4,FALSE)),"-")</f>
        <v>-</v>
      </c>
      <c r="C555" s="52" t="str">
        <f>IFERROR(IFERROR(VLOOKUP(TabListaBens[[#This Row],[CodBem]],#REF!,5,FALSE),VLOOKUP(TabListaBens[[#This Row],[CodBem]],#REF!,6,FALSE)),"-")</f>
        <v>-</v>
      </c>
      <c r="D555" s="45" t="s">
        <v>718</v>
      </c>
      <c r="E555" s="45" t="s">
        <v>10</v>
      </c>
      <c r="F555" s="45" t="s">
        <v>191</v>
      </c>
      <c r="G555" s="45" t="s">
        <v>22</v>
      </c>
      <c r="H555" s="45" t="s">
        <v>18</v>
      </c>
      <c r="I555" s="45" t="s">
        <v>192</v>
      </c>
    </row>
    <row r="556" spans="1:9" ht="15" x14ac:dyDescent="0.25">
      <c r="A556" s="52" t="str">
        <f>TabListaBens[[#This Row],[Bem]]</f>
        <v>SBGCL-VRVEV00012</v>
      </c>
      <c r="B556" s="52" t="str">
        <f>IFERROR(IFERROR(VLOOKUP(TabListaBens[[#This Row],[CodBem]],#REF!,3,FALSE),VLOOKUP(TabListaBens[[#This Row],[CodBem]],#REF!,4,FALSE)),"-")</f>
        <v>-</v>
      </c>
      <c r="C556" s="52" t="str">
        <f>IFERROR(IFERROR(VLOOKUP(TabListaBens[[#This Row],[CodBem]],#REF!,5,FALSE),VLOOKUP(TabListaBens[[#This Row],[CodBem]],#REF!,6,FALSE)),"-")</f>
        <v>-</v>
      </c>
      <c r="D556" s="45" t="s">
        <v>719</v>
      </c>
      <c r="E556" s="45" t="s">
        <v>10</v>
      </c>
      <c r="F556" s="45" t="s">
        <v>191</v>
      </c>
      <c r="G556" s="45" t="s">
        <v>22</v>
      </c>
      <c r="H556" s="45" t="s">
        <v>18</v>
      </c>
      <c r="I556" s="45" t="s">
        <v>192</v>
      </c>
    </row>
    <row r="557" spans="1:9" ht="15" x14ac:dyDescent="0.25">
      <c r="A557" s="52" t="str">
        <f>TabListaBens[[#This Row],[Bem]]</f>
        <v>SBGCL-VRVEV00013</v>
      </c>
      <c r="B557" s="52" t="str">
        <f>IFERROR(IFERROR(VLOOKUP(TabListaBens[[#This Row],[CodBem]],#REF!,3,FALSE),VLOOKUP(TabListaBens[[#This Row],[CodBem]],#REF!,4,FALSE)),"-")</f>
        <v>-</v>
      </c>
      <c r="C557" s="52" t="str">
        <f>IFERROR(IFERROR(VLOOKUP(TabListaBens[[#This Row],[CodBem]],#REF!,5,FALSE),VLOOKUP(TabListaBens[[#This Row],[CodBem]],#REF!,6,FALSE)),"-")</f>
        <v>-</v>
      </c>
      <c r="D557" s="45" t="s">
        <v>720</v>
      </c>
      <c r="E557" s="45" t="s">
        <v>10</v>
      </c>
      <c r="F557" s="45" t="s">
        <v>191</v>
      </c>
      <c r="G557" s="45" t="s">
        <v>22</v>
      </c>
      <c r="H557" s="45" t="s">
        <v>18</v>
      </c>
      <c r="I557" s="45" t="s">
        <v>192</v>
      </c>
    </row>
    <row r="558" spans="1:9" ht="15" x14ac:dyDescent="0.25">
      <c r="A558" s="52" t="str">
        <f>TabListaBens[[#This Row],[Bem]]</f>
        <v>SBGCL-VRVEV00014</v>
      </c>
      <c r="B558" s="52" t="str">
        <f>IFERROR(IFERROR(VLOOKUP(TabListaBens[[#This Row],[CodBem]],#REF!,3,FALSE),VLOOKUP(TabListaBens[[#This Row],[CodBem]],#REF!,4,FALSE)),"-")</f>
        <v>-</v>
      </c>
      <c r="C558" s="52" t="str">
        <f>IFERROR(IFERROR(VLOOKUP(TabListaBens[[#This Row],[CodBem]],#REF!,5,FALSE),VLOOKUP(TabListaBens[[#This Row],[CodBem]],#REF!,6,FALSE)),"-")</f>
        <v>-</v>
      </c>
      <c r="D558" s="45" t="s">
        <v>816</v>
      </c>
      <c r="E558" s="45" t="s">
        <v>10</v>
      </c>
      <c r="F558" s="45" t="s">
        <v>191</v>
      </c>
      <c r="G558" s="45" t="s">
        <v>22</v>
      </c>
      <c r="H558" s="45" t="s">
        <v>5</v>
      </c>
      <c r="I558" s="45" t="s">
        <v>192</v>
      </c>
    </row>
    <row r="559" spans="1:9" ht="15" x14ac:dyDescent="0.25">
      <c r="A559" s="52" t="str">
        <f>TabListaBens[[#This Row],[Bem]]</f>
        <v>SBGCL-VRVEV00015</v>
      </c>
      <c r="B559" s="52" t="str">
        <f>IFERROR(IFERROR(VLOOKUP(TabListaBens[[#This Row],[CodBem]],#REF!,3,FALSE),VLOOKUP(TabListaBens[[#This Row],[CodBem]],#REF!,4,FALSE)),"-")</f>
        <v>-</v>
      </c>
      <c r="C559" s="52" t="str">
        <f>IFERROR(IFERROR(VLOOKUP(TabListaBens[[#This Row],[CodBem]],#REF!,5,FALSE),VLOOKUP(TabListaBens[[#This Row],[CodBem]],#REF!,6,FALSE)),"-")</f>
        <v>-</v>
      </c>
      <c r="D559" s="45" t="s">
        <v>817</v>
      </c>
      <c r="E559" s="45" t="s">
        <v>10</v>
      </c>
      <c r="F559" s="45" t="s">
        <v>191</v>
      </c>
      <c r="G559" s="45" t="s">
        <v>22</v>
      </c>
      <c r="H559" s="45" t="s">
        <v>5</v>
      </c>
      <c r="I559" s="45" t="s">
        <v>192</v>
      </c>
    </row>
    <row r="560" spans="1:9" ht="15" x14ac:dyDescent="0.25">
      <c r="A560" s="52" t="str">
        <f>TabListaBens[[#This Row],[Bem]]</f>
        <v>SBGCL-VRVEV00016</v>
      </c>
      <c r="B560" s="52" t="str">
        <f>IFERROR(IFERROR(VLOOKUP(TabListaBens[[#This Row],[CodBem]],#REF!,3,FALSE),VLOOKUP(TabListaBens[[#This Row],[CodBem]],#REF!,4,FALSE)),"-")</f>
        <v>-</v>
      </c>
      <c r="C560" s="52" t="str">
        <f>IFERROR(IFERROR(VLOOKUP(TabListaBens[[#This Row],[CodBem]],#REF!,5,FALSE),VLOOKUP(TabListaBens[[#This Row],[CodBem]],#REF!,6,FALSE)),"-")</f>
        <v>-</v>
      </c>
      <c r="D560" s="45" t="s">
        <v>818</v>
      </c>
      <c r="E560" s="45" t="s">
        <v>10</v>
      </c>
      <c r="F560" s="45" t="s">
        <v>191</v>
      </c>
      <c r="G560" s="45" t="s">
        <v>22</v>
      </c>
      <c r="H560" s="45" t="s">
        <v>5</v>
      </c>
      <c r="I560" s="45" t="s">
        <v>192</v>
      </c>
    </row>
    <row r="561" spans="1:9" ht="15" x14ac:dyDescent="0.25">
      <c r="A561" s="52" t="str">
        <f>TabListaBens[[#This Row],[Bem]]</f>
        <v>SBGCL-VRVFF00001</v>
      </c>
      <c r="B561" s="52" t="str">
        <f>IFERROR(IFERROR(VLOOKUP(TabListaBens[[#This Row],[CodBem]],#REF!,3,FALSE),VLOOKUP(TabListaBens[[#This Row],[CodBem]],#REF!,4,FALSE)),"-")</f>
        <v>-</v>
      </c>
      <c r="C561" s="52" t="str">
        <f>IFERROR(IFERROR(VLOOKUP(TabListaBens[[#This Row],[CodBem]],#REF!,5,FALSE),VLOOKUP(TabListaBens[[#This Row],[CodBem]],#REF!,6,FALSE)),"-")</f>
        <v>-</v>
      </c>
      <c r="D561" s="45" t="s">
        <v>88</v>
      </c>
      <c r="E561" s="45" t="s">
        <v>9</v>
      </c>
      <c r="F561" s="45" t="s">
        <v>193</v>
      </c>
      <c r="G561" s="45" t="s">
        <v>22</v>
      </c>
      <c r="H561" s="45" t="s">
        <v>18</v>
      </c>
      <c r="I561" s="45" t="s">
        <v>194</v>
      </c>
    </row>
    <row r="562" spans="1:9" ht="15" x14ac:dyDescent="0.25">
      <c r="A562" s="52" t="str">
        <f>TabListaBens[[#This Row],[Bem]]</f>
        <v>SBGCL-VRVFF00002</v>
      </c>
      <c r="B562" s="52" t="str">
        <f>IFERROR(IFERROR(VLOOKUP(TabListaBens[[#This Row],[CodBem]],#REF!,3,FALSE),VLOOKUP(TabListaBens[[#This Row],[CodBem]],#REF!,4,FALSE)),"-")</f>
        <v>-</v>
      </c>
      <c r="C562" s="52" t="str">
        <f>IFERROR(IFERROR(VLOOKUP(TabListaBens[[#This Row],[CodBem]],#REF!,5,FALSE),VLOOKUP(TabListaBens[[#This Row],[CodBem]],#REF!,6,FALSE)),"-")</f>
        <v>-</v>
      </c>
      <c r="D562" s="45" t="s">
        <v>89</v>
      </c>
      <c r="E562" s="45" t="s">
        <v>9</v>
      </c>
      <c r="F562" s="45" t="s">
        <v>193</v>
      </c>
      <c r="G562" s="45" t="s">
        <v>22</v>
      </c>
      <c r="H562" s="45" t="s">
        <v>18</v>
      </c>
      <c r="I562" s="45" t="s">
        <v>194</v>
      </c>
    </row>
    <row r="563" spans="1:9" ht="15" x14ac:dyDescent="0.25">
      <c r="A563" s="52" t="str">
        <f>TabListaBens[[#This Row],[Bem]]</f>
        <v>SBGCL-VRVFF00003</v>
      </c>
      <c r="B563" s="52" t="str">
        <f>IFERROR(IFERROR(VLOOKUP(TabListaBens[[#This Row],[CodBem]],#REF!,3,FALSE),VLOOKUP(TabListaBens[[#This Row],[CodBem]],#REF!,4,FALSE)),"-")</f>
        <v>-</v>
      </c>
      <c r="C563" s="52" t="str">
        <f>IFERROR(IFERROR(VLOOKUP(TabListaBens[[#This Row],[CodBem]],#REF!,5,FALSE),VLOOKUP(TabListaBens[[#This Row],[CodBem]],#REF!,6,FALSE)),"-")</f>
        <v>-</v>
      </c>
      <c r="D563" s="45" t="s">
        <v>90</v>
      </c>
      <c r="E563" s="45" t="s">
        <v>9</v>
      </c>
      <c r="F563" s="45" t="s">
        <v>193</v>
      </c>
      <c r="G563" s="45" t="s">
        <v>22</v>
      </c>
      <c r="H563" s="45" t="s">
        <v>18</v>
      </c>
      <c r="I563" s="45" t="s">
        <v>194</v>
      </c>
    </row>
    <row r="564" spans="1:9" ht="15" x14ac:dyDescent="0.25">
      <c r="A564" s="52" t="str">
        <f>TabListaBens[[#This Row],[Bem]]</f>
        <v>SBGCL-VRVFF00004</v>
      </c>
      <c r="B564" s="52" t="str">
        <f>IFERROR(IFERROR(VLOOKUP(TabListaBens[[#This Row],[CodBem]],#REF!,3,FALSE),VLOOKUP(TabListaBens[[#This Row],[CodBem]],#REF!,4,FALSE)),"-")</f>
        <v>-</v>
      </c>
      <c r="C564" s="52" t="str">
        <f>IFERROR(IFERROR(VLOOKUP(TabListaBens[[#This Row],[CodBem]],#REF!,5,FALSE),VLOOKUP(TabListaBens[[#This Row],[CodBem]],#REF!,6,FALSE)),"-")</f>
        <v>-</v>
      </c>
      <c r="D564" s="45" t="s">
        <v>83</v>
      </c>
      <c r="E564" s="45" t="s">
        <v>9</v>
      </c>
      <c r="F564" s="45" t="s">
        <v>193</v>
      </c>
      <c r="G564" s="45" t="s">
        <v>22</v>
      </c>
      <c r="H564" s="45" t="s">
        <v>18</v>
      </c>
      <c r="I564" s="45" t="s">
        <v>194</v>
      </c>
    </row>
    <row r="565" spans="1:9" ht="15" x14ac:dyDescent="0.25">
      <c r="A565" s="52" t="str">
        <f>TabListaBens[[#This Row],[Bem]]</f>
        <v>SBGCL-VRVFF00005</v>
      </c>
      <c r="B565" s="52" t="str">
        <f>IFERROR(IFERROR(VLOOKUP(TabListaBens[[#This Row],[CodBem]],#REF!,3,FALSE),VLOOKUP(TabListaBens[[#This Row],[CodBem]],#REF!,4,FALSE)),"-")</f>
        <v>-</v>
      </c>
      <c r="C565" s="52" t="str">
        <f>IFERROR(IFERROR(VLOOKUP(TabListaBens[[#This Row],[CodBem]],#REF!,5,FALSE),VLOOKUP(TabListaBens[[#This Row],[CodBem]],#REF!,6,FALSE)),"-")</f>
        <v>-</v>
      </c>
      <c r="D565" s="45" t="s">
        <v>84</v>
      </c>
      <c r="E565" s="45" t="s">
        <v>9</v>
      </c>
      <c r="F565" s="45" t="s">
        <v>193</v>
      </c>
      <c r="G565" s="45" t="s">
        <v>22</v>
      </c>
      <c r="H565" s="45" t="s">
        <v>18</v>
      </c>
      <c r="I565" s="45" t="s">
        <v>194</v>
      </c>
    </row>
    <row r="566" spans="1:9" ht="15" x14ac:dyDescent="0.25">
      <c r="A566" s="52" t="str">
        <f>TabListaBens[[#This Row],[Bem]]</f>
        <v>SBGCL-VRVFF00006</v>
      </c>
      <c r="B566" s="52" t="str">
        <f>IFERROR(IFERROR(VLOOKUP(TabListaBens[[#This Row],[CodBem]],#REF!,3,FALSE),VLOOKUP(TabListaBens[[#This Row],[CodBem]],#REF!,4,FALSE)),"-")</f>
        <v>-</v>
      </c>
      <c r="C566" s="52" t="str">
        <f>IFERROR(IFERROR(VLOOKUP(TabListaBens[[#This Row],[CodBem]],#REF!,5,FALSE),VLOOKUP(TabListaBens[[#This Row],[CodBem]],#REF!,6,FALSE)),"-")</f>
        <v>-</v>
      </c>
      <c r="D566" s="45" t="s">
        <v>85</v>
      </c>
      <c r="E566" s="45" t="s">
        <v>9</v>
      </c>
      <c r="F566" s="45" t="s">
        <v>193</v>
      </c>
      <c r="G566" s="45" t="s">
        <v>22</v>
      </c>
      <c r="H566" s="45" t="s">
        <v>18</v>
      </c>
      <c r="I566" s="45" t="s">
        <v>194</v>
      </c>
    </row>
    <row r="567" spans="1:9" ht="15" x14ac:dyDescent="0.25">
      <c r="A567" s="52" t="str">
        <f>TabListaBens[[#This Row],[Bem]]</f>
        <v>SBGCL-VRVFF00007</v>
      </c>
      <c r="B567" s="52" t="str">
        <f>IFERROR(IFERROR(VLOOKUP(TabListaBens[[#This Row],[CodBem]],#REF!,3,FALSE),VLOOKUP(TabListaBens[[#This Row],[CodBem]],#REF!,4,FALSE)),"-")</f>
        <v>-</v>
      </c>
      <c r="C567" s="52" t="str">
        <f>IFERROR(IFERROR(VLOOKUP(TabListaBens[[#This Row],[CodBem]],#REF!,5,FALSE),VLOOKUP(TabListaBens[[#This Row],[CodBem]],#REF!,6,FALSE)),"-")</f>
        <v>-</v>
      </c>
      <c r="D567" s="45" t="s">
        <v>86</v>
      </c>
      <c r="E567" s="45" t="s">
        <v>9</v>
      </c>
      <c r="F567" s="45" t="s">
        <v>193</v>
      </c>
      <c r="G567" s="45" t="s">
        <v>22</v>
      </c>
      <c r="H567" s="45" t="s">
        <v>18</v>
      </c>
      <c r="I567" s="45" t="s">
        <v>194</v>
      </c>
    </row>
    <row r="568" spans="1:9" ht="15" x14ac:dyDescent="0.25">
      <c r="A568" s="52" t="str">
        <f>TabListaBens[[#This Row],[Bem]]</f>
        <v>SBGCL-VRVFF00008</v>
      </c>
      <c r="B568" s="52" t="str">
        <f>IFERROR(IFERROR(VLOOKUP(TabListaBens[[#This Row],[CodBem]],#REF!,3,FALSE),VLOOKUP(TabListaBens[[#This Row],[CodBem]],#REF!,4,FALSE)),"-")</f>
        <v>-</v>
      </c>
      <c r="C568" s="52" t="str">
        <f>IFERROR(IFERROR(VLOOKUP(TabListaBens[[#This Row],[CodBem]],#REF!,5,FALSE),VLOOKUP(TabListaBens[[#This Row],[CodBem]],#REF!,6,FALSE)),"-")</f>
        <v>-</v>
      </c>
      <c r="D568" s="45" t="s">
        <v>87</v>
      </c>
      <c r="E568" s="45" t="s">
        <v>9</v>
      </c>
      <c r="F568" s="45" t="s">
        <v>193</v>
      </c>
      <c r="G568" s="45" t="s">
        <v>22</v>
      </c>
      <c r="H568" s="45" t="s">
        <v>18</v>
      </c>
      <c r="I568" s="45" t="s">
        <v>194</v>
      </c>
    </row>
    <row r="569" spans="1:9" ht="15" x14ac:dyDescent="0.25">
      <c r="A569" s="52" t="str">
        <f>TabListaBens[[#This Row],[Bem]]</f>
        <v>SBGCL-VRVFF00009</v>
      </c>
      <c r="B569" s="52" t="str">
        <f>IFERROR(IFERROR(VLOOKUP(TabListaBens[[#This Row],[CodBem]],#REF!,3,FALSE),VLOOKUP(TabListaBens[[#This Row],[CodBem]],#REF!,4,FALSE)),"-")</f>
        <v>-</v>
      </c>
      <c r="C569" s="52" t="str">
        <f>IFERROR(IFERROR(VLOOKUP(TabListaBens[[#This Row],[CodBem]],#REF!,5,FALSE),VLOOKUP(TabListaBens[[#This Row],[CodBem]],#REF!,6,FALSE)),"-")</f>
        <v>-</v>
      </c>
      <c r="D569" s="45" t="s">
        <v>53</v>
      </c>
      <c r="E569" s="45" t="s">
        <v>9</v>
      </c>
      <c r="F569" s="45" t="s">
        <v>193</v>
      </c>
      <c r="G569" s="45" t="s">
        <v>22</v>
      </c>
      <c r="H569" s="45" t="s">
        <v>18</v>
      </c>
      <c r="I569" s="45" t="s">
        <v>194</v>
      </c>
    </row>
    <row r="570" spans="1:9" ht="15" x14ac:dyDescent="0.25">
      <c r="A570" s="52" t="str">
        <f>TabListaBens[[#This Row],[Bem]]</f>
        <v>SBGCL-VRVFF00010</v>
      </c>
      <c r="B570" s="52" t="str">
        <f>IFERROR(IFERROR(VLOOKUP(TabListaBens[[#This Row],[CodBem]],#REF!,3,FALSE),VLOOKUP(TabListaBens[[#This Row],[CodBem]],#REF!,4,FALSE)),"-")</f>
        <v>-</v>
      </c>
      <c r="C570" s="52" t="str">
        <f>IFERROR(IFERROR(VLOOKUP(TabListaBens[[#This Row],[CodBem]],#REF!,5,FALSE),VLOOKUP(TabListaBens[[#This Row],[CodBem]],#REF!,6,FALSE)),"-")</f>
        <v>-</v>
      </c>
      <c r="D570" s="45" t="s">
        <v>54</v>
      </c>
      <c r="E570" s="45" t="s">
        <v>9</v>
      </c>
      <c r="F570" s="45" t="s">
        <v>193</v>
      </c>
      <c r="G570" s="45" t="s">
        <v>22</v>
      </c>
      <c r="H570" s="45" t="s">
        <v>18</v>
      </c>
      <c r="I570" s="45" t="s">
        <v>194</v>
      </c>
    </row>
    <row r="571" spans="1:9" ht="15" x14ac:dyDescent="0.25">
      <c r="A571" s="52" t="str">
        <f>TabListaBens[[#This Row],[Bem]]</f>
        <v>SBGCL-VRVFF00011</v>
      </c>
      <c r="B571" s="52" t="str">
        <f>IFERROR(IFERROR(VLOOKUP(TabListaBens[[#This Row],[CodBem]],#REF!,3,FALSE),VLOOKUP(TabListaBens[[#This Row],[CodBem]],#REF!,4,FALSE)),"-")</f>
        <v>-</v>
      </c>
      <c r="C571" s="52" t="str">
        <f>IFERROR(IFERROR(VLOOKUP(TabListaBens[[#This Row],[CodBem]],#REF!,5,FALSE),VLOOKUP(TabListaBens[[#This Row],[CodBem]],#REF!,6,FALSE)),"-")</f>
        <v>-</v>
      </c>
      <c r="D571" s="45" t="s">
        <v>55</v>
      </c>
      <c r="E571" s="45" t="s">
        <v>9</v>
      </c>
      <c r="F571" s="45" t="s">
        <v>193</v>
      </c>
      <c r="G571" s="45" t="s">
        <v>22</v>
      </c>
      <c r="H571" s="45" t="s">
        <v>18</v>
      </c>
      <c r="I571" s="45" t="s">
        <v>194</v>
      </c>
    </row>
    <row r="572" spans="1:9" ht="15" x14ac:dyDescent="0.25">
      <c r="A572" s="52" t="str">
        <f>TabListaBens[[#This Row],[Bem]]</f>
        <v>SBGCL-VRVFF00012</v>
      </c>
      <c r="B572" s="52" t="str">
        <f>IFERROR(IFERROR(VLOOKUP(TabListaBens[[#This Row],[CodBem]],#REF!,3,FALSE),VLOOKUP(TabListaBens[[#This Row],[CodBem]],#REF!,4,FALSE)),"-")</f>
        <v>-</v>
      </c>
      <c r="C572" s="52" t="str">
        <f>IFERROR(IFERROR(VLOOKUP(TabListaBens[[#This Row],[CodBem]],#REF!,5,FALSE),VLOOKUP(TabListaBens[[#This Row],[CodBem]],#REF!,6,FALSE)),"-")</f>
        <v>-</v>
      </c>
      <c r="D572" s="45" t="s">
        <v>56</v>
      </c>
      <c r="E572" s="45" t="s">
        <v>9</v>
      </c>
      <c r="F572" s="45" t="s">
        <v>193</v>
      </c>
      <c r="G572" s="45" t="s">
        <v>22</v>
      </c>
      <c r="H572" s="45" t="s">
        <v>18</v>
      </c>
      <c r="I572" s="45" t="s">
        <v>194</v>
      </c>
    </row>
    <row r="573" spans="1:9" ht="15" x14ac:dyDescent="0.25">
      <c r="A573" s="52" t="str">
        <f>TabListaBens[[#This Row],[Bem]]</f>
        <v>SBGCL-VRVFF00013</v>
      </c>
      <c r="B573" s="52" t="str">
        <f>IFERROR(IFERROR(VLOOKUP(TabListaBens[[#This Row],[CodBem]],#REF!,3,FALSE),VLOOKUP(TabListaBens[[#This Row],[CodBem]],#REF!,4,FALSE)),"-")</f>
        <v>-</v>
      </c>
      <c r="C573" s="52" t="str">
        <f>IFERROR(IFERROR(VLOOKUP(TabListaBens[[#This Row],[CodBem]],#REF!,5,FALSE),VLOOKUP(TabListaBens[[#This Row],[CodBem]],#REF!,6,FALSE)),"-")</f>
        <v>-</v>
      </c>
      <c r="D573" s="45" t="s">
        <v>68</v>
      </c>
      <c r="E573" s="45" t="s">
        <v>9</v>
      </c>
      <c r="F573" s="45" t="s">
        <v>193</v>
      </c>
      <c r="G573" s="45" t="s">
        <v>22</v>
      </c>
      <c r="H573" s="45" t="s">
        <v>18</v>
      </c>
      <c r="I573" s="45" t="s">
        <v>194</v>
      </c>
    </row>
    <row r="574" spans="1:9" ht="15" x14ac:dyDescent="0.25">
      <c r="A574" s="52" t="str">
        <f>TabListaBens[[#This Row],[Bem]]</f>
        <v>SBGCL-VRVFF00014</v>
      </c>
      <c r="B574" s="52" t="str">
        <f>IFERROR(IFERROR(VLOOKUP(TabListaBens[[#This Row],[CodBem]],#REF!,3,FALSE),VLOOKUP(TabListaBens[[#This Row],[CodBem]],#REF!,4,FALSE)),"-")</f>
        <v>-</v>
      </c>
      <c r="C574" s="52" t="str">
        <f>IFERROR(IFERROR(VLOOKUP(TabListaBens[[#This Row],[CodBem]],#REF!,5,FALSE),VLOOKUP(TabListaBens[[#This Row],[CodBem]],#REF!,6,FALSE)),"-")</f>
        <v>-</v>
      </c>
      <c r="D574" s="45" t="s">
        <v>69</v>
      </c>
      <c r="E574" s="45" t="s">
        <v>9</v>
      </c>
      <c r="F574" s="45" t="s">
        <v>193</v>
      </c>
      <c r="G574" s="45" t="s">
        <v>22</v>
      </c>
      <c r="H574" s="45" t="s">
        <v>18</v>
      </c>
      <c r="I574" s="45" t="s">
        <v>194</v>
      </c>
    </row>
    <row r="575" spans="1:9" ht="15" x14ac:dyDescent="0.25">
      <c r="A575" s="52" t="str">
        <f>TabListaBens[[#This Row],[Bem]]</f>
        <v>SBGCL-VRVFF00015</v>
      </c>
      <c r="B575" s="52" t="str">
        <f>IFERROR(IFERROR(VLOOKUP(TabListaBens[[#This Row],[CodBem]],#REF!,3,FALSE),VLOOKUP(TabListaBens[[#This Row],[CodBem]],#REF!,4,FALSE)),"-")</f>
        <v>-</v>
      </c>
      <c r="C575" s="52" t="str">
        <f>IFERROR(IFERROR(VLOOKUP(TabListaBens[[#This Row],[CodBem]],#REF!,5,FALSE),VLOOKUP(TabListaBens[[#This Row],[CodBem]],#REF!,6,FALSE)),"-")</f>
        <v>-</v>
      </c>
      <c r="D575" s="45" t="s">
        <v>197</v>
      </c>
      <c r="E575" s="45" t="s">
        <v>9</v>
      </c>
      <c r="F575" s="45" t="s">
        <v>193</v>
      </c>
      <c r="G575" s="45" t="s">
        <v>22</v>
      </c>
      <c r="H575" s="45" t="s">
        <v>18</v>
      </c>
      <c r="I575" s="45" t="s">
        <v>194</v>
      </c>
    </row>
    <row r="576" spans="1:9" ht="15" x14ac:dyDescent="0.25">
      <c r="A576" s="52" t="str">
        <f>TabListaBens[[#This Row],[Bem]]</f>
        <v>SBGCL-VRVFF00016</v>
      </c>
      <c r="B576" s="52" t="str">
        <f>IFERROR(IFERROR(VLOOKUP(TabListaBens[[#This Row],[CodBem]],#REF!,3,FALSE),VLOOKUP(TabListaBens[[#This Row],[CodBem]],#REF!,4,FALSE)),"-")</f>
        <v>-</v>
      </c>
      <c r="C576" s="52" t="str">
        <f>IFERROR(IFERROR(VLOOKUP(TabListaBens[[#This Row],[CodBem]],#REF!,5,FALSE),VLOOKUP(TabListaBens[[#This Row],[CodBem]],#REF!,6,FALSE)),"-")</f>
        <v>-</v>
      </c>
      <c r="D576" s="45" t="s">
        <v>198</v>
      </c>
      <c r="E576" s="45" t="s">
        <v>9</v>
      </c>
      <c r="F576" s="45" t="s">
        <v>193</v>
      </c>
      <c r="G576" s="45" t="s">
        <v>22</v>
      </c>
      <c r="H576" s="45" t="s">
        <v>18</v>
      </c>
      <c r="I576" s="45" t="s">
        <v>194</v>
      </c>
    </row>
    <row r="577" spans="1:9" ht="15" x14ac:dyDescent="0.25">
      <c r="A577" s="52" t="str">
        <f>TabListaBens[[#This Row],[Bem]]</f>
        <v>SBGCL-VRVFF00017</v>
      </c>
      <c r="B577" s="52" t="str">
        <f>IFERROR(IFERROR(VLOOKUP(TabListaBens[[#This Row],[CodBem]],#REF!,3,FALSE),VLOOKUP(TabListaBens[[#This Row],[CodBem]],#REF!,4,FALSE)),"-")</f>
        <v>-</v>
      </c>
      <c r="C577" s="52" t="str">
        <f>IFERROR(IFERROR(VLOOKUP(TabListaBens[[#This Row],[CodBem]],#REF!,5,FALSE),VLOOKUP(TabListaBens[[#This Row],[CodBem]],#REF!,6,FALSE)),"-")</f>
        <v>-</v>
      </c>
      <c r="D577" s="45" t="s">
        <v>199</v>
      </c>
      <c r="E577" s="45" t="s">
        <v>9</v>
      </c>
      <c r="F577" s="45" t="s">
        <v>193</v>
      </c>
      <c r="G577" s="45" t="s">
        <v>22</v>
      </c>
      <c r="H577" s="45" t="s">
        <v>18</v>
      </c>
      <c r="I577" s="45" t="s">
        <v>194</v>
      </c>
    </row>
    <row r="578" spans="1:9" ht="15" x14ac:dyDescent="0.25">
      <c r="A578" s="52" t="str">
        <f>TabListaBens[[#This Row],[Bem]]</f>
        <v>SBGCL-VRVFF00018</v>
      </c>
      <c r="B578" s="52" t="str">
        <f>IFERROR(IFERROR(VLOOKUP(TabListaBens[[#This Row],[CodBem]],#REF!,3,FALSE),VLOOKUP(TabListaBens[[#This Row],[CodBem]],#REF!,4,FALSE)),"-")</f>
        <v>-</v>
      </c>
      <c r="C578" s="52" t="str">
        <f>IFERROR(IFERROR(VLOOKUP(TabListaBens[[#This Row],[CodBem]],#REF!,5,FALSE),VLOOKUP(TabListaBens[[#This Row],[CodBem]],#REF!,6,FALSE)),"-")</f>
        <v>-</v>
      </c>
      <c r="D578" s="45" t="s">
        <v>200</v>
      </c>
      <c r="E578" s="45" t="s">
        <v>9</v>
      </c>
      <c r="F578" s="45" t="s">
        <v>193</v>
      </c>
      <c r="G578" s="45" t="s">
        <v>22</v>
      </c>
      <c r="H578" s="45" t="s">
        <v>18</v>
      </c>
      <c r="I578" s="45" t="s">
        <v>194</v>
      </c>
    </row>
    <row r="579" spans="1:9" ht="15" x14ac:dyDescent="0.25">
      <c r="A579" s="52" t="str">
        <f>TabListaBens[[#This Row],[Bem]]</f>
        <v>SBGCL-VRVFF00019</v>
      </c>
      <c r="B579" s="52" t="str">
        <f>IFERROR(IFERROR(VLOOKUP(TabListaBens[[#This Row],[CodBem]],#REF!,3,FALSE),VLOOKUP(TabListaBens[[#This Row],[CodBem]],#REF!,4,FALSE)),"-")</f>
        <v>-</v>
      </c>
      <c r="C579" s="52" t="str">
        <f>IFERROR(IFERROR(VLOOKUP(TabListaBens[[#This Row],[CodBem]],#REF!,5,FALSE),VLOOKUP(TabListaBens[[#This Row],[CodBem]],#REF!,6,FALSE)),"-")</f>
        <v>-</v>
      </c>
      <c r="D579" s="45" t="s">
        <v>201</v>
      </c>
      <c r="E579" s="45" t="s">
        <v>9</v>
      </c>
      <c r="F579" s="45" t="s">
        <v>193</v>
      </c>
      <c r="G579" s="45" t="s">
        <v>22</v>
      </c>
      <c r="H579" s="45" t="s">
        <v>18</v>
      </c>
      <c r="I579" s="45" t="s">
        <v>194</v>
      </c>
    </row>
    <row r="580" spans="1:9" ht="15" x14ac:dyDescent="0.25">
      <c r="A580" s="52" t="str">
        <f>TabListaBens[[#This Row],[Bem]]</f>
        <v>SBGCL-VRVFF00020</v>
      </c>
      <c r="B580" s="52" t="str">
        <f>IFERROR(IFERROR(VLOOKUP(TabListaBens[[#This Row],[CodBem]],#REF!,3,FALSE),VLOOKUP(TabListaBens[[#This Row],[CodBem]],#REF!,4,FALSE)),"-")</f>
        <v>-</v>
      </c>
      <c r="C580" s="52" t="str">
        <f>IFERROR(IFERROR(VLOOKUP(TabListaBens[[#This Row],[CodBem]],#REF!,5,FALSE),VLOOKUP(TabListaBens[[#This Row],[CodBem]],#REF!,6,FALSE)),"-")</f>
        <v>-</v>
      </c>
      <c r="D580" s="45" t="s">
        <v>202</v>
      </c>
      <c r="E580" s="45" t="s">
        <v>9</v>
      </c>
      <c r="F580" s="45" t="s">
        <v>193</v>
      </c>
      <c r="G580" s="45" t="s">
        <v>22</v>
      </c>
      <c r="H580" s="45" t="s">
        <v>18</v>
      </c>
      <c r="I580" s="45" t="s">
        <v>194</v>
      </c>
    </row>
    <row r="581" spans="1:9" ht="15" x14ac:dyDescent="0.25">
      <c r="A581" s="52" t="str">
        <f>TabListaBens[[#This Row],[Bem]]</f>
        <v>SBGCL-VRVFF00021</v>
      </c>
      <c r="B581" s="52" t="str">
        <f>IFERROR(IFERROR(VLOOKUP(TabListaBens[[#This Row],[CodBem]],#REF!,3,FALSE),VLOOKUP(TabListaBens[[#This Row],[CodBem]],#REF!,4,FALSE)),"-")</f>
        <v>-</v>
      </c>
      <c r="C581" s="52" t="str">
        <f>IFERROR(IFERROR(VLOOKUP(TabListaBens[[#This Row],[CodBem]],#REF!,5,FALSE),VLOOKUP(TabListaBens[[#This Row],[CodBem]],#REF!,6,FALSE)),"-")</f>
        <v>-</v>
      </c>
      <c r="D581" s="45" t="s">
        <v>203</v>
      </c>
      <c r="E581" s="45" t="s">
        <v>9</v>
      </c>
      <c r="F581" s="45" t="s">
        <v>193</v>
      </c>
      <c r="G581" s="45" t="s">
        <v>22</v>
      </c>
      <c r="H581" s="45" t="s">
        <v>18</v>
      </c>
      <c r="I581" s="45" t="s">
        <v>194</v>
      </c>
    </row>
    <row r="582" spans="1:9" ht="15" x14ac:dyDescent="0.25">
      <c r="A582" s="52" t="str">
        <f>TabListaBens[[#This Row],[Bem]]</f>
        <v>SBGCL-VRVFF00022</v>
      </c>
      <c r="B582" s="52" t="str">
        <f>IFERROR(IFERROR(VLOOKUP(TabListaBens[[#This Row],[CodBem]],#REF!,3,FALSE),VLOOKUP(TabListaBens[[#This Row],[CodBem]],#REF!,4,FALSE)),"-")</f>
        <v>-</v>
      </c>
      <c r="C582" s="52" t="str">
        <f>IFERROR(IFERROR(VLOOKUP(TabListaBens[[#This Row],[CodBem]],#REF!,5,FALSE),VLOOKUP(TabListaBens[[#This Row],[CodBem]],#REF!,6,FALSE)),"-")</f>
        <v>-</v>
      </c>
      <c r="D582" s="45" t="s">
        <v>204</v>
      </c>
      <c r="E582" s="45" t="s">
        <v>9</v>
      </c>
      <c r="F582" s="45" t="s">
        <v>193</v>
      </c>
      <c r="G582" s="45" t="s">
        <v>22</v>
      </c>
      <c r="H582" s="45" t="s">
        <v>18</v>
      </c>
      <c r="I582" s="45" t="s">
        <v>194</v>
      </c>
    </row>
    <row r="583" spans="1:9" ht="15" x14ac:dyDescent="0.25">
      <c r="A583" s="52" t="str">
        <f>TabListaBens[[#This Row],[Bem]]</f>
        <v>SBGCL-VRVFF00023</v>
      </c>
      <c r="B583" s="52" t="str">
        <f>IFERROR(IFERROR(VLOOKUP(TabListaBens[[#This Row],[CodBem]],#REF!,3,FALSE),VLOOKUP(TabListaBens[[#This Row],[CodBem]],#REF!,4,FALSE)),"-")</f>
        <v>-</v>
      </c>
      <c r="C583" s="52" t="str">
        <f>IFERROR(IFERROR(VLOOKUP(TabListaBens[[#This Row],[CodBem]],#REF!,5,FALSE),VLOOKUP(TabListaBens[[#This Row],[CodBem]],#REF!,6,FALSE)),"-")</f>
        <v>-</v>
      </c>
      <c r="D583" s="45" t="s">
        <v>205</v>
      </c>
      <c r="E583" s="45" t="s">
        <v>9</v>
      </c>
      <c r="F583" s="45" t="s">
        <v>193</v>
      </c>
      <c r="G583" s="45" t="s">
        <v>22</v>
      </c>
      <c r="H583" s="45" t="s">
        <v>18</v>
      </c>
      <c r="I583" s="45" t="s">
        <v>194</v>
      </c>
    </row>
    <row r="584" spans="1:9" ht="15" x14ac:dyDescent="0.25">
      <c r="A584" s="52" t="str">
        <f>TabListaBens[[#This Row],[Bem]]</f>
        <v>SBGCL-VRVFF00024</v>
      </c>
      <c r="B584" s="52" t="str">
        <f>IFERROR(IFERROR(VLOOKUP(TabListaBens[[#This Row],[CodBem]],#REF!,3,FALSE),VLOOKUP(TabListaBens[[#This Row],[CodBem]],#REF!,4,FALSE)),"-")</f>
        <v>-</v>
      </c>
      <c r="C584" s="52" t="str">
        <f>IFERROR(IFERROR(VLOOKUP(TabListaBens[[#This Row],[CodBem]],#REF!,5,FALSE),VLOOKUP(TabListaBens[[#This Row],[CodBem]],#REF!,6,FALSE)),"-")</f>
        <v>-</v>
      </c>
      <c r="D584" s="45" t="s">
        <v>296</v>
      </c>
      <c r="E584" s="45" t="s">
        <v>9</v>
      </c>
      <c r="F584" s="45" t="s">
        <v>193</v>
      </c>
      <c r="G584" s="45" t="s">
        <v>22</v>
      </c>
      <c r="H584" s="45" t="s">
        <v>18</v>
      </c>
      <c r="I584" s="45" t="s">
        <v>194</v>
      </c>
    </row>
    <row r="585" spans="1:9" ht="15" x14ac:dyDescent="0.25">
      <c r="A585" s="52" t="str">
        <f>TabListaBens[[#This Row],[Bem]]</f>
        <v>SBGCL-VRVFF00025</v>
      </c>
      <c r="B585" s="52" t="str">
        <f>IFERROR(IFERROR(VLOOKUP(TabListaBens[[#This Row],[CodBem]],#REF!,3,FALSE),VLOOKUP(TabListaBens[[#This Row],[CodBem]],#REF!,4,FALSE)),"-")</f>
        <v>-</v>
      </c>
      <c r="C585" s="52" t="str">
        <f>IFERROR(IFERROR(VLOOKUP(TabListaBens[[#This Row],[CodBem]],#REF!,5,FALSE),VLOOKUP(TabListaBens[[#This Row],[CodBem]],#REF!,6,FALSE)),"-")</f>
        <v>-</v>
      </c>
      <c r="D585" s="45" t="s">
        <v>297</v>
      </c>
      <c r="E585" s="45" t="s">
        <v>9</v>
      </c>
      <c r="F585" s="45" t="s">
        <v>193</v>
      </c>
      <c r="G585" s="45" t="s">
        <v>22</v>
      </c>
      <c r="H585" s="45" t="s">
        <v>18</v>
      </c>
      <c r="I585" s="45" t="s">
        <v>194</v>
      </c>
    </row>
    <row r="586" spans="1:9" ht="15" x14ac:dyDescent="0.25">
      <c r="A586" s="52" t="str">
        <f>TabListaBens[[#This Row],[Bem]]</f>
        <v>SBGCL-VRVFF00026</v>
      </c>
      <c r="B586" s="52" t="str">
        <f>IFERROR(IFERROR(VLOOKUP(TabListaBens[[#This Row],[CodBem]],#REF!,3,FALSE),VLOOKUP(TabListaBens[[#This Row],[CodBem]],#REF!,4,FALSE)),"-")</f>
        <v>-</v>
      </c>
      <c r="C586" s="52" t="str">
        <f>IFERROR(IFERROR(VLOOKUP(TabListaBens[[#This Row],[CodBem]],#REF!,5,FALSE),VLOOKUP(TabListaBens[[#This Row],[CodBem]],#REF!,6,FALSE)),"-")</f>
        <v>-</v>
      </c>
      <c r="D586" s="45" t="s">
        <v>298</v>
      </c>
      <c r="E586" s="45" t="s">
        <v>9</v>
      </c>
      <c r="F586" s="45" t="s">
        <v>193</v>
      </c>
      <c r="G586" s="45" t="s">
        <v>22</v>
      </c>
      <c r="H586" s="45" t="s">
        <v>18</v>
      </c>
      <c r="I586" s="45" t="s">
        <v>194</v>
      </c>
    </row>
    <row r="587" spans="1:9" ht="15" x14ac:dyDescent="0.25">
      <c r="A587" s="52" t="str">
        <f>TabListaBens[[#This Row],[Bem]]</f>
        <v>SBGCL-VRVFF00027</v>
      </c>
      <c r="B587" s="52" t="str">
        <f>IFERROR(IFERROR(VLOOKUP(TabListaBens[[#This Row],[CodBem]],#REF!,3,FALSE),VLOOKUP(TabListaBens[[#This Row],[CodBem]],#REF!,4,FALSE)),"-")</f>
        <v>-</v>
      </c>
      <c r="C587" s="52" t="str">
        <f>IFERROR(IFERROR(VLOOKUP(TabListaBens[[#This Row],[CodBem]],#REF!,5,FALSE),VLOOKUP(TabListaBens[[#This Row],[CodBem]],#REF!,6,FALSE)),"-")</f>
        <v>-</v>
      </c>
      <c r="D587" s="45" t="s">
        <v>299</v>
      </c>
      <c r="E587" s="45" t="s">
        <v>9</v>
      </c>
      <c r="F587" s="45" t="s">
        <v>193</v>
      </c>
      <c r="G587" s="45" t="s">
        <v>22</v>
      </c>
      <c r="H587" s="45" t="s">
        <v>18</v>
      </c>
      <c r="I587" s="45" t="s">
        <v>194</v>
      </c>
    </row>
    <row r="588" spans="1:9" ht="15" x14ac:dyDescent="0.25">
      <c r="A588" s="52" t="str">
        <f>TabListaBens[[#This Row],[Bem]]</f>
        <v>SBGCL-VRVFF00028</v>
      </c>
      <c r="B588" s="52" t="str">
        <f>IFERROR(IFERROR(VLOOKUP(TabListaBens[[#This Row],[CodBem]],#REF!,3,FALSE),VLOOKUP(TabListaBens[[#This Row],[CodBem]],#REF!,4,FALSE)),"-")</f>
        <v>-</v>
      </c>
      <c r="C588" s="52" t="str">
        <f>IFERROR(IFERROR(VLOOKUP(TabListaBens[[#This Row],[CodBem]],#REF!,5,FALSE),VLOOKUP(TabListaBens[[#This Row],[CodBem]],#REF!,6,FALSE)),"-")</f>
        <v>-</v>
      </c>
      <c r="D588" s="45" t="s">
        <v>300</v>
      </c>
      <c r="E588" s="45" t="s">
        <v>9</v>
      </c>
      <c r="F588" s="45" t="s">
        <v>193</v>
      </c>
      <c r="G588" s="45" t="s">
        <v>22</v>
      </c>
      <c r="H588" s="45" t="s">
        <v>18</v>
      </c>
      <c r="I588" s="45" t="s">
        <v>194</v>
      </c>
    </row>
    <row r="589" spans="1:9" ht="15" x14ac:dyDescent="0.25">
      <c r="A589" s="52" t="str">
        <f>TabListaBens[[#This Row],[Bem]]</f>
        <v>SBGCL-VRVFF00029</v>
      </c>
      <c r="B589" s="52" t="str">
        <f>IFERROR(IFERROR(VLOOKUP(TabListaBens[[#This Row],[CodBem]],#REF!,3,FALSE),VLOOKUP(TabListaBens[[#This Row],[CodBem]],#REF!,4,FALSE)),"-")</f>
        <v>-</v>
      </c>
      <c r="C589" s="52" t="str">
        <f>IFERROR(IFERROR(VLOOKUP(TabListaBens[[#This Row],[CodBem]],#REF!,5,FALSE),VLOOKUP(TabListaBens[[#This Row],[CodBem]],#REF!,6,FALSE)),"-")</f>
        <v>-</v>
      </c>
      <c r="D589" s="45" t="s">
        <v>301</v>
      </c>
      <c r="E589" s="45" t="s">
        <v>9</v>
      </c>
      <c r="F589" s="45" t="s">
        <v>193</v>
      </c>
      <c r="G589" s="45" t="s">
        <v>22</v>
      </c>
      <c r="H589" s="45" t="s">
        <v>18</v>
      </c>
      <c r="I589" s="45" t="s">
        <v>194</v>
      </c>
    </row>
    <row r="590" spans="1:9" ht="15" x14ac:dyDescent="0.25">
      <c r="A590" s="52" t="str">
        <f>TabListaBens[[#This Row],[Bem]]</f>
        <v>SBGCL-VRVFF00030</v>
      </c>
      <c r="B590" s="52" t="str">
        <f>IFERROR(IFERROR(VLOOKUP(TabListaBens[[#This Row],[CodBem]],#REF!,3,FALSE),VLOOKUP(TabListaBens[[#This Row],[CodBem]],#REF!,4,FALSE)),"-")</f>
        <v>-</v>
      </c>
      <c r="C590" s="52" t="str">
        <f>IFERROR(IFERROR(VLOOKUP(TabListaBens[[#This Row],[CodBem]],#REF!,5,FALSE),VLOOKUP(TabListaBens[[#This Row],[CodBem]],#REF!,6,FALSE)),"-")</f>
        <v>-</v>
      </c>
      <c r="D590" s="45" t="s">
        <v>302</v>
      </c>
      <c r="E590" s="45" t="s">
        <v>9</v>
      </c>
      <c r="F590" s="45" t="s">
        <v>193</v>
      </c>
      <c r="G590" s="45" t="s">
        <v>22</v>
      </c>
      <c r="H590" s="45" t="s">
        <v>18</v>
      </c>
      <c r="I590" s="45" t="s">
        <v>194</v>
      </c>
    </row>
    <row r="591" spans="1:9" ht="15" x14ac:dyDescent="0.25">
      <c r="A591" s="52" t="str">
        <f>TabListaBens[[#This Row],[Bem]]</f>
        <v>SBGCL-VRVFF00031</v>
      </c>
      <c r="B591" s="52" t="str">
        <f>IFERROR(IFERROR(VLOOKUP(TabListaBens[[#This Row],[CodBem]],#REF!,3,FALSE),VLOOKUP(TabListaBens[[#This Row],[CodBem]],#REF!,4,FALSE)),"-")</f>
        <v>-</v>
      </c>
      <c r="C591" s="52" t="str">
        <f>IFERROR(IFERROR(VLOOKUP(TabListaBens[[#This Row],[CodBem]],#REF!,5,FALSE),VLOOKUP(TabListaBens[[#This Row],[CodBem]],#REF!,6,FALSE)),"-")</f>
        <v>-</v>
      </c>
      <c r="D591" s="45" t="s">
        <v>303</v>
      </c>
      <c r="E591" s="45" t="s">
        <v>9</v>
      </c>
      <c r="F591" s="45" t="s">
        <v>193</v>
      </c>
      <c r="G591" s="45" t="s">
        <v>22</v>
      </c>
      <c r="H591" s="45" t="s">
        <v>18</v>
      </c>
      <c r="I591" s="45" t="s">
        <v>194</v>
      </c>
    </row>
    <row r="592" spans="1:9" ht="15" x14ac:dyDescent="0.25">
      <c r="A592" s="52" t="str">
        <f>TabListaBens[[#This Row],[Bem]]</f>
        <v>SBGCL-VRVFF00032</v>
      </c>
      <c r="B592" s="52" t="str">
        <f>IFERROR(IFERROR(VLOOKUP(TabListaBens[[#This Row],[CodBem]],#REF!,3,FALSE),VLOOKUP(TabListaBens[[#This Row],[CodBem]],#REF!,4,FALSE)),"-")</f>
        <v>-</v>
      </c>
      <c r="C592" s="52" t="str">
        <f>IFERROR(IFERROR(VLOOKUP(TabListaBens[[#This Row],[CodBem]],#REF!,5,FALSE),VLOOKUP(TabListaBens[[#This Row],[CodBem]],#REF!,6,FALSE)),"-")</f>
        <v>-</v>
      </c>
      <c r="D592" s="45" t="s">
        <v>304</v>
      </c>
      <c r="E592" s="45" t="s">
        <v>9</v>
      </c>
      <c r="F592" s="45" t="s">
        <v>193</v>
      </c>
      <c r="G592" s="45" t="s">
        <v>22</v>
      </c>
      <c r="H592" s="45" t="s">
        <v>18</v>
      </c>
      <c r="I592" s="45" t="s">
        <v>194</v>
      </c>
    </row>
    <row r="593" spans="1:9" ht="15" x14ac:dyDescent="0.25">
      <c r="A593" s="52" t="str">
        <f>TabListaBens[[#This Row],[Bem]]</f>
        <v>SBGCL-VRVFF00033</v>
      </c>
      <c r="B593" s="52" t="str">
        <f>IFERROR(IFERROR(VLOOKUP(TabListaBens[[#This Row],[CodBem]],#REF!,3,FALSE),VLOOKUP(TabListaBens[[#This Row],[CodBem]],#REF!,4,FALSE)),"-")</f>
        <v>-</v>
      </c>
      <c r="C593" s="52" t="str">
        <f>IFERROR(IFERROR(VLOOKUP(TabListaBens[[#This Row],[CodBem]],#REF!,5,FALSE),VLOOKUP(TabListaBens[[#This Row],[CodBem]],#REF!,6,FALSE)),"-")</f>
        <v>-</v>
      </c>
      <c r="D593" s="45" t="s">
        <v>305</v>
      </c>
      <c r="E593" s="45" t="s">
        <v>9</v>
      </c>
      <c r="F593" s="45" t="s">
        <v>193</v>
      </c>
      <c r="G593" s="45" t="s">
        <v>22</v>
      </c>
      <c r="H593" s="45" t="s">
        <v>18</v>
      </c>
      <c r="I593" s="45" t="s">
        <v>194</v>
      </c>
    </row>
    <row r="594" spans="1:9" ht="15" x14ac:dyDescent="0.25">
      <c r="A594" s="52" t="str">
        <f>TabListaBens[[#This Row],[Bem]]</f>
        <v>SBGCL-VRVFF00034</v>
      </c>
      <c r="B594" s="52" t="str">
        <f>IFERROR(IFERROR(VLOOKUP(TabListaBens[[#This Row],[CodBem]],#REF!,3,FALSE),VLOOKUP(TabListaBens[[#This Row],[CodBem]],#REF!,4,FALSE)),"-")</f>
        <v>-</v>
      </c>
      <c r="C594" s="52" t="str">
        <f>IFERROR(IFERROR(VLOOKUP(TabListaBens[[#This Row],[CodBem]],#REF!,5,FALSE),VLOOKUP(TabListaBens[[#This Row],[CodBem]],#REF!,6,FALSE)),"-")</f>
        <v>-</v>
      </c>
      <c r="D594" s="45" t="s">
        <v>306</v>
      </c>
      <c r="E594" s="45" t="s">
        <v>9</v>
      </c>
      <c r="F594" s="45" t="s">
        <v>193</v>
      </c>
      <c r="G594" s="45" t="s">
        <v>22</v>
      </c>
      <c r="H594" s="45" t="s">
        <v>18</v>
      </c>
      <c r="I594" s="45" t="s">
        <v>194</v>
      </c>
    </row>
    <row r="595" spans="1:9" ht="15" x14ac:dyDescent="0.25">
      <c r="A595" s="52" t="str">
        <f>TabListaBens[[#This Row],[Bem]]</f>
        <v>SBGCL-VRVFF00035</v>
      </c>
      <c r="B595" s="52" t="str">
        <f>IFERROR(IFERROR(VLOOKUP(TabListaBens[[#This Row],[CodBem]],#REF!,3,FALSE),VLOOKUP(TabListaBens[[#This Row],[CodBem]],#REF!,4,FALSE)),"-")</f>
        <v>-</v>
      </c>
      <c r="C595" s="52" t="str">
        <f>IFERROR(IFERROR(VLOOKUP(TabListaBens[[#This Row],[CodBem]],#REF!,5,FALSE),VLOOKUP(TabListaBens[[#This Row],[CodBem]],#REF!,6,FALSE)),"-")</f>
        <v>-</v>
      </c>
      <c r="D595" s="45" t="s">
        <v>307</v>
      </c>
      <c r="E595" s="45" t="s">
        <v>9</v>
      </c>
      <c r="F595" s="45" t="s">
        <v>193</v>
      </c>
      <c r="G595" s="45" t="s">
        <v>22</v>
      </c>
      <c r="H595" s="45" t="s">
        <v>18</v>
      </c>
      <c r="I595" s="45" t="s">
        <v>194</v>
      </c>
    </row>
    <row r="596" spans="1:9" ht="15" x14ac:dyDescent="0.25">
      <c r="A596" s="52" t="str">
        <f>TabListaBens[[#This Row],[Bem]]</f>
        <v>SBGCL-VRVFF00036</v>
      </c>
      <c r="B596" s="52" t="str">
        <f>IFERROR(IFERROR(VLOOKUP(TabListaBens[[#This Row],[CodBem]],#REF!,3,FALSE),VLOOKUP(TabListaBens[[#This Row],[CodBem]],#REF!,4,FALSE)),"-")</f>
        <v>-</v>
      </c>
      <c r="C596" s="52" t="str">
        <f>IFERROR(IFERROR(VLOOKUP(TabListaBens[[#This Row],[CodBem]],#REF!,5,FALSE),VLOOKUP(TabListaBens[[#This Row],[CodBem]],#REF!,6,FALSE)),"-")</f>
        <v>-</v>
      </c>
      <c r="D596" s="45" t="s">
        <v>308</v>
      </c>
      <c r="E596" s="45" t="s">
        <v>9</v>
      </c>
      <c r="F596" s="45" t="s">
        <v>193</v>
      </c>
      <c r="G596" s="45" t="s">
        <v>22</v>
      </c>
      <c r="H596" s="45" t="s">
        <v>18</v>
      </c>
      <c r="I596" s="45" t="s">
        <v>194</v>
      </c>
    </row>
    <row r="597" spans="1:9" ht="15" x14ac:dyDescent="0.25">
      <c r="A597" s="52" t="str">
        <f>TabListaBens[[#This Row],[Bem]]</f>
        <v>SBGCL-VRVFF00037</v>
      </c>
      <c r="B597" s="52" t="str">
        <f>IFERROR(IFERROR(VLOOKUP(TabListaBens[[#This Row],[CodBem]],#REF!,3,FALSE),VLOOKUP(TabListaBens[[#This Row],[CodBem]],#REF!,4,FALSE)),"-")</f>
        <v>-</v>
      </c>
      <c r="C597" s="52" t="str">
        <f>IFERROR(IFERROR(VLOOKUP(TabListaBens[[#This Row],[CodBem]],#REF!,5,FALSE),VLOOKUP(TabListaBens[[#This Row],[CodBem]],#REF!,6,FALSE)),"-")</f>
        <v>-</v>
      </c>
      <c r="D597" s="45" t="s">
        <v>309</v>
      </c>
      <c r="E597" s="45" t="s">
        <v>9</v>
      </c>
      <c r="F597" s="45" t="s">
        <v>193</v>
      </c>
      <c r="G597" s="45" t="s">
        <v>22</v>
      </c>
      <c r="H597" s="45" t="s">
        <v>18</v>
      </c>
      <c r="I597" s="45" t="s">
        <v>194</v>
      </c>
    </row>
    <row r="598" spans="1:9" ht="15" x14ac:dyDescent="0.25">
      <c r="A598" s="52" t="str">
        <f>TabListaBens[[#This Row],[Bem]]</f>
        <v>SBGCL-VRVFF00038</v>
      </c>
      <c r="B598" s="52" t="str">
        <f>IFERROR(IFERROR(VLOOKUP(TabListaBens[[#This Row],[CodBem]],#REF!,3,FALSE),VLOOKUP(TabListaBens[[#This Row],[CodBem]],#REF!,4,FALSE)),"-")</f>
        <v>-</v>
      </c>
      <c r="C598" s="52" t="str">
        <f>IFERROR(IFERROR(VLOOKUP(TabListaBens[[#This Row],[CodBem]],#REF!,5,FALSE),VLOOKUP(TabListaBens[[#This Row],[CodBem]],#REF!,6,FALSE)),"-")</f>
        <v>-</v>
      </c>
      <c r="D598" s="45" t="s">
        <v>310</v>
      </c>
      <c r="E598" s="45" t="s">
        <v>9</v>
      </c>
      <c r="F598" s="45" t="s">
        <v>193</v>
      </c>
      <c r="G598" s="45" t="s">
        <v>22</v>
      </c>
      <c r="H598" s="45" t="s">
        <v>18</v>
      </c>
      <c r="I598" s="45" t="s">
        <v>194</v>
      </c>
    </row>
    <row r="599" spans="1:9" ht="15" x14ac:dyDescent="0.25">
      <c r="A599" s="52" t="str">
        <f>TabListaBens[[#This Row],[Bem]]</f>
        <v>SBGCL-VRVFF00039</v>
      </c>
      <c r="B599" s="52" t="str">
        <f>IFERROR(IFERROR(VLOOKUP(TabListaBens[[#This Row],[CodBem]],#REF!,3,FALSE),VLOOKUP(TabListaBens[[#This Row],[CodBem]],#REF!,4,FALSE)),"-")</f>
        <v>-</v>
      </c>
      <c r="C599" s="52" t="str">
        <f>IFERROR(IFERROR(VLOOKUP(TabListaBens[[#This Row],[CodBem]],#REF!,5,FALSE),VLOOKUP(TabListaBens[[#This Row],[CodBem]],#REF!,6,FALSE)),"-")</f>
        <v>-</v>
      </c>
      <c r="D599" s="45" t="s">
        <v>311</v>
      </c>
      <c r="E599" s="45" t="s">
        <v>9</v>
      </c>
      <c r="F599" s="45" t="s">
        <v>193</v>
      </c>
      <c r="G599" s="45" t="s">
        <v>22</v>
      </c>
      <c r="H599" s="45" t="s">
        <v>18</v>
      </c>
      <c r="I599" s="45" t="s">
        <v>194</v>
      </c>
    </row>
    <row r="600" spans="1:9" ht="15" x14ac:dyDescent="0.25">
      <c r="A600" s="52" t="str">
        <f>TabListaBens[[#This Row],[Bem]]</f>
        <v>SBGCL-VRVFF00040</v>
      </c>
      <c r="B600" s="52" t="str">
        <f>IFERROR(IFERROR(VLOOKUP(TabListaBens[[#This Row],[CodBem]],#REF!,3,FALSE),VLOOKUP(TabListaBens[[#This Row],[CodBem]],#REF!,4,FALSE)),"-")</f>
        <v>-</v>
      </c>
      <c r="C600" s="52" t="str">
        <f>IFERROR(IFERROR(VLOOKUP(TabListaBens[[#This Row],[CodBem]],#REF!,5,FALSE),VLOOKUP(TabListaBens[[#This Row],[CodBem]],#REF!,6,FALSE)),"-")</f>
        <v>-</v>
      </c>
      <c r="D600" s="45" t="s">
        <v>312</v>
      </c>
      <c r="E600" s="45" t="s">
        <v>9</v>
      </c>
      <c r="F600" s="45" t="s">
        <v>193</v>
      </c>
      <c r="G600" s="45" t="s">
        <v>22</v>
      </c>
      <c r="H600" s="45" t="s">
        <v>18</v>
      </c>
      <c r="I600" s="45" t="s">
        <v>194</v>
      </c>
    </row>
    <row r="601" spans="1:9" ht="15" x14ac:dyDescent="0.25">
      <c r="A601" s="52" t="str">
        <f>TabListaBens[[#This Row],[Bem]]</f>
        <v>SBGCL-VRVFF00041</v>
      </c>
      <c r="B601" s="52" t="str">
        <f>IFERROR(IFERROR(VLOOKUP(TabListaBens[[#This Row],[CodBem]],#REF!,3,FALSE),VLOOKUP(TabListaBens[[#This Row],[CodBem]],#REF!,4,FALSE)),"-")</f>
        <v>-</v>
      </c>
      <c r="C601" s="52" t="str">
        <f>IFERROR(IFERROR(VLOOKUP(TabListaBens[[#This Row],[CodBem]],#REF!,5,FALSE),VLOOKUP(TabListaBens[[#This Row],[CodBem]],#REF!,6,FALSE)),"-")</f>
        <v>-</v>
      </c>
      <c r="D601" s="45" t="s">
        <v>313</v>
      </c>
      <c r="E601" s="45" t="s">
        <v>9</v>
      </c>
      <c r="F601" s="45" t="s">
        <v>193</v>
      </c>
      <c r="G601" s="45" t="s">
        <v>22</v>
      </c>
      <c r="H601" s="45" t="s">
        <v>18</v>
      </c>
      <c r="I601" s="45" t="s">
        <v>194</v>
      </c>
    </row>
    <row r="602" spans="1:9" ht="15" x14ac:dyDescent="0.25">
      <c r="A602" s="52" t="str">
        <f>TabListaBens[[#This Row],[Bem]]</f>
        <v>SBGCL-VRVFF00042</v>
      </c>
      <c r="B602" s="52" t="str">
        <f>IFERROR(IFERROR(VLOOKUP(TabListaBens[[#This Row],[CodBem]],#REF!,3,FALSE),VLOOKUP(TabListaBens[[#This Row],[CodBem]],#REF!,4,FALSE)),"-")</f>
        <v>-</v>
      </c>
      <c r="C602" s="52" t="str">
        <f>IFERROR(IFERROR(VLOOKUP(TabListaBens[[#This Row],[CodBem]],#REF!,5,FALSE),VLOOKUP(TabListaBens[[#This Row],[CodBem]],#REF!,6,FALSE)),"-")</f>
        <v>-</v>
      </c>
      <c r="D602" s="45" t="s">
        <v>721</v>
      </c>
      <c r="E602" s="45" t="s">
        <v>9</v>
      </c>
      <c r="F602" s="45" t="s">
        <v>193</v>
      </c>
      <c r="G602" s="45" t="s">
        <v>22</v>
      </c>
      <c r="H602" s="45" t="s">
        <v>18</v>
      </c>
      <c r="I602" s="45" t="s">
        <v>194</v>
      </c>
    </row>
    <row r="603" spans="1:9" ht="15" x14ac:dyDescent="0.25">
      <c r="A603" s="52" t="str">
        <f>TabListaBens[[#This Row],[Bem]]</f>
        <v>SBGCL-VRVFF00043</v>
      </c>
      <c r="B603" s="52" t="str">
        <f>IFERROR(IFERROR(VLOOKUP(TabListaBens[[#This Row],[CodBem]],#REF!,3,FALSE),VLOOKUP(TabListaBens[[#This Row],[CodBem]],#REF!,4,FALSE)),"-")</f>
        <v>-</v>
      </c>
      <c r="C603" s="52" t="str">
        <f>IFERROR(IFERROR(VLOOKUP(TabListaBens[[#This Row],[CodBem]],#REF!,5,FALSE),VLOOKUP(TabListaBens[[#This Row],[CodBem]],#REF!,6,FALSE)),"-")</f>
        <v>-</v>
      </c>
      <c r="D603" s="45" t="s">
        <v>722</v>
      </c>
      <c r="E603" s="45" t="s">
        <v>9</v>
      </c>
      <c r="F603" s="45" t="s">
        <v>193</v>
      </c>
      <c r="G603" s="45" t="s">
        <v>22</v>
      </c>
      <c r="H603" s="45" t="s">
        <v>18</v>
      </c>
      <c r="I603" s="45" t="s">
        <v>194</v>
      </c>
    </row>
    <row r="604" spans="1:9" ht="15" x14ac:dyDescent="0.25">
      <c r="A604" s="52" t="str">
        <f>TabListaBens[[#This Row],[Bem]]</f>
        <v>SBGCL-VRVFF00044</v>
      </c>
      <c r="B604" s="52" t="str">
        <f>IFERROR(IFERROR(VLOOKUP(TabListaBens[[#This Row],[CodBem]],#REF!,3,FALSE),VLOOKUP(TabListaBens[[#This Row],[CodBem]],#REF!,4,FALSE)),"-")</f>
        <v>-</v>
      </c>
      <c r="C604" s="52" t="str">
        <f>IFERROR(IFERROR(VLOOKUP(TabListaBens[[#This Row],[CodBem]],#REF!,5,FALSE),VLOOKUP(TabListaBens[[#This Row],[CodBem]],#REF!,6,FALSE)),"-")</f>
        <v>-</v>
      </c>
      <c r="D604" s="45" t="s">
        <v>723</v>
      </c>
      <c r="E604" s="45" t="s">
        <v>9</v>
      </c>
      <c r="F604" s="45" t="s">
        <v>193</v>
      </c>
      <c r="G604" s="45" t="s">
        <v>22</v>
      </c>
      <c r="H604" s="45" t="s">
        <v>18</v>
      </c>
      <c r="I604" s="45" t="s">
        <v>194</v>
      </c>
    </row>
    <row r="605" spans="1:9" ht="15" x14ac:dyDescent="0.25">
      <c r="A605" s="52" t="str">
        <f>TabListaBens[[#This Row],[Bem]]</f>
        <v>SBGCL-VRVFF00045</v>
      </c>
      <c r="B605" s="52" t="str">
        <f>IFERROR(IFERROR(VLOOKUP(TabListaBens[[#This Row],[CodBem]],#REF!,3,FALSE),VLOOKUP(TabListaBens[[#This Row],[CodBem]],#REF!,4,FALSE)),"-")</f>
        <v>-</v>
      </c>
      <c r="C605" s="52" t="str">
        <f>IFERROR(IFERROR(VLOOKUP(TabListaBens[[#This Row],[CodBem]],#REF!,5,FALSE),VLOOKUP(TabListaBens[[#This Row],[CodBem]],#REF!,6,FALSE)),"-")</f>
        <v>-</v>
      </c>
      <c r="D605" s="45" t="s">
        <v>724</v>
      </c>
      <c r="E605" s="45" t="s">
        <v>9</v>
      </c>
      <c r="F605" s="45" t="s">
        <v>193</v>
      </c>
      <c r="G605" s="45" t="s">
        <v>22</v>
      </c>
      <c r="H605" s="45" t="s">
        <v>18</v>
      </c>
      <c r="I605" s="45" t="s">
        <v>194</v>
      </c>
    </row>
    <row r="606" spans="1:9" ht="15" x14ac:dyDescent="0.25">
      <c r="A606" s="52" t="str">
        <f>TabListaBens[[#This Row],[Bem]]</f>
        <v>SBGCL-VRVFF00046</v>
      </c>
      <c r="B606" s="52" t="str">
        <f>IFERROR(IFERROR(VLOOKUP(TabListaBens[[#This Row],[CodBem]],#REF!,3,FALSE),VLOOKUP(TabListaBens[[#This Row],[CodBem]],#REF!,4,FALSE)),"-")</f>
        <v>-</v>
      </c>
      <c r="C606" s="52" t="str">
        <f>IFERROR(IFERROR(VLOOKUP(TabListaBens[[#This Row],[CodBem]],#REF!,5,FALSE),VLOOKUP(TabListaBens[[#This Row],[CodBem]],#REF!,6,FALSE)),"-")</f>
        <v>-</v>
      </c>
      <c r="D606" s="45" t="s">
        <v>725</v>
      </c>
      <c r="E606" s="45" t="s">
        <v>9</v>
      </c>
      <c r="F606" s="45" t="s">
        <v>193</v>
      </c>
      <c r="G606" s="45" t="s">
        <v>22</v>
      </c>
      <c r="H606" s="45" t="s">
        <v>18</v>
      </c>
      <c r="I606" s="45" t="s">
        <v>194</v>
      </c>
    </row>
    <row r="607" spans="1:9" ht="15" x14ac:dyDescent="0.25">
      <c r="A607" s="52" t="str">
        <f>TabListaBens[[#This Row],[Bem]]</f>
        <v>SBGCL-VRVFF00047</v>
      </c>
      <c r="B607" s="52" t="str">
        <f>IFERROR(IFERROR(VLOOKUP(TabListaBens[[#This Row],[CodBem]],#REF!,3,FALSE),VLOOKUP(TabListaBens[[#This Row],[CodBem]],#REF!,4,FALSE)),"-")</f>
        <v>-</v>
      </c>
      <c r="C607" s="52" t="str">
        <f>IFERROR(IFERROR(VLOOKUP(TabListaBens[[#This Row],[CodBem]],#REF!,5,FALSE),VLOOKUP(TabListaBens[[#This Row],[CodBem]],#REF!,6,FALSE)),"-")</f>
        <v>-</v>
      </c>
      <c r="D607" s="45" t="s">
        <v>726</v>
      </c>
      <c r="E607" s="45" t="s">
        <v>9</v>
      </c>
      <c r="F607" s="45" t="s">
        <v>193</v>
      </c>
      <c r="G607" s="45" t="s">
        <v>22</v>
      </c>
      <c r="H607" s="45" t="s">
        <v>18</v>
      </c>
      <c r="I607" s="45" t="s">
        <v>194</v>
      </c>
    </row>
    <row r="608" spans="1:9" ht="15" x14ac:dyDescent="0.25">
      <c r="A608" s="52" t="str">
        <f>TabListaBens[[#This Row],[Bem]]</f>
        <v>SBGCL-VRVFF00048</v>
      </c>
      <c r="B608" s="52" t="str">
        <f>IFERROR(IFERROR(VLOOKUP(TabListaBens[[#This Row],[CodBem]],#REF!,3,FALSE),VLOOKUP(TabListaBens[[#This Row],[CodBem]],#REF!,4,FALSE)),"-")</f>
        <v>-</v>
      </c>
      <c r="C608" s="52" t="str">
        <f>IFERROR(IFERROR(VLOOKUP(TabListaBens[[#This Row],[CodBem]],#REF!,5,FALSE),VLOOKUP(TabListaBens[[#This Row],[CodBem]],#REF!,6,FALSE)),"-")</f>
        <v>-</v>
      </c>
      <c r="D608" s="45" t="s">
        <v>727</v>
      </c>
      <c r="E608" s="45" t="s">
        <v>9</v>
      </c>
      <c r="F608" s="45" t="s">
        <v>193</v>
      </c>
      <c r="G608" s="45" t="s">
        <v>22</v>
      </c>
      <c r="H608" s="45" t="s">
        <v>18</v>
      </c>
      <c r="I608" s="45" t="s">
        <v>194</v>
      </c>
    </row>
    <row r="609" spans="1:9" ht="15" x14ac:dyDescent="0.25">
      <c r="A609" s="52" t="str">
        <f>TabListaBens[[#This Row],[Bem]]</f>
        <v>SBGCL-VRVFF00049</v>
      </c>
      <c r="B609" s="52" t="str">
        <f>IFERROR(IFERROR(VLOOKUP(TabListaBens[[#This Row],[CodBem]],#REF!,3,FALSE),VLOOKUP(TabListaBens[[#This Row],[CodBem]],#REF!,4,FALSE)),"-")</f>
        <v>-</v>
      </c>
      <c r="C609" s="52" t="str">
        <f>IFERROR(IFERROR(VLOOKUP(TabListaBens[[#This Row],[CodBem]],#REF!,5,FALSE),VLOOKUP(TabListaBens[[#This Row],[CodBem]],#REF!,6,FALSE)),"-")</f>
        <v>-</v>
      </c>
      <c r="D609" s="45" t="s">
        <v>728</v>
      </c>
      <c r="E609" s="45" t="s">
        <v>9</v>
      </c>
      <c r="F609" s="45" t="s">
        <v>193</v>
      </c>
      <c r="G609" s="45" t="s">
        <v>22</v>
      </c>
      <c r="H609" s="45" t="s">
        <v>18</v>
      </c>
      <c r="I609" s="45" t="s">
        <v>194</v>
      </c>
    </row>
    <row r="610" spans="1:9" ht="15" x14ac:dyDescent="0.25">
      <c r="A610" s="52" t="str">
        <f>TabListaBens[[#This Row],[Bem]]</f>
        <v>SBGCL-VRVFF00050</v>
      </c>
      <c r="B610" s="52" t="str">
        <f>IFERROR(IFERROR(VLOOKUP(TabListaBens[[#This Row],[CodBem]],#REF!,3,FALSE),VLOOKUP(TabListaBens[[#This Row],[CodBem]],#REF!,4,FALSE)),"-")</f>
        <v>-</v>
      </c>
      <c r="C610" s="52" t="str">
        <f>IFERROR(IFERROR(VLOOKUP(TabListaBens[[#This Row],[CodBem]],#REF!,5,FALSE),VLOOKUP(TabListaBens[[#This Row],[CodBem]],#REF!,6,FALSE)),"-")</f>
        <v>-</v>
      </c>
      <c r="D610" s="45" t="s">
        <v>729</v>
      </c>
      <c r="E610" s="45" t="s">
        <v>9</v>
      </c>
      <c r="F610" s="45" t="s">
        <v>193</v>
      </c>
      <c r="G610" s="45" t="s">
        <v>22</v>
      </c>
      <c r="H610" s="45" t="s">
        <v>18</v>
      </c>
      <c r="I610" s="45" t="s">
        <v>194</v>
      </c>
    </row>
    <row r="611" spans="1:9" ht="15" x14ac:dyDescent="0.25">
      <c r="A611" s="52" t="str">
        <f>TabListaBens[[#This Row],[Bem]]</f>
        <v>SBGCL-VRVFF00051</v>
      </c>
      <c r="B611" s="52" t="str">
        <f>IFERROR(IFERROR(VLOOKUP(TabListaBens[[#This Row],[CodBem]],#REF!,3,FALSE),VLOOKUP(TabListaBens[[#This Row],[CodBem]],#REF!,4,FALSE)),"-")</f>
        <v>-</v>
      </c>
      <c r="C611" s="52" t="str">
        <f>IFERROR(IFERROR(VLOOKUP(TabListaBens[[#This Row],[CodBem]],#REF!,5,FALSE),VLOOKUP(TabListaBens[[#This Row],[CodBem]],#REF!,6,FALSE)),"-")</f>
        <v>-</v>
      </c>
      <c r="D611" s="45" t="s">
        <v>730</v>
      </c>
      <c r="E611" s="45" t="s">
        <v>9</v>
      </c>
      <c r="F611" s="45" t="s">
        <v>193</v>
      </c>
      <c r="G611" s="45" t="s">
        <v>22</v>
      </c>
      <c r="H611" s="45" t="s">
        <v>18</v>
      </c>
      <c r="I611" s="45" t="s">
        <v>194</v>
      </c>
    </row>
    <row r="612" spans="1:9" ht="15" x14ac:dyDescent="0.25">
      <c r="A612" s="52" t="str">
        <f>TabListaBens[[#This Row],[Bem]]</f>
        <v>SBGCL-VRVFF00052</v>
      </c>
      <c r="B612" s="52" t="str">
        <f>IFERROR(IFERROR(VLOOKUP(TabListaBens[[#This Row],[CodBem]],#REF!,3,FALSE),VLOOKUP(TabListaBens[[#This Row],[CodBem]],#REF!,4,FALSE)),"-")</f>
        <v>-</v>
      </c>
      <c r="C612" s="52" t="str">
        <f>IFERROR(IFERROR(VLOOKUP(TabListaBens[[#This Row],[CodBem]],#REF!,5,FALSE),VLOOKUP(TabListaBens[[#This Row],[CodBem]],#REF!,6,FALSE)),"-")</f>
        <v>-</v>
      </c>
      <c r="D612" s="45" t="s">
        <v>731</v>
      </c>
      <c r="E612" s="45" t="s">
        <v>9</v>
      </c>
      <c r="F612" s="45" t="s">
        <v>193</v>
      </c>
      <c r="G612" s="45" t="s">
        <v>22</v>
      </c>
      <c r="H612" s="45" t="s">
        <v>18</v>
      </c>
      <c r="I612" s="45" t="s">
        <v>194</v>
      </c>
    </row>
    <row r="613" spans="1:9" ht="15" x14ac:dyDescent="0.25">
      <c r="A613" s="52" t="str">
        <f>TabListaBens[[#This Row],[Bem]]</f>
        <v>SBGCL-VRVFF00053</v>
      </c>
      <c r="B613" s="52" t="str">
        <f>IFERROR(IFERROR(VLOOKUP(TabListaBens[[#This Row],[CodBem]],#REF!,3,FALSE),VLOOKUP(TabListaBens[[#This Row],[CodBem]],#REF!,4,FALSE)),"-")</f>
        <v>-</v>
      </c>
      <c r="C613" s="52" t="str">
        <f>IFERROR(IFERROR(VLOOKUP(TabListaBens[[#This Row],[CodBem]],#REF!,5,FALSE),VLOOKUP(TabListaBens[[#This Row],[CodBem]],#REF!,6,FALSE)),"-")</f>
        <v>-</v>
      </c>
      <c r="D613" s="45" t="s">
        <v>732</v>
      </c>
      <c r="E613" s="45" t="s">
        <v>9</v>
      </c>
      <c r="F613" s="45" t="s">
        <v>193</v>
      </c>
      <c r="G613" s="45" t="s">
        <v>22</v>
      </c>
      <c r="H613" s="45" t="s">
        <v>18</v>
      </c>
      <c r="I613" s="45" t="s">
        <v>194</v>
      </c>
    </row>
    <row r="614" spans="1:9" ht="15" x14ac:dyDescent="0.25">
      <c r="A614" s="52" t="str">
        <f>TabListaBens[[#This Row],[Bem]]</f>
        <v>SBGCL-VRVFF00054</v>
      </c>
      <c r="B614" s="52" t="str">
        <f>IFERROR(IFERROR(VLOOKUP(TabListaBens[[#This Row],[CodBem]],#REF!,3,FALSE),VLOOKUP(TabListaBens[[#This Row],[CodBem]],#REF!,4,FALSE)),"-")</f>
        <v>-</v>
      </c>
      <c r="C614" s="52" t="str">
        <f>IFERROR(IFERROR(VLOOKUP(TabListaBens[[#This Row],[CodBem]],#REF!,5,FALSE),VLOOKUP(TabListaBens[[#This Row],[CodBem]],#REF!,6,FALSE)),"-")</f>
        <v>-</v>
      </c>
      <c r="D614" s="45" t="s">
        <v>733</v>
      </c>
      <c r="E614" s="45" t="s">
        <v>9</v>
      </c>
      <c r="F614" s="45" t="s">
        <v>193</v>
      </c>
      <c r="G614" s="45" t="s">
        <v>22</v>
      </c>
      <c r="H614" s="45" t="s">
        <v>18</v>
      </c>
      <c r="I614" s="45" t="s">
        <v>194</v>
      </c>
    </row>
    <row r="615" spans="1:9" ht="15" x14ac:dyDescent="0.25">
      <c r="A615" s="52" t="str">
        <f>TabListaBens[[#This Row],[Bem]]</f>
        <v>SBGCL-VRVFF00055</v>
      </c>
      <c r="B615" s="52" t="str">
        <f>IFERROR(IFERROR(VLOOKUP(TabListaBens[[#This Row],[CodBem]],#REF!,3,FALSE),VLOOKUP(TabListaBens[[#This Row],[CodBem]],#REF!,4,FALSE)),"-")</f>
        <v>-</v>
      </c>
      <c r="C615" s="52" t="str">
        <f>IFERROR(IFERROR(VLOOKUP(TabListaBens[[#This Row],[CodBem]],#REF!,5,FALSE),VLOOKUP(TabListaBens[[#This Row],[CodBem]],#REF!,6,FALSE)),"-")</f>
        <v>-</v>
      </c>
      <c r="D615" s="45" t="s">
        <v>734</v>
      </c>
      <c r="E615" s="45" t="s">
        <v>9</v>
      </c>
      <c r="F615" s="45" t="s">
        <v>193</v>
      </c>
      <c r="G615" s="45" t="s">
        <v>22</v>
      </c>
      <c r="H615" s="45" t="s">
        <v>18</v>
      </c>
      <c r="I615" s="45" t="s">
        <v>194</v>
      </c>
    </row>
    <row r="616" spans="1:9" ht="15" x14ac:dyDescent="0.25">
      <c r="A616" s="52" t="str">
        <f>TabListaBens[[#This Row],[Bem]]</f>
        <v>SBGCL-VRVFF00056</v>
      </c>
      <c r="B616" s="52" t="str">
        <f>IFERROR(IFERROR(VLOOKUP(TabListaBens[[#This Row],[CodBem]],#REF!,3,FALSE),VLOOKUP(TabListaBens[[#This Row],[CodBem]],#REF!,4,FALSE)),"-")</f>
        <v>-</v>
      </c>
      <c r="C616" s="52" t="str">
        <f>IFERROR(IFERROR(VLOOKUP(TabListaBens[[#This Row],[CodBem]],#REF!,5,FALSE),VLOOKUP(TabListaBens[[#This Row],[CodBem]],#REF!,6,FALSE)),"-")</f>
        <v>-</v>
      </c>
      <c r="D616" s="45" t="s">
        <v>735</v>
      </c>
      <c r="E616" s="45" t="s">
        <v>9</v>
      </c>
      <c r="F616" s="45" t="s">
        <v>193</v>
      </c>
      <c r="G616" s="45" t="s">
        <v>22</v>
      </c>
      <c r="H616" s="45" t="s">
        <v>18</v>
      </c>
      <c r="I616" s="45" t="s">
        <v>194</v>
      </c>
    </row>
    <row r="617" spans="1:9" ht="15" x14ac:dyDescent="0.25">
      <c r="A617" s="52" t="str">
        <f>TabListaBens[[#This Row],[Bem]]</f>
        <v>SBGCL-VRVFF00057</v>
      </c>
      <c r="B617" s="52" t="str">
        <f>IFERROR(IFERROR(VLOOKUP(TabListaBens[[#This Row],[CodBem]],#REF!,3,FALSE),VLOOKUP(TabListaBens[[#This Row],[CodBem]],#REF!,4,FALSE)),"-")</f>
        <v>-</v>
      </c>
      <c r="C617" s="52" t="str">
        <f>IFERROR(IFERROR(VLOOKUP(TabListaBens[[#This Row],[CodBem]],#REF!,5,FALSE),VLOOKUP(TabListaBens[[#This Row],[CodBem]],#REF!,6,FALSE)),"-")</f>
        <v>-</v>
      </c>
      <c r="D617" s="45" t="s">
        <v>736</v>
      </c>
      <c r="E617" s="45" t="s">
        <v>9</v>
      </c>
      <c r="F617" s="45" t="s">
        <v>193</v>
      </c>
      <c r="G617" s="45" t="s">
        <v>22</v>
      </c>
      <c r="H617" s="45" t="s">
        <v>18</v>
      </c>
      <c r="I617" s="45" t="s">
        <v>194</v>
      </c>
    </row>
    <row r="618" spans="1:9" ht="15" x14ac:dyDescent="0.25">
      <c r="A618" s="52" t="str">
        <f>TabListaBens[[#This Row],[Bem]]</f>
        <v>SBGCL-VRVFF00058</v>
      </c>
      <c r="B618" s="52" t="str">
        <f>IFERROR(IFERROR(VLOOKUP(TabListaBens[[#This Row],[CodBem]],#REF!,3,FALSE),VLOOKUP(TabListaBens[[#This Row],[CodBem]],#REF!,4,FALSE)),"-")</f>
        <v>-</v>
      </c>
      <c r="C618" s="52" t="str">
        <f>IFERROR(IFERROR(VLOOKUP(TabListaBens[[#This Row],[CodBem]],#REF!,5,FALSE),VLOOKUP(TabListaBens[[#This Row],[CodBem]],#REF!,6,FALSE)),"-")</f>
        <v>-</v>
      </c>
      <c r="D618" s="45" t="s">
        <v>737</v>
      </c>
      <c r="E618" s="45" t="s">
        <v>9</v>
      </c>
      <c r="F618" s="45" t="s">
        <v>193</v>
      </c>
      <c r="G618" s="45" t="s">
        <v>22</v>
      </c>
      <c r="H618" s="45" t="s">
        <v>18</v>
      </c>
      <c r="I618" s="45" t="s">
        <v>194</v>
      </c>
    </row>
    <row r="619" spans="1:9" ht="15" x14ac:dyDescent="0.25">
      <c r="A619" s="52" t="str">
        <f>TabListaBens[[#This Row],[Bem]]</f>
        <v>SBGCL-VRVFF00059</v>
      </c>
      <c r="B619" s="52" t="str">
        <f>IFERROR(IFERROR(VLOOKUP(TabListaBens[[#This Row],[CodBem]],#REF!,3,FALSE),VLOOKUP(TabListaBens[[#This Row],[CodBem]],#REF!,4,FALSE)),"-")</f>
        <v>-</v>
      </c>
      <c r="C619" s="52" t="str">
        <f>IFERROR(IFERROR(VLOOKUP(TabListaBens[[#This Row],[CodBem]],#REF!,5,FALSE),VLOOKUP(TabListaBens[[#This Row],[CodBem]],#REF!,6,FALSE)),"-")</f>
        <v>-</v>
      </c>
      <c r="D619" s="45" t="s">
        <v>738</v>
      </c>
      <c r="E619" s="45" t="s">
        <v>9</v>
      </c>
      <c r="F619" s="45" t="s">
        <v>193</v>
      </c>
      <c r="G619" s="45" t="s">
        <v>22</v>
      </c>
      <c r="H619" s="45" t="s">
        <v>18</v>
      </c>
      <c r="I619" s="45" t="s">
        <v>194</v>
      </c>
    </row>
    <row r="620" spans="1:9" ht="15" x14ac:dyDescent="0.25">
      <c r="A620" s="52" t="str">
        <f>TabListaBens[[#This Row],[Bem]]</f>
        <v>SBGCL-VRVFF00060</v>
      </c>
      <c r="B620" s="52" t="str">
        <f>IFERROR(IFERROR(VLOOKUP(TabListaBens[[#This Row],[CodBem]],#REF!,3,FALSE),VLOOKUP(TabListaBens[[#This Row],[CodBem]],#REF!,4,FALSE)),"-")</f>
        <v>-</v>
      </c>
      <c r="C620" s="52" t="str">
        <f>IFERROR(IFERROR(VLOOKUP(TabListaBens[[#This Row],[CodBem]],#REF!,5,FALSE),VLOOKUP(TabListaBens[[#This Row],[CodBem]],#REF!,6,FALSE)),"-")</f>
        <v>-</v>
      </c>
      <c r="D620" s="45" t="s">
        <v>778</v>
      </c>
      <c r="E620" s="45" t="s">
        <v>9</v>
      </c>
      <c r="F620" s="45" t="s">
        <v>193</v>
      </c>
      <c r="G620" s="45" t="s">
        <v>22</v>
      </c>
      <c r="H620" s="45" t="s">
        <v>18</v>
      </c>
      <c r="I620" s="45" t="s">
        <v>194</v>
      </c>
    </row>
    <row r="621" spans="1:9" ht="15" x14ac:dyDescent="0.25">
      <c r="A621" s="52" t="str">
        <f>TabListaBens[[#This Row],[Bem]]</f>
        <v>SBGCL-VRVFF00061</v>
      </c>
      <c r="B621" s="52" t="str">
        <f>IFERROR(IFERROR(VLOOKUP(TabListaBens[[#This Row],[CodBem]],#REF!,3,FALSE),VLOOKUP(TabListaBens[[#This Row],[CodBem]],#REF!,4,FALSE)),"-")</f>
        <v>-</v>
      </c>
      <c r="C621" s="52" t="str">
        <f>IFERROR(IFERROR(VLOOKUP(TabListaBens[[#This Row],[CodBem]],#REF!,5,FALSE),VLOOKUP(TabListaBens[[#This Row],[CodBem]],#REF!,6,FALSE)),"-")</f>
        <v>-</v>
      </c>
      <c r="D621" s="45" t="s">
        <v>779</v>
      </c>
      <c r="E621" s="45" t="s">
        <v>9</v>
      </c>
      <c r="F621" s="45" t="s">
        <v>193</v>
      </c>
      <c r="G621" s="45" t="s">
        <v>22</v>
      </c>
      <c r="H621" s="45" t="s">
        <v>18</v>
      </c>
      <c r="I621" s="45" t="s">
        <v>194</v>
      </c>
    </row>
    <row r="622" spans="1:9" ht="15" x14ac:dyDescent="0.25">
      <c r="A622" s="52" t="str">
        <f>TabListaBens[[#This Row],[Bem]]</f>
        <v>SBGCL-VRVFF00062</v>
      </c>
      <c r="B622" s="52" t="str">
        <f>IFERROR(IFERROR(VLOOKUP(TabListaBens[[#This Row],[CodBem]],#REF!,3,FALSE),VLOOKUP(TabListaBens[[#This Row],[CodBem]],#REF!,4,FALSE)),"-")</f>
        <v>-</v>
      </c>
      <c r="C622" s="52" t="str">
        <f>IFERROR(IFERROR(VLOOKUP(TabListaBens[[#This Row],[CodBem]],#REF!,5,FALSE),VLOOKUP(TabListaBens[[#This Row],[CodBem]],#REF!,6,FALSE)),"-")</f>
        <v>-</v>
      </c>
      <c r="D622" s="45" t="s">
        <v>780</v>
      </c>
      <c r="E622" s="45" t="s">
        <v>9</v>
      </c>
      <c r="F622" s="45" t="s">
        <v>193</v>
      </c>
      <c r="G622" s="45" t="s">
        <v>22</v>
      </c>
      <c r="H622" s="45" t="s">
        <v>18</v>
      </c>
      <c r="I622" s="45" t="s">
        <v>194</v>
      </c>
    </row>
    <row r="623" spans="1:9" ht="15" x14ac:dyDescent="0.25">
      <c r="A623" s="52" t="str">
        <f>TabListaBens[[#This Row],[Bem]]</f>
        <v>SBGCL-VRVFF00063</v>
      </c>
      <c r="B623" s="52" t="str">
        <f>IFERROR(IFERROR(VLOOKUP(TabListaBens[[#This Row],[CodBem]],#REF!,3,FALSE),VLOOKUP(TabListaBens[[#This Row],[CodBem]],#REF!,4,FALSE)),"-")</f>
        <v>-</v>
      </c>
      <c r="C623" s="52" t="str">
        <f>IFERROR(IFERROR(VLOOKUP(TabListaBens[[#This Row],[CodBem]],#REF!,5,FALSE),VLOOKUP(TabListaBens[[#This Row],[CodBem]],#REF!,6,FALSE)),"-")</f>
        <v>-</v>
      </c>
      <c r="D623" s="45" t="s">
        <v>781</v>
      </c>
      <c r="E623" s="45" t="s">
        <v>9</v>
      </c>
      <c r="F623" s="45" t="s">
        <v>193</v>
      </c>
      <c r="G623" s="45" t="s">
        <v>22</v>
      </c>
      <c r="H623" s="45" t="s">
        <v>18</v>
      </c>
      <c r="I623" s="45" t="s">
        <v>194</v>
      </c>
    </row>
    <row r="624" spans="1:9" ht="15" x14ac:dyDescent="0.25">
      <c r="A624" s="52" t="str">
        <f>TabListaBens[[#This Row],[Bem]]</f>
        <v>SBGCL-VRVFF00064</v>
      </c>
      <c r="B624" s="52" t="str">
        <f>IFERROR(IFERROR(VLOOKUP(TabListaBens[[#This Row],[CodBem]],#REF!,3,FALSE),VLOOKUP(TabListaBens[[#This Row],[CodBem]],#REF!,4,FALSE)),"-")</f>
        <v>-</v>
      </c>
      <c r="C624" s="52" t="str">
        <f>IFERROR(IFERROR(VLOOKUP(TabListaBens[[#This Row],[CodBem]],#REF!,5,FALSE),VLOOKUP(TabListaBens[[#This Row],[CodBem]],#REF!,6,FALSE)),"-")</f>
        <v>-</v>
      </c>
      <c r="D624" s="45" t="s">
        <v>782</v>
      </c>
      <c r="E624" s="45" t="s">
        <v>9</v>
      </c>
      <c r="F624" s="45" t="s">
        <v>193</v>
      </c>
      <c r="G624" s="45" t="s">
        <v>22</v>
      </c>
      <c r="H624" s="45" t="s">
        <v>18</v>
      </c>
      <c r="I624" s="45" t="s">
        <v>194</v>
      </c>
    </row>
    <row r="625" spans="1:9" ht="15" x14ac:dyDescent="0.25">
      <c r="A625" s="52" t="str">
        <f>TabListaBens[[#This Row],[Bem]]</f>
        <v>SBGCL-VRVFF00065</v>
      </c>
      <c r="B625" s="52" t="str">
        <f>IFERROR(IFERROR(VLOOKUP(TabListaBens[[#This Row],[CodBem]],#REF!,3,FALSE),VLOOKUP(TabListaBens[[#This Row],[CodBem]],#REF!,4,FALSE)),"-")</f>
        <v>-</v>
      </c>
      <c r="C625" s="52" t="str">
        <f>IFERROR(IFERROR(VLOOKUP(TabListaBens[[#This Row],[CodBem]],#REF!,5,FALSE),VLOOKUP(TabListaBens[[#This Row],[CodBem]],#REF!,6,FALSE)),"-")</f>
        <v>-</v>
      </c>
      <c r="D625" s="45" t="s">
        <v>783</v>
      </c>
      <c r="E625" s="45" t="s">
        <v>9</v>
      </c>
      <c r="F625" s="45" t="s">
        <v>193</v>
      </c>
      <c r="G625" s="45" t="s">
        <v>22</v>
      </c>
      <c r="H625" s="45" t="s">
        <v>18</v>
      </c>
      <c r="I625" s="45" t="s">
        <v>194</v>
      </c>
    </row>
    <row r="626" spans="1:9" ht="15" x14ac:dyDescent="0.25">
      <c r="A626" s="52" t="str">
        <f>TabListaBens[[#This Row],[Bem]]</f>
        <v>SBGCL-VRVFF00066</v>
      </c>
      <c r="B626" s="52" t="str">
        <f>IFERROR(IFERROR(VLOOKUP(TabListaBens[[#This Row],[CodBem]],#REF!,3,FALSE),VLOOKUP(TabListaBens[[#This Row],[CodBem]],#REF!,4,FALSE)),"-")</f>
        <v>-</v>
      </c>
      <c r="C626" s="52" t="str">
        <f>IFERROR(IFERROR(VLOOKUP(TabListaBens[[#This Row],[CodBem]],#REF!,5,FALSE),VLOOKUP(TabListaBens[[#This Row],[CodBem]],#REF!,6,FALSE)),"-")</f>
        <v>-</v>
      </c>
      <c r="D626" s="45" t="s">
        <v>784</v>
      </c>
      <c r="E626" s="45" t="s">
        <v>9</v>
      </c>
      <c r="F626" s="45" t="s">
        <v>193</v>
      </c>
      <c r="G626" s="45" t="s">
        <v>22</v>
      </c>
      <c r="H626" s="45" t="s">
        <v>18</v>
      </c>
      <c r="I626" s="45" t="s">
        <v>194</v>
      </c>
    </row>
    <row r="627" spans="1:9" ht="15" x14ac:dyDescent="0.25">
      <c r="A627" s="52" t="str">
        <f>TabListaBens[[#This Row],[Bem]]</f>
        <v>SBGCL-VRVFF00067</v>
      </c>
      <c r="B627" s="52" t="str">
        <f>IFERROR(IFERROR(VLOOKUP(TabListaBens[[#This Row],[CodBem]],#REF!,3,FALSE),VLOOKUP(TabListaBens[[#This Row],[CodBem]],#REF!,4,FALSE)),"-")</f>
        <v>-</v>
      </c>
      <c r="C627" s="52" t="str">
        <f>IFERROR(IFERROR(VLOOKUP(TabListaBens[[#This Row],[CodBem]],#REF!,5,FALSE),VLOOKUP(TabListaBens[[#This Row],[CodBem]],#REF!,6,FALSE)),"-")</f>
        <v>-</v>
      </c>
      <c r="D627" s="45" t="s">
        <v>785</v>
      </c>
      <c r="E627" s="45" t="s">
        <v>9</v>
      </c>
      <c r="F627" s="45" t="s">
        <v>193</v>
      </c>
      <c r="G627" s="45" t="s">
        <v>22</v>
      </c>
      <c r="H627" s="45" t="s">
        <v>18</v>
      </c>
      <c r="I627" s="45" t="s">
        <v>194</v>
      </c>
    </row>
    <row r="628" spans="1:9" ht="15" x14ac:dyDescent="0.25">
      <c r="A628" s="52" t="str">
        <f>TabListaBens[[#This Row],[Bem]]</f>
        <v>SBGCL-VRVFF00068</v>
      </c>
      <c r="B628" s="52" t="str">
        <f>IFERROR(IFERROR(VLOOKUP(TabListaBens[[#This Row],[CodBem]],#REF!,3,FALSE),VLOOKUP(TabListaBens[[#This Row],[CodBem]],#REF!,4,FALSE)),"-")</f>
        <v>-</v>
      </c>
      <c r="C628" s="52" t="str">
        <f>IFERROR(IFERROR(VLOOKUP(TabListaBens[[#This Row],[CodBem]],#REF!,5,FALSE),VLOOKUP(TabListaBens[[#This Row],[CodBem]],#REF!,6,FALSE)),"-")</f>
        <v>-</v>
      </c>
      <c r="D628" s="45" t="s">
        <v>786</v>
      </c>
      <c r="E628" s="45" t="s">
        <v>9</v>
      </c>
      <c r="F628" s="45" t="s">
        <v>193</v>
      </c>
      <c r="G628" s="45" t="s">
        <v>22</v>
      </c>
      <c r="H628" s="45" t="s">
        <v>18</v>
      </c>
      <c r="I628" s="45" t="s">
        <v>194</v>
      </c>
    </row>
    <row r="629" spans="1:9" ht="15" x14ac:dyDescent="0.25">
      <c r="A629" s="52" t="str">
        <f>TabListaBens[[#This Row],[Bem]]</f>
        <v>SBGCL-VRVFF00069</v>
      </c>
      <c r="B629" s="52" t="str">
        <f>IFERROR(IFERROR(VLOOKUP(TabListaBens[[#This Row],[CodBem]],#REF!,3,FALSE),VLOOKUP(TabListaBens[[#This Row],[CodBem]],#REF!,4,FALSE)),"-")</f>
        <v>-</v>
      </c>
      <c r="C629" s="52" t="str">
        <f>IFERROR(IFERROR(VLOOKUP(TabListaBens[[#This Row],[CodBem]],#REF!,5,FALSE),VLOOKUP(TabListaBens[[#This Row],[CodBem]],#REF!,6,FALSE)),"-")</f>
        <v>-</v>
      </c>
      <c r="D629" s="45" t="s">
        <v>836</v>
      </c>
      <c r="E629" s="45" t="s">
        <v>9</v>
      </c>
      <c r="F629" s="45" t="s">
        <v>193</v>
      </c>
      <c r="G629" s="45" t="s">
        <v>22</v>
      </c>
      <c r="H629" s="45" t="s">
        <v>18</v>
      </c>
      <c r="I629" s="45" t="s">
        <v>194</v>
      </c>
    </row>
    <row r="630" spans="1:9" ht="15" x14ac:dyDescent="0.25">
      <c r="A630" s="52" t="str">
        <f>TabListaBens[[#This Row],[Bem]]</f>
        <v>SBGCL-VRVFF00070</v>
      </c>
      <c r="B630" s="52" t="str">
        <f>IFERROR(IFERROR(VLOOKUP(TabListaBens[[#This Row],[CodBem]],#REF!,3,FALSE),VLOOKUP(TabListaBens[[#This Row],[CodBem]],#REF!,4,FALSE)),"-")</f>
        <v>-</v>
      </c>
      <c r="C630" s="52" t="str">
        <f>IFERROR(IFERROR(VLOOKUP(TabListaBens[[#This Row],[CodBem]],#REF!,5,FALSE),VLOOKUP(TabListaBens[[#This Row],[CodBem]],#REF!,6,FALSE)),"-")</f>
        <v>-</v>
      </c>
      <c r="D630" s="45" t="s">
        <v>837</v>
      </c>
      <c r="E630" s="45" t="s">
        <v>9</v>
      </c>
      <c r="F630" s="45" t="s">
        <v>193</v>
      </c>
      <c r="G630" s="45" t="s">
        <v>22</v>
      </c>
      <c r="H630" s="45" t="s">
        <v>18</v>
      </c>
      <c r="I630" s="45" t="s">
        <v>194</v>
      </c>
    </row>
    <row r="631" spans="1:9" ht="15" x14ac:dyDescent="0.25">
      <c r="A631" s="52" t="str">
        <f>TabListaBens[[#This Row],[Bem]]</f>
        <v>SBGCL-VRVFF00071</v>
      </c>
      <c r="B631" s="52" t="str">
        <f>IFERROR(IFERROR(VLOOKUP(TabListaBens[[#This Row],[CodBem]],#REF!,3,FALSE),VLOOKUP(TabListaBens[[#This Row],[CodBem]],#REF!,4,FALSE)),"-")</f>
        <v>-</v>
      </c>
      <c r="C631" s="52" t="str">
        <f>IFERROR(IFERROR(VLOOKUP(TabListaBens[[#This Row],[CodBem]],#REF!,5,FALSE),VLOOKUP(TabListaBens[[#This Row],[CodBem]],#REF!,6,FALSE)),"-")</f>
        <v>-</v>
      </c>
      <c r="D631" s="45" t="s">
        <v>838</v>
      </c>
      <c r="E631" s="45" t="s">
        <v>9</v>
      </c>
      <c r="F631" s="45" t="s">
        <v>193</v>
      </c>
      <c r="G631" s="45" t="s">
        <v>22</v>
      </c>
      <c r="H631" s="45" t="s">
        <v>18</v>
      </c>
      <c r="I631" s="45" t="s">
        <v>194</v>
      </c>
    </row>
    <row r="632" spans="1:9" ht="15" x14ac:dyDescent="0.25">
      <c r="A632" s="52" t="str">
        <f>TabListaBens[[#This Row],[Bem]]</f>
        <v>SBGCL-VRVFF00072</v>
      </c>
      <c r="B632" s="52" t="str">
        <f>IFERROR(IFERROR(VLOOKUP(TabListaBens[[#This Row],[CodBem]],#REF!,3,FALSE),VLOOKUP(TabListaBens[[#This Row],[CodBem]],#REF!,4,FALSE)),"-")</f>
        <v>-</v>
      </c>
      <c r="C632" s="52" t="str">
        <f>IFERROR(IFERROR(VLOOKUP(TabListaBens[[#This Row],[CodBem]],#REF!,5,FALSE),VLOOKUP(TabListaBens[[#This Row],[CodBem]],#REF!,6,FALSE)),"-")</f>
        <v>-</v>
      </c>
      <c r="D632" s="45" t="s">
        <v>839</v>
      </c>
      <c r="E632" s="45" t="s">
        <v>9</v>
      </c>
      <c r="F632" s="45" t="s">
        <v>193</v>
      </c>
      <c r="G632" s="45" t="s">
        <v>22</v>
      </c>
      <c r="H632" s="45" t="s">
        <v>18</v>
      </c>
      <c r="I632" s="45" t="s">
        <v>194</v>
      </c>
    </row>
    <row r="633" spans="1:9" ht="15" x14ac:dyDescent="0.25">
      <c r="A633" s="52" t="str">
        <f>TabListaBens[[#This Row],[Bem]]</f>
        <v>SBGCL-VRVFF00073</v>
      </c>
      <c r="B633" s="52" t="str">
        <f>IFERROR(IFERROR(VLOOKUP(TabListaBens[[#This Row],[CodBem]],#REF!,3,FALSE),VLOOKUP(TabListaBens[[#This Row],[CodBem]],#REF!,4,FALSE)),"-")</f>
        <v>-</v>
      </c>
      <c r="C633" s="52" t="str">
        <f>IFERROR(IFERROR(VLOOKUP(TabListaBens[[#This Row],[CodBem]],#REF!,5,FALSE),VLOOKUP(TabListaBens[[#This Row],[CodBem]],#REF!,6,FALSE)),"-")</f>
        <v>-</v>
      </c>
      <c r="D633" s="45" t="s">
        <v>840</v>
      </c>
      <c r="E633" s="45" t="s">
        <v>9</v>
      </c>
      <c r="F633" s="45" t="s">
        <v>193</v>
      </c>
      <c r="G633" s="45" t="s">
        <v>22</v>
      </c>
      <c r="H633" s="45" t="s">
        <v>18</v>
      </c>
      <c r="I633" s="45" t="s">
        <v>194</v>
      </c>
    </row>
    <row r="634" spans="1:9" ht="15" x14ac:dyDescent="0.25">
      <c r="A634" s="52" t="str">
        <f>TabListaBens[[#This Row],[Bem]]</f>
        <v>SBGCL-VRVFF00074</v>
      </c>
      <c r="B634" s="52" t="str">
        <f>IFERROR(IFERROR(VLOOKUP(TabListaBens[[#This Row],[CodBem]],#REF!,3,FALSE),VLOOKUP(TabListaBens[[#This Row],[CodBem]],#REF!,4,FALSE)),"-")</f>
        <v>-</v>
      </c>
      <c r="C634" s="52" t="str">
        <f>IFERROR(IFERROR(VLOOKUP(TabListaBens[[#This Row],[CodBem]],#REF!,5,FALSE),VLOOKUP(TabListaBens[[#This Row],[CodBem]],#REF!,6,FALSE)),"-")</f>
        <v>-</v>
      </c>
      <c r="D634" s="45" t="s">
        <v>841</v>
      </c>
      <c r="E634" s="45" t="s">
        <v>9</v>
      </c>
      <c r="F634" s="45" t="s">
        <v>193</v>
      </c>
      <c r="G634" s="45" t="s">
        <v>22</v>
      </c>
      <c r="H634" s="45" t="s">
        <v>18</v>
      </c>
      <c r="I634" s="45" t="s">
        <v>194</v>
      </c>
    </row>
    <row r="635" spans="1:9" ht="15" x14ac:dyDescent="0.25">
      <c r="A635" s="52" t="str">
        <f>TabListaBens[[#This Row],[Bem]]</f>
        <v>SBGCL-VRVFF00075</v>
      </c>
      <c r="B635" s="52" t="str">
        <f>IFERROR(IFERROR(VLOOKUP(TabListaBens[[#This Row],[CodBem]],#REF!,3,FALSE),VLOOKUP(TabListaBens[[#This Row],[CodBem]],#REF!,4,FALSE)),"-")</f>
        <v>-</v>
      </c>
      <c r="C635" s="52" t="str">
        <f>IFERROR(IFERROR(VLOOKUP(TabListaBens[[#This Row],[CodBem]],#REF!,5,FALSE),VLOOKUP(TabListaBens[[#This Row],[CodBem]],#REF!,6,FALSE)),"-")</f>
        <v>-</v>
      </c>
      <c r="D635" s="45" t="s">
        <v>842</v>
      </c>
      <c r="E635" s="45" t="s">
        <v>9</v>
      </c>
      <c r="F635" s="45" t="s">
        <v>193</v>
      </c>
      <c r="G635" s="45" t="s">
        <v>22</v>
      </c>
      <c r="H635" s="45" t="s">
        <v>18</v>
      </c>
      <c r="I635" s="45" t="s">
        <v>194</v>
      </c>
    </row>
    <row r="636" spans="1:9" ht="15" x14ac:dyDescent="0.25">
      <c r="A636" s="52" t="str">
        <f>TabListaBens[[#This Row],[Bem]]</f>
        <v>SBGCL-VRVFF00076</v>
      </c>
      <c r="B636" s="52" t="str">
        <f>IFERROR(IFERROR(VLOOKUP(TabListaBens[[#This Row],[CodBem]],#REF!,3,FALSE),VLOOKUP(TabListaBens[[#This Row],[CodBem]],#REF!,4,FALSE)),"-")</f>
        <v>-</v>
      </c>
      <c r="C636" s="52" t="str">
        <f>IFERROR(IFERROR(VLOOKUP(TabListaBens[[#This Row],[CodBem]],#REF!,5,FALSE),VLOOKUP(TabListaBens[[#This Row],[CodBem]],#REF!,6,FALSE)),"-")</f>
        <v>-</v>
      </c>
      <c r="D636" s="45" t="s">
        <v>871</v>
      </c>
      <c r="E636" s="45" t="s">
        <v>9</v>
      </c>
      <c r="F636" s="45" t="s">
        <v>193</v>
      </c>
      <c r="G636" s="45" t="s">
        <v>22</v>
      </c>
      <c r="H636" s="45" t="s">
        <v>18</v>
      </c>
      <c r="I636" s="45" t="s">
        <v>194</v>
      </c>
    </row>
    <row r="637" spans="1:9" ht="15" x14ac:dyDescent="0.25">
      <c r="A637" s="52" t="str">
        <f>TabListaBens[[#This Row],[Bem]]</f>
        <v>SBGCL-VRVFF00077</v>
      </c>
      <c r="B637" s="52" t="str">
        <f>IFERROR(IFERROR(VLOOKUP(TabListaBens[[#This Row],[CodBem]],#REF!,3,FALSE),VLOOKUP(TabListaBens[[#This Row],[CodBem]],#REF!,4,FALSE)),"-")</f>
        <v>-</v>
      </c>
      <c r="C637" s="52" t="str">
        <f>IFERROR(IFERROR(VLOOKUP(TabListaBens[[#This Row],[CodBem]],#REF!,5,FALSE),VLOOKUP(TabListaBens[[#This Row],[CodBem]],#REF!,6,FALSE)),"-")</f>
        <v>-</v>
      </c>
      <c r="D637" s="45" t="s">
        <v>872</v>
      </c>
      <c r="E637" s="45" t="s">
        <v>9</v>
      </c>
      <c r="F637" s="45" t="s">
        <v>193</v>
      </c>
      <c r="G637" s="45" t="s">
        <v>22</v>
      </c>
      <c r="H637" s="45" t="s">
        <v>18</v>
      </c>
      <c r="I637" s="45" t="s">
        <v>194</v>
      </c>
    </row>
    <row r="638" spans="1:9" ht="15" x14ac:dyDescent="0.25">
      <c r="A638" s="52" t="str">
        <f>TabListaBens[[#This Row],[Bem]]</f>
        <v>SBGCL-VRVFF00078</v>
      </c>
      <c r="B638" s="52" t="str">
        <f>IFERROR(IFERROR(VLOOKUP(TabListaBens[[#This Row],[CodBem]],#REF!,3,FALSE),VLOOKUP(TabListaBens[[#This Row],[CodBem]],#REF!,4,FALSE)),"-")</f>
        <v>-</v>
      </c>
      <c r="C638" s="52" t="str">
        <f>IFERROR(IFERROR(VLOOKUP(TabListaBens[[#This Row],[CodBem]],#REF!,5,FALSE),VLOOKUP(TabListaBens[[#This Row],[CodBem]],#REF!,6,FALSE)),"-")</f>
        <v>-</v>
      </c>
      <c r="D638" s="45" t="s">
        <v>873</v>
      </c>
      <c r="E638" s="45" t="s">
        <v>9</v>
      </c>
      <c r="F638" s="45" t="s">
        <v>193</v>
      </c>
      <c r="G638" s="45" t="s">
        <v>22</v>
      </c>
      <c r="H638" s="45" t="s">
        <v>18</v>
      </c>
      <c r="I638" s="45" t="s">
        <v>194</v>
      </c>
    </row>
    <row r="639" spans="1:9" ht="15" x14ac:dyDescent="0.25">
      <c r="A639" s="52" t="str">
        <f>TabListaBens[[#This Row],[Bem]]</f>
        <v>SBGCL-VRVFF00079</v>
      </c>
      <c r="B639" s="52" t="str">
        <f>IFERROR(IFERROR(VLOOKUP(TabListaBens[[#This Row],[CodBem]],#REF!,3,FALSE),VLOOKUP(TabListaBens[[#This Row],[CodBem]],#REF!,4,FALSE)),"-")</f>
        <v>-</v>
      </c>
      <c r="C639" s="52" t="str">
        <f>IFERROR(IFERROR(VLOOKUP(TabListaBens[[#This Row],[CodBem]],#REF!,5,FALSE),VLOOKUP(TabListaBens[[#This Row],[CodBem]],#REF!,6,FALSE)),"-")</f>
        <v>-</v>
      </c>
      <c r="D639" s="45" t="s">
        <v>874</v>
      </c>
      <c r="E639" s="45" t="s">
        <v>9</v>
      </c>
      <c r="F639" s="45" t="s">
        <v>193</v>
      </c>
      <c r="G639" s="45" t="s">
        <v>22</v>
      </c>
      <c r="H639" s="45" t="s">
        <v>18</v>
      </c>
      <c r="I639" s="45" t="s">
        <v>194</v>
      </c>
    </row>
    <row r="640" spans="1:9" ht="15" x14ac:dyDescent="0.25">
      <c r="A640" s="52" t="str">
        <f>TabListaBens[[#This Row],[Bem]]</f>
        <v>SBGCL-VRVFF00080</v>
      </c>
      <c r="B640" s="52" t="str">
        <f>IFERROR(IFERROR(VLOOKUP(TabListaBens[[#This Row],[CodBem]],#REF!,3,FALSE),VLOOKUP(TabListaBens[[#This Row],[CodBem]],#REF!,4,FALSE)),"-")</f>
        <v>-</v>
      </c>
      <c r="C640" s="52" t="str">
        <f>IFERROR(IFERROR(VLOOKUP(TabListaBens[[#This Row],[CodBem]],#REF!,5,FALSE),VLOOKUP(TabListaBens[[#This Row],[CodBem]],#REF!,6,FALSE)),"-")</f>
        <v>-</v>
      </c>
      <c r="D640" s="45" t="s">
        <v>906</v>
      </c>
      <c r="E640" s="45" t="s">
        <v>9</v>
      </c>
      <c r="F640" s="45" t="s">
        <v>193</v>
      </c>
      <c r="G640" s="45" t="s">
        <v>22</v>
      </c>
      <c r="H640" s="45" t="s">
        <v>18</v>
      </c>
      <c r="I640" s="45" t="s">
        <v>194</v>
      </c>
    </row>
    <row r="641" spans="1:9" ht="15" x14ac:dyDescent="0.25">
      <c r="A641" s="52" t="str">
        <f>TabListaBens[[#This Row],[Bem]]</f>
        <v>SBGCL-VRVFF00081</v>
      </c>
      <c r="B641" s="52" t="str">
        <f>IFERROR(IFERROR(VLOOKUP(TabListaBens[[#This Row],[CodBem]],#REF!,3,FALSE),VLOOKUP(TabListaBens[[#This Row],[CodBem]],#REF!,4,FALSE)),"-")</f>
        <v>-</v>
      </c>
      <c r="C641" s="52" t="str">
        <f>IFERROR(IFERROR(VLOOKUP(TabListaBens[[#This Row],[CodBem]],#REF!,5,FALSE),VLOOKUP(TabListaBens[[#This Row],[CodBem]],#REF!,6,FALSE)),"-")</f>
        <v>-</v>
      </c>
      <c r="D641" s="45" t="s">
        <v>907</v>
      </c>
      <c r="E641" s="45" t="s">
        <v>9</v>
      </c>
      <c r="F641" s="45" t="s">
        <v>193</v>
      </c>
      <c r="G641" s="45" t="s">
        <v>22</v>
      </c>
      <c r="H641" s="45" t="s">
        <v>18</v>
      </c>
      <c r="I641" s="45" t="s">
        <v>194</v>
      </c>
    </row>
    <row r="642" spans="1:9" ht="15" x14ac:dyDescent="0.25">
      <c r="A642" s="52" t="str">
        <f>TabListaBens[[#This Row],[Bem]]</f>
        <v>SBGCL-VRVFF00082</v>
      </c>
      <c r="B642" s="52" t="str">
        <f>IFERROR(IFERROR(VLOOKUP(TabListaBens[[#This Row],[CodBem]],#REF!,3,FALSE),VLOOKUP(TabListaBens[[#This Row],[CodBem]],#REF!,4,FALSE)),"-")</f>
        <v>-</v>
      </c>
      <c r="C642" s="52" t="str">
        <f>IFERROR(IFERROR(VLOOKUP(TabListaBens[[#This Row],[CodBem]],#REF!,5,FALSE),VLOOKUP(TabListaBens[[#This Row],[CodBem]],#REF!,6,FALSE)),"-")</f>
        <v>-</v>
      </c>
      <c r="D642" s="45" t="s">
        <v>908</v>
      </c>
      <c r="E642" s="45" t="s">
        <v>9</v>
      </c>
      <c r="F642" s="45" t="s">
        <v>193</v>
      </c>
      <c r="G642" s="45" t="s">
        <v>22</v>
      </c>
      <c r="H642" s="45" t="s">
        <v>18</v>
      </c>
      <c r="I642" s="45" t="s">
        <v>194</v>
      </c>
    </row>
    <row r="643" spans="1:9" ht="15" x14ac:dyDescent="0.25">
      <c r="A643" s="52" t="str">
        <f>TabListaBens[[#This Row],[Bem]]</f>
        <v>SBGCL-VRVFF00083</v>
      </c>
      <c r="B643" s="52" t="str">
        <f>IFERROR(IFERROR(VLOOKUP(TabListaBens[[#This Row],[CodBem]],#REF!,3,FALSE),VLOOKUP(TabListaBens[[#This Row],[CodBem]],#REF!,4,FALSE)),"-")</f>
        <v>-</v>
      </c>
      <c r="C643" s="52" t="str">
        <f>IFERROR(IFERROR(VLOOKUP(TabListaBens[[#This Row],[CodBem]],#REF!,5,FALSE),VLOOKUP(TabListaBens[[#This Row],[CodBem]],#REF!,6,FALSE)),"-")</f>
        <v>-</v>
      </c>
      <c r="D643" s="45" t="s">
        <v>909</v>
      </c>
      <c r="E643" s="45" t="s">
        <v>9</v>
      </c>
      <c r="F643" s="45" t="s">
        <v>193</v>
      </c>
      <c r="G643" s="45" t="s">
        <v>22</v>
      </c>
      <c r="H643" s="45" t="s">
        <v>18</v>
      </c>
      <c r="I643" s="45" t="s">
        <v>194</v>
      </c>
    </row>
    <row r="644" spans="1:9" ht="15" x14ac:dyDescent="0.25">
      <c r="A644" s="52" t="str">
        <f>TabListaBens[[#This Row],[Bem]]</f>
        <v>SBGCL-VRVFF00084</v>
      </c>
      <c r="B644" s="52" t="str">
        <f>IFERROR(IFERROR(VLOOKUP(TabListaBens[[#This Row],[CodBem]],#REF!,3,FALSE),VLOOKUP(TabListaBens[[#This Row],[CodBem]],#REF!,4,FALSE)),"-")</f>
        <v>-</v>
      </c>
      <c r="C644" s="52" t="str">
        <f>IFERROR(IFERROR(VLOOKUP(TabListaBens[[#This Row],[CodBem]],#REF!,5,FALSE),VLOOKUP(TabListaBens[[#This Row],[CodBem]],#REF!,6,FALSE)),"-")</f>
        <v>-</v>
      </c>
      <c r="D644" s="45" t="s">
        <v>910</v>
      </c>
      <c r="E644" s="45" t="s">
        <v>9</v>
      </c>
      <c r="F644" s="45" t="s">
        <v>193</v>
      </c>
      <c r="G644" s="45" t="s">
        <v>22</v>
      </c>
      <c r="H644" s="45" t="s">
        <v>18</v>
      </c>
      <c r="I644" s="45" t="s">
        <v>194</v>
      </c>
    </row>
    <row r="645" spans="1:9" ht="15" x14ac:dyDescent="0.25">
      <c r="A645" s="52" t="str">
        <f>TabListaBens[[#This Row],[Bem]]</f>
        <v>SBGCL-VRVFF00085</v>
      </c>
      <c r="B645" s="52" t="str">
        <f>IFERROR(IFERROR(VLOOKUP(TabListaBens[[#This Row],[CodBem]],#REF!,3,FALSE),VLOOKUP(TabListaBens[[#This Row],[CodBem]],#REF!,4,FALSE)),"-")</f>
        <v>-</v>
      </c>
      <c r="C645" s="52" t="str">
        <f>IFERROR(IFERROR(VLOOKUP(TabListaBens[[#This Row],[CodBem]],#REF!,5,FALSE),VLOOKUP(TabListaBens[[#This Row],[CodBem]],#REF!,6,FALSE)),"-")</f>
        <v>-</v>
      </c>
      <c r="D645" s="45" t="s">
        <v>911</v>
      </c>
      <c r="E645" s="45" t="s">
        <v>9</v>
      </c>
      <c r="F645" s="45" t="s">
        <v>193</v>
      </c>
      <c r="G645" s="45" t="s">
        <v>22</v>
      </c>
      <c r="H645" s="45" t="s">
        <v>18</v>
      </c>
      <c r="I645" s="45" t="s">
        <v>194</v>
      </c>
    </row>
    <row r="646" spans="1:9" ht="15" x14ac:dyDescent="0.25">
      <c r="A646" s="52" t="str">
        <f>TabListaBens[[#This Row],[Bem]]</f>
        <v>SBGCL-VRVFF00086</v>
      </c>
      <c r="B646" s="52" t="str">
        <f>IFERROR(IFERROR(VLOOKUP(TabListaBens[[#This Row],[CodBem]],#REF!,3,FALSE),VLOOKUP(TabListaBens[[#This Row],[CodBem]],#REF!,4,FALSE)),"-")</f>
        <v>-</v>
      </c>
      <c r="C646" s="52" t="str">
        <f>IFERROR(IFERROR(VLOOKUP(TabListaBens[[#This Row],[CodBem]],#REF!,5,FALSE),VLOOKUP(TabListaBens[[#This Row],[CodBem]],#REF!,6,FALSE)),"-")</f>
        <v>-</v>
      </c>
      <c r="D646" s="45" t="s">
        <v>914</v>
      </c>
      <c r="E646" s="45" t="s">
        <v>1227</v>
      </c>
      <c r="F646" s="45" t="s">
        <v>1228</v>
      </c>
      <c r="G646" s="45" t="s">
        <v>22</v>
      </c>
      <c r="H646" s="45" t="s">
        <v>5</v>
      </c>
      <c r="I646" s="45" t="s">
        <v>1229</v>
      </c>
    </row>
    <row r="647" spans="1:9" ht="15" x14ac:dyDescent="0.25">
      <c r="A647" s="52" t="str">
        <f>TabListaBens[[#This Row],[Bem]]</f>
        <v>SBGCL-VRVFF00087</v>
      </c>
      <c r="B647" s="52" t="str">
        <f>IFERROR(IFERROR(VLOOKUP(TabListaBens[[#This Row],[CodBem]],#REF!,3,FALSE),VLOOKUP(TabListaBens[[#This Row],[CodBem]],#REF!,4,FALSE)),"-")</f>
        <v>-</v>
      </c>
      <c r="C647" s="52" t="str">
        <f>IFERROR(IFERROR(VLOOKUP(TabListaBens[[#This Row],[CodBem]],#REF!,5,FALSE),VLOOKUP(TabListaBens[[#This Row],[CodBem]],#REF!,6,FALSE)),"-")</f>
        <v>-</v>
      </c>
      <c r="D647" s="45" t="s">
        <v>915</v>
      </c>
      <c r="E647" s="45" t="s">
        <v>1227</v>
      </c>
      <c r="F647" s="45" t="s">
        <v>1230</v>
      </c>
      <c r="G647" s="45" t="s">
        <v>22</v>
      </c>
      <c r="H647" s="45" t="s">
        <v>5</v>
      </c>
      <c r="I647" s="45" t="s">
        <v>1229</v>
      </c>
    </row>
    <row r="648" spans="1:9" ht="15" x14ac:dyDescent="0.25">
      <c r="A648" s="52" t="str">
        <f>TabListaBens[[#This Row],[Bem]]</f>
        <v>SBGCL-VRVFF00089</v>
      </c>
      <c r="B648" s="52" t="str">
        <f>IFERROR(IFERROR(VLOOKUP(TabListaBens[[#This Row],[CodBem]],#REF!,3,FALSE),VLOOKUP(TabListaBens[[#This Row],[CodBem]],#REF!,4,FALSE)),"-")</f>
        <v>-</v>
      </c>
      <c r="C648" s="52" t="str">
        <f>IFERROR(IFERROR(VLOOKUP(TabListaBens[[#This Row],[CodBem]],#REF!,5,FALSE),VLOOKUP(TabListaBens[[#This Row],[CodBem]],#REF!,6,FALSE)),"-")</f>
        <v>-</v>
      </c>
      <c r="D648" s="45" t="s">
        <v>916</v>
      </c>
      <c r="E648" s="45" t="s">
        <v>9</v>
      </c>
      <c r="F648" s="45" t="s">
        <v>193</v>
      </c>
      <c r="G648" s="45" t="s">
        <v>22</v>
      </c>
      <c r="H648" s="45" t="s">
        <v>18</v>
      </c>
      <c r="I648" s="45" t="s">
        <v>194</v>
      </c>
    </row>
    <row r="649" spans="1:9" ht="15" x14ac:dyDescent="0.25">
      <c r="A649" s="52" t="str">
        <f>TabListaBens[[#This Row],[Bem]]</f>
        <v>SBGCL-VRVFF00090</v>
      </c>
      <c r="B649" s="52" t="str">
        <f>IFERROR(IFERROR(VLOOKUP(TabListaBens[[#This Row],[CodBem]],#REF!,3,FALSE),VLOOKUP(TabListaBens[[#This Row],[CodBem]],#REF!,4,FALSE)),"-")</f>
        <v>-</v>
      </c>
      <c r="C649" s="52" t="str">
        <f>IFERROR(IFERROR(VLOOKUP(TabListaBens[[#This Row],[CodBem]],#REF!,5,FALSE),VLOOKUP(TabListaBens[[#This Row],[CodBem]],#REF!,6,FALSE)),"-")</f>
        <v>-</v>
      </c>
      <c r="D649" s="45" t="s">
        <v>917</v>
      </c>
      <c r="E649" s="45" t="s">
        <v>9</v>
      </c>
      <c r="F649" s="45" t="s">
        <v>193</v>
      </c>
      <c r="G649" s="45" t="s">
        <v>22</v>
      </c>
      <c r="H649" s="45" t="s">
        <v>18</v>
      </c>
      <c r="I649" s="45" t="s">
        <v>194</v>
      </c>
    </row>
    <row r="650" spans="1:9" ht="15" x14ac:dyDescent="0.25">
      <c r="A650" s="52" t="str">
        <f>TabListaBens[[#This Row],[Bem]]</f>
        <v>SBGCL-VRVFF00091</v>
      </c>
      <c r="B650" s="52" t="str">
        <f>IFERROR(IFERROR(VLOOKUP(TabListaBens[[#This Row],[CodBem]],#REF!,3,FALSE),VLOOKUP(TabListaBens[[#This Row],[CodBem]],#REF!,4,FALSE)),"-")</f>
        <v>-</v>
      </c>
      <c r="C650" s="52" t="str">
        <f>IFERROR(IFERROR(VLOOKUP(TabListaBens[[#This Row],[CodBem]],#REF!,5,FALSE),VLOOKUP(TabListaBens[[#This Row],[CodBem]],#REF!,6,FALSE)),"-")</f>
        <v>-</v>
      </c>
      <c r="D650" s="45" t="s">
        <v>933</v>
      </c>
      <c r="E650" s="45" t="s">
        <v>9</v>
      </c>
      <c r="F650" s="45" t="s">
        <v>193</v>
      </c>
      <c r="G650" s="45" t="s">
        <v>22</v>
      </c>
      <c r="H650" s="45" t="s">
        <v>18</v>
      </c>
      <c r="I650" s="45" t="s">
        <v>194</v>
      </c>
    </row>
    <row r="651" spans="1:9" ht="15" x14ac:dyDescent="0.25">
      <c r="A651" s="52" t="str">
        <f>TabListaBens[[#This Row],[Bem]]</f>
        <v>SBGCL-VRVFF00092</v>
      </c>
      <c r="B651" s="52" t="str">
        <f>IFERROR(IFERROR(VLOOKUP(TabListaBens[[#This Row],[CodBem]],#REF!,3,FALSE),VLOOKUP(TabListaBens[[#This Row],[CodBem]],#REF!,4,FALSE)),"-")</f>
        <v>-</v>
      </c>
      <c r="C651" s="52" t="str">
        <f>IFERROR(IFERROR(VLOOKUP(TabListaBens[[#This Row],[CodBem]],#REF!,5,FALSE),VLOOKUP(TabListaBens[[#This Row],[CodBem]],#REF!,6,FALSE)),"-")</f>
        <v>-</v>
      </c>
      <c r="D651" s="45" t="s">
        <v>934</v>
      </c>
      <c r="E651" s="45" t="s">
        <v>9</v>
      </c>
      <c r="F651" s="45" t="s">
        <v>193</v>
      </c>
      <c r="G651" s="45" t="s">
        <v>22</v>
      </c>
      <c r="H651" s="45" t="s">
        <v>18</v>
      </c>
      <c r="I651" s="45" t="s">
        <v>194</v>
      </c>
    </row>
    <row r="652" spans="1:9" ht="15" x14ac:dyDescent="0.25">
      <c r="A652" s="52" t="str">
        <f>TabListaBens[[#This Row],[Bem]]</f>
        <v>SBGCL-VRVFF00093</v>
      </c>
      <c r="B652" s="52" t="str">
        <f>IFERROR(IFERROR(VLOOKUP(TabListaBens[[#This Row],[CodBem]],#REF!,3,FALSE),VLOOKUP(TabListaBens[[#This Row],[CodBem]],#REF!,4,FALSE)),"-")</f>
        <v>-</v>
      </c>
      <c r="C652" s="52" t="str">
        <f>IFERROR(IFERROR(VLOOKUP(TabListaBens[[#This Row],[CodBem]],#REF!,5,FALSE),VLOOKUP(TabListaBens[[#This Row],[CodBem]],#REF!,6,FALSE)),"-")</f>
        <v>-</v>
      </c>
      <c r="D652" s="45" t="s">
        <v>935</v>
      </c>
      <c r="E652" s="45" t="s">
        <v>9</v>
      </c>
      <c r="F652" s="45" t="s">
        <v>193</v>
      </c>
      <c r="G652" s="45" t="s">
        <v>22</v>
      </c>
      <c r="H652" s="45" t="s">
        <v>5</v>
      </c>
      <c r="I652" s="45" t="s">
        <v>194</v>
      </c>
    </row>
    <row r="653" spans="1:9" ht="15" x14ac:dyDescent="0.25">
      <c r="A653" s="52" t="str">
        <f>TabListaBens[[#This Row],[Bem]]</f>
        <v>SBGCL-VRVFF00094</v>
      </c>
      <c r="B653" s="52" t="str">
        <f>IFERROR(IFERROR(VLOOKUP(TabListaBens[[#This Row],[CodBem]],#REF!,3,FALSE),VLOOKUP(TabListaBens[[#This Row],[CodBem]],#REF!,4,FALSE)),"-")</f>
        <v>-</v>
      </c>
      <c r="C653" s="52" t="str">
        <f>IFERROR(IFERROR(VLOOKUP(TabListaBens[[#This Row],[CodBem]],#REF!,5,FALSE),VLOOKUP(TabListaBens[[#This Row],[CodBem]],#REF!,6,FALSE)),"-")</f>
        <v>-</v>
      </c>
      <c r="D653" s="45" t="s">
        <v>936</v>
      </c>
      <c r="E653" s="45" t="s">
        <v>9</v>
      </c>
      <c r="F653" s="45" t="s">
        <v>193</v>
      </c>
      <c r="G653" s="45" t="s">
        <v>22</v>
      </c>
      <c r="H653" s="45" t="s">
        <v>5</v>
      </c>
      <c r="I653" s="45" t="s">
        <v>194</v>
      </c>
    </row>
    <row r="654" spans="1:9" ht="15" x14ac:dyDescent="0.25">
      <c r="A654" s="52" t="str">
        <f>TabListaBens[[#This Row],[Bem]]</f>
        <v>SBGCL-VRVFF00095</v>
      </c>
      <c r="B654" s="52" t="str">
        <f>IFERROR(IFERROR(VLOOKUP(TabListaBens[[#This Row],[CodBem]],#REF!,3,FALSE),VLOOKUP(TabListaBens[[#This Row],[CodBem]],#REF!,4,FALSE)),"-")</f>
        <v>-</v>
      </c>
      <c r="C654" s="52" t="str">
        <f>IFERROR(IFERROR(VLOOKUP(TabListaBens[[#This Row],[CodBem]],#REF!,5,FALSE),VLOOKUP(TabListaBens[[#This Row],[CodBem]],#REF!,6,FALSE)),"-")</f>
        <v>-</v>
      </c>
      <c r="D654" s="45" t="s">
        <v>937</v>
      </c>
      <c r="E654" s="45" t="s">
        <v>9</v>
      </c>
      <c r="F654" s="45" t="s">
        <v>193</v>
      </c>
      <c r="G654" s="45" t="s">
        <v>22</v>
      </c>
      <c r="H654" s="45" t="s">
        <v>5</v>
      </c>
      <c r="I654" s="45" t="s">
        <v>194</v>
      </c>
    </row>
    <row r="655" spans="1:9" ht="15" x14ac:dyDescent="0.25">
      <c r="A655" s="52" t="str">
        <f>TabListaBens[[#This Row],[Bem]]</f>
        <v>SBGCL-VRVFF00096</v>
      </c>
      <c r="B655" s="52" t="str">
        <f>IFERROR(IFERROR(VLOOKUP(TabListaBens[[#This Row],[CodBem]],#REF!,3,FALSE),VLOOKUP(TabListaBens[[#This Row],[CodBem]],#REF!,4,FALSE)),"-")</f>
        <v>-</v>
      </c>
      <c r="C655" s="52" t="str">
        <f>IFERROR(IFERROR(VLOOKUP(TabListaBens[[#This Row],[CodBem]],#REF!,5,FALSE),VLOOKUP(TabListaBens[[#This Row],[CodBem]],#REF!,6,FALSE)),"-")</f>
        <v>-</v>
      </c>
      <c r="D655" s="45" t="s">
        <v>938</v>
      </c>
      <c r="E655" s="45" t="s">
        <v>9</v>
      </c>
      <c r="F655" s="45" t="s">
        <v>193</v>
      </c>
      <c r="G655" s="45" t="s">
        <v>22</v>
      </c>
      <c r="H655" s="45" t="s">
        <v>5</v>
      </c>
      <c r="I655" s="45" t="s">
        <v>194</v>
      </c>
    </row>
    <row r="656" spans="1:9" ht="15" x14ac:dyDescent="0.25">
      <c r="A656" s="52" t="str">
        <f>TabListaBens[[#This Row],[Bem]]</f>
        <v>SBGCL-VRVFF00097</v>
      </c>
      <c r="B656" s="52" t="str">
        <f>IFERROR(IFERROR(VLOOKUP(TabListaBens[[#This Row],[CodBem]],#REF!,3,FALSE),VLOOKUP(TabListaBens[[#This Row],[CodBem]],#REF!,4,FALSE)),"-")</f>
        <v>-</v>
      </c>
      <c r="C656" s="52" t="str">
        <f>IFERROR(IFERROR(VLOOKUP(TabListaBens[[#This Row],[CodBem]],#REF!,5,FALSE),VLOOKUP(TabListaBens[[#This Row],[CodBem]],#REF!,6,FALSE)),"-")</f>
        <v>-</v>
      </c>
      <c r="D656" s="45" t="s">
        <v>939</v>
      </c>
      <c r="E656" s="45" t="s">
        <v>9</v>
      </c>
      <c r="F656" s="45" t="s">
        <v>193</v>
      </c>
      <c r="G656" s="45" t="s">
        <v>22</v>
      </c>
      <c r="H656" s="45" t="s">
        <v>5</v>
      </c>
      <c r="I656" s="45" t="s">
        <v>194</v>
      </c>
    </row>
    <row r="657" spans="1:9" ht="15" x14ac:dyDescent="0.25">
      <c r="A657" s="52" t="str">
        <f>TabListaBens[[#This Row],[Bem]]</f>
        <v>SBGCL-VRVFF00098</v>
      </c>
      <c r="B657" s="52" t="str">
        <f>IFERROR(IFERROR(VLOOKUP(TabListaBens[[#This Row],[CodBem]],#REF!,3,FALSE),VLOOKUP(TabListaBens[[#This Row],[CodBem]],#REF!,4,FALSE)),"-")</f>
        <v>-</v>
      </c>
      <c r="C657" s="52" t="str">
        <f>IFERROR(IFERROR(VLOOKUP(TabListaBens[[#This Row],[CodBem]],#REF!,5,FALSE),VLOOKUP(TabListaBens[[#This Row],[CodBem]],#REF!,6,FALSE)),"-")</f>
        <v>-</v>
      </c>
      <c r="D657" s="45" t="s">
        <v>940</v>
      </c>
      <c r="E657" s="45" t="s">
        <v>9</v>
      </c>
      <c r="F657" s="45" t="s">
        <v>193</v>
      </c>
      <c r="G657" s="45" t="s">
        <v>22</v>
      </c>
      <c r="H657" s="45" t="s">
        <v>5</v>
      </c>
      <c r="I657" s="45" t="s">
        <v>194</v>
      </c>
    </row>
    <row r="658" spans="1:9" ht="15" x14ac:dyDescent="0.25">
      <c r="A658" s="52" t="str">
        <f>TabListaBens[[#This Row],[Bem]]</f>
        <v>SBGCL-VRVFF00099</v>
      </c>
      <c r="B658" s="52" t="str">
        <f>IFERROR(IFERROR(VLOOKUP(TabListaBens[[#This Row],[CodBem]],#REF!,3,FALSE),VLOOKUP(TabListaBens[[#This Row],[CodBem]],#REF!,4,FALSE)),"-")</f>
        <v>-</v>
      </c>
      <c r="C658" s="52" t="str">
        <f>IFERROR(IFERROR(VLOOKUP(TabListaBens[[#This Row],[CodBem]],#REF!,5,FALSE),VLOOKUP(TabListaBens[[#This Row],[CodBem]],#REF!,6,FALSE)),"-")</f>
        <v>-</v>
      </c>
      <c r="D658" s="45" t="s">
        <v>1020</v>
      </c>
      <c r="E658" s="45" t="s">
        <v>9</v>
      </c>
      <c r="F658" s="45" t="s">
        <v>193</v>
      </c>
      <c r="G658" s="45" t="s">
        <v>22</v>
      </c>
      <c r="H658" s="45" t="s">
        <v>5</v>
      </c>
      <c r="I658" s="45" t="s">
        <v>194</v>
      </c>
    </row>
    <row r="659" spans="1:9" ht="15" x14ac:dyDescent="0.25">
      <c r="A659" s="52" t="str">
        <f>TabListaBens[[#This Row],[Bem]]</f>
        <v>SBGCL-VRVFF00100</v>
      </c>
      <c r="B659" s="52" t="str">
        <f>IFERROR(IFERROR(VLOOKUP(TabListaBens[[#This Row],[CodBem]],#REF!,3,FALSE),VLOOKUP(TabListaBens[[#This Row],[CodBem]],#REF!,4,FALSE)),"-")</f>
        <v>-</v>
      </c>
      <c r="C659" s="52" t="str">
        <f>IFERROR(IFERROR(VLOOKUP(TabListaBens[[#This Row],[CodBem]],#REF!,5,FALSE),VLOOKUP(TabListaBens[[#This Row],[CodBem]],#REF!,6,FALSE)),"-")</f>
        <v>-</v>
      </c>
      <c r="D659" s="45" t="s">
        <v>1021</v>
      </c>
      <c r="E659" s="45" t="s">
        <v>9</v>
      </c>
      <c r="F659" s="45" t="s">
        <v>193</v>
      </c>
      <c r="G659" s="45" t="s">
        <v>22</v>
      </c>
      <c r="H659" s="45" t="s">
        <v>5</v>
      </c>
      <c r="I659" s="45" t="s">
        <v>194</v>
      </c>
    </row>
    <row r="660" spans="1:9" ht="15" x14ac:dyDescent="0.25">
      <c r="A660" s="52" t="str">
        <f>TabListaBens[[#This Row],[Bem]]</f>
        <v>SBGCL-VRVFF00101</v>
      </c>
      <c r="B660" s="52" t="str">
        <f>IFERROR(IFERROR(VLOOKUP(TabListaBens[[#This Row],[CodBem]],#REF!,3,FALSE),VLOOKUP(TabListaBens[[#This Row],[CodBem]],#REF!,4,FALSE)),"-")</f>
        <v>-</v>
      </c>
      <c r="C660" s="52" t="str">
        <f>IFERROR(IFERROR(VLOOKUP(TabListaBens[[#This Row],[CodBem]],#REF!,5,FALSE),VLOOKUP(TabListaBens[[#This Row],[CodBem]],#REF!,6,FALSE)),"-")</f>
        <v>-</v>
      </c>
      <c r="D660" s="45" t="s">
        <v>1022</v>
      </c>
      <c r="E660" s="45" t="s">
        <v>9</v>
      </c>
      <c r="F660" s="45" t="s">
        <v>193</v>
      </c>
      <c r="G660" s="45" t="s">
        <v>22</v>
      </c>
      <c r="H660" s="45" t="s">
        <v>5</v>
      </c>
      <c r="I660" s="45" t="s">
        <v>194</v>
      </c>
    </row>
    <row r="661" spans="1:9" ht="15" x14ac:dyDescent="0.25">
      <c r="A661" s="52" t="str">
        <f>TabListaBens[[#This Row],[Bem]]</f>
        <v>SBGCL-VRVFF00102</v>
      </c>
      <c r="B661" s="52" t="str">
        <f>IFERROR(IFERROR(VLOOKUP(TabListaBens[[#This Row],[CodBem]],#REF!,3,FALSE),VLOOKUP(TabListaBens[[#This Row],[CodBem]],#REF!,4,FALSE)),"-")</f>
        <v>-</v>
      </c>
      <c r="C661" s="52" t="str">
        <f>IFERROR(IFERROR(VLOOKUP(TabListaBens[[#This Row],[CodBem]],#REF!,5,FALSE),VLOOKUP(TabListaBens[[#This Row],[CodBem]],#REF!,6,FALSE)),"-")</f>
        <v>-</v>
      </c>
      <c r="D661" s="45" t="s">
        <v>1023</v>
      </c>
      <c r="E661" s="45" t="s">
        <v>9</v>
      </c>
      <c r="F661" s="45" t="s">
        <v>193</v>
      </c>
      <c r="G661" s="45" t="s">
        <v>22</v>
      </c>
      <c r="H661" s="45" t="s">
        <v>5</v>
      </c>
      <c r="I661" s="45" t="s">
        <v>194</v>
      </c>
    </row>
    <row r="662" spans="1:9" ht="15" x14ac:dyDescent="0.25">
      <c r="A662" s="52" t="str">
        <f>TabListaBens[[#This Row],[Bem]]</f>
        <v>SBGCL-VRVFF00103</v>
      </c>
      <c r="B662" s="52" t="str">
        <f>IFERROR(IFERROR(VLOOKUP(TabListaBens[[#This Row],[CodBem]],#REF!,3,FALSE),VLOOKUP(TabListaBens[[#This Row],[CodBem]],#REF!,4,FALSE)),"-")</f>
        <v>-</v>
      </c>
      <c r="C662" s="52" t="str">
        <f>IFERROR(IFERROR(VLOOKUP(TabListaBens[[#This Row],[CodBem]],#REF!,5,FALSE),VLOOKUP(TabListaBens[[#This Row],[CodBem]],#REF!,6,FALSE)),"-")</f>
        <v>-</v>
      </c>
      <c r="D662" s="45" t="s">
        <v>1024</v>
      </c>
      <c r="E662" s="45" t="s">
        <v>9</v>
      </c>
      <c r="F662" s="45" t="s">
        <v>193</v>
      </c>
      <c r="G662" s="45" t="s">
        <v>22</v>
      </c>
      <c r="H662" s="45" t="s">
        <v>5</v>
      </c>
      <c r="I662" s="45" t="s">
        <v>194</v>
      </c>
    </row>
    <row r="663" spans="1:9" ht="15" x14ac:dyDescent="0.25">
      <c r="A663" s="52" t="str">
        <f>TabListaBens[[#This Row],[Bem]]</f>
        <v>SBGCL-VRVFF00104</v>
      </c>
      <c r="B663" s="52" t="str">
        <f>IFERROR(IFERROR(VLOOKUP(TabListaBens[[#This Row],[CodBem]],#REF!,3,FALSE),VLOOKUP(TabListaBens[[#This Row],[CodBem]],#REF!,4,FALSE)),"-")</f>
        <v>-</v>
      </c>
      <c r="C663" s="52" t="str">
        <f>IFERROR(IFERROR(VLOOKUP(TabListaBens[[#This Row],[CodBem]],#REF!,5,FALSE),VLOOKUP(TabListaBens[[#This Row],[CodBem]],#REF!,6,FALSE)),"-")</f>
        <v>-</v>
      </c>
      <c r="D663" s="45" t="s">
        <v>1025</v>
      </c>
      <c r="E663" s="45" t="s">
        <v>9</v>
      </c>
      <c r="F663" s="45" t="s">
        <v>193</v>
      </c>
      <c r="G663" s="45" t="s">
        <v>22</v>
      </c>
      <c r="H663" s="45" t="s">
        <v>5</v>
      </c>
      <c r="I663" s="45" t="s">
        <v>194</v>
      </c>
    </row>
    <row r="664" spans="1:9" ht="15" x14ac:dyDescent="0.25">
      <c r="A664" s="52" t="str">
        <f>TabListaBens[[#This Row],[Bem]]</f>
        <v>SBGCL-VRVFF00105</v>
      </c>
      <c r="B664" s="52" t="str">
        <f>IFERROR(IFERROR(VLOOKUP(TabListaBens[[#This Row],[CodBem]],#REF!,3,FALSE),VLOOKUP(TabListaBens[[#This Row],[CodBem]],#REF!,4,FALSE)),"-")</f>
        <v>-</v>
      </c>
      <c r="C664" s="52" t="str">
        <f>IFERROR(IFERROR(VLOOKUP(TabListaBens[[#This Row],[CodBem]],#REF!,5,FALSE),VLOOKUP(TabListaBens[[#This Row],[CodBem]],#REF!,6,FALSE)),"-")</f>
        <v>-</v>
      </c>
      <c r="D664" s="45" t="s">
        <v>1026</v>
      </c>
      <c r="E664" s="45" t="s">
        <v>9</v>
      </c>
      <c r="F664" s="45" t="s">
        <v>193</v>
      </c>
      <c r="G664" s="45" t="s">
        <v>22</v>
      </c>
      <c r="H664" s="45" t="s">
        <v>5</v>
      </c>
      <c r="I664" s="45" t="s">
        <v>194</v>
      </c>
    </row>
    <row r="665" spans="1:9" ht="15" x14ac:dyDescent="0.25">
      <c r="A665" s="52" t="str">
        <f>TabListaBens[[#This Row],[Bem]]</f>
        <v>SBGCL-VRVFF00106</v>
      </c>
      <c r="B665" s="52" t="str">
        <f>IFERROR(IFERROR(VLOOKUP(TabListaBens[[#This Row],[CodBem]],#REF!,3,FALSE),VLOOKUP(TabListaBens[[#This Row],[CodBem]],#REF!,4,FALSE)),"-")</f>
        <v>-</v>
      </c>
      <c r="C665" s="52" t="str">
        <f>IFERROR(IFERROR(VLOOKUP(TabListaBens[[#This Row],[CodBem]],#REF!,5,FALSE),VLOOKUP(TabListaBens[[#This Row],[CodBem]],#REF!,6,FALSE)),"-")</f>
        <v>-</v>
      </c>
      <c r="D665" s="45" t="s">
        <v>1027</v>
      </c>
      <c r="E665" s="45" t="s">
        <v>9</v>
      </c>
      <c r="F665" s="45" t="s">
        <v>193</v>
      </c>
      <c r="G665" s="45" t="s">
        <v>22</v>
      </c>
      <c r="H665" s="45" t="s">
        <v>5</v>
      </c>
      <c r="I665" s="45" t="s">
        <v>194</v>
      </c>
    </row>
    <row r="666" spans="1:9" ht="15" x14ac:dyDescent="0.25">
      <c r="A666" s="52" t="str">
        <f>TabListaBens[[#This Row],[Bem]]</f>
        <v>SBGCL-VRVFF00107</v>
      </c>
      <c r="B666" s="52" t="str">
        <f>IFERROR(IFERROR(VLOOKUP(TabListaBens[[#This Row],[CodBem]],#REF!,3,FALSE),VLOOKUP(TabListaBens[[#This Row],[CodBem]],#REF!,4,FALSE)),"-")</f>
        <v>-</v>
      </c>
      <c r="C666" s="52" t="str">
        <f>IFERROR(IFERROR(VLOOKUP(TabListaBens[[#This Row],[CodBem]],#REF!,5,FALSE),VLOOKUP(TabListaBens[[#This Row],[CodBem]],#REF!,6,FALSE)),"-")</f>
        <v>-</v>
      </c>
      <c r="D666" s="45" t="s">
        <v>1028</v>
      </c>
      <c r="E666" s="45" t="s">
        <v>9</v>
      </c>
      <c r="F666" s="45" t="s">
        <v>193</v>
      </c>
      <c r="G666" s="45" t="s">
        <v>22</v>
      </c>
      <c r="H666" s="45" t="s">
        <v>5</v>
      </c>
      <c r="I666" s="45" t="s">
        <v>194</v>
      </c>
    </row>
    <row r="667" spans="1:9" ht="15" x14ac:dyDescent="0.25">
      <c r="A667" s="52" t="str">
        <f>TabListaBens[[#This Row],[Bem]]</f>
        <v>SBGCL-VRVFF00108</v>
      </c>
      <c r="B667" s="52" t="str">
        <f>IFERROR(IFERROR(VLOOKUP(TabListaBens[[#This Row],[CodBem]],#REF!,3,FALSE),VLOOKUP(TabListaBens[[#This Row],[CodBem]],#REF!,4,FALSE)),"-")</f>
        <v>-</v>
      </c>
      <c r="C667" s="52" t="str">
        <f>IFERROR(IFERROR(VLOOKUP(TabListaBens[[#This Row],[CodBem]],#REF!,5,FALSE),VLOOKUP(TabListaBens[[#This Row],[CodBem]],#REF!,6,FALSE)),"-")</f>
        <v>-</v>
      </c>
      <c r="D667" s="45" t="s">
        <v>1029</v>
      </c>
      <c r="E667" s="45" t="s">
        <v>9</v>
      </c>
      <c r="F667" s="45" t="s">
        <v>193</v>
      </c>
      <c r="G667" s="45" t="s">
        <v>22</v>
      </c>
      <c r="H667" s="45" t="s">
        <v>5</v>
      </c>
      <c r="I667" s="45" t="s">
        <v>194</v>
      </c>
    </row>
    <row r="668" spans="1:9" ht="15" x14ac:dyDescent="0.25">
      <c r="A668" s="52" t="str">
        <f>TabListaBens[[#This Row],[Bem]]</f>
        <v>SBGCL-VRVFF00109</v>
      </c>
      <c r="B668" s="52" t="str">
        <f>IFERROR(IFERROR(VLOOKUP(TabListaBens[[#This Row],[CodBem]],#REF!,3,FALSE),VLOOKUP(TabListaBens[[#This Row],[CodBem]],#REF!,4,FALSE)),"-")</f>
        <v>-</v>
      </c>
      <c r="C668" s="52" t="str">
        <f>IFERROR(IFERROR(VLOOKUP(TabListaBens[[#This Row],[CodBem]],#REF!,5,FALSE),VLOOKUP(TabListaBens[[#This Row],[CodBem]],#REF!,6,FALSE)),"-")</f>
        <v>-</v>
      </c>
      <c r="D668" s="45" t="s">
        <v>1030</v>
      </c>
      <c r="E668" s="45" t="s">
        <v>9</v>
      </c>
      <c r="F668" s="45" t="s">
        <v>193</v>
      </c>
      <c r="G668" s="45" t="s">
        <v>22</v>
      </c>
      <c r="H668" s="45" t="s">
        <v>5</v>
      </c>
      <c r="I668" s="45" t="s">
        <v>194</v>
      </c>
    </row>
    <row r="669" spans="1:9" ht="15" x14ac:dyDescent="0.25">
      <c r="A669" s="52" t="str">
        <f>TabListaBens[[#This Row],[Bem]]</f>
        <v>SBGCL-VRVFF00110</v>
      </c>
      <c r="B669" s="52" t="str">
        <f>IFERROR(IFERROR(VLOOKUP(TabListaBens[[#This Row],[CodBem]],#REF!,3,FALSE),VLOOKUP(TabListaBens[[#This Row],[CodBem]],#REF!,4,FALSE)),"-")</f>
        <v>-</v>
      </c>
      <c r="C669" s="52" t="str">
        <f>IFERROR(IFERROR(VLOOKUP(TabListaBens[[#This Row],[CodBem]],#REF!,5,FALSE),VLOOKUP(TabListaBens[[#This Row],[CodBem]],#REF!,6,FALSE)),"-")</f>
        <v>-</v>
      </c>
      <c r="D669" s="45" t="s">
        <v>1031</v>
      </c>
      <c r="E669" s="45" t="s">
        <v>9</v>
      </c>
      <c r="F669" s="45" t="s">
        <v>193</v>
      </c>
      <c r="G669" s="45" t="s">
        <v>22</v>
      </c>
      <c r="H669" s="45" t="s">
        <v>5</v>
      </c>
      <c r="I669" s="45" t="s">
        <v>194</v>
      </c>
    </row>
    <row r="670" spans="1:9" ht="15" x14ac:dyDescent="0.25">
      <c r="A670" s="52" t="str">
        <f>TabListaBens[[#This Row],[Bem]]</f>
        <v>SBGCL-VRVFF00111</v>
      </c>
      <c r="B670" s="52" t="str">
        <f>IFERROR(IFERROR(VLOOKUP(TabListaBens[[#This Row],[CodBem]],#REF!,3,FALSE),VLOOKUP(TabListaBens[[#This Row],[CodBem]],#REF!,4,FALSE)),"-")</f>
        <v>-</v>
      </c>
      <c r="C670" s="52" t="str">
        <f>IFERROR(IFERROR(VLOOKUP(TabListaBens[[#This Row],[CodBem]],#REF!,5,FALSE),VLOOKUP(TabListaBens[[#This Row],[CodBem]],#REF!,6,FALSE)),"-")</f>
        <v>-</v>
      </c>
      <c r="D670" s="45" t="s">
        <v>1032</v>
      </c>
      <c r="E670" s="45" t="s">
        <v>9</v>
      </c>
      <c r="F670" s="45" t="s">
        <v>193</v>
      </c>
      <c r="G670" s="45" t="s">
        <v>22</v>
      </c>
      <c r="H670" s="45" t="s">
        <v>5</v>
      </c>
      <c r="I670" s="45" t="s">
        <v>194</v>
      </c>
    </row>
    <row r="671" spans="1:9" ht="15" x14ac:dyDescent="0.25">
      <c r="A671" s="52" t="str">
        <f>TabListaBens[[#This Row],[Bem]]</f>
        <v>SBGCL-VRVFF00112</v>
      </c>
      <c r="B671" s="52" t="str">
        <f>IFERROR(IFERROR(VLOOKUP(TabListaBens[[#This Row],[CodBem]],#REF!,3,FALSE),VLOOKUP(TabListaBens[[#This Row],[CodBem]],#REF!,4,FALSE)),"-")</f>
        <v>-</v>
      </c>
      <c r="C671" s="52" t="str">
        <f>IFERROR(IFERROR(VLOOKUP(TabListaBens[[#This Row],[CodBem]],#REF!,5,FALSE),VLOOKUP(TabListaBens[[#This Row],[CodBem]],#REF!,6,FALSE)),"-")</f>
        <v>-</v>
      </c>
      <c r="D671" s="45" t="s">
        <v>1033</v>
      </c>
      <c r="E671" s="45" t="s">
        <v>9</v>
      </c>
      <c r="F671" s="45" t="s">
        <v>193</v>
      </c>
      <c r="G671" s="45" t="s">
        <v>22</v>
      </c>
      <c r="H671" s="45" t="s">
        <v>5</v>
      </c>
      <c r="I671" s="45" t="s">
        <v>194</v>
      </c>
    </row>
    <row r="672" spans="1:9" ht="15" x14ac:dyDescent="0.25">
      <c r="A672" s="52" t="str">
        <f>TabListaBens[[#This Row],[Bem]]</f>
        <v>SBGCL-VRVFF00113</v>
      </c>
      <c r="B672" s="52" t="str">
        <f>IFERROR(IFERROR(VLOOKUP(TabListaBens[[#This Row],[CodBem]],#REF!,3,FALSE),VLOOKUP(TabListaBens[[#This Row],[CodBem]],#REF!,4,FALSE)),"-")</f>
        <v>-</v>
      </c>
      <c r="C672" s="52" t="str">
        <f>IFERROR(IFERROR(VLOOKUP(TabListaBens[[#This Row],[CodBem]],#REF!,5,FALSE),VLOOKUP(TabListaBens[[#This Row],[CodBem]],#REF!,6,FALSE)),"-")</f>
        <v>-</v>
      </c>
      <c r="D672" s="45" t="s">
        <v>1034</v>
      </c>
      <c r="E672" s="45" t="s">
        <v>9</v>
      </c>
      <c r="F672" s="45" t="s">
        <v>193</v>
      </c>
      <c r="G672" s="45" t="s">
        <v>22</v>
      </c>
      <c r="H672" s="45" t="s">
        <v>5</v>
      </c>
      <c r="I672" s="45" t="s">
        <v>194</v>
      </c>
    </row>
    <row r="673" spans="1:9" ht="15" x14ac:dyDescent="0.25">
      <c r="A673" s="52" t="str">
        <f>TabListaBens[[#This Row],[Bem]]</f>
        <v>SBGCL-VRVFF00114</v>
      </c>
      <c r="B673" s="52" t="str">
        <f>IFERROR(IFERROR(VLOOKUP(TabListaBens[[#This Row],[CodBem]],#REF!,3,FALSE),VLOOKUP(TabListaBens[[#This Row],[CodBem]],#REF!,4,FALSE)),"-")</f>
        <v>-</v>
      </c>
      <c r="C673" s="52" t="str">
        <f>IFERROR(IFERROR(VLOOKUP(TabListaBens[[#This Row],[CodBem]],#REF!,5,FALSE),VLOOKUP(TabListaBens[[#This Row],[CodBem]],#REF!,6,FALSE)),"-")</f>
        <v>-</v>
      </c>
      <c r="D673" s="45" t="s">
        <v>1035</v>
      </c>
      <c r="E673" s="45" t="s">
        <v>9</v>
      </c>
      <c r="F673" s="45" t="s">
        <v>1209</v>
      </c>
      <c r="G673" s="45" t="s">
        <v>22</v>
      </c>
      <c r="H673" s="45" t="s">
        <v>5</v>
      </c>
      <c r="I673" s="45" t="s">
        <v>194</v>
      </c>
    </row>
    <row r="674" spans="1:9" ht="15" x14ac:dyDescent="0.25">
      <c r="A674" s="52" t="str">
        <f>TabListaBens[[#This Row],[Bem]]</f>
        <v>SBGCL-VRVFF00115</v>
      </c>
      <c r="B674" s="52" t="str">
        <f>IFERROR(IFERROR(VLOOKUP(TabListaBens[[#This Row],[CodBem]],#REF!,3,FALSE),VLOOKUP(TabListaBens[[#This Row],[CodBem]],#REF!,4,FALSE)),"-")</f>
        <v>-</v>
      </c>
      <c r="C674" s="52" t="str">
        <f>IFERROR(IFERROR(VLOOKUP(TabListaBens[[#This Row],[CodBem]],#REF!,5,FALSE),VLOOKUP(TabListaBens[[#This Row],[CodBem]],#REF!,6,FALSE)),"-")</f>
        <v>-</v>
      </c>
      <c r="D674" s="45" t="s">
        <v>1036</v>
      </c>
      <c r="E674" s="45" t="s">
        <v>9</v>
      </c>
      <c r="F674" s="45" t="s">
        <v>193</v>
      </c>
      <c r="G674" s="45" t="s">
        <v>22</v>
      </c>
      <c r="H674" s="45" t="s">
        <v>5</v>
      </c>
      <c r="I674" s="45" t="s">
        <v>194</v>
      </c>
    </row>
    <row r="675" spans="1:9" ht="15" x14ac:dyDescent="0.25">
      <c r="A675" s="52" t="str">
        <f>TabListaBens[[#This Row],[Bem]]</f>
        <v>SBGCL-VRVFF00116</v>
      </c>
      <c r="B675" s="52" t="str">
        <f>IFERROR(IFERROR(VLOOKUP(TabListaBens[[#This Row],[CodBem]],#REF!,3,FALSE),VLOOKUP(TabListaBens[[#This Row],[CodBem]],#REF!,4,FALSE)),"-")</f>
        <v>-</v>
      </c>
      <c r="C675" s="52" t="str">
        <f>IFERROR(IFERROR(VLOOKUP(TabListaBens[[#This Row],[CodBem]],#REF!,5,FALSE),VLOOKUP(TabListaBens[[#This Row],[CodBem]],#REF!,6,FALSE)),"-")</f>
        <v>-</v>
      </c>
      <c r="D675" s="45" t="s">
        <v>1037</v>
      </c>
      <c r="E675" s="45" t="s">
        <v>9</v>
      </c>
      <c r="F675" s="45" t="s">
        <v>193</v>
      </c>
      <c r="G675" s="45" t="s">
        <v>22</v>
      </c>
      <c r="H675" s="45" t="s">
        <v>5</v>
      </c>
      <c r="I675" s="45" t="s">
        <v>194</v>
      </c>
    </row>
    <row r="676" spans="1:9" ht="15" x14ac:dyDescent="0.25">
      <c r="A676" s="52" t="str">
        <f>TabListaBens[[#This Row],[Bem]]</f>
        <v>SBGCL-VRVFF00117</v>
      </c>
      <c r="B676" s="52" t="str">
        <f>IFERROR(IFERROR(VLOOKUP(TabListaBens[[#This Row],[CodBem]],#REF!,3,FALSE),VLOOKUP(TabListaBens[[#This Row],[CodBem]],#REF!,4,FALSE)),"-")</f>
        <v>-</v>
      </c>
      <c r="C676" s="52" t="str">
        <f>IFERROR(IFERROR(VLOOKUP(TabListaBens[[#This Row],[CodBem]],#REF!,5,FALSE),VLOOKUP(TabListaBens[[#This Row],[CodBem]],#REF!,6,FALSE)),"-")</f>
        <v>-</v>
      </c>
      <c r="D676" s="45" t="s">
        <v>1038</v>
      </c>
      <c r="E676" s="45" t="s">
        <v>9</v>
      </c>
      <c r="F676" s="45" t="s">
        <v>193</v>
      </c>
      <c r="G676" s="45" t="s">
        <v>22</v>
      </c>
      <c r="H676" s="45" t="s">
        <v>5</v>
      </c>
      <c r="I676" s="45" t="s">
        <v>194</v>
      </c>
    </row>
    <row r="677" spans="1:9" ht="15" x14ac:dyDescent="0.25">
      <c r="A677" s="52" t="str">
        <f>TabListaBens[[#This Row],[Bem]]</f>
        <v>SBGCL-VRVFF00118</v>
      </c>
      <c r="B677" s="52" t="str">
        <f>IFERROR(IFERROR(VLOOKUP(TabListaBens[[#This Row],[CodBem]],#REF!,3,FALSE),VLOOKUP(TabListaBens[[#This Row],[CodBem]],#REF!,4,FALSE)),"-")</f>
        <v>-</v>
      </c>
      <c r="C677" s="52" t="str">
        <f>IFERROR(IFERROR(VLOOKUP(TabListaBens[[#This Row],[CodBem]],#REF!,5,FALSE),VLOOKUP(TabListaBens[[#This Row],[CodBem]],#REF!,6,FALSE)),"-")</f>
        <v>-</v>
      </c>
      <c r="D677" s="45" t="s">
        <v>1039</v>
      </c>
      <c r="E677" s="45" t="s">
        <v>9</v>
      </c>
      <c r="F677" s="45" t="s">
        <v>193</v>
      </c>
      <c r="G677" s="45" t="s">
        <v>22</v>
      </c>
      <c r="H677" s="45" t="s">
        <v>5</v>
      </c>
      <c r="I677" s="45" t="s">
        <v>194</v>
      </c>
    </row>
    <row r="678" spans="1:9" ht="15" x14ac:dyDescent="0.25">
      <c r="A678" s="52" t="str">
        <f>TabListaBens[[#This Row],[Bem]]</f>
        <v>SBGCL-VRVFF00119</v>
      </c>
      <c r="B678" s="52" t="str">
        <f>IFERROR(IFERROR(VLOOKUP(TabListaBens[[#This Row],[CodBem]],#REF!,3,FALSE),VLOOKUP(TabListaBens[[#This Row],[CodBem]],#REF!,4,FALSE)),"-")</f>
        <v>-</v>
      </c>
      <c r="C678" s="52" t="str">
        <f>IFERROR(IFERROR(VLOOKUP(TabListaBens[[#This Row],[CodBem]],#REF!,5,FALSE),VLOOKUP(TabListaBens[[#This Row],[CodBem]],#REF!,6,FALSE)),"-")</f>
        <v>-</v>
      </c>
      <c r="D678" s="45" t="s">
        <v>1130</v>
      </c>
      <c r="E678" s="45" t="s">
        <v>9</v>
      </c>
      <c r="F678" s="45" t="s">
        <v>193</v>
      </c>
      <c r="G678" s="45" t="s">
        <v>22</v>
      </c>
      <c r="H678" s="45" t="s">
        <v>5</v>
      </c>
      <c r="I678" s="45" t="s">
        <v>194</v>
      </c>
    </row>
    <row r="679" spans="1:9" ht="15" x14ac:dyDescent="0.25">
      <c r="A679" s="52" t="str">
        <f>TabListaBens[[#This Row],[Bem]]</f>
        <v>SBGCL-VRVFF00120</v>
      </c>
      <c r="B679" s="52" t="str">
        <f>IFERROR(IFERROR(VLOOKUP(TabListaBens[[#This Row],[CodBem]],#REF!,3,FALSE),VLOOKUP(TabListaBens[[#This Row],[CodBem]],#REF!,4,FALSE)),"-")</f>
        <v>-</v>
      </c>
      <c r="C679" s="52" t="str">
        <f>IFERROR(IFERROR(VLOOKUP(TabListaBens[[#This Row],[CodBem]],#REF!,5,FALSE),VLOOKUP(TabListaBens[[#This Row],[CodBem]],#REF!,6,FALSE)),"-")</f>
        <v>-</v>
      </c>
      <c r="D679" s="45" t="s">
        <v>1131</v>
      </c>
      <c r="E679" s="45" t="s">
        <v>9</v>
      </c>
      <c r="F679" s="45" t="s">
        <v>193</v>
      </c>
      <c r="G679" s="45" t="s">
        <v>22</v>
      </c>
      <c r="H679" s="45" t="s">
        <v>18</v>
      </c>
      <c r="I679" s="45" t="s">
        <v>194</v>
      </c>
    </row>
    <row r="680" spans="1:9" ht="15" x14ac:dyDescent="0.25">
      <c r="A680" s="52" t="str">
        <f>TabListaBens[[#This Row],[Bem]]</f>
        <v>SBGCL-VRVFF00121</v>
      </c>
      <c r="B680" s="52" t="str">
        <f>IFERROR(IFERROR(VLOOKUP(TabListaBens[[#This Row],[CodBem]],#REF!,3,FALSE),VLOOKUP(TabListaBens[[#This Row],[CodBem]],#REF!,4,FALSE)),"-")</f>
        <v>-</v>
      </c>
      <c r="C680" s="52" t="str">
        <f>IFERROR(IFERROR(VLOOKUP(TabListaBens[[#This Row],[CodBem]],#REF!,5,FALSE),VLOOKUP(TabListaBens[[#This Row],[CodBem]],#REF!,6,FALSE)),"-")</f>
        <v>-</v>
      </c>
      <c r="D680" s="45" t="s">
        <v>1132</v>
      </c>
      <c r="E680" s="45" t="s">
        <v>9</v>
      </c>
      <c r="F680" s="45" t="s">
        <v>193</v>
      </c>
      <c r="G680" s="45" t="s">
        <v>22</v>
      </c>
      <c r="H680" s="45" t="s">
        <v>18</v>
      </c>
      <c r="I680" s="45" t="s">
        <v>194</v>
      </c>
    </row>
    <row r="681" spans="1:9" ht="15" x14ac:dyDescent="0.25">
      <c r="A681" s="52" t="str">
        <f>TabListaBens[[#This Row],[Bem]]</f>
        <v>SBGCL-VRVFF00122</v>
      </c>
      <c r="B681" s="52" t="str">
        <f>IFERROR(IFERROR(VLOOKUP(TabListaBens[[#This Row],[CodBem]],#REF!,3,FALSE),VLOOKUP(TabListaBens[[#This Row],[CodBem]],#REF!,4,FALSE)),"-")</f>
        <v>-</v>
      </c>
      <c r="C681" s="52" t="str">
        <f>IFERROR(IFERROR(VLOOKUP(TabListaBens[[#This Row],[CodBem]],#REF!,5,FALSE),VLOOKUP(TabListaBens[[#This Row],[CodBem]],#REF!,6,FALSE)),"-")</f>
        <v>-</v>
      </c>
      <c r="D681" s="45" t="s">
        <v>1133</v>
      </c>
      <c r="E681" s="45" t="s">
        <v>9</v>
      </c>
      <c r="F681" s="45" t="s">
        <v>193</v>
      </c>
      <c r="G681" s="45" t="s">
        <v>22</v>
      </c>
      <c r="H681" s="45" t="s">
        <v>5</v>
      </c>
      <c r="I681" s="45" t="s">
        <v>194</v>
      </c>
    </row>
    <row r="682" spans="1:9" ht="15" x14ac:dyDescent="0.25">
      <c r="A682" s="52" t="str">
        <f>TabListaBens[[#This Row],[Bem]]</f>
        <v>SBGCL-VRVFF00123</v>
      </c>
      <c r="B682" s="52" t="str">
        <f>IFERROR(IFERROR(VLOOKUP(TabListaBens[[#This Row],[CodBem]],#REF!,3,FALSE),VLOOKUP(TabListaBens[[#This Row],[CodBem]],#REF!,4,FALSE)),"-")</f>
        <v>-</v>
      </c>
      <c r="C682" s="52" t="str">
        <f>IFERROR(IFERROR(VLOOKUP(TabListaBens[[#This Row],[CodBem]],#REF!,5,FALSE),VLOOKUP(TabListaBens[[#This Row],[CodBem]],#REF!,6,FALSE)),"-")</f>
        <v>-</v>
      </c>
      <c r="D682" s="45" t="s">
        <v>1134</v>
      </c>
      <c r="E682" s="45" t="s">
        <v>9</v>
      </c>
      <c r="F682" s="45" t="s">
        <v>193</v>
      </c>
      <c r="G682" s="45" t="s">
        <v>22</v>
      </c>
      <c r="H682" s="45" t="s">
        <v>18</v>
      </c>
      <c r="I682" s="45" t="s">
        <v>194</v>
      </c>
    </row>
    <row r="683" spans="1:9" ht="15" x14ac:dyDescent="0.25">
      <c r="A683" s="52" t="str">
        <f>TabListaBens[[#This Row],[Bem]]</f>
        <v>SBGCL-VRVFF00124</v>
      </c>
      <c r="B683" s="52" t="str">
        <f>IFERROR(IFERROR(VLOOKUP(TabListaBens[[#This Row],[CodBem]],#REF!,3,FALSE),VLOOKUP(TabListaBens[[#This Row],[CodBem]],#REF!,4,FALSE)),"-")</f>
        <v>-</v>
      </c>
      <c r="C683" s="52" t="str">
        <f>IFERROR(IFERROR(VLOOKUP(TabListaBens[[#This Row],[CodBem]],#REF!,5,FALSE),VLOOKUP(TabListaBens[[#This Row],[CodBem]],#REF!,6,FALSE)),"-")</f>
        <v>-</v>
      </c>
      <c r="D683" s="45" t="s">
        <v>1135</v>
      </c>
      <c r="E683" s="45" t="s">
        <v>9</v>
      </c>
      <c r="F683" s="45" t="s">
        <v>193</v>
      </c>
      <c r="G683" s="45" t="s">
        <v>22</v>
      </c>
      <c r="H683" s="45" t="s">
        <v>18</v>
      </c>
      <c r="I683" s="45" t="s">
        <v>194</v>
      </c>
    </row>
    <row r="684" spans="1:9" ht="15" x14ac:dyDescent="0.25">
      <c r="A684" s="52" t="str">
        <f>TabListaBens[[#This Row],[Bem]]</f>
        <v>SBGCL-VRVFF00125</v>
      </c>
      <c r="B684" s="52" t="str">
        <f>IFERROR(IFERROR(VLOOKUP(TabListaBens[[#This Row],[CodBem]],#REF!,3,FALSE),VLOOKUP(TabListaBens[[#This Row],[CodBem]],#REF!,4,FALSE)),"-")</f>
        <v>-</v>
      </c>
      <c r="C684" s="52" t="str">
        <f>IFERROR(IFERROR(VLOOKUP(TabListaBens[[#This Row],[CodBem]],#REF!,5,FALSE),VLOOKUP(TabListaBens[[#This Row],[CodBem]],#REF!,6,FALSE)),"-")</f>
        <v>-</v>
      </c>
      <c r="D684" s="45" t="s">
        <v>1136</v>
      </c>
      <c r="E684" s="45" t="s">
        <v>9</v>
      </c>
      <c r="F684" s="45" t="s">
        <v>193</v>
      </c>
      <c r="G684" s="45" t="s">
        <v>22</v>
      </c>
      <c r="H684" s="45" t="s">
        <v>18</v>
      </c>
      <c r="I684" s="45" t="s">
        <v>194</v>
      </c>
    </row>
    <row r="685" spans="1:9" ht="15" x14ac:dyDescent="0.25">
      <c r="A685" s="52" t="str">
        <f>TabListaBens[[#This Row],[Bem]]</f>
        <v>SBGCL-VRVFF00126</v>
      </c>
      <c r="B685" s="52" t="str">
        <f>IFERROR(IFERROR(VLOOKUP(TabListaBens[[#This Row],[CodBem]],#REF!,3,FALSE),VLOOKUP(TabListaBens[[#This Row],[CodBem]],#REF!,4,FALSE)),"-")</f>
        <v>-</v>
      </c>
      <c r="C685" s="52" t="str">
        <f>IFERROR(IFERROR(VLOOKUP(TabListaBens[[#This Row],[CodBem]],#REF!,5,FALSE),VLOOKUP(TabListaBens[[#This Row],[CodBem]],#REF!,6,FALSE)),"-")</f>
        <v>-</v>
      </c>
      <c r="D685" s="45" t="s">
        <v>1137</v>
      </c>
      <c r="E685" s="45" t="s">
        <v>9</v>
      </c>
      <c r="F685" s="45" t="s">
        <v>193</v>
      </c>
      <c r="G685" s="45" t="s">
        <v>22</v>
      </c>
      <c r="H685" s="45" t="s">
        <v>5</v>
      </c>
      <c r="I685" s="45" t="s">
        <v>194</v>
      </c>
    </row>
    <row r="686" spans="1:9" ht="15" x14ac:dyDescent="0.25">
      <c r="A686" s="52" t="str">
        <f>TabListaBens[[#This Row],[Bem]]</f>
        <v>SBGCL-VRVFF00127</v>
      </c>
      <c r="B686" s="52" t="str">
        <f>IFERROR(IFERROR(VLOOKUP(TabListaBens[[#This Row],[CodBem]],#REF!,3,FALSE),VLOOKUP(TabListaBens[[#This Row],[CodBem]],#REF!,4,FALSE)),"-")</f>
        <v>-</v>
      </c>
      <c r="C686" s="52" t="str">
        <f>IFERROR(IFERROR(VLOOKUP(TabListaBens[[#This Row],[CodBem]],#REF!,5,FALSE),VLOOKUP(TabListaBens[[#This Row],[CodBem]],#REF!,6,FALSE)),"-")</f>
        <v>-</v>
      </c>
      <c r="D686" s="45" t="s">
        <v>1138</v>
      </c>
      <c r="E686" s="45" t="s">
        <v>9</v>
      </c>
      <c r="F686" s="45" t="s">
        <v>193</v>
      </c>
      <c r="G686" s="45" t="s">
        <v>22</v>
      </c>
      <c r="H686" s="45" t="s">
        <v>18</v>
      </c>
      <c r="I686" s="45" t="s">
        <v>194</v>
      </c>
    </row>
    <row r="687" spans="1:9" ht="15" x14ac:dyDescent="0.25">
      <c r="A687" s="52" t="str">
        <f>TabListaBens[[#This Row],[Bem]]</f>
        <v>SBGCL-VRVFF00128</v>
      </c>
      <c r="B687" s="52" t="str">
        <f>IFERROR(IFERROR(VLOOKUP(TabListaBens[[#This Row],[CodBem]],#REF!,3,FALSE),VLOOKUP(TabListaBens[[#This Row],[CodBem]],#REF!,4,FALSE)),"-")</f>
        <v>-</v>
      </c>
      <c r="C687" s="52" t="str">
        <f>IFERROR(IFERROR(VLOOKUP(TabListaBens[[#This Row],[CodBem]],#REF!,5,FALSE),VLOOKUP(TabListaBens[[#This Row],[CodBem]],#REF!,6,FALSE)),"-")</f>
        <v>-</v>
      </c>
      <c r="D687" s="45" t="s">
        <v>1139</v>
      </c>
      <c r="E687" s="45" t="s">
        <v>9</v>
      </c>
      <c r="F687" s="45" t="s">
        <v>193</v>
      </c>
      <c r="G687" s="45" t="s">
        <v>22</v>
      </c>
      <c r="H687" s="45" t="s">
        <v>18</v>
      </c>
      <c r="I687" s="45" t="s">
        <v>194</v>
      </c>
    </row>
    <row r="688" spans="1:9" ht="15" x14ac:dyDescent="0.25">
      <c r="A688" s="52" t="str">
        <f>TabListaBens[[#This Row],[Bem]]</f>
        <v>SBGCL-VRVFF00129</v>
      </c>
      <c r="B688" s="52" t="str">
        <f>IFERROR(IFERROR(VLOOKUP(TabListaBens[[#This Row],[CodBem]],#REF!,3,FALSE),VLOOKUP(TabListaBens[[#This Row],[CodBem]],#REF!,4,FALSE)),"-")</f>
        <v>-</v>
      </c>
      <c r="C688" s="52" t="str">
        <f>IFERROR(IFERROR(VLOOKUP(TabListaBens[[#This Row],[CodBem]],#REF!,5,FALSE),VLOOKUP(TabListaBens[[#This Row],[CodBem]],#REF!,6,FALSE)),"-")</f>
        <v>-</v>
      </c>
      <c r="D688" s="45" t="s">
        <v>1198</v>
      </c>
      <c r="E688" s="45" t="s">
        <v>9</v>
      </c>
      <c r="F688" s="45" t="s">
        <v>193</v>
      </c>
      <c r="G688" s="45" t="s">
        <v>22</v>
      </c>
      <c r="H688" s="45" t="s">
        <v>18</v>
      </c>
      <c r="I688" s="45" t="s">
        <v>194</v>
      </c>
    </row>
    <row r="689" spans="1:9" ht="15" x14ac:dyDescent="0.25">
      <c r="A689" s="52" t="str">
        <f>TabListaBens[[#This Row],[Bem]]</f>
        <v>SBGCL-VRVFF00130</v>
      </c>
      <c r="B689" s="52" t="str">
        <f>IFERROR(IFERROR(VLOOKUP(TabListaBens[[#This Row],[CodBem]],#REF!,3,FALSE),VLOOKUP(TabListaBens[[#This Row],[CodBem]],#REF!,4,FALSE)),"-")</f>
        <v>-</v>
      </c>
      <c r="C689" s="52" t="str">
        <f>IFERROR(IFERROR(VLOOKUP(TabListaBens[[#This Row],[CodBem]],#REF!,5,FALSE),VLOOKUP(TabListaBens[[#This Row],[CodBem]],#REF!,6,FALSE)),"-")</f>
        <v>-</v>
      </c>
      <c r="D689" s="45" t="s">
        <v>1199</v>
      </c>
      <c r="E689" s="45" t="s">
        <v>9</v>
      </c>
      <c r="F689" s="45" t="s">
        <v>193</v>
      </c>
      <c r="G689" s="45" t="s">
        <v>22</v>
      </c>
      <c r="H689" s="45" t="s">
        <v>18</v>
      </c>
      <c r="I689" s="45" t="s">
        <v>194</v>
      </c>
    </row>
    <row r="690" spans="1:9" ht="15" x14ac:dyDescent="0.25">
      <c r="A690" s="52" t="str">
        <f>TabListaBens[[#This Row],[Bem]]</f>
        <v>SBGCL-VRVFF00131</v>
      </c>
      <c r="B690" s="52" t="str">
        <f>IFERROR(IFERROR(VLOOKUP(TabListaBens[[#This Row],[CodBem]],#REF!,3,FALSE),VLOOKUP(TabListaBens[[#This Row],[CodBem]],#REF!,4,FALSE)),"-")</f>
        <v>-</v>
      </c>
      <c r="C690" s="52" t="str">
        <f>IFERROR(IFERROR(VLOOKUP(TabListaBens[[#This Row],[CodBem]],#REF!,5,FALSE),VLOOKUP(TabListaBens[[#This Row],[CodBem]],#REF!,6,FALSE)),"-")</f>
        <v>-</v>
      </c>
      <c r="D690" s="45" t="s">
        <v>1200</v>
      </c>
      <c r="E690" s="45" t="s">
        <v>9</v>
      </c>
      <c r="F690" s="45" t="s">
        <v>193</v>
      </c>
      <c r="G690" s="45" t="s">
        <v>22</v>
      </c>
      <c r="H690" s="45" t="s">
        <v>18</v>
      </c>
      <c r="I690" s="45" t="s">
        <v>194</v>
      </c>
    </row>
    <row r="691" spans="1:9" ht="15" x14ac:dyDescent="0.25">
      <c r="A691" s="52" t="str">
        <f>TabListaBens[[#This Row],[Bem]]</f>
        <v>SBGCL-VRVFF00132</v>
      </c>
      <c r="B691" s="52" t="str">
        <f>IFERROR(IFERROR(VLOOKUP(TabListaBens[[#This Row],[CodBem]],#REF!,3,FALSE),VLOOKUP(TabListaBens[[#This Row],[CodBem]],#REF!,4,FALSE)),"-")</f>
        <v>-</v>
      </c>
      <c r="C691" s="52" t="str">
        <f>IFERROR(IFERROR(VLOOKUP(TabListaBens[[#This Row],[CodBem]],#REF!,5,FALSE),VLOOKUP(TabListaBens[[#This Row],[CodBem]],#REF!,6,FALSE)),"-")</f>
        <v>-</v>
      </c>
      <c r="D691" s="45" t="s">
        <v>1201</v>
      </c>
      <c r="E691" s="45" t="s">
        <v>9</v>
      </c>
      <c r="F691" s="45" t="s">
        <v>193</v>
      </c>
      <c r="G691" s="45" t="s">
        <v>22</v>
      </c>
      <c r="H691" s="45" t="s">
        <v>18</v>
      </c>
      <c r="I691" s="45" t="s">
        <v>194</v>
      </c>
    </row>
    <row r="692" spans="1:9" ht="15" x14ac:dyDescent="0.25">
      <c r="A692" s="52" t="str">
        <f>TabListaBens[[#This Row],[Bem]]</f>
        <v>SBGCL-VRVFF00133</v>
      </c>
      <c r="B692" s="52" t="str">
        <f>IFERROR(IFERROR(VLOOKUP(TabListaBens[[#This Row],[CodBem]],#REF!,3,FALSE),VLOOKUP(TabListaBens[[#This Row],[CodBem]],#REF!,4,FALSE)),"-")</f>
        <v>-</v>
      </c>
      <c r="C692" s="52" t="str">
        <f>IFERROR(IFERROR(VLOOKUP(TabListaBens[[#This Row],[CodBem]],#REF!,5,FALSE),VLOOKUP(TabListaBens[[#This Row],[CodBem]],#REF!,6,FALSE)),"-")</f>
        <v>-</v>
      </c>
      <c r="D692" s="45" t="s">
        <v>1202</v>
      </c>
      <c r="E692" s="45" t="s">
        <v>9</v>
      </c>
      <c r="F692" s="45" t="s">
        <v>193</v>
      </c>
      <c r="G692" s="45" t="s">
        <v>22</v>
      </c>
      <c r="H692" s="45" t="s">
        <v>18</v>
      </c>
      <c r="I692" s="45" t="s">
        <v>194</v>
      </c>
    </row>
    <row r="693" spans="1:9" x14ac:dyDescent="0.2">
      <c r="A693" s="52" t="str">
        <f>TabListaBens[[#This Row],[Bem]]</f>
        <v>SBGCL-VRVFF00134</v>
      </c>
      <c r="B693" s="52" t="str">
        <f>IFERROR(IFERROR(VLOOKUP(TabListaBens[[#This Row],[CodBem]],#REF!,3,FALSE),VLOOKUP(TabListaBens[[#This Row],[CodBem]],#REF!,4,FALSE)),"-")</f>
        <v>-</v>
      </c>
      <c r="C693" s="52" t="str">
        <f>IFERROR(IFERROR(VLOOKUP(TabListaBens[[#This Row],[CodBem]],#REF!,5,FALSE),VLOOKUP(TabListaBens[[#This Row],[CodBem]],#REF!,6,FALSE)),"-")</f>
        <v>-</v>
      </c>
      <c r="D693" s="53" t="s">
        <v>1203</v>
      </c>
      <c r="E693" s="53" t="s">
        <v>9</v>
      </c>
      <c r="F693" s="53" t="s">
        <v>193</v>
      </c>
      <c r="G693" s="53" t="s">
        <v>22</v>
      </c>
      <c r="H693" s="53" t="s">
        <v>18</v>
      </c>
      <c r="I693" s="53" t="s">
        <v>194</v>
      </c>
    </row>
    <row r="694" spans="1:9" x14ac:dyDescent="0.2">
      <c r="A694" s="52" t="str">
        <f>TabListaBens[[#This Row],[Bem]]</f>
        <v>SBGCL-VRVFF00135</v>
      </c>
      <c r="B694" s="52" t="str">
        <f>IFERROR(IFERROR(VLOOKUP(TabListaBens[[#This Row],[CodBem]],#REF!,3,FALSE),VLOOKUP(TabListaBens[[#This Row],[CodBem]],#REF!,4,FALSE)),"-")</f>
        <v>-</v>
      </c>
      <c r="C694" s="52" t="str">
        <f>IFERROR(IFERROR(VLOOKUP(TabListaBens[[#This Row],[CodBem]],#REF!,5,FALSE),VLOOKUP(TabListaBens[[#This Row],[CodBem]],#REF!,6,FALSE)),"-")</f>
        <v>-</v>
      </c>
      <c r="D694" s="54" t="s">
        <v>1204</v>
      </c>
      <c r="E694" s="54" t="s">
        <v>9</v>
      </c>
      <c r="F694" s="54" t="s">
        <v>193</v>
      </c>
      <c r="G694" s="54" t="s">
        <v>22</v>
      </c>
      <c r="H694" s="54" t="s">
        <v>18</v>
      </c>
      <c r="I694" s="54" t="s">
        <v>194</v>
      </c>
    </row>
    <row r="695" spans="1:9" x14ac:dyDescent="0.2">
      <c r="A695" s="52" t="str">
        <f>TabListaBens[[#This Row],[Bem]]</f>
        <v>SBGCL-VRVFF00136</v>
      </c>
      <c r="B695" s="52" t="str">
        <f>IFERROR(IFERROR(VLOOKUP(TabListaBens[[#This Row],[CodBem]],#REF!,3,FALSE),VLOOKUP(TabListaBens[[#This Row],[CodBem]],#REF!,4,FALSE)),"-")</f>
        <v>-</v>
      </c>
      <c r="C695" s="52" t="str">
        <f>IFERROR(IFERROR(VLOOKUP(TabListaBens[[#This Row],[CodBem]],#REF!,5,FALSE),VLOOKUP(TabListaBens[[#This Row],[CodBem]],#REF!,6,FALSE)),"-")</f>
        <v>-</v>
      </c>
      <c r="D695" s="54" t="s">
        <v>1205</v>
      </c>
      <c r="E695" s="54" t="s">
        <v>9</v>
      </c>
      <c r="F695" s="54" t="s">
        <v>193</v>
      </c>
      <c r="G695" s="54" t="s">
        <v>22</v>
      </c>
      <c r="H695" s="54" t="s">
        <v>18</v>
      </c>
      <c r="I695" s="54" t="s">
        <v>194</v>
      </c>
    </row>
    <row r="696" spans="1:9" x14ac:dyDescent="0.2">
      <c r="A696" s="52" t="str">
        <f>TabListaBens[[#This Row],[Bem]]</f>
        <v>SBINJ00000000001</v>
      </c>
      <c r="B696" s="52" t="str">
        <f>IFERROR(IFERROR(VLOOKUP(TabListaBens[[#This Row],[CodBem]],#REF!,3,FALSE),VLOOKUP(TabListaBens[[#This Row],[CodBem]],#REF!,4,FALSE)),"-")</f>
        <v>-</v>
      </c>
      <c r="C696" s="52" t="str">
        <f>IFERROR(IFERROR(VLOOKUP(TabListaBens[[#This Row],[CodBem]],#REF!,5,FALSE),VLOOKUP(TabListaBens[[#This Row],[CodBem]],#REF!,6,FALSE)),"-")</f>
        <v>-</v>
      </c>
      <c r="D696" s="54" t="s">
        <v>224</v>
      </c>
      <c r="E696" s="54" t="s">
        <v>7</v>
      </c>
      <c r="F696" s="54" t="s">
        <v>185</v>
      </c>
      <c r="G696" s="54" t="s">
        <v>22</v>
      </c>
      <c r="H696" s="54" t="s">
        <v>18</v>
      </c>
      <c r="I696" s="54" t="s">
        <v>186</v>
      </c>
    </row>
    <row r="697" spans="1:9" x14ac:dyDescent="0.2">
      <c r="A697" s="52" t="str">
        <f>TabListaBens[[#This Row],[Bem]]</f>
        <v>SBPAC-SPCSB00001</v>
      </c>
      <c r="B697" s="52" t="str">
        <f>IFERROR(IFERROR(VLOOKUP(TabListaBens[[#This Row],[CodBem]],#REF!,3,FALSE),VLOOKUP(TabListaBens[[#This Row],[CodBem]],#REF!,4,FALSE)),"-")</f>
        <v>-</v>
      </c>
      <c r="C697" s="52" t="str">
        <f>IFERROR(IFERROR(VLOOKUP(TabListaBens[[#This Row],[CodBem]],#REF!,5,FALSE),VLOOKUP(TabListaBens[[#This Row],[CodBem]],#REF!,6,FALSE)),"-")</f>
        <v>-</v>
      </c>
      <c r="D697" s="54" t="s">
        <v>1095</v>
      </c>
      <c r="E697" s="54" t="s">
        <v>1232</v>
      </c>
      <c r="F697" s="54" t="s">
        <v>843</v>
      </c>
      <c r="G697" s="54" t="s">
        <v>1211</v>
      </c>
      <c r="H697" s="54" t="s">
        <v>8</v>
      </c>
      <c r="I697" s="54" t="s">
        <v>18</v>
      </c>
    </row>
    <row r="698" spans="1:9" x14ac:dyDescent="0.2">
      <c r="A698" s="52" t="str">
        <f>TabListaBens[[#This Row],[Bem]]</f>
        <v>SBVRV00000000001</v>
      </c>
      <c r="B698" s="52" t="str">
        <f>IFERROR(IFERROR(VLOOKUP(TabListaBens[[#This Row],[CodBem]],#REF!,3,FALSE),VLOOKUP(TabListaBens[[#This Row],[CodBem]],#REF!,4,FALSE)),"-")</f>
        <v>-</v>
      </c>
      <c r="C698" s="52" t="str">
        <f>IFERROR(IFERROR(VLOOKUP(TabListaBens[[#This Row],[CodBem]],#REF!,5,FALSE),VLOOKUP(TabListaBens[[#This Row],[CodBem]],#REF!,6,FALSE)),"-")</f>
        <v>-</v>
      </c>
      <c r="D698" s="54" t="s">
        <v>225</v>
      </c>
      <c r="E698" s="54" t="s">
        <v>10</v>
      </c>
      <c r="F698" s="54" t="s">
        <v>191</v>
      </c>
      <c r="G698" s="54" t="s">
        <v>22</v>
      </c>
      <c r="H698" s="54" t="s">
        <v>18</v>
      </c>
      <c r="I698" s="54" t="s">
        <v>192</v>
      </c>
    </row>
  </sheetData>
  <mergeCells count="1">
    <mergeCell ref="D1:I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F13" sqref="F13"/>
    </sheetView>
  </sheetViews>
  <sheetFormatPr defaultRowHeight="15" x14ac:dyDescent="0.25"/>
  <cols>
    <col min="1" max="1" width="18.140625" style="56" bestFit="1" customWidth="1"/>
    <col min="2" max="2" width="21.85546875" style="56" bestFit="1" customWidth="1"/>
    <col min="3" max="16384" width="9.140625" style="56"/>
  </cols>
  <sheetData>
    <row r="1" spans="1:2" x14ac:dyDescent="0.25">
      <c r="A1" s="55" t="s">
        <v>19</v>
      </c>
      <c r="B1" s="55" t="s">
        <v>1233</v>
      </c>
    </row>
    <row r="2" spans="1:2" x14ac:dyDescent="0.25">
      <c r="A2" s="57" t="s">
        <v>846</v>
      </c>
      <c r="B2" s="57" t="s">
        <v>845</v>
      </c>
    </row>
    <row r="3" spans="1:2" x14ac:dyDescent="0.25">
      <c r="A3" s="57" t="s">
        <v>1062</v>
      </c>
      <c r="B3" s="57" t="s">
        <v>845</v>
      </c>
    </row>
    <row r="4" spans="1:2" x14ac:dyDescent="0.25">
      <c r="A4" s="57" t="s">
        <v>1063</v>
      </c>
      <c r="B4" s="57" t="s">
        <v>845</v>
      </c>
    </row>
    <row r="5" spans="1:2" x14ac:dyDescent="0.25">
      <c r="A5" s="57" t="s">
        <v>1064</v>
      </c>
      <c r="B5" s="57" t="s">
        <v>845</v>
      </c>
    </row>
    <row r="6" spans="1:2" x14ac:dyDescent="0.25">
      <c r="A6" s="57" t="s">
        <v>1065</v>
      </c>
      <c r="B6" s="57" t="s">
        <v>845</v>
      </c>
    </row>
    <row r="7" spans="1:2" x14ac:dyDescent="0.25">
      <c r="A7" s="57" t="s">
        <v>91</v>
      </c>
      <c r="B7" s="57" t="s">
        <v>2</v>
      </c>
    </row>
    <row r="8" spans="1:2" x14ac:dyDescent="0.25">
      <c r="A8" s="57" t="s">
        <v>92</v>
      </c>
      <c r="B8" s="57" t="s">
        <v>2</v>
      </c>
    </row>
    <row r="9" spans="1:2" x14ac:dyDescent="0.25">
      <c r="A9" s="57" t="s">
        <v>93</v>
      </c>
      <c r="B9" s="57" t="s">
        <v>2</v>
      </c>
    </row>
    <row r="10" spans="1:2" x14ac:dyDescent="0.25">
      <c r="A10" s="57" t="s">
        <v>94</v>
      </c>
      <c r="B10" s="57" t="s">
        <v>2</v>
      </c>
    </row>
    <row r="11" spans="1:2" x14ac:dyDescent="0.25">
      <c r="A11" s="57" t="s">
        <v>95</v>
      </c>
      <c r="B11" s="57" t="s">
        <v>2</v>
      </c>
    </row>
    <row r="12" spans="1:2" x14ac:dyDescent="0.25">
      <c r="A12" s="57" t="s">
        <v>96</v>
      </c>
      <c r="B12" s="57" t="s">
        <v>2</v>
      </c>
    </row>
    <row r="13" spans="1:2" x14ac:dyDescent="0.25">
      <c r="A13" s="57" t="s">
        <v>62</v>
      </c>
      <c r="B13" s="57" t="s">
        <v>2</v>
      </c>
    </row>
    <row r="14" spans="1:2" x14ac:dyDescent="0.25">
      <c r="A14" s="57" t="s">
        <v>63</v>
      </c>
      <c r="B14" s="57" t="s">
        <v>2</v>
      </c>
    </row>
    <row r="15" spans="1:2" x14ac:dyDescent="0.25">
      <c r="A15" s="57" t="s">
        <v>64</v>
      </c>
      <c r="B15" s="57" t="s">
        <v>2</v>
      </c>
    </row>
    <row r="16" spans="1:2" x14ac:dyDescent="0.25">
      <c r="A16" s="57" t="s">
        <v>66</v>
      </c>
      <c r="B16" s="57" t="s">
        <v>2</v>
      </c>
    </row>
    <row r="17" spans="1:2" x14ac:dyDescent="0.25">
      <c r="A17" s="57" t="s">
        <v>162</v>
      </c>
      <c r="B17" s="57" t="s">
        <v>2</v>
      </c>
    </row>
    <row r="18" spans="1:2" x14ac:dyDescent="0.25">
      <c r="A18" s="57" t="s">
        <v>163</v>
      </c>
      <c r="B18" s="57" t="s">
        <v>2</v>
      </c>
    </row>
    <row r="19" spans="1:2" x14ac:dyDescent="0.25">
      <c r="A19" s="57" t="s">
        <v>164</v>
      </c>
      <c r="B19" s="57" t="s">
        <v>2</v>
      </c>
    </row>
    <row r="20" spans="1:2" x14ac:dyDescent="0.25">
      <c r="A20" s="57" t="s">
        <v>165</v>
      </c>
      <c r="B20" s="57" t="s">
        <v>2</v>
      </c>
    </row>
    <row r="21" spans="1:2" x14ac:dyDescent="0.25">
      <c r="A21" s="57" t="s">
        <v>166</v>
      </c>
      <c r="B21" s="57" t="s">
        <v>2</v>
      </c>
    </row>
    <row r="22" spans="1:2" x14ac:dyDescent="0.25">
      <c r="A22" s="57" t="s">
        <v>167</v>
      </c>
      <c r="B22" s="57" t="s">
        <v>2</v>
      </c>
    </row>
    <row r="23" spans="1:2" x14ac:dyDescent="0.25">
      <c r="A23" s="57" t="s">
        <v>227</v>
      </c>
      <c r="B23" s="57" t="s">
        <v>2</v>
      </c>
    </row>
    <row r="24" spans="1:2" x14ac:dyDescent="0.25">
      <c r="A24" s="57" t="s">
        <v>243</v>
      </c>
      <c r="B24" s="57" t="s">
        <v>2</v>
      </c>
    </row>
    <row r="25" spans="1:2" x14ac:dyDescent="0.25">
      <c r="A25" s="57" t="s">
        <v>244</v>
      </c>
      <c r="B25" s="57" t="s">
        <v>2</v>
      </c>
    </row>
    <row r="26" spans="1:2" x14ac:dyDescent="0.25">
      <c r="A26" s="57" t="s">
        <v>245</v>
      </c>
      <c r="B26" s="57" t="s">
        <v>2</v>
      </c>
    </row>
    <row r="27" spans="1:2" x14ac:dyDescent="0.25">
      <c r="A27" s="57" t="s">
        <v>246</v>
      </c>
      <c r="B27" s="57" t="s">
        <v>2</v>
      </c>
    </row>
    <row r="28" spans="1:2" x14ac:dyDescent="0.25">
      <c r="A28" s="57" t="s">
        <v>247</v>
      </c>
      <c r="B28" s="57" t="s">
        <v>2</v>
      </c>
    </row>
    <row r="29" spans="1:2" x14ac:dyDescent="0.25">
      <c r="A29" s="57" t="s">
        <v>248</v>
      </c>
      <c r="B29" s="57" t="s">
        <v>2</v>
      </c>
    </row>
    <row r="30" spans="1:2" x14ac:dyDescent="0.25">
      <c r="A30" s="57" t="s">
        <v>249</v>
      </c>
      <c r="B30" s="57" t="s">
        <v>2</v>
      </c>
    </row>
    <row r="31" spans="1:2" x14ac:dyDescent="0.25">
      <c r="A31" s="57" t="s">
        <v>250</v>
      </c>
      <c r="B31" s="57" t="s">
        <v>2</v>
      </c>
    </row>
    <row r="32" spans="1:2" x14ac:dyDescent="0.25">
      <c r="A32" s="57" t="s">
        <v>251</v>
      </c>
      <c r="B32" s="57" t="s">
        <v>2</v>
      </c>
    </row>
    <row r="33" spans="1:2" x14ac:dyDescent="0.25">
      <c r="A33" s="57" t="s">
        <v>252</v>
      </c>
      <c r="B33" s="57" t="s">
        <v>2</v>
      </c>
    </row>
    <row r="34" spans="1:2" x14ac:dyDescent="0.25">
      <c r="A34" s="57" t="s">
        <v>253</v>
      </c>
      <c r="B34" s="57" t="s">
        <v>2</v>
      </c>
    </row>
    <row r="35" spans="1:2" x14ac:dyDescent="0.25">
      <c r="A35" s="57" t="s">
        <v>254</v>
      </c>
      <c r="B35" s="57" t="s">
        <v>2</v>
      </c>
    </row>
    <row r="36" spans="1:2" x14ac:dyDescent="0.25">
      <c r="A36" s="57" t="s">
        <v>255</v>
      </c>
      <c r="B36" s="57" t="s">
        <v>2</v>
      </c>
    </row>
    <row r="37" spans="1:2" x14ac:dyDescent="0.25">
      <c r="A37" s="57" t="s">
        <v>256</v>
      </c>
      <c r="B37" s="57" t="s">
        <v>2</v>
      </c>
    </row>
    <row r="38" spans="1:2" x14ac:dyDescent="0.25">
      <c r="A38" s="57" t="s">
        <v>620</v>
      </c>
      <c r="B38" s="57" t="s">
        <v>2</v>
      </c>
    </row>
    <row r="39" spans="1:2" x14ac:dyDescent="0.25">
      <c r="A39" s="57" t="s">
        <v>621</v>
      </c>
      <c r="B39" s="57" t="s">
        <v>2</v>
      </c>
    </row>
    <row r="40" spans="1:2" x14ac:dyDescent="0.25">
      <c r="A40" s="57" t="s">
        <v>622</v>
      </c>
      <c r="B40" s="57" t="s">
        <v>2</v>
      </c>
    </row>
    <row r="41" spans="1:2" x14ac:dyDescent="0.25">
      <c r="A41" s="57" t="s">
        <v>623</v>
      </c>
      <c r="B41" s="57" t="s">
        <v>2</v>
      </c>
    </row>
    <row r="42" spans="1:2" x14ac:dyDescent="0.25">
      <c r="A42" s="57" t="s">
        <v>624</v>
      </c>
      <c r="B42" s="57" t="s">
        <v>2</v>
      </c>
    </row>
    <row r="43" spans="1:2" x14ac:dyDescent="0.25">
      <c r="A43" s="57" t="s">
        <v>625</v>
      </c>
      <c r="B43" s="57" t="s">
        <v>2</v>
      </c>
    </row>
    <row r="44" spans="1:2" x14ac:dyDescent="0.25">
      <c r="A44" s="57" t="s">
        <v>626</v>
      </c>
      <c r="B44" s="57" t="s">
        <v>2</v>
      </c>
    </row>
    <row r="45" spans="1:2" x14ac:dyDescent="0.25">
      <c r="A45" s="57" t="s">
        <v>627</v>
      </c>
      <c r="B45" s="57" t="s">
        <v>2</v>
      </c>
    </row>
    <row r="46" spans="1:2" x14ac:dyDescent="0.25">
      <c r="A46" s="57" t="s">
        <v>628</v>
      </c>
      <c r="B46" s="57" t="s">
        <v>2</v>
      </c>
    </row>
    <row r="47" spans="1:2" x14ac:dyDescent="0.25">
      <c r="A47" s="57" t="s">
        <v>629</v>
      </c>
      <c r="B47" s="57" t="s">
        <v>2</v>
      </c>
    </row>
    <row r="48" spans="1:2" x14ac:dyDescent="0.25">
      <c r="A48" s="57" t="s">
        <v>630</v>
      </c>
      <c r="B48" s="57" t="s">
        <v>2</v>
      </c>
    </row>
    <row r="49" spans="1:2" x14ac:dyDescent="0.25">
      <c r="A49" s="57" t="s">
        <v>631</v>
      </c>
      <c r="B49" s="57" t="s">
        <v>2</v>
      </c>
    </row>
    <row r="50" spans="1:2" x14ac:dyDescent="0.25">
      <c r="A50" s="57" t="s">
        <v>632</v>
      </c>
      <c r="B50" s="57" t="s">
        <v>2</v>
      </c>
    </row>
    <row r="51" spans="1:2" x14ac:dyDescent="0.25">
      <c r="A51" s="57" t="s">
        <v>633</v>
      </c>
      <c r="B51" s="57" t="s">
        <v>2</v>
      </c>
    </row>
    <row r="52" spans="1:2" x14ac:dyDescent="0.25">
      <c r="A52" s="57" t="s">
        <v>634</v>
      </c>
      <c r="B52" s="57" t="s">
        <v>2</v>
      </c>
    </row>
    <row r="53" spans="1:2" x14ac:dyDescent="0.25">
      <c r="A53" s="57" t="s">
        <v>635</v>
      </c>
      <c r="B53" s="57" t="s">
        <v>2</v>
      </c>
    </row>
    <row r="54" spans="1:2" x14ac:dyDescent="0.25">
      <c r="A54" s="57" t="s">
        <v>636</v>
      </c>
      <c r="B54" s="57" t="s">
        <v>2</v>
      </c>
    </row>
    <row r="55" spans="1:2" x14ac:dyDescent="0.25">
      <c r="A55" s="57" t="s">
        <v>637</v>
      </c>
      <c r="B55" s="57" t="s">
        <v>2</v>
      </c>
    </row>
    <row r="56" spans="1:2" x14ac:dyDescent="0.25">
      <c r="A56" s="57" t="s">
        <v>638</v>
      </c>
      <c r="B56" s="57" t="s">
        <v>2</v>
      </c>
    </row>
    <row r="57" spans="1:2" x14ac:dyDescent="0.25">
      <c r="A57" s="57" t="s">
        <v>820</v>
      </c>
      <c r="B57" s="57" t="s">
        <v>2</v>
      </c>
    </row>
    <row r="58" spans="1:2" x14ac:dyDescent="0.25">
      <c r="A58" s="57" t="s">
        <v>821</v>
      </c>
      <c r="B58" s="57" t="s">
        <v>2</v>
      </c>
    </row>
    <row r="59" spans="1:2" x14ac:dyDescent="0.25">
      <c r="A59" s="57" t="s">
        <v>822</v>
      </c>
      <c r="B59" s="57" t="s">
        <v>2</v>
      </c>
    </row>
    <row r="60" spans="1:2" x14ac:dyDescent="0.25">
      <c r="A60" s="57" t="s">
        <v>823</v>
      </c>
      <c r="B60" s="57" t="s">
        <v>2</v>
      </c>
    </row>
    <row r="61" spans="1:2" x14ac:dyDescent="0.25">
      <c r="A61" s="57" t="s">
        <v>824</v>
      </c>
      <c r="B61" s="57" t="s">
        <v>2</v>
      </c>
    </row>
    <row r="62" spans="1:2" x14ac:dyDescent="0.25">
      <c r="A62" s="57" t="s">
        <v>825</v>
      </c>
      <c r="B62" s="57" t="s">
        <v>2</v>
      </c>
    </row>
    <row r="63" spans="1:2" x14ac:dyDescent="0.25">
      <c r="A63" s="57" t="s">
        <v>826</v>
      </c>
      <c r="B63" s="57" t="s">
        <v>2</v>
      </c>
    </row>
    <row r="64" spans="1:2" x14ac:dyDescent="0.25">
      <c r="A64" s="57" t="s">
        <v>827</v>
      </c>
      <c r="B64" s="57" t="s">
        <v>2</v>
      </c>
    </row>
    <row r="65" spans="1:2" x14ac:dyDescent="0.25">
      <c r="A65" s="57" t="s">
        <v>828</v>
      </c>
      <c r="B65" s="57" t="s">
        <v>2</v>
      </c>
    </row>
    <row r="66" spans="1:2" x14ac:dyDescent="0.25">
      <c r="A66" s="57" t="s">
        <v>829</v>
      </c>
      <c r="B66" s="57" t="s">
        <v>2</v>
      </c>
    </row>
    <row r="67" spans="1:2" x14ac:dyDescent="0.25">
      <c r="A67" s="57" t="s">
        <v>830</v>
      </c>
      <c r="B67" s="57" t="s">
        <v>2</v>
      </c>
    </row>
    <row r="68" spans="1:2" x14ac:dyDescent="0.25">
      <c r="A68" s="57" t="s">
        <v>831</v>
      </c>
      <c r="B68" s="57" t="s">
        <v>2</v>
      </c>
    </row>
    <row r="69" spans="1:2" x14ac:dyDescent="0.25">
      <c r="A69" s="57" t="s">
        <v>834</v>
      </c>
      <c r="B69" s="57" t="s">
        <v>2</v>
      </c>
    </row>
    <row r="70" spans="1:2" x14ac:dyDescent="0.25">
      <c r="A70" s="57" t="s">
        <v>835</v>
      </c>
      <c r="B70" s="57" t="s">
        <v>2</v>
      </c>
    </row>
    <row r="71" spans="1:2" x14ac:dyDescent="0.25">
      <c r="A71" s="57" t="s">
        <v>956</v>
      </c>
      <c r="B71" s="57" t="s">
        <v>2</v>
      </c>
    </row>
    <row r="72" spans="1:2" x14ac:dyDescent="0.25">
      <c r="A72" s="57" t="s">
        <v>957</v>
      </c>
      <c r="B72" s="57" t="s">
        <v>2</v>
      </c>
    </row>
    <row r="73" spans="1:2" x14ac:dyDescent="0.25">
      <c r="A73" s="57" t="s">
        <v>958</v>
      </c>
      <c r="B73" s="57" t="s">
        <v>2</v>
      </c>
    </row>
    <row r="74" spans="1:2" x14ac:dyDescent="0.25">
      <c r="A74" s="57" t="s">
        <v>959</v>
      </c>
      <c r="B74" s="57" t="s">
        <v>2</v>
      </c>
    </row>
    <row r="75" spans="1:2" x14ac:dyDescent="0.25">
      <c r="A75" s="57" t="s">
        <v>960</v>
      </c>
      <c r="B75" s="57" t="s">
        <v>2</v>
      </c>
    </row>
    <row r="76" spans="1:2" x14ac:dyDescent="0.25">
      <c r="A76" s="57" t="s">
        <v>961</v>
      </c>
      <c r="B76" s="57" t="s">
        <v>2</v>
      </c>
    </row>
    <row r="77" spans="1:2" x14ac:dyDescent="0.25">
      <c r="A77" s="57" t="s">
        <v>962</v>
      </c>
      <c r="B77" s="57" t="s">
        <v>2</v>
      </c>
    </row>
    <row r="78" spans="1:2" x14ac:dyDescent="0.25">
      <c r="A78" s="57" t="s">
        <v>963</v>
      </c>
      <c r="B78" s="57" t="s">
        <v>2</v>
      </c>
    </row>
    <row r="79" spans="1:2" x14ac:dyDescent="0.25">
      <c r="A79" s="57" t="s">
        <v>1093</v>
      </c>
      <c r="B79" s="57" t="s">
        <v>2</v>
      </c>
    </row>
    <row r="80" spans="1:2" x14ac:dyDescent="0.25">
      <c r="A80" s="57" t="s">
        <v>1094</v>
      </c>
      <c r="B80" s="57" t="s">
        <v>2</v>
      </c>
    </row>
    <row r="81" spans="1:2" x14ac:dyDescent="0.25">
      <c r="A81" s="57" t="s">
        <v>1120</v>
      </c>
      <c r="B81" s="57" t="s">
        <v>2</v>
      </c>
    </row>
    <row r="82" spans="1:2" x14ac:dyDescent="0.25">
      <c r="A82" s="57" t="s">
        <v>1121</v>
      </c>
      <c r="B82" s="57" t="s">
        <v>2</v>
      </c>
    </row>
    <row r="83" spans="1:2" x14ac:dyDescent="0.25">
      <c r="A83" s="57" t="s">
        <v>1122</v>
      </c>
      <c r="B83" s="57" t="s">
        <v>2</v>
      </c>
    </row>
    <row r="84" spans="1:2" x14ac:dyDescent="0.25">
      <c r="A84" s="57" t="s">
        <v>1123</v>
      </c>
      <c r="B84" s="57" t="s">
        <v>2</v>
      </c>
    </row>
    <row r="85" spans="1:2" x14ac:dyDescent="0.25">
      <c r="A85" s="57" t="s">
        <v>1124</v>
      </c>
      <c r="B85" s="57" t="s">
        <v>2</v>
      </c>
    </row>
    <row r="86" spans="1:2" x14ac:dyDescent="0.25">
      <c r="A86" s="57" t="s">
        <v>1125</v>
      </c>
      <c r="B86" s="57" t="s">
        <v>2</v>
      </c>
    </row>
    <row r="87" spans="1:2" x14ac:dyDescent="0.25">
      <c r="A87" s="57" t="s">
        <v>1126</v>
      </c>
      <c r="B87" s="57" t="s">
        <v>2</v>
      </c>
    </row>
    <row r="88" spans="1:2" x14ac:dyDescent="0.25">
      <c r="A88" s="57" t="s">
        <v>1127</v>
      </c>
      <c r="B88" s="57" t="s">
        <v>2</v>
      </c>
    </row>
    <row r="89" spans="1:2" x14ac:dyDescent="0.25">
      <c r="A89" s="57" t="s">
        <v>1128</v>
      </c>
      <c r="B89" s="57" t="s">
        <v>2</v>
      </c>
    </row>
    <row r="90" spans="1:2" x14ac:dyDescent="0.25">
      <c r="A90" s="57" t="s">
        <v>1129</v>
      </c>
      <c r="B90" s="57" t="s">
        <v>2</v>
      </c>
    </row>
    <row r="91" spans="1:2" x14ac:dyDescent="0.25">
      <c r="A91" s="57" t="s">
        <v>1174</v>
      </c>
      <c r="B91" s="57" t="s">
        <v>2</v>
      </c>
    </row>
    <row r="92" spans="1:2" x14ac:dyDescent="0.25">
      <c r="A92" s="57" t="s">
        <v>1176</v>
      </c>
      <c r="B92" s="57" t="s">
        <v>2</v>
      </c>
    </row>
    <row r="93" spans="1:2" x14ac:dyDescent="0.25">
      <c r="A93" s="57" t="s">
        <v>1177</v>
      </c>
      <c r="B93" s="57" t="s">
        <v>2</v>
      </c>
    </row>
    <row r="94" spans="1:2" x14ac:dyDescent="0.25">
      <c r="A94" s="57" t="s">
        <v>1178</v>
      </c>
      <c r="B94" s="57" t="s">
        <v>2</v>
      </c>
    </row>
    <row r="95" spans="1:2" x14ac:dyDescent="0.25">
      <c r="A95" s="57" t="s">
        <v>1179</v>
      </c>
      <c r="B95" s="57" t="s">
        <v>2</v>
      </c>
    </row>
    <row r="96" spans="1:2" x14ac:dyDescent="0.25">
      <c r="A96" s="57" t="s">
        <v>1180</v>
      </c>
      <c r="B96" s="57" t="s">
        <v>2</v>
      </c>
    </row>
    <row r="97" spans="1:2" x14ac:dyDescent="0.25">
      <c r="A97" s="58" t="s">
        <v>1095</v>
      </c>
      <c r="B97" s="57" t="s">
        <v>843</v>
      </c>
    </row>
    <row r="98" spans="1:2" x14ac:dyDescent="0.25">
      <c r="A98" s="57" t="s">
        <v>832</v>
      </c>
      <c r="B98" s="57" t="s">
        <v>2</v>
      </c>
    </row>
    <row r="99" spans="1:2" x14ac:dyDescent="0.25">
      <c r="A99" s="57" t="s">
        <v>833</v>
      </c>
      <c r="B99" s="57" t="s">
        <v>2</v>
      </c>
    </row>
  </sheetData>
  <sortState ref="A1:A113">
    <sortCondition ref="A1"/>
  </sortState>
  <conditionalFormatting sqref="A97">
    <cfRule type="expression" dxfId="18" priority="1">
      <formula>$J97="OK"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7" workbookViewId="0">
      <selection activeCell="A15" sqref="A15:A41"/>
    </sheetView>
  </sheetViews>
  <sheetFormatPr defaultColWidth="10.7109375" defaultRowHeight="12.75" x14ac:dyDescent="0.2"/>
  <cols>
    <col min="1" max="1" width="49.42578125" style="14" bestFit="1" customWidth="1"/>
    <col min="2" max="2" width="1.5703125" style="14" bestFit="1" customWidth="1"/>
    <col min="3" max="3" width="3" style="14" bestFit="1" customWidth="1"/>
    <col min="4" max="4" width="1.42578125" style="14" bestFit="1" customWidth="1"/>
    <col min="5" max="5" width="35.85546875" style="14" bestFit="1" customWidth="1"/>
    <col min="6" max="6" width="1.42578125" style="14" bestFit="1" customWidth="1"/>
    <col min="7" max="7" width="35.85546875" style="14" bestFit="1" customWidth="1"/>
    <col min="8" max="8" width="1.42578125" style="14" bestFit="1" customWidth="1"/>
    <col min="9" max="9" width="2.85546875" style="14" bestFit="1" customWidth="1"/>
    <col min="10" max="10" width="2" style="14" bestFit="1" customWidth="1"/>
    <col min="11" max="11" width="2.85546875" style="14" customWidth="1"/>
    <col min="12" max="12" width="43.7109375" style="14" customWidth="1"/>
    <col min="13" max="13" width="35" style="20" bestFit="1" customWidth="1"/>
    <col min="14" max="14" width="35" style="20" customWidth="1"/>
    <col min="15" max="15" width="11.28515625" style="14" bestFit="1" customWidth="1"/>
    <col min="16" max="16" width="9.7109375" style="14" bestFit="1" customWidth="1"/>
    <col min="17" max="18" width="10.7109375" style="14"/>
    <col min="19" max="19" width="12" style="14" bestFit="1" customWidth="1"/>
    <col min="20" max="20" width="15.140625" style="14" bestFit="1" customWidth="1"/>
    <col min="21" max="21" width="5.7109375" style="14" bestFit="1" customWidth="1"/>
    <col min="22" max="22" width="18.85546875" style="14" customWidth="1"/>
    <col min="23" max="16384" width="10.7109375" style="14"/>
  </cols>
  <sheetData>
    <row r="1" spans="1:22" x14ac:dyDescent="0.2">
      <c r="S1" s="66" t="s">
        <v>1248</v>
      </c>
      <c r="T1" s="66" t="s">
        <v>758</v>
      </c>
      <c r="U1" s="67" t="s">
        <v>1243</v>
      </c>
      <c r="V1" s="66" t="s">
        <v>1240</v>
      </c>
    </row>
    <row r="2" spans="1:22" x14ac:dyDescent="0.2">
      <c r="S2" s="64" t="s">
        <v>760</v>
      </c>
      <c r="T2" s="64" t="s">
        <v>124</v>
      </c>
      <c r="U2" s="64" t="s">
        <v>1244</v>
      </c>
      <c r="V2" s="64" t="s">
        <v>1236</v>
      </c>
    </row>
    <row r="3" spans="1:22" x14ac:dyDescent="0.2">
      <c r="S3" s="65" t="s">
        <v>762</v>
      </c>
      <c r="T3" s="64" t="s">
        <v>1241</v>
      </c>
      <c r="U3" s="64" t="s">
        <v>1245</v>
      </c>
      <c r="V3" s="64" t="s">
        <v>1239</v>
      </c>
    </row>
    <row r="4" spans="1:22" x14ac:dyDescent="0.2">
      <c r="S4" s="64" t="s">
        <v>759</v>
      </c>
      <c r="T4" s="64" t="s">
        <v>228</v>
      </c>
      <c r="U4" s="64" t="s">
        <v>1246</v>
      </c>
      <c r="V4" s="64" t="s">
        <v>1237</v>
      </c>
    </row>
    <row r="5" spans="1:22" x14ac:dyDescent="0.2">
      <c r="S5" s="65" t="s">
        <v>761</v>
      </c>
      <c r="T5" s="64" t="s">
        <v>1242</v>
      </c>
      <c r="U5" s="64" t="s">
        <v>1247</v>
      </c>
      <c r="V5" s="64" t="s">
        <v>1238</v>
      </c>
    </row>
    <row r="14" spans="1:22" x14ac:dyDescent="0.2">
      <c r="L14" s="131" t="s">
        <v>1903</v>
      </c>
      <c r="M14" s="131" t="s">
        <v>8394</v>
      </c>
      <c r="N14" s="131" t="s">
        <v>8396</v>
      </c>
      <c r="O14" s="132" t="s">
        <v>390</v>
      </c>
      <c r="P14" s="142" t="s">
        <v>7471</v>
      </c>
    </row>
    <row r="15" spans="1:22" x14ac:dyDescent="0.2">
      <c r="A15" s="14" t="str">
        <f>CONCATENATE(B15,C15,D15,E15,F15,G15,H15,I15,J15)</f>
        <v>(0, 'AGESPISA', 'AGESPISA', '0'),</v>
      </c>
      <c r="B15" s="14" t="s">
        <v>8395</v>
      </c>
      <c r="C15" s="14">
        <v>0</v>
      </c>
      <c r="D15" s="14" t="s">
        <v>8399</v>
      </c>
      <c r="E15" s="14" t="str">
        <f>"'"&amp;CLIENTE_FORN[[#This Row],[NOME]]&amp;"'"</f>
        <v>'AGESPISA'</v>
      </c>
      <c r="F15" s="14" t="s">
        <v>8399</v>
      </c>
      <c r="G15" s="14" t="str">
        <f>"'"&amp;CLIENTE_FORN[[#This Row],[NICK]]&amp;"'"</f>
        <v>'AGESPISA'</v>
      </c>
      <c r="H15" s="14" t="s">
        <v>8399</v>
      </c>
      <c r="I15" s="14" t="str">
        <f>"'"&amp;CLIENTE_FORN[[#This Row],[Ativo]]&amp;"'"</f>
        <v>'0'</v>
      </c>
      <c r="J15" s="213" t="s">
        <v>8397</v>
      </c>
      <c r="K15" s="213"/>
      <c r="L15" s="133" t="s">
        <v>238</v>
      </c>
      <c r="M15" s="133" t="s">
        <v>238</v>
      </c>
      <c r="N15" s="133">
        <v>0</v>
      </c>
      <c r="O15" s="134" t="s">
        <v>391</v>
      </c>
      <c r="P15" s="135">
        <f>VALUE(CLIENTE_FORN[[#This Row],[CODIGO]])</f>
        <v>1760</v>
      </c>
    </row>
    <row r="16" spans="1:22" x14ac:dyDescent="0.2">
      <c r="A16" s="14" t="str">
        <f t="shared" ref="A16:A40" si="0">CONCATENATE(B16,C16,D16,E16,F16,G16,H16,I16,J16)</f>
        <v>(1, 'ALUBAR', 'ALUBAR', '0'),</v>
      </c>
      <c r="B16" s="14" t="s">
        <v>8395</v>
      </c>
      <c r="C16" s="14">
        <v>1</v>
      </c>
      <c r="D16" s="14" t="s">
        <v>8399</v>
      </c>
      <c r="E16" s="14" t="str">
        <f>"'"&amp;CLIENTE_FORN[[#This Row],[NOME]]&amp;"'"</f>
        <v>'ALUBAR'</v>
      </c>
      <c r="F16" s="14" t="s">
        <v>8399</v>
      </c>
      <c r="G16" s="14" t="str">
        <f>"'"&amp;CLIENTE_FORN[[#This Row],[NICK]]&amp;"'"</f>
        <v>'ALUBAR'</v>
      </c>
      <c r="H16" s="14" t="s">
        <v>8399</v>
      </c>
      <c r="I16" s="14" t="str">
        <f>"'"&amp;CLIENTE_FORN[[#This Row],[Ativo]]&amp;"'"</f>
        <v>'0'</v>
      </c>
      <c r="J16" s="213" t="s">
        <v>8397</v>
      </c>
      <c r="K16" s="213"/>
      <c r="L16" s="196" t="s">
        <v>8321</v>
      </c>
      <c r="M16" s="196" t="s">
        <v>8321</v>
      </c>
      <c r="N16" s="133">
        <v>0</v>
      </c>
      <c r="O16" s="197"/>
      <c r="P16" s="198">
        <f>VALUE(CLIENTE_FORN[[#This Row],[CODIGO]])</f>
        <v>0</v>
      </c>
    </row>
    <row r="17" spans="1:16" x14ac:dyDescent="0.2">
      <c r="A17" s="14" t="str">
        <f t="shared" si="0"/>
        <v>(2, 'AMBEV', 'AMBEV', '0'),</v>
      </c>
      <c r="B17" s="14" t="s">
        <v>8395</v>
      </c>
      <c r="C17" s="14">
        <v>2</v>
      </c>
      <c r="D17" s="14" t="s">
        <v>8399</v>
      </c>
      <c r="E17" s="14" t="str">
        <f>"'"&amp;CLIENTE_FORN[[#This Row],[NOME]]&amp;"'"</f>
        <v>'AMBEV'</v>
      </c>
      <c r="F17" s="14" t="s">
        <v>8399</v>
      </c>
      <c r="G17" s="14" t="str">
        <f>"'"&amp;CLIENTE_FORN[[#This Row],[NICK]]&amp;"'"</f>
        <v>'AMBEV'</v>
      </c>
      <c r="H17" s="14" t="s">
        <v>8399</v>
      </c>
      <c r="I17" s="14" t="str">
        <f>"'"&amp;CLIENTE_FORN[[#This Row],[Ativo]]&amp;"'"</f>
        <v>'0'</v>
      </c>
      <c r="J17" s="213" t="s">
        <v>8397</v>
      </c>
      <c r="K17" s="213"/>
      <c r="L17" s="196" t="s">
        <v>8355</v>
      </c>
      <c r="M17" s="196" t="s">
        <v>8355</v>
      </c>
      <c r="N17" s="133">
        <v>0</v>
      </c>
      <c r="O17" s="197"/>
      <c r="P17" s="198">
        <f>VALUE(CLIENTE_FORN[[#This Row],[CODIGO]])</f>
        <v>0</v>
      </c>
    </row>
    <row r="18" spans="1:16" x14ac:dyDescent="0.2">
      <c r="A18" s="14" t="str">
        <f t="shared" si="0"/>
        <v>(3, 'APERAM', 'APERAM', '0'),</v>
      </c>
      <c r="B18" s="14" t="s">
        <v>8395</v>
      </c>
      <c r="C18" s="14">
        <v>3</v>
      </c>
      <c r="D18" s="14" t="s">
        <v>8399</v>
      </c>
      <c r="E18" s="14" t="str">
        <f>"'"&amp;CLIENTE_FORN[[#This Row],[NOME]]&amp;"'"</f>
        <v>'APERAM'</v>
      </c>
      <c r="F18" s="14" t="s">
        <v>8399</v>
      </c>
      <c r="G18" s="14" t="str">
        <f>"'"&amp;CLIENTE_FORN[[#This Row],[NICK]]&amp;"'"</f>
        <v>'APERAM'</v>
      </c>
      <c r="H18" s="14" t="s">
        <v>8399</v>
      </c>
      <c r="I18" s="14" t="str">
        <f>"'"&amp;CLIENTE_FORN[[#This Row],[Ativo]]&amp;"'"</f>
        <v>'0'</v>
      </c>
      <c r="J18" s="213" t="s">
        <v>8397</v>
      </c>
      <c r="K18" s="213"/>
      <c r="L18" s="136" t="s">
        <v>392</v>
      </c>
      <c r="M18" s="136" t="s">
        <v>392</v>
      </c>
      <c r="N18" s="136">
        <v>0</v>
      </c>
      <c r="O18" s="137" t="s">
        <v>393</v>
      </c>
      <c r="P18" s="135">
        <f>VALUE(CLIENTE_FORN[[#This Row],[CODIGO]])</f>
        <v>2310</v>
      </c>
    </row>
    <row r="19" spans="1:16" x14ac:dyDescent="0.2">
      <c r="A19" s="14" t="str">
        <f t="shared" si="0"/>
        <v>(4, 'BATERIAS MOURA', 'BATERIAS MOURA', '0'),</v>
      </c>
      <c r="B19" s="14" t="s">
        <v>8395</v>
      </c>
      <c r="C19" s="14">
        <v>4</v>
      </c>
      <c r="D19" s="14" t="s">
        <v>8399</v>
      </c>
      <c r="E19" s="14" t="str">
        <f>"'"&amp;CLIENTE_FORN[[#This Row],[NOME]]&amp;"'"</f>
        <v>'BATERIAS MOURA'</v>
      </c>
      <c r="F19" s="14" t="s">
        <v>8399</v>
      </c>
      <c r="G19" s="14" t="str">
        <f>"'"&amp;CLIENTE_FORN[[#This Row],[NICK]]&amp;"'"</f>
        <v>'BATERIAS MOURA'</v>
      </c>
      <c r="H19" s="14" t="s">
        <v>8399</v>
      </c>
      <c r="I19" s="14" t="str">
        <f>"'"&amp;CLIENTE_FORN[[#This Row],[Ativo]]&amp;"'"</f>
        <v>'0'</v>
      </c>
      <c r="J19" s="213" t="s">
        <v>8397</v>
      </c>
      <c r="K19" s="213"/>
      <c r="L19" s="133" t="s">
        <v>415</v>
      </c>
      <c r="M19" s="133" t="s">
        <v>415</v>
      </c>
      <c r="N19" s="133">
        <v>0</v>
      </c>
      <c r="O19" s="134"/>
      <c r="P19" s="135">
        <f>VALUE(CLIENTE_FORN[[#This Row],[CODIGO]])</f>
        <v>0</v>
      </c>
    </row>
    <row r="20" spans="1:16" x14ac:dyDescent="0.2">
      <c r="A20" s="14" t="str">
        <f t="shared" si="0"/>
        <v>(5, 'BIOSEV - GIASA', 'BIOSEV - GIASA', '0'),</v>
      </c>
      <c r="B20" s="14" t="s">
        <v>8395</v>
      </c>
      <c r="C20" s="14">
        <v>5</v>
      </c>
      <c r="D20" s="14" t="s">
        <v>8399</v>
      </c>
      <c r="E20" s="14" t="str">
        <f>"'"&amp;CLIENTE_FORN[[#This Row],[NOME]]&amp;"'"</f>
        <v>'BIOSEV - GIASA'</v>
      </c>
      <c r="F20" s="14" t="s">
        <v>8399</v>
      </c>
      <c r="G20" s="14" t="str">
        <f>"'"&amp;CLIENTE_FORN[[#This Row],[NICK]]&amp;"'"</f>
        <v>'BIOSEV - GIASA'</v>
      </c>
      <c r="H20" s="14" t="s">
        <v>8399</v>
      </c>
      <c r="I20" s="14" t="str">
        <f>"'"&amp;CLIENTE_FORN[[#This Row],[Ativo]]&amp;"'"</f>
        <v>'0'</v>
      </c>
      <c r="J20" s="213" t="s">
        <v>8397</v>
      </c>
      <c r="K20" s="213"/>
      <c r="L20" s="138" t="s">
        <v>7469</v>
      </c>
      <c r="M20" s="138" t="s">
        <v>7469</v>
      </c>
      <c r="N20" s="133">
        <v>0</v>
      </c>
      <c r="O20" s="137" t="s">
        <v>409</v>
      </c>
      <c r="P20" s="135">
        <f>VALUE(CLIENTE_FORN[[#This Row],[CODIGO]])</f>
        <v>6240</v>
      </c>
    </row>
    <row r="21" spans="1:16" x14ac:dyDescent="0.2">
      <c r="A21" s="14" t="str">
        <f t="shared" si="0"/>
        <v>(6, 'CAB AGRESTE', 'CAB AGRESTE', '0'),</v>
      </c>
      <c r="B21" s="14" t="s">
        <v>8395</v>
      </c>
      <c r="C21" s="14">
        <v>6</v>
      </c>
      <c r="D21" s="14" t="s">
        <v>8399</v>
      </c>
      <c r="E21" s="14" t="str">
        <f>"'"&amp;CLIENTE_FORN[[#This Row],[NOME]]&amp;"'"</f>
        <v>'CAB AGRESTE'</v>
      </c>
      <c r="F21" s="14" t="s">
        <v>8399</v>
      </c>
      <c r="G21" s="14" t="str">
        <f>"'"&amp;CLIENTE_FORN[[#This Row],[NICK]]&amp;"'"</f>
        <v>'CAB AGRESTE'</v>
      </c>
      <c r="H21" s="14" t="s">
        <v>8399</v>
      </c>
      <c r="I21" s="14" t="str">
        <f>"'"&amp;CLIENTE_FORN[[#This Row],[Ativo]]&amp;"'"</f>
        <v>'0'</v>
      </c>
      <c r="J21" s="213" t="s">
        <v>8397</v>
      </c>
      <c r="K21" s="213"/>
      <c r="L21" s="139" t="s">
        <v>336</v>
      </c>
      <c r="M21" s="139" t="s">
        <v>336</v>
      </c>
      <c r="N21" s="136">
        <v>0</v>
      </c>
      <c r="O21" s="137" t="s">
        <v>394</v>
      </c>
      <c r="P21" s="135">
        <f>VALUE(CLIENTE_FORN[[#This Row],[CODIGO]])</f>
        <v>9293</v>
      </c>
    </row>
    <row r="22" spans="1:16" x14ac:dyDescent="0.2">
      <c r="A22" s="14" t="str">
        <f t="shared" si="0"/>
        <v>(7, 'CAB CUIABA', 'CAB CUIABA', '0'),</v>
      </c>
      <c r="B22" s="14" t="s">
        <v>8395</v>
      </c>
      <c r="C22" s="14">
        <v>7</v>
      </c>
      <c r="D22" s="14" t="s">
        <v>8399</v>
      </c>
      <c r="E22" s="14" t="str">
        <f>"'"&amp;CLIENTE_FORN[[#This Row],[NOME]]&amp;"'"</f>
        <v>'CAB CUIABA'</v>
      </c>
      <c r="F22" s="14" t="s">
        <v>8399</v>
      </c>
      <c r="G22" s="14" t="str">
        <f>"'"&amp;CLIENTE_FORN[[#This Row],[NICK]]&amp;"'"</f>
        <v>'CAB CUIABA'</v>
      </c>
      <c r="H22" s="14" t="s">
        <v>8399</v>
      </c>
      <c r="I22" s="14" t="str">
        <f>"'"&amp;CLIENTE_FORN[[#This Row],[Ativo]]&amp;"'"</f>
        <v>'0'</v>
      </c>
      <c r="J22" s="213" t="s">
        <v>8397</v>
      </c>
      <c r="K22" s="213"/>
      <c r="L22" s="133" t="s">
        <v>395</v>
      </c>
      <c r="M22" s="133" t="s">
        <v>395</v>
      </c>
      <c r="N22" s="133">
        <v>0</v>
      </c>
      <c r="O22" s="134" t="s">
        <v>396</v>
      </c>
      <c r="P22" s="135">
        <f>VALUE(CLIENTE_FORN[[#This Row],[CODIGO]])</f>
        <v>9116</v>
      </c>
    </row>
    <row r="23" spans="1:16" x14ac:dyDescent="0.2">
      <c r="A23" s="14" t="str">
        <f t="shared" si="0"/>
        <v>(8, 'CAEMA', 'CAEMA', '0'),</v>
      </c>
      <c r="B23" s="14" t="s">
        <v>8395</v>
      </c>
      <c r="C23" s="14">
        <v>8</v>
      </c>
      <c r="D23" s="14" t="s">
        <v>8399</v>
      </c>
      <c r="E23" s="14" t="str">
        <f>"'"&amp;CLIENTE_FORN[[#This Row],[NOME]]&amp;"'"</f>
        <v>'CAEMA'</v>
      </c>
      <c r="F23" s="14" t="s">
        <v>8399</v>
      </c>
      <c r="G23" s="14" t="str">
        <f>"'"&amp;CLIENTE_FORN[[#This Row],[NICK]]&amp;"'"</f>
        <v>'CAEMA'</v>
      </c>
      <c r="H23" s="14" t="s">
        <v>8399</v>
      </c>
      <c r="I23" s="14" t="str">
        <f>"'"&amp;CLIENTE_FORN[[#This Row],[Ativo]]&amp;"'"</f>
        <v>'0'</v>
      </c>
      <c r="J23" s="213" t="s">
        <v>8397</v>
      </c>
      <c r="K23" s="213"/>
      <c r="L23" s="139" t="s">
        <v>33</v>
      </c>
      <c r="M23" s="139" t="s">
        <v>33</v>
      </c>
      <c r="N23" s="133">
        <v>0</v>
      </c>
      <c r="O23" s="137" t="s">
        <v>397</v>
      </c>
      <c r="P23" s="135">
        <f>VALUE(CLIENTE_FORN[[#This Row],[CODIGO]])</f>
        <v>1750</v>
      </c>
    </row>
    <row r="24" spans="1:16" x14ac:dyDescent="0.2">
      <c r="A24" s="14" t="str">
        <f t="shared" si="0"/>
        <v>(9, 'CAER', 'CAER', '0'),</v>
      </c>
      <c r="B24" s="14" t="s">
        <v>8395</v>
      </c>
      <c r="C24" s="14">
        <v>9</v>
      </c>
      <c r="D24" s="14" t="s">
        <v>8399</v>
      </c>
      <c r="E24" s="14" t="str">
        <f>"'"&amp;CLIENTE_FORN[[#This Row],[NOME]]&amp;"'"</f>
        <v>'CAER'</v>
      </c>
      <c r="F24" s="14" t="s">
        <v>8399</v>
      </c>
      <c r="G24" s="14" t="str">
        <f>"'"&amp;CLIENTE_FORN[[#This Row],[NICK]]&amp;"'"</f>
        <v>'CAER'</v>
      </c>
      <c r="H24" s="14" t="s">
        <v>8399</v>
      </c>
      <c r="I24" s="14" t="str">
        <f>"'"&amp;CLIENTE_FORN[[#This Row],[Ativo]]&amp;"'"</f>
        <v>'0'</v>
      </c>
      <c r="J24" s="213" t="s">
        <v>8397</v>
      </c>
      <c r="K24" s="213"/>
      <c r="L24" s="133" t="s">
        <v>337</v>
      </c>
      <c r="M24" s="133" t="s">
        <v>337</v>
      </c>
      <c r="N24" s="136">
        <v>0</v>
      </c>
      <c r="O24" s="134" t="s">
        <v>398</v>
      </c>
      <c r="P24" s="135">
        <f>VALUE(CLIENTE_FORN[[#This Row],[CODIGO]])</f>
        <v>1739</v>
      </c>
    </row>
    <row r="25" spans="1:16" x14ac:dyDescent="0.2">
      <c r="A25" s="14" t="str">
        <f t="shared" si="0"/>
        <v>(10, 'CAERN', 'CAERN', '0'),</v>
      </c>
      <c r="B25" s="14" t="s">
        <v>8395</v>
      </c>
      <c r="C25" s="14">
        <v>10</v>
      </c>
      <c r="D25" s="14" t="s">
        <v>8399</v>
      </c>
      <c r="E25" s="14" t="str">
        <f>"'"&amp;CLIENTE_FORN[[#This Row],[NOME]]&amp;"'"</f>
        <v>'CAERN'</v>
      </c>
      <c r="F25" s="14" t="s">
        <v>8399</v>
      </c>
      <c r="G25" s="14" t="str">
        <f>"'"&amp;CLIENTE_FORN[[#This Row],[NICK]]&amp;"'"</f>
        <v>'CAERN'</v>
      </c>
      <c r="H25" s="14" t="s">
        <v>8399</v>
      </c>
      <c r="I25" s="14" t="str">
        <f>"'"&amp;CLIENTE_FORN[[#This Row],[Ativo]]&amp;"'"</f>
        <v>'0'</v>
      </c>
      <c r="J25" s="213" t="s">
        <v>8397</v>
      </c>
      <c r="K25" s="213"/>
      <c r="L25" s="139" t="s">
        <v>133</v>
      </c>
      <c r="M25" s="139" t="s">
        <v>133</v>
      </c>
      <c r="N25" s="133">
        <v>0</v>
      </c>
      <c r="O25" s="137" t="s">
        <v>399</v>
      </c>
      <c r="P25" s="135">
        <f>VALUE(CLIENTE_FORN[[#This Row],[CODIGO]])</f>
        <v>1827</v>
      </c>
    </row>
    <row r="26" spans="1:16" x14ac:dyDescent="0.2">
      <c r="A26" s="14" t="str">
        <f t="shared" si="0"/>
        <v>(11, 'CAGECE', 'CAGECE', '0'),</v>
      </c>
      <c r="B26" s="14" t="s">
        <v>8395</v>
      </c>
      <c r="C26" s="14">
        <v>11</v>
      </c>
      <c r="D26" s="14" t="s">
        <v>8399</v>
      </c>
      <c r="E26" s="14" t="str">
        <f>"'"&amp;CLIENTE_FORN[[#This Row],[NOME]]&amp;"'"</f>
        <v>'CAGECE'</v>
      </c>
      <c r="F26" s="14" t="s">
        <v>8399</v>
      </c>
      <c r="G26" s="14" t="str">
        <f>"'"&amp;CLIENTE_FORN[[#This Row],[NICK]]&amp;"'"</f>
        <v>'CAGECE'</v>
      </c>
      <c r="H26" s="14" t="s">
        <v>8399</v>
      </c>
      <c r="I26" s="14" t="str">
        <f>"'"&amp;CLIENTE_FORN[[#This Row],[Ativo]]&amp;"'"</f>
        <v>'0'</v>
      </c>
      <c r="J26" s="213" t="s">
        <v>8397</v>
      </c>
      <c r="K26" s="213"/>
      <c r="L26" s="133" t="s">
        <v>754</v>
      </c>
      <c r="M26" s="133" t="s">
        <v>754</v>
      </c>
      <c r="N26" s="133">
        <v>0</v>
      </c>
      <c r="O26" s="134" t="s">
        <v>763</v>
      </c>
      <c r="P26" s="135">
        <f>VALUE(CLIENTE_FORN[[#This Row],[CODIGO]])</f>
        <v>1763</v>
      </c>
    </row>
    <row r="27" spans="1:16" x14ac:dyDescent="0.2">
      <c r="A27" s="14" t="str">
        <f t="shared" si="0"/>
        <v>(12, 'CAGEPA', 'CAGEPA', '0'),</v>
      </c>
      <c r="B27" s="14" t="s">
        <v>8395</v>
      </c>
      <c r="C27" s="14">
        <v>12</v>
      </c>
      <c r="D27" s="14" t="s">
        <v>8399</v>
      </c>
      <c r="E27" s="14" t="str">
        <f>"'"&amp;CLIENTE_FORN[[#This Row],[NOME]]&amp;"'"</f>
        <v>'CAGEPA'</v>
      </c>
      <c r="F27" s="14" t="s">
        <v>8399</v>
      </c>
      <c r="G27" s="14" t="str">
        <f>"'"&amp;CLIENTE_FORN[[#This Row],[NICK]]&amp;"'"</f>
        <v>'CAGEPA'</v>
      </c>
      <c r="H27" s="14" t="s">
        <v>8399</v>
      </c>
      <c r="I27" s="14" t="str">
        <f>"'"&amp;CLIENTE_FORN[[#This Row],[Ativo]]&amp;"'"</f>
        <v>'0'</v>
      </c>
      <c r="J27" s="213" t="s">
        <v>8397</v>
      </c>
      <c r="K27" s="213"/>
      <c r="L27" s="139" t="s">
        <v>32</v>
      </c>
      <c r="M27" s="139" t="s">
        <v>32</v>
      </c>
      <c r="N27" s="136">
        <v>0</v>
      </c>
      <c r="O27" s="137" t="s">
        <v>400</v>
      </c>
      <c r="P27" s="135">
        <f>VALUE(CLIENTE_FORN[[#This Row],[CODIGO]])</f>
        <v>1840</v>
      </c>
    </row>
    <row r="28" spans="1:16" x14ac:dyDescent="0.2">
      <c r="A28" s="14" t="str">
        <f t="shared" si="0"/>
        <v>(13, 'CASAL', 'CASAL', '0'),</v>
      </c>
      <c r="B28" s="14" t="s">
        <v>8395</v>
      </c>
      <c r="C28" s="14">
        <v>13</v>
      </c>
      <c r="D28" s="14" t="s">
        <v>8399</v>
      </c>
      <c r="E28" s="14" t="str">
        <f>"'"&amp;CLIENTE_FORN[[#This Row],[NOME]]&amp;"'"</f>
        <v>'CASAL'</v>
      </c>
      <c r="F28" s="14" t="s">
        <v>8399</v>
      </c>
      <c r="G28" s="14" t="str">
        <f>"'"&amp;CLIENTE_FORN[[#This Row],[NICK]]&amp;"'"</f>
        <v>'CASAL'</v>
      </c>
      <c r="H28" s="14" t="s">
        <v>8399</v>
      </c>
      <c r="I28" s="14" t="str">
        <f>"'"&amp;CLIENTE_FORN[[#This Row],[Ativo]]&amp;"'"</f>
        <v>'0'</v>
      </c>
      <c r="J28" s="213" t="s">
        <v>8397</v>
      </c>
      <c r="K28" s="213"/>
      <c r="L28" s="133" t="s">
        <v>42</v>
      </c>
      <c r="M28" s="133" t="s">
        <v>42</v>
      </c>
      <c r="N28" s="133">
        <v>0</v>
      </c>
      <c r="O28" s="140" t="s">
        <v>401</v>
      </c>
      <c r="P28" s="135">
        <f>VALUE(CLIENTE_FORN[[#This Row],[CODIGO]])</f>
        <v>1917</v>
      </c>
    </row>
    <row r="29" spans="1:16" x14ac:dyDescent="0.2">
      <c r="A29" s="14" t="str">
        <f t="shared" si="0"/>
        <v>(14, 'CESAN - VITORIA', 'CESAN - VITORIA', '0'),</v>
      </c>
      <c r="B29" s="14" t="s">
        <v>8395</v>
      </c>
      <c r="C29" s="14">
        <v>14</v>
      </c>
      <c r="D29" s="14" t="s">
        <v>8399</v>
      </c>
      <c r="E29" s="14" t="str">
        <f>"'"&amp;CLIENTE_FORN[[#This Row],[NOME]]&amp;"'"</f>
        <v>'CESAN - VITORIA'</v>
      </c>
      <c r="F29" s="14" t="s">
        <v>8399</v>
      </c>
      <c r="G29" s="14" t="str">
        <f>"'"&amp;CLIENTE_FORN[[#This Row],[NICK]]&amp;"'"</f>
        <v>'CESAN - VITORIA'</v>
      </c>
      <c r="H29" s="14" t="s">
        <v>8399</v>
      </c>
      <c r="I29" s="14" t="str">
        <f>"'"&amp;CLIENTE_FORN[[#This Row],[Ativo]]&amp;"'"</f>
        <v>'0'</v>
      </c>
      <c r="J29" s="213" t="s">
        <v>8397</v>
      </c>
      <c r="K29" s="213"/>
      <c r="L29" s="139" t="s">
        <v>8150</v>
      </c>
      <c r="M29" s="139" t="s">
        <v>8150</v>
      </c>
      <c r="N29" s="133">
        <v>0</v>
      </c>
      <c r="O29" s="137" t="s">
        <v>402</v>
      </c>
      <c r="P29" s="135">
        <f>VALUE(CLIENTE_FORN[[#This Row],[CODIGO]])</f>
        <v>2202</v>
      </c>
    </row>
    <row r="30" spans="1:16" x14ac:dyDescent="0.2">
      <c r="A30" s="14" t="str">
        <f t="shared" si="0"/>
        <v>(15, 'COMPESA', 'COMPESA', '0'),</v>
      </c>
      <c r="B30" s="14" t="s">
        <v>8395</v>
      </c>
      <c r="C30" s="14">
        <v>15</v>
      </c>
      <c r="D30" s="14" t="s">
        <v>8399</v>
      </c>
      <c r="E30" s="14" t="str">
        <f>"'"&amp;CLIENTE_FORN[[#This Row],[NOME]]&amp;"'"</f>
        <v>'COMPESA'</v>
      </c>
      <c r="F30" s="14" t="s">
        <v>8399</v>
      </c>
      <c r="G30" s="14" t="str">
        <f>"'"&amp;CLIENTE_FORN[[#This Row],[NICK]]&amp;"'"</f>
        <v>'COMPESA'</v>
      </c>
      <c r="H30" s="14" t="s">
        <v>8399</v>
      </c>
      <c r="I30" s="14" t="str">
        <f>"'"&amp;CLIENTE_FORN[[#This Row],[Ativo]]&amp;"'"</f>
        <v>'0'</v>
      </c>
      <c r="J30" s="213" t="s">
        <v>8397</v>
      </c>
      <c r="K30" s="213"/>
      <c r="L30" s="133" t="s">
        <v>338</v>
      </c>
      <c r="M30" s="133" t="s">
        <v>338</v>
      </c>
      <c r="N30" s="136">
        <v>0</v>
      </c>
      <c r="O30" s="134" t="s">
        <v>403</v>
      </c>
      <c r="P30" s="135">
        <f>VALUE(CLIENTE_FORN[[#This Row],[CODIGO]])</f>
        <v>1852</v>
      </c>
    </row>
    <row r="31" spans="1:16" x14ac:dyDescent="0.2">
      <c r="A31" s="14" t="str">
        <f t="shared" si="0"/>
        <v>(16, 'COSANPA', 'COSANPA', '0'),</v>
      </c>
      <c r="B31" s="14" t="s">
        <v>8395</v>
      </c>
      <c r="C31" s="14">
        <v>16</v>
      </c>
      <c r="D31" s="14" t="s">
        <v>8399</v>
      </c>
      <c r="E31" s="14" t="str">
        <f>"'"&amp;CLIENTE_FORN[[#This Row],[NOME]]&amp;"'"</f>
        <v>'COSANPA'</v>
      </c>
      <c r="F31" s="14" t="s">
        <v>8399</v>
      </c>
      <c r="G31" s="14" t="str">
        <f>"'"&amp;CLIENTE_FORN[[#This Row],[NICK]]&amp;"'"</f>
        <v>'COSANPA'</v>
      </c>
      <c r="H31" s="14" t="s">
        <v>8399</v>
      </c>
      <c r="I31" s="14" t="str">
        <f>"'"&amp;CLIENTE_FORN[[#This Row],[Ativo]]&amp;"'"</f>
        <v>'0'</v>
      </c>
      <c r="J31" s="213" t="s">
        <v>8397</v>
      </c>
      <c r="K31" s="213"/>
      <c r="L31" s="139" t="s">
        <v>241</v>
      </c>
      <c r="M31" s="139" t="s">
        <v>241</v>
      </c>
      <c r="N31" s="133">
        <v>0</v>
      </c>
      <c r="O31" s="137" t="s">
        <v>404</v>
      </c>
      <c r="P31" s="135">
        <f>VALUE(CLIENTE_FORN[[#This Row],[CODIGO]])</f>
        <v>1574</v>
      </c>
    </row>
    <row r="32" spans="1:16" x14ac:dyDescent="0.2">
      <c r="A32" s="14" t="str">
        <f t="shared" si="0"/>
        <v>(17, 'DAE-VARZEA GRANDE', 'DAE-VARZEA GRANDE', '0'),</v>
      </c>
      <c r="B32" s="14" t="s">
        <v>8395</v>
      </c>
      <c r="C32" s="14">
        <v>17</v>
      </c>
      <c r="D32" s="14" t="s">
        <v>8399</v>
      </c>
      <c r="E32" s="14" t="str">
        <f>"'"&amp;CLIENTE_FORN[[#This Row],[NOME]]&amp;"'"</f>
        <v>'DAE-VARZEA GRANDE'</v>
      </c>
      <c r="F32" s="14" t="s">
        <v>8399</v>
      </c>
      <c r="G32" s="14" t="str">
        <f>"'"&amp;CLIENTE_FORN[[#This Row],[NICK]]&amp;"'"</f>
        <v>'DAE-VARZEA GRANDE'</v>
      </c>
      <c r="H32" s="14" t="s">
        <v>8399</v>
      </c>
      <c r="I32" s="14" t="str">
        <f>"'"&amp;CLIENTE_FORN[[#This Row],[Ativo]]&amp;"'"</f>
        <v>'0'</v>
      </c>
      <c r="J32" s="213" t="s">
        <v>8397</v>
      </c>
      <c r="K32" s="213"/>
      <c r="L32" s="141" t="s">
        <v>8145</v>
      </c>
      <c r="M32" s="141" t="s">
        <v>8145</v>
      </c>
      <c r="N32" s="133">
        <v>0</v>
      </c>
      <c r="O32" s="134" t="s">
        <v>8180</v>
      </c>
      <c r="P32" s="135">
        <f>VALUE(CLIENTE_FORN[[#This Row],[CODIGO]])</f>
        <v>801</v>
      </c>
    </row>
    <row r="33" spans="1:16" x14ac:dyDescent="0.2">
      <c r="A33" s="14" t="str">
        <f t="shared" si="0"/>
        <v>(18, 'DEPASA', 'DEPASA', '0'),</v>
      </c>
      <c r="B33" s="14" t="s">
        <v>8395</v>
      </c>
      <c r="C33" s="14">
        <v>18</v>
      </c>
      <c r="D33" s="14" t="s">
        <v>8399</v>
      </c>
      <c r="E33" s="14" t="str">
        <f>"'"&amp;CLIENTE_FORN[[#This Row],[NOME]]&amp;"'"</f>
        <v>'DEPASA'</v>
      </c>
      <c r="F33" s="14" t="s">
        <v>8399</v>
      </c>
      <c r="G33" s="14" t="str">
        <f>"'"&amp;CLIENTE_FORN[[#This Row],[NICK]]&amp;"'"</f>
        <v>'DEPASA'</v>
      </c>
      <c r="H33" s="14" t="s">
        <v>8399</v>
      </c>
      <c r="I33" s="14" t="str">
        <f>"'"&amp;CLIENTE_FORN[[#This Row],[Ativo]]&amp;"'"</f>
        <v>'0'</v>
      </c>
      <c r="J33" s="213" t="s">
        <v>8397</v>
      </c>
      <c r="K33" s="213"/>
      <c r="L33" s="139" t="s">
        <v>405</v>
      </c>
      <c r="M33" s="139" t="s">
        <v>405</v>
      </c>
      <c r="N33" s="136">
        <v>0</v>
      </c>
      <c r="O33" s="137" t="s">
        <v>406</v>
      </c>
      <c r="P33" s="135">
        <f>VALUE(CLIENTE_FORN[[#This Row],[CODIGO]])</f>
        <v>9302</v>
      </c>
    </row>
    <row r="34" spans="1:16" x14ac:dyDescent="0.2">
      <c r="A34" s="14" t="str">
        <f t="shared" si="0"/>
        <v>(19, 'DESO', 'DESO', '0'),</v>
      </c>
      <c r="B34" s="14" t="s">
        <v>8395</v>
      </c>
      <c r="C34" s="14">
        <v>19</v>
      </c>
      <c r="D34" s="14" t="s">
        <v>8399</v>
      </c>
      <c r="E34" s="14" t="str">
        <f>"'"&amp;CLIENTE_FORN[[#This Row],[NOME]]&amp;"'"</f>
        <v>'DESO'</v>
      </c>
      <c r="F34" s="14" t="s">
        <v>8399</v>
      </c>
      <c r="G34" s="14" t="str">
        <f>"'"&amp;CLIENTE_FORN[[#This Row],[NICK]]&amp;"'"</f>
        <v>'DESO'</v>
      </c>
      <c r="H34" s="14" t="s">
        <v>8399</v>
      </c>
      <c r="I34" s="14" t="str">
        <f>"'"&amp;CLIENTE_FORN[[#This Row],[Ativo]]&amp;"'"</f>
        <v>'0'</v>
      </c>
      <c r="J34" s="213" t="s">
        <v>8397</v>
      </c>
      <c r="K34" s="213"/>
      <c r="L34" s="133" t="s">
        <v>339</v>
      </c>
      <c r="M34" s="133" t="s">
        <v>339</v>
      </c>
      <c r="N34" s="133">
        <v>0</v>
      </c>
      <c r="O34" s="134" t="s">
        <v>407</v>
      </c>
      <c r="P34" s="135">
        <f>VALUE(CLIENTE_FORN[[#This Row],[CODIGO]])</f>
        <v>6277</v>
      </c>
    </row>
    <row r="35" spans="1:16" x14ac:dyDescent="0.2">
      <c r="A35" s="14" t="str">
        <f t="shared" si="0"/>
        <v>(20, 'NIAGRO NICHIREI-PE', 'NIAGRO NICHIREI-PE', '0'),</v>
      </c>
      <c r="B35" s="14" t="s">
        <v>8395</v>
      </c>
      <c r="C35" s="14">
        <v>20</v>
      </c>
      <c r="D35" s="14" t="s">
        <v>8399</v>
      </c>
      <c r="E35" s="14" t="str">
        <f>"'"&amp;CLIENTE_FORN[[#This Row],[NOME]]&amp;"'"</f>
        <v>'NIAGRO NICHIREI-PE'</v>
      </c>
      <c r="F35" s="14" t="s">
        <v>8399</v>
      </c>
      <c r="G35" s="14" t="str">
        <f>"'"&amp;CLIENTE_FORN[[#This Row],[NICK]]&amp;"'"</f>
        <v>'NIAGRO NICHIREI-PE'</v>
      </c>
      <c r="H35" s="14" t="s">
        <v>8399</v>
      </c>
      <c r="I35" s="14" t="str">
        <f>"'"&amp;CLIENTE_FORN[[#This Row],[Ativo]]&amp;"'"</f>
        <v>'0'</v>
      </c>
      <c r="J35" s="213" t="s">
        <v>8397</v>
      </c>
      <c r="K35" s="213"/>
      <c r="L35" s="199" t="s">
        <v>8392</v>
      </c>
      <c r="M35" s="199" t="s">
        <v>8392</v>
      </c>
      <c r="N35" s="136">
        <v>0</v>
      </c>
      <c r="O35" s="197"/>
      <c r="P35" s="198">
        <f>VALUE(CLIENTE_FORN[[#This Row],[CODIGO]])</f>
        <v>0</v>
      </c>
    </row>
    <row r="36" spans="1:16" x14ac:dyDescent="0.2">
      <c r="A36" s="14" t="str">
        <f t="shared" si="0"/>
        <v>(21, 'SAAE - BACABAL', 'SAAE - BACABAL', '0'),</v>
      </c>
      <c r="B36" s="14" t="s">
        <v>8395</v>
      </c>
      <c r="C36" s="14">
        <v>21</v>
      </c>
      <c r="D36" s="14" t="s">
        <v>8399</v>
      </c>
      <c r="E36" s="14" t="str">
        <f>"'"&amp;CLIENTE_FORN[[#This Row],[NOME]]&amp;"'"</f>
        <v>'SAAE - BACABAL'</v>
      </c>
      <c r="F36" s="14" t="s">
        <v>8399</v>
      </c>
      <c r="G36" s="14" t="str">
        <f>"'"&amp;CLIENTE_FORN[[#This Row],[NICK]]&amp;"'"</f>
        <v>'SAAE - BACABAL'</v>
      </c>
      <c r="H36" s="14" t="s">
        <v>8399</v>
      </c>
      <c r="I36" s="14" t="str">
        <f>"'"&amp;CLIENTE_FORN[[#This Row],[Ativo]]&amp;"'"</f>
        <v>'0'</v>
      </c>
      <c r="J36" s="213" t="s">
        <v>8397</v>
      </c>
      <c r="K36" s="213"/>
      <c r="L36" s="196" t="s">
        <v>8361</v>
      </c>
      <c r="M36" s="196" t="s">
        <v>8361</v>
      </c>
      <c r="N36" s="136">
        <v>0</v>
      </c>
      <c r="O36" s="197"/>
      <c r="P36" s="198">
        <f>VALUE(CLIENTE_FORN[[#This Row],[CODIGO]])</f>
        <v>0</v>
      </c>
    </row>
    <row r="37" spans="1:16" x14ac:dyDescent="0.2">
      <c r="A37" s="14" t="str">
        <f t="shared" si="0"/>
        <v>(22, 'SAAE - CAXIAS', 'SAAE - CAXIAS', '0'),</v>
      </c>
      <c r="B37" s="14" t="s">
        <v>8395</v>
      </c>
      <c r="C37" s="14">
        <v>22</v>
      </c>
      <c r="D37" s="14" t="s">
        <v>8399</v>
      </c>
      <c r="E37" s="14" t="str">
        <f>"'"&amp;CLIENTE_FORN[[#This Row],[NOME]]&amp;"'"</f>
        <v>'SAAE - CAXIAS'</v>
      </c>
      <c r="F37" s="14" t="s">
        <v>8399</v>
      </c>
      <c r="G37" s="14" t="str">
        <f>"'"&amp;CLIENTE_FORN[[#This Row],[NICK]]&amp;"'"</f>
        <v>'SAAE - CAXIAS'</v>
      </c>
      <c r="H37" s="14" t="s">
        <v>8399</v>
      </c>
      <c r="I37" s="14" t="str">
        <f>"'"&amp;CLIENTE_FORN[[#This Row],[Ativo]]&amp;"'"</f>
        <v>'0'</v>
      </c>
      <c r="J37" s="213" t="s">
        <v>8397</v>
      </c>
      <c r="K37" s="213"/>
      <c r="L37" s="133" t="s">
        <v>7749</v>
      </c>
      <c r="M37" s="133" t="s">
        <v>7749</v>
      </c>
      <c r="N37" s="136">
        <v>0</v>
      </c>
      <c r="O37" s="134" t="s">
        <v>412</v>
      </c>
      <c r="P37" s="135">
        <f>VALUE(CLIENTE_FORN[[#This Row],[CODIGO]])</f>
        <v>1747</v>
      </c>
    </row>
    <row r="38" spans="1:16" x14ac:dyDescent="0.2">
      <c r="A38" s="14" t="str">
        <f t="shared" si="0"/>
        <v>(23, 'SABARA', 'SABARA', '0'),</v>
      </c>
      <c r="B38" s="14" t="s">
        <v>8395</v>
      </c>
      <c r="C38" s="14">
        <v>23</v>
      </c>
      <c r="D38" s="14" t="s">
        <v>8399</v>
      </c>
      <c r="E38" s="14" t="str">
        <f>"'"&amp;CLIENTE_FORN[[#This Row],[NOME]]&amp;"'"</f>
        <v>'SABARA'</v>
      </c>
      <c r="F38" s="14" t="s">
        <v>8399</v>
      </c>
      <c r="G38" s="14" t="str">
        <f>"'"&amp;CLIENTE_FORN[[#This Row],[NICK]]&amp;"'"</f>
        <v>'SABARA'</v>
      </c>
      <c r="H38" s="14" t="s">
        <v>8399</v>
      </c>
      <c r="I38" s="14" t="str">
        <f>"'"&amp;CLIENTE_FORN[[#This Row],[Ativo]]&amp;"'"</f>
        <v>'0'</v>
      </c>
      <c r="J38" s="213" t="s">
        <v>8397</v>
      </c>
      <c r="K38" s="213"/>
      <c r="L38" s="139" t="s">
        <v>8437</v>
      </c>
      <c r="M38" s="139" t="s">
        <v>8437</v>
      </c>
      <c r="N38" s="133">
        <v>0</v>
      </c>
      <c r="O38" s="137"/>
      <c r="P38" s="135">
        <f>VALUE(CLIENTE_FORN[[#This Row],[CODIGO]])</f>
        <v>0</v>
      </c>
    </row>
    <row r="39" spans="1:16" x14ac:dyDescent="0.2">
      <c r="A39" s="14" t="str">
        <f t="shared" si="0"/>
        <v>(24, 'SERRA NEGRA DO NORTE', 'SERRA NEGRA DO NORTE', '0'),</v>
      </c>
      <c r="B39" s="14" t="s">
        <v>8395</v>
      </c>
      <c r="C39" s="14">
        <v>24</v>
      </c>
      <c r="D39" s="14" t="s">
        <v>8399</v>
      </c>
      <c r="E39" s="14" t="str">
        <f>"'"&amp;CLIENTE_FORN[[#This Row],[NOME]]&amp;"'"</f>
        <v>'SERRA NEGRA DO NORTE'</v>
      </c>
      <c r="F39" s="14" t="s">
        <v>8399</v>
      </c>
      <c r="G39" s="14" t="str">
        <f>"'"&amp;CLIENTE_FORN[[#This Row],[NICK]]&amp;"'"</f>
        <v>'SERRA NEGRA DO NORTE'</v>
      </c>
      <c r="H39" s="14" t="s">
        <v>8399</v>
      </c>
      <c r="I39" s="14" t="str">
        <f>"'"&amp;CLIENTE_FORN[[#This Row],[Ativo]]&amp;"'"</f>
        <v>'0'</v>
      </c>
      <c r="J39" s="213" t="s">
        <v>8397</v>
      </c>
      <c r="K39" s="213"/>
      <c r="L39" s="133" t="s">
        <v>8369</v>
      </c>
      <c r="M39" s="133" t="s">
        <v>8369</v>
      </c>
      <c r="N39" s="133">
        <v>0</v>
      </c>
      <c r="O39" s="134" t="s">
        <v>411</v>
      </c>
      <c r="P39" s="135">
        <f>VALUE(CLIENTE_FORN[[#This Row],[CODIGO]])</f>
        <v>7377</v>
      </c>
    </row>
    <row r="40" spans="1:16" x14ac:dyDescent="0.2">
      <c r="A40" s="14" t="str">
        <f t="shared" si="0"/>
        <v>(25, 'SOLAR PETROLINA', 'SOLAR PETROLINA', '0'),</v>
      </c>
      <c r="B40" s="14" t="s">
        <v>8395</v>
      </c>
      <c r="C40" s="14">
        <v>25</v>
      </c>
      <c r="D40" s="14" t="s">
        <v>8399</v>
      </c>
      <c r="E40" s="14" t="str">
        <f>"'"&amp;CLIENTE_FORN[[#This Row],[NOME]]&amp;"'"</f>
        <v>'SOLAR PETROLINA'</v>
      </c>
      <c r="F40" s="14" t="s">
        <v>8399</v>
      </c>
      <c r="G40" s="14" t="str">
        <f>"'"&amp;CLIENTE_FORN[[#This Row],[NICK]]&amp;"'"</f>
        <v>'SOLAR PETROLINA'</v>
      </c>
      <c r="H40" s="14" t="s">
        <v>8399</v>
      </c>
      <c r="I40" s="14" t="str">
        <f>"'"&amp;CLIENTE_FORN[[#This Row],[Ativo]]&amp;"'"</f>
        <v>'0'</v>
      </c>
      <c r="J40" s="213" t="s">
        <v>8397</v>
      </c>
      <c r="K40" s="213"/>
      <c r="L40" s="218" t="s">
        <v>8388</v>
      </c>
      <c r="M40" s="199" t="s">
        <v>8388</v>
      </c>
      <c r="N40" s="136">
        <v>0</v>
      </c>
      <c r="O40" s="197"/>
      <c r="P40" s="198">
        <f>VALUE(CLIENTE_FORN[[#This Row],[CODIGO]])</f>
        <v>0</v>
      </c>
    </row>
    <row r="41" spans="1:16" x14ac:dyDescent="0.2">
      <c r="A41" s="14" t="str">
        <f t="shared" ref="A41" si="1">CONCATENATE(B41,C41,D41,E41,F41,G41,H41,I41,J41)</f>
        <v>(26, 'UFRN', 'UFRN', '0');</v>
      </c>
      <c r="B41" s="14" t="s">
        <v>8395</v>
      </c>
      <c r="C41" s="14">
        <v>26</v>
      </c>
      <c r="D41" s="14" t="s">
        <v>8399</v>
      </c>
      <c r="E41" s="14" t="str">
        <f>"'"&amp;CLIENTE_FORN[[#This Row],[NOME]]&amp;"'"</f>
        <v>'UFRN'</v>
      </c>
      <c r="F41" s="14" t="s">
        <v>8399</v>
      </c>
      <c r="G41" s="14" t="str">
        <f>"'"&amp;CLIENTE_FORN[[#This Row],[NICK]]&amp;"'"</f>
        <v>'UFRN'</v>
      </c>
      <c r="H41" s="14" t="s">
        <v>8399</v>
      </c>
      <c r="I41" s="14" t="str">
        <f>"'"&amp;CLIENTE_FORN[[#This Row],[Ativo]]&amp;"'"</f>
        <v>'0'</v>
      </c>
      <c r="J41" s="213" t="s">
        <v>8398</v>
      </c>
      <c r="L41" s="133" t="s">
        <v>413</v>
      </c>
      <c r="M41" s="133" t="s">
        <v>413</v>
      </c>
      <c r="N41" s="133">
        <v>0</v>
      </c>
      <c r="O41" s="134" t="s">
        <v>414</v>
      </c>
      <c r="P41" s="135">
        <f>VALUE(CLIENTE_FORN[[#This Row],[CODIGO]])</f>
        <v>2107</v>
      </c>
    </row>
  </sheetData>
  <dataValidations count="1">
    <dataValidation type="list" allowBlank="1" showInputMessage="1" showErrorMessage="1" sqref="L41:M41">
      <formula1>NomeCliente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700"/>
  <sheetViews>
    <sheetView topLeftCell="T301" zoomScale="90" zoomScaleNormal="90" workbookViewId="0">
      <selection activeCell="V314" sqref="V314"/>
    </sheetView>
  </sheetViews>
  <sheetFormatPr defaultColWidth="64.42578125" defaultRowHeight="12.75" outlineLevelCol="1" x14ac:dyDescent="0.2"/>
  <cols>
    <col min="1" max="1" width="75.5703125" style="143" bestFit="1" customWidth="1"/>
    <col min="2" max="2" width="1.7109375" style="143" bestFit="1" customWidth="1"/>
    <col min="3" max="3" width="4" style="143" bestFit="1" customWidth="1"/>
    <col min="4" max="4" width="2" style="143" bestFit="1" customWidth="1"/>
    <col min="5" max="5" width="10" style="143" bestFit="1" customWidth="1"/>
    <col min="6" max="6" width="2" style="143" bestFit="1" customWidth="1"/>
    <col min="7" max="7" width="8.85546875" style="143" bestFit="1" customWidth="1"/>
    <col min="8" max="8" width="2" style="143" bestFit="1" customWidth="1"/>
    <col min="9" max="9" width="19.85546875" style="143" bestFit="1" customWidth="1"/>
    <col min="10" max="10" width="2" style="143" bestFit="1" customWidth="1"/>
    <col min="11" max="11" width="10" style="143" bestFit="1" customWidth="1"/>
    <col min="12" max="12" width="2" style="143" bestFit="1" customWidth="1"/>
    <col min="13" max="13" width="3.5703125" style="143" bestFit="1" customWidth="1"/>
    <col min="14" max="14" width="2" style="143" bestFit="1" customWidth="1"/>
    <col min="15" max="15" width="10.85546875" style="143" bestFit="1" customWidth="1"/>
    <col min="16" max="16" width="2" style="143" bestFit="1" customWidth="1"/>
    <col min="17" max="17" width="11.85546875" style="143" bestFit="1" customWidth="1"/>
    <col min="18" max="18" width="2" style="143" bestFit="1" customWidth="1"/>
    <col min="19" max="19" width="3" style="143" bestFit="1" customWidth="1"/>
    <col min="20" max="20" width="2.140625" style="143" bestFit="1" customWidth="1"/>
    <col min="21" max="21" width="3.85546875" style="143" customWidth="1"/>
    <col min="22" max="23" width="19.140625" style="143" bestFit="1" customWidth="1"/>
    <col min="24" max="24" width="46.28515625" style="143" bestFit="1" customWidth="1"/>
    <col min="25" max="25" width="5.85546875" style="143" bestFit="1" customWidth="1"/>
    <col min="26" max="26" width="31.5703125" style="143" bestFit="1" customWidth="1"/>
    <col min="27" max="27" width="6" style="143" bestFit="1" customWidth="1"/>
    <col min="28" max="28" width="53.5703125" style="143" bestFit="1" customWidth="1" outlineLevel="1"/>
    <col min="29" max="29" width="22.85546875" style="143" bestFit="1" customWidth="1"/>
    <col min="30" max="30" width="11" style="143" bestFit="1" customWidth="1"/>
    <col min="31" max="31" width="12" style="143" bestFit="1" customWidth="1"/>
    <col min="32" max="32" width="21.85546875" style="143" bestFit="1" customWidth="1"/>
    <col min="33" max="34" width="11.5703125" style="143" bestFit="1" customWidth="1"/>
    <col min="35" max="16384" width="64.42578125" style="143"/>
  </cols>
  <sheetData>
    <row r="1" spans="1:34" x14ac:dyDescent="0.2">
      <c r="X1" s="143" t="s">
        <v>4</v>
      </c>
    </row>
    <row r="2" spans="1:34" x14ac:dyDescent="0.2">
      <c r="C2" s="143" t="s">
        <v>8432</v>
      </c>
      <c r="E2" s="143" t="s">
        <v>8429</v>
      </c>
      <c r="G2" s="143" t="s">
        <v>65</v>
      </c>
      <c r="I2" s="143" t="s">
        <v>8430</v>
      </c>
      <c r="K2" s="143" t="s">
        <v>7275</v>
      </c>
      <c r="M2" s="143" t="s">
        <v>1243</v>
      </c>
      <c r="O2" s="143" t="s">
        <v>8253</v>
      </c>
      <c r="Q2" s="143" t="s">
        <v>8431</v>
      </c>
      <c r="S2" s="143" t="s">
        <v>8433</v>
      </c>
      <c r="V2" s="145" t="s">
        <v>31</v>
      </c>
      <c r="W2" s="145" t="s">
        <v>65</v>
      </c>
      <c r="X2" s="145" t="s">
        <v>216</v>
      </c>
      <c r="Y2" s="145" t="s">
        <v>1243</v>
      </c>
      <c r="Z2" s="145" t="s">
        <v>7218</v>
      </c>
      <c r="AA2" s="144" t="s">
        <v>7472</v>
      </c>
      <c r="AB2" s="144" t="s">
        <v>7344</v>
      </c>
      <c r="AC2" s="192" t="s">
        <v>8254</v>
      </c>
      <c r="AD2" s="192" t="s">
        <v>8253</v>
      </c>
      <c r="AE2" s="192" t="s">
        <v>8252</v>
      </c>
      <c r="AF2" s="192" t="s">
        <v>7511</v>
      </c>
      <c r="AG2" s="192" t="s">
        <v>8402</v>
      </c>
      <c r="AH2" s="192" t="s">
        <v>8434</v>
      </c>
    </row>
    <row r="3" spans="1:34" x14ac:dyDescent="0.2">
      <c r="A3" s="14" t="str">
        <f>CONCATENATE(B3,C3,D3,E3,F3,G3,H3,I3,J3,K3,L3,M3,N3,O3,P3,Q3,R3,S3,T3)</f>
        <v>(0, 'AGESPISA', '', 'ETA TERESINA III E IV', 'TERESINA', 'PI', '-5.1458199', '-42.8043543', '0'),</v>
      </c>
      <c r="B3" s="14" t="s">
        <v>8395</v>
      </c>
      <c r="C3" s="14">
        <v>0</v>
      </c>
      <c r="D3" s="14" t="s">
        <v>8399</v>
      </c>
      <c r="E3" s="14" t="str">
        <f>"'"&amp;TabClienteLocalidade[[#This Row],[Cliente]]&amp;"'"</f>
        <v>'AGESPISA'</v>
      </c>
      <c r="F3" s="14" t="s">
        <v>8399</v>
      </c>
      <c r="G3" s="14" t="str">
        <f>"'"&amp;TabClienteLocalidade[[#This Row],[Regional]]&amp;"'"</f>
        <v>''</v>
      </c>
      <c r="H3" s="14" t="s">
        <v>8399</v>
      </c>
      <c r="I3" s="14" t="str">
        <f>"'"&amp;TabClienteLocalidade[[#This Row],[Localidade]]&amp;"'"</f>
        <v>'ETA TERESINA III E IV'</v>
      </c>
      <c r="J3" s="14" t="s">
        <v>8399</v>
      </c>
      <c r="K3" s="14" t="str">
        <f>"'"&amp;TabClienteLocalidade[[#This Row],[Colunas2]]&amp;"'"</f>
        <v>'TERESINA'</v>
      </c>
      <c r="L3" s="14" t="s">
        <v>8399</v>
      </c>
      <c r="M3" s="14" t="str">
        <f>"'"&amp;TabClienteLocalidade[[#This Row],[UF]]&amp;"'"</f>
        <v>'PI'</v>
      </c>
      <c r="N3" s="14" t="s">
        <v>8399</v>
      </c>
      <c r="O3" s="14" t="str">
        <f>"'"&amp;IFERROR(TabClienteLocalidade[[#This Row],[Lat]],"")&amp;"'"</f>
        <v>'-5.1458199'</v>
      </c>
      <c r="P3" s="14" t="s">
        <v>8399</v>
      </c>
      <c r="Q3" s="14" t="str">
        <f>"'"&amp;IFERROR(TabClienteLocalidade[[#This Row],[Log]],"")&amp;"'"</f>
        <v>'-42.8043543'</v>
      </c>
      <c r="R3" s="14" t="s">
        <v>8399</v>
      </c>
      <c r="S3" s="14" t="str">
        <f>"'"&amp;0&amp;"'"</f>
        <v>'0'</v>
      </c>
      <c r="T3" s="213" t="s">
        <v>8397</v>
      </c>
      <c r="U3" s="213">
        <f>COUNTIFS(CLIENTE_FORN[NICK],TabClienteLocalidade[[#This Row],[Cliente]])</f>
        <v>1</v>
      </c>
      <c r="V3" s="145" t="s">
        <v>238</v>
      </c>
      <c r="X3" s="145" t="s">
        <v>8342</v>
      </c>
      <c r="Y3" s="176" t="str">
        <f>IFERROR(INDEX(EtaCliente!K:K,MATCH(TabClienteLocalidade[[#This Row],[Validação]],EtaCliente!$B:$B,0)),TabClienteLocalidade[[#This Row],[Colunas14]])</f>
        <v>PI</v>
      </c>
      <c r="Z3" s="176" t="str">
        <f>IFERROR(INDEX(EtaCliente!M:M,MATCH(TabClienteLocalidade[[#This Row],[Validação]],EtaCliente!$B:$B,0)),TabClienteLocalidade[[#This Row],[Colunas13]])</f>
        <v>TERESINA</v>
      </c>
      <c r="AA3" s="147">
        <f>COUNTIFS(EtaCliente!B:B,AB3,EtaCliente!B:B,"&gt;&amp;1")</f>
        <v>1</v>
      </c>
      <c r="AB3" s="147" t="str">
        <f>IF(TabClienteLocalidade[[#This Row],[Cliente]]="","",TabClienteLocalidade[[#This Row],[Cliente]]&amp;" - "&amp;TabClienteLocalidade[[#This Row],[Localidade]])</f>
        <v>AGESPISA - ETA TERESINA III E IV</v>
      </c>
      <c r="AC3" s="191" t="s">
        <v>8341</v>
      </c>
      <c r="AD3" s="191" t="str">
        <f t="shared" ref="AD3:AD65" si="0">LEFT(AC3,SEARCH(",",AC3,1)-1)</f>
        <v>-5.1458199</v>
      </c>
      <c r="AE3" s="191" t="str">
        <f t="shared" ref="AE3:AE66" si="1">RIGHT(AC3,LEN(AC3)-SEARCH(",",AC3,1))</f>
        <v>-42.8043543</v>
      </c>
      <c r="AF3" s="191"/>
      <c r="AG3" s="191"/>
      <c r="AH3" s="191"/>
    </row>
    <row r="4" spans="1:34" ht="12.75" customHeight="1" x14ac:dyDescent="0.2">
      <c r="A4" s="14" t="str">
        <f t="shared" ref="A4:A67" si="2">CONCATENATE(B4,C4,D4,E4,F4,G4,H4,I4,J4,K4,L4,M4,N4,O4,P4,Q4,R4,S4,T4)</f>
        <v>(1, 'AGESPISA', '', 'ETA SANTA MARIA', 'TERESINA', 'PI', '', '', '0'),</v>
      </c>
      <c r="B4" s="14" t="s">
        <v>8395</v>
      </c>
      <c r="C4" s="14">
        <v>1</v>
      </c>
      <c r="D4" s="14" t="s">
        <v>8399</v>
      </c>
      <c r="E4" s="14" t="str">
        <f>"'"&amp;TabClienteLocalidade[[#This Row],[Cliente]]&amp;"'"</f>
        <v>'AGESPISA'</v>
      </c>
      <c r="F4" s="14" t="s">
        <v>8399</v>
      </c>
      <c r="G4" s="14" t="str">
        <f>"'"&amp;TabClienteLocalidade[[#This Row],[Regional]]&amp;"'"</f>
        <v>''</v>
      </c>
      <c r="H4" s="14" t="s">
        <v>8399</v>
      </c>
      <c r="I4" s="14" t="str">
        <f>"'"&amp;TabClienteLocalidade[[#This Row],[Localidade]]&amp;"'"</f>
        <v>'ETA SANTA MARIA'</v>
      </c>
      <c r="J4" s="14" t="s">
        <v>8399</v>
      </c>
      <c r="K4" s="14" t="str">
        <f>"'"&amp;TabClienteLocalidade[[#This Row],[Colunas2]]&amp;"'"</f>
        <v>'TERESINA'</v>
      </c>
      <c r="L4" s="14" t="s">
        <v>8399</v>
      </c>
      <c r="M4" s="14" t="str">
        <f>"'"&amp;TabClienteLocalidade[[#This Row],[UF]]&amp;"'"</f>
        <v>'PI'</v>
      </c>
      <c r="N4" s="14" t="s">
        <v>8399</v>
      </c>
      <c r="O4" s="14" t="str">
        <f>"'"&amp;IFERROR(TabClienteLocalidade[[#This Row],[Lat]],"")&amp;"'"</f>
        <v>''</v>
      </c>
      <c r="P4" s="14" t="s">
        <v>8399</v>
      </c>
      <c r="Q4" s="14" t="str">
        <f>"'"&amp;IFERROR(TabClienteLocalidade[[#This Row],[Log]],"")&amp;"'"</f>
        <v>''</v>
      </c>
      <c r="R4" s="14" t="s">
        <v>8399</v>
      </c>
      <c r="S4" s="14" t="str">
        <f t="shared" ref="S4:S67" si="3">"'"&amp;0&amp;"'"</f>
        <v>'0'</v>
      </c>
      <c r="T4" s="213" t="s">
        <v>8397</v>
      </c>
      <c r="U4" s="213">
        <f>COUNTIFS(CLIENTE_FORN[NICK],TabClienteLocalidade[[#This Row],[Cliente]])</f>
        <v>1</v>
      </c>
      <c r="V4" s="145" t="s">
        <v>238</v>
      </c>
      <c r="W4" s="145"/>
      <c r="X4" s="145" t="s">
        <v>1622</v>
      </c>
      <c r="Y4" s="176" t="str">
        <f>IFERROR(INDEX(EtaCliente!K:K,MATCH(TabClienteLocalidade[[#This Row],[Validação]],EtaCliente!$B:$B,0)),TabClienteLocalidade[[#This Row],[Colunas14]])</f>
        <v>PI</v>
      </c>
      <c r="Z4" s="176" t="str">
        <f>IFERROR(INDEX(EtaCliente!M:M,MATCH(TabClienteLocalidade[[#This Row],[Validação]],EtaCliente!$B:$B,0)),TabClienteLocalidade[[#This Row],[Colunas13]])</f>
        <v>TERESINA</v>
      </c>
      <c r="AA4" s="147">
        <f>COUNTIFS(EtaCliente!B:B,AB4,EtaCliente!B:B,"&gt;&amp;1")</f>
        <v>1</v>
      </c>
      <c r="AB4" s="146" t="str">
        <f>IF(TabClienteLocalidade[[#This Row],[Cliente]]="","",TabClienteLocalidade[[#This Row],[Cliente]]&amp;" - "&amp;TabClienteLocalidade[[#This Row],[Localidade]])</f>
        <v>AGESPISA - ETA SANTA MARIA</v>
      </c>
      <c r="AC4" s="191"/>
      <c r="AD4" s="191" t="e">
        <f t="shared" si="0"/>
        <v>#VALUE!</v>
      </c>
      <c r="AE4" s="191" t="e">
        <f t="shared" si="1"/>
        <v>#VALUE!</v>
      </c>
      <c r="AF4" s="191"/>
      <c r="AG4" s="191"/>
      <c r="AH4" s="191"/>
    </row>
    <row r="5" spans="1:34" ht="12.75" customHeight="1" x14ac:dyDescent="0.2">
      <c r="A5" s="14" t="str">
        <f t="shared" si="2"/>
        <v>(2, 'AGESPISA', 'FLORIANO', 'FLORIANO', 'FLORIANO', 'PI', '-6.7841145', '-43.0203226', '0'),</v>
      </c>
      <c r="B5" s="14" t="s">
        <v>8395</v>
      </c>
      <c r="C5" s="14">
        <v>2</v>
      </c>
      <c r="D5" s="14" t="s">
        <v>8399</v>
      </c>
      <c r="E5" s="14" t="str">
        <f>"'"&amp;TabClienteLocalidade[[#This Row],[Cliente]]&amp;"'"</f>
        <v>'AGESPISA'</v>
      </c>
      <c r="F5" s="14" t="s">
        <v>8399</v>
      </c>
      <c r="G5" s="14" t="str">
        <f>"'"&amp;TabClienteLocalidade[[#This Row],[Regional]]&amp;"'"</f>
        <v>'FLORIANO'</v>
      </c>
      <c r="H5" s="14" t="s">
        <v>8399</v>
      </c>
      <c r="I5" s="14" t="str">
        <f>"'"&amp;TabClienteLocalidade[[#This Row],[Localidade]]&amp;"'"</f>
        <v>'FLORIANO'</v>
      </c>
      <c r="J5" s="14" t="s">
        <v>8399</v>
      </c>
      <c r="K5" s="14" t="str">
        <f>"'"&amp;TabClienteLocalidade[[#This Row],[Colunas2]]&amp;"'"</f>
        <v>'FLORIANO'</v>
      </c>
      <c r="L5" s="14" t="s">
        <v>8399</v>
      </c>
      <c r="M5" s="14" t="str">
        <f>"'"&amp;TabClienteLocalidade[[#This Row],[UF]]&amp;"'"</f>
        <v>'PI'</v>
      </c>
      <c r="N5" s="14" t="s">
        <v>8399</v>
      </c>
      <c r="O5" s="14" t="str">
        <f>"'"&amp;IFERROR(TabClienteLocalidade[[#This Row],[Lat]],"")&amp;"'"</f>
        <v>'-6.7841145'</v>
      </c>
      <c r="P5" s="14" t="s">
        <v>8399</v>
      </c>
      <c r="Q5" s="14" t="str">
        <f>"'"&amp;IFERROR(TabClienteLocalidade[[#This Row],[Log]],"")&amp;"'"</f>
        <v>'-43.0203226'</v>
      </c>
      <c r="R5" s="14" t="s">
        <v>8399</v>
      </c>
      <c r="S5" s="14" t="str">
        <f t="shared" si="3"/>
        <v>'0'</v>
      </c>
      <c r="T5" s="213" t="s">
        <v>8397</v>
      </c>
      <c r="U5" s="213">
        <f>COUNTIFS(CLIENTE_FORN[NICK],TabClienteLocalidade[[#This Row],[Cliente]])</f>
        <v>1</v>
      </c>
      <c r="V5" s="149" t="s">
        <v>238</v>
      </c>
      <c r="W5" s="150" t="s">
        <v>239</v>
      </c>
      <c r="X5" s="145" t="s">
        <v>239</v>
      </c>
      <c r="Y5" s="176" t="str">
        <f>IFERROR(INDEX(EtaCliente!K:K,MATCH(TabClienteLocalidade[[#This Row],[Validação]],EtaCliente!$B:$B,0)),TabClienteLocalidade[[#This Row],[Colunas14]])</f>
        <v>PI</v>
      </c>
      <c r="Z5" s="176" t="str">
        <f>IFERROR(INDEX(EtaCliente!M:M,MATCH(TabClienteLocalidade[[#This Row],[Validação]],EtaCliente!$B:$B,0)),TabClienteLocalidade[[#This Row],[Colunas13]])</f>
        <v>FLORIANO</v>
      </c>
      <c r="AA5" s="147">
        <f>COUNTIFS(EtaCliente!B:B,AB5,EtaCliente!B:B,"&gt;&amp;1")</f>
        <v>1</v>
      </c>
      <c r="AB5" s="147" t="str">
        <f>IF(TabClienteLocalidade[[#This Row],[Cliente]]="","",TabClienteLocalidade[[#This Row],[Cliente]]&amp;" - "&amp;TabClienteLocalidade[[#This Row],[Localidade]])</f>
        <v>AGESPISA - FLORIANO</v>
      </c>
      <c r="AC5" s="191" t="s">
        <v>8339</v>
      </c>
      <c r="AD5" s="191" t="str">
        <f t="shared" si="0"/>
        <v>-6.7841145</v>
      </c>
      <c r="AE5" s="191" t="str">
        <f t="shared" si="1"/>
        <v>-43.0203226</v>
      </c>
      <c r="AF5" s="191"/>
      <c r="AG5" s="191"/>
      <c r="AH5" s="191"/>
    </row>
    <row r="6" spans="1:34" x14ac:dyDescent="0.2">
      <c r="A6" s="14" t="str">
        <f t="shared" si="2"/>
        <v>(3, 'AGESPISA', 'PARNAIBA', 'PARNAIBA', 'PARNAIBA', 'PI', '-2.9222576', '-41.7599001', '0'),</v>
      </c>
      <c r="B6" s="14" t="s">
        <v>8395</v>
      </c>
      <c r="C6" s="14">
        <v>3</v>
      </c>
      <c r="D6" s="14" t="s">
        <v>8399</v>
      </c>
      <c r="E6" s="14" t="str">
        <f>"'"&amp;TabClienteLocalidade[[#This Row],[Cliente]]&amp;"'"</f>
        <v>'AGESPISA'</v>
      </c>
      <c r="F6" s="14" t="s">
        <v>8399</v>
      </c>
      <c r="G6" s="14" t="str">
        <f>"'"&amp;TabClienteLocalidade[[#This Row],[Regional]]&amp;"'"</f>
        <v>'PARNAIBA'</v>
      </c>
      <c r="H6" s="14" t="s">
        <v>8399</v>
      </c>
      <c r="I6" s="14" t="str">
        <f>"'"&amp;TabClienteLocalidade[[#This Row],[Localidade]]&amp;"'"</f>
        <v>'PARNAIBA'</v>
      </c>
      <c r="J6" s="14" t="s">
        <v>8399</v>
      </c>
      <c r="K6" s="14" t="str">
        <f>"'"&amp;TabClienteLocalidade[[#This Row],[Colunas2]]&amp;"'"</f>
        <v>'PARNAIBA'</v>
      </c>
      <c r="L6" s="14" t="s">
        <v>8399</v>
      </c>
      <c r="M6" s="14" t="str">
        <f>"'"&amp;TabClienteLocalidade[[#This Row],[UF]]&amp;"'"</f>
        <v>'PI'</v>
      </c>
      <c r="N6" s="14" t="s">
        <v>8399</v>
      </c>
      <c r="O6" s="14" t="str">
        <f>"'"&amp;IFERROR(TabClienteLocalidade[[#This Row],[Lat]],"")&amp;"'"</f>
        <v>'-2.9222576'</v>
      </c>
      <c r="P6" s="14" t="s">
        <v>8399</v>
      </c>
      <c r="Q6" s="14" t="str">
        <f>"'"&amp;IFERROR(TabClienteLocalidade[[#This Row],[Log]],"")&amp;"'"</f>
        <v>'-41.7599001'</v>
      </c>
      <c r="R6" s="14" t="s">
        <v>8399</v>
      </c>
      <c r="S6" s="14" t="str">
        <f t="shared" si="3"/>
        <v>'0'</v>
      </c>
      <c r="T6" s="213" t="s">
        <v>8397</v>
      </c>
      <c r="U6" s="213">
        <f>COUNTIFS(CLIENTE_FORN[NICK],TabClienteLocalidade[[#This Row],[Cliente]])</f>
        <v>1</v>
      </c>
      <c r="V6" s="149" t="s">
        <v>238</v>
      </c>
      <c r="W6" s="150" t="s">
        <v>240</v>
      </c>
      <c r="X6" s="145" t="s">
        <v>240</v>
      </c>
      <c r="Y6" s="176" t="str">
        <f>IFERROR(INDEX(EtaCliente!K:K,MATCH(TabClienteLocalidade[[#This Row],[Validação]],EtaCliente!$B:$B,0)),TabClienteLocalidade[[#This Row],[Colunas14]])</f>
        <v>PI</v>
      </c>
      <c r="Z6" s="176" t="str">
        <f>IFERROR(INDEX(EtaCliente!M:M,MATCH(TabClienteLocalidade[[#This Row],[Validação]],EtaCliente!$B:$B,0)),TabClienteLocalidade[[#This Row],[Colunas13]])</f>
        <v>PARNAIBA</v>
      </c>
      <c r="AA6" s="147">
        <f>COUNTIFS(EtaCliente!B:B,AB6,EtaCliente!B:B,"&gt;&amp;1")</f>
        <v>1</v>
      </c>
      <c r="AB6" s="147" t="str">
        <f>IF(TabClienteLocalidade[[#This Row],[Cliente]]="","",TabClienteLocalidade[[#This Row],[Cliente]]&amp;" - "&amp;TabClienteLocalidade[[#This Row],[Localidade]])</f>
        <v>AGESPISA - PARNAIBA</v>
      </c>
      <c r="AC6" s="191" t="s">
        <v>8353</v>
      </c>
      <c r="AD6" s="191" t="str">
        <f t="shared" si="0"/>
        <v>-2.9222576</v>
      </c>
      <c r="AE6" s="191" t="str">
        <f t="shared" si="1"/>
        <v>-41.7599001</v>
      </c>
      <c r="AF6" s="191"/>
      <c r="AG6" s="191"/>
      <c r="AH6" s="191"/>
    </row>
    <row r="7" spans="1:34" ht="15" customHeight="1" x14ac:dyDescent="0.2">
      <c r="A7" s="14" t="str">
        <f t="shared" si="2"/>
        <v>(4, 'APERAM', '', 'TIMOTEO', 'TIMOTEO', 'MG', '', '', '0'),</v>
      </c>
      <c r="B7" s="14" t="s">
        <v>8395</v>
      </c>
      <c r="C7" s="14">
        <v>4</v>
      </c>
      <c r="D7" s="14" t="s">
        <v>8399</v>
      </c>
      <c r="E7" s="14" t="str">
        <f>"'"&amp;TabClienteLocalidade[[#This Row],[Cliente]]&amp;"'"</f>
        <v>'APERAM'</v>
      </c>
      <c r="F7" s="14" t="s">
        <v>8399</v>
      </c>
      <c r="G7" s="14" t="str">
        <f>"'"&amp;TabClienteLocalidade[[#This Row],[Regional]]&amp;"'"</f>
        <v>''</v>
      </c>
      <c r="H7" s="14" t="s">
        <v>8399</v>
      </c>
      <c r="I7" s="14" t="str">
        <f>"'"&amp;TabClienteLocalidade[[#This Row],[Localidade]]&amp;"'"</f>
        <v>'TIMOTEO'</v>
      </c>
      <c r="J7" s="14" t="s">
        <v>8399</v>
      </c>
      <c r="K7" s="14" t="str">
        <f>"'"&amp;TabClienteLocalidade[[#This Row],[Colunas2]]&amp;"'"</f>
        <v>'TIMOTEO'</v>
      </c>
      <c r="L7" s="14" t="s">
        <v>8399</v>
      </c>
      <c r="M7" s="14" t="str">
        <f>"'"&amp;TabClienteLocalidade[[#This Row],[UF]]&amp;"'"</f>
        <v>'MG'</v>
      </c>
      <c r="N7" s="14" t="s">
        <v>8399</v>
      </c>
      <c r="O7" s="14" t="str">
        <f>"'"&amp;IFERROR(TabClienteLocalidade[[#This Row],[Lat]],"")&amp;"'"</f>
        <v>''</v>
      </c>
      <c r="P7" s="14" t="s">
        <v>8399</v>
      </c>
      <c r="Q7" s="14" t="str">
        <f>"'"&amp;IFERROR(TabClienteLocalidade[[#This Row],[Log]],"")&amp;"'"</f>
        <v>''</v>
      </c>
      <c r="R7" s="14" t="s">
        <v>8399</v>
      </c>
      <c r="S7" s="14" t="str">
        <f t="shared" si="3"/>
        <v>'0'</v>
      </c>
      <c r="T7" s="213" t="s">
        <v>8397</v>
      </c>
      <c r="U7" s="213">
        <f>COUNTIFS(CLIENTE_FORN[NICK],TabClienteLocalidade[[#This Row],[Cliente]])</f>
        <v>1</v>
      </c>
      <c r="V7" s="145" t="s">
        <v>392</v>
      </c>
      <c r="W7" s="145"/>
      <c r="X7" s="151" t="s">
        <v>1714</v>
      </c>
      <c r="Y7" s="176" t="str">
        <f>IFERROR(INDEX(EtaCliente!K:K,MATCH(TabClienteLocalidade[[#This Row],[Validação]],EtaCliente!$B:$B,0)),TabClienteLocalidade[[#This Row],[Colunas14]])</f>
        <v>MG</v>
      </c>
      <c r="Z7" s="176" t="str">
        <f>IFERROR(INDEX(EtaCliente!M:M,MATCH(TabClienteLocalidade[[#This Row],[Validação]],EtaCliente!$B:$B,0)),TabClienteLocalidade[[#This Row],[Colunas13]])</f>
        <v>TIMOTEO</v>
      </c>
      <c r="AA7" s="147">
        <f>COUNTIFS(EtaCliente!B:B,AB7,EtaCliente!B:B,"&gt;&amp;1")</f>
        <v>1</v>
      </c>
      <c r="AB7" s="146" t="str">
        <f>IF(TabClienteLocalidade[[#This Row],[Cliente]]="","",TabClienteLocalidade[[#This Row],[Cliente]]&amp;" - "&amp;TabClienteLocalidade[[#This Row],[Localidade]])</f>
        <v>APERAM - TIMOTEO</v>
      </c>
      <c r="AC7" s="191"/>
      <c r="AD7" s="191" t="e">
        <f t="shared" si="0"/>
        <v>#VALUE!</v>
      </c>
      <c r="AE7" s="191" t="e">
        <f t="shared" si="1"/>
        <v>#VALUE!</v>
      </c>
      <c r="AF7" s="191"/>
      <c r="AG7" s="191"/>
      <c r="AH7" s="191"/>
    </row>
    <row r="8" spans="1:34" x14ac:dyDescent="0.2">
      <c r="A8" s="14" t="str">
        <f t="shared" si="2"/>
        <v>(5, 'BIOSEV - GIASA', '', 'PEDRAS DE FOGO', 'PEDRAS DE FOGO', 'PB', '', '', '0'),</v>
      </c>
      <c r="B8" s="14" t="s">
        <v>8395</v>
      </c>
      <c r="C8" s="14">
        <v>5</v>
      </c>
      <c r="D8" s="14" t="s">
        <v>8399</v>
      </c>
      <c r="E8" s="14" t="str">
        <f>"'"&amp;TabClienteLocalidade[[#This Row],[Cliente]]&amp;"'"</f>
        <v>'BIOSEV - GIASA'</v>
      </c>
      <c r="F8" s="14" t="s">
        <v>8399</v>
      </c>
      <c r="G8" s="14" t="str">
        <f>"'"&amp;TabClienteLocalidade[[#This Row],[Regional]]&amp;"'"</f>
        <v>''</v>
      </c>
      <c r="H8" s="14" t="s">
        <v>8399</v>
      </c>
      <c r="I8" s="14" t="str">
        <f>"'"&amp;TabClienteLocalidade[[#This Row],[Localidade]]&amp;"'"</f>
        <v>'PEDRAS DE FOGO'</v>
      </c>
      <c r="J8" s="14" t="s">
        <v>8399</v>
      </c>
      <c r="K8" s="14" t="str">
        <f>"'"&amp;TabClienteLocalidade[[#This Row],[Colunas2]]&amp;"'"</f>
        <v>'PEDRAS DE FOGO'</v>
      </c>
      <c r="L8" s="14" t="s">
        <v>8399</v>
      </c>
      <c r="M8" s="14" t="str">
        <f>"'"&amp;TabClienteLocalidade[[#This Row],[UF]]&amp;"'"</f>
        <v>'PB'</v>
      </c>
      <c r="N8" s="14" t="s">
        <v>8399</v>
      </c>
      <c r="O8" s="14" t="str">
        <f>"'"&amp;IFERROR(TabClienteLocalidade[[#This Row],[Lat]],"")&amp;"'"</f>
        <v>''</v>
      </c>
      <c r="P8" s="14" t="s">
        <v>8399</v>
      </c>
      <c r="Q8" s="14" t="str">
        <f>"'"&amp;IFERROR(TabClienteLocalidade[[#This Row],[Log]],"")&amp;"'"</f>
        <v>''</v>
      </c>
      <c r="R8" s="14" t="s">
        <v>8399</v>
      </c>
      <c r="S8" s="14" t="str">
        <f t="shared" si="3"/>
        <v>'0'</v>
      </c>
      <c r="T8" s="213" t="s">
        <v>8397</v>
      </c>
      <c r="U8" s="213">
        <f>COUNTIFS(CLIENTE_FORN[NICK],TabClienteLocalidade[[#This Row],[Cliente]])</f>
        <v>1</v>
      </c>
      <c r="V8" s="143" t="s">
        <v>7469</v>
      </c>
      <c r="X8" s="145" t="s">
        <v>490</v>
      </c>
      <c r="Y8" s="176" t="str">
        <f>IFERROR(INDEX(EtaCliente!K:K,MATCH(TabClienteLocalidade[[#This Row],[Validação]],EtaCliente!$B:$B,0)),TabClienteLocalidade[[#This Row],[Colunas14]])</f>
        <v>PB</v>
      </c>
      <c r="Z8" s="176" t="str">
        <f>IFERROR(INDEX(EtaCliente!M:M,MATCH(TabClienteLocalidade[[#This Row],[Validação]],EtaCliente!$B:$B,0)),TabClienteLocalidade[[#This Row],[Colunas13]])</f>
        <v>PEDRAS DE FOGO</v>
      </c>
      <c r="AA8" s="147">
        <f>COUNTIFS(EtaCliente!B:B,AB8,EtaCliente!B:B,"&gt;&amp;1")</f>
        <v>1</v>
      </c>
      <c r="AB8" s="147" t="str">
        <f>IF(TabClienteLocalidade[[#This Row],[Cliente]]="","",TabClienteLocalidade[[#This Row],[Cliente]]&amp;" - "&amp;TabClienteLocalidade[[#This Row],[Localidade]])</f>
        <v>BIOSEV - GIASA - PEDRAS DE FOGO</v>
      </c>
      <c r="AC8" s="191"/>
      <c r="AD8" s="191" t="e">
        <f t="shared" si="0"/>
        <v>#VALUE!</v>
      </c>
      <c r="AE8" s="191" t="e">
        <f t="shared" si="1"/>
        <v>#VALUE!</v>
      </c>
      <c r="AF8" s="191"/>
      <c r="AG8" s="191"/>
      <c r="AH8" s="191"/>
    </row>
    <row r="9" spans="1:34" x14ac:dyDescent="0.2">
      <c r="A9" s="14" t="str">
        <f t="shared" si="2"/>
        <v>(6, 'CAB AGRESTE', '', 'ETA-ARAPIRACA', 'ARAPIRACA', 'AL', '', '', '0'),</v>
      </c>
      <c r="B9" s="14" t="s">
        <v>8395</v>
      </c>
      <c r="C9" s="14">
        <v>6</v>
      </c>
      <c r="D9" s="14" t="s">
        <v>8399</v>
      </c>
      <c r="E9" s="14" t="str">
        <f>"'"&amp;TabClienteLocalidade[[#This Row],[Cliente]]&amp;"'"</f>
        <v>'CAB AGRESTE'</v>
      </c>
      <c r="F9" s="14" t="s">
        <v>8399</v>
      </c>
      <c r="G9" s="14" t="str">
        <f>"'"&amp;TabClienteLocalidade[[#This Row],[Regional]]&amp;"'"</f>
        <v>''</v>
      </c>
      <c r="H9" s="14" t="s">
        <v>8399</v>
      </c>
      <c r="I9" s="14" t="str">
        <f>"'"&amp;TabClienteLocalidade[[#This Row],[Localidade]]&amp;"'"</f>
        <v>'ETA-ARAPIRACA'</v>
      </c>
      <c r="J9" s="14" t="s">
        <v>8399</v>
      </c>
      <c r="K9" s="14" t="str">
        <f>"'"&amp;TabClienteLocalidade[[#This Row],[Colunas2]]&amp;"'"</f>
        <v>'ARAPIRACA'</v>
      </c>
      <c r="L9" s="14" t="s">
        <v>8399</v>
      </c>
      <c r="M9" s="14" t="str">
        <f>"'"&amp;TabClienteLocalidade[[#This Row],[UF]]&amp;"'"</f>
        <v>'AL'</v>
      </c>
      <c r="N9" s="14" t="s">
        <v>8399</v>
      </c>
      <c r="O9" s="14" t="str">
        <f>"'"&amp;IFERROR(TabClienteLocalidade[[#This Row],[Lat]],"")&amp;"'"</f>
        <v>''</v>
      </c>
      <c r="P9" s="14" t="s">
        <v>8399</v>
      </c>
      <c r="Q9" s="14" t="str">
        <f>"'"&amp;IFERROR(TabClienteLocalidade[[#This Row],[Log]],"")&amp;"'"</f>
        <v>''</v>
      </c>
      <c r="R9" s="14" t="s">
        <v>8399</v>
      </c>
      <c r="S9" s="14" t="str">
        <f t="shared" si="3"/>
        <v>'0'</v>
      </c>
      <c r="T9" s="213" t="s">
        <v>8397</v>
      </c>
      <c r="U9" s="213">
        <f>COUNTIFS(CLIENTE_FORN[NICK],TabClienteLocalidade[[#This Row],[Cliente]])</f>
        <v>1</v>
      </c>
      <c r="V9" s="188" t="s">
        <v>336</v>
      </c>
      <c r="W9" s="188"/>
      <c r="X9" s="188" t="s">
        <v>8244</v>
      </c>
      <c r="Y9" s="189" t="str">
        <f>IFERROR(INDEX(EtaCliente!K:K,MATCH(TabClienteLocalidade[[#This Row],[Validação]],EtaCliente!$B:$B,0)),TabClienteLocalidade[[#This Row],[Colunas14]])</f>
        <v>AL</v>
      </c>
      <c r="Z9" s="189" t="str">
        <f>IFERROR(INDEX(EtaCliente!M:M,MATCH(TabClienteLocalidade[[#This Row],[Validação]],EtaCliente!$B:$B,0)),TabClienteLocalidade[[#This Row],[Colunas13]])</f>
        <v>ARAPIRACA</v>
      </c>
      <c r="AA9" s="189">
        <f>COUNTIFS(EtaCliente!B:B,AB9,EtaCliente!B:B,"&gt;&amp;1")</f>
        <v>1</v>
      </c>
      <c r="AB9" s="189" t="str">
        <f>IF(TabClienteLocalidade[[#This Row],[Cliente]]="","",TabClienteLocalidade[[#This Row],[Cliente]]&amp;" - "&amp;TabClienteLocalidade[[#This Row],[Localidade]])</f>
        <v>CAB AGRESTE - ETA-ARAPIRACA</v>
      </c>
      <c r="AC9" s="191"/>
      <c r="AD9" s="191" t="e">
        <f t="shared" si="0"/>
        <v>#VALUE!</v>
      </c>
      <c r="AE9" s="191" t="e">
        <f t="shared" si="1"/>
        <v>#VALUE!</v>
      </c>
      <c r="AF9" s="191"/>
      <c r="AG9" s="191"/>
      <c r="AH9" s="191"/>
    </row>
    <row r="10" spans="1:34" ht="12.75" customHeight="1" x14ac:dyDescent="0.2">
      <c r="A10" s="14" t="str">
        <f t="shared" si="2"/>
        <v>(7, 'CAB AGRESTE', '', 'PILAR', 'PILAR', 'AL', '', '', '0'),</v>
      </c>
      <c r="B10" s="14" t="s">
        <v>8395</v>
      </c>
      <c r="C10" s="14">
        <v>7</v>
      </c>
      <c r="D10" s="14" t="s">
        <v>8399</v>
      </c>
      <c r="E10" s="14" t="str">
        <f>"'"&amp;TabClienteLocalidade[[#This Row],[Cliente]]&amp;"'"</f>
        <v>'CAB AGRESTE'</v>
      </c>
      <c r="F10" s="14" t="s">
        <v>8399</v>
      </c>
      <c r="G10" s="14" t="str">
        <f>"'"&amp;TabClienteLocalidade[[#This Row],[Regional]]&amp;"'"</f>
        <v>''</v>
      </c>
      <c r="H10" s="14" t="s">
        <v>8399</v>
      </c>
      <c r="I10" s="14" t="str">
        <f>"'"&amp;TabClienteLocalidade[[#This Row],[Localidade]]&amp;"'"</f>
        <v>'PILAR'</v>
      </c>
      <c r="J10" s="14" t="s">
        <v>8399</v>
      </c>
      <c r="K10" s="14" t="str">
        <f>"'"&amp;TabClienteLocalidade[[#This Row],[Colunas2]]&amp;"'"</f>
        <v>'PILAR'</v>
      </c>
      <c r="L10" s="14" t="s">
        <v>8399</v>
      </c>
      <c r="M10" s="14" t="str">
        <f>"'"&amp;TabClienteLocalidade[[#This Row],[UF]]&amp;"'"</f>
        <v>'AL'</v>
      </c>
      <c r="N10" s="14" t="s">
        <v>8399</v>
      </c>
      <c r="O10" s="14" t="str">
        <f>"'"&amp;IFERROR(TabClienteLocalidade[[#This Row],[Lat]],"")&amp;"'"</f>
        <v>''</v>
      </c>
      <c r="P10" s="14" t="s">
        <v>8399</v>
      </c>
      <c r="Q10" s="14" t="str">
        <f>"'"&amp;IFERROR(TabClienteLocalidade[[#This Row],[Log]],"")&amp;"'"</f>
        <v>''</v>
      </c>
      <c r="R10" s="14" t="s">
        <v>8399</v>
      </c>
      <c r="S10" s="14" t="str">
        <f t="shared" si="3"/>
        <v>'0'</v>
      </c>
      <c r="T10" s="213" t="s">
        <v>8397</v>
      </c>
      <c r="U10" s="213">
        <f>COUNTIFS(CLIENTE_FORN[NICK],TabClienteLocalidade[[#This Row],[Cliente]])</f>
        <v>1</v>
      </c>
      <c r="V10" s="145" t="s">
        <v>336</v>
      </c>
      <c r="W10" s="145"/>
      <c r="X10" s="145" t="s">
        <v>425</v>
      </c>
      <c r="Y10" s="176" t="str">
        <f>IFERROR(INDEX(EtaCliente!K:K,MATCH(TabClienteLocalidade[[#This Row],[Validação]],EtaCliente!$B:$B,0)),TabClienteLocalidade[[#This Row],[Colunas14]])</f>
        <v>AL</v>
      </c>
      <c r="Z10" s="176" t="str">
        <f>IFERROR(INDEX(EtaCliente!M:M,MATCH(TabClienteLocalidade[[#This Row],[Validação]],EtaCliente!$B:$B,0)),TabClienteLocalidade[[#This Row],[Colunas13]])</f>
        <v>PILAR</v>
      </c>
      <c r="AA10" s="147">
        <f>COUNTIFS(EtaCliente!B:B,AB10,EtaCliente!B:B,"&gt;&amp;1")</f>
        <v>1</v>
      </c>
      <c r="AB10" s="146" t="str">
        <f>IF(TabClienteLocalidade[[#This Row],[Cliente]]="","",TabClienteLocalidade[[#This Row],[Cliente]]&amp;" - "&amp;TabClienteLocalidade[[#This Row],[Localidade]])</f>
        <v>CAB AGRESTE - PILAR</v>
      </c>
      <c r="AC10" s="191"/>
      <c r="AD10" s="191" t="e">
        <f t="shared" si="0"/>
        <v>#VALUE!</v>
      </c>
      <c r="AE10" s="191" t="e">
        <f t="shared" si="1"/>
        <v>#VALUE!</v>
      </c>
      <c r="AF10" s="191"/>
      <c r="AG10" s="191"/>
      <c r="AH10" s="191"/>
    </row>
    <row r="11" spans="1:34" x14ac:dyDescent="0.2">
      <c r="A11" s="14" t="str">
        <f t="shared" si="2"/>
        <v>(8, 'CAB AGRESTE', '', 'SAO BRAS (ETA-MORRO DO GAIA)', 'SAO BRAS', 'AL', '', '', '0'),</v>
      </c>
      <c r="B11" s="14" t="s">
        <v>8395</v>
      </c>
      <c r="C11" s="14">
        <v>8</v>
      </c>
      <c r="D11" s="14" t="s">
        <v>8399</v>
      </c>
      <c r="E11" s="14" t="str">
        <f>"'"&amp;TabClienteLocalidade[[#This Row],[Cliente]]&amp;"'"</f>
        <v>'CAB AGRESTE'</v>
      </c>
      <c r="F11" s="14" t="s">
        <v>8399</v>
      </c>
      <c r="G11" s="14" t="str">
        <f>"'"&amp;TabClienteLocalidade[[#This Row],[Regional]]&amp;"'"</f>
        <v>''</v>
      </c>
      <c r="H11" s="14" t="s">
        <v>8399</v>
      </c>
      <c r="I11" s="14" t="str">
        <f>"'"&amp;TabClienteLocalidade[[#This Row],[Localidade]]&amp;"'"</f>
        <v>'SAO BRAS (ETA-MORRO DO GAIA)'</v>
      </c>
      <c r="J11" s="14" t="s">
        <v>8399</v>
      </c>
      <c r="K11" s="14" t="str">
        <f>"'"&amp;TabClienteLocalidade[[#This Row],[Colunas2]]&amp;"'"</f>
        <v>'SAO BRAS'</v>
      </c>
      <c r="L11" s="14" t="s">
        <v>8399</v>
      </c>
      <c r="M11" s="14" t="str">
        <f>"'"&amp;TabClienteLocalidade[[#This Row],[UF]]&amp;"'"</f>
        <v>'AL'</v>
      </c>
      <c r="N11" s="14" t="s">
        <v>8399</v>
      </c>
      <c r="O11" s="14" t="str">
        <f>"'"&amp;IFERROR(TabClienteLocalidade[[#This Row],[Lat]],"")&amp;"'"</f>
        <v>''</v>
      </c>
      <c r="P11" s="14" t="s">
        <v>8399</v>
      </c>
      <c r="Q11" s="14" t="str">
        <f>"'"&amp;IFERROR(TabClienteLocalidade[[#This Row],[Log]],"")&amp;"'"</f>
        <v>''</v>
      </c>
      <c r="R11" s="14" t="s">
        <v>8399</v>
      </c>
      <c r="S11" s="14" t="str">
        <f t="shared" si="3"/>
        <v>'0'</v>
      </c>
      <c r="T11" s="213" t="s">
        <v>8397</v>
      </c>
      <c r="U11" s="213">
        <f>COUNTIFS(CLIENTE_FORN[NICK],TabClienteLocalidade[[#This Row],[Cliente]])</f>
        <v>1</v>
      </c>
      <c r="V11" s="145" t="s">
        <v>336</v>
      </c>
      <c r="W11" s="145"/>
      <c r="X11" s="145" t="s">
        <v>7473</v>
      </c>
      <c r="Y11" s="176" t="str">
        <f>IFERROR(INDEX(EtaCliente!K:K,MATCH(TabClienteLocalidade[[#This Row],[Validação]],EtaCliente!$B:$B,0)),TabClienteLocalidade[[#This Row],[Colunas14]])</f>
        <v>AL</v>
      </c>
      <c r="Z11" s="176" t="str">
        <f>IFERROR(INDEX(EtaCliente!M:M,MATCH(TabClienteLocalidade[[#This Row],[Validação]],EtaCliente!$B:$B,0)),TabClienteLocalidade[[#This Row],[Colunas13]])</f>
        <v>SAO BRAS</v>
      </c>
      <c r="AA11" s="147">
        <f>COUNTIFS(EtaCliente!B:B,AB11,EtaCliente!B:B,"&gt;&amp;1")</f>
        <v>1</v>
      </c>
      <c r="AB11" s="146" t="str">
        <f>IF(TabClienteLocalidade[[#This Row],[Cliente]]="","",TabClienteLocalidade[[#This Row],[Cliente]]&amp;" - "&amp;TabClienteLocalidade[[#This Row],[Localidade]])</f>
        <v>CAB AGRESTE - SAO BRAS (ETA-MORRO DO GAIA)</v>
      </c>
      <c r="AC11" s="191"/>
      <c r="AD11" s="191" t="e">
        <f t="shared" si="0"/>
        <v>#VALUE!</v>
      </c>
      <c r="AE11" s="191" t="e">
        <f t="shared" si="1"/>
        <v>#VALUE!</v>
      </c>
      <c r="AF11" s="191"/>
      <c r="AG11" s="191"/>
      <c r="AH11" s="191"/>
    </row>
    <row r="12" spans="1:34" ht="12.75" customHeight="1" x14ac:dyDescent="0.2">
      <c r="A12" s="14" t="str">
        <f t="shared" si="2"/>
        <v>(9, 'CAB CUIABA', '', 'CUIABA ETA I', 'CUIABA', 'MT', '', '', '0'),</v>
      </c>
      <c r="B12" s="14" t="s">
        <v>8395</v>
      </c>
      <c r="C12" s="14">
        <v>9</v>
      </c>
      <c r="D12" s="14" t="s">
        <v>8399</v>
      </c>
      <c r="E12" s="14" t="str">
        <f>"'"&amp;TabClienteLocalidade[[#This Row],[Cliente]]&amp;"'"</f>
        <v>'CAB CUIABA'</v>
      </c>
      <c r="F12" s="14" t="s">
        <v>8399</v>
      </c>
      <c r="G12" s="14" t="str">
        <f>"'"&amp;TabClienteLocalidade[[#This Row],[Regional]]&amp;"'"</f>
        <v>''</v>
      </c>
      <c r="H12" s="14" t="s">
        <v>8399</v>
      </c>
      <c r="I12" s="14" t="str">
        <f>"'"&amp;TabClienteLocalidade[[#This Row],[Localidade]]&amp;"'"</f>
        <v>'CUIABA ETA I'</v>
      </c>
      <c r="J12" s="14" t="s">
        <v>8399</v>
      </c>
      <c r="K12" s="14" t="str">
        <f>"'"&amp;TabClienteLocalidade[[#This Row],[Colunas2]]&amp;"'"</f>
        <v>'CUIABA'</v>
      </c>
      <c r="L12" s="14" t="s">
        <v>8399</v>
      </c>
      <c r="M12" s="14" t="str">
        <f>"'"&amp;TabClienteLocalidade[[#This Row],[UF]]&amp;"'"</f>
        <v>'MT'</v>
      </c>
      <c r="N12" s="14" t="s">
        <v>8399</v>
      </c>
      <c r="O12" s="14" t="str">
        <f>"'"&amp;IFERROR(TabClienteLocalidade[[#This Row],[Lat]],"")&amp;"'"</f>
        <v>''</v>
      </c>
      <c r="P12" s="14" t="s">
        <v>8399</v>
      </c>
      <c r="Q12" s="14" t="str">
        <f>"'"&amp;IFERROR(TabClienteLocalidade[[#This Row],[Log]],"")&amp;"'"</f>
        <v>''</v>
      </c>
      <c r="R12" s="14" t="s">
        <v>8399</v>
      </c>
      <c r="S12" s="14" t="str">
        <f t="shared" si="3"/>
        <v>'0'</v>
      </c>
      <c r="T12" s="213" t="s">
        <v>8397</v>
      </c>
      <c r="U12" s="213">
        <f>COUNTIFS(CLIENTE_FORN[NICK],TabClienteLocalidade[[#This Row],[Cliente]])</f>
        <v>1</v>
      </c>
      <c r="V12" s="145" t="s">
        <v>395</v>
      </c>
      <c r="W12" s="145"/>
      <c r="X12" s="145" t="s">
        <v>755</v>
      </c>
      <c r="Y12" s="176" t="str">
        <f>IFERROR(INDEX(EtaCliente!K:K,MATCH(TabClienteLocalidade[[#This Row],[Validação]],EtaCliente!$B:$B,0)),TabClienteLocalidade[[#This Row],[Colunas14]])</f>
        <v>MT</v>
      </c>
      <c r="Z12" s="176" t="str">
        <f>IFERROR(INDEX(EtaCliente!M:M,MATCH(TabClienteLocalidade[[#This Row],[Validação]],EtaCliente!$B:$B,0)),TabClienteLocalidade[[#This Row],[Colunas13]])</f>
        <v>CUIABA</v>
      </c>
      <c r="AA12" s="147">
        <f>COUNTIFS(EtaCliente!B:B,AB12,EtaCliente!B:B,"&gt;&amp;1")</f>
        <v>1</v>
      </c>
      <c r="AB12" s="146" t="str">
        <f>IF(TabClienteLocalidade[[#This Row],[Cliente]]="","",TabClienteLocalidade[[#This Row],[Cliente]]&amp;" - "&amp;TabClienteLocalidade[[#This Row],[Localidade]])</f>
        <v>CAB CUIABA - CUIABA ETA I</v>
      </c>
      <c r="AC12" s="191"/>
      <c r="AD12" s="191" t="e">
        <f t="shared" si="0"/>
        <v>#VALUE!</v>
      </c>
      <c r="AE12" s="191" t="e">
        <f t="shared" si="1"/>
        <v>#VALUE!</v>
      </c>
      <c r="AF12" s="191"/>
      <c r="AG12" s="191"/>
      <c r="AH12" s="191"/>
    </row>
    <row r="13" spans="1:34" ht="12.75" customHeight="1" x14ac:dyDescent="0.2">
      <c r="A13" s="14" t="str">
        <f t="shared" si="2"/>
        <v>(10, 'CAB CUIABA', '', 'CUIABA ETA II', 'CUIABA', 'MT', '', '', '0'),</v>
      </c>
      <c r="B13" s="14" t="s">
        <v>8395</v>
      </c>
      <c r="C13" s="14">
        <v>10</v>
      </c>
      <c r="D13" s="14" t="s">
        <v>8399</v>
      </c>
      <c r="E13" s="14" t="str">
        <f>"'"&amp;TabClienteLocalidade[[#This Row],[Cliente]]&amp;"'"</f>
        <v>'CAB CUIABA'</v>
      </c>
      <c r="F13" s="14" t="s">
        <v>8399</v>
      </c>
      <c r="G13" s="14" t="str">
        <f>"'"&amp;TabClienteLocalidade[[#This Row],[Regional]]&amp;"'"</f>
        <v>''</v>
      </c>
      <c r="H13" s="14" t="s">
        <v>8399</v>
      </c>
      <c r="I13" s="14" t="str">
        <f>"'"&amp;TabClienteLocalidade[[#This Row],[Localidade]]&amp;"'"</f>
        <v>'CUIABA ETA II'</v>
      </c>
      <c r="J13" s="14" t="s">
        <v>8399</v>
      </c>
      <c r="K13" s="14" t="str">
        <f>"'"&amp;TabClienteLocalidade[[#This Row],[Colunas2]]&amp;"'"</f>
        <v>'CUIABA'</v>
      </c>
      <c r="L13" s="14" t="s">
        <v>8399</v>
      </c>
      <c r="M13" s="14" t="str">
        <f>"'"&amp;TabClienteLocalidade[[#This Row],[UF]]&amp;"'"</f>
        <v>'MT'</v>
      </c>
      <c r="N13" s="14" t="s">
        <v>8399</v>
      </c>
      <c r="O13" s="14" t="str">
        <f>"'"&amp;IFERROR(TabClienteLocalidade[[#This Row],[Lat]],"")&amp;"'"</f>
        <v>''</v>
      </c>
      <c r="P13" s="14" t="s">
        <v>8399</v>
      </c>
      <c r="Q13" s="14" t="str">
        <f>"'"&amp;IFERROR(TabClienteLocalidade[[#This Row],[Log]],"")&amp;"'"</f>
        <v>''</v>
      </c>
      <c r="R13" s="14" t="s">
        <v>8399</v>
      </c>
      <c r="S13" s="14" t="str">
        <f t="shared" si="3"/>
        <v>'0'</v>
      </c>
      <c r="T13" s="213" t="s">
        <v>8397</v>
      </c>
      <c r="U13" s="213">
        <f>COUNTIFS(CLIENTE_FORN[NICK],TabClienteLocalidade[[#This Row],[Cliente]])</f>
        <v>1</v>
      </c>
      <c r="V13" s="145" t="s">
        <v>395</v>
      </c>
      <c r="W13" s="145"/>
      <c r="X13" s="145" t="s">
        <v>756</v>
      </c>
      <c r="Y13" s="176" t="str">
        <f>IFERROR(INDEX(EtaCliente!K:K,MATCH(TabClienteLocalidade[[#This Row],[Validação]],EtaCliente!$B:$B,0)),TabClienteLocalidade[[#This Row],[Colunas14]])</f>
        <v>MT</v>
      </c>
      <c r="Z13" s="176" t="str">
        <f>IFERROR(INDEX(EtaCliente!M:M,MATCH(TabClienteLocalidade[[#This Row],[Validação]],EtaCliente!$B:$B,0)),TabClienteLocalidade[[#This Row],[Colunas13]])</f>
        <v>CUIABA</v>
      </c>
      <c r="AA13" s="147">
        <f>COUNTIFS(EtaCliente!B:B,AB13,EtaCliente!B:B,"&gt;&amp;1")</f>
        <v>1</v>
      </c>
      <c r="AB13" s="146" t="str">
        <f>IF(TabClienteLocalidade[[#This Row],[Cliente]]="","",TabClienteLocalidade[[#This Row],[Cliente]]&amp;" - "&amp;TabClienteLocalidade[[#This Row],[Localidade]])</f>
        <v>CAB CUIABA - CUIABA ETA II</v>
      </c>
      <c r="AC13" s="191"/>
      <c r="AD13" s="191" t="e">
        <f t="shared" si="0"/>
        <v>#VALUE!</v>
      </c>
      <c r="AE13" s="191" t="e">
        <f t="shared" si="1"/>
        <v>#VALUE!</v>
      </c>
      <c r="AF13" s="191"/>
      <c r="AG13" s="191"/>
      <c r="AH13" s="191"/>
    </row>
    <row r="14" spans="1:34" ht="12.75" customHeight="1" x14ac:dyDescent="0.25">
      <c r="A14" s="14" t="str">
        <f t="shared" si="2"/>
        <v>(11, 'CAEMA', 'IMPERATRIZ', 'ACAILANDIA ELEVATORIA', 'ACAILANDIA', 'MA', '-4.9517241', '-47.4936336', '0'),</v>
      </c>
      <c r="B14" s="14" t="s">
        <v>8395</v>
      </c>
      <c r="C14" s="14">
        <v>11</v>
      </c>
      <c r="D14" s="14" t="s">
        <v>8399</v>
      </c>
      <c r="E14" s="14" t="str">
        <f>"'"&amp;TabClienteLocalidade[[#This Row],[Cliente]]&amp;"'"</f>
        <v>'CAEMA'</v>
      </c>
      <c r="F14" s="14" t="s">
        <v>8399</v>
      </c>
      <c r="G14" s="14" t="str">
        <f>"'"&amp;TabClienteLocalidade[[#This Row],[Regional]]&amp;"'"</f>
        <v>'IMPERATRIZ'</v>
      </c>
      <c r="H14" s="14" t="s">
        <v>8399</v>
      </c>
      <c r="I14" s="14" t="str">
        <f>"'"&amp;TabClienteLocalidade[[#This Row],[Localidade]]&amp;"'"</f>
        <v>'ACAILANDIA ELEVATORIA'</v>
      </c>
      <c r="J14" s="14" t="s">
        <v>8399</v>
      </c>
      <c r="K14" s="14" t="str">
        <f>"'"&amp;TabClienteLocalidade[[#This Row],[Colunas2]]&amp;"'"</f>
        <v>'ACAILANDIA'</v>
      </c>
      <c r="L14" s="14" t="s">
        <v>8399</v>
      </c>
      <c r="M14" s="14" t="str">
        <f>"'"&amp;TabClienteLocalidade[[#This Row],[UF]]&amp;"'"</f>
        <v>'MA'</v>
      </c>
      <c r="N14" s="14" t="s">
        <v>8399</v>
      </c>
      <c r="O14" s="14" t="str">
        <f>"'"&amp;IFERROR(TabClienteLocalidade[[#This Row],[Lat]],"")&amp;"'"</f>
        <v>'-4.9517241'</v>
      </c>
      <c r="P14" s="14" t="s">
        <v>8399</v>
      </c>
      <c r="Q14" s="14" t="str">
        <f>"'"&amp;IFERROR(TabClienteLocalidade[[#This Row],[Log]],"")&amp;"'"</f>
        <v>'-47.4936336'</v>
      </c>
      <c r="R14" s="14" t="s">
        <v>8399</v>
      </c>
      <c r="S14" s="14" t="str">
        <f t="shared" si="3"/>
        <v>'0'</v>
      </c>
      <c r="T14" s="213" t="s">
        <v>8397</v>
      </c>
      <c r="U14" s="213">
        <f>COUNTIFS(CLIENTE_FORN[NICK],TabClienteLocalidade[[#This Row],[Cliente]])</f>
        <v>1</v>
      </c>
      <c r="V14" s="149" t="s">
        <v>33</v>
      </c>
      <c r="W14" s="150" t="s">
        <v>234</v>
      </c>
      <c r="X14" s="56" t="s">
        <v>7385</v>
      </c>
      <c r="Y14" s="176" t="str">
        <f>IFERROR(INDEX(EtaCliente!K:K,MATCH(TabClienteLocalidade[[#This Row],[Validação]],EtaCliente!$B:$B,0)),TabClienteLocalidade[[#This Row],[Colunas14]])</f>
        <v>MA</v>
      </c>
      <c r="Z14" s="176" t="str">
        <f>IFERROR(INDEX(EtaCliente!M:M,MATCH(TabClienteLocalidade[[#This Row],[Validação]],EtaCliente!$B:$B,0)),TabClienteLocalidade[[#This Row],[Colunas13]])</f>
        <v>ACAILANDIA</v>
      </c>
      <c r="AA14" s="147">
        <f>COUNTIFS(EtaCliente!B:B,AB14,EtaCliente!B:B,"&gt;&amp;1")</f>
        <v>1</v>
      </c>
      <c r="AB14" s="147" t="str">
        <f>IF(TabClienteLocalidade[[#This Row],[Cliente]]="","",TabClienteLocalidade[[#This Row],[Cliente]]&amp;" - "&amp;TabClienteLocalidade[[#This Row],[Localidade]])</f>
        <v>CAEMA - ACAILANDIA ELEVATORIA</v>
      </c>
      <c r="AC14" s="191" t="s">
        <v>8336</v>
      </c>
      <c r="AD14" s="191" t="str">
        <f t="shared" si="0"/>
        <v>-4.9517241</v>
      </c>
      <c r="AE14" s="191" t="str">
        <f t="shared" si="1"/>
        <v>-47.4936336</v>
      </c>
      <c r="AF14" s="191"/>
      <c r="AG14" s="191"/>
      <c r="AH14" s="191"/>
    </row>
    <row r="15" spans="1:34" x14ac:dyDescent="0.2">
      <c r="A15" s="14" t="str">
        <f t="shared" si="2"/>
        <v>(12, 'CAEMA', '', 'ALCANTARA', 'ALCANTARA', 'MA', '', '', '0'),</v>
      </c>
      <c r="B15" s="14" t="s">
        <v>8395</v>
      </c>
      <c r="C15" s="14">
        <v>12</v>
      </c>
      <c r="D15" s="14" t="s">
        <v>8399</v>
      </c>
      <c r="E15" s="14" t="str">
        <f>"'"&amp;TabClienteLocalidade[[#This Row],[Cliente]]&amp;"'"</f>
        <v>'CAEMA'</v>
      </c>
      <c r="F15" s="14" t="s">
        <v>8399</v>
      </c>
      <c r="G15" s="14" t="str">
        <f>"'"&amp;TabClienteLocalidade[[#This Row],[Regional]]&amp;"'"</f>
        <v>''</v>
      </c>
      <c r="H15" s="14" t="s">
        <v>8399</v>
      </c>
      <c r="I15" s="14" t="str">
        <f>"'"&amp;TabClienteLocalidade[[#This Row],[Localidade]]&amp;"'"</f>
        <v>'ALCANTARA'</v>
      </c>
      <c r="J15" s="14" t="s">
        <v>8399</v>
      </c>
      <c r="K15" s="14" t="str">
        <f>"'"&amp;TabClienteLocalidade[[#This Row],[Colunas2]]&amp;"'"</f>
        <v>'ALCANTARA'</v>
      </c>
      <c r="L15" s="14" t="s">
        <v>8399</v>
      </c>
      <c r="M15" s="14" t="str">
        <f>"'"&amp;TabClienteLocalidade[[#This Row],[UF]]&amp;"'"</f>
        <v>'MA'</v>
      </c>
      <c r="N15" s="14" t="s">
        <v>8399</v>
      </c>
      <c r="O15" s="14" t="str">
        <f>"'"&amp;IFERROR(TabClienteLocalidade[[#This Row],[Lat]],"")&amp;"'"</f>
        <v>''</v>
      </c>
      <c r="P15" s="14" t="s">
        <v>8399</v>
      </c>
      <c r="Q15" s="14" t="str">
        <f>"'"&amp;IFERROR(TabClienteLocalidade[[#This Row],[Log]],"")&amp;"'"</f>
        <v>''</v>
      </c>
      <c r="R15" s="14" t="s">
        <v>8399</v>
      </c>
      <c r="S15" s="14" t="str">
        <f t="shared" si="3"/>
        <v>'0'</v>
      </c>
      <c r="T15" s="213" t="s">
        <v>8397</v>
      </c>
      <c r="U15" s="213">
        <f>COUNTIFS(CLIENTE_FORN[NICK],TabClienteLocalidade[[#This Row],[Cliente]])</f>
        <v>1</v>
      </c>
      <c r="V15" s="145" t="s">
        <v>33</v>
      </c>
      <c r="X15" s="27" t="s">
        <v>1603</v>
      </c>
      <c r="Y15" s="176" t="str">
        <f>IFERROR(INDEX(EtaCliente!K:K,MATCH(TabClienteLocalidade[[#This Row],[Validação]],EtaCliente!$B:$B,0)),TabClienteLocalidade[[#This Row],[Colunas14]])</f>
        <v>MA</v>
      </c>
      <c r="Z15" s="176" t="str">
        <f>IFERROR(INDEX(EtaCliente!M:M,MATCH(TabClienteLocalidade[[#This Row],[Validação]],EtaCliente!$B:$B,0)),TabClienteLocalidade[[#This Row],[Colunas13]])</f>
        <v>ALCANTARA</v>
      </c>
      <c r="AA15" s="147">
        <f>COUNTIFS(EtaCliente!B:B,AB15,EtaCliente!B:B,"&gt;&amp;1")</f>
        <v>1</v>
      </c>
      <c r="AB15" s="147" t="str">
        <f>IF(TabClienteLocalidade[[#This Row],[Cliente]]="","",TabClienteLocalidade[[#This Row],[Cliente]]&amp;" - "&amp;TabClienteLocalidade[[#This Row],[Localidade]])</f>
        <v>CAEMA - ALCANTARA</v>
      </c>
      <c r="AC15" s="191"/>
      <c r="AD15" s="191" t="e">
        <f t="shared" si="0"/>
        <v>#VALUE!</v>
      </c>
      <c r="AE15" s="191" t="e">
        <f t="shared" si="1"/>
        <v>#VALUE!</v>
      </c>
      <c r="AF15" s="191"/>
      <c r="AG15" s="191"/>
      <c r="AH15" s="191"/>
    </row>
    <row r="16" spans="1:34" ht="12.75" customHeight="1" x14ac:dyDescent="0.2">
      <c r="A16" s="14" t="str">
        <f t="shared" si="2"/>
        <v>(13, 'CAEMA', '', 'ARAIOSES', 'ARAIOSES', 'MA', '', '', '0'),</v>
      </c>
      <c r="B16" s="14" t="s">
        <v>8395</v>
      </c>
      <c r="C16" s="14">
        <v>13</v>
      </c>
      <c r="D16" s="14" t="s">
        <v>8399</v>
      </c>
      <c r="E16" s="14" t="str">
        <f>"'"&amp;TabClienteLocalidade[[#This Row],[Cliente]]&amp;"'"</f>
        <v>'CAEMA'</v>
      </c>
      <c r="F16" s="14" t="s">
        <v>8399</v>
      </c>
      <c r="G16" s="14" t="str">
        <f>"'"&amp;TabClienteLocalidade[[#This Row],[Regional]]&amp;"'"</f>
        <v>''</v>
      </c>
      <c r="H16" s="14" t="s">
        <v>8399</v>
      </c>
      <c r="I16" s="14" t="str">
        <f>"'"&amp;TabClienteLocalidade[[#This Row],[Localidade]]&amp;"'"</f>
        <v>'ARAIOSES'</v>
      </c>
      <c r="J16" s="14" t="s">
        <v>8399</v>
      </c>
      <c r="K16" s="14" t="str">
        <f>"'"&amp;TabClienteLocalidade[[#This Row],[Colunas2]]&amp;"'"</f>
        <v>'ARAIOSES'</v>
      </c>
      <c r="L16" s="14" t="s">
        <v>8399</v>
      </c>
      <c r="M16" s="14" t="str">
        <f>"'"&amp;TabClienteLocalidade[[#This Row],[UF]]&amp;"'"</f>
        <v>'MA'</v>
      </c>
      <c r="N16" s="14" t="s">
        <v>8399</v>
      </c>
      <c r="O16" s="14" t="str">
        <f>"'"&amp;IFERROR(TabClienteLocalidade[[#This Row],[Lat]],"")&amp;"'"</f>
        <v>''</v>
      </c>
      <c r="P16" s="14" t="s">
        <v>8399</v>
      </c>
      <c r="Q16" s="14" t="str">
        <f>"'"&amp;IFERROR(TabClienteLocalidade[[#This Row],[Log]],"")&amp;"'"</f>
        <v>''</v>
      </c>
      <c r="R16" s="14" t="s">
        <v>8399</v>
      </c>
      <c r="S16" s="14" t="str">
        <f t="shared" si="3"/>
        <v>'0'</v>
      </c>
      <c r="T16" s="213" t="s">
        <v>8397</v>
      </c>
      <c r="U16" s="213">
        <f>COUNTIFS(CLIENTE_FORN[NICK],TabClienteLocalidade[[#This Row],[Cliente]])</f>
        <v>1</v>
      </c>
      <c r="V16" s="145" t="s">
        <v>33</v>
      </c>
      <c r="X16" s="27" t="s">
        <v>1604</v>
      </c>
      <c r="Y16" s="176" t="str">
        <f>IFERROR(INDEX(EtaCliente!K:K,MATCH(TabClienteLocalidade[[#This Row],[Validação]],EtaCliente!$B:$B,0)),TabClienteLocalidade[[#This Row],[Colunas14]])</f>
        <v>MA</v>
      </c>
      <c r="Z16" s="176" t="str">
        <f>IFERROR(INDEX(EtaCliente!M:M,MATCH(TabClienteLocalidade[[#This Row],[Validação]],EtaCliente!$B:$B,0)),TabClienteLocalidade[[#This Row],[Colunas13]])</f>
        <v>ARAIOSES</v>
      </c>
      <c r="AA16" s="147">
        <f>COUNTIFS(EtaCliente!B:B,AB16,EtaCliente!B:B,"&gt;&amp;1")</f>
        <v>1</v>
      </c>
      <c r="AB16" s="147" t="str">
        <f>IF(TabClienteLocalidade[[#This Row],[Cliente]]="","",TabClienteLocalidade[[#This Row],[Cliente]]&amp;" - "&amp;TabClienteLocalidade[[#This Row],[Localidade]])</f>
        <v>CAEMA - ARAIOSES</v>
      </c>
      <c r="AC16" s="191"/>
      <c r="AD16" s="191" t="e">
        <f t="shared" si="0"/>
        <v>#VALUE!</v>
      </c>
      <c r="AE16" s="191" t="e">
        <f t="shared" si="1"/>
        <v>#VALUE!</v>
      </c>
      <c r="AF16" s="191"/>
      <c r="AG16" s="191"/>
      <c r="AH16" s="191"/>
    </row>
    <row r="17" spans="1:34" ht="12.75" customHeight="1" x14ac:dyDescent="0.2">
      <c r="A17" s="14" t="str">
        <f t="shared" si="2"/>
        <v>(14, 'CAEMA', 'ITAPECURU MIRIM', 'AREIAS', 'SAO LUIS', 'MA', '', '', '0'),</v>
      </c>
      <c r="B17" s="14" t="s">
        <v>8395</v>
      </c>
      <c r="C17" s="14">
        <v>14</v>
      </c>
      <c r="D17" s="14" t="s">
        <v>8399</v>
      </c>
      <c r="E17" s="14" t="str">
        <f>"'"&amp;TabClienteLocalidade[[#This Row],[Cliente]]&amp;"'"</f>
        <v>'CAEMA'</v>
      </c>
      <c r="F17" s="14" t="s">
        <v>8399</v>
      </c>
      <c r="G17" s="14" t="str">
        <f>"'"&amp;TabClienteLocalidade[[#This Row],[Regional]]&amp;"'"</f>
        <v>'ITAPECURU MIRIM'</v>
      </c>
      <c r="H17" s="14" t="s">
        <v>8399</v>
      </c>
      <c r="I17" s="14" t="str">
        <f>"'"&amp;TabClienteLocalidade[[#This Row],[Localidade]]&amp;"'"</f>
        <v>'AREIAS'</v>
      </c>
      <c r="J17" s="14" t="s">
        <v>8399</v>
      </c>
      <c r="K17" s="14" t="str">
        <f>"'"&amp;TabClienteLocalidade[[#This Row],[Colunas2]]&amp;"'"</f>
        <v>'SAO LUIS'</v>
      </c>
      <c r="L17" s="14" t="s">
        <v>8399</v>
      </c>
      <c r="M17" s="14" t="str">
        <f>"'"&amp;TabClienteLocalidade[[#This Row],[UF]]&amp;"'"</f>
        <v>'MA'</v>
      </c>
      <c r="N17" s="14" t="s">
        <v>8399</v>
      </c>
      <c r="O17" s="14" t="str">
        <f>"'"&amp;IFERROR(TabClienteLocalidade[[#This Row],[Lat]],"")&amp;"'"</f>
        <v>''</v>
      </c>
      <c r="P17" s="14" t="s">
        <v>8399</v>
      </c>
      <c r="Q17" s="14" t="str">
        <f>"'"&amp;IFERROR(TabClienteLocalidade[[#This Row],[Log]],"")&amp;"'"</f>
        <v>''</v>
      </c>
      <c r="R17" s="14" t="s">
        <v>8399</v>
      </c>
      <c r="S17" s="14" t="str">
        <f t="shared" si="3"/>
        <v>'0'</v>
      </c>
      <c r="T17" s="213" t="s">
        <v>8397</v>
      </c>
      <c r="U17" s="213">
        <f>COUNTIFS(CLIENTE_FORN[NICK],TabClienteLocalidade[[#This Row],[Cliente]])</f>
        <v>1</v>
      </c>
      <c r="V17" s="143" t="s">
        <v>33</v>
      </c>
      <c r="W17" s="143" t="s">
        <v>1170</v>
      </c>
      <c r="X17" s="145" t="s">
        <v>1119</v>
      </c>
      <c r="Y17" s="176" t="str">
        <f>IFERROR(INDEX(EtaCliente!K:K,MATCH(TabClienteLocalidade[[#This Row],[Validação]],EtaCliente!$B:$B,0)),TabClienteLocalidade[[#This Row],[Colunas14]])</f>
        <v>MA</v>
      </c>
      <c r="Z17" s="176" t="str">
        <f>IFERROR(INDEX(EtaCliente!M:M,MATCH(TabClienteLocalidade[[#This Row],[Validação]],EtaCliente!$B:$B,0)),TabClienteLocalidade[[#This Row],[Colunas13]])</f>
        <v>SAO LUIS</v>
      </c>
      <c r="AA17" s="147">
        <f>COUNTIFS(EtaCliente!B:B,AB17,EtaCliente!B:B,"&gt;&amp;1")</f>
        <v>1</v>
      </c>
      <c r="AB17" s="147" t="str">
        <f>IF(TabClienteLocalidade[[#This Row],[Cliente]]="","",TabClienteLocalidade[[#This Row],[Cliente]]&amp;" - "&amp;TabClienteLocalidade[[#This Row],[Localidade]])</f>
        <v>CAEMA - AREIAS</v>
      </c>
      <c r="AC17" s="191"/>
      <c r="AD17" s="191" t="e">
        <f t="shared" si="0"/>
        <v>#VALUE!</v>
      </c>
      <c r="AE17" s="191" t="e">
        <f t="shared" si="1"/>
        <v>#VALUE!</v>
      </c>
      <c r="AF17" s="191"/>
      <c r="AG17" s="191"/>
      <c r="AH17" s="191"/>
    </row>
    <row r="18" spans="1:34" x14ac:dyDescent="0.2">
      <c r="A18" s="14" t="str">
        <f t="shared" si="2"/>
        <v>(15, 'CAEMA', '', 'AXIXA', 'AXIXA', 'MA', '', '', '0'),</v>
      </c>
      <c r="B18" s="14" t="s">
        <v>8395</v>
      </c>
      <c r="C18" s="14">
        <v>15</v>
      </c>
      <c r="D18" s="14" t="s">
        <v>8399</v>
      </c>
      <c r="E18" s="14" t="str">
        <f>"'"&amp;TabClienteLocalidade[[#This Row],[Cliente]]&amp;"'"</f>
        <v>'CAEMA'</v>
      </c>
      <c r="F18" s="14" t="s">
        <v>8399</v>
      </c>
      <c r="G18" s="14" t="str">
        <f>"'"&amp;TabClienteLocalidade[[#This Row],[Regional]]&amp;"'"</f>
        <v>''</v>
      </c>
      <c r="H18" s="14" t="s">
        <v>8399</v>
      </c>
      <c r="I18" s="14" t="str">
        <f>"'"&amp;TabClienteLocalidade[[#This Row],[Localidade]]&amp;"'"</f>
        <v>'AXIXA'</v>
      </c>
      <c r="J18" s="14" t="s">
        <v>8399</v>
      </c>
      <c r="K18" s="14" t="str">
        <f>"'"&amp;TabClienteLocalidade[[#This Row],[Colunas2]]&amp;"'"</f>
        <v>'AXIXA'</v>
      </c>
      <c r="L18" s="14" t="s">
        <v>8399</v>
      </c>
      <c r="M18" s="14" t="str">
        <f>"'"&amp;TabClienteLocalidade[[#This Row],[UF]]&amp;"'"</f>
        <v>'MA'</v>
      </c>
      <c r="N18" s="14" t="s">
        <v>8399</v>
      </c>
      <c r="O18" s="14" t="str">
        <f>"'"&amp;IFERROR(TabClienteLocalidade[[#This Row],[Lat]],"")&amp;"'"</f>
        <v>''</v>
      </c>
      <c r="P18" s="14" t="s">
        <v>8399</v>
      </c>
      <c r="Q18" s="14" t="str">
        <f>"'"&amp;IFERROR(TabClienteLocalidade[[#This Row],[Log]],"")&amp;"'"</f>
        <v>''</v>
      </c>
      <c r="R18" s="14" t="s">
        <v>8399</v>
      </c>
      <c r="S18" s="14" t="str">
        <f t="shared" si="3"/>
        <v>'0'</v>
      </c>
      <c r="T18" s="213" t="s">
        <v>8397</v>
      </c>
      <c r="U18" s="213">
        <f>COUNTIFS(CLIENTE_FORN[NICK],TabClienteLocalidade[[#This Row],[Cliente]])</f>
        <v>1</v>
      </c>
      <c r="V18" s="145" t="s">
        <v>33</v>
      </c>
      <c r="X18" s="27" t="s">
        <v>1605</v>
      </c>
      <c r="Y18" s="176" t="str">
        <f>IFERROR(INDEX(EtaCliente!K:K,MATCH(TabClienteLocalidade[[#This Row],[Validação]],EtaCliente!$B:$B,0)),TabClienteLocalidade[[#This Row],[Colunas14]])</f>
        <v>MA</v>
      </c>
      <c r="Z18" s="176" t="str">
        <f>IFERROR(INDEX(EtaCliente!M:M,MATCH(TabClienteLocalidade[[#This Row],[Validação]],EtaCliente!$B:$B,0)),TabClienteLocalidade[[#This Row],[Colunas13]])</f>
        <v>AXIXA</v>
      </c>
      <c r="AA18" s="147">
        <f>COUNTIFS(EtaCliente!B:B,AB18,EtaCliente!B:B,"&gt;&amp;1")</f>
        <v>1</v>
      </c>
      <c r="AB18" s="147" t="str">
        <f>IF(TabClienteLocalidade[[#This Row],[Cliente]]="","",TabClienteLocalidade[[#This Row],[Cliente]]&amp;" - "&amp;TabClienteLocalidade[[#This Row],[Localidade]])</f>
        <v>CAEMA - AXIXA</v>
      </c>
      <c r="AC18" s="191"/>
      <c r="AD18" s="191" t="e">
        <f t="shared" si="0"/>
        <v>#VALUE!</v>
      </c>
      <c r="AE18" s="191" t="e">
        <f t="shared" si="1"/>
        <v>#VALUE!</v>
      </c>
      <c r="AF18" s="191"/>
      <c r="AG18" s="191"/>
      <c r="AH18" s="191"/>
    </row>
    <row r="19" spans="1:34" x14ac:dyDescent="0.2">
      <c r="A19" s="14" t="str">
        <f t="shared" si="2"/>
        <v>(16, 'CAEMA', 'SAO JOAO DOS PATOS', 'BARAO DE GRAJAU', 'BARAO DE GRAJAU', 'MA', '', '', '0'),</v>
      </c>
      <c r="B19" s="14" t="s">
        <v>8395</v>
      </c>
      <c r="C19" s="14">
        <v>16</v>
      </c>
      <c r="D19" s="14" t="s">
        <v>8399</v>
      </c>
      <c r="E19" s="14" t="str">
        <f>"'"&amp;TabClienteLocalidade[[#This Row],[Cliente]]&amp;"'"</f>
        <v>'CAEMA'</v>
      </c>
      <c r="F19" s="14" t="s">
        <v>8399</v>
      </c>
      <c r="G19" s="14" t="str">
        <f>"'"&amp;TabClienteLocalidade[[#This Row],[Regional]]&amp;"'"</f>
        <v>'SAO JOAO DOS PATOS'</v>
      </c>
      <c r="H19" s="14" t="s">
        <v>8399</v>
      </c>
      <c r="I19" s="14" t="str">
        <f>"'"&amp;TabClienteLocalidade[[#This Row],[Localidade]]&amp;"'"</f>
        <v>'BARAO DE GRAJAU'</v>
      </c>
      <c r="J19" s="14" t="s">
        <v>8399</v>
      </c>
      <c r="K19" s="14" t="str">
        <f>"'"&amp;TabClienteLocalidade[[#This Row],[Colunas2]]&amp;"'"</f>
        <v>'BARAO DE GRAJAU'</v>
      </c>
      <c r="L19" s="14" t="s">
        <v>8399</v>
      </c>
      <c r="M19" s="14" t="str">
        <f>"'"&amp;TabClienteLocalidade[[#This Row],[UF]]&amp;"'"</f>
        <v>'MA'</v>
      </c>
      <c r="N19" s="14" t="s">
        <v>8399</v>
      </c>
      <c r="O19" s="14" t="str">
        <f>"'"&amp;IFERROR(TabClienteLocalidade[[#This Row],[Lat]],"")&amp;"'"</f>
        <v>''</v>
      </c>
      <c r="P19" s="14" t="s">
        <v>8399</v>
      </c>
      <c r="Q19" s="14" t="str">
        <f>"'"&amp;IFERROR(TabClienteLocalidade[[#This Row],[Log]],"")&amp;"'"</f>
        <v>''</v>
      </c>
      <c r="R19" s="14" t="s">
        <v>8399</v>
      </c>
      <c r="S19" s="14" t="str">
        <f t="shared" si="3"/>
        <v>'0'</v>
      </c>
      <c r="T19" s="213" t="s">
        <v>8397</v>
      </c>
      <c r="U19" s="213">
        <f>COUNTIFS(CLIENTE_FORN[NICK],TabClienteLocalidade[[#This Row],[Cliente]])</f>
        <v>1</v>
      </c>
      <c r="V19" s="149" t="s">
        <v>33</v>
      </c>
      <c r="W19" s="150" t="s">
        <v>1593</v>
      </c>
      <c r="X19" s="145" t="s">
        <v>237</v>
      </c>
      <c r="Y19" s="176" t="str">
        <f>IFERROR(INDEX(EtaCliente!K:K,MATCH(TabClienteLocalidade[[#This Row],[Validação]],EtaCliente!$B:$B,0)),TabClienteLocalidade[[#This Row],[Colunas14]])</f>
        <v>MA</v>
      </c>
      <c r="Z19" s="176" t="str">
        <f>IFERROR(INDEX(EtaCliente!M:M,MATCH(TabClienteLocalidade[[#This Row],[Validação]],EtaCliente!$B:$B,0)),TabClienteLocalidade[[#This Row],[Colunas13]])</f>
        <v>BARAO DE GRAJAU</v>
      </c>
      <c r="AA19" s="147">
        <f>COUNTIFS(EtaCliente!B:B,AB19,EtaCliente!B:B,"&gt;&amp;1")</f>
        <v>1</v>
      </c>
      <c r="AB19" s="147" t="str">
        <f>IF(TabClienteLocalidade[[#This Row],[Cliente]]="","",TabClienteLocalidade[[#This Row],[Cliente]]&amp;" - "&amp;TabClienteLocalidade[[#This Row],[Localidade]])</f>
        <v>CAEMA - BARAO DE GRAJAU</v>
      </c>
      <c r="AC19" s="191"/>
      <c r="AD19" s="191" t="e">
        <f t="shared" si="0"/>
        <v>#VALUE!</v>
      </c>
      <c r="AE19" s="191" t="e">
        <f t="shared" si="1"/>
        <v>#VALUE!</v>
      </c>
      <c r="AF19" s="191"/>
      <c r="AG19" s="191"/>
      <c r="AH19" s="191"/>
    </row>
    <row r="20" spans="1:34" ht="12.75" customHeight="1" x14ac:dyDescent="0.2">
      <c r="A20" s="14" t="str">
        <f t="shared" si="2"/>
        <v>(17, 'CAEMA', 'PRESIDENTE DUTRA', 'BARRA DO CORDA', 'BARRA DO CORDA', 'MA', '', '', '0'),</v>
      </c>
      <c r="B20" s="14" t="s">
        <v>8395</v>
      </c>
      <c r="C20" s="14">
        <v>17</v>
      </c>
      <c r="D20" s="14" t="s">
        <v>8399</v>
      </c>
      <c r="E20" s="14" t="str">
        <f>"'"&amp;TabClienteLocalidade[[#This Row],[Cliente]]&amp;"'"</f>
        <v>'CAEMA'</v>
      </c>
      <c r="F20" s="14" t="s">
        <v>8399</v>
      </c>
      <c r="G20" s="14" t="str">
        <f>"'"&amp;TabClienteLocalidade[[#This Row],[Regional]]&amp;"'"</f>
        <v>'PRESIDENTE DUTRA'</v>
      </c>
      <c r="H20" s="14" t="s">
        <v>8399</v>
      </c>
      <c r="I20" s="14" t="str">
        <f>"'"&amp;TabClienteLocalidade[[#This Row],[Localidade]]&amp;"'"</f>
        <v>'BARRA DO CORDA'</v>
      </c>
      <c r="J20" s="14" t="s">
        <v>8399</v>
      </c>
      <c r="K20" s="14" t="str">
        <f>"'"&amp;TabClienteLocalidade[[#This Row],[Colunas2]]&amp;"'"</f>
        <v>'BARRA DO CORDA'</v>
      </c>
      <c r="L20" s="14" t="s">
        <v>8399</v>
      </c>
      <c r="M20" s="14" t="str">
        <f>"'"&amp;TabClienteLocalidade[[#This Row],[UF]]&amp;"'"</f>
        <v>'MA'</v>
      </c>
      <c r="N20" s="14" t="s">
        <v>8399</v>
      </c>
      <c r="O20" s="14" t="str">
        <f>"'"&amp;IFERROR(TabClienteLocalidade[[#This Row],[Lat]],"")&amp;"'"</f>
        <v>''</v>
      </c>
      <c r="P20" s="14" t="s">
        <v>8399</v>
      </c>
      <c r="Q20" s="14" t="str">
        <f>"'"&amp;IFERROR(TabClienteLocalidade[[#This Row],[Log]],"")&amp;"'"</f>
        <v>''</v>
      </c>
      <c r="R20" s="14" t="s">
        <v>8399</v>
      </c>
      <c r="S20" s="14" t="str">
        <f t="shared" si="3"/>
        <v>'0'</v>
      </c>
      <c r="T20" s="213" t="s">
        <v>8397</v>
      </c>
      <c r="U20" s="213">
        <f>COUNTIFS(CLIENTE_FORN[NICK],TabClienteLocalidade[[#This Row],[Cliente]])</f>
        <v>1</v>
      </c>
      <c r="V20" s="143" t="s">
        <v>33</v>
      </c>
      <c r="W20" s="143" t="s">
        <v>1271</v>
      </c>
      <c r="X20" s="145" t="s">
        <v>1272</v>
      </c>
      <c r="Y20" s="176" t="str">
        <f>IFERROR(INDEX(EtaCliente!K:K,MATCH(TabClienteLocalidade[[#This Row],[Validação]],EtaCliente!$B:$B,0)),TabClienteLocalidade[[#This Row],[Colunas14]])</f>
        <v>MA</v>
      </c>
      <c r="Z20" s="176" t="str">
        <f>IFERROR(INDEX(EtaCliente!M:M,MATCH(TabClienteLocalidade[[#This Row],[Validação]],EtaCliente!$B:$B,0)),TabClienteLocalidade[[#This Row],[Colunas13]])</f>
        <v>BARRA DO CORDA</v>
      </c>
      <c r="AA20" s="147">
        <f>COUNTIFS(EtaCliente!B:B,AB20,EtaCliente!B:B,"&gt;&amp;1")</f>
        <v>1</v>
      </c>
      <c r="AB20" s="147" t="str">
        <f>IF(TabClienteLocalidade[[#This Row],[Cliente]]="","",TabClienteLocalidade[[#This Row],[Cliente]]&amp;" - "&amp;TabClienteLocalidade[[#This Row],[Localidade]])</f>
        <v>CAEMA - BARRA DO CORDA</v>
      </c>
      <c r="AC20" s="191"/>
      <c r="AD20" s="191" t="e">
        <f t="shared" si="0"/>
        <v>#VALUE!</v>
      </c>
      <c r="AE20" s="191" t="e">
        <f t="shared" si="1"/>
        <v>#VALUE!</v>
      </c>
      <c r="AF20" s="191"/>
      <c r="AG20" s="191"/>
      <c r="AH20" s="191"/>
    </row>
    <row r="21" spans="1:34" x14ac:dyDescent="0.2">
      <c r="A21" s="14" t="str">
        <f t="shared" si="2"/>
        <v>(18, 'CAEMA', 'BARREIRINHAS', 'BARREIRINHAS', 'BARREIRINHAS', 'MA', '', '', '0'),</v>
      </c>
      <c r="B21" s="14" t="s">
        <v>8395</v>
      </c>
      <c r="C21" s="14">
        <v>18</v>
      </c>
      <c r="D21" s="14" t="s">
        <v>8399</v>
      </c>
      <c r="E21" s="14" t="str">
        <f>"'"&amp;TabClienteLocalidade[[#This Row],[Cliente]]&amp;"'"</f>
        <v>'CAEMA'</v>
      </c>
      <c r="F21" s="14" t="s">
        <v>8399</v>
      </c>
      <c r="G21" s="14" t="str">
        <f>"'"&amp;TabClienteLocalidade[[#This Row],[Regional]]&amp;"'"</f>
        <v>'BARREIRINHAS'</v>
      </c>
      <c r="H21" s="14" t="s">
        <v>8399</v>
      </c>
      <c r="I21" s="14" t="str">
        <f>"'"&amp;TabClienteLocalidade[[#This Row],[Localidade]]&amp;"'"</f>
        <v>'BARREIRINHAS'</v>
      </c>
      <c r="J21" s="14" t="s">
        <v>8399</v>
      </c>
      <c r="K21" s="14" t="str">
        <f>"'"&amp;TabClienteLocalidade[[#This Row],[Colunas2]]&amp;"'"</f>
        <v>'BARREIRINHAS'</v>
      </c>
      <c r="L21" s="14" t="s">
        <v>8399</v>
      </c>
      <c r="M21" s="14" t="str">
        <f>"'"&amp;TabClienteLocalidade[[#This Row],[UF]]&amp;"'"</f>
        <v>'MA'</v>
      </c>
      <c r="N21" s="14" t="s">
        <v>8399</v>
      </c>
      <c r="O21" s="14" t="str">
        <f>"'"&amp;IFERROR(TabClienteLocalidade[[#This Row],[Lat]],"")&amp;"'"</f>
        <v>''</v>
      </c>
      <c r="P21" s="14" t="s">
        <v>8399</v>
      </c>
      <c r="Q21" s="14" t="str">
        <f>"'"&amp;IFERROR(TabClienteLocalidade[[#This Row],[Log]],"")&amp;"'"</f>
        <v>''</v>
      </c>
      <c r="R21" s="14" t="s">
        <v>8399</v>
      </c>
      <c r="S21" s="14" t="str">
        <f t="shared" si="3"/>
        <v>'0'</v>
      </c>
      <c r="T21" s="213" t="s">
        <v>8397</v>
      </c>
      <c r="U21" s="213">
        <f>COUNTIFS(CLIENTE_FORN[NICK],TabClienteLocalidade[[#This Row],[Cliente]])</f>
        <v>1</v>
      </c>
      <c r="V21" s="143" t="s">
        <v>33</v>
      </c>
      <c r="W21" s="143" t="s">
        <v>1173</v>
      </c>
      <c r="X21" s="145" t="s">
        <v>1173</v>
      </c>
      <c r="Y21" s="176" t="str">
        <f>IFERROR(INDEX(EtaCliente!K:K,MATCH(TabClienteLocalidade[[#This Row],[Validação]],EtaCliente!$B:$B,0)),TabClienteLocalidade[[#This Row],[Colunas14]])</f>
        <v>MA</v>
      </c>
      <c r="Z21" s="176" t="str">
        <f>IFERROR(INDEX(EtaCliente!M:M,MATCH(TabClienteLocalidade[[#This Row],[Validação]],EtaCliente!$B:$B,0)),TabClienteLocalidade[[#This Row],[Colunas13]])</f>
        <v>BARREIRINHAS</v>
      </c>
      <c r="AA21" s="147">
        <f>COUNTIFS(EtaCliente!B:B,AB21,EtaCliente!B:B,"&gt;&amp;1")</f>
        <v>1</v>
      </c>
      <c r="AB21" s="147" t="str">
        <f>IF(TabClienteLocalidade[[#This Row],[Cliente]]="","",TabClienteLocalidade[[#This Row],[Cliente]]&amp;" - "&amp;TabClienteLocalidade[[#This Row],[Localidade]])</f>
        <v>CAEMA - BARREIRINHAS</v>
      </c>
      <c r="AC21" s="191"/>
      <c r="AD21" s="191" t="e">
        <f t="shared" si="0"/>
        <v>#VALUE!</v>
      </c>
      <c r="AE21" s="191" t="e">
        <f t="shared" si="1"/>
        <v>#VALUE!</v>
      </c>
      <c r="AF21" s="191"/>
      <c r="AG21" s="191"/>
      <c r="AH21" s="191"/>
    </row>
    <row r="22" spans="1:34" ht="12.75" customHeight="1" x14ac:dyDescent="0.2">
      <c r="A22" s="14" t="str">
        <f t="shared" si="2"/>
        <v>(19, 'CAEMA', '', 'BOM JESUS DAS SELVAS', 'BOM JESUS DAS SELVAS', 'MA', '', '', '0'),</v>
      </c>
      <c r="B22" s="14" t="s">
        <v>8395</v>
      </c>
      <c r="C22" s="14">
        <v>19</v>
      </c>
      <c r="D22" s="14" t="s">
        <v>8399</v>
      </c>
      <c r="E22" s="14" t="str">
        <f>"'"&amp;TabClienteLocalidade[[#This Row],[Cliente]]&amp;"'"</f>
        <v>'CAEMA'</v>
      </c>
      <c r="F22" s="14" t="s">
        <v>8399</v>
      </c>
      <c r="G22" s="14" t="str">
        <f>"'"&amp;TabClienteLocalidade[[#This Row],[Regional]]&amp;"'"</f>
        <v>''</v>
      </c>
      <c r="H22" s="14" t="s">
        <v>8399</v>
      </c>
      <c r="I22" s="14" t="str">
        <f>"'"&amp;TabClienteLocalidade[[#This Row],[Localidade]]&amp;"'"</f>
        <v>'BOM JESUS DAS SELVAS'</v>
      </c>
      <c r="J22" s="14" t="s">
        <v>8399</v>
      </c>
      <c r="K22" s="14" t="str">
        <f>"'"&amp;TabClienteLocalidade[[#This Row],[Colunas2]]&amp;"'"</f>
        <v>'BOM JESUS DAS SELVAS'</v>
      </c>
      <c r="L22" s="14" t="s">
        <v>8399</v>
      </c>
      <c r="M22" s="14" t="str">
        <f>"'"&amp;TabClienteLocalidade[[#This Row],[UF]]&amp;"'"</f>
        <v>'MA'</v>
      </c>
      <c r="N22" s="14" t="s">
        <v>8399</v>
      </c>
      <c r="O22" s="14" t="str">
        <f>"'"&amp;IFERROR(TabClienteLocalidade[[#This Row],[Lat]],"")&amp;"'"</f>
        <v>''</v>
      </c>
      <c r="P22" s="14" t="s">
        <v>8399</v>
      </c>
      <c r="Q22" s="14" t="str">
        <f>"'"&amp;IFERROR(TabClienteLocalidade[[#This Row],[Log]],"")&amp;"'"</f>
        <v>''</v>
      </c>
      <c r="R22" s="14" t="s">
        <v>8399</v>
      </c>
      <c r="S22" s="14" t="str">
        <f t="shared" si="3"/>
        <v>'0'</v>
      </c>
      <c r="T22" s="213" t="s">
        <v>8397</v>
      </c>
      <c r="U22" s="213">
        <f>COUNTIFS(CLIENTE_FORN[NICK],TabClienteLocalidade[[#This Row],[Cliente]])</f>
        <v>1</v>
      </c>
      <c r="V22" s="145" t="s">
        <v>33</v>
      </c>
      <c r="X22" s="27" t="s">
        <v>1620</v>
      </c>
      <c r="Y22" s="176" t="str">
        <f>IFERROR(INDEX(EtaCliente!K:K,MATCH(TabClienteLocalidade[[#This Row],[Validação]],EtaCliente!$B:$B,0)),TabClienteLocalidade[[#This Row],[Colunas14]])</f>
        <v>MA</v>
      </c>
      <c r="Z22" s="176" t="str">
        <f>IFERROR(INDEX(EtaCliente!M:M,MATCH(TabClienteLocalidade[[#This Row],[Validação]],EtaCliente!$B:$B,0)),TabClienteLocalidade[[#This Row],[Colunas13]])</f>
        <v>BOM JESUS DAS SELVAS</v>
      </c>
      <c r="AA22" s="147">
        <f>COUNTIFS(EtaCliente!B:B,AB22,EtaCliente!B:B,"&gt;&amp;1")</f>
        <v>1</v>
      </c>
      <c r="AB22" s="147" t="str">
        <f>IF(TabClienteLocalidade[[#This Row],[Cliente]]="","",TabClienteLocalidade[[#This Row],[Cliente]]&amp;" - "&amp;TabClienteLocalidade[[#This Row],[Localidade]])</f>
        <v>CAEMA - BOM JESUS DAS SELVAS</v>
      </c>
      <c r="AC22" s="191"/>
      <c r="AD22" s="191" t="e">
        <f t="shared" si="0"/>
        <v>#VALUE!</v>
      </c>
      <c r="AE22" s="191" t="e">
        <f t="shared" si="1"/>
        <v>#VALUE!</v>
      </c>
      <c r="AF22" s="191"/>
      <c r="AG22" s="191"/>
      <c r="AH22" s="191"/>
    </row>
    <row r="23" spans="1:34" x14ac:dyDescent="0.2">
      <c r="A23" s="14" t="str">
        <f t="shared" si="2"/>
        <v>(20, 'CAEMA', '', 'BREJO', 'BREJO', 'MA', '', '', '0'),</v>
      </c>
      <c r="B23" s="14" t="s">
        <v>8395</v>
      </c>
      <c r="C23" s="14">
        <v>20</v>
      </c>
      <c r="D23" s="14" t="s">
        <v>8399</v>
      </c>
      <c r="E23" s="14" t="str">
        <f>"'"&amp;TabClienteLocalidade[[#This Row],[Cliente]]&amp;"'"</f>
        <v>'CAEMA'</v>
      </c>
      <c r="F23" s="14" t="s">
        <v>8399</v>
      </c>
      <c r="G23" s="14" t="str">
        <f>"'"&amp;TabClienteLocalidade[[#This Row],[Regional]]&amp;"'"</f>
        <v>''</v>
      </c>
      <c r="H23" s="14" t="s">
        <v>8399</v>
      </c>
      <c r="I23" s="14" t="str">
        <f>"'"&amp;TabClienteLocalidade[[#This Row],[Localidade]]&amp;"'"</f>
        <v>'BREJO'</v>
      </c>
      <c r="J23" s="14" t="s">
        <v>8399</v>
      </c>
      <c r="K23" s="14" t="str">
        <f>"'"&amp;TabClienteLocalidade[[#This Row],[Colunas2]]&amp;"'"</f>
        <v>'BREJO'</v>
      </c>
      <c r="L23" s="14" t="s">
        <v>8399</v>
      </c>
      <c r="M23" s="14" t="str">
        <f>"'"&amp;TabClienteLocalidade[[#This Row],[UF]]&amp;"'"</f>
        <v>'MA'</v>
      </c>
      <c r="N23" s="14" t="s">
        <v>8399</v>
      </c>
      <c r="O23" s="14" t="str">
        <f>"'"&amp;IFERROR(TabClienteLocalidade[[#This Row],[Lat]],"")&amp;"'"</f>
        <v>''</v>
      </c>
      <c r="P23" s="14" t="s">
        <v>8399</v>
      </c>
      <c r="Q23" s="14" t="str">
        <f>"'"&amp;IFERROR(TabClienteLocalidade[[#This Row],[Log]],"")&amp;"'"</f>
        <v>''</v>
      </c>
      <c r="R23" s="14" t="s">
        <v>8399</v>
      </c>
      <c r="S23" s="14" t="str">
        <f t="shared" si="3"/>
        <v>'0'</v>
      </c>
      <c r="T23" s="213" t="s">
        <v>8397</v>
      </c>
      <c r="U23" s="213">
        <f>COUNTIFS(CLIENTE_FORN[NICK],TabClienteLocalidade[[#This Row],[Cliente]])</f>
        <v>1</v>
      </c>
      <c r="V23" s="145" t="s">
        <v>33</v>
      </c>
      <c r="X23" s="27" t="s">
        <v>617</v>
      </c>
      <c r="Y23" s="176" t="str">
        <f>IFERROR(INDEX(EtaCliente!K:K,MATCH(TabClienteLocalidade[[#This Row],[Validação]],EtaCliente!$B:$B,0)),TabClienteLocalidade[[#This Row],[Colunas14]])</f>
        <v>MA</v>
      </c>
      <c r="Z23" s="176" t="str">
        <f>IFERROR(INDEX(EtaCliente!M:M,MATCH(TabClienteLocalidade[[#This Row],[Validação]],EtaCliente!$B:$B,0)),TabClienteLocalidade[[#This Row],[Colunas13]])</f>
        <v>BREJO</v>
      </c>
      <c r="AA23" s="147">
        <f>COUNTIFS(EtaCliente!B:B,AB23,EtaCliente!B:B,"&gt;&amp;1")</f>
        <v>1</v>
      </c>
      <c r="AB23" s="147" t="str">
        <f>IF(TabClienteLocalidade[[#This Row],[Cliente]]="","",TabClienteLocalidade[[#This Row],[Cliente]]&amp;" - "&amp;TabClienteLocalidade[[#This Row],[Localidade]])</f>
        <v>CAEMA - BREJO</v>
      </c>
      <c r="AC23" s="191"/>
      <c r="AD23" s="191" t="e">
        <f t="shared" si="0"/>
        <v>#VALUE!</v>
      </c>
      <c r="AE23" s="191" t="e">
        <f t="shared" si="1"/>
        <v>#VALUE!</v>
      </c>
      <c r="AF23" s="191"/>
      <c r="AG23" s="191"/>
      <c r="AH23" s="191"/>
    </row>
    <row r="24" spans="1:34" x14ac:dyDescent="0.2">
      <c r="A24" s="14" t="str">
        <f t="shared" si="2"/>
        <v>(21, 'CAEMA', '', 'BURITI DE INACIA VAZ', 'SAO LUIS', 'MA', '', '', '0'),</v>
      </c>
      <c r="B24" s="14" t="s">
        <v>8395</v>
      </c>
      <c r="C24" s="14">
        <v>21</v>
      </c>
      <c r="D24" s="14" t="s">
        <v>8399</v>
      </c>
      <c r="E24" s="14" t="str">
        <f>"'"&amp;TabClienteLocalidade[[#This Row],[Cliente]]&amp;"'"</f>
        <v>'CAEMA'</v>
      </c>
      <c r="F24" s="14" t="s">
        <v>8399</v>
      </c>
      <c r="G24" s="14" t="str">
        <f>"'"&amp;TabClienteLocalidade[[#This Row],[Regional]]&amp;"'"</f>
        <v>''</v>
      </c>
      <c r="H24" s="14" t="s">
        <v>8399</v>
      </c>
      <c r="I24" s="14" t="str">
        <f>"'"&amp;TabClienteLocalidade[[#This Row],[Localidade]]&amp;"'"</f>
        <v>'BURITI DE INACIA VAZ'</v>
      </c>
      <c r="J24" s="14" t="s">
        <v>8399</v>
      </c>
      <c r="K24" s="14" t="str">
        <f>"'"&amp;TabClienteLocalidade[[#This Row],[Colunas2]]&amp;"'"</f>
        <v>'SAO LUIS'</v>
      </c>
      <c r="L24" s="14" t="s">
        <v>8399</v>
      </c>
      <c r="M24" s="14" t="str">
        <f>"'"&amp;TabClienteLocalidade[[#This Row],[UF]]&amp;"'"</f>
        <v>'MA'</v>
      </c>
      <c r="N24" s="14" t="s">
        <v>8399</v>
      </c>
      <c r="O24" s="14" t="str">
        <f>"'"&amp;IFERROR(TabClienteLocalidade[[#This Row],[Lat]],"")&amp;"'"</f>
        <v>''</v>
      </c>
      <c r="P24" s="14" t="s">
        <v>8399</v>
      </c>
      <c r="Q24" s="14" t="str">
        <f>"'"&amp;IFERROR(TabClienteLocalidade[[#This Row],[Log]],"")&amp;"'"</f>
        <v>''</v>
      </c>
      <c r="R24" s="14" t="s">
        <v>8399</v>
      </c>
      <c r="S24" s="14" t="str">
        <f t="shared" si="3"/>
        <v>'0'</v>
      </c>
      <c r="T24" s="213" t="s">
        <v>8397</v>
      </c>
      <c r="U24" s="213">
        <f>COUNTIFS(CLIENTE_FORN[NICK],TabClienteLocalidade[[#This Row],[Cliente]])</f>
        <v>1</v>
      </c>
      <c r="V24" s="145" t="s">
        <v>33</v>
      </c>
      <c r="X24" s="27" t="s">
        <v>1606</v>
      </c>
      <c r="Y24" s="176" t="str">
        <f>IFERROR(INDEX(EtaCliente!K:K,MATCH(TabClienteLocalidade[[#This Row],[Validação]],EtaCliente!$B:$B,0)),TabClienteLocalidade[[#This Row],[Colunas14]])</f>
        <v>MA</v>
      </c>
      <c r="Z24" s="176" t="str">
        <f>IFERROR(INDEX(EtaCliente!M:M,MATCH(TabClienteLocalidade[[#This Row],[Validação]],EtaCliente!$B:$B,0)),TabClienteLocalidade[[#This Row],[Colunas13]])</f>
        <v>SAO LUIS</v>
      </c>
      <c r="AA24" s="147">
        <f>COUNTIFS(EtaCliente!B:B,AB24,EtaCliente!B:B,"&gt;&amp;1")</f>
        <v>1</v>
      </c>
      <c r="AB24" s="147" t="str">
        <f>IF(TabClienteLocalidade[[#This Row],[Cliente]]="","",TabClienteLocalidade[[#This Row],[Cliente]]&amp;" - "&amp;TabClienteLocalidade[[#This Row],[Localidade]])</f>
        <v>CAEMA - BURITI DE INACIA VAZ</v>
      </c>
      <c r="AC24" s="191"/>
      <c r="AD24" s="191" t="e">
        <f t="shared" si="0"/>
        <v>#VALUE!</v>
      </c>
      <c r="AE24" s="191" t="e">
        <f t="shared" si="1"/>
        <v>#VALUE!</v>
      </c>
      <c r="AF24" s="191"/>
      <c r="AG24" s="191"/>
      <c r="AH24" s="191"/>
    </row>
    <row r="25" spans="1:34" ht="12.75" customHeight="1" x14ac:dyDescent="0.2">
      <c r="A25" s="14" t="str">
        <f t="shared" si="2"/>
        <v>(22, 'CAEMA', '', 'CANTANHEDE', 'CANTANHEDE', 'MA', '', '', '0'),</v>
      </c>
      <c r="B25" s="14" t="s">
        <v>8395</v>
      </c>
      <c r="C25" s="14">
        <v>22</v>
      </c>
      <c r="D25" s="14" t="s">
        <v>8399</v>
      </c>
      <c r="E25" s="14" t="str">
        <f>"'"&amp;TabClienteLocalidade[[#This Row],[Cliente]]&amp;"'"</f>
        <v>'CAEMA'</v>
      </c>
      <c r="F25" s="14" t="s">
        <v>8399</v>
      </c>
      <c r="G25" s="14" t="str">
        <f>"'"&amp;TabClienteLocalidade[[#This Row],[Regional]]&amp;"'"</f>
        <v>''</v>
      </c>
      <c r="H25" s="14" t="s">
        <v>8399</v>
      </c>
      <c r="I25" s="14" t="str">
        <f>"'"&amp;TabClienteLocalidade[[#This Row],[Localidade]]&amp;"'"</f>
        <v>'CANTANHEDE'</v>
      </c>
      <c r="J25" s="14" t="s">
        <v>8399</v>
      </c>
      <c r="K25" s="14" t="str">
        <f>"'"&amp;TabClienteLocalidade[[#This Row],[Colunas2]]&amp;"'"</f>
        <v>'CANTANHEDE'</v>
      </c>
      <c r="L25" s="14" t="s">
        <v>8399</v>
      </c>
      <c r="M25" s="14" t="str">
        <f>"'"&amp;TabClienteLocalidade[[#This Row],[UF]]&amp;"'"</f>
        <v>'MA'</v>
      </c>
      <c r="N25" s="14" t="s">
        <v>8399</v>
      </c>
      <c r="O25" s="14" t="str">
        <f>"'"&amp;IFERROR(TabClienteLocalidade[[#This Row],[Lat]],"")&amp;"'"</f>
        <v>''</v>
      </c>
      <c r="P25" s="14" t="s">
        <v>8399</v>
      </c>
      <c r="Q25" s="14" t="str">
        <f>"'"&amp;IFERROR(TabClienteLocalidade[[#This Row],[Log]],"")&amp;"'"</f>
        <v>''</v>
      </c>
      <c r="R25" s="14" t="s">
        <v>8399</v>
      </c>
      <c r="S25" s="14" t="str">
        <f t="shared" si="3"/>
        <v>'0'</v>
      </c>
      <c r="T25" s="213" t="s">
        <v>8397</v>
      </c>
      <c r="U25" s="213">
        <f>COUNTIFS(CLIENTE_FORN[NICK],TabClienteLocalidade[[#This Row],[Cliente]])</f>
        <v>1</v>
      </c>
      <c r="V25" s="145" t="s">
        <v>33</v>
      </c>
      <c r="X25" s="27" t="s">
        <v>1607</v>
      </c>
      <c r="Y25" s="176" t="str">
        <f>IFERROR(INDEX(EtaCliente!K:K,MATCH(TabClienteLocalidade[[#This Row],[Validação]],EtaCliente!$B:$B,0)),TabClienteLocalidade[[#This Row],[Colunas14]])</f>
        <v>MA</v>
      </c>
      <c r="Z25" s="176" t="str">
        <f>IFERROR(INDEX(EtaCliente!M:M,MATCH(TabClienteLocalidade[[#This Row],[Validação]],EtaCliente!$B:$B,0)),TabClienteLocalidade[[#This Row],[Colunas13]])</f>
        <v>CANTANHEDE</v>
      </c>
      <c r="AA25" s="147">
        <f>COUNTIFS(EtaCliente!B:B,AB25,EtaCliente!B:B,"&gt;&amp;1")</f>
        <v>1</v>
      </c>
      <c r="AB25" s="147" t="str">
        <f>IF(TabClienteLocalidade[[#This Row],[Cliente]]="","",TabClienteLocalidade[[#This Row],[Cliente]]&amp;" - "&amp;TabClienteLocalidade[[#This Row],[Localidade]])</f>
        <v>CAEMA - CANTANHEDE</v>
      </c>
      <c r="AC25" s="191"/>
      <c r="AD25" s="191" t="e">
        <f t="shared" si="0"/>
        <v>#VALUE!</v>
      </c>
      <c r="AE25" s="191" t="e">
        <f t="shared" si="1"/>
        <v>#VALUE!</v>
      </c>
      <c r="AF25" s="191"/>
      <c r="AG25" s="191"/>
      <c r="AH25" s="191"/>
    </row>
    <row r="26" spans="1:34" x14ac:dyDescent="0.2">
      <c r="A26" s="14" t="str">
        <f t="shared" si="2"/>
        <v>(23, 'CAEMA', 'CHAPADINHA', 'CHAPADINHA', 'CHAPADINHA', 'MA', '', '', '0'),</v>
      </c>
      <c r="B26" s="14" t="s">
        <v>8395</v>
      </c>
      <c r="C26" s="14">
        <v>23</v>
      </c>
      <c r="D26" s="14" t="s">
        <v>8399</v>
      </c>
      <c r="E26" s="14" t="str">
        <f>"'"&amp;TabClienteLocalidade[[#This Row],[Cliente]]&amp;"'"</f>
        <v>'CAEMA'</v>
      </c>
      <c r="F26" s="14" t="s">
        <v>8399</v>
      </c>
      <c r="G26" s="14" t="str">
        <f>"'"&amp;TabClienteLocalidade[[#This Row],[Regional]]&amp;"'"</f>
        <v>'CHAPADINHA'</v>
      </c>
      <c r="H26" s="14" t="s">
        <v>8399</v>
      </c>
      <c r="I26" s="14" t="str">
        <f>"'"&amp;TabClienteLocalidade[[#This Row],[Localidade]]&amp;"'"</f>
        <v>'CHAPADINHA'</v>
      </c>
      <c r="J26" s="14" t="s">
        <v>8399</v>
      </c>
      <c r="K26" s="14" t="str">
        <f>"'"&amp;TabClienteLocalidade[[#This Row],[Colunas2]]&amp;"'"</f>
        <v>'CHAPADINHA'</v>
      </c>
      <c r="L26" s="14" t="s">
        <v>8399</v>
      </c>
      <c r="M26" s="14" t="str">
        <f>"'"&amp;TabClienteLocalidade[[#This Row],[UF]]&amp;"'"</f>
        <v>'MA'</v>
      </c>
      <c r="N26" s="14" t="s">
        <v>8399</v>
      </c>
      <c r="O26" s="14" t="str">
        <f>"'"&amp;IFERROR(TabClienteLocalidade[[#This Row],[Lat]],"")&amp;"'"</f>
        <v>''</v>
      </c>
      <c r="P26" s="14" t="s">
        <v>8399</v>
      </c>
      <c r="Q26" s="14" t="str">
        <f>"'"&amp;IFERROR(TabClienteLocalidade[[#This Row],[Log]],"")&amp;"'"</f>
        <v>''</v>
      </c>
      <c r="R26" s="14" t="s">
        <v>8399</v>
      </c>
      <c r="S26" s="14" t="str">
        <f t="shared" si="3"/>
        <v>'0'</v>
      </c>
      <c r="T26" s="213" t="s">
        <v>8397</v>
      </c>
      <c r="U26" s="213">
        <f>COUNTIFS(CLIENTE_FORN[NICK],TabClienteLocalidade[[#This Row],[Cliente]])</f>
        <v>1</v>
      </c>
      <c r="V26" s="149" t="s">
        <v>33</v>
      </c>
      <c r="W26" s="150" t="s">
        <v>231</v>
      </c>
      <c r="X26" s="145" t="s">
        <v>231</v>
      </c>
      <c r="Y26" s="176" t="str">
        <f>IFERROR(INDEX(EtaCliente!K:K,MATCH(TabClienteLocalidade[[#This Row],[Validação]],EtaCliente!$B:$B,0)),TabClienteLocalidade[[#This Row],[Colunas14]])</f>
        <v>MA</v>
      </c>
      <c r="Z26" s="176" t="str">
        <f>IFERROR(INDEX(EtaCliente!M:M,MATCH(TabClienteLocalidade[[#This Row],[Validação]],EtaCliente!$B:$B,0)),TabClienteLocalidade[[#This Row],[Colunas13]])</f>
        <v>CHAPADINHA</v>
      </c>
      <c r="AA26" s="147">
        <f>COUNTIFS(EtaCliente!B:B,AB26,EtaCliente!B:B,"&gt;&amp;1")</f>
        <v>1</v>
      </c>
      <c r="AB26" s="147" t="str">
        <f>IF(TabClienteLocalidade[[#This Row],[Cliente]]="","",TabClienteLocalidade[[#This Row],[Cliente]]&amp;" - "&amp;TabClienteLocalidade[[#This Row],[Localidade]])</f>
        <v>CAEMA - CHAPADINHA</v>
      </c>
      <c r="AC26" s="191"/>
      <c r="AD26" s="191" t="e">
        <f t="shared" si="0"/>
        <v>#VALUE!</v>
      </c>
      <c r="AE26" s="191" t="e">
        <f t="shared" si="1"/>
        <v>#VALUE!</v>
      </c>
      <c r="AF26" s="191"/>
      <c r="AG26" s="191"/>
      <c r="AH26" s="191"/>
    </row>
    <row r="27" spans="1:34" x14ac:dyDescent="0.2">
      <c r="A27" s="14" t="str">
        <f t="shared" si="2"/>
        <v>(24, 'CAEMA', 'SAO JOAO DOS PATOS', 'COLINAS', 'COLINAS', 'MA', '', '', '0'),</v>
      </c>
      <c r="B27" s="14" t="s">
        <v>8395</v>
      </c>
      <c r="C27" s="14">
        <v>24</v>
      </c>
      <c r="D27" s="14" t="s">
        <v>8399</v>
      </c>
      <c r="E27" s="14" t="str">
        <f>"'"&amp;TabClienteLocalidade[[#This Row],[Cliente]]&amp;"'"</f>
        <v>'CAEMA'</v>
      </c>
      <c r="F27" s="14" t="s">
        <v>8399</v>
      </c>
      <c r="G27" s="14" t="str">
        <f>"'"&amp;TabClienteLocalidade[[#This Row],[Regional]]&amp;"'"</f>
        <v>'SAO JOAO DOS PATOS'</v>
      </c>
      <c r="H27" s="14" t="s">
        <v>8399</v>
      </c>
      <c r="I27" s="14" t="str">
        <f>"'"&amp;TabClienteLocalidade[[#This Row],[Localidade]]&amp;"'"</f>
        <v>'COLINAS'</v>
      </c>
      <c r="J27" s="14" t="s">
        <v>8399</v>
      </c>
      <c r="K27" s="14" t="str">
        <f>"'"&amp;TabClienteLocalidade[[#This Row],[Colunas2]]&amp;"'"</f>
        <v>'COLINAS'</v>
      </c>
      <c r="L27" s="14" t="s">
        <v>8399</v>
      </c>
      <c r="M27" s="14" t="str">
        <f>"'"&amp;TabClienteLocalidade[[#This Row],[UF]]&amp;"'"</f>
        <v>'MA'</v>
      </c>
      <c r="N27" s="14" t="s">
        <v>8399</v>
      </c>
      <c r="O27" s="14" t="str">
        <f>"'"&amp;IFERROR(TabClienteLocalidade[[#This Row],[Lat]],"")&amp;"'"</f>
        <v>''</v>
      </c>
      <c r="P27" s="14" t="s">
        <v>8399</v>
      </c>
      <c r="Q27" s="14" t="str">
        <f>"'"&amp;IFERROR(TabClienteLocalidade[[#This Row],[Log]],"")&amp;"'"</f>
        <v>''</v>
      </c>
      <c r="R27" s="14" t="s">
        <v>8399</v>
      </c>
      <c r="S27" s="14" t="str">
        <f t="shared" si="3"/>
        <v>'0'</v>
      </c>
      <c r="T27" s="213" t="s">
        <v>8397</v>
      </c>
      <c r="U27" s="213">
        <f>COUNTIFS(CLIENTE_FORN[NICK],TabClienteLocalidade[[#This Row],[Cliente]])</f>
        <v>1</v>
      </c>
      <c r="V27" s="143" t="s">
        <v>33</v>
      </c>
      <c r="W27" s="143" t="s">
        <v>1593</v>
      </c>
      <c r="X27" s="145" t="s">
        <v>1608</v>
      </c>
      <c r="Y27" s="176" t="str">
        <f>IFERROR(INDEX(EtaCliente!K:K,MATCH(TabClienteLocalidade[[#This Row],[Validação]],EtaCliente!$B:$B,0)),TabClienteLocalidade[[#This Row],[Colunas14]])</f>
        <v>MA</v>
      </c>
      <c r="Z27" s="176" t="str">
        <f>IFERROR(INDEX(EtaCliente!M:M,MATCH(TabClienteLocalidade[[#This Row],[Validação]],EtaCliente!$B:$B,0)),TabClienteLocalidade[[#This Row],[Colunas13]])</f>
        <v>COLINAS</v>
      </c>
      <c r="AA27" s="147">
        <f>COUNTIFS(EtaCliente!B:B,AB27,EtaCliente!B:B,"&gt;&amp;1")</f>
        <v>1</v>
      </c>
      <c r="AB27" s="147" t="str">
        <f>IF(TabClienteLocalidade[[#This Row],[Cliente]]="","",TabClienteLocalidade[[#This Row],[Cliente]]&amp;" - "&amp;TabClienteLocalidade[[#This Row],[Localidade]])</f>
        <v>CAEMA - COLINAS</v>
      </c>
      <c r="AC27" s="191"/>
      <c r="AD27" s="191" t="e">
        <f t="shared" si="0"/>
        <v>#VALUE!</v>
      </c>
      <c r="AE27" s="191" t="e">
        <f t="shared" si="1"/>
        <v>#VALUE!</v>
      </c>
      <c r="AF27" s="191"/>
      <c r="AG27" s="191"/>
      <c r="AH27" s="191"/>
    </row>
    <row r="28" spans="1:34" x14ac:dyDescent="0.2">
      <c r="A28" s="14" t="str">
        <f t="shared" si="2"/>
        <v>(25, 'CAEMA', '', 'DUQUE BACELAR', 'DUQUE BACELAR', 'MA', '', '', '0'),</v>
      </c>
      <c r="B28" s="14" t="s">
        <v>8395</v>
      </c>
      <c r="C28" s="14">
        <v>25</v>
      </c>
      <c r="D28" s="14" t="s">
        <v>8399</v>
      </c>
      <c r="E28" s="14" t="str">
        <f>"'"&amp;TabClienteLocalidade[[#This Row],[Cliente]]&amp;"'"</f>
        <v>'CAEMA'</v>
      </c>
      <c r="F28" s="14" t="s">
        <v>8399</v>
      </c>
      <c r="G28" s="14" t="str">
        <f>"'"&amp;TabClienteLocalidade[[#This Row],[Regional]]&amp;"'"</f>
        <v>''</v>
      </c>
      <c r="H28" s="14" t="s">
        <v>8399</v>
      </c>
      <c r="I28" s="14" t="str">
        <f>"'"&amp;TabClienteLocalidade[[#This Row],[Localidade]]&amp;"'"</f>
        <v>'DUQUE BACELAR'</v>
      </c>
      <c r="J28" s="14" t="s">
        <v>8399</v>
      </c>
      <c r="K28" s="14" t="str">
        <f>"'"&amp;TabClienteLocalidade[[#This Row],[Colunas2]]&amp;"'"</f>
        <v>'DUQUE BACELAR'</v>
      </c>
      <c r="L28" s="14" t="s">
        <v>8399</v>
      </c>
      <c r="M28" s="14" t="str">
        <f>"'"&amp;TabClienteLocalidade[[#This Row],[UF]]&amp;"'"</f>
        <v>'MA'</v>
      </c>
      <c r="N28" s="14" t="s">
        <v>8399</v>
      </c>
      <c r="O28" s="14" t="str">
        <f>"'"&amp;IFERROR(TabClienteLocalidade[[#This Row],[Lat]],"")&amp;"'"</f>
        <v>''</v>
      </c>
      <c r="P28" s="14" t="s">
        <v>8399</v>
      </c>
      <c r="Q28" s="14" t="str">
        <f>"'"&amp;IFERROR(TabClienteLocalidade[[#This Row],[Log]],"")&amp;"'"</f>
        <v>''</v>
      </c>
      <c r="R28" s="14" t="s">
        <v>8399</v>
      </c>
      <c r="S28" s="14" t="str">
        <f t="shared" si="3"/>
        <v>'0'</v>
      </c>
      <c r="T28" s="213" t="s">
        <v>8397</v>
      </c>
      <c r="U28" s="213">
        <f>COUNTIFS(CLIENTE_FORN[NICK],TabClienteLocalidade[[#This Row],[Cliente]])</f>
        <v>1</v>
      </c>
      <c r="V28" s="145" t="s">
        <v>33</v>
      </c>
      <c r="X28" s="27" t="s">
        <v>1609</v>
      </c>
      <c r="Y28" s="176" t="str">
        <f>IFERROR(INDEX(EtaCliente!K:K,MATCH(TabClienteLocalidade[[#This Row],[Validação]],EtaCliente!$B:$B,0)),TabClienteLocalidade[[#This Row],[Colunas14]])</f>
        <v>MA</v>
      </c>
      <c r="Z28" s="176" t="str">
        <f>IFERROR(INDEX(EtaCliente!M:M,MATCH(TabClienteLocalidade[[#This Row],[Validação]],EtaCliente!$B:$B,0)),TabClienteLocalidade[[#This Row],[Colunas13]])</f>
        <v>DUQUE BACELAR</v>
      </c>
      <c r="AA28" s="147">
        <f>COUNTIFS(EtaCliente!B:B,AB28,EtaCliente!B:B,"&gt;&amp;1")</f>
        <v>1</v>
      </c>
      <c r="AB28" s="147" t="str">
        <f>IF(TabClienteLocalidade[[#This Row],[Cliente]]="","",TabClienteLocalidade[[#This Row],[Cliente]]&amp;" - "&amp;TabClienteLocalidade[[#This Row],[Localidade]])</f>
        <v>CAEMA - DUQUE BACELAR</v>
      </c>
      <c r="AC28" s="191"/>
      <c r="AD28" s="191" t="e">
        <f t="shared" si="0"/>
        <v>#VALUE!</v>
      </c>
      <c r="AE28" s="191" t="e">
        <f t="shared" si="1"/>
        <v>#VALUE!</v>
      </c>
      <c r="AF28" s="191"/>
      <c r="AG28" s="191"/>
      <c r="AH28" s="191"/>
    </row>
    <row r="29" spans="1:34" x14ac:dyDescent="0.2">
      <c r="A29" s="14" t="str">
        <f t="shared" si="2"/>
        <v>(26, 'CAEMA', 'IMPERATRIZ', 'IMPERATRIZ', 'IMPERATRIZ', 'MA', '-5.5484567', '-47.4763421', '0'),</v>
      </c>
      <c r="B29" s="14" t="s">
        <v>8395</v>
      </c>
      <c r="C29" s="14">
        <v>26</v>
      </c>
      <c r="D29" s="14" t="s">
        <v>8399</v>
      </c>
      <c r="E29" s="14" t="str">
        <f>"'"&amp;TabClienteLocalidade[[#This Row],[Cliente]]&amp;"'"</f>
        <v>'CAEMA'</v>
      </c>
      <c r="F29" s="14" t="s">
        <v>8399</v>
      </c>
      <c r="G29" s="14" t="str">
        <f>"'"&amp;TabClienteLocalidade[[#This Row],[Regional]]&amp;"'"</f>
        <v>'IMPERATRIZ'</v>
      </c>
      <c r="H29" s="14" t="s">
        <v>8399</v>
      </c>
      <c r="I29" s="14" t="str">
        <f>"'"&amp;TabClienteLocalidade[[#This Row],[Localidade]]&amp;"'"</f>
        <v>'IMPERATRIZ'</v>
      </c>
      <c r="J29" s="14" t="s">
        <v>8399</v>
      </c>
      <c r="K29" s="14" t="str">
        <f>"'"&amp;TabClienteLocalidade[[#This Row],[Colunas2]]&amp;"'"</f>
        <v>'IMPERATRIZ'</v>
      </c>
      <c r="L29" s="14" t="s">
        <v>8399</v>
      </c>
      <c r="M29" s="14" t="str">
        <f>"'"&amp;TabClienteLocalidade[[#This Row],[UF]]&amp;"'"</f>
        <v>'MA'</v>
      </c>
      <c r="N29" s="14" t="s">
        <v>8399</v>
      </c>
      <c r="O29" s="14" t="str">
        <f>"'"&amp;IFERROR(TabClienteLocalidade[[#This Row],[Lat]],"")&amp;"'"</f>
        <v>'-5.5484567'</v>
      </c>
      <c r="P29" s="14" t="s">
        <v>8399</v>
      </c>
      <c r="Q29" s="14" t="str">
        <f>"'"&amp;IFERROR(TabClienteLocalidade[[#This Row],[Log]],"")&amp;"'"</f>
        <v>'-47.4763421'</v>
      </c>
      <c r="R29" s="14" t="s">
        <v>8399</v>
      </c>
      <c r="S29" s="14" t="str">
        <f t="shared" si="3"/>
        <v>'0'</v>
      </c>
      <c r="T29" s="213" t="s">
        <v>8397</v>
      </c>
      <c r="U29" s="213">
        <f>COUNTIFS(CLIENTE_FORN[NICK],TabClienteLocalidade[[#This Row],[Cliente]])</f>
        <v>1</v>
      </c>
      <c r="V29" s="149" t="s">
        <v>33</v>
      </c>
      <c r="W29" s="150" t="s">
        <v>234</v>
      </c>
      <c r="X29" s="145" t="s">
        <v>234</v>
      </c>
      <c r="Y29" s="176" t="str">
        <f>IFERROR(INDEX(EtaCliente!K:K,MATCH(TabClienteLocalidade[[#This Row],[Validação]],EtaCliente!$B:$B,0)),TabClienteLocalidade[[#This Row],[Colunas14]])</f>
        <v>MA</v>
      </c>
      <c r="Z29" s="176" t="str">
        <f>IFERROR(INDEX(EtaCliente!M:M,MATCH(TabClienteLocalidade[[#This Row],[Validação]],EtaCliente!$B:$B,0)),TabClienteLocalidade[[#This Row],[Colunas13]])</f>
        <v>IMPERATRIZ</v>
      </c>
      <c r="AA29" s="147">
        <f>COUNTIFS(EtaCliente!B:B,AB29,EtaCliente!B:B,"&gt;&amp;1")</f>
        <v>1</v>
      </c>
      <c r="AB29" s="147" t="str">
        <f>IF(TabClienteLocalidade[[#This Row],[Cliente]]="","",TabClienteLocalidade[[#This Row],[Cliente]]&amp;" - "&amp;TabClienteLocalidade[[#This Row],[Localidade]])</f>
        <v>CAEMA - IMPERATRIZ</v>
      </c>
      <c r="AC29" s="191" t="s">
        <v>8331</v>
      </c>
      <c r="AD29" s="191" t="str">
        <f t="shared" si="0"/>
        <v>-5.5484567</v>
      </c>
      <c r="AE29" s="191" t="str">
        <f t="shared" si="1"/>
        <v>-47.4763421</v>
      </c>
      <c r="AF29" s="191"/>
      <c r="AG29" s="191"/>
      <c r="AH29" s="191"/>
    </row>
    <row r="30" spans="1:34" x14ac:dyDescent="0.2">
      <c r="A30" s="14" t="str">
        <f t="shared" si="2"/>
        <v>(27, 'CAEMA', 'BACABEIRA', 'ITALUIS', 'ROSARIO', 'MA', '-3.0271855', '-44.3093058', '0'),</v>
      </c>
      <c r="B30" s="14" t="s">
        <v>8395</v>
      </c>
      <c r="C30" s="14">
        <v>27</v>
      </c>
      <c r="D30" s="14" t="s">
        <v>8399</v>
      </c>
      <c r="E30" s="14" t="str">
        <f>"'"&amp;TabClienteLocalidade[[#This Row],[Cliente]]&amp;"'"</f>
        <v>'CAEMA'</v>
      </c>
      <c r="F30" s="14" t="s">
        <v>8399</v>
      </c>
      <c r="G30" s="14" t="str">
        <f>"'"&amp;TabClienteLocalidade[[#This Row],[Regional]]&amp;"'"</f>
        <v>'BACABEIRA'</v>
      </c>
      <c r="H30" s="14" t="s">
        <v>8399</v>
      </c>
      <c r="I30" s="14" t="str">
        <f>"'"&amp;TabClienteLocalidade[[#This Row],[Localidade]]&amp;"'"</f>
        <v>'ITALUIS'</v>
      </c>
      <c r="J30" s="14" t="s">
        <v>8399</v>
      </c>
      <c r="K30" s="14" t="str">
        <f>"'"&amp;TabClienteLocalidade[[#This Row],[Colunas2]]&amp;"'"</f>
        <v>'ROSARIO'</v>
      </c>
      <c r="L30" s="14" t="s">
        <v>8399</v>
      </c>
      <c r="M30" s="14" t="str">
        <f>"'"&amp;TabClienteLocalidade[[#This Row],[UF]]&amp;"'"</f>
        <v>'MA'</v>
      </c>
      <c r="N30" s="14" t="s">
        <v>8399</v>
      </c>
      <c r="O30" s="14" t="str">
        <f>"'"&amp;IFERROR(TabClienteLocalidade[[#This Row],[Lat]],"")&amp;"'"</f>
        <v>'-3.0271855'</v>
      </c>
      <c r="P30" s="14" t="s">
        <v>8399</v>
      </c>
      <c r="Q30" s="14" t="str">
        <f>"'"&amp;IFERROR(TabClienteLocalidade[[#This Row],[Log]],"")&amp;"'"</f>
        <v>'-44.3093058'</v>
      </c>
      <c r="R30" s="14" t="s">
        <v>8399</v>
      </c>
      <c r="S30" s="14" t="str">
        <f t="shared" si="3"/>
        <v>'0'</v>
      </c>
      <c r="T30" s="213" t="s">
        <v>8397</v>
      </c>
      <c r="U30" s="213">
        <f>COUNTIFS(CLIENTE_FORN[NICK],TabClienteLocalidade[[#This Row],[Cliente]])</f>
        <v>1</v>
      </c>
      <c r="V30" s="143" t="s">
        <v>33</v>
      </c>
      <c r="W30" s="143" t="s">
        <v>913</v>
      </c>
      <c r="X30" s="145" t="s">
        <v>1618</v>
      </c>
      <c r="Y30" s="176" t="str">
        <f>IFERROR(INDEX(EtaCliente!K:K,MATCH(TabClienteLocalidade[[#This Row],[Validação]],EtaCliente!$B:$B,0)),TabClienteLocalidade[[#This Row],[Colunas14]])</f>
        <v>MA</v>
      </c>
      <c r="Z30" s="176" t="str">
        <f>IFERROR(INDEX(EtaCliente!M:M,MATCH(TabClienteLocalidade[[#This Row],[Validação]],EtaCliente!$B:$B,0)),TabClienteLocalidade[[#This Row],[Colunas13]])</f>
        <v>ROSARIO</v>
      </c>
      <c r="AA30" s="147">
        <f>COUNTIFS(EtaCliente!B:B,AB30,EtaCliente!B:B,"&gt;&amp;1")</f>
        <v>1</v>
      </c>
      <c r="AB30" s="147" t="str">
        <f>IF(TabClienteLocalidade[[#This Row],[Cliente]]="","",TabClienteLocalidade[[#This Row],[Cliente]]&amp;" - "&amp;TabClienteLocalidade[[#This Row],[Localidade]])</f>
        <v>CAEMA - ITALUIS</v>
      </c>
      <c r="AC30" s="191" t="s">
        <v>8360</v>
      </c>
      <c r="AD30" s="191" t="str">
        <f t="shared" si="0"/>
        <v>-3.0271855</v>
      </c>
      <c r="AE30" s="191" t="str">
        <f t="shared" si="1"/>
        <v>-44.3093058</v>
      </c>
      <c r="AF30" s="191"/>
      <c r="AG30" s="191"/>
      <c r="AH30" s="191"/>
    </row>
    <row r="31" spans="1:34" x14ac:dyDescent="0.2">
      <c r="A31" s="14" t="str">
        <f t="shared" si="2"/>
        <v>(28, 'CAEMA', 'ITAPECURU MIRIM', 'ITAPECURU MIRIM', 'ITAPECURU MIRIM', 'MA', '-3.3960432', '-44.3587333', '0'),</v>
      </c>
      <c r="B31" s="14" t="s">
        <v>8395</v>
      </c>
      <c r="C31" s="14">
        <v>28</v>
      </c>
      <c r="D31" s="14" t="s">
        <v>8399</v>
      </c>
      <c r="E31" s="14" t="str">
        <f>"'"&amp;TabClienteLocalidade[[#This Row],[Cliente]]&amp;"'"</f>
        <v>'CAEMA'</v>
      </c>
      <c r="F31" s="14" t="s">
        <v>8399</v>
      </c>
      <c r="G31" s="14" t="str">
        <f>"'"&amp;TabClienteLocalidade[[#This Row],[Regional]]&amp;"'"</f>
        <v>'ITAPECURU MIRIM'</v>
      </c>
      <c r="H31" s="14" t="s">
        <v>8399</v>
      </c>
      <c r="I31" s="14" t="str">
        <f>"'"&amp;TabClienteLocalidade[[#This Row],[Localidade]]&amp;"'"</f>
        <v>'ITAPECURU MIRIM'</v>
      </c>
      <c r="J31" s="14" t="s">
        <v>8399</v>
      </c>
      <c r="K31" s="14" t="str">
        <f>"'"&amp;TabClienteLocalidade[[#This Row],[Colunas2]]&amp;"'"</f>
        <v>'ITAPECURU MIRIM'</v>
      </c>
      <c r="L31" s="14" t="s">
        <v>8399</v>
      </c>
      <c r="M31" s="14" t="str">
        <f>"'"&amp;TabClienteLocalidade[[#This Row],[UF]]&amp;"'"</f>
        <v>'MA'</v>
      </c>
      <c r="N31" s="14" t="s">
        <v>8399</v>
      </c>
      <c r="O31" s="14" t="str">
        <f>"'"&amp;IFERROR(TabClienteLocalidade[[#This Row],[Lat]],"")&amp;"'"</f>
        <v>'-3.3960432'</v>
      </c>
      <c r="P31" s="14" t="s">
        <v>8399</v>
      </c>
      <c r="Q31" s="14" t="str">
        <f>"'"&amp;IFERROR(TabClienteLocalidade[[#This Row],[Log]],"")&amp;"'"</f>
        <v>'-44.3587333'</v>
      </c>
      <c r="R31" s="14" t="s">
        <v>8399</v>
      </c>
      <c r="S31" s="14" t="str">
        <f t="shared" si="3"/>
        <v>'0'</v>
      </c>
      <c r="T31" s="213" t="s">
        <v>8397</v>
      </c>
      <c r="U31" s="213">
        <f>COUNTIFS(CLIENTE_FORN[NICK],TabClienteLocalidade[[#This Row],[Cliente]])</f>
        <v>1</v>
      </c>
      <c r="V31" s="143" t="s">
        <v>33</v>
      </c>
      <c r="W31" s="143" t="s">
        <v>1170</v>
      </c>
      <c r="X31" s="145" t="s">
        <v>1170</v>
      </c>
      <c r="Y31" s="176" t="str">
        <f>IFERROR(INDEX(EtaCliente!K:K,MATCH(TabClienteLocalidade[[#This Row],[Validação]],EtaCliente!$B:$B,0)),TabClienteLocalidade[[#This Row],[Colunas14]])</f>
        <v>MA</v>
      </c>
      <c r="Z31" s="176" t="str">
        <f>IFERROR(INDEX(EtaCliente!M:M,MATCH(TabClienteLocalidade[[#This Row],[Validação]],EtaCliente!$B:$B,0)),TabClienteLocalidade[[#This Row],[Colunas13]])</f>
        <v>ITAPECURU MIRIM</v>
      </c>
      <c r="AA31" s="147">
        <f>COUNTIFS(EtaCliente!B:B,AB31,EtaCliente!B:B,"&gt;&amp;1")</f>
        <v>1</v>
      </c>
      <c r="AB31" s="147" t="str">
        <f>IF(TabClienteLocalidade[[#This Row],[Cliente]]="","",TabClienteLocalidade[[#This Row],[Cliente]]&amp;" - "&amp;TabClienteLocalidade[[#This Row],[Localidade]])</f>
        <v>CAEMA - ITAPECURU MIRIM</v>
      </c>
      <c r="AC31" s="191" t="s">
        <v>8329</v>
      </c>
      <c r="AD31" s="191" t="str">
        <f t="shared" si="0"/>
        <v>-3.3960432</v>
      </c>
      <c r="AE31" s="191" t="str">
        <f t="shared" si="1"/>
        <v>-44.3587333</v>
      </c>
      <c r="AF31" s="191"/>
      <c r="AG31" s="191"/>
      <c r="AH31" s="191"/>
    </row>
    <row r="32" spans="1:34" x14ac:dyDescent="0.2">
      <c r="A32" s="14" t="str">
        <f t="shared" si="2"/>
        <v>(29, 'CAEMA', 'SAO JOAO DOS PATOS', 'LORETO', 'LORETO', 'MA', '', '', '0'),</v>
      </c>
      <c r="B32" s="14" t="s">
        <v>8395</v>
      </c>
      <c r="C32" s="14">
        <v>29</v>
      </c>
      <c r="D32" s="14" t="s">
        <v>8399</v>
      </c>
      <c r="E32" s="14" t="str">
        <f>"'"&amp;TabClienteLocalidade[[#This Row],[Cliente]]&amp;"'"</f>
        <v>'CAEMA'</v>
      </c>
      <c r="F32" s="14" t="s">
        <v>8399</v>
      </c>
      <c r="G32" s="14" t="str">
        <f>"'"&amp;TabClienteLocalidade[[#This Row],[Regional]]&amp;"'"</f>
        <v>'SAO JOAO DOS PATOS'</v>
      </c>
      <c r="H32" s="14" t="s">
        <v>8399</v>
      </c>
      <c r="I32" s="14" t="str">
        <f>"'"&amp;TabClienteLocalidade[[#This Row],[Localidade]]&amp;"'"</f>
        <v>'LORETO'</v>
      </c>
      <c r="J32" s="14" t="s">
        <v>8399</v>
      </c>
      <c r="K32" s="14" t="str">
        <f>"'"&amp;TabClienteLocalidade[[#This Row],[Colunas2]]&amp;"'"</f>
        <v>'LORETO'</v>
      </c>
      <c r="L32" s="14" t="s">
        <v>8399</v>
      </c>
      <c r="M32" s="14" t="str">
        <f>"'"&amp;TabClienteLocalidade[[#This Row],[UF]]&amp;"'"</f>
        <v>'MA'</v>
      </c>
      <c r="N32" s="14" t="s">
        <v>8399</v>
      </c>
      <c r="O32" s="14" t="str">
        <f>"'"&amp;IFERROR(TabClienteLocalidade[[#This Row],[Lat]],"")&amp;"'"</f>
        <v>''</v>
      </c>
      <c r="P32" s="14" t="s">
        <v>8399</v>
      </c>
      <c r="Q32" s="14" t="str">
        <f>"'"&amp;IFERROR(TabClienteLocalidade[[#This Row],[Log]],"")&amp;"'"</f>
        <v>''</v>
      </c>
      <c r="R32" s="14" t="s">
        <v>8399</v>
      </c>
      <c r="S32" s="14" t="str">
        <f t="shared" si="3"/>
        <v>'0'</v>
      </c>
      <c r="T32" s="213" t="s">
        <v>8397</v>
      </c>
      <c r="U32" s="213">
        <f>COUNTIFS(CLIENTE_FORN[NICK],TabClienteLocalidade[[#This Row],[Cliente]])</f>
        <v>1</v>
      </c>
      <c r="V32" s="149" t="s">
        <v>33</v>
      </c>
      <c r="W32" s="145" t="s">
        <v>1593</v>
      </c>
      <c r="X32" s="145" t="s">
        <v>236</v>
      </c>
      <c r="Y32" s="176" t="str">
        <f>IFERROR(INDEX(EtaCliente!K:K,MATCH(TabClienteLocalidade[[#This Row],[Validação]],EtaCliente!$B:$B,0)),TabClienteLocalidade[[#This Row],[Colunas14]])</f>
        <v>MA</v>
      </c>
      <c r="Z32" s="176" t="str">
        <f>IFERROR(INDEX(EtaCliente!M:M,MATCH(TabClienteLocalidade[[#This Row],[Validação]],EtaCliente!$B:$B,0)),TabClienteLocalidade[[#This Row],[Colunas13]])</f>
        <v>LORETO</v>
      </c>
      <c r="AA32" s="147">
        <f>COUNTIFS(EtaCliente!B:B,AB32,EtaCliente!B:B,"&gt;&amp;1")</f>
        <v>1</v>
      </c>
      <c r="AB32" s="147" t="str">
        <f>IF(TabClienteLocalidade[[#This Row],[Cliente]]="","",TabClienteLocalidade[[#This Row],[Cliente]]&amp;" - "&amp;TabClienteLocalidade[[#This Row],[Localidade]])</f>
        <v>CAEMA - LORETO</v>
      </c>
      <c r="AC32" s="191"/>
      <c r="AD32" s="191" t="e">
        <f t="shared" si="0"/>
        <v>#VALUE!</v>
      </c>
      <c r="AE32" s="191" t="e">
        <f t="shared" si="1"/>
        <v>#VALUE!</v>
      </c>
      <c r="AF32" s="191"/>
      <c r="AG32" s="191"/>
      <c r="AH32" s="191"/>
    </row>
    <row r="33" spans="1:34" ht="12.75" customHeight="1" x14ac:dyDescent="0.2">
      <c r="A33" s="14" t="str">
        <f t="shared" si="2"/>
        <v>(30, 'CAEMA', '', 'MIRANDA DO NORTE', 'MIRANDA DO NORTE', 'MA', '', '', '0'),</v>
      </c>
      <c r="B33" s="14" t="s">
        <v>8395</v>
      </c>
      <c r="C33" s="14">
        <v>30</v>
      </c>
      <c r="D33" s="14" t="s">
        <v>8399</v>
      </c>
      <c r="E33" s="14" t="str">
        <f>"'"&amp;TabClienteLocalidade[[#This Row],[Cliente]]&amp;"'"</f>
        <v>'CAEMA'</v>
      </c>
      <c r="F33" s="14" t="s">
        <v>8399</v>
      </c>
      <c r="G33" s="14" t="str">
        <f>"'"&amp;TabClienteLocalidade[[#This Row],[Regional]]&amp;"'"</f>
        <v>''</v>
      </c>
      <c r="H33" s="14" t="s">
        <v>8399</v>
      </c>
      <c r="I33" s="14" t="str">
        <f>"'"&amp;TabClienteLocalidade[[#This Row],[Localidade]]&amp;"'"</f>
        <v>'MIRANDA DO NORTE'</v>
      </c>
      <c r="J33" s="14" t="s">
        <v>8399</v>
      </c>
      <c r="K33" s="14" t="str">
        <f>"'"&amp;TabClienteLocalidade[[#This Row],[Colunas2]]&amp;"'"</f>
        <v>'MIRANDA DO NORTE'</v>
      </c>
      <c r="L33" s="14" t="s">
        <v>8399</v>
      </c>
      <c r="M33" s="14" t="str">
        <f>"'"&amp;TabClienteLocalidade[[#This Row],[UF]]&amp;"'"</f>
        <v>'MA'</v>
      </c>
      <c r="N33" s="14" t="s">
        <v>8399</v>
      </c>
      <c r="O33" s="14" t="str">
        <f>"'"&amp;IFERROR(TabClienteLocalidade[[#This Row],[Lat]],"")&amp;"'"</f>
        <v>''</v>
      </c>
      <c r="P33" s="14" t="s">
        <v>8399</v>
      </c>
      <c r="Q33" s="14" t="str">
        <f>"'"&amp;IFERROR(TabClienteLocalidade[[#This Row],[Log]],"")&amp;"'"</f>
        <v>''</v>
      </c>
      <c r="R33" s="14" t="s">
        <v>8399</v>
      </c>
      <c r="S33" s="14" t="str">
        <f t="shared" si="3"/>
        <v>'0'</v>
      </c>
      <c r="T33" s="213" t="s">
        <v>8397</v>
      </c>
      <c r="U33" s="213">
        <f>COUNTIFS(CLIENTE_FORN[NICK],TabClienteLocalidade[[#This Row],[Cliente]])</f>
        <v>1</v>
      </c>
      <c r="V33" s="145" t="s">
        <v>33</v>
      </c>
      <c r="X33" s="27" t="s">
        <v>1619</v>
      </c>
      <c r="Y33" s="176" t="str">
        <f>IFERROR(INDEX(EtaCliente!K:K,MATCH(TabClienteLocalidade[[#This Row],[Validação]],EtaCliente!$B:$B,0)),TabClienteLocalidade[[#This Row],[Colunas14]])</f>
        <v>MA</v>
      </c>
      <c r="Z33" s="176" t="str">
        <f>IFERROR(INDEX(EtaCliente!M:M,MATCH(TabClienteLocalidade[[#This Row],[Validação]],EtaCliente!$B:$B,0)),TabClienteLocalidade[[#This Row],[Colunas13]])</f>
        <v>MIRANDA DO NORTE</v>
      </c>
      <c r="AA33" s="147">
        <f>COUNTIFS(EtaCliente!B:B,AB33,EtaCliente!B:B,"&gt;&amp;1")</f>
        <v>1</v>
      </c>
      <c r="AB33" s="147" t="str">
        <f>IF(TabClienteLocalidade[[#This Row],[Cliente]]="","",TabClienteLocalidade[[#This Row],[Cliente]]&amp;" - "&amp;TabClienteLocalidade[[#This Row],[Localidade]])</f>
        <v>CAEMA - MIRANDA DO NORTE</v>
      </c>
      <c r="AC33" s="191"/>
      <c r="AD33" s="191" t="e">
        <f t="shared" si="0"/>
        <v>#VALUE!</v>
      </c>
      <c r="AE33" s="191" t="e">
        <f t="shared" si="1"/>
        <v>#VALUE!</v>
      </c>
      <c r="AF33" s="191"/>
      <c r="AG33" s="191"/>
      <c r="AH33" s="191"/>
    </row>
    <row r="34" spans="1:34" x14ac:dyDescent="0.2">
      <c r="A34" s="14" t="str">
        <f t="shared" si="2"/>
        <v>(31, 'CAEMA', 'ITAPECURU MIRIM', 'MORROS', 'MORROS', 'MA', '', '', '0'),</v>
      </c>
      <c r="B34" s="14" t="s">
        <v>8395</v>
      </c>
      <c r="C34" s="14">
        <v>31</v>
      </c>
      <c r="D34" s="14" t="s">
        <v>8399</v>
      </c>
      <c r="E34" s="14" t="str">
        <f>"'"&amp;TabClienteLocalidade[[#This Row],[Cliente]]&amp;"'"</f>
        <v>'CAEMA'</v>
      </c>
      <c r="F34" s="14" t="s">
        <v>8399</v>
      </c>
      <c r="G34" s="14" t="str">
        <f>"'"&amp;TabClienteLocalidade[[#This Row],[Regional]]&amp;"'"</f>
        <v>'ITAPECURU MIRIM'</v>
      </c>
      <c r="H34" s="14" t="s">
        <v>8399</v>
      </c>
      <c r="I34" s="14" t="str">
        <f>"'"&amp;TabClienteLocalidade[[#This Row],[Localidade]]&amp;"'"</f>
        <v>'MORROS'</v>
      </c>
      <c r="J34" s="14" t="s">
        <v>8399</v>
      </c>
      <c r="K34" s="14" t="str">
        <f>"'"&amp;TabClienteLocalidade[[#This Row],[Colunas2]]&amp;"'"</f>
        <v>'MORROS'</v>
      </c>
      <c r="L34" s="14" t="s">
        <v>8399</v>
      </c>
      <c r="M34" s="14" t="str">
        <f>"'"&amp;TabClienteLocalidade[[#This Row],[UF]]&amp;"'"</f>
        <v>'MA'</v>
      </c>
      <c r="N34" s="14" t="s">
        <v>8399</v>
      </c>
      <c r="O34" s="14" t="str">
        <f>"'"&amp;IFERROR(TabClienteLocalidade[[#This Row],[Lat]],"")&amp;"'"</f>
        <v>''</v>
      </c>
      <c r="P34" s="14" t="s">
        <v>8399</v>
      </c>
      <c r="Q34" s="14" t="str">
        <f>"'"&amp;IFERROR(TabClienteLocalidade[[#This Row],[Log]],"")&amp;"'"</f>
        <v>''</v>
      </c>
      <c r="R34" s="14" t="s">
        <v>8399</v>
      </c>
      <c r="S34" s="14" t="str">
        <f t="shared" si="3"/>
        <v>'0'</v>
      </c>
      <c r="T34" s="213" t="s">
        <v>8397</v>
      </c>
      <c r="U34" s="213">
        <f>COUNTIFS(CLIENTE_FORN[NICK],TabClienteLocalidade[[#This Row],[Cliente]])</f>
        <v>1</v>
      </c>
      <c r="V34" s="143" t="s">
        <v>33</v>
      </c>
      <c r="W34" s="143" t="s">
        <v>1170</v>
      </c>
      <c r="X34" s="145" t="s">
        <v>1172</v>
      </c>
      <c r="Y34" s="176" t="str">
        <f>IFERROR(INDEX(EtaCliente!K:K,MATCH(TabClienteLocalidade[[#This Row],[Validação]],EtaCliente!$B:$B,0)),TabClienteLocalidade[[#This Row],[Colunas14]])</f>
        <v>MA</v>
      </c>
      <c r="Z34" s="176" t="str">
        <f>IFERROR(INDEX(EtaCliente!M:M,MATCH(TabClienteLocalidade[[#This Row],[Validação]],EtaCliente!$B:$B,0)),TabClienteLocalidade[[#This Row],[Colunas13]])</f>
        <v>MORROS</v>
      </c>
      <c r="AA34" s="147">
        <f>COUNTIFS(EtaCliente!B:B,AB34,EtaCliente!B:B,"&gt;&amp;1")</f>
        <v>1</v>
      </c>
      <c r="AB34" s="147" t="str">
        <f>IF(TabClienteLocalidade[[#This Row],[Cliente]]="","",TabClienteLocalidade[[#This Row],[Cliente]]&amp;" - "&amp;TabClienteLocalidade[[#This Row],[Localidade]])</f>
        <v>CAEMA - MORROS</v>
      </c>
      <c r="AC34" s="191"/>
      <c r="AD34" s="191" t="e">
        <f t="shared" si="0"/>
        <v>#VALUE!</v>
      </c>
      <c r="AE34" s="191" t="e">
        <f t="shared" si="1"/>
        <v>#VALUE!</v>
      </c>
      <c r="AF34" s="191"/>
      <c r="AG34" s="191"/>
      <c r="AH34" s="191"/>
    </row>
    <row r="35" spans="1:34" x14ac:dyDescent="0.2">
      <c r="A35" s="14" t="str">
        <f t="shared" si="2"/>
        <v>(32, 'CAEMA', 'CHAPADINHA', 'NINA RODRIGUES', 'NINA RODRIGUES', 'MA', '', '', '0'),</v>
      </c>
      <c r="B35" s="14" t="s">
        <v>8395</v>
      </c>
      <c r="C35" s="14">
        <v>32</v>
      </c>
      <c r="D35" s="14" t="s">
        <v>8399</v>
      </c>
      <c r="E35" s="14" t="str">
        <f>"'"&amp;TabClienteLocalidade[[#This Row],[Cliente]]&amp;"'"</f>
        <v>'CAEMA'</v>
      </c>
      <c r="F35" s="14" t="s">
        <v>8399</v>
      </c>
      <c r="G35" s="14" t="str">
        <f>"'"&amp;TabClienteLocalidade[[#This Row],[Regional]]&amp;"'"</f>
        <v>'CHAPADINHA'</v>
      </c>
      <c r="H35" s="14" t="s">
        <v>8399</v>
      </c>
      <c r="I35" s="14" t="str">
        <f>"'"&amp;TabClienteLocalidade[[#This Row],[Localidade]]&amp;"'"</f>
        <v>'NINA RODRIGUES'</v>
      </c>
      <c r="J35" s="14" t="s">
        <v>8399</v>
      </c>
      <c r="K35" s="14" t="str">
        <f>"'"&amp;TabClienteLocalidade[[#This Row],[Colunas2]]&amp;"'"</f>
        <v>'NINA RODRIGUES'</v>
      </c>
      <c r="L35" s="14" t="s">
        <v>8399</v>
      </c>
      <c r="M35" s="14" t="str">
        <f>"'"&amp;TabClienteLocalidade[[#This Row],[UF]]&amp;"'"</f>
        <v>'MA'</v>
      </c>
      <c r="N35" s="14" t="s">
        <v>8399</v>
      </c>
      <c r="O35" s="14" t="str">
        <f>"'"&amp;IFERROR(TabClienteLocalidade[[#This Row],[Lat]],"")&amp;"'"</f>
        <v>''</v>
      </c>
      <c r="P35" s="14" t="s">
        <v>8399</v>
      </c>
      <c r="Q35" s="14" t="str">
        <f>"'"&amp;IFERROR(TabClienteLocalidade[[#This Row],[Log]],"")&amp;"'"</f>
        <v>''</v>
      </c>
      <c r="R35" s="14" t="s">
        <v>8399</v>
      </c>
      <c r="S35" s="14" t="str">
        <f t="shared" si="3"/>
        <v>'0'</v>
      </c>
      <c r="T35" s="213" t="s">
        <v>8397</v>
      </c>
      <c r="U35" s="213">
        <f>COUNTIFS(CLIENTE_FORN[NICK],TabClienteLocalidade[[#This Row],[Cliente]])</f>
        <v>1</v>
      </c>
      <c r="V35" s="143" t="s">
        <v>33</v>
      </c>
      <c r="W35" s="143" t="s">
        <v>231</v>
      </c>
      <c r="X35" s="145" t="s">
        <v>912</v>
      </c>
      <c r="Y35" s="176" t="str">
        <f>IFERROR(INDEX(EtaCliente!K:K,MATCH(TabClienteLocalidade[[#This Row],[Validação]],EtaCliente!$B:$B,0)),TabClienteLocalidade[[#This Row],[Colunas14]])</f>
        <v>MA</v>
      </c>
      <c r="Z35" s="176" t="str">
        <f>IFERROR(INDEX(EtaCliente!M:M,MATCH(TabClienteLocalidade[[#This Row],[Validação]],EtaCliente!$B:$B,0)),TabClienteLocalidade[[#This Row],[Colunas13]])</f>
        <v>NINA RODRIGUES</v>
      </c>
      <c r="AA35" s="147">
        <f>COUNTIFS(EtaCliente!B:B,AB35,EtaCliente!B:B,"&gt;&amp;1")</f>
        <v>1</v>
      </c>
      <c r="AB35" s="147" t="str">
        <f>IF(TabClienteLocalidade[[#This Row],[Cliente]]="","",TabClienteLocalidade[[#This Row],[Cliente]]&amp;" - "&amp;TabClienteLocalidade[[#This Row],[Localidade]])</f>
        <v>CAEMA - NINA RODRIGUES</v>
      </c>
      <c r="AC35" s="191"/>
      <c r="AD35" s="191" t="e">
        <f t="shared" si="0"/>
        <v>#VALUE!</v>
      </c>
      <c r="AE35" s="191" t="e">
        <f t="shared" si="1"/>
        <v>#VALUE!</v>
      </c>
      <c r="AF35" s="191"/>
      <c r="AG35" s="191"/>
      <c r="AH35" s="191"/>
    </row>
    <row r="36" spans="1:34" x14ac:dyDescent="0.2">
      <c r="A36" s="14" t="str">
        <f t="shared" si="2"/>
        <v>(33, 'CAEMA', 'METROPOLITANA', 'PACIENCIA', 'SAO LUIS', 'MA', '', '', '0'),</v>
      </c>
      <c r="B36" s="14" t="s">
        <v>8395</v>
      </c>
      <c r="C36" s="14">
        <v>33</v>
      </c>
      <c r="D36" s="14" t="s">
        <v>8399</v>
      </c>
      <c r="E36" s="14" t="str">
        <f>"'"&amp;TabClienteLocalidade[[#This Row],[Cliente]]&amp;"'"</f>
        <v>'CAEMA'</v>
      </c>
      <c r="F36" s="14" t="s">
        <v>8399</v>
      </c>
      <c r="G36" s="14" t="str">
        <f>"'"&amp;TabClienteLocalidade[[#This Row],[Regional]]&amp;"'"</f>
        <v>'METROPOLITANA'</v>
      </c>
      <c r="H36" s="14" t="s">
        <v>8399</v>
      </c>
      <c r="I36" s="14" t="str">
        <f>"'"&amp;TabClienteLocalidade[[#This Row],[Localidade]]&amp;"'"</f>
        <v>'PACIENCIA'</v>
      </c>
      <c r="J36" s="14" t="s">
        <v>8399</v>
      </c>
      <c r="K36" s="14" t="str">
        <f>"'"&amp;TabClienteLocalidade[[#This Row],[Colunas2]]&amp;"'"</f>
        <v>'SAO LUIS'</v>
      </c>
      <c r="L36" s="14" t="s">
        <v>8399</v>
      </c>
      <c r="M36" s="14" t="str">
        <f>"'"&amp;TabClienteLocalidade[[#This Row],[UF]]&amp;"'"</f>
        <v>'MA'</v>
      </c>
      <c r="N36" s="14" t="s">
        <v>8399</v>
      </c>
      <c r="O36" s="14" t="str">
        <f>"'"&amp;IFERROR(TabClienteLocalidade[[#This Row],[Lat]],"")&amp;"'"</f>
        <v>''</v>
      </c>
      <c r="P36" s="14" t="s">
        <v>8399</v>
      </c>
      <c r="Q36" s="14" t="str">
        <f>"'"&amp;IFERROR(TabClienteLocalidade[[#This Row],[Log]],"")&amp;"'"</f>
        <v>''</v>
      </c>
      <c r="R36" s="14" t="s">
        <v>8399</v>
      </c>
      <c r="S36" s="14" t="str">
        <f t="shared" si="3"/>
        <v>'0'</v>
      </c>
      <c r="T36" s="213" t="s">
        <v>8397</v>
      </c>
      <c r="U36" s="213">
        <f>COUNTIFS(CLIENTE_FORN[NICK],TabClienteLocalidade[[#This Row],[Cliente]])</f>
        <v>1</v>
      </c>
      <c r="V36" s="149" t="s">
        <v>33</v>
      </c>
      <c r="W36" s="150" t="s">
        <v>232</v>
      </c>
      <c r="X36" s="145" t="s">
        <v>1610</v>
      </c>
      <c r="Y36" s="176" t="str">
        <f>IFERROR(INDEX(EtaCliente!K:K,MATCH(TabClienteLocalidade[[#This Row],[Validação]],EtaCliente!$B:$B,0)),TabClienteLocalidade[[#This Row],[Colunas14]])</f>
        <v>MA</v>
      </c>
      <c r="Z36" s="176" t="str">
        <f>IFERROR(INDEX(EtaCliente!M:M,MATCH(TabClienteLocalidade[[#This Row],[Validação]],EtaCliente!$B:$B,0)),TabClienteLocalidade[[#This Row],[Colunas13]])</f>
        <v>SAO LUIS</v>
      </c>
      <c r="AA36" s="147">
        <f>COUNTIFS(EtaCliente!B:B,AB36,EtaCliente!B:B,"&gt;&amp;1")</f>
        <v>1</v>
      </c>
      <c r="AB36" s="147" t="str">
        <f>IF(TabClienteLocalidade[[#This Row],[Cliente]]="","",TabClienteLocalidade[[#This Row],[Cliente]]&amp;" - "&amp;TabClienteLocalidade[[#This Row],[Localidade]])</f>
        <v>CAEMA - PACIENCIA</v>
      </c>
      <c r="AC36" s="191"/>
      <c r="AD36" s="191" t="e">
        <f t="shared" si="0"/>
        <v>#VALUE!</v>
      </c>
      <c r="AE36" s="191" t="e">
        <f t="shared" si="1"/>
        <v>#VALUE!</v>
      </c>
      <c r="AF36" s="191"/>
      <c r="AG36" s="191"/>
      <c r="AH36" s="191"/>
    </row>
    <row r="37" spans="1:34" x14ac:dyDescent="0.2">
      <c r="A37" s="14" t="str">
        <f t="shared" si="2"/>
        <v>(34, 'CAEMA', '', 'PEDREIRAS', 'PEDREIRAS', 'MA', '', '', '0'),</v>
      </c>
      <c r="B37" s="14" t="s">
        <v>8395</v>
      </c>
      <c r="C37" s="14">
        <v>34</v>
      </c>
      <c r="D37" s="14" t="s">
        <v>8399</v>
      </c>
      <c r="E37" s="14" t="str">
        <f>"'"&amp;TabClienteLocalidade[[#This Row],[Cliente]]&amp;"'"</f>
        <v>'CAEMA'</v>
      </c>
      <c r="F37" s="14" t="s">
        <v>8399</v>
      </c>
      <c r="G37" s="14" t="str">
        <f>"'"&amp;TabClienteLocalidade[[#This Row],[Regional]]&amp;"'"</f>
        <v>''</v>
      </c>
      <c r="H37" s="14" t="s">
        <v>8399</v>
      </c>
      <c r="I37" s="14" t="str">
        <f>"'"&amp;TabClienteLocalidade[[#This Row],[Localidade]]&amp;"'"</f>
        <v>'PEDREIRAS'</v>
      </c>
      <c r="J37" s="14" t="s">
        <v>8399</v>
      </c>
      <c r="K37" s="14" t="str">
        <f>"'"&amp;TabClienteLocalidade[[#This Row],[Colunas2]]&amp;"'"</f>
        <v>'PEDREIRAS'</v>
      </c>
      <c r="L37" s="14" t="s">
        <v>8399</v>
      </c>
      <c r="M37" s="14" t="str">
        <f>"'"&amp;TabClienteLocalidade[[#This Row],[UF]]&amp;"'"</f>
        <v>'MA'</v>
      </c>
      <c r="N37" s="14" t="s">
        <v>8399</v>
      </c>
      <c r="O37" s="14" t="str">
        <f>"'"&amp;IFERROR(TabClienteLocalidade[[#This Row],[Lat]],"")&amp;"'"</f>
        <v>''</v>
      </c>
      <c r="P37" s="14" t="s">
        <v>8399</v>
      </c>
      <c r="Q37" s="14" t="str">
        <f>"'"&amp;IFERROR(TabClienteLocalidade[[#This Row],[Log]],"")&amp;"'"</f>
        <v>''</v>
      </c>
      <c r="R37" s="14" t="s">
        <v>8399</v>
      </c>
      <c r="S37" s="14" t="str">
        <f t="shared" si="3"/>
        <v>'0'</v>
      </c>
      <c r="T37" s="213" t="s">
        <v>8397</v>
      </c>
      <c r="U37" s="213">
        <f>COUNTIFS(CLIENTE_FORN[NICK],TabClienteLocalidade[[#This Row],[Cliente]])</f>
        <v>1</v>
      </c>
      <c r="V37" s="145" t="s">
        <v>33</v>
      </c>
      <c r="X37" s="27" t="s">
        <v>1611</v>
      </c>
      <c r="Y37" s="176" t="str">
        <f>IFERROR(INDEX(EtaCliente!K:K,MATCH(TabClienteLocalidade[[#This Row],[Validação]],EtaCliente!$B:$B,0)),TabClienteLocalidade[[#This Row],[Colunas14]])</f>
        <v>MA</v>
      </c>
      <c r="Z37" s="176" t="str">
        <f>IFERROR(INDEX(EtaCliente!M:M,MATCH(TabClienteLocalidade[[#This Row],[Validação]],EtaCliente!$B:$B,0)),TabClienteLocalidade[[#This Row],[Colunas13]])</f>
        <v>PEDREIRAS</v>
      </c>
      <c r="AA37" s="147">
        <f>COUNTIFS(EtaCliente!B:B,AB37,EtaCliente!B:B,"&gt;&amp;1")</f>
        <v>1</v>
      </c>
      <c r="AB37" s="147" t="str">
        <f>IF(TabClienteLocalidade[[#This Row],[Cliente]]="","",TabClienteLocalidade[[#This Row],[Cliente]]&amp;" - "&amp;TabClienteLocalidade[[#This Row],[Localidade]])</f>
        <v>CAEMA - PEDREIRAS</v>
      </c>
      <c r="AC37" s="191"/>
      <c r="AD37" s="191" t="e">
        <f t="shared" si="0"/>
        <v>#VALUE!</v>
      </c>
      <c r="AE37" s="191" t="e">
        <f t="shared" si="1"/>
        <v>#VALUE!</v>
      </c>
      <c r="AF37" s="191"/>
      <c r="AG37" s="191"/>
      <c r="AH37" s="191"/>
    </row>
    <row r="38" spans="1:34" x14ac:dyDescent="0.2">
      <c r="A38" s="14" t="str">
        <f t="shared" si="2"/>
        <v>(35, 'CAEMA', '', 'PINHEIRO', 'PINHEIRO', 'MA', '', '', '0'),</v>
      </c>
      <c r="B38" s="14" t="s">
        <v>8395</v>
      </c>
      <c r="C38" s="14">
        <v>35</v>
      </c>
      <c r="D38" s="14" t="s">
        <v>8399</v>
      </c>
      <c r="E38" s="14" t="str">
        <f>"'"&amp;TabClienteLocalidade[[#This Row],[Cliente]]&amp;"'"</f>
        <v>'CAEMA'</v>
      </c>
      <c r="F38" s="14" t="s">
        <v>8399</v>
      </c>
      <c r="G38" s="14" t="str">
        <f>"'"&amp;TabClienteLocalidade[[#This Row],[Regional]]&amp;"'"</f>
        <v>''</v>
      </c>
      <c r="H38" s="14" t="s">
        <v>8399</v>
      </c>
      <c r="I38" s="14" t="str">
        <f>"'"&amp;TabClienteLocalidade[[#This Row],[Localidade]]&amp;"'"</f>
        <v>'PINHEIRO'</v>
      </c>
      <c r="J38" s="14" t="s">
        <v>8399</v>
      </c>
      <c r="K38" s="14" t="str">
        <f>"'"&amp;TabClienteLocalidade[[#This Row],[Colunas2]]&amp;"'"</f>
        <v>'PINHEIRO'</v>
      </c>
      <c r="L38" s="14" t="s">
        <v>8399</v>
      </c>
      <c r="M38" s="14" t="str">
        <f>"'"&amp;TabClienteLocalidade[[#This Row],[UF]]&amp;"'"</f>
        <v>'MA'</v>
      </c>
      <c r="N38" s="14" t="s">
        <v>8399</v>
      </c>
      <c r="O38" s="14" t="str">
        <f>"'"&amp;IFERROR(TabClienteLocalidade[[#This Row],[Lat]],"")&amp;"'"</f>
        <v>''</v>
      </c>
      <c r="P38" s="14" t="s">
        <v>8399</v>
      </c>
      <c r="Q38" s="14" t="str">
        <f>"'"&amp;IFERROR(TabClienteLocalidade[[#This Row],[Log]],"")&amp;"'"</f>
        <v>''</v>
      </c>
      <c r="R38" s="14" t="s">
        <v>8399</v>
      </c>
      <c r="S38" s="14" t="str">
        <f t="shared" si="3"/>
        <v>'0'</v>
      </c>
      <c r="T38" s="213" t="s">
        <v>8397</v>
      </c>
      <c r="U38" s="213">
        <f>COUNTIFS(CLIENTE_FORN[NICK],TabClienteLocalidade[[#This Row],[Cliente]])</f>
        <v>1</v>
      </c>
      <c r="V38" s="145" t="s">
        <v>33</v>
      </c>
      <c r="X38" s="27" t="s">
        <v>1612</v>
      </c>
      <c r="Y38" s="176" t="str">
        <f>IFERROR(INDEX(EtaCliente!K:K,MATCH(TabClienteLocalidade[[#This Row],[Validação]],EtaCliente!$B:$B,0)),TabClienteLocalidade[[#This Row],[Colunas14]])</f>
        <v>MA</v>
      </c>
      <c r="Z38" s="176" t="str">
        <f>IFERROR(INDEX(EtaCliente!M:M,MATCH(TabClienteLocalidade[[#This Row],[Validação]],EtaCliente!$B:$B,0)),TabClienteLocalidade[[#This Row],[Colunas13]])</f>
        <v>PINHEIRO</v>
      </c>
      <c r="AA38" s="147">
        <f>COUNTIFS(EtaCliente!B:B,AB38,EtaCliente!B:B,"&gt;&amp;1")</f>
        <v>1</v>
      </c>
      <c r="AB38" s="147" t="str">
        <f>IF(TabClienteLocalidade[[#This Row],[Cliente]]="","",TabClienteLocalidade[[#This Row],[Cliente]]&amp;" - "&amp;TabClienteLocalidade[[#This Row],[Localidade]])</f>
        <v>CAEMA - PINHEIRO</v>
      </c>
      <c r="AC38" s="191"/>
      <c r="AD38" s="191" t="e">
        <f t="shared" si="0"/>
        <v>#VALUE!</v>
      </c>
      <c r="AE38" s="191" t="e">
        <f t="shared" si="1"/>
        <v>#VALUE!</v>
      </c>
      <c r="AF38" s="191"/>
      <c r="AG38" s="191"/>
      <c r="AH38" s="191"/>
    </row>
    <row r="39" spans="1:34" x14ac:dyDescent="0.2">
      <c r="A39" s="14" t="str">
        <f t="shared" si="2"/>
        <v>(36, 'CAEMA', '', 'PIRAPEMAS', 'PIRAPEMAS', 'MA', '', '', '0'),</v>
      </c>
      <c r="B39" s="14" t="s">
        <v>8395</v>
      </c>
      <c r="C39" s="14">
        <v>36</v>
      </c>
      <c r="D39" s="14" t="s">
        <v>8399</v>
      </c>
      <c r="E39" s="14" t="str">
        <f>"'"&amp;TabClienteLocalidade[[#This Row],[Cliente]]&amp;"'"</f>
        <v>'CAEMA'</v>
      </c>
      <c r="F39" s="14" t="s">
        <v>8399</v>
      </c>
      <c r="G39" s="14" t="str">
        <f>"'"&amp;TabClienteLocalidade[[#This Row],[Regional]]&amp;"'"</f>
        <v>''</v>
      </c>
      <c r="H39" s="14" t="s">
        <v>8399</v>
      </c>
      <c r="I39" s="14" t="str">
        <f>"'"&amp;TabClienteLocalidade[[#This Row],[Localidade]]&amp;"'"</f>
        <v>'PIRAPEMAS'</v>
      </c>
      <c r="J39" s="14" t="s">
        <v>8399</v>
      </c>
      <c r="K39" s="14" t="str">
        <f>"'"&amp;TabClienteLocalidade[[#This Row],[Colunas2]]&amp;"'"</f>
        <v>'PIRAPEMAS'</v>
      </c>
      <c r="L39" s="14" t="s">
        <v>8399</v>
      </c>
      <c r="M39" s="14" t="str">
        <f>"'"&amp;TabClienteLocalidade[[#This Row],[UF]]&amp;"'"</f>
        <v>'MA'</v>
      </c>
      <c r="N39" s="14" t="s">
        <v>8399</v>
      </c>
      <c r="O39" s="14" t="str">
        <f>"'"&amp;IFERROR(TabClienteLocalidade[[#This Row],[Lat]],"")&amp;"'"</f>
        <v>''</v>
      </c>
      <c r="P39" s="14" t="s">
        <v>8399</v>
      </c>
      <c r="Q39" s="14" t="str">
        <f>"'"&amp;IFERROR(TabClienteLocalidade[[#This Row],[Log]],"")&amp;"'"</f>
        <v>''</v>
      </c>
      <c r="R39" s="14" t="s">
        <v>8399</v>
      </c>
      <c r="S39" s="14" t="str">
        <f t="shared" si="3"/>
        <v>'0'</v>
      </c>
      <c r="T39" s="213" t="s">
        <v>8397</v>
      </c>
      <c r="U39" s="213">
        <f>COUNTIFS(CLIENTE_FORN[NICK],TabClienteLocalidade[[#This Row],[Cliente]])</f>
        <v>1</v>
      </c>
      <c r="V39" s="145" t="s">
        <v>33</v>
      </c>
      <c r="X39" s="27" t="s">
        <v>1613</v>
      </c>
      <c r="Y39" s="176" t="str">
        <f>IFERROR(INDEX(EtaCliente!K:K,MATCH(TabClienteLocalidade[[#This Row],[Validação]],EtaCliente!$B:$B,0)),TabClienteLocalidade[[#This Row],[Colunas14]])</f>
        <v>MA</v>
      </c>
      <c r="Z39" s="176" t="str">
        <f>IFERROR(INDEX(EtaCliente!M:M,MATCH(TabClienteLocalidade[[#This Row],[Validação]],EtaCliente!$B:$B,0)),TabClienteLocalidade[[#This Row],[Colunas13]])</f>
        <v>PIRAPEMAS</v>
      </c>
      <c r="AA39" s="147">
        <f>COUNTIFS(EtaCliente!B:B,AB39,EtaCliente!B:B,"&gt;&amp;1")</f>
        <v>1</v>
      </c>
      <c r="AB39" s="147" t="str">
        <f>IF(TabClienteLocalidade[[#This Row],[Cliente]]="","",TabClienteLocalidade[[#This Row],[Cliente]]&amp;" - "&amp;TabClienteLocalidade[[#This Row],[Localidade]])</f>
        <v>CAEMA - PIRAPEMAS</v>
      </c>
      <c r="AC39" s="191"/>
      <c r="AD39" s="191" t="e">
        <f t="shared" si="0"/>
        <v>#VALUE!</v>
      </c>
      <c r="AE39" s="191" t="e">
        <f t="shared" si="1"/>
        <v>#VALUE!</v>
      </c>
      <c r="AF39" s="191"/>
      <c r="AG39" s="191"/>
      <c r="AH39" s="191"/>
    </row>
    <row r="40" spans="1:34" x14ac:dyDescent="0.2">
      <c r="A40" s="14" t="str">
        <f t="shared" si="2"/>
        <v>(37, 'CAEMA', 'IMPERATRIZ', 'RIACHAO', 'RIACHAO', 'MA', '', '', '0'),</v>
      </c>
      <c r="B40" s="14" t="s">
        <v>8395</v>
      </c>
      <c r="C40" s="14">
        <v>37</v>
      </c>
      <c r="D40" s="14" t="s">
        <v>8399</v>
      </c>
      <c r="E40" s="14" t="str">
        <f>"'"&amp;TabClienteLocalidade[[#This Row],[Cliente]]&amp;"'"</f>
        <v>'CAEMA'</v>
      </c>
      <c r="F40" s="14" t="s">
        <v>8399</v>
      </c>
      <c r="G40" s="14" t="str">
        <f>"'"&amp;TabClienteLocalidade[[#This Row],[Regional]]&amp;"'"</f>
        <v>'IMPERATRIZ'</v>
      </c>
      <c r="H40" s="14" t="s">
        <v>8399</v>
      </c>
      <c r="I40" s="14" t="str">
        <f>"'"&amp;TabClienteLocalidade[[#This Row],[Localidade]]&amp;"'"</f>
        <v>'RIACHAO'</v>
      </c>
      <c r="J40" s="14" t="s">
        <v>8399</v>
      </c>
      <c r="K40" s="14" t="str">
        <f>"'"&amp;TabClienteLocalidade[[#This Row],[Colunas2]]&amp;"'"</f>
        <v>'RIACHAO'</v>
      </c>
      <c r="L40" s="14" t="s">
        <v>8399</v>
      </c>
      <c r="M40" s="14" t="str">
        <f>"'"&amp;TabClienteLocalidade[[#This Row],[UF]]&amp;"'"</f>
        <v>'MA'</v>
      </c>
      <c r="N40" s="14" t="s">
        <v>8399</v>
      </c>
      <c r="O40" s="14" t="str">
        <f>"'"&amp;IFERROR(TabClienteLocalidade[[#This Row],[Lat]],"")&amp;"'"</f>
        <v>''</v>
      </c>
      <c r="P40" s="14" t="s">
        <v>8399</v>
      </c>
      <c r="Q40" s="14" t="str">
        <f>"'"&amp;IFERROR(TabClienteLocalidade[[#This Row],[Log]],"")&amp;"'"</f>
        <v>''</v>
      </c>
      <c r="R40" s="14" t="s">
        <v>8399</v>
      </c>
      <c r="S40" s="14" t="str">
        <f t="shared" si="3"/>
        <v>'0'</v>
      </c>
      <c r="T40" s="213" t="s">
        <v>8397</v>
      </c>
      <c r="U40" s="213">
        <f>COUNTIFS(CLIENTE_FORN[NICK],TabClienteLocalidade[[#This Row],[Cliente]])</f>
        <v>1</v>
      </c>
      <c r="V40" s="149" t="s">
        <v>33</v>
      </c>
      <c r="W40" s="150" t="s">
        <v>234</v>
      </c>
      <c r="X40" s="145" t="s">
        <v>235</v>
      </c>
      <c r="Y40" s="176" t="str">
        <f>IFERROR(INDEX(EtaCliente!K:K,MATCH(TabClienteLocalidade[[#This Row],[Validação]],EtaCliente!$B:$B,0)),TabClienteLocalidade[[#This Row],[Colunas14]])</f>
        <v>MA</v>
      </c>
      <c r="Z40" s="176" t="str">
        <f>IFERROR(INDEX(EtaCliente!M:M,MATCH(TabClienteLocalidade[[#This Row],[Validação]],EtaCliente!$B:$B,0)),TabClienteLocalidade[[#This Row],[Colunas13]])</f>
        <v>RIACHAO</v>
      </c>
      <c r="AA40" s="147">
        <f>COUNTIFS(EtaCliente!B:B,AB40,EtaCliente!B:B,"&gt;&amp;1")</f>
        <v>1</v>
      </c>
      <c r="AB40" s="147" t="str">
        <f>IF(TabClienteLocalidade[[#This Row],[Cliente]]="","",TabClienteLocalidade[[#This Row],[Cliente]]&amp;" - "&amp;TabClienteLocalidade[[#This Row],[Localidade]])</f>
        <v>CAEMA - RIACHAO</v>
      </c>
      <c r="AC40" s="191"/>
      <c r="AD40" s="191" t="e">
        <f t="shared" si="0"/>
        <v>#VALUE!</v>
      </c>
      <c r="AE40" s="191" t="e">
        <f t="shared" si="1"/>
        <v>#VALUE!</v>
      </c>
      <c r="AF40" s="191"/>
      <c r="AG40" s="191"/>
      <c r="AH40" s="191"/>
    </row>
    <row r="41" spans="1:34" x14ac:dyDescent="0.2">
      <c r="A41" s="14" t="str">
        <f t="shared" si="2"/>
        <v>(38, 'CAEMA', 'METROPOLITANA', 'SACAVEM', 'ACAILANDIA', 'MA', '', '', '0'),</v>
      </c>
      <c r="B41" s="14" t="s">
        <v>8395</v>
      </c>
      <c r="C41" s="14">
        <v>38</v>
      </c>
      <c r="D41" s="14" t="s">
        <v>8399</v>
      </c>
      <c r="E41" s="14" t="str">
        <f>"'"&amp;TabClienteLocalidade[[#This Row],[Cliente]]&amp;"'"</f>
        <v>'CAEMA'</v>
      </c>
      <c r="F41" s="14" t="s">
        <v>8399</v>
      </c>
      <c r="G41" s="14" t="str">
        <f>"'"&amp;TabClienteLocalidade[[#This Row],[Regional]]&amp;"'"</f>
        <v>'METROPOLITANA'</v>
      </c>
      <c r="H41" s="14" t="s">
        <v>8399</v>
      </c>
      <c r="I41" s="14" t="str">
        <f>"'"&amp;TabClienteLocalidade[[#This Row],[Localidade]]&amp;"'"</f>
        <v>'SACAVEM'</v>
      </c>
      <c r="J41" s="14" t="s">
        <v>8399</v>
      </c>
      <c r="K41" s="14" t="str">
        <f>"'"&amp;TabClienteLocalidade[[#This Row],[Colunas2]]&amp;"'"</f>
        <v>'ACAILANDIA'</v>
      </c>
      <c r="L41" s="14" t="s">
        <v>8399</v>
      </c>
      <c r="M41" s="14" t="str">
        <f>"'"&amp;TabClienteLocalidade[[#This Row],[UF]]&amp;"'"</f>
        <v>'MA'</v>
      </c>
      <c r="N41" s="14" t="s">
        <v>8399</v>
      </c>
      <c r="O41" s="14" t="str">
        <f>"'"&amp;IFERROR(TabClienteLocalidade[[#This Row],[Lat]],"")&amp;"'"</f>
        <v>''</v>
      </c>
      <c r="P41" s="14" t="s">
        <v>8399</v>
      </c>
      <c r="Q41" s="14" t="str">
        <f>"'"&amp;IFERROR(TabClienteLocalidade[[#This Row],[Log]],"")&amp;"'"</f>
        <v>''</v>
      </c>
      <c r="R41" s="14" t="s">
        <v>8399</v>
      </c>
      <c r="S41" s="14" t="str">
        <f t="shared" si="3"/>
        <v>'0'</v>
      </c>
      <c r="T41" s="213" t="s">
        <v>8397</v>
      </c>
      <c r="U41" s="213">
        <f>COUNTIFS(CLIENTE_FORN[NICK],TabClienteLocalidade[[#This Row],[Cliente]])</f>
        <v>1</v>
      </c>
      <c r="V41" s="149" t="s">
        <v>33</v>
      </c>
      <c r="W41" s="150" t="s">
        <v>232</v>
      </c>
      <c r="X41" s="145" t="s">
        <v>233</v>
      </c>
      <c r="Y41" s="176" t="str">
        <f>IFERROR(INDEX(EtaCliente!K:K,MATCH(TabClienteLocalidade[[#This Row],[Validação]],EtaCliente!$B:$B,0)),TabClienteLocalidade[[#This Row],[Colunas14]])</f>
        <v>MA</v>
      </c>
      <c r="Z41" s="176" t="str">
        <f>IFERROR(INDEX(EtaCliente!M:M,MATCH(TabClienteLocalidade[[#This Row],[Validação]],EtaCliente!$B:$B,0)),TabClienteLocalidade[[#This Row],[Colunas13]])</f>
        <v>ACAILANDIA</v>
      </c>
      <c r="AA41" s="147">
        <f>COUNTIFS(EtaCliente!B:B,AB41,EtaCliente!B:B,"&gt;&amp;1")</f>
        <v>1</v>
      </c>
      <c r="AB41" s="147" t="str">
        <f>IF(TabClienteLocalidade[[#This Row],[Cliente]]="","",TabClienteLocalidade[[#This Row],[Cliente]]&amp;" - "&amp;TabClienteLocalidade[[#This Row],[Localidade]])</f>
        <v>CAEMA - SACAVEM</v>
      </c>
      <c r="AC41" s="191"/>
      <c r="AD41" s="191" t="e">
        <f t="shared" si="0"/>
        <v>#VALUE!</v>
      </c>
      <c r="AE41" s="191" t="e">
        <f t="shared" si="1"/>
        <v>#VALUE!</v>
      </c>
      <c r="AF41" s="191"/>
      <c r="AG41" s="191"/>
      <c r="AH41" s="191"/>
    </row>
    <row r="42" spans="1:34" x14ac:dyDescent="0.2">
      <c r="A42" s="14" t="str">
        <f t="shared" si="2"/>
        <v>(39, 'CAEMA', '', 'SANTA QUITERIA', 'SANTA QUITERIA DO MARANHAO', 'MA', '', '', '0'),</v>
      </c>
      <c r="B42" s="14" t="s">
        <v>8395</v>
      </c>
      <c r="C42" s="14">
        <v>39</v>
      </c>
      <c r="D42" s="14" t="s">
        <v>8399</v>
      </c>
      <c r="E42" s="14" t="str">
        <f>"'"&amp;TabClienteLocalidade[[#This Row],[Cliente]]&amp;"'"</f>
        <v>'CAEMA'</v>
      </c>
      <c r="F42" s="14" t="s">
        <v>8399</v>
      </c>
      <c r="G42" s="14" t="str">
        <f>"'"&amp;TabClienteLocalidade[[#This Row],[Regional]]&amp;"'"</f>
        <v>''</v>
      </c>
      <c r="H42" s="14" t="s">
        <v>8399</v>
      </c>
      <c r="I42" s="14" t="str">
        <f>"'"&amp;TabClienteLocalidade[[#This Row],[Localidade]]&amp;"'"</f>
        <v>'SANTA QUITERIA'</v>
      </c>
      <c r="J42" s="14" t="s">
        <v>8399</v>
      </c>
      <c r="K42" s="14" t="str">
        <f>"'"&amp;TabClienteLocalidade[[#This Row],[Colunas2]]&amp;"'"</f>
        <v>'SANTA QUITERIA DO MARANHAO'</v>
      </c>
      <c r="L42" s="14" t="s">
        <v>8399</v>
      </c>
      <c r="M42" s="14" t="str">
        <f>"'"&amp;TabClienteLocalidade[[#This Row],[UF]]&amp;"'"</f>
        <v>'MA'</v>
      </c>
      <c r="N42" s="14" t="s">
        <v>8399</v>
      </c>
      <c r="O42" s="14" t="str">
        <f>"'"&amp;IFERROR(TabClienteLocalidade[[#This Row],[Lat]],"")&amp;"'"</f>
        <v>''</v>
      </c>
      <c r="P42" s="14" t="s">
        <v>8399</v>
      </c>
      <c r="Q42" s="14" t="str">
        <f>"'"&amp;IFERROR(TabClienteLocalidade[[#This Row],[Log]],"")&amp;"'"</f>
        <v>''</v>
      </c>
      <c r="R42" s="14" t="s">
        <v>8399</v>
      </c>
      <c r="S42" s="14" t="str">
        <f t="shared" si="3"/>
        <v>'0'</v>
      </c>
      <c r="T42" s="213" t="s">
        <v>8397</v>
      </c>
      <c r="U42" s="213">
        <f>COUNTIFS(CLIENTE_FORN[NICK],TabClienteLocalidade[[#This Row],[Cliente]])</f>
        <v>1</v>
      </c>
      <c r="V42" s="145" t="s">
        <v>33</v>
      </c>
      <c r="X42" s="27" t="s">
        <v>1615</v>
      </c>
      <c r="Y42" s="176" t="str">
        <f>IFERROR(INDEX(EtaCliente!K:K,MATCH(TabClienteLocalidade[[#This Row],[Validação]],EtaCliente!$B:$B,0)),TabClienteLocalidade[[#This Row],[Colunas14]])</f>
        <v>MA</v>
      </c>
      <c r="Z42" s="176" t="str">
        <f>IFERROR(INDEX(EtaCliente!M:M,MATCH(TabClienteLocalidade[[#This Row],[Validação]],EtaCliente!$B:$B,0)),TabClienteLocalidade[[#This Row],[Colunas13]])</f>
        <v>SANTA QUITERIA DO MARANHAO</v>
      </c>
      <c r="AA42" s="147">
        <f>COUNTIFS(EtaCliente!B:B,AB42,EtaCliente!B:B,"&gt;&amp;1")</f>
        <v>1</v>
      </c>
      <c r="AB42" s="147" t="str">
        <f>IF(TabClienteLocalidade[[#This Row],[Cliente]]="","",TabClienteLocalidade[[#This Row],[Cliente]]&amp;" - "&amp;TabClienteLocalidade[[#This Row],[Localidade]])</f>
        <v>CAEMA - SANTA QUITERIA</v>
      </c>
      <c r="AC42" s="191"/>
      <c r="AD42" s="191" t="e">
        <f t="shared" si="0"/>
        <v>#VALUE!</v>
      </c>
      <c r="AE42" s="191" t="e">
        <f t="shared" si="1"/>
        <v>#VALUE!</v>
      </c>
      <c r="AF42" s="191"/>
      <c r="AG42" s="191"/>
      <c r="AH42" s="191"/>
    </row>
    <row r="43" spans="1:34" x14ac:dyDescent="0.2">
      <c r="A43" s="14" t="str">
        <f t="shared" si="2"/>
        <v>(40, 'CAEMA', '', 'SAO BENEDITO DO RIO PRETO', 'ACAILANDIA', 'MA', '', '', '0'),</v>
      </c>
      <c r="B43" s="14" t="s">
        <v>8395</v>
      </c>
      <c r="C43" s="14">
        <v>40</v>
      </c>
      <c r="D43" s="14" t="s">
        <v>8399</v>
      </c>
      <c r="E43" s="14" t="str">
        <f>"'"&amp;TabClienteLocalidade[[#This Row],[Cliente]]&amp;"'"</f>
        <v>'CAEMA'</v>
      </c>
      <c r="F43" s="14" t="s">
        <v>8399</v>
      </c>
      <c r="G43" s="14" t="str">
        <f>"'"&amp;TabClienteLocalidade[[#This Row],[Regional]]&amp;"'"</f>
        <v>''</v>
      </c>
      <c r="H43" s="14" t="s">
        <v>8399</v>
      </c>
      <c r="I43" s="14" t="str">
        <f>"'"&amp;TabClienteLocalidade[[#This Row],[Localidade]]&amp;"'"</f>
        <v>'SAO BENEDITO DO RIO PRETO'</v>
      </c>
      <c r="J43" s="14" t="s">
        <v>8399</v>
      </c>
      <c r="K43" s="14" t="str">
        <f>"'"&amp;TabClienteLocalidade[[#This Row],[Colunas2]]&amp;"'"</f>
        <v>'ACAILANDIA'</v>
      </c>
      <c r="L43" s="14" t="s">
        <v>8399</v>
      </c>
      <c r="M43" s="14" t="str">
        <f>"'"&amp;TabClienteLocalidade[[#This Row],[UF]]&amp;"'"</f>
        <v>'MA'</v>
      </c>
      <c r="N43" s="14" t="s">
        <v>8399</v>
      </c>
      <c r="O43" s="14" t="str">
        <f>"'"&amp;IFERROR(TabClienteLocalidade[[#This Row],[Lat]],"")&amp;"'"</f>
        <v>''</v>
      </c>
      <c r="P43" s="14" t="s">
        <v>8399</v>
      </c>
      <c r="Q43" s="14" t="str">
        <f>"'"&amp;IFERROR(TabClienteLocalidade[[#This Row],[Log]],"")&amp;"'"</f>
        <v>''</v>
      </c>
      <c r="R43" s="14" t="s">
        <v>8399</v>
      </c>
      <c r="S43" s="14" t="str">
        <f t="shared" si="3"/>
        <v>'0'</v>
      </c>
      <c r="T43" s="213" t="s">
        <v>8397</v>
      </c>
      <c r="U43" s="213">
        <f>COUNTIFS(CLIENTE_FORN[NICK],TabClienteLocalidade[[#This Row],[Cliente]])</f>
        <v>1</v>
      </c>
      <c r="V43" s="145" t="s">
        <v>33</v>
      </c>
      <c r="X43" s="27" t="s">
        <v>1614</v>
      </c>
      <c r="Y43" s="176" t="str">
        <f>IFERROR(INDEX(EtaCliente!K:K,MATCH(TabClienteLocalidade[[#This Row],[Validação]],EtaCliente!$B:$B,0)),TabClienteLocalidade[[#This Row],[Colunas14]])</f>
        <v>MA</v>
      </c>
      <c r="Z43" s="176" t="str">
        <f>IFERROR(INDEX(EtaCliente!M:M,MATCH(TabClienteLocalidade[[#This Row],[Validação]],EtaCliente!$B:$B,0)),TabClienteLocalidade[[#This Row],[Colunas13]])</f>
        <v>ACAILANDIA</v>
      </c>
      <c r="AA43" s="147">
        <f>COUNTIFS(EtaCliente!B:B,AB43,EtaCliente!B:B,"&gt;&amp;1")</f>
        <v>1</v>
      </c>
      <c r="AB43" s="147" t="str">
        <f>IF(TabClienteLocalidade[[#This Row],[Cliente]]="","",TabClienteLocalidade[[#This Row],[Cliente]]&amp;" - "&amp;TabClienteLocalidade[[#This Row],[Localidade]])</f>
        <v>CAEMA - SAO BENEDITO DO RIO PRETO</v>
      </c>
      <c r="AC43" s="191"/>
      <c r="AD43" s="191" t="e">
        <f t="shared" si="0"/>
        <v>#VALUE!</v>
      </c>
      <c r="AE43" s="191" t="e">
        <f t="shared" si="1"/>
        <v>#VALUE!</v>
      </c>
      <c r="AF43" s="191"/>
      <c r="AG43" s="191"/>
      <c r="AH43" s="191"/>
    </row>
    <row r="44" spans="1:34" x14ac:dyDescent="0.2">
      <c r="A44" s="14" t="str">
        <f t="shared" si="2"/>
        <v>(41, 'CAEMA', '', 'SAO BERNARDO', 'SAO BERNARDO', 'MA', '', '', '0'),</v>
      </c>
      <c r="B44" s="14" t="s">
        <v>8395</v>
      </c>
      <c r="C44" s="14">
        <v>41</v>
      </c>
      <c r="D44" s="14" t="s">
        <v>8399</v>
      </c>
      <c r="E44" s="14" t="str">
        <f>"'"&amp;TabClienteLocalidade[[#This Row],[Cliente]]&amp;"'"</f>
        <v>'CAEMA'</v>
      </c>
      <c r="F44" s="14" t="s">
        <v>8399</v>
      </c>
      <c r="G44" s="14" t="str">
        <f>"'"&amp;TabClienteLocalidade[[#This Row],[Regional]]&amp;"'"</f>
        <v>''</v>
      </c>
      <c r="H44" s="14" t="s">
        <v>8399</v>
      </c>
      <c r="I44" s="14" t="str">
        <f>"'"&amp;TabClienteLocalidade[[#This Row],[Localidade]]&amp;"'"</f>
        <v>'SAO BERNARDO'</v>
      </c>
      <c r="J44" s="14" t="s">
        <v>8399</v>
      </c>
      <c r="K44" s="14" t="str">
        <f>"'"&amp;TabClienteLocalidade[[#This Row],[Colunas2]]&amp;"'"</f>
        <v>'SAO BERNARDO'</v>
      </c>
      <c r="L44" s="14" t="s">
        <v>8399</v>
      </c>
      <c r="M44" s="14" t="str">
        <f>"'"&amp;TabClienteLocalidade[[#This Row],[UF]]&amp;"'"</f>
        <v>'MA'</v>
      </c>
      <c r="N44" s="14" t="s">
        <v>8399</v>
      </c>
      <c r="O44" s="14" t="str">
        <f>"'"&amp;IFERROR(TabClienteLocalidade[[#This Row],[Lat]],"")&amp;"'"</f>
        <v>''</v>
      </c>
      <c r="P44" s="14" t="s">
        <v>8399</v>
      </c>
      <c r="Q44" s="14" t="str">
        <f>"'"&amp;IFERROR(TabClienteLocalidade[[#This Row],[Log]],"")&amp;"'"</f>
        <v>''</v>
      </c>
      <c r="R44" s="14" t="s">
        <v>8399</v>
      </c>
      <c r="S44" s="14" t="str">
        <f t="shared" si="3"/>
        <v>'0'</v>
      </c>
      <c r="T44" s="213" t="s">
        <v>8397</v>
      </c>
      <c r="U44" s="213">
        <f>COUNTIFS(CLIENTE_FORN[NICK],TabClienteLocalidade[[#This Row],[Cliente]])</f>
        <v>1</v>
      </c>
      <c r="V44" s="145" t="s">
        <v>33</v>
      </c>
      <c r="X44" s="27" t="s">
        <v>1621</v>
      </c>
      <c r="Y44" s="176" t="str">
        <f>IFERROR(INDEX(EtaCliente!K:K,MATCH(TabClienteLocalidade[[#This Row],[Validação]],EtaCliente!$B:$B,0)),TabClienteLocalidade[[#This Row],[Colunas14]])</f>
        <v>MA</v>
      </c>
      <c r="Z44" s="176" t="str">
        <f>IFERROR(INDEX(EtaCliente!M:M,MATCH(TabClienteLocalidade[[#This Row],[Validação]],EtaCliente!$B:$B,0)),TabClienteLocalidade[[#This Row],[Colunas13]])</f>
        <v>SAO BERNARDO</v>
      </c>
      <c r="AA44" s="147">
        <f>COUNTIFS(EtaCliente!B:B,AB44,EtaCliente!B:B,"&gt;&amp;1")</f>
        <v>1</v>
      </c>
      <c r="AB44" s="147" t="str">
        <f>IF(TabClienteLocalidade[[#This Row],[Cliente]]="","",TabClienteLocalidade[[#This Row],[Cliente]]&amp;" - "&amp;TabClienteLocalidade[[#This Row],[Localidade]])</f>
        <v>CAEMA - SAO BERNARDO</v>
      </c>
      <c r="AC44" s="191"/>
      <c r="AD44" s="191" t="e">
        <f t="shared" si="0"/>
        <v>#VALUE!</v>
      </c>
      <c r="AE44" s="191" t="e">
        <f t="shared" si="1"/>
        <v>#VALUE!</v>
      </c>
      <c r="AF44" s="191"/>
      <c r="AG44" s="191"/>
      <c r="AH44" s="191"/>
    </row>
    <row r="45" spans="1:34" ht="15" customHeight="1" x14ac:dyDescent="0.2">
      <c r="A45" s="14" t="str">
        <f t="shared" si="2"/>
        <v>(42, 'CAEMA', 'SAO JOAO DOS PATOS', 'SAO RAIMUNDO DAS MANGABEIRAS', 'SAO RAIMUNDO DAS MANGABEIRAS', 'MA', '', '', '0'),</v>
      </c>
      <c r="B45" s="14" t="s">
        <v>8395</v>
      </c>
      <c r="C45" s="14">
        <v>42</v>
      </c>
      <c r="D45" s="14" t="s">
        <v>8399</v>
      </c>
      <c r="E45" s="14" t="str">
        <f>"'"&amp;TabClienteLocalidade[[#This Row],[Cliente]]&amp;"'"</f>
        <v>'CAEMA'</v>
      </c>
      <c r="F45" s="14" t="s">
        <v>8399</v>
      </c>
      <c r="G45" s="14" t="str">
        <f>"'"&amp;TabClienteLocalidade[[#This Row],[Regional]]&amp;"'"</f>
        <v>'SAO JOAO DOS PATOS'</v>
      </c>
      <c r="H45" s="14" t="s">
        <v>8399</v>
      </c>
      <c r="I45" s="14" t="str">
        <f>"'"&amp;TabClienteLocalidade[[#This Row],[Localidade]]&amp;"'"</f>
        <v>'SAO RAIMUNDO DAS MANGABEIRAS'</v>
      </c>
      <c r="J45" s="14" t="s">
        <v>8399</v>
      </c>
      <c r="K45" s="14" t="str">
        <f>"'"&amp;TabClienteLocalidade[[#This Row],[Colunas2]]&amp;"'"</f>
        <v>'SAO RAIMUNDO DAS MANGABEIRAS'</v>
      </c>
      <c r="L45" s="14" t="s">
        <v>8399</v>
      </c>
      <c r="M45" s="14" t="str">
        <f>"'"&amp;TabClienteLocalidade[[#This Row],[UF]]&amp;"'"</f>
        <v>'MA'</v>
      </c>
      <c r="N45" s="14" t="s">
        <v>8399</v>
      </c>
      <c r="O45" s="14" t="str">
        <f>"'"&amp;IFERROR(TabClienteLocalidade[[#This Row],[Lat]],"")&amp;"'"</f>
        <v>''</v>
      </c>
      <c r="P45" s="14" t="s">
        <v>8399</v>
      </c>
      <c r="Q45" s="14" t="str">
        <f>"'"&amp;IFERROR(TabClienteLocalidade[[#This Row],[Log]],"")&amp;"'"</f>
        <v>''</v>
      </c>
      <c r="R45" s="14" t="s">
        <v>8399</v>
      </c>
      <c r="S45" s="14" t="str">
        <f t="shared" si="3"/>
        <v>'0'</v>
      </c>
      <c r="T45" s="213" t="s">
        <v>8397</v>
      </c>
      <c r="U45" s="213">
        <f>COUNTIFS(CLIENTE_FORN[NICK],TabClienteLocalidade[[#This Row],[Cliente]])</f>
        <v>1</v>
      </c>
      <c r="V45" s="149" t="s">
        <v>33</v>
      </c>
      <c r="W45" s="150" t="s">
        <v>1593</v>
      </c>
      <c r="X45" s="151" t="s">
        <v>1594</v>
      </c>
      <c r="Y45" s="176" t="str">
        <f>IFERROR(INDEX(EtaCliente!K:K,MATCH(TabClienteLocalidade[[#This Row],[Validação]],EtaCliente!$B:$B,0)),TabClienteLocalidade[[#This Row],[Colunas14]])</f>
        <v>MA</v>
      </c>
      <c r="Z45" s="176" t="str">
        <f>IFERROR(INDEX(EtaCliente!M:M,MATCH(TabClienteLocalidade[[#This Row],[Validação]],EtaCliente!$B:$B,0)),TabClienteLocalidade[[#This Row],[Colunas13]])</f>
        <v>SAO RAIMUNDO DAS MANGABEIRAS</v>
      </c>
      <c r="AA45" s="147">
        <f>COUNTIFS(EtaCliente!B:B,AB45,EtaCliente!B:B,"&gt;&amp;1")</f>
        <v>1</v>
      </c>
      <c r="AB45" s="147" t="str">
        <f>IF(TabClienteLocalidade[[#This Row],[Cliente]]="","",TabClienteLocalidade[[#This Row],[Cliente]]&amp;" - "&amp;TabClienteLocalidade[[#This Row],[Localidade]])</f>
        <v>CAEMA - SAO RAIMUNDO DAS MANGABEIRAS</v>
      </c>
      <c r="AC45" s="191"/>
      <c r="AD45" s="191" t="e">
        <f t="shared" si="0"/>
        <v>#VALUE!</v>
      </c>
      <c r="AE45" s="191" t="e">
        <f t="shared" si="1"/>
        <v>#VALUE!</v>
      </c>
      <c r="AF45" s="191"/>
      <c r="AG45" s="191"/>
      <c r="AH45" s="191"/>
    </row>
    <row r="46" spans="1:34" x14ac:dyDescent="0.2">
      <c r="A46" s="14" t="str">
        <f t="shared" si="2"/>
        <v>(43, 'CAEMA', 'COROATA', 'TIMBIRAS', 'TIMBIRAS', 'MA', '', '', '0'),</v>
      </c>
      <c r="B46" s="14" t="s">
        <v>8395</v>
      </c>
      <c r="C46" s="14">
        <v>43</v>
      </c>
      <c r="D46" s="14" t="s">
        <v>8399</v>
      </c>
      <c r="E46" s="14" t="str">
        <f>"'"&amp;TabClienteLocalidade[[#This Row],[Cliente]]&amp;"'"</f>
        <v>'CAEMA'</v>
      </c>
      <c r="F46" s="14" t="s">
        <v>8399</v>
      </c>
      <c r="G46" s="14" t="str">
        <f>"'"&amp;TabClienteLocalidade[[#This Row],[Regional]]&amp;"'"</f>
        <v>'COROATA'</v>
      </c>
      <c r="H46" s="14" t="s">
        <v>8399</v>
      </c>
      <c r="I46" s="14" t="str">
        <f>"'"&amp;TabClienteLocalidade[[#This Row],[Localidade]]&amp;"'"</f>
        <v>'TIMBIRAS'</v>
      </c>
      <c r="J46" s="14" t="s">
        <v>8399</v>
      </c>
      <c r="K46" s="14" t="str">
        <f>"'"&amp;TabClienteLocalidade[[#This Row],[Colunas2]]&amp;"'"</f>
        <v>'TIMBIRAS'</v>
      </c>
      <c r="L46" s="14" t="s">
        <v>8399</v>
      </c>
      <c r="M46" s="14" t="str">
        <f>"'"&amp;TabClienteLocalidade[[#This Row],[UF]]&amp;"'"</f>
        <v>'MA'</v>
      </c>
      <c r="N46" s="14" t="s">
        <v>8399</v>
      </c>
      <c r="O46" s="14" t="str">
        <f>"'"&amp;IFERROR(TabClienteLocalidade[[#This Row],[Lat]],"")&amp;"'"</f>
        <v>''</v>
      </c>
      <c r="P46" s="14" t="s">
        <v>8399</v>
      </c>
      <c r="Q46" s="14" t="str">
        <f>"'"&amp;IFERROR(TabClienteLocalidade[[#This Row],[Log]],"")&amp;"'"</f>
        <v>''</v>
      </c>
      <c r="R46" s="14" t="s">
        <v>8399</v>
      </c>
      <c r="S46" s="14" t="str">
        <f t="shared" si="3"/>
        <v>'0'</v>
      </c>
      <c r="T46" s="213" t="s">
        <v>8397</v>
      </c>
      <c r="U46" s="213">
        <f>COUNTIFS(CLIENTE_FORN[NICK],TabClienteLocalidade[[#This Row],[Cliente]])</f>
        <v>1</v>
      </c>
      <c r="V46" s="143" t="s">
        <v>33</v>
      </c>
      <c r="W46" s="143" t="s">
        <v>1595</v>
      </c>
      <c r="X46" s="151" t="s">
        <v>1273</v>
      </c>
      <c r="Y46" s="176" t="str">
        <f>IFERROR(INDEX(EtaCliente!K:K,MATCH(TabClienteLocalidade[[#This Row],[Validação]],EtaCliente!$B:$B,0)),TabClienteLocalidade[[#This Row],[Colunas14]])</f>
        <v>MA</v>
      </c>
      <c r="Z46" s="176" t="str">
        <f>IFERROR(INDEX(EtaCliente!M:M,MATCH(TabClienteLocalidade[[#This Row],[Validação]],EtaCliente!$B:$B,0)),TabClienteLocalidade[[#This Row],[Colunas13]])</f>
        <v>TIMBIRAS</v>
      </c>
      <c r="AA46" s="147">
        <f>COUNTIFS(EtaCliente!B:B,AB46,EtaCliente!B:B,"&gt;&amp;1")</f>
        <v>1</v>
      </c>
      <c r="AB46" s="147" t="str">
        <f>IF(TabClienteLocalidade[[#This Row],[Cliente]]="","",TabClienteLocalidade[[#This Row],[Cliente]]&amp;" - "&amp;TabClienteLocalidade[[#This Row],[Localidade]])</f>
        <v>CAEMA - TIMBIRAS</v>
      </c>
      <c r="AC46" s="191"/>
      <c r="AD46" s="191" t="e">
        <f t="shared" si="0"/>
        <v>#VALUE!</v>
      </c>
      <c r="AE46" s="191" t="e">
        <f t="shared" si="1"/>
        <v>#VALUE!</v>
      </c>
      <c r="AF46" s="191"/>
      <c r="AG46" s="191"/>
      <c r="AH46" s="191"/>
    </row>
    <row r="47" spans="1:34" x14ac:dyDescent="0.2">
      <c r="A47" s="14" t="str">
        <f t="shared" si="2"/>
        <v>(44, 'CAEMA', 'DEDREIRAS', 'TRIZIDELA DO VALE', 'TRIZIDELA DO VALE', 'MA', '', '', '0'),</v>
      </c>
      <c r="B47" s="14" t="s">
        <v>8395</v>
      </c>
      <c r="C47" s="14">
        <v>44</v>
      </c>
      <c r="D47" s="14" t="s">
        <v>8399</v>
      </c>
      <c r="E47" s="14" t="str">
        <f>"'"&amp;TabClienteLocalidade[[#This Row],[Cliente]]&amp;"'"</f>
        <v>'CAEMA'</v>
      </c>
      <c r="F47" s="14" t="s">
        <v>8399</v>
      </c>
      <c r="G47" s="14" t="str">
        <f>"'"&amp;TabClienteLocalidade[[#This Row],[Regional]]&amp;"'"</f>
        <v>'DEDREIRAS'</v>
      </c>
      <c r="H47" s="14" t="s">
        <v>8399</v>
      </c>
      <c r="I47" s="14" t="str">
        <f>"'"&amp;TabClienteLocalidade[[#This Row],[Localidade]]&amp;"'"</f>
        <v>'TRIZIDELA DO VALE'</v>
      </c>
      <c r="J47" s="14" t="s">
        <v>8399</v>
      </c>
      <c r="K47" s="14" t="str">
        <f>"'"&amp;TabClienteLocalidade[[#This Row],[Colunas2]]&amp;"'"</f>
        <v>'TRIZIDELA DO VALE'</v>
      </c>
      <c r="L47" s="14" t="s">
        <v>8399</v>
      </c>
      <c r="M47" s="14" t="str">
        <f>"'"&amp;TabClienteLocalidade[[#This Row],[UF]]&amp;"'"</f>
        <v>'MA'</v>
      </c>
      <c r="N47" s="14" t="s">
        <v>8399</v>
      </c>
      <c r="O47" s="14" t="str">
        <f>"'"&amp;IFERROR(TabClienteLocalidade[[#This Row],[Lat]],"")&amp;"'"</f>
        <v>''</v>
      </c>
      <c r="P47" s="14" t="s">
        <v>8399</v>
      </c>
      <c r="Q47" s="14" t="str">
        <f>"'"&amp;IFERROR(TabClienteLocalidade[[#This Row],[Log]],"")&amp;"'"</f>
        <v>''</v>
      </c>
      <c r="R47" s="14" t="s">
        <v>8399</v>
      </c>
      <c r="S47" s="14" t="str">
        <f t="shared" si="3"/>
        <v>'0'</v>
      </c>
      <c r="T47" s="213" t="s">
        <v>8397</v>
      </c>
      <c r="U47" s="213">
        <f>COUNTIFS(CLIENTE_FORN[NICK],TabClienteLocalidade[[#This Row],[Cliente]])</f>
        <v>1</v>
      </c>
      <c r="V47" s="149" t="s">
        <v>33</v>
      </c>
      <c r="W47" s="150" t="s">
        <v>229</v>
      </c>
      <c r="X47" s="145" t="s">
        <v>230</v>
      </c>
      <c r="Y47" s="176" t="str">
        <f>IFERROR(INDEX(EtaCliente!K:K,MATCH(TabClienteLocalidade[[#This Row],[Validação]],EtaCliente!$B:$B,0)),TabClienteLocalidade[[#This Row],[Colunas14]])</f>
        <v>MA</v>
      </c>
      <c r="Z47" s="176" t="str">
        <f>IFERROR(INDEX(EtaCliente!M:M,MATCH(TabClienteLocalidade[[#This Row],[Validação]],EtaCliente!$B:$B,0)),TabClienteLocalidade[[#This Row],[Colunas13]])</f>
        <v>TRIZIDELA DO VALE</v>
      </c>
      <c r="AA47" s="147">
        <f>COUNTIFS(EtaCliente!B:B,AB47,EtaCliente!B:B,"&gt;&amp;1")</f>
        <v>1</v>
      </c>
      <c r="AB47" s="147" t="str">
        <f>IF(TabClienteLocalidade[[#This Row],[Cliente]]="","",TabClienteLocalidade[[#This Row],[Cliente]]&amp;" - "&amp;TabClienteLocalidade[[#This Row],[Localidade]])</f>
        <v>CAEMA - TRIZIDELA DO VALE</v>
      </c>
      <c r="AC47" s="191"/>
      <c r="AD47" s="191" t="e">
        <f t="shared" si="0"/>
        <v>#VALUE!</v>
      </c>
      <c r="AE47" s="191" t="e">
        <f t="shared" si="1"/>
        <v>#VALUE!</v>
      </c>
      <c r="AF47" s="191"/>
      <c r="AG47" s="191"/>
      <c r="AH47" s="191"/>
    </row>
    <row r="48" spans="1:34" ht="12.75" customHeight="1" x14ac:dyDescent="0.2">
      <c r="A48" s="14" t="str">
        <f t="shared" si="2"/>
        <v>(45, 'CAEMA', '', 'TUTOIA', 'TUTOIA', 'MA', '', '', '0'),</v>
      </c>
      <c r="B48" s="14" t="s">
        <v>8395</v>
      </c>
      <c r="C48" s="14">
        <v>45</v>
      </c>
      <c r="D48" s="14" t="s">
        <v>8399</v>
      </c>
      <c r="E48" s="14" t="str">
        <f>"'"&amp;TabClienteLocalidade[[#This Row],[Cliente]]&amp;"'"</f>
        <v>'CAEMA'</v>
      </c>
      <c r="F48" s="14" t="s">
        <v>8399</v>
      </c>
      <c r="G48" s="14" t="str">
        <f>"'"&amp;TabClienteLocalidade[[#This Row],[Regional]]&amp;"'"</f>
        <v>''</v>
      </c>
      <c r="H48" s="14" t="s">
        <v>8399</v>
      </c>
      <c r="I48" s="14" t="str">
        <f>"'"&amp;TabClienteLocalidade[[#This Row],[Localidade]]&amp;"'"</f>
        <v>'TUTOIA'</v>
      </c>
      <c r="J48" s="14" t="s">
        <v>8399</v>
      </c>
      <c r="K48" s="14" t="str">
        <f>"'"&amp;TabClienteLocalidade[[#This Row],[Colunas2]]&amp;"'"</f>
        <v>'TUTOIA'</v>
      </c>
      <c r="L48" s="14" t="s">
        <v>8399</v>
      </c>
      <c r="M48" s="14" t="str">
        <f>"'"&amp;TabClienteLocalidade[[#This Row],[UF]]&amp;"'"</f>
        <v>'MA'</v>
      </c>
      <c r="N48" s="14" t="s">
        <v>8399</v>
      </c>
      <c r="O48" s="14" t="str">
        <f>"'"&amp;IFERROR(TabClienteLocalidade[[#This Row],[Lat]],"")&amp;"'"</f>
        <v>''</v>
      </c>
      <c r="P48" s="14" t="s">
        <v>8399</v>
      </c>
      <c r="Q48" s="14" t="str">
        <f>"'"&amp;IFERROR(TabClienteLocalidade[[#This Row],[Log]],"")&amp;"'"</f>
        <v>''</v>
      </c>
      <c r="R48" s="14" t="s">
        <v>8399</v>
      </c>
      <c r="S48" s="14" t="str">
        <f t="shared" si="3"/>
        <v>'0'</v>
      </c>
      <c r="T48" s="213" t="s">
        <v>8397</v>
      </c>
      <c r="U48" s="213">
        <f>COUNTIFS(CLIENTE_FORN[NICK],TabClienteLocalidade[[#This Row],[Cliente]])</f>
        <v>1</v>
      </c>
      <c r="V48" s="145" t="s">
        <v>33</v>
      </c>
      <c r="X48" s="145" t="s">
        <v>1616</v>
      </c>
      <c r="Y48" s="176" t="str">
        <f>IFERROR(INDEX(EtaCliente!K:K,MATCH(TabClienteLocalidade[[#This Row],[Validação]],EtaCliente!$B:$B,0)),TabClienteLocalidade[[#This Row],[Colunas14]])</f>
        <v>MA</v>
      </c>
      <c r="Z48" s="176" t="str">
        <f>IFERROR(INDEX(EtaCliente!M:M,MATCH(TabClienteLocalidade[[#This Row],[Validação]],EtaCliente!$B:$B,0)),TabClienteLocalidade[[#This Row],[Colunas13]])</f>
        <v>TUTOIA</v>
      </c>
      <c r="AA48" s="147">
        <f>COUNTIFS(EtaCliente!B:B,AB48,EtaCliente!B:B,"&gt;&amp;1")</f>
        <v>1</v>
      </c>
      <c r="AB48" s="147" t="str">
        <f>IF(TabClienteLocalidade[[#This Row],[Cliente]]="","",TabClienteLocalidade[[#This Row],[Cliente]]&amp;" - "&amp;TabClienteLocalidade[[#This Row],[Localidade]])</f>
        <v>CAEMA - TUTOIA</v>
      </c>
      <c r="AC48" s="191"/>
      <c r="AD48" s="191" t="e">
        <f t="shared" si="0"/>
        <v>#VALUE!</v>
      </c>
      <c r="AE48" s="191" t="e">
        <f t="shared" si="1"/>
        <v>#VALUE!</v>
      </c>
      <c r="AF48" s="191"/>
      <c r="AG48" s="191"/>
      <c r="AH48" s="191"/>
    </row>
    <row r="49" spans="1:34" x14ac:dyDescent="0.2">
      <c r="A49" s="14" t="str">
        <f t="shared" si="2"/>
        <v>(46, 'CAEMA', '', 'URBANO SANTOS', 'URBANO SANTOS', 'MA', '', '', '0'),</v>
      </c>
      <c r="B49" s="14" t="s">
        <v>8395</v>
      </c>
      <c r="C49" s="14">
        <v>46</v>
      </c>
      <c r="D49" s="14" t="s">
        <v>8399</v>
      </c>
      <c r="E49" s="14" t="str">
        <f>"'"&amp;TabClienteLocalidade[[#This Row],[Cliente]]&amp;"'"</f>
        <v>'CAEMA'</v>
      </c>
      <c r="F49" s="14" t="s">
        <v>8399</v>
      </c>
      <c r="G49" s="14" t="str">
        <f>"'"&amp;TabClienteLocalidade[[#This Row],[Regional]]&amp;"'"</f>
        <v>''</v>
      </c>
      <c r="H49" s="14" t="s">
        <v>8399</v>
      </c>
      <c r="I49" s="14" t="str">
        <f>"'"&amp;TabClienteLocalidade[[#This Row],[Localidade]]&amp;"'"</f>
        <v>'URBANO SANTOS'</v>
      </c>
      <c r="J49" s="14" t="s">
        <v>8399</v>
      </c>
      <c r="K49" s="14" t="str">
        <f>"'"&amp;TabClienteLocalidade[[#This Row],[Colunas2]]&amp;"'"</f>
        <v>'URBANO SANTOS'</v>
      </c>
      <c r="L49" s="14" t="s">
        <v>8399</v>
      </c>
      <c r="M49" s="14" t="str">
        <f>"'"&amp;TabClienteLocalidade[[#This Row],[UF]]&amp;"'"</f>
        <v>'MA'</v>
      </c>
      <c r="N49" s="14" t="s">
        <v>8399</v>
      </c>
      <c r="O49" s="14" t="str">
        <f>"'"&amp;IFERROR(TabClienteLocalidade[[#This Row],[Lat]],"")&amp;"'"</f>
        <v>''</v>
      </c>
      <c r="P49" s="14" t="s">
        <v>8399</v>
      </c>
      <c r="Q49" s="14" t="str">
        <f>"'"&amp;IFERROR(TabClienteLocalidade[[#This Row],[Log]],"")&amp;"'"</f>
        <v>''</v>
      </c>
      <c r="R49" s="14" t="s">
        <v>8399</v>
      </c>
      <c r="S49" s="14" t="str">
        <f t="shared" si="3"/>
        <v>'0'</v>
      </c>
      <c r="T49" s="213" t="s">
        <v>8397</v>
      </c>
      <c r="U49" s="213">
        <f>COUNTIFS(CLIENTE_FORN[NICK],TabClienteLocalidade[[#This Row],[Cliente]])</f>
        <v>1</v>
      </c>
      <c r="V49" s="145" t="s">
        <v>33</v>
      </c>
      <c r="X49" s="27" t="s">
        <v>1617</v>
      </c>
      <c r="Y49" s="176" t="str">
        <f>IFERROR(INDEX(EtaCliente!K:K,MATCH(TabClienteLocalidade[[#This Row],[Validação]],EtaCliente!$B:$B,0)),TabClienteLocalidade[[#This Row],[Colunas14]])</f>
        <v>MA</v>
      </c>
      <c r="Z49" s="176" t="str">
        <f>IFERROR(INDEX(EtaCliente!M:M,MATCH(TabClienteLocalidade[[#This Row],[Validação]],EtaCliente!$B:$B,0)),TabClienteLocalidade[[#This Row],[Colunas13]])</f>
        <v>URBANO SANTOS</v>
      </c>
      <c r="AA49" s="147">
        <f>COUNTIFS(EtaCliente!B:B,AB49,EtaCliente!B:B,"&gt;&amp;1")</f>
        <v>1</v>
      </c>
      <c r="AB49" s="147" t="str">
        <f>IF(TabClienteLocalidade[[#This Row],[Cliente]]="","",TabClienteLocalidade[[#This Row],[Cliente]]&amp;" - "&amp;TabClienteLocalidade[[#This Row],[Localidade]])</f>
        <v>CAEMA - URBANO SANTOS</v>
      </c>
      <c r="AC49" s="191"/>
      <c r="AD49" s="191" t="e">
        <f t="shared" si="0"/>
        <v>#VALUE!</v>
      </c>
      <c r="AE49" s="191" t="e">
        <f t="shared" si="1"/>
        <v>#VALUE!</v>
      </c>
      <c r="AF49" s="191"/>
      <c r="AG49" s="191"/>
      <c r="AH49" s="191"/>
    </row>
    <row r="50" spans="1:34" ht="12.75" customHeight="1" x14ac:dyDescent="0.2">
      <c r="A50" s="14" t="str">
        <f t="shared" si="2"/>
        <v>(47, 'CAEMA', 'CHAPADINHA', 'VARGEM GRANDE', 'VARGEM GRANDE', 'MA', '', '', '0'),</v>
      </c>
      <c r="B50" s="14" t="s">
        <v>8395</v>
      </c>
      <c r="C50" s="14">
        <v>47</v>
      </c>
      <c r="D50" s="14" t="s">
        <v>8399</v>
      </c>
      <c r="E50" s="14" t="str">
        <f>"'"&amp;TabClienteLocalidade[[#This Row],[Cliente]]&amp;"'"</f>
        <v>'CAEMA'</v>
      </c>
      <c r="F50" s="14" t="s">
        <v>8399</v>
      </c>
      <c r="G50" s="14" t="str">
        <f>"'"&amp;TabClienteLocalidade[[#This Row],[Regional]]&amp;"'"</f>
        <v>'CHAPADINHA'</v>
      </c>
      <c r="H50" s="14" t="s">
        <v>8399</v>
      </c>
      <c r="I50" s="14" t="str">
        <f>"'"&amp;TabClienteLocalidade[[#This Row],[Localidade]]&amp;"'"</f>
        <v>'VARGEM GRANDE'</v>
      </c>
      <c r="J50" s="14" t="s">
        <v>8399</v>
      </c>
      <c r="K50" s="14" t="str">
        <f>"'"&amp;TabClienteLocalidade[[#This Row],[Colunas2]]&amp;"'"</f>
        <v>'VARGEM GRANDE'</v>
      </c>
      <c r="L50" s="14" t="s">
        <v>8399</v>
      </c>
      <c r="M50" s="14" t="str">
        <f>"'"&amp;TabClienteLocalidade[[#This Row],[UF]]&amp;"'"</f>
        <v>'MA'</v>
      </c>
      <c r="N50" s="14" t="s">
        <v>8399</v>
      </c>
      <c r="O50" s="14" t="str">
        <f>"'"&amp;IFERROR(TabClienteLocalidade[[#This Row],[Lat]],"")&amp;"'"</f>
        <v>''</v>
      </c>
      <c r="P50" s="14" t="s">
        <v>8399</v>
      </c>
      <c r="Q50" s="14" t="str">
        <f>"'"&amp;IFERROR(TabClienteLocalidade[[#This Row],[Log]],"")&amp;"'"</f>
        <v>''</v>
      </c>
      <c r="R50" s="14" t="s">
        <v>8399</v>
      </c>
      <c r="S50" s="14" t="str">
        <f t="shared" si="3"/>
        <v>'0'</v>
      </c>
      <c r="T50" s="213" t="s">
        <v>8397</v>
      </c>
      <c r="U50" s="213">
        <f>COUNTIFS(CLIENTE_FORN[NICK],TabClienteLocalidade[[#This Row],[Cliente]])</f>
        <v>1</v>
      </c>
      <c r="V50" s="143" t="s">
        <v>33</v>
      </c>
      <c r="W50" s="143" t="s">
        <v>231</v>
      </c>
      <c r="X50" s="145" t="s">
        <v>1171</v>
      </c>
      <c r="Y50" s="176" t="str">
        <f>IFERROR(INDEX(EtaCliente!K:K,MATCH(TabClienteLocalidade[[#This Row],[Validação]],EtaCliente!$B:$B,0)),TabClienteLocalidade[[#This Row],[Colunas14]])</f>
        <v>MA</v>
      </c>
      <c r="Z50" s="176" t="str">
        <f>IFERROR(INDEX(EtaCliente!M:M,MATCH(TabClienteLocalidade[[#This Row],[Validação]],EtaCliente!$B:$B,0)),TabClienteLocalidade[[#This Row],[Colunas13]])</f>
        <v>VARGEM GRANDE</v>
      </c>
      <c r="AA50" s="147">
        <f>COUNTIFS(EtaCliente!B:B,AB50,EtaCliente!B:B,"&gt;&amp;1")</f>
        <v>1</v>
      </c>
      <c r="AB50" s="147" t="str">
        <f>IF(TabClienteLocalidade[[#This Row],[Cliente]]="","",TabClienteLocalidade[[#This Row],[Cliente]]&amp;" - "&amp;TabClienteLocalidade[[#This Row],[Localidade]])</f>
        <v>CAEMA - VARGEM GRANDE</v>
      </c>
      <c r="AC50" s="191"/>
      <c r="AD50" s="191" t="e">
        <f t="shared" si="0"/>
        <v>#VALUE!</v>
      </c>
      <c r="AE50" s="191" t="e">
        <f t="shared" si="1"/>
        <v>#VALUE!</v>
      </c>
      <c r="AF50" s="191"/>
      <c r="AG50" s="191"/>
      <c r="AH50" s="191"/>
    </row>
    <row r="51" spans="1:34" ht="12.75" customHeight="1" x14ac:dyDescent="0.2">
      <c r="A51" s="14" t="str">
        <f t="shared" si="2"/>
        <v>(48, 'CAEMA', 'SANTA INES', 'VITORIA DO MEARIM', 'VITORIA DO MEARIM', 'MA', '', '', '0'),</v>
      </c>
      <c r="B51" s="14" t="s">
        <v>8395</v>
      </c>
      <c r="C51" s="14">
        <v>48</v>
      </c>
      <c r="D51" s="14" t="s">
        <v>8399</v>
      </c>
      <c r="E51" s="14" t="str">
        <f>"'"&amp;TabClienteLocalidade[[#This Row],[Cliente]]&amp;"'"</f>
        <v>'CAEMA'</v>
      </c>
      <c r="F51" s="14" t="s">
        <v>8399</v>
      </c>
      <c r="G51" s="14" t="str">
        <f>"'"&amp;TabClienteLocalidade[[#This Row],[Regional]]&amp;"'"</f>
        <v>'SANTA INES'</v>
      </c>
      <c r="H51" s="14" t="s">
        <v>8399</v>
      </c>
      <c r="I51" s="14" t="str">
        <f>"'"&amp;TabClienteLocalidade[[#This Row],[Localidade]]&amp;"'"</f>
        <v>'VITORIA DO MEARIM'</v>
      </c>
      <c r="J51" s="14" t="s">
        <v>8399</v>
      </c>
      <c r="K51" s="14" t="str">
        <f>"'"&amp;TabClienteLocalidade[[#This Row],[Colunas2]]&amp;"'"</f>
        <v>'VITORIA DO MEARIM'</v>
      </c>
      <c r="L51" s="14" t="s">
        <v>8399</v>
      </c>
      <c r="M51" s="14" t="str">
        <f>"'"&amp;TabClienteLocalidade[[#This Row],[UF]]&amp;"'"</f>
        <v>'MA'</v>
      </c>
      <c r="N51" s="14" t="s">
        <v>8399</v>
      </c>
      <c r="O51" s="14" t="str">
        <f>"'"&amp;IFERROR(TabClienteLocalidade[[#This Row],[Lat]],"")&amp;"'"</f>
        <v>''</v>
      </c>
      <c r="P51" s="14" t="s">
        <v>8399</v>
      </c>
      <c r="Q51" s="14" t="str">
        <f>"'"&amp;IFERROR(TabClienteLocalidade[[#This Row],[Log]],"")&amp;"'"</f>
        <v>''</v>
      </c>
      <c r="R51" s="14" t="s">
        <v>8399</v>
      </c>
      <c r="S51" s="14" t="str">
        <f t="shared" si="3"/>
        <v>'0'</v>
      </c>
      <c r="T51" s="213" t="s">
        <v>8397</v>
      </c>
      <c r="U51" s="213">
        <f>COUNTIFS(CLIENTE_FORN[NICK],TabClienteLocalidade[[#This Row],[Cliente]])</f>
        <v>1</v>
      </c>
      <c r="V51" s="143" t="s">
        <v>33</v>
      </c>
      <c r="W51" s="143" t="s">
        <v>1597</v>
      </c>
      <c r="X51" s="145" t="s">
        <v>1596</v>
      </c>
      <c r="Y51" s="176" t="str">
        <f>IFERROR(INDEX(EtaCliente!K:K,MATCH(TabClienteLocalidade[[#This Row],[Validação]],EtaCliente!$B:$B,0)),TabClienteLocalidade[[#This Row],[Colunas14]])</f>
        <v>MA</v>
      </c>
      <c r="Z51" s="176" t="str">
        <f>IFERROR(INDEX(EtaCliente!M:M,MATCH(TabClienteLocalidade[[#This Row],[Validação]],EtaCliente!$B:$B,0)),TabClienteLocalidade[[#This Row],[Colunas13]])</f>
        <v>VITORIA DO MEARIM</v>
      </c>
      <c r="AA51" s="147">
        <f>COUNTIFS(EtaCliente!B:B,AB51,EtaCliente!B:B,"&gt;&amp;1")</f>
        <v>1</v>
      </c>
      <c r="AB51" s="147" t="str">
        <f>IF(TabClienteLocalidade[[#This Row],[Cliente]]="","",TabClienteLocalidade[[#This Row],[Cliente]]&amp;" - "&amp;TabClienteLocalidade[[#This Row],[Localidade]])</f>
        <v>CAEMA - VITORIA DO MEARIM</v>
      </c>
      <c r="AC51" s="191"/>
      <c r="AD51" s="191" t="e">
        <f t="shared" si="0"/>
        <v>#VALUE!</v>
      </c>
      <c r="AE51" s="191" t="e">
        <f t="shared" si="1"/>
        <v>#VALUE!</v>
      </c>
      <c r="AF51" s="191"/>
      <c r="AG51" s="191"/>
      <c r="AH51" s="191"/>
    </row>
    <row r="52" spans="1:34" ht="12.75" customHeight="1" x14ac:dyDescent="0.25">
      <c r="A52" s="14" t="str">
        <f t="shared" si="2"/>
        <v>(49, 'CAER', '', 'ALTO ALEGRE', 'ALTO ALEGRE', 'RR', '', '', '0'),</v>
      </c>
      <c r="B52" s="14" t="s">
        <v>8395</v>
      </c>
      <c r="C52" s="14">
        <v>49</v>
      </c>
      <c r="D52" s="14" t="s">
        <v>8399</v>
      </c>
      <c r="E52" s="14" t="str">
        <f>"'"&amp;TabClienteLocalidade[[#This Row],[Cliente]]&amp;"'"</f>
        <v>'CAER'</v>
      </c>
      <c r="F52" s="14" t="s">
        <v>8399</v>
      </c>
      <c r="G52" s="14" t="str">
        <f>"'"&amp;TabClienteLocalidade[[#This Row],[Regional]]&amp;"'"</f>
        <v>''</v>
      </c>
      <c r="H52" s="14" t="s">
        <v>8399</v>
      </c>
      <c r="I52" s="14" t="str">
        <f>"'"&amp;TabClienteLocalidade[[#This Row],[Localidade]]&amp;"'"</f>
        <v>'ALTO ALEGRE'</v>
      </c>
      <c r="J52" s="14" t="s">
        <v>8399</v>
      </c>
      <c r="K52" s="14" t="str">
        <f>"'"&amp;TabClienteLocalidade[[#This Row],[Colunas2]]&amp;"'"</f>
        <v>'ALTO ALEGRE'</v>
      </c>
      <c r="L52" s="14" t="s">
        <v>8399</v>
      </c>
      <c r="M52" s="14" t="str">
        <f>"'"&amp;TabClienteLocalidade[[#This Row],[UF]]&amp;"'"</f>
        <v>'RR'</v>
      </c>
      <c r="N52" s="14" t="s">
        <v>8399</v>
      </c>
      <c r="O52" s="14" t="str">
        <f>"'"&amp;IFERROR(TabClienteLocalidade[[#This Row],[Lat]],"")&amp;"'"</f>
        <v>''</v>
      </c>
      <c r="P52" s="14" t="s">
        <v>8399</v>
      </c>
      <c r="Q52" s="14" t="str">
        <f>"'"&amp;IFERROR(TabClienteLocalidade[[#This Row],[Log]],"")&amp;"'"</f>
        <v>''</v>
      </c>
      <c r="R52" s="14" t="s">
        <v>8399</v>
      </c>
      <c r="S52" s="14" t="str">
        <f t="shared" si="3"/>
        <v>'0'</v>
      </c>
      <c r="T52" s="213" t="s">
        <v>8397</v>
      </c>
      <c r="U52" s="213">
        <f>COUNTIFS(CLIENTE_FORN[NICK],TabClienteLocalidade[[#This Row],[Cliente]])</f>
        <v>1</v>
      </c>
      <c r="V52" s="145" t="s">
        <v>337</v>
      </c>
      <c r="W52" s="145"/>
      <c r="X52" s="56" t="s">
        <v>7387</v>
      </c>
      <c r="Y52" s="176" t="str">
        <f>IFERROR(INDEX(EtaCliente!K:K,MATCH(TabClienteLocalidade[[#This Row],[Validação]],EtaCliente!$B:$B,0)),TabClienteLocalidade[[#This Row],[Colunas14]])</f>
        <v>RR</v>
      </c>
      <c r="Z52" s="176" t="str">
        <f>IFERROR(INDEX(EtaCliente!M:M,MATCH(TabClienteLocalidade[[#This Row],[Validação]],EtaCliente!$B:$B,0)),TabClienteLocalidade[[#This Row],[Colunas13]])</f>
        <v>ALTO ALEGRE</v>
      </c>
      <c r="AA52" s="147">
        <f>COUNTIFS(EtaCliente!B:B,AB52,EtaCliente!B:B,"&gt;&amp;1")</f>
        <v>1</v>
      </c>
      <c r="AB52" s="146" t="str">
        <f>IF(TabClienteLocalidade[[#This Row],[Cliente]]="","",TabClienteLocalidade[[#This Row],[Cliente]]&amp;" - "&amp;TabClienteLocalidade[[#This Row],[Localidade]])</f>
        <v>CAER - ALTO ALEGRE</v>
      </c>
      <c r="AC52" s="191"/>
      <c r="AD52" s="191" t="e">
        <f t="shared" si="0"/>
        <v>#VALUE!</v>
      </c>
      <c r="AE52" s="191" t="e">
        <f t="shared" si="1"/>
        <v>#VALUE!</v>
      </c>
      <c r="AF52" s="191"/>
      <c r="AG52" s="191"/>
      <c r="AH52" s="191"/>
    </row>
    <row r="53" spans="1:34" x14ac:dyDescent="0.2">
      <c r="A53" s="14" t="str">
        <f t="shared" si="2"/>
        <v>(50, 'CAER', '', 'CARACARAI', 'CARACARAI', 'RR', '', '', '0'),</v>
      </c>
      <c r="B53" s="14" t="s">
        <v>8395</v>
      </c>
      <c r="C53" s="14">
        <v>50</v>
      </c>
      <c r="D53" s="14" t="s">
        <v>8399</v>
      </c>
      <c r="E53" s="14" t="str">
        <f>"'"&amp;TabClienteLocalidade[[#This Row],[Cliente]]&amp;"'"</f>
        <v>'CAER'</v>
      </c>
      <c r="F53" s="14" t="s">
        <v>8399</v>
      </c>
      <c r="G53" s="14" t="str">
        <f>"'"&amp;TabClienteLocalidade[[#This Row],[Regional]]&amp;"'"</f>
        <v>''</v>
      </c>
      <c r="H53" s="14" t="s">
        <v>8399</v>
      </c>
      <c r="I53" s="14" t="str">
        <f>"'"&amp;TabClienteLocalidade[[#This Row],[Localidade]]&amp;"'"</f>
        <v>'CARACARAI'</v>
      </c>
      <c r="J53" s="14" t="s">
        <v>8399</v>
      </c>
      <c r="K53" s="14" t="str">
        <f>"'"&amp;TabClienteLocalidade[[#This Row],[Colunas2]]&amp;"'"</f>
        <v>'CARACARAI'</v>
      </c>
      <c r="L53" s="14" t="s">
        <v>8399</v>
      </c>
      <c r="M53" s="14" t="str">
        <f>"'"&amp;TabClienteLocalidade[[#This Row],[UF]]&amp;"'"</f>
        <v>'RR'</v>
      </c>
      <c r="N53" s="14" t="s">
        <v>8399</v>
      </c>
      <c r="O53" s="14" t="str">
        <f>"'"&amp;IFERROR(TabClienteLocalidade[[#This Row],[Lat]],"")&amp;"'"</f>
        <v>''</v>
      </c>
      <c r="P53" s="14" t="s">
        <v>8399</v>
      </c>
      <c r="Q53" s="14" t="str">
        <f>"'"&amp;IFERROR(TabClienteLocalidade[[#This Row],[Log]],"")&amp;"'"</f>
        <v>''</v>
      </c>
      <c r="R53" s="14" t="s">
        <v>8399</v>
      </c>
      <c r="S53" s="14" t="str">
        <f t="shared" si="3"/>
        <v>'0'</v>
      </c>
      <c r="T53" s="213" t="s">
        <v>8397</v>
      </c>
      <c r="U53" s="213">
        <f>COUNTIFS(CLIENTE_FORN[NICK],TabClienteLocalidade[[#This Row],[Cliente]])</f>
        <v>1</v>
      </c>
      <c r="V53" s="145" t="s">
        <v>337</v>
      </c>
      <c r="W53" s="145"/>
      <c r="X53" s="155" t="s">
        <v>7389</v>
      </c>
      <c r="Y53" s="176" t="str">
        <f>IFERROR(INDEX(EtaCliente!K:K,MATCH(TabClienteLocalidade[[#This Row],[Validação]],EtaCliente!$B:$B,0)),TabClienteLocalidade[[#This Row],[Colunas14]])</f>
        <v>RR</v>
      </c>
      <c r="Z53" s="176" t="str">
        <f>IFERROR(INDEX(EtaCliente!M:M,MATCH(TabClienteLocalidade[[#This Row],[Validação]],EtaCliente!$B:$B,0)),TabClienteLocalidade[[#This Row],[Colunas13]])</f>
        <v>CARACARAI</v>
      </c>
      <c r="AA53" s="147">
        <f>COUNTIFS(EtaCliente!B:B,AB53,EtaCliente!B:B,"&gt;&amp;1")</f>
        <v>1</v>
      </c>
      <c r="AB53" s="146" t="str">
        <f>IF(TabClienteLocalidade[[#This Row],[Cliente]]="","",TabClienteLocalidade[[#This Row],[Cliente]]&amp;" - "&amp;TabClienteLocalidade[[#This Row],[Localidade]])</f>
        <v>CAER - CARACARAI</v>
      </c>
      <c r="AC53" s="191"/>
      <c r="AD53" s="191" t="e">
        <f t="shared" si="0"/>
        <v>#VALUE!</v>
      </c>
      <c r="AE53" s="191" t="e">
        <f t="shared" si="1"/>
        <v>#VALUE!</v>
      </c>
      <c r="AF53" s="191"/>
      <c r="AG53" s="191"/>
      <c r="AH53" s="191"/>
    </row>
    <row r="54" spans="1:34" ht="12.75" customHeight="1" x14ac:dyDescent="0.2">
      <c r="A54" s="14" t="str">
        <f t="shared" si="2"/>
        <v>(51, 'CAER', '', 'CAROEBE', 'CAROEBE', 'RR', '0.876169', '-59.6637819', '0'),</v>
      </c>
      <c r="B54" s="14" t="s">
        <v>8395</v>
      </c>
      <c r="C54" s="14">
        <v>51</v>
      </c>
      <c r="D54" s="14" t="s">
        <v>8399</v>
      </c>
      <c r="E54" s="14" t="str">
        <f>"'"&amp;TabClienteLocalidade[[#This Row],[Cliente]]&amp;"'"</f>
        <v>'CAER'</v>
      </c>
      <c r="F54" s="14" t="s">
        <v>8399</v>
      </c>
      <c r="G54" s="14" t="str">
        <f>"'"&amp;TabClienteLocalidade[[#This Row],[Regional]]&amp;"'"</f>
        <v>''</v>
      </c>
      <c r="H54" s="14" t="s">
        <v>8399</v>
      </c>
      <c r="I54" s="14" t="str">
        <f>"'"&amp;TabClienteLocalidade[[#This Row],[Localidade]]&amp;"'"</f>
        <v>'CAROEBE'</v>
      </c>
      <c r="J54" s="14" t="s">
        <v>8399</v>
      </c>
      <c r="K54" s="14" t="str">
        <f>"'"&amp;TabClienteLocalidade[[#This Row],[Colunas2]]&amp;"'"</f>
        <v>'CAROEBE'</v>
      </c>
      <c r="L54" s="14" t="s">
        <v>8399</v>
      </c>
      <c r="M54" s="14" t="str">
        <f>"'"&amp;TabClienteLocalidade[[#This Row],[UF]]&amp;"'"</f>
        <v>'RR'</v>
      </c>
      <c r="N54" s="14" t="s">
        <v>8399</v>
      </c>
      <c r="O54" s="14" t="str">
        <f>"'"&amp;IFERROR(TabClienteLocalidade[[#This Row],[Lat]],"")&amp;"'"</f>
        <v>'0.876169'</v>
      </c>
      <c r="P54" s="14" t="s">
        <v>8399</v>
      </c>
      <c r="Q54" s="14" t="str">
        <f>"'"&amp;IFERROR(TabClienteLocalidade[[#This Row],[Log]],"")&amp;"'"</f>
        <v>'-59.6637819'</v>
      </c>
      <c r="R54" s="14" t="s">
        <v>8399</v>
      </c>
      <c r="S54" s="14" t="str">
        <f t="shared" si="3"/>
        <v>'0'</v>
      </c>
      <c r="T54" s="213" t="s">
        <v>8397</v>
      </c>
      <c r="U54" s="213">
        <f>COUNTIFS(CLIENTE_FORN[NICK],TabClienteLocalidade[[#This Row],[Cliente]])</f>
        <v>1</v>
      </c>
      <c r="V54" s="145" t="s">
        <v>337</v>
      </c>
      <c r="W54" s="145"/>
      <c r="X54" s="145" t="s">
        <v>1623</v>
      </c>
      <c r="Y54" s="176" t="str">
        <f>IFERROR(INDEX(EtaCliente!K:K,MATCH(TabClienteLocalidade[[#This Row],[Validação]],EtaCliente!$B:$B,0)),TabClienteLocalidade[[#This Row],[Colunas14]])</f>
        <v>RR</v>
      </c>
      <c r="Z54" s="176" t="str">
        <f>IFERROR(INDEX(EtaCliente!M:M,MATCH(TabClienteLocalidade[[#This Row],[Validação]],EtaCliente!$B:$B,0)),TabClienteLocalidade[[#This Row],[Colunas13]])</f>
        <v>CAROEBE</v>
      </c>
      <c r="AA54" s="147">
        <f>COUNTIFS(EtaCliente!B:B,AB54,EtaCliente!B:B,"&gt;&amp;1")</f>
        <v>1</v>
      </c>
      <c r="AB54" s="146" t="str">
        <f>IF(TabClienteLocalidade[[#This Row],[Cliente]]="","",TabClienteLocalidade[[#This Row],[Cliente]]&amp;" - "&amp;TabClienteLocalidade[[#This Row],[Localidade]])</f>
        <v>CAER - CAROEBE</v>
      </c>
      <c r="AC54" s="191" t="s">
        <v>8286</v>
      </c>
      <c r="AD54" s="191" t="str">
        <f t="shared" si="0"/>
        <v>0.876169</v>
      </c>
      <c r="AE54" s="191" t="str">
        <f t="shared" si="1"/>
        <v>-59.6637819</v>
      </c>
      <c r="AF54" s="191"/>
      <c r="AG54" s="191"/>
      <c r="AH54" s="191"/>
    </row>
    <row r="55" spans="1:34" ht="12.75" customHeight="1" x14ac:dyDescent="0.2">
      <c r="A55" s="14" t="str">
        <f t="shared" si="2"/>
        <v>(52, 'CAER', '', 'MUCAJAI', 'MUCAJAI', 'RR', '', '', '0'),</v>
      </c>
      <c r="B55" s="14" t="s">
        <v>8395</v>
      </c>
      <c r="C55" s="14">
        <v>52</v>
      </c>
      <c r="D55" s="14" t="s">
        <v>8399</v>
      </c>
      <c r="E55" s="14" t="str">
        <f>"'"&amp;TabClienteLocalidade[[#This Row],[Cliente]]&amp;"'"</f>
        <v>'CAER'</v>
      </c>
      <c r="F55" s="14" t="s">
        <v>8399</v>
      </c>
      <c r="G55" s="14" t="str">
        <f>"'"&amp;TabClienteLocalidade[[#This Row],[Regional]]&amp;"'"</f>
        <v>''</v>
      </c>
      <c r="H55" s="14" t="s">
        <v>8399</v>
      </c>
      <c r="I55" s="14" t="str">
        <f>"'"&amp;TabClienteLocalidade[[#This Row],[Localidade]]&amp;"'"</f>
        <v>'MUCAJAI'</v>
      </c>
      <c r="J55" s="14" t="s">
        <v>8399</v>
      </c>
      <c r="K55" s="14" t="str">
        <f>"'"&amp;TabClienteLocalidade[[#This Row],[Colunas2]]&amp;"'"</f>
        <v>'MUCAJAI'</v>
      </c>
      <c r="L55" s="14" t="s">
        <v>8399</v>
      </c>
      <c r="M55" s="14" t="str">
        <f>"'"&amp;TabClienteLocalidade[[#This Row],[UF]]&amp;"'"</f>
        <v>'RR'</v>
      </c>
      <c r="N55" s="14" t="s">
        <v>8399</v>
      </c>
      <c r="O55" s="14" t="str">
        <f>"'"&amp;IFERROR(TabClienteLocalidade[[#This Row],[Lat]],"")&amp;"'"</f>
        <v>''</v>
      </c>
      <c r="P55" s="14" t="s">
        <v>8399</v>
      </c>
      <c r="Q55" s="14" t="str">
        <f>"'"&amp;IFERROR(TabClienteLocalidade[[#This Row],[Log]],"")&amp;"'"</f>
        <v>''</v>
      </c>
      <c r="R55" s="14" t="s">
        <v>8399</v>
      </c>
      <c r="S55" s="14" t="str">
        <f t="shared" si="3"/>
        <v>'0'</v>
      </c>
      <c r="T55" s="213" t="s">
        <v>8397</v>
      </c>
      <c r="U55" s="213">
        <f>COUNTIFS(CLIENTE_FORN[NICK],TabClienteLocalidade[[#This Row],[Cliente]])</f>
        <v>1</v>
      </c>
      <c r="V55" s="145" t="s">
        <v>337</v>
      </c>
      <c r="W55" s="145"/>
      <c r="X55" s="14" t="s">
        <v>7390</v>
      </c>
      <c r="Y55" s="176" t="str">
        <f>IFERROR(INDEX(EtaCliente!K:K,MATCH(TabClienteLocalidade[[#This Row],[Validação]],EtaCliente!$B:$B,0)),TabClienteLocalidade[[#This Row],[Colunas14]])</f>
        <v>RR</v>
      </c>
      <c r="Z55" s="176" t="str">
        <f>IFERROR(INDEX(EtaCliente!M:M,MATCH(TabClienteLocalidade[[#This Row],[Validação]],EtaCliente!$B:$B,0)),TabClienteLocalidade[[#This Row],[Colunas13]])</f>
        <v>MUCAJAI</v>
      </c>
      <c r="AA55" s="147">
        <f>COUNTIFS(EtaCliente!B:B,AB55,EtaCliente!B:B,"&gt;&amp;1")</f>
        <v>1</v>
      </c>
      <c r="AB55" s="146" t="str">
        <f>IF(TabClienteLocalidade[[#This Row],[Cliente]]="","",TabClienteLocalidade[[#This Row],[Cliente]]&amp;" - "&amp;TabClienteLocalidade[[#This Row],[Localidade]])</f>
        <v>CAER - MUCAJAI</v>
      </c>
      <c r="AC55" s="191"/>
      <c r="AD55" s="191" t="e">
        <f t="shared" si="0"/>
        <v>#VALUE!</v>
      </c>
      <c r="AE55" s="191" t="e">
        <f t="shared" si="1"/>
        <v>#VALUE!</v>
      </c>
      <c r="AF55" s="191"/>
      <c r="AG55" s="191"/>
      <c r="AH55" s="191"/>
    </row>
    <row r="56" spans="1:34" x14ac:dyDescent="0.2">
      <c r="A56" s="14" t="str">
        <f t="shared" si="2"/>
        <v>(53, 'CAER', '', 'NORMANDIA', 'NORMANDIA', 'RR', '3.8787129', '-59.6277189', '0'),</v>
      </c>
      <c r="B56" s="14" t="s">
        <v>8395</v>
      </c>
      <c r="C56" s="14">
        <v>53</v>
      </c>
      <c r="D56" s="14" t="s">
        <v>8399</v>
      </c>
      <c r="E56" s="14" t="str">
        <f>"'"&amp;TabClienteLocalidade[[#This Row],[Cliente]]&amp;"'"</f>
        <v>'CAER'</v>
      </c>
      <c r="F56" s="14" t="s">
        <v>8399</v>
      </c>
      <c r="G56" s="14" t="str">
        <f>"'"&amp;TabClienteLocalidade[[#This Row],[Regional]]&amp;"'"</f>
        <v>''</v>
      </c>
      <c r="H56" s="14" t="s">
        <v>8399</v>
      </c>
      <c r="I56" s="14" t="str">
        <f>"'"&amp;TabClienteLocalidade[[#This Row],[Localidade]]&amp;"'"</f>
        <v>'NORMANDIA'</v>
      </c>
      <c r="J56" s="14" t="s">
        <v>8399</v>
      </c>
      <c r="K56" s="14" t="str">
        <f>"'"&amp;TabClienteLocalidade[[#This Row],[Colunas2]]&amp;"'"</f>
        <v>'NORMANDIA'</v>
      </c>
      <c r="L56" s="14" t="s">
        <v>8399</v>
      </c>
      <c r="M56" s="14" t="str">
        <f>"'"&amp;TabClienteLocalidade[[#This Row],[UF]]&amp;"'"</f>
        <v>'RR'</v>
      </c>
      <c r="N56" s="14" t="s">
        <v>8399</v>
      </c>
      <c r="O56" s="14" t="str">
        <f>"'"&amp;IFERROR(TabClienteLocalidade[[#This Row],[Lat]],"")&amp;"'"</f>
        <v>'3.8787129'</v>
      </c>
      <c r="P56" s="14" t="s">
        <v>8399</v>
      </c>
      <c r="Q56" s="14" t="str">
        <f>"'"&amp;IFERROR(TabClienteLocalidade[[#This Row],[Log]],"")&amp;"'"</f>
        <v>'-59.6277189'</v>
      </c>
      <c r="R56" s="14" t="s">
        <v>8399</v>
      </c>
      <c r="S56" s="14" t="str">
        <f t="shared" si="3"/>
        <v>'0'</v>
      </c>
      <c r="T56" s="213" t="s">
        <v>8397</v>
      </c>
      <c r="U56" s="213">
        <f>COUNTIFS(CLIENTE_FORN[NICK],TabClienteLocalidade[[#This Row],[Cliente]])</f>
        <v>1</v>
      </c>
      <c r="V56" s="145" t="s">
        <v>337</v>
      </c>
      <c r="W56" s="145"/>
      <c r="X56" s="145" t="s">
        <v>1898</v>
      </c>
      <c r="Y56" s="176" t="str">
        <f>IFERROR(INDEX(EtaCliente!K:K,MATCH(TabClienteLocalidade[[#This Row],[Validação]],EtaCliente!$B:$B,0)),TabClienteLocalidade[[#This Row],[Colunas14]])</f>
        <v>RR</v>
      </c>
      <c r="Z56" s="176" t="str">
        <f>IFERROR(INDEX(EtaCliente!M:M,MATCH(TabClienteLocalidade[[#This Row],[Validação]],EtaCliente!$B:$B,0)),TabClienteLocalidade[[#This Row],[Colunas13]])</f>
        <v>NORMANDIA</v>
      </c>
      <c r="AA56" s="147">
        <f>COUNTIFS(EtaCliente!B:B,AB56,EtaCliente!B:B,"&gt;&amp;1")</f>
        <v>1</v>
      </c>
      <c r="AB56" s="146" t="str">
        <f>IF(TabClienteLocalidade[[#This Row],[Cliente]]="","",TabClienteLocalidade[[#This Row],[Cliente]]&amp;" - "&amp;TabClienteLocalidade[[#This Row],[Localidade]])</f>
        <v>CAER - NORMANDIA</v>
      </c>
      <c r="AC56" s="191" t="s">
        <v>8266</v>
      </c>
      <c r="AD56" s="191" t="str">
        <f t="shared" si="0"/>
        <v>3.8787129</v>
      </c>
      <c r="AE56" s="191" t="str">
        <f t="shared" si="1"/>
        <v>-59.6277189</v>
      </c>
      <c r="AF56" s="191"/>
      <c r="AG56" s="191"/>
      <c r="AH56" s="191"/>
    </row>
    <row r="57" spans="1:34" x14ac:dyDescent="0.2">
      <c r="A57" s="14" t="str">
        <f t="shared" si="2"/>
        <v>(54, 'CAER', '', 'PACARAIMA', 'PACARAIMA', 'RR', '', '', '0'),</v>
      </c>
      <c r="B57" s="14" t="s">
        <v>8395</v>
      </c>
      <c r="C57" s="14">
        <v>54</v>
      </c>
      <c r="D57" s="14" t="s">
        <v>8399</v>
      </c>
      <c r="E57" s="14" t="str">
        <f>"'"&amp;TabClienteLocalidade[[#This Row],[Cliente]]&amp;"'"</f>
        <v>'CAER'</v>
      </c>
      <c r="F57" s="14" t="s">
        <v>8399</v>
      </c>
      <c r="G57" s="14" t="str">
        <f>"'"&amp;TabClienteLocalidade[[#This Row],[Regional]]&amp;"'"</f>
        <v>''</v>
      </c>
      <c r="H57" s="14" t="s">
        <v>8399</v>
      </c>
      <c r="I57" s="14" t="str">
        <f>"'"&amp;TabClienteLocalidade[[#This Row],[Localidade]]&amp;"'"</f>
        <v>'PACARAIMA'</v>
      </c>
      <c r="J57" s="14" t="s">
        <v>8399</v>
      </c>
      <c r="K57" s="14" t="str">
        <f>"'"&amp;TabClienteLocalidade[[#This Row],[Colunas2]]&amp;"'"</f>
        <v>'PACARAIMA'</v>
      </c>
      <c r="L57" s="14" t="s">
        <v>8399</v>
      </c>
      <c r="M57" s="14" t="str">
        <f>"'"&amp;TabClienteLocalidade[[#This Row],[UF]]&amp;"'"</f>
        <v>'RR'</v>
      </c>
      <c r="N57" s="14" t="s">
        <v>8399</v>
      </c>
      <c r="O57" s="14" t="str">
        <f>"'"&amp;IFERROR(TabClienteLocalidade[[#This Row],[Lat]],"")&amp;"'"</f>
        <v>''</v>
      </c>
      <c r="P57" s="14" t="s">
        <v>8399</v>
      </c>
      <c r="Q57" s="14" t="str">
        <f>"'"&amp;IFERROR(TabClienteLocalidade[[#This Row],[Log]],"")&amp;"'"</f>
        <v>''</v>
      </c>
      <c r="R57" s="14" t="s">
        <v>8399</v>
      </c>
      <c r="S57" s="14" t="str">
        <f t="shared" si="3"/>
        <v>'0'</v>
      </c>
      <c r="T57" s="213" t="s">
        <v>8397</v>
      </c>
      <c r="U57" s="213">
        <f>COUNTIFS(CLIENTE_FORN[NICK],TabClienteLocalidade[[#This Row],[Cliente]])</f>
        <v>1</v>
      </c>
      <c r="V57" s="145" t="s">
        <v>337</v>
      </c>
      <c r="W57" s="145"/>
      <c r="X57" s="14" t="s">
        <v>7391</v>
      </c>
      <c r="Y57" s="176" t="str">
        <f>IFERROR(INDEX(EtaCliente!K:K,MATCH(TabClienteLocalidade[[#This Row],[Validação]],EtaCliente!$B:$B,0)),TabClienteLocalidade[[#This Row],[Colunas14]])</f>
        <v>RR</v>
      </c>
      <c r="Z57" s="176" t="str">
        <f>IFERROR(INDEX(EtaCliente!M:M,MATCH(TabClienteLocalidade[[#This Row],[Validação]],EtaCliente!$B:$B,0)),TabClienteLocalidade[[#This Row],[Colunas13]])</f>
        <v>PACARAIMA</v>
      </c>
      <c r="AA57" s="147">
        <f>COUNTIFS(EtaCliente!B:B,AB57,EtaCliente!B:B,"&gt;&amp;1")</f>
        <v>1</v>
      </c>
      <c r="AB57" s="146" t="str">
        <f>IF(TabClienteLocalidade[[#This Row],[Cliente]]="","",TabClienteLocalidade[[#This Row],[Cliente]]&amp;" - "&amp;TabClienteLocalidade[[#This Row],[Localidade]])</f>
        <v>CAER - PACARAIMA</v>
      </c>
      <c r="AC57" s="191"/>
      <c r="AD57" s="191" t="e">
        <f t="shared" si="0"/>
        <v>#VALUE!</v>
      </c>
      <c r="AE57" s="191" t="e">
        <f t="shared" si="1"/>
        <v>#VALUE!</v>
      </c>
      <c r="AF57" s="191"/>
      <c r="AG57" s="191"/>
      <c r="AH57" s="191"/>
    </row>
    <row r="58" spans="1:34" x14ac:dyDescent="0.2">
      <c r="A58" s="14" t="str">
        <f t="shared" si="2"/>
        <v>(55, 'CAER', '', 'RORAINOPOLIS', 'RORAINOPOLIS', 'RR', '', '', '0'),</v>
      </c>
      <c r="B58" s="14" t="s">
        <v>8395</v>
      </c>
      <c r="C58" s="14">
        <v>55</v>
      </c>
      <c r="D58" s="14" t="s">
        <v>8399</v>
      </c>
      <c r="E58" s="14" t="str">
        <f>"'"&amp;TabClienteLocalidade[[#This Row],[Cliente]]&amp;"'"</f>
        <v>'CAER'</v>
      </c>
      <c r="F58" s="14" t="s">
        <v>8399</v>
      </c>
      <c r="G58" s="14" t="str">
        <f>"'"&amp;TabClienteLocalidade[[#This Row],[Regional]]&amp;"'"</f>
        <v>''</v>
      </c>
      <c r="H58" s="14" t="s">
        <v>8399</v>
      </c>
      <c r="I58" s="14" t="str">
        <f>"'"&amp;TabClienteLocalidade[[#This Row],[Localidade]]&amp;"'"</f>
        <v>'RORAINOPOLIS'</v>
      </c>
      <c r="J58" s="14" t="s">
        <v>8399</v>
      </c>
      <c r="K58" s="14" t="str">
        <f>"'"&amp;TabClienteLocalidade[[#This Row],[Colunas2]]&amp;"'"</f>
        <v>'RORAINOPOLIS'</v>
      </c>
      <c r="L58" s="14" t="s">
        <v>8399</v>
      </c>
      <c r="M58" s="14" t="str">
        <f>"'"&amp;TabClienteLocalidade[[#This Row],[UF]]&amp;"'"</f>
        <v>'RR'</v>
      </c>
      <c r="N58" s="14" t="s">
        <v>8399</v>
      </c>
      <c r="O58" s="14" t="str">
        <f>"'"&amp;IFERROR(TabClienteLocalidade[[#This Row],[Lat]],"")&amp;"'"</f>
        <v>''</v>
      </c>
      <c r="P58" s="14" t="s">
        <v>8399</v>
      </c>
      <c r="Q58" s="14" t="str">
        <f>"'"&amp;IFERROR(TabClienteLocalidade[[#This Row],[Log]],"")&amp;"'"</f>
        <v>''</v>
      </c>
      <c r="R58" s="14" t="s">
        <v>8399</v>
      </c>
      <c r="S58" s="14" t="str">
        <f t="shared" si="3"/>
        <v>'0'</v>
      </c>
      <c r="T58" s="213" t="s">
        <v>8397</v>
      </c>
      <c r="U58" s="213">
        <f>COUNTIFS(CLIENTE_FORN[NICK],TabClienteLocalidade[[#This Row],[Cliente]])</f>
        <v>1</v>
      </c>
      <c r="V58" s="145" t="s">
        <v>337</v>
      </c>
      <c r="W58" s="145"/>
      <c r="X58" s="14" t="s">
        <v>7392</v>
      </c>
      <c r="Y58" s="176" t="str">
        <f>IFERROR(INDEX(EtaCliente!K:K,MATCH(TabClienteLocalidade[[#This Row],[Validação]],EtaCliente!$B:$B,0)),TabClienteLocalidade[[#This Row],[Colunas14]])</f>
        <v>RR</v>
      </c>
      <c r="Z58" s="176" t="str">
        <f>IFERROR(INDEX(EtaCliente!M:M,MATCH(TabClienteLocalidade[[#This Row],[Validação]],EtaCliente!$B:$B,0)),TabClienteLocalidade[[#This Row],[Colunas13]])</f>
        <v>RORAINOPOLIS</v>
      </c>
      <c r="AA58" s="147">
        <f>COUNTIFS(EtaCliente!B:B,AB58,EtaCliente!B:B,"&gt;&amp;1")</f>
        <v>1</v>
      </c>
      <c r="AB58" s="146" t="str">
        <f>IF(TabClienteLocalidade[[#This Row],[Cliente]]="","",TabClienteLocalidade[[#This Row],[Cliente]]&amp;" - "&amp;TabClienteLocalidade[[#This Row],[Localidade]])</f>
        <v>CAER - RORAINOPOLIS</v>
      </c>
      <c r="AC58" s="191"/>
      <c r="AD58" s="191" t="e">
        <f t="shared" si="0"/>
        <v>#VALUE!</v>
      </c>
      <c r="AE58" s="191" t="e">
        <f t="shared" si="1"/>
        <v>#VALUE!</v>
      </c>
      <c r="AF58" s="191"/>
      <c r="AG58" s="191"/>
      <c r="AH58" s="191"/>
    </row>
    <row r="59" spans="1:34" x14ac:dyDescent="0.2">
      <c r="A59" s="14" t="str">
        <f t="shared" si="2"/>
        <v>(56, 'CAER', '', 'S. JOAO DA BALIZA', 'SAO JOAO DA BALIZA', 'RR', '', '', '0'),</v>
      </c>
      <c r="B59" s="14" t="s">
        <v>8395</v>
      </c>
      <c r="C59" s="14">
        <v>56</v>
      </c>
      <c r="D59" s="14" t="s">
        <v>8399</v>
      </c>
      <c r="E59" s="14" t="str">
        <f>"'"&amp;TabClienteLocalidade[[#This Row],[Cliente]]&amp;"'"</f>
        <v>'CAER'</v>
      </c>
      <c r="F59" s="14" t="s">
        <v>8399</v>
      </c>
      <c r="G59" s="14" t="str">
        <f>"'"&amp;TabClienteLocalidade[[#This Row],[Regional]]&amp;"'"</f>
        <v>''</v>
      </c>
      <c r="H59" s="14" t="s">
        <v>8399</v>
      </c>
      <c r="I59" s="14" t="str">
        <f>"'"&amp;TabClienteLocalidade[[#This Row],[Localidade]]&amp;"'"</f>
        <v>'S. JOAO DA BALIZA'</v>
      </c>
      <c r="J59" s="14" t="s">
        <v>8399</v>
      </c>
      <c r="K59" s="14" t="str">
        <f>"'"&amp;TabClienteLocalidade[[#This Row],[Colunas2]]&amp;"'"</f>
        <v>'SAO JOAO DA BALIZA'</v>
      </c>
      <c r="L59" s="14" t="s">
        <v>8399</v>
      </c>
      <c r="M59" s="14" t="str">
        <f>"'"&amp;TabClienteLocalidade[[#This Row],[UF]]&amp;"'"</f>
        <v>'RR'</v>
      </c>
      <c r="N59" s="14" t="s">
        <v>8399</v>
      </c>
      <c r="O59" s="14" t="str">
        <f>"'"&amp;IFERROR(TabClienteLocalidade[[#This Row],[Lat]],"")&amp;"'"</f>
        <v>''</v>
      </c>
      <c r="P59" s="14" t="s">
        <v>8399</v>
      </c>
      <c r="Q59" s="14" t="str">
        <f>"'"&amp;IFERROR(TabClienteLocalidade[[#This Row],[Log]],"")&amp;"'"</f>
        <v>''</v>
      </c>
      <c r="R59" s="14" t="s">
        <v>8399</v>
      </c>
      <c r="S59" s="14" t="str">
        <f t="shared" si="3"/>
        <v>'0'</v>
      </c>
      <c r="T59" s="213" t="s">
        <v>8397</v>
      </c>
      <c r="U59" s="213">
        <f>COUNTIFS(CLIENTE_FORN[NICK],TabClienteLocalidade[[#This Row],[Cliente]])</f>
        <v>1</v>
      </c>
      <c r="V59" s="145" t="s">
        <v>337</v>
      </c>
      <c r="W59" s="145"/>
      <c r="X59" s="14" t="s">
        <v>7393</v>
      </c>
      <c r="Y59" s="176" t="str">
        <f>IFERROR(INDEX(EtaCliente!K:K,MATCH(TabClienteLocalidade[[#This Row],[Validação]],EtaCliente!$B:$B,0)),TabClienteLocalidade[[#This Row],[Colunas14]])</f>
        <v>RR</v>
      </c>
      <c r="Z59" s="176" t="str">
        <f>IFERROR(INDEX(EtaCliente!M:M,MATCH(TabClienteLocalidade[[#This Row],[Validação]],EtaCliente!$B:$B,0)),TabClienteLocalidade[[#This Row],[Colunas13]])</f>
        <v>SAO JOAO DA BALIZA</v>
      </c>
      <c r="AA59" s="147">
        <f>COUNTIFS(EtaCliente!B:B,AB59,EtaCliente!B:B,"&gt;&amp;1")</f>
        <v>1</v>
      </c>
      <c r="AB59" s="146" t="str">
        <f>IF(TabClienteLocalidade[[#This Row],[Cliente]]="","",TabClienteLocalidade[[#This Row],[Cliente]]&amp;" - "&amp;TabClienteLocalidade[[#This Row],[Localidade]])</f>
        <v>CAER - S. JOAO DA BALIZA</v>
      </c>
      <c r="AC59" s="191"/>
      <c r="AD59" s="191" t="e">
        <f t="shared" si="0"/>
        <v>#VALUE!</v>
      </c>
      <c r="AE59" s="191" t="e">
        <f t="shared" si="1"/>
        <v>#VALUE!</v>
      </c>
      <c r="AF59" s="191"/>
      <c r="AG59" s="191"/>
      <c r="AH59" s="191"/>
    </row>
    <row r="60" spans="1:34" x14ac:dyDescent="0.2">
      <c r="A60" s="14" t="str">
        <f t="shared" si="2"/>
        <v>(57, 'CAER', '', 'SAO LUIZ DO ANAUA', 'SAO JOAO DA BALIZA', 'RR', '', '', '0'),</v>
      </c>
      <c r="B60" s="14" t="s">
        <v>8395</v>
      </c>
      <c r="C60" s="14">
        <v>57</v>
      </c>
      <c r="D60" s="14" t="s">
        <v>8399</v>
      </c>
      <c r="E60" s="14" t="str">
        <f>"'"&amp;TabClienteLocalidade[[#This Row],[Cliente]]&amp;"'"</f>
        <v>'CAER'</v>
      </c>
      <c r="F60" s="14" t="s">
        <v>8399</v>
      </c>
      <c r="G60" s="14" t="str">
        <f>"'"&amp;TabClienteLocalidade[[#This Row],[Regional]]&amp;"'"</f>
        <v>''</v>
      </c>
      <c r="H60" s="14" t="s">
        <v>8399</v>
      </c>
      <c r="I60" s="14" t="str">
        <f>"'"&amp;TabClienteLocalidade[[#This Row],[Localidade]]&amp;"'"</f>
        <v>'SAO LUIZ DO ANAUA'</v>
      </c>
      <c r="J60" s="14" t="s">
        <v>8399</v>
      </c>
      <c r="K60" s="14" t="str">
        <f>"'"&amp;TabClienteLocalidade[[#This Row],[Colunas2]]&amp;"'"</f>
        <v>'SAO JOAO DA BALIZA'</v>
      </c>
      <c r="L60" s="14" t="s">
        <v>8399</v>
      </c>
      <c r="M60" s="14" t="str">
        <f>"'"&amp;TabClienteLocalidade[[#This Row],[UF]]&amp;"'"</f>
        <v>'RR'</v>
      </c>
      <c r="N60" s="14" t="s">
        <v>8399</v>
      </c>
      <c r="O60" s="14" t="str">
        <f>"'"&amp;IFERROR(TabClienteLocalidade[[#This Row],[Lat]],"")&amp;"'"</f>
        <v>''</v>
      </c>
      <c r="P60" s="14" t="s">
        <v>8399</v>
      </c>
      <c r="Q60" s="14" t="str">
        <f>"'"&amp;IFERROR(TabClienteLocalidade[[#This Row],[Log]],"")&amp;"'"</f>
        <v>''</v>
      </c>
      <c r="R60" s="14" t="s">
        <v>8399</v>
      </c>
      <c r="S60" s="14" t="str">
        <f t="shared" si="3"/>
        <v>'0'</v>
      </c>
      <c r="T60" s="213" t="s">
        <v>8397</v>
      </c>
      <c r="U60" s="213">
        <f>COUNTIFS(CLIENTE_FORN[NICK],TabClienteLocalidade[[#This Row],[Cliente]])</f>
        <v>1</v>
      </c>
      <c r="V60" s="145" t="s">
        <v>337</v>
      </c>
      <c r="W60" s="145"/>
      <c r="X60" s="14" t="s">
        <v>7394</v>
      </c>
      <c r="Y60" s="176" t="str">
        <f>IFERROR(INDEX(EtaCliente!K:K,MATCH(TabClienteLocalidade[[#This Row],[Validação]],EtaCliente!$B:$B,0)),TabClienteLocalidade[[#This Row],[Colunas14]])</f>
        <v>RR</v>
      </c>
      <c r="Z60" s="176" t="str">
        <f>IFERROR(INDEX(EtaCliente!M:M,MATCH(TabClienteLocalidade[[#This Row],[Validação]],EtaCliente!$B:$B,0)),TabClienteLocalidade[[#This Row],[Colunas13]])</f>
        <v>SAO JOAO DA BALIZA</v>
      </c>
      <c r="AA60" s="147">
        <f>COUNTIFS(EtaCliente!B:B,AB60,EtaCliente!B:B,"&gt;&amp;1")</f>
        <v>1</v>
      </c>
      <c r="AB60" s="146" t="str">
        <f>IF(TabClienteLocalidade[[#This Row],[Cliente]]="","",TabClienteLocalidade[[#This Row],[Cliente]]&amp;" - "&amp;TabClienteLocalidade[[#This Row],[Localidade]])</f>
        <v>CAER - SAO LUIZ DO ANAUA</v>
      </c>
      <c r="AC60" s="191"/>
      <c r="AD60" s="191" t="e">
        <f t="shared" si="0"/>
        <v>#VALUE!</v>
      </c>
      <c r="AE60" s="191" t="e">
        <f t="shared" si="1"/>
        <v>#VALUE!</v>
      </c>
      <c r="AF60" s="191"/>
      <c r="AG60" s="191"/>
      <c r="AH60" s="191"/>
    </row>
    <row r="61" spans="1:34" ht="12.75" customHeight="1" x14ac:dyDescent="0.2">
      <c r="A61" s="14" t="str">
        <f t="shared" si="2"/>
        <v>(58, 'CAER', '', 'SAO PEDRO', 'BOA VISTA', 'RR', '2.8260786', '-60.6586121', '0'),</v>
      </c>
      <c r="B61" s="14" t="s">
        <v>8395</v>
      </c>
      <c r="C61" s="14">
        <v>58</v>
      </c>
      <c r="D61" s="14" t="s">
        <v>8399</v>
      </c>
      <c r="E61" s="14" t="str">
        <f>"'"&amp;TabClienteLocalidade[[#This Row],[Cliente]]&amp;"'"</f>
        <v>'CAER'</v>
      </c>
      <c r="F61" s="14" t="s">
        <v>8399</v>
      </c>
      <c r="G61" s="14" t="str">
        <f>"'"&amp;TabClienteLocalidade[[#This Row],[Regional]]&amp;"'"</f>
        <v>''</v>
      </c>
      <c r="H61" s="14" t="s">
        <v>8399</v>
      </c>
      <c r="I61" s="14" t="str">
        <f>"'"&amp;TabClienteLocalidade[[#This Row],[Localidade]]&amp;"'"</f>
        <v>'SAO PEDRO'</v>
      </c>
      <c r="J61" s="14" t="s">
        <v>8399</v>
      </c>
      <c r="K61" s="14" t="str">
        <f>"'"&amp;TabClienteLocalidade[[#This Row],[Colunas2]]&amp;"'"</f>
        <v>'BOA VISTA'</v>
      </c>
      <c r="L61" s="14" t="s">
        <v>8399</v>
      </c>
      <c r="M61" s="14" t="str">
        <f>"'"&amp;TabClienteLocalidade[[#This Row],[UF]]&amp;"'"</f>
        <v>'RR'</v>
      </c>
      <c r="N61" s="14" t="s">
        <v>8399</v>
      </c>
      <c r="O61" s="14" t="str">
        <f>"'"&amp;IFERROR(TabClienteLocalidade[[#This Row],[Lat]],"")&amp;"'"</f>
        <v>'2.8260786'</v>
      </c>
      <c r="P61" s="14" t="s">
        <v>8399</v>
      </c>
      <c r="Q61" s="14" t="str">
        <f>"'"&amp;IFERROR(TabClienteLocalidade[[#This Row],[Log]],"")&amp;"'"</f>
        <v>'-60.6586121'</v>
      </c>
      <c r="R61" s="14" t="s">
        <v>8399</v>
      </c>
      <c r="S61" s="14" t="str">
        <f t="shared" si="3"/>
        <v>'0'</v>
      </c>
      <c r="T61" s="213" t="s">
        <v>8397</v>
      </c>
      <c r="U61" s="213">
        <f>COUNTIFS(CLIENTE_FORN[NICK],TabClienteLocalidade[[#This Row],[Cliente]])</f>
        <v>1</v>
      </c>
      <c r="V61" s="145" t="s">
        <v>337</v>
      </c>
      <c r="W61" s="145"/>
      <c r="X61" s="154" t="s">
        <v>7388</v>
      </c>
      <c r="Y61" s="176" t="str">
        <f>IFERROR(INDEX(EtaCliente!K:K,MATCH(TabClienteLocalidade[[#This Row],[Validação]],EtaCliente!$B:$B,0)),TabClienteLocalidade[[#This Row],[Colunas14]])</f>
        <v>RR</v>
      </c>
      <c r="Z61" s="176" t="str">
        <f>IFERROR(INDEX(EtaCliente!M:M,MATCH(TabClienteLocalidade[[#This Row],[Validação]],EtaCliente!$B:$B,0)),TabClienteLocalidade[[#This Row],[Colunas13]])</f>
        <v>BOA VISTA</v>
      </c>
      <c r="AA61" s="147">
        <f>COUNTIFS(EtaCliente!B:B,AB61,EtaCliente!B:B,"&gt;&amp;1")</f>
        <v>1</v>
      </c>
      <c r="AB61" s="146" t="str">
        <f>IF(TabClienteLocalidade[[#This Row],[Cliente]]="","",TabClienteLocalidade[[#This Row],[Cliente]]&amp;" - "&amp;TabClienteLocalidade[[#This Row],[Localidade]])</f>
        <v>CAER - SAO PEDRO</v>
      </c>
      <c r="AC61" s="191" t="s">
        <v>8351</v>
      </c>
      <c r="AD61" s="191" t="str">
        <f t="shared" si="0"/>
        <v>2.8260786</v>
      </c>
      <c r="AE61" s="191" t="str">
        <f t="shared" si="1"/>
        <v>-60.6586121</v>
      </c>
      <c r="AF61" s="191"/>
      <c r="AG61" s="191"/>
      <c r="AH61" s="191"/>
    </row>
    <row r="62" spans="1:34" x14ac:dyDescent="0.2">
      <c r="A62" s="14" t="str">
        <f t="shared" si="2"/>
        <v>(59, 'CAERN', '', 'ACARI', 'ACARI', 'RN', '', '', '0'),</v>
      </c>
      <c r="B62" s="14" t="s">
        <v>8395</v>
      </c>
      <c r="C62" s="14">
        <v>59</v>
      </c>
      <c r="D62" s="14" t="s">
        <v>8399</v>
      </c>
      <c r="E62" s="14" t="str">
        <f>"'"&amp;TabClienteLocalidade[[#This Row],[Cliente]]&amp;"'"</f>
        <v>'CAERN'</v>
      </c>
      <c r="F62" s="14" t="s">
        <v>8399</v>
      </c>
      <c r="G62" s="14" t="str">
        <f>"'"&amp;TabClienteLocalidade[[#This Row],[Regional]]&amp;"'"</f>
        <v>''</v>
      </c>
      <c r="H62" s="14" t="s">
        <v>8399</v>
      </c>
      <c r="I62" s="14" t="str">
        <f>"'"&amp;TabClienteLocalidade[[#This Row],[Localidade]]&amp;"'"</f>
        <v>'ACARI'</v>
      </c>
      <c r="J62" s="14" t="s">
        <v>8399</v>
      </c>
      <c r="K62" s="14" t="str">
        <f>"'"&amp;TabClienteLocalidade[[#This Row],[Colunas2]]&amp;"'"</f>
        <v>'ACARI'</v>
      </c>
      <c r="L62" s="14" t="s">
        <v>8399</v>
      </c>
      <c r="M62" s="14" t="str">
        <f>"'"&amp;TabClienteLocalidade[[#This Row],[UF]]&amp;"'"</f>
        <v>'RN'</v>
      </c>
      <c r="N62" s="14" t="s">
        <v>8399</v>
      </c>
      <c r="O62" s="14" t="str">
        <f>"'"&amp;IFERROR(TabClienteLocalidade[[#This Row],[Lat]],"")&amp;"'"</f>
        <v>''</v>
      </c>
      <c r="P62" s="14" t="s">
        <v>8399</v>
      </c>
      <c r="Q62" s="14" t="str">
        <f>"'"&amp;IFERROR(TabClienteLocalidade[[#This Row],[Log]],"")&amp;"'"</f>
        <v>''</v>
      </c>
      <c r="R62" s="14" t="s">
        <v>8399</v>
      </c>
      <c r="S62" s="14" t="str">
        <f t="shared" si="3"/>
        <v>'0'</v>
      </c>
      <c r="T62" s="213" t="s">
        <v>8397</v>
      </c>
      <c r="U62" s="213">
        <f>COUNTIFS(CLIENTE_FORN[NICK],TabClienteLocalidade[[#This Row],[Cliente]])</f>
        <v>1</v>
      </c>
      <c r="V62" s="143" t="s">
        <v>133</v>
      </c>
      <c r="X62" s="145" t="s">
        <v>340</v>
      </c>
      <c r="Y62" s="176" t="str">
        <f>IFERROR(INDEX(EtaCliente!K:K,MATCH(TabClienteLocalidade[[#This Row],[Validação]],EtaCliente!$B:$B,0)),TabClienteLocalidade[[#This Row],[Colunas14]])</f>
        <v>RN</v>
      </c>
      <c r="Z62" s="176" t="str">
        <f>IFERROR(INDEX(EtaCliente!M:M,MATCH(TabClienteLocalidade[[#This Row],[Validação]],EtaCliente!$B:$B,0)),TabClienteLocalidade[[#This Row],[Colunas13]])</f>
        <v>ACARI</v>
      </c>
      <c r="AA62" s="147">
        <f>COUNTIFS(EtaCliente!B:B,AB62,EtaCliente!B:B,"&gt;&amp;1")</f>
        <v>1</v>
      </c>
      <c r="AB62" s="147" t="str">
        <f>IF(TabClienteLocalidade[[#This Row],[Cliente]]="","",TabClienteLocalidade[[#This Row],[Cliente]]&amp;" - "&amp;TabClienteLocalidade[[#This Row],[Localidade]])</f>
        <v>CAERN - ACARI</v>
      </c>
      <c r="AC62" s="191"/>
      <c r="AD62" s="191" t="e">
        <f t="shared" si="0"/>
        <v>#VALUE!</v>
      </c>
      <c r="AE62" s="191" t="e">
        <f t="shared" si="1"/>
        <v>#VALUE!</v>
      </c>
      <c r="AF62" s="191"/>
      <c r="AG62" s="191"/>
      <c r="AH62" s="191"/>
    </row>
    <row r="63" spans="1:34" ht="12.75" customHeight="1" x14ac:dyDescent="0.2">
      <c r="A63" s="14" t="str">
        <f t="shared" si="2"/>
        <v>(60, 'CAERN', '', 'ADUTORA DO BOQUEIRAO', 'RIACHO DA CRUZ', 'RN', '', '', '0'),</v>
      </c>
      <c r="B63" s="14" t="s">
        <v>8395</v>
      </c>
      <c r="C63" s="14">
        <v>60</v>
      </c>
      <c r="D63" s="14" t="s">
        <v>8399</v>
      </c>
      <c r="E63" s="14" t="str">
        <f>"'"&amp;TabClienteLocalidade[[#This Row],[Cliente]]&amp;"'"</f>
        <v>'CAERN'</v>
      </c>
      <c r="F63" s="14" t="s">
        <v>8399</v>
      </c>
      <c r="G63" s="14" t="str">
        <f>"'"&amp;TabClienteLocalidade[[#This Row],[Regional]]&amp;"'"</f>
        <v>''</v>
      </c>
      <c r="H63" s="14" t="s">
        <v>8399</v>
      </c>
      <c r="I63" s="14" t="str">
        <f>"'"&amp;TabClienteLocalidade[[#This Row],[Localidade]]&amp;"'"</f>
        <v>'ADUTORA DO BOQUEIRAO'</v>
      </c>
      <c r="J63" s="14" t="s">
        <v>8399</v>
      </c>
      <c r="K63" s="14" t="str">
        <f>"'"&amp;TabClienteLocalidade[[#This Row],[Colunas2]]&amp;"'"</f>
        <v>'RIACHO DA CRUZ'</v>
      </c>
      <c r="L63" s="14" t="s">
        <v>8399</v>
      </c>
      <c r="M63" s="14" t="str">
        <f>"'"&amp;TabClienteLocalidade[[#This Row],[UF]]&amp;"'"</f>
        <v>'RN'</v>
      </c>
      <c r="N63" s="14" t="s">
        <v>8399</v>
      </c>
      <c r="O63" s="14" t="str">
        <f>"'"&amp;IFERROR(TabClienteLocalidade[[#This Row],[Lat]],"")&amp;"'"</f>
        <v>''</v>
      </c>
      <c r="P63" s="14" t="s">
        <v>8399</v>
      </c>
      <c r="Q63" s="14" t="str">
        <f>"'"&amp;IFERROR(TabClienteLocalidade[[#This Row],[Log]],"")&amp;"'"</f>
        <v>''</v>
      </c>
      <c r="R63" s="14" t="s">
        <v>8399</v>
      </c>
      <c r="S63" s="14" t="str">
        <f t="shared" si="3"/>
        <v>'0'</v>
      </c>
      <c r="T63" s="213" t="s">
        <v>8397</v>
      </c>
      <c r="U63" s="213">
        <f>COUNTIFS(CLIENTE_FORN[NICK],TabClienteLocalidade[[#This Row],[Cliente]])</f>
        <v>1</v>
      </c>
      <c r="V63" s="143" t="s">
        <v>133</v>
      </c>
      <c r="X63" s="145" t="s">
        <v>1490</v>
      </c>
      <c r="Y63" s="176" t="str">
        <f>IFERROR(INDEX(EtaCliente!K:K,MATCH(TabClienteLocalidade[[#This Row],[Validação]],EtaCliente!$B:$B,0)),TabClienteLocalidade[[#This Row],[Colunas14]])</f>
        <v>RN</v>
      </c>
      <c r="Z63" s="176" t="str">
        <f>IFERROR(INDEX(EtaCliente!M:M,MATCH(TabClienteLocalidade[[#This Row],[Validação]],EtaCliente!$B:$B,0)),TabClienteLocalidade[[#This Row],[Colunas13]])</f>
        <v>RIACHO DA CRUZ</v>
      </c>
      <c r="AA63" s="147">
        <f>COUNTIFS(EtaCliente!B:B,AB63,EtaCliente!B:B,"&gt;&amp;1")</f>
        <v>1</v>
      </c>
      <c r="AB63" s="147" t="str">
        <f>IF(TabClienteLocalidade[[#This Row],[Cliente]]="","",TabClienteLocalidade[[#This Row],[Cliente]]&amp;" - "&amp;TabClienteLocalidade[[#This Row],[Localidade]])</f>
        <v>CAERN - ADUTORA DO BOQUEIRAO</v>
      </c>
      <c r="AC63" s="191"/>
      <c r="AD63" s="191" t="e">
        <f t="shared" si="0"/>
        <v>#VALUE!</v>
      </c>
      <c r="AE63" s="191" t="e">
        <f t="shared" si="1"/>
        <v>#VALUE!</v>
      </c>
      <c r="AF63" s="191"/>
      <c r="AG63" s="191"/>
      <c r="AH63" s="191"/>
    </row>
    <row r="64" spans="1:34" ht="12.75" customHeight="1" x14ac:dyDescent="0.2">
      <c r="A64" s="14" t="str">
        <f t="shared" si="2"/>
        <v>(61, 'CAERN', '', 'ALTO RODRIGUES', 'ALTO DO RODRIGUES', 'RN', '', '', '0'),</v>
      </c>
      <c r="B64" s="14" t="s">
        <v>8395</v>
      </c>
      <c r="C64" s="14">
        <v>61</v>
      </c>
      <c r="D64" s="14" t="s">
        <v>8399</v>
      </c>
      <c r="E64" s="14" t="str">
        <f>"'"&amp;TabClienteLocalidade[[#This Row],[Cliente]]&amp;"'"</f>
        <v>'CAERN'</v>
      </c>
      <c r="F64" s="14" t="s">
        <v>8399</v>
      </c>
      <c r="G64" s="14" t="str">
        <f>"'"&amp;TabClienteLocalidade[[#This Row],[Regional]]&amp;"'"</f>
        <v>''</v>
      </c>
      <c r="H64" s="14" t="s">
        <v>8399</v>
      </c>
      <c r="I64" s="14" t="str">
        <f>"'"&amp;TabClienteLocalidade[[#This Row],[Localidade]]&amp;"'"</f>
        <v>'ALTO RODRIGUES'</v>
      </c>
      <c r="J64" s="14" t="s">
        <v>8399</v>
      </c>
      <c r="K64" s="14" t="str">
        <f>"'"&amp;TabClienteLocalidade[[#This Row],[Colunas2]]&amp;"'"</f>
        <v>'ALTO DO RODRIGUES'</v>
      </c>
      <c r="L64" s="14" t="s">
        <v>8399</v>
      </c>
      <c r="M64" s="14" t="str">
        <f>"'"&amp;TabClienteLocalidade[[#This Row],[UF]]&amp;"'"</f>
        <v>'RN'</v>
      </c>
      <c r="N64" s="14" t="s">
        <v>8399</v>
      </c>
      <c r="O64" s="14" t="str">
        <f>"'"&amp;IFERROR(TabClienteLocalidade[[#This Row],[Lat]],"")&amp;"'"</f>
        <v>''</v>
      </c>
      <c r="P64" s="14" t="s">
        <v>8399</v>
      </c>
      <c r="Q64" s="14" t="str">
        <f>"'"&amp;IFERROR(TabClienteLocalidade[[#This Row],[Log]],"")&amp;"'"</f>
        <v>''</v>
      </c>
      <c r="R64" s="14" t="s">
        <v>8399</v>
      </c>
      <c r="S64" s="14" t="str">
        <f t="shared" si="3"/>
        <v>'0'</v>
      </c>
      <c r="T64" s="213" t="s">
        <v>8397</v>
      </c>
      <c r="U64" s="213">
        <f>COUNTIFS(CLIENTE_FORN[NICK],TabClienteLocalidade[[#This Row],[Cliente]])</f>
        <v>1</v>
      </c>
      <c r="V64" s="143" t="s">
        <v>133</v>
      </c>
      <c r="X64" s="145" t="s">
        <v>341</v>
      </c>
      <c r="Y64" s="176" t="str">
        <f>IFERROR(INDEX(EtaCliente!K:K,MATCH(TabClienteLocalidade[[#This Row],[Validação]],EtaCliente!$B:$B,0)),TabClienteLocalidade[[#This Row],[Colunas14]])</f>
        <v>RN</v>
      </c>
      <c r="Z64" s="176" t="str">
        <f>IFERROR(INDEX(EtaCliente!M:M,MATCH(TabClienteLocalidade[[#This Row],[Validação]],EtaCliente!$B:$B,0)),TabClienteLocalidade[[#This Row],[Colunas13]])</f>
        <v>ALTO DO RODRIGUES</v>
      </c>
      <c r="AA64" s="147">
        <f>COUNTIFS(EtaCliente!B:B,AB64,EtaCliente!B:B,"&gt;&amp;1")</f>
        <v>1</v>
      </c>
      <c r="AB64" s="147" t="str">
        <f>IF(TabClienteLocalidade[[#This Row],[Cliente]]="","",TabClienteLocalidade[[#This Row],[Cliente]]&amp;" - "&amp;TabClienteLocalidade[[#This Row],[Localidade]])</f>
        <v>CAERN - ALTO RODRIGUES</v>
      </c>
      <c r="AC64" s="191"/>
      <c r="AD64" s="191" t="e">
        <f t="shared" si="0"/>
        <v>#VALUE!</v>
      </c>
      <c r="AE64" s="191" t="e">
        <f t="shared" si="1"/>
        <v>#VALUE!</v>
      </c>
      <c r="AF64" s="191"/>
      <c r="AG64" s="191"/>
      <c r="AH64" s="191"/>
    </row>
    <row r="65" spans="1:34" ht="12.75" customHeight="1" x14ac:dyDescent="0.25">
      <c r="A65" s="14" t="str">
        <f t="shared" si="2"/>
        <v>(62, 'CAERN', '', 'ANGICOS- ADUTORA CENTAL', 'ANGICOS', 'RN', '', '', '0'),</v>
      </c>
      <c r="B65" s="14" t="s">
        <v>8395</v>
      </c>
      <c r="C65" s="14">
        <v>62</v>
      </c>
      <c r="D65" s="14" t="s">
        <v>8399</v>
      </c>
      <c r="E65" s="14" t="str">
        <f>"'"&amp;TabClienteLocalidade[[#This Row],[Cliente]]&amp;"'"</f>
        <v>'CAERN'</v>
      </c>
      <c r="F65" s="14" t="s">
        <v>8399</v>
      </c>
      <c r="G65" s="14" t="str">
        <f>"'"&amp;TabClienteLocalidade[[#This Row],[Regional]]&amp;"'"</f>
        <v>''</v>
      </c>
      <c r="H65" s="14" t="s">
        <v>8399</v>
      </c>
      <c r="I65" s="14" t="str">
        <f>"'"&amp;TabClienteLocalidade[[#This Row],[Localidade]]&amp;"'"</f>
        <v>'ANGICOS- ADUTORA CENTAL'</v>
      </c>
      <c r="J65" s="14" t="s">
        <v>8399</v>
      </c>
      <c r="K65" s="14" t="str">
        <f>"'"&amp;TabClienteLocalidade[[#This Row],[Colunas2]]&amp;"'"</f>
        <v>'ANGICOS'</v>
      </c>
      <c r="L65" s="14" t="s">
        <v>8399</v>
      </c>
      <c r="M65" s="14" t="str">
        <f>"'"&amp;TabClienteLocalidade[[#This Row],[UF]]&amp;"'"</f>
        <v>'RN'</v>
      </c>
      <c r="N65" s="14" t="s">
        <v>8399</v>
      </c>
      <c r="O65" s="14" t="str">
        <f>"'"&amp;IFERROR(TabClienteLocalidade[[#This Row],[Lat]],"")&amp;"'"</f>
        <v>''</v>
      </c>
      <c r="P65" s="14" t="s">
        <v>8399</v>
      </c>
      <c r="Q65" s="14" t="str">
        <f>"'"&amp;IFERROR(TabClienteLocalidade[[#This Row],[Log]],"")&amp;"'"</f>
        <v>''</v>
      </c>
      <c r="R65" s="14" t="s">
        <v>8399</v>
      </c>
      <c r="S65" s="14" t="str">
        <f t="shared" si="3"/>
        <v>'0'</v>
      </c>
      <c r="T65" s="213" t="s">
        <v>8397</v>
      </c>
      <c r="U65" s="213">
        <f>COUNTIFS(CLIENTE_FORN[NICK],TabClienteLocalidade[[#This Row],[Cliente]])</f>
        <v>1</v>
      </c>
      <c r="V65" s="143" t="s">
        <v>133</v>
      </c>
      <c r="X65" s="56" t="s">
        <v>7362</v>
      </c>
      <c r="Y65" s="176" t="str">
        <f>IFERROR(INDEX(EtaCliente!K:K,MATCH(TabClienteLocalidade[[#This Row],[Validação]],EtaCliente!$B:$B,0)),TabClienteLocalidade[[#This Row],[Colunas14]])</f>
        <v>RN</v>
      </c>
      <c r="Z65" s="176" t="str">
        <f>IFERROR(INDEX(EtaCliente!M:M,MATCH(TabClienteLocalidade[[#This Row],[Validação]],EtaCliente!$B:$B,0)),TabClienteLocalidade[[#This Row],[Colunas13]])</f>
        <v>ANGICOS</v>
      </c>
      <c r="AA65" s="147">
        <f>COUNTIFS(EtaCliente!B:B,AB65,EtaCliente!B:B,"&gt;&amp;1")</f>
        <v>1</v>
      </c>
      <c r="AB65" s="147" t="str">
        <f>IF(TabClienteLocalidade[[#This Row],[Cliente]]="","",TabClienteLocalidade[[#This Row],[Cliente]]&amp;" - "&amp;TabClienteLocalidade[[#This Row],[Localidade]])</f>
        <v>CAERN - ANGICOS- ADUTORA CENTAL</v>
      </c>
      <c r="AC65" s="191"/>
      <c r="AD65" s="191" t="e">
        <f t="shared" si="0"/>
        <v>#VALUE!</v>
      </c>
      <c r="AE65" s="191" t="e">
        <f t="shared" si="1"/>
        <v>#VALUE!</v>
      </c>
      <c r="AF65" s="191"/>
      <c r="AG65" s="191"/>
      <c r="AH65" s="191"/>
    </row>
    <row r="66" spans="1:34" x14ac:dyDescent="0.2">
      <c r="A66" s="14" t="str">
        <f t="shared" si="2"/>
        <v>(63, 'CAERN', '', 'APODI', 'APODI', 'RN', '', '', '0'),</v>
      </c>
      <c r="B66" s="14" t="s">
        <v>8395</v>
      </c>
      <c r="C66" s="14">
        <v>63</v>
      </c>
      <c r="D66" s="14" t="s">
        <v>8399</v>
      </c>
      <c r="E66" s="14" t="str">
        <f>"'"&amp;TabClienteLocalidade[[#This Row],[Cliente]]&amp;"'"</f>
        <v>'CAERN'</v>
      </c>
      <c r="F66" s="14" t="s">
        <v>8399</v>
      </c>
      <c r="G66" s="14" t="str">
        <f>"'"&amp;TabClienteLocalidade[[#This Row],[Regional]]&amp;"'"</f>
        <v>''</v>
      </c>
      <c r="H66" s="14" t="s">
        <v>8399</v>
      </c>
      <c r="I66" s="14" t="str">
        <f>"'"&amp;TabClienteLocalidade[[#This Row],[Localidade]]&amp;"'"</f>
        <v>'APODI'</v>
      </c>
      <c r="J66" s="14" t="s">
        <v>8399</v>
      </c>
      <c r="K66" s="14" t="str">
        <f>"'"&amp;TabClienteLocalidade[[#This Row],[Colunas2]]&amp;"'"</f>
        <v>'APODI'</v>
      </c>
      <c r="L66" s="14" t="s">
        <v>8399</v>
      </c>
      <c r="M66" s="14" t="str">
        <f>"'"&amp;TabClienteLocalidade[[#This Row],[UF]]&amp;"'"</f>
        <v>'RN'</v>
      </c>
      <c r="N66" s="14" t="s">
        <v>8399</v>
      </c>
      <c r="O66" s="14" t="str">
        <f>"'"&amp;IFERROR(TabClienteLocalidade[[#This Row],[Lat]],"")&amp;"'"</f>
        <v>''</v>
      </c>
      <c r="P66" s="14" t="s">
        <v>8399</v>
      </c>
      <c r="Q66" s="14" t="str">
        <f>"'"&amp;IFERROR(TabClienteLocalidade[[#This Row],[Log]],"")&amp;"'"</f>
        <v>''</v>
      </c>
      <c r="R66" s="14" t="s">
        <v>8399</v>
      </c>
      <c r="S66" s="14" t="str">
        <f t="shared" si="3"/>
        <v>'0'</v>
      </c>
      <c r="T66" s="213" t="s">
        <v>8397</v>
      </c>
      <c r="U66" s="213">
        <f>COUNTIFS(CLIENTE_FORN[NICK],TabClienteLocalidade[[#This Row],[Cliente]])</f>
        <v>1</v>
      </c>
      <c r="V66" s="143" t="s">
        <v>133</v>
      </c>
      <c r="X66" s="151" t="s">
        <v>342</v>
      </c>
      <c r="Y66" s="176" t="str">
        <f>IFERROR(INDEX(EtaCliente!K:K,MATCH(TabClienteLocalidade[[#This Row],[Validação]],EtaCliente!$B:$B,0)),TabClienteLocalidade[[#This Row],[Colunas14]])</f>
        <v>RN</v>
      </c>
      <c r="Z66" s="176" t="str">
        <f>IFERROR(INDEX(EtaCliente!M:M,MATCH(TabClienteLocalidade[[#This Row],[Validação]],EtaCliente!$B:$B,0)),TabClienteLocalidade[[#This Row],[Colunas13]])</f>
        <v>APODI</v>
      </c>
      <c r="AA66" s="147">
        <f>COUNTIFS(EtaCliente!B:B,AB66,EtaCliente!B:B,"&gt;&amp;1")</f>
        <v>1</v>
      </c>
      <c r="AB66" s="147" t="str">
        <f>IF(TabClienteLocalidade[[#This Row],[Cliente]]="","",TabClienteLocalidade[[#This Row],[Cliente]]&amp;" - "&amp;TabClienteLocalidade[[#This Row],[Localidade]])</f>
        <v>CAERN - APODI</v>
      </c>
      <c r="AC66" s="191"/>
      <c r="AD66" s="191" t="e">
        <f t="shared" ref="AD66:AD129" si="4">LEFT(AC66,SEARCH(",",AC66,1)-1)</f>
        <v>#VALUE!</v>
      </c>
      <c r="AE66" s="191" t="e">
        <f t="shared" si="1"/>
        <v>#VALUE!</v>
      </c>
      <c r="AF66" s="191"/>
      <c r="AG66" s="191"/>
      <c r="AH66" s="191"/>
    </row>
    <row r="67" spans="1:34" ht="12.75" customHeight="1" x14ac:dyDescent="0.2">
      <c r="A67" s="14" t="str">
        <f t="shared" si="2"/>
        <v>(64, 'CAERN', '', 'AREIA BRANCA', 'AREIA BRANCA', 'RN', '', '', '0'),</v>
      </c>
      <c r="B67" s="14" t="s">
        <v>8395</v>
      </c>
      <c r="C67" s="14">
        <v>64</v>
      </c>
      <c r="D67" s="14" t="s">
        <v>8399</v>
      </c>
      <c r="E67" s="14" t="str">
        <f>"'"&amp;TabClienteLocalidade[[#This Row],[Cliente]]&amp;"'"</f>
        <v>'CAERN'</v>
      </c>
      <c r="F67" s="14" t="s">
        <v>8399</v>
      </c>
      <c r="G67" s="14" t="str">
        <f>"'"&amp;TabClienteLocalidade[[#This Row],[Regional]]&amp;"'"</f>
        <v>''</v>
      </c>
      <c r="H67" s="14" t="s">
        <v>8399</v>
      </c>
      <c r="I67" s="14" t="str">
        <f>"'"&amp;TabClienteLocalidade[[#This Row],[Localidade]]&amp;"'"</f>
        <v>'AREIA BRANCA'</v>
      </c>
      <c r="J67" s="14" t="s">
        <v>8399</v>
      </c>
      <c r="K67" s="14" t="str">
        <f>"'"&amp;TabClienteLocalidade[[#This Row],[Colunas2]]&amp;"'"</f>
        <v>'AREIA BRANCA'</v>
      </c>
      <c r="L67" s="14" t="s">
        <v>8399</v>
      </c>
      <c r="M67" s="14" t="str">
        <f>"'"&amp;TabClienteLocalidade[[#This Row],[UF]]&amp;"'"</f>
        <v>'RN'</v>
      </c>
      <c r="N67" s="14" t="s">
        <v>8399</v>
      </c>
      <c r="O67" s="14" t="str">
        <f>"'"&amp;IFERROR(TabClienteLocalidade[[#This Row],[Lat]],"")&amp;"'"</f>
        <v>''</v>
      </c>
      <c r="P67" s="14" t="s">
        <v>8399</v>
      </c>
      <c r="Q67" s="14" t="str">
        <f>"'"&amp;IFERROR(TabClienteLocalidade[[#This Row],[Log]],"")&amp;"'"</f>
        <v>''</v>
      </c>
      <c r="R67" s="14" t="s">
        <v>8399</v>
      </c>
      <c r="S67" s="14" t="str">
        <f t="shared" si="3"/>
        <v>'0'</v>
      </c>
      <c r="T67" s="213" t="s">
        <v>8397</v>
      </c>
      <c r="U67" s="213">
        <f>COUNTIFS(CLIENTE_FORN[NICK],TabClienteLocalidade[[#This Row],[Cliente]])</f>
        <v>1</v>
      </c>
      <c r="V67" s="143" t="s">
        <v>133</v>
      </c>
      <c r="X67" s="145" t="s">
        <v>343</v>
      </c>
      <c r="Y67" s="176" t="str">
        <f>IFERROR(INDEX(EtaCliente!K:K,MATCH(TabClienteLocalidade[[#This Row],[Validação]],EtaCliente!$B:$B,0)),TabClienteLocalidade[[#This Row],[Colunas14]])</f>
        <v>RN</v>
      </c>
      <c r="Z67" s="176" t="str">
        <f>IFERROR(INDEX(EtaCliente!M:M,MATCH(TabClienteLocalidade[[#This Row],[Validação]],EtaCliente!$B:$B,0)),TabClienteLocalidade[[#This Row],[Colunas13]])</f>
        <v>AREIA BRANCA</v>
      </c>
      <c r="AA67" s="147">
        <f>COUNTIFS(EtaCliente!B:B,AB67,EtaCliente!B:B,"&gt;&amp;1")</f>
        <v>1</v>
      </c>
      <c r="AB67" s="147" t="str">
        <f>IF(TabClienteLocalidade[[#This Row],[Cliente]]="","",TabClienteLocalidade[[#This Row],[Cliente]]&amp;" - "&amp;TabClienteLocalidade[[#This Row],[Localidade]])</f>
        <v>CAERN - AREIA BRANCA</v>
      </c>
      <c r="AC67" s="191"/>
      <c r="AD67" s="191" t="e">
        <f t="shared" si="4"/>
        <v>#VALUE!</v>
      </c>
      <c r="AE67" s="191" t="e">
        <f t="shared" ref="AE67:AE130" si="5">RIGHT(AC67,LEN(AC67)-SEARCH(",",AC67,1))</f>
        <v>#VALUE!</v>
      </c>
      <c r="AF67" s="191"/>
      <c r="AG67" s="191"/>
      <c r="AH67" s="191"/>
    </row>
    <row r="68" spans="1:34" ht="12.75" customHeight="1" x14ac:dyDescent="0.2">
      <c r="A68" s="14" t="str">
        <f t="shared" ref="A68:A131" si="6">CONCATENATE(B68,C68,D68,E68,F68,G68,H68,I68,J68,K68,L68,M68,N68,O68,P68,Q68,R68,S68,T68)</f>
        <v>(65, 'CAERN', '', 'ASSU', 'ACU', 'RN', '-5.5784597', '-36.9269303', '0'),</v>
      </c>
      <c r="B68" s="14" t="s">
        <v>8395</v>
      </c>
      <c r="C68" s="14">
        <v>65</v>
      </c>
      <c r="D68" s="14" t="s">
        <v>8399</v>
      </c>
      <c r="E68" s="14" t="str">
        <f>"'"&amp;TabClienteLocalidade[[#This Row],[Cliente]]&amp;"'"</f>
        <v>'CAERN'</v>
      </c>
      <c r="F68" s="14" t="s">
        <v>8399</v>
      </c>
      <c r="G68" s="14" t="str">
        <f>"'"&amp;TabClienteLocalidade[[#This Row],[Regional]]&amp;"'"</f>
        <v>''</v>
      </c>
      <c r="H68" s="14" t="s">
        <v>8399</v>
      </c>
      <c r="I68" s="14" t="str">
        <f>"'"&amp;TabClienteLocalidade[[#This Row],[Localidade]]&amp;"'"</f>
        <v>'ASSU'</v>
      </c>
      <c r="J68" s="14" t="s">
        <v>8399</v>
      </c>
      <c r="K68" s="14" t="str">
        <f>"'"&amp;TabClienteLocalidade[[#This Row],[Colunas2]]&amp;"'"</f>
        <v>'ACU'</v>
      </c>
      <c r="L68" s="14" t="s">
        <v>8399</v>
      </c>
      <c r="M68" s="14" t="str">
        <f>"'"&amp;TabClienteLocalidade[[#This Row],[UF]]&amp;"'"</f>
        <v>'RN'</v>
      </c>
      <c r="N68" s="14" t="s">
        <v>8399</v>
      </c>
      <c r="O68" s="14" t="str">
        <f>"'"&amp;IFERROR(TabClienteLocalidade[[#This Row],[Lat]],"")&amp;"'"</f>
        <v>'-5.5784597'</v>
      </c>
      <c r="P68" s="14" t="s">
        <v>8399</v>
      </c>
      <c r="Q68" s="14" t="str">
        <f>"'"&amp;IFERROR(TabClienteLocalidade[[#This Row],[Log]],"")&amp;"'"</f>
        <v>'-36.9269303'</v>
      </c>
      <c r="R68" s="14" t="s">
        <v>8399</v>
      </c>
      <c r="S68" s="14" t="str">
        <f t="shared" ref="S68:S131" si="7">"'"&amp;0&amp;"'"</f>
        <v>'0'</v>
      </c>
      <c r="T68" s="213" t="s">
        <v>8397</v>
      </c>
      <c r="U68" s="213">
        <f>COUNTIFS(CLIENTE_FORN[NICK],TabClienteLocalidade[[#This Row],[Cliente]])</f>
        <v>1</v>
      </c>
      <c r="V68" s="143" t="s">
        <v>133</v>
      </c>
      <c r="X68" s="145" t="s">
        <v>211</v>
      </c>
      <c r="Y68" s="176" t="str">
        <f>IFERROR(INDEX(EtaCliente!K:K,MATCH(TabClienteLocalidade[[#This Row],[Validação]],EtaCliente!$B:$B,0)),TabClienteLocalidade[[#This Row],[Colunas14]])</f>
        <v>RN</v>
      </c>
      <c r="Z68" s="176" t="str">
        <f>IFERROR(INDEX(EtaCliente!M:M,MATCH(TabClienteLocalidade[[#This Row],[Validação]],EtaCliente!$B:$B,0)),TabClienteLocalidade[[#This Row],[Colunas13]])</f>
        <v>ACU</v>
      </c>
      <c r="AA68" s="147">
        <f>COUNTIFS(EtaCliente!B:B,AB68,EtaCliente!B:B,"&gt;&amp;1")</f>
        <v>1</v>
      </c>
      <c r="AB68" s="147" t="str">
        <f>IF(TabClienteLocalidade[[#This Row],[Cliente]]="","",TabClienteLocalidade[[#This Row],[Cliente]]&amp;" - "&amp;TabClienteLocalidade[[#This Row],[Localidade]])</f>
        <v>CAERN - ASSU</v>
      </c>
      <c r="AC68" s="191" t="s">
        <v>8268</v>
      </c>
      <c r="AD68" s="191" t="str">
        <f t="shared" si="4"/>
        <v>-5.5784597</v>
      </c>
      <c r="AE68" s="191" t="str">
        <f t="shared" si="5"/>
        <v>-36.9269303</v>
      </c>
      <c r="AF68" s="191"/>
      <c r="AG68" s="191"/>
      <c r="AH68" s="191"/>
    </row>
    <row r="69" spans="1:34" x14ac:dyDescent="0.2">
      <c r="A69" s="14" t="str">
        <f t="shared" si="6"/>
        <v>(66, 'CAERN', '', 'BOA SAUDE', 'BOA SAUDE', 'RN', '', '', '0'),</v>
      </c>
      <c r="B69" s="14" t="s">
        <v>8395</v>
      </c>
      <c r="C69" s="14">
        <v>66</v>
      </c>
      <c r="D69" s="14" t="s">
        <v>8399</v>
      </c>
      <c r="E69" s="14" t="str">
        <f>"'"&amp;TabClienteLocalidade[[#This Row],[Cliente]]&amp;"'"</f>
        <v>'CAERN'</v>
      </c>
      <c r="F69" s="14" t="s">
        <v>8399</v>
      </c>
      <c r="G69" s="14" t="str">
        <f>"'"&amp;TabClienteLocalidade[[#This Row],[Regional]]&amp;"'"</f>
        <v>''</v>
      </c>
      <c r="H69" s="14" t="s">
        <v>8399</v>
      </c>
      <c r="I69" s="14" t="str">
        <f>"'"&amp;TabClienteLocalidade[[#This Row],[Localidade]]&amp;"'"</f>
        <v>'BOA SAUDE'</v>
      </c>
      <c r="J69" s="14" t="s">
        <v>8399</v>
      </c>
      <c r="K69" s="14" t="str">
        <f>"'"&amp;TabClienteLocalidade[[#This Row],[Colunas2]]&amp;"'"</f>
        <v>'BOA SAUDE'</v>
      </c>
      <c r="L69" s="14" t="s">
        <v>8399</v>
      </c>
      <c r="M69" s="14" t="str">
        <f>"'"&amp;TabClienteLocalidade[[#This Row],[UF]]&amp;"'"</f>
        <v>'RN'</v>
      </c>
      <c r="N69" s="14" t="s">
        <v>8399</v>
      </c>
      <c r="O69" s="14" t="str">
        <f>"'"&amp;IFERROR(TabClienteLocalidade[[#This Row],[Lat]],"")&amp;"'"</f>
        <v>''</v>
      </c>
      <c r="P69" s="14" t="s">
        <v>8399</v>
      </c>
      <c r="Q69" s="14" t="str">
        <f>"'"&amp;IFERROR(TabClienteLocalidade[[#This Row],[Log]],"")&amp;"'"</f>
        <v>''</v>
      </c>
      <c r="R69" s="14" t="s">
        <v>8399</v>
      </c>
      <c r="S69" s="14" t="str">
        <f t="shared" si="7"/>
        <v>'0'</v>
      </c>
      <c r="T69" s="213" t="s">
        <v>8397</v>
      </c>
      <c r="U69" s="213">
        <f>COUNTIFS(CLIENTE_FORN[NICK],TabClienteLocalidade[[#This Row],[Cliente]])</f>
        <v>1</v>
      </c>
      <c r="V69" s="143" t="s">
        <v>133</v>
      </c>
      <c r="X69" s="145" t="s">
        <v>1565</v>
      </c>
      <c r="Y69" s="176" t="str">
        <f>IFERROR(INDEX(EtaCliente!K:K,MATCH(TabClienteLocalidade[[#This Row],[Validação]],EtaCliente!$B:$B,0)),TabClienteLocalidade[[#This Row],[Colunas14]])</f>
        <v>RN</v>
      </c>
      <c r="Z69" s="176" t="str">
        <f>IFERROR(INDEX(EtaCliente!M:M,MATCH(TabClienteLocalidade[[#This Row],[Validação]],EtaCliente!$B:$B,0)),TabClienteLocalidade[[#This Row],[Colunas13]])</f>
        <v>BOA SAUDE</v>
      </c>
      <c r="AA69" s="147">
        <f>COUNTIFS(EtaCliente!B:B,AB69,EtaCliente!B:B,"&gt;&amp;1")</f>
        <v>1</v>
      </c>
      <c r="AB69" s="147" t="str">
        <f>IF(TabClienteLocalidade[[#This Row],[Cliente]]="","",TabClienteLocalidade[[#This Row],[Cliente]]&amp;" - "&amp;TabClienteLocalidade[[#This Row],[Localidade]])</f>
        <v>CAERN - BOA SAUDE</v>
      </c>
      <c r="AC69" s="191"/>
      <c r="AD69" s="191" t="e">
        <f t="shared" si="4"/>
        <v>#VALUE!</v>
      </c>
      <c r="AE69" s="191" t="e">
        <f t="shared" si="5"/>
        <v>#VALUE!</v>
      </c>
      <c r="AF69" s="191"/>
      <c r="AG69" s="191"/>
      <c r="AH69" s="191"/>
    </row>
    <row r="70" spans="1:34" x14ac:dyDescent="0.2">
      <c r="A70" s="14" t="str">
        <f t="shared" si="6"/>
        <v>(67, 'CAERN', '', 'BOM JESUS - EB - 8', 'BOM JESUS', 'RN', '', '', '0'),</v>
      </c>
      <c r="B70" s="14" t="s">
        <v>8395</v>
      </c>
      <c r="C70" s="14">
        <v>67</v>
      </c>
      <c r="D70" s="14" t="s">
        <v>8399</v>
      </c>
      <c r="E70" s="14" t="str">
        <f>"'"&amp;TabClienteLocalidade[[#This Row],[Cliente]]&amp;"'"</f>
        <v>'CAERN'</v>
      </c>
      <c r="F70" s="14" t="s">
        <v>8399</v>
      </c>
      <c r="G70" s="14" t="str">
        <f>"'"&amp;TabClienteLocalidade[[#This Row],[Regional]]&amp;"'"</f>
        <v>''</v>
      </c>
      <c r="H70" s="14" t="s">
        <v>8399</v>
      </c>
      <c r="I70" s="14" t="str">
        <f>"'"&amp;TabClienteLocalidade[[#This Row],[Localidade]]&amp;"'"</f>
        <v>'BOM JESUS - EB - 8'</v>
      </c>
      <c r="J70" s="14" t="s">
        <v>8399</v>
      </c>
      <c r="K70" s="14" t="str">
        <f>"'"&amp;TabClienteLocalidade[[#This Row],[Colunas2]]&amp;"'"</f>
        <v>'BOM JESUS'</v>
      </c>
      <c r="L70" s="14" t="s">
        <v>8399</v>
      </c>
      <c r="M70" s="14" t="str">
        <f>"'"&amp;TabClienteLocalidade[[#This Row],[UF]]&amp;"'"</f>
        <v>'RN'</v>
      </c>
      <c r="N70" s="14" t="s">
        <v>8399</v>
      </c>
      <c r="O70" s="14" t="str">
        <f>"'"&amp;IFERROR(TabClienteLocalidade[[#This Row],[Lat]],"")&amp;"'"</f>
        <v>''</v>
      </c>
      <c r="P70" s="14" t="s">
        <v>8399</v>
      </c>
      <c r="Q70" s="14" t="str">
        <f>"'"&amp;IFERROR(TabClienteLocalidade[[#This Row],[Log]],"")&amp;"'"</f>
        <v>''</v>
      </c>
      <c r="R70" s="14" t="s">
        <v>8399</v>
      </c>
      <c r="S70" s="14" t="str">
        <f t="shared" si="7"/>
        <v>'0'</v>
      </c>
      <c r="T70" s="213" t="s">
        <v>8397</v>
      </c>
      <c r="U70" s="213">
        <f>COUNTIFS(CLIENTE_FORN[NICK],TabClienteLocalidade[[#This Row],[Cliente]])</f>
        <v>1</v>
      </c>
      <c r="V70" s="143" t="s">
        <v>133</v>
      </c>
      <c r="X70" s="145" t="s">
        <v>1089</v>
      </c>
      <c r="Y70" s="176" t="str">
        <f>IFERROR(INDEX(EtaCliente!K:K,MATCH(TabClienteLocalidade[[#This Row],[Validação]],EtaCliente!$B:$B,0)),TabClienteLocalidade[[#This Row],[Colunas14]])</f>
        <v>RN</v>
      </c>
      <c r="Z70" s="176" t="str">
        <f>IFERROR(INDEX(EtaCliente!M:M,MATCH(TabClienteLocalidade[[#This Row],[Validação]],EtaCliente!$B:$B,0)),TabClienteLocalidade[[#This Row],[Colunas13]])</f>
        <v>BOM JESUS</v>
      </c>
      <c r="AA70" s="147">
        <f>COUNTIFS(EtaCliente!B:B,AB70,EtaCliente!B:B,"&gt;&amp;1")</f>
        <v>1</v>
      </c>
      <c r="AB70" s="147" t="str">
        <f>IF(TabClienteLocalidade[[#This Row],[Cliente]]="","",TabClienteLocalidade[[#This Row],[Cliente]]&amp;" - "&amp;TabClienteLocalidade[[#This Row],[Localidade]])</f>
        <v>CAERN - BOM JESUS - EB - 8</v>
      </c>
      <c r="AC70" s="191"/>
      <c r="AD70" s="191" t="e">
        <f t="shared" si="4"/>
        <v>#VALUE!</v>
      </c>
      <c r="AE70" s="191" t="e">
        <f t="shared" si="5"/>
        <v>#VALUE!</v>
      </c>
      <c r="AF70" s="191"/>
      <c r="AG70" s="191"/>
      <c r="AH70" s="191"/>
    </row>
    <row r="71" spans="1:34" x14ac:dyDescent="0.2">
      <c r="A71" s="14" t="str">
        <f t="shared" si="6"/>
        <v>(68, 'CAERN', '', 'BRASIL NOVO', 'NATAL', 'RN', '', '', '0'),</v>
      </c>
      <c r="B71" s="14" t="s">
        <v>8395</v>
      </c>
      <c r="C71" s="14">
        <v>68</v>
      </c>
      <c r="D71" s="14" t="s">
        <v>8399</v>
      </c>
      <c r="E71" s="14" t="str">
        <f>"'"&amp;TabClienteLocalidade[[#This Row],[Cliente]]&amp;"'"</f>
        <v>'CAERN'</v>
      </c>
      <c r="F71" s="14" t="s">
        <v>8399</v>
      </c>
      <c r="G71" s="14" t="str">
        <f>"'"&amp;TabClienteLocalidade[[#This Row],[Regional]]&amp;"'"</f>
        <v>''</v>
      </c>
      <c r="H71" s="14" t="s">
        <v>8399</v>
      </c>
      <c r="I71" s="14" t="str">
        <f>"'"&amp;TabClienteLocalidade[[#This Row],[Localidade]]&amp;"'"</f>
        <v>'BRASIL NOVO'</v>
      </c>
      <c r="J71" s="14" t="s">
        <v>8399</v>
      </c>
      <c r="K71" s="14" t="str">
        <f>"'"&amp;TabClienteLocalidade[[#This Row],[Colunas2]]&amp;"'"</f>
        <v>'NATAL'</v>
      </c>
      <c r="L71" s="14" t="s">
        <v>8399</v>
      </c>
      <c r="M71" s="14" t="str">
        <f>"'"&amp;TabClienteLocalidade[[#This Row],[UF]]&amp;"'"</f>
        <v>'RN'</v>
      </c>
      <c r="N71" s="14" t="s">
        <v>8399</v>
      </c>
      <c r="O71" s="14" t="str">
        <f>"'"&amp;IFERROR(TabClienteLocalidade[[#This Row],[Lat]],"")&amp;"'"</f>
        <v>''</v>
      </c>
      <c r="P71" s="14" t="s">
        <v>8399</v>
      </c>
      <c r="Q71" s="14" t="str">
        <f>"'"&amp;IFERROR(TabClienteLocalidade[[#This Row],[Log]],"")&amp;"'"</f>
        <v>''</v>
      </c>
      <c r="R71" s="14" t="s">
        <v>8399</v>
      </c>
      <c r="S71" s="14" t="str">
        <f t="shared" si="7"/>
        <v>'0'</v>
      </c>
      <c r="T71" s="213" t="s">
        <v>8397</v>
      </c>
      <c r="U71" s="213">
        <f>COUNTIFS(CLIENTE_FORN[NICK],TabClienteLocalidade[[#This Row],[Cliente]])</f>
        <v>1</v>
      </c>
      <c r="V71" s="145" t="s">
        <v>133</v>
      </c>
      <c r="W71" s="145"/>
      <c r="X71" s="145" t="s">
        <v>1814</v>
      </c>
      <c r="Y71" s="176" t="str">
        <f>IFERROR(INDEX(EtaCliente!K:K,MATCH(TabClienteLocalidade[[#This Row],[Validação]],EtaCliente!$B:$B,0)),TabClienteLocalidade[[#This Row],[Colunas14]])</f>
        <v>RN</v>
      </c>
      <c r="Z71" s="176" t="str">
        <f>IFERROR(INDEX(EtaCliente!M:M,MATCH(TabClienteLocalidade[[#This Row],[Validação]],EtaCliente!$B:$B,0)),TabClienteLocalidade[[#This Row],[Colunas13]])</f>
        <v>NATAL</v>
      </c>
      <c r="AA71" s="147">
        <f>COUNTIFS(EtaCliente!B:B,AB71,EtaCliente!B:B,"&gt;&amp;1")</f>
        <v>1</v>
      </c>
      <c r="AB71" s="146" t="str">
        <f>IF(TabClienteLocalidade[[#This Row],[Cliente]]="","",TabClienteLocalidade[[#This Row],[Cliente]]&amp;" - "&amp;TabClienteLocalidade[[#This Row],[Localidade]])</f>
        <v>CAERN - BRASIL NOVO</v>
      </c>
      <c r="AC71" s="191"/>
      <c r="AD71" s="191" t="e">
        <f t="shared" si="4"/>
        <v>#VALUE!</v>
      </c>
      <c r="AE71" s="191" t="e">
        <f t="shared" si="5"/>
        <v>#VALUE!</v>
      </c>
      <c r="AF71" s="191"/>
      <c r="AG71" s="191"/>
      <c r="AH71" s="191"/>
    </row>
    <row r="72" spans="1:34" x14ac:dyDescent="0.2">
      <c r="A72" s="14" t="str">
        <f t="shared" si="6"/>
        <v>(69, 'CAERN', 'CAICO', 'CAICO', 'CAICO', 'RN', '', '', '0'),</v>
      </c>
      <c r="B72" s="14" t="s">
        <v>8395</v>
      </c>
      <c r="C72" s="14">
        <v>69</v>
      </c>
      <c r="D72" s="14" t="s">
        <v>8399</v>
      </c>
      <c r="E72" s="14" t="str">
        <f>"'"&amp;TabClienteLocalidade[[#This Row],[Cliente]]&amp;"'"</f>
        <v>'CAERN'</v>
      </c>
      <c r="F72" s="14" t="s">
        <v>8399</v>
      </c>
      <c r="G72" s="14" t="str">
        <f>"'"&amp;TabClienteLocalidade[[#This Row],[Regional]]&amp;"'"</f>
        <v>'CAICO'</v>
      </c>
      <c r="H72" s="14" t="s">
        <v>8399</v>
      </c>
      <c r="I72" s="14" t="str">
        <f>"'"&amp;TabClienteLocalidade[[#This Row],[Localidade]]&amp;"'"</f>
        <v>'CAICO'</v>
      </c>
      <c r="J72" s="14" t="s">
        <v>8399</v>
      </c>
      <c r="K72" s="14" t="str">
        <f>"'"&amp;TabClienteLocalidade[[#This Row],[Colunas2]]&amp;"'"</f>
        <v>'CAICO'</v>
      </c>
      <c r="L72" s="14" t="s">
        <v>8399</v>
      </c>
      <c r="M72" s="14" t="str">
        <f>"'"&amp;TabClienteLocalidade[[#This Row],[UF]]&amp;"'"</f>
        <v>'RN'</v>
      </c>
      <c r="N72" s="14" t="s">
        <v>8399</v>
      </c>
      <c r="O72" s="14" t="str">
        <f>"'"&amp;IFERROR(TabClienteLocalidade[[#This Row],[Lat]],"")&amp;"'"</f>
        <v>''</v>
      </c>
      <c r="P72" s="14" t="s">
        <v>8399</v>
      </c>
      <c r="Q72" s="14" t="str">
        <f>"'"&amp;IFERROR(TabClienteLocalidade[[#This Row],[Log]],"")&amp;"'"</f>
        <v>''</v>
      </c>
      <c r="R72" s="14" t="s">
        <v>8399</v>
      </c>
      <c r="S72" s="14" t="str">
        <f t="shared" si="7"/>
        <v>'0'</v>
      </c>
      <c r="T72" s="213" t="s">
        <v>8397</v>
      </c>
      <c r="U72" s="213">
        <f>COUNTIFS(CLIENTE_FORN[NICK],TabClienteLocalidade[[#This Row],[Cliente]])</f>
        <v>1</v>
      </c>
      <c r="V72" s="143" t="s">
        <v>133</v>
      </c>
      <c r="W72" s="143" t="s">
        <v>212</v>
      </c>
      <c r="X72" s="145" t="s">
        <v>212</v>
      </c>
      <c r="Y72" s="176" t="str">
        <f>IFERROR(INDEX(EtaCliente!K:K,MATCH(TabClienteLocalidade[[#This Row],[Validação]],EtaCliente!$B:$B,0)),TabClienteLocalidade[[#This Row],[Colunas14]])</f>
        <v>RN</v>
      </c>
      <c r="Z72" s="176" t="str">
        <f>IFERROR(INDEX(EtaCliente!M:M,MATCH(TabClienteLocalidade[[#This Row],[Validação]],EtaCliente!$B:$B,0)),TabClienteLocalidade[[#This Row],[Colunas13]])</f>
        <v>CAICO</v>
      </c>
      <c r="AA72" s="147">
        <f>COUNTIFS(EtaCliente!B:B,AB72,EtaCliente!B:B,"&gt;&amp;1")</f>
        <v>1</v>
      </c>
      <c r="AB72" s="147" t="str">
        <f>IF(TabClienteLocalidade[[#This Row],[Cliente]]="","",TabClienteLocalidade[[#This Row],[Cliente]]&amp;" - "&amp;TabClienteLocalidade[[#This Row],[Localidade]])</f>
        <v>CAERN - CAICO</v>
      </c>
      <c r="AC72" s="191"/>
      <c r="AD72" s="191" t="e">
        <f t="shared" si="4"/>
        <v>#VALUE!</v>
      </c>
      <c r="AE72" s="191" t="e">
        <f t="shared" si="5"/>
        <v>#VALUE!</v>
      </c>
      <c r="AF72" s="191"/>
      <c r="AG72" s="191"/>
      <c r="AH72" s="191"/>
    </row>
    <row r="73" spans="1:34" x14ac:dyDescent="0.2">
      <c r="A73" s="14" t="str">
        <f t="shared" si="6"/>
        <v>(70, 'CAERN', '', 'CAICO ZONA NORTE', 'CAICO', 'RN', '', '', '0'),</v>
      </c>
      <c r="B73" s="14" t="s">
        <v>8395</v>
      </c>
      <c r="C73" s="14">
        <v>70</v>
      </c>
      <c r="D73" s="14" t="s">
        <v>8399</v>
      </c>
      <c r="E73" s="14" t="str">
        <f>"'"&amp;TabClienteLocalidade[[#This Row],[Cliente]]&amp;"'"</f>
        <v>'CAERN'</v>
      </c>
      <c r="F73" s="14" t="s">
        <v>8399</v>
      </c>
      <c r="G73" s="14" t="str">
        <f>"'"&amp;TabClienteLocalidade[[#This Row],[Regional]]&amp;"'"</f>
        <v>''</v>
      </c>
      <c r="H73" s="14" t="s">
        <v>8399</v>
      </c>
      <c r="I73" s="14" t="str">
        <f>"'"&amp;TabClienteLocalidade[[#This Row],[Localidade]]&amp;"'"</f>
        <v>'CAICO ZONA NORTE'</v>
      </c>
      <c r="J73" s="14" t="s">
        <v>8399</v>
      </c>
      <c r="K73" s="14" t="str">
        <f>"'"&amp;TabClienteLocalidade[[#This Row],[Colunas2]]&amp;"'"</f>
        <v>'CAICO'</v>
      </c>
      <c r="L73" s="14" t="s">
        <v>8399</v>
      </c>
      <c r="M73" s="14" t="str">
        <f>"'"&amp;TabClienteLocalidade[[#This Row],[UF]]&amp;"'"</f>
        <v>'RN'</v>
      </c>
      <c r="N73" s="14" t="s">
        <v>8399</v>
      </c>
      <c r="O73" s="14" t="str">
        <f>"'"&amp;IFERROR(TabClienteLocalidade[[#This Row],[Lat]],"")&amp;"'"</f>
        <v>''</v>
      </c>
      <c r="P73" s="14" t="s">
        <v>8399</v>
      </c>
      <c r="Q73" s="14" t="str">
        <f>"'"&amp;IFERROR(TabClienteLocalidade[[#This Row],[Log]],"")&amp;"'"</f>
        <v>''</v>
      </c>
      <c r="R73" s="14" t="s">
        <v>8399</v>
      </c>
      <c r="S73" s="14" t="str">
        <f t="shared" si="7"/>
        <v>'0'</v>
      </c>
      <c r="T73" s="213" t="s">
        <v>8397</v>
      </c>
      <c r="U73" s="213">
        <f>COUNTIFS(CLIENTE_FORN[NICK],TabClienteLocalidade[[#This Row],[Cliente]])</f>
        <v>1</v>
      </c>
      <c r="V73" s="143" t="s">
        <v>133</v>
      </c>
      <c r="X73" s="145" t="s">
        <v>1546</v>
      </c>
      <c r="Y73" s="176" t="str">
        <f>IFERROR(INDEX(EtaCliente!K:K,MATCH(TabClienteLocalidade[[#This Row],[Validação]],EtaCliente!$B:$B,0)),TabClienteLocalidade[[#This Row],[Colunas14]])</f>
        <v>RN</v>
      </c>
      <c r="Z73" s="176" t="str">
        <f>IFERROR(INDEX(EtaCliente!M:M,MATCH(TabClienteLocalidade[[#This Row],[Validação]],EtaCliente!$B:$B,0)),TabClienteLocalidade[[#This Row],[Colunas13]])</f>
        <v>CAICO</v>
      </c>
      <c r="AA73" s="147">
        <f>COUNTIFS(EtaCliente!B:B,AB73,EtaCliente!B:B,"&gt;&amp;1")</f>
        <v>1</v>
      </c>
      <c r="AB73" s="147" t="str">
        <f>IF(TabClienteLocalidade[[#This Row],[Cliente]]="","",TabClienteLocalidade[[#This Row],[Cliente]]&amp;" - "&amp;TabClienteLocalidade[[#This Row],[Localidade]])</f>
        <v>CAERN - CAICO ZONA NORTE</v>
      </c>
      <c r="AC73" s="191"/>
      <c r="AD73" s="191" t="e">
        <f t="shared" si="4"/>
        <v>#VALUE!</v>
      </c>
      <c r="AE73" s="191" t="e">
        <f t="shared" si="5"/>
        <v>#VALUE!</v>
      </c>
      <c r="AF73" s="191"/>
      <c r="AG73" s="191"/>
      <c r="AH73" s="191"/>
    </row>
    <row r="74" spans="1:34" x14ac:dyDescent="0.2">
      <c r="A74" s="14" t="str">
        <f t="shared" si="6"/>
        <v>(71, 'CAERN', '', 'CAMPO REDONDO', 'CAMPO REDONDO', 'RN', '', '', '0'),</v>
      </c>
      <c r="B74" s="14" t="s">
        <v>8395</v>
      </c>
      <c r="C74" s="14">
        <v>71</v>
      </c>
      <c r="D74" s="14" t="s">
        <v>8399</v>
      </c>
      <c r="E74" s="14" t="str">
        <f>"'"&amp;TabClienteLocalidade[[#This Row],[Cliente]]&amp;"'"</f>
        <v>'CAERN'</v>
      </c>
      <c r="F74" s="14" t="s">
        <v>8399</v>
      </c>
      <c r="G74" s="14" t="str">
        <f>"'"&amp;TabClienteLocalidade[[#This Row],[Regional]]&amp;"'"</f>
        <v>''</v>
      </c>
      <c r="H74" s="14" t="s">
        <v>8399</v>
      </c>
      <c r="I74" s="14" t="str">
        <f>"'"&amp;TabClienteLocalidade[[#This Row],[Localidade]]&amp;"'"</f>
        <v>'CAMPO REDONDO'</v>
      </c>
      <c r="J74" s="14" t="s">
        <v>8399</v>
      </c>
      <c r="K74" s="14" t="str">
        <f>"'"&amp;TabClienteLocalidade[[#This Row],[Colunas2]]&amp;"'"</f>
        <v>'CAMPO REDONDO'</v>
      </c>
      <c r="L74" s="14" t="s">
        <v>8399</v>
      </c>
      <c r="M74" s="14" t="str">
        <f>"'"&amp;TabClienteLocalidade[[#This Row],[UF]]&amp;"'"</f>
        <v>'RN'</v>
      </c>
      <c r="N74" s="14" t="s">
        <v>8399</v>
      </c>
      <c r="O74" s="14" t="str">
        <f>"'"&amp;IFERROR(TabClienteLocalidade[[#This Row],[Lat]],"")&amp;"'"</f>
        <v>''</v>
      </c>
      <c r="P74" s="14" t="s">
        <v>8399</v>
      </c>
      <c r="Q74" s="14" t="str">
        <f>"'"&amp;IFERROR(TabClienteLocalidade[[#This Row],[Log]],"")&amp;"'"</f>
        <v>''</v>
      </c>
      <c r="R74" s="14" t="s">
        <v>8399</v>
      </c>
      <c r="S74" s="14" t="str">
        <f t="shared" si="7"/>
        <v>'0'</v>
      </c>
      <c r="T74" s="213" t="s">
        <v>8397</v>
      </c>
      <c r="U74" s="213">
        <f>COUNTIFS(CLIENTE_FORN[NICK],TabClienteLocalidade[[#This Row],[Cliente]])</f>
        <v>1</v>
      </c>
      <c r="V74" s="143" t="s">
        <v>133</v>
      </c>
      <c r="X74" s="145" t="s">
        <v>345</v>
      </c>
      <c r="Y74" s="176" t="str">
        <f>IFERROR(INDEX(EtaCliente!K:K,MATCH(TabClienteLocalidade[[#This Row],[Validação]],EtaCliente!$B:$B,0)),TabClienteLocalidade[[#This Row],[Colunas14]])</f>
        <v>RN</v>
      </c>
      <c r="Z74" s="176" t="str">
        <f>IFERROR(INDEX(EtaCliente!M:M,MATCH(TabClienteLocalidade[[#This Row],[Validação]],EtaCliente!$B:$B,0)),TabClienteLocalidade[[#This Row],[Colunas13]])</f>
        <v>CAMPO REDONDO</v>
      </c>
      <c r="AA74" s="147">
        <f>COUNTIFS(EtaCliente!B:B,AB74,EtaCliente!B:B,"&gt;&amp;1")</f>
        <v>1</v>
      </c>
      <c r="AB74" s="147" t="str">
        <f>IF(TabClienteLocalidade[[#This Row],[Cliente]]="","",TabClienteLocalidade[[#This Row],[Cliente]]&amp;" - "&amp;TabClienteLocalidade[[#This Row],[Localidade]])</f>
        <v>CAERN - CAMPO REDONDO</v>
      </c>
      <c r="AC74" s="191"/>
      <c r="AD74" s="191" t="e">
        <f t="shared" si="4"/>
        <v>#VALUE!</v>
      </c>
      <c r="AE74" s="191" t="e">
        <f t="shared" si="5"/>
        <v>#VALUE!</v>
      </c>
      <c r="AF74" s="191"/>
      <c r="AG74" s="191"/>
      <c r="AH74" s="191"/>
    </row>
    <row r="75" spans="1:34" x14ac:dyDescent="0.2">
      <c r="A75" s="14" t="str">
        <f t="shared" si="6"/>
        <v>(72, 'CAERN', '', 'CANDELARIA', 'NATAL', 'RN', '-5.8390889', '-35.2209192', '0'),</v>
      </c>
      <c r="B75" s="14" t="s">
        <v>8395</v>
      </c>
      <c r="C75" s="14">
        <v>72</v>
      </c>
      <c r="D75" s="14" t="s">
        <v>8399</v>
      </c>
      <c r="E75" s="14" t="str">
        <f>"'"&amp;TabClienteLocalidade[[#This Row],[Cliente]]&amp;"'"</f>
        <v>'CAERN'</v>
      </c>
      <c r="F75" s="14" t="s">
        <v>8399</v>
      </c>
      <c r="G75" s="14" t="str">
        <f>"'"&amp;TabClienteLocalidade[[#This Row],[Regional]]&amp;"'"</f>
        <v>''</v>
      </c>
      <c r="H75" s="14" t="s">
        <v>8399</v>
      </c>
      <c r="I75" s="14" t="str">
        <f>"'"&amp;TabClienteLocalidade[[#This Row],[Localidade]]&amp;"'"</f>
        <v>'CANDELARIA'</v>
      </c>
      <c r="J75" s="14" t="s">
        <v>8399</v>
      </c>
      <c r="K75" s="14" t="str">
        <f>"'"&amp;TabClienteLocalidade[[#This Row],[Colunas2]]&amp;"'"</f>
        <v>'NATAL'</v>
      </c>
      <c r="L75" s="14" t="s">
        <v>8399</v>
      </c>
      <c r="M75" s="14" t="str">
        <f>"'"&amp;TabClienteLocalidade[[#This Row],[UF]]&amp;"'"</f>
        <v>'RN'</v>
      </c>
      <c r="N75" s="14" t="s">
        <v>8399</v>
      </c>
      <c r="O75" s="14" t="str">
        <f>"'"&amp;IFERROR(TabClienteLocalidade[[#This Row],[Lat]],"")&amp;"'"</f>
        <v>'-5.8390889'</v>
      </c>
      <c r="P75" s="14" t="s">
        <v>8399</v>
      </c>
      <c r="Q75" s="14" t="str">
        <f>"'"&amp;IFERROR(TabClienteLocalidade[[#This Row],[Log]],"")&amp;"'"</f>
        <v>'-35.2209192'</v>
      </c>
      <c r="R75" s="14" t="s">
        <v>8399</v>
      </c>
      <c r="S75" s="14" t="str">
        <f t="shared" si="7"/>
        <v>'0'</v>
      </c>
      <c r="T75" s="213" t="s">
        <v>8397</v>
      </c>
      <c r="U75" s="213">
        <f>COUNTIFS(CLIENTE_FORN[NICK],TabClienteLocalidade[[#This Row],[Cliente]])</f>
        <v>1</v>
      </c>
      <c r="V75" s="143" t="s">
        <v>133</v>
      </c>
      <c r="X75" s="145" t="s">
        <v>1558</v>
      </c>
      <c r="Y75" s="176" t="str">
        <f>IFERROR(INDEX(EtaCliente!K:K,MATCH(TabClienteLocalidade[[#This Row],[Validação]],EtaCliente!$B:$B,0)),TabClienteLocalidade[[#This Row],[Colunas14]])</f>
        <v>RN</v>
      </c>
      <c r="Z75" s="176" t="str">
        <f>IFERROR(INDEX(EtaCliente!M:M,MATCH(TabClienteLocalidade[[#This Row],[Validação]],EtaCliente!$B:$B,0)),TabClienteLocalidade[[#This Row],[Colunas13]])</f>
        <v>NATAL</v>
      </c>
      <c r="AA75" s="147">
        <f>COUNTIFS(EtaCliente!B:B,AB75,EtaCliente!B:B,"&gt;&amp;1")</f>
        <v>1</v>
      </c>
      <c r="AB75" s="147" t="str">
        <f>IF(TabClienteLocalidade[[#This Row],[Cliente]]="","",TabClienteLocalidade[[#This Row],[Cliente]]&amp;" - "&amp;TabClienteLocalidade[[#This Row],[Localidade]])</f>
        <v>CAERN - CANDELARIA</v>
      </c>
      <c r="AC75" s="191" t="s">
        <v>8284</v>
      </c>
      <c r="AD75" s="191" t="str">
        <f t="shared" si="4"/>
        <v>-5.8390889</v>
      </c>
      <c r="AE75" s="191" t="str">
        <f t="shared" si="5"/>
        <v>-35.2209192</v>
      </c>
      <c r="AF75" s="191"/>
      <c r="AG75" s="191"/>
      <c r="AH75" s="191"/>
    </row>
    <row r="76" spans="1:34" x14ac:dyDescent="0.2">
      <c r="A76" s="14" t="str">
        <f t="shared" si="6"/>
        <v>(73, 'CAERN', '', 'CANGUARETAMA', 'CANGUARETAMA', 'RN', '', '', '0'),</v>
      </c>
      <c r="B76" s="14" t="s">
        <v>8395</v>
      </c>
      <c r="C76" s="14">
        <v>73</v>
      </c>
      <c r="D76" s="14" t="s">
        <v>8399</v>
      </c>
      <c r="E76" s="14" t="str">
        <f>"'"&amp;TabClienteLocalidade[[#This Row],[Cliente]]&amp;"'"</f>
        <v>'CAERN'</v>
      </c>
      <c r="F76" s="14" t="s">
        <v>8399</v>
      </c>
      <c r="G76" s="14" t="str">
        <f>"'"&amp;TabClienteLocalidade[[#This Row],[Regional]]&amp;"'"</f>
        <v>''</v>
      </c>
      <c r="H76" s="14" t="s">
        <v>8399</v>
      </c>
      <c r="I76" s="14" t="str">
        <f>"'"&amp;TabClienteLocalidade[[#This Row],[Localidade]]&amp;"'"</f>
        <v>'CANGUARETAMA'</v>
      </c>
      <c r="J76" s="14" t="s">
        <v>8399</v>
      </c>
      <c r="K76" s="14" t="str">
        <f>"'"&amp;TabClienteLocalidade[[#This Row],[Colunas2]]&amp;"'"</f>
        <v>'CANGUARETAMA'</v>
      </c>
      <c r="L76" s="14" t="s">
        <v>8399</v>
      </c>
      <c r="M76" s="14" t="str">
        <f>"'"&amp;TabClienteLocalidade[[#This Row],[UF]]&amp;"'"</f>
        <v>'RN'</v>
      </c>
      <c r="N76" s="14" t="s">
        <v>8399</v>
      </c>
      <c r="O76" s="14" t="str">
        <f>"'"&amp;IFERROR(TabClienteLocalidade[[#This Row],[Lat]],"")&amp;"'"</f>
        <v>''</v>
      </c>
      <c r="P76" s="14" t="s">
        <v>8399</v>
      </c>
      <c r="Q76" s="14" t="str">
        <f>"'"&amp;IFERROR(TabClienteLocalidade[[#This Row],[Log]],"")&amp;"'"</f>
        <v>''</v>
      </c>
      <c r="R76" s="14" t="s">
        <v>8399</v>
      </c>
      <c r="S76" s="14" t="str">
        <f t="shared" si="7"/>
        <v>'0'</v>
      </c>
      <c r="T76" s="213" t="s">
        <v>8397</v>
      </c>
      <c r="U76" s="213">
        <f>COUNTIFS(CLIENTE_FORN[NICK],TabClienteLocalidade[[#This Row],[Cliente]])</f>
        <v>1</v>
      </c>
      <c r="V76" s="143" t="s">
        <v>133</v>
      </c>
      <c r="X76" s="145" t="s">
        <v>346</v>
      </c>
      <c r="Y76" s="176" t="str">
        <f>IFERROR(INDEX(EtaCliente!K:K,MATCH(TabClienteLocalidade[[#This Row],[Validação]],EtaCliente!$B:$B,0)),TabClienteLocalidade[[#This Row],[Colunas14]])</f>
        <v>RN</v>
      </c>
      <c r="Z76" s="176" t="str">
        <f>IFERROR(INDEX(EtaCliente!M:M,MATCH(TabClienteLocalidade[[#This Row],[Validação]],EtaCliente!$B:$B,0)),TabClienteLocalidade[[#This Row],[Colunas13]])</f>
        <v>CANGUARETAMA</v>
      </c>
      <c r="AA76" s="147">
        <f>COUNTIFS(EtaCliente!B:B,AB76,EtaCliente!B:B,"&gt;&amp;1")</f>
        <v>1</v>
      </c>
      <c r="AB76" s="147" t="str">
        <f>IF(TabClienteLocalidade[[#This Row],[Cliente]]="","",TabClienteLocalidade[[#This Row],[Cliente]]&amp;" - "&amp;TabClienteLocalidade[[#This Row],[Localidade]])</f>
        <v>CAERN - CANGUARETAMA</v>
      </c>
      <c r="AC76" s="191"/>
      <c r="AD76" s="191" t="e">
        <f t="shared" si="4"/>
        <v>#VALUE!</v>
      </c>
      <c r="AE76" s="191" t="e">
        <f t="shared" si="5"/>
        <v>#VALUE!</v>
      </c>
      <c r="AF76" s="191"/>
      <c r="AG76" s="191"/>
      <c r="AH76" s="191"/>
    </row>
    <row r="77" spans="1:34" x14ac:dyDescent="0.2">
      <c r="A77" s="14" t="str">
        <f t="shared" si="6"/>
        <v>(74, 'CAERN', '', 'CARAUBAS', 'CARAUBAS', 'RN', '', '', '0'),</v>
      </c>
      <c r="B77" s="14" t="s">
        <v>8395</v>
      </c>
      <c r="C77" s="14">
        <v>74</v>
      </c>
      <c r="D77" s="14" t="s">
        <v>8399</v>
      </c>
      <c r="E77" s="14" t="str">
        <f>"'"&amp;TabClienteLocalidade[[#This Row],[Cliente]]&amp;"'"</f>
        <v>'CAERN'</v>
      </c>
      <c r="F77" s="14" t="s">
        <v>8399</v>
      </c>
      <c r="G77" s="14" t="str">
        <f>"'"&amp;TabClienteLocalidade[[#This Row],[Regional]]&amp;"'"</f>
        <v>''</v>
      </c>
      <c r="H77" s="14" t="s">
        <v>8399</v>
      </c>
      <c r="I77" s="14" t="str">
        <f>"'"&amp;TabClienteLocalidade[[#This Row],[Localidade]]&amp;"'"</f>
        <v>'CARAUBAS'</v>
      </c>
      <c r="J77" s="14" t="s">
        <v>8399</v>
      </c>
      <c r="K77" s="14" t="str">
        <f>"'"&amp;TabClienteLocalidade[[#This Row],[Colunas2]]&amp;"'"</f>
        <v>'CARAUBAS'</v>
      </c>
      <c r="L77" s="14" t="s">
        <v>8399</v>
      </c>
      <c r="M77" s="14" t="str">
        <f>"'"&amp;TabClienteLocalidade[[#This Row],[UF]]&amp;"'"</f>
        <v>'RN'</v>
      </c>
      <c r="N77" s="14" t="s">
        <v>8399</v>
      </c>
      <c r="O77" s="14" t="str">
        <f>"'"&amp;IFERROR(TabClienteLocalidade[[#This Row],[Lat]],"")&amp;"'"</f>
        <v>''</v>
      </c>
      <c r="P77" s="14" t="s">
        <v>8399</v>
      </c>
      <c r="Q77" s="14" t="str">
        <f>"'"&amp;IFERROR(TabClienteLocalidade[[#This Row],[Log]],"")&amp;"'"</f>
        <v>''</v>
      </c>
      <c r="R77" s="14" t="s">
        <v>8399</v>
      </c>
      <c r="S77" s="14" t="str">
        <f t="shared" si="7"/>
        <v>'0'</v>
      </c>
      <c r="T77" s="213" t="s">
        <v>8397</v>
      </c>
      <c r="U77" s="213">
        <f>COUNTIFS(CLIENTE_FORN[NICK],TabClienteLocalidade[[#This Row],[Cliente]])</f>
        <v>1</v>
      </c>
      <c r="V77" s="143" t="s">
        <v>133</v>
      </c>
      <c r="X77" s="145" t="s">
        <v>1566</v>
      </c>
      <c r="Y77" s="176" t="str">
        <f>IFERROR(INDEX(EtaCliente!K:K,MATCH(TabClienteLocalidade[[#This Row],[Validação]],EtaCliente!$B:$B,0)),TabClienteLocalidade[[#This Row],[Colunas14]])</f>
        <v>RN</v>
      </c>
      <c r="Z77" s="176" t="str">
        <f>IFERROR(INDEX(EtaCliente!M:M,MATCH(TabClienteLocalidade[[#This Row],[Validação]],EtaCliente!$B:$B,0)),TabClienteLocalidade[[#This Row],[Colunas13]])</f>
        <v>CARAUBAS</v>
      </c>
      <c r="AA77" s="147">
        <f>COUNTIFS(EtaCliente!B:B,AB77,EtaCliente!B:B,"&gt;&amp;1")</f>
        <v>1</v>
      </c>
      <c r="AB77" s="147" t="str">
        <f>IF(TabClienteLocalidade[[#This Row],[Cliente]]="","",TabClienteLocalidade[[#This Row],[Cliente]]&amp;" - "&amp;TabClienteLocalidade[[#This Row],[Localidade]])</f>
        <v>CAERN - CARAUBAS</v>
      </c>
      <c r="AC77" s="191"/>
      <c r="AD77" s="191" t="e">
        <f t="shared" si="4"/>
        <v>#VALUE!</v>
      </c>
      <c r="AE77" s="191" t="e">
        <f t="shared" si="5"/>
        <v>#VALUE!</v>
      </c>
      <c r="AF77" s="191"/>
      <c r="AG77" s="191"/>
      <c r="AH77" s="191"/>
    </row>
    <row r="78" spans="1:34" x14ac:dyDescent="0.2">
      <c r="A78" s="14" t="str">
        <f t="shared" si="6"/>
        <v>(75, 'CAERN', '', 'CARNAUBAIS', 'CARNAUBAIS', 'RN', '', '', '0'),</v>
      </c>
      <c r="B78" s="14" t="s">
        <v>8395</v>
      </c>
      <c r="C78" s="14">
        <v>75</v>
      </c>
      <c r="D78" s="14" t="s">
        <v>8399</v>
      </c>
      <c r="E78" s="14" t="str">
        <f>"'"&amp;TabClienteLocalidade[[#This Row],[Cliente]]&amp;"'"</f>
        <v>'CAERN'</v>
      </c>
      <c r="F78" s="14" t="s">
        <v>8399</v>
      </c>
      <c r="G78" s="14" t="str">
        <f>"'"&amp;TabClienteLocalidade[[#This Row],[Regional]]&amp;"'"</f>
        <v>''</v>
      </c>
      <c r="H78" s="14" t="s">
        <v>8399</v>
      </c>
      <c r="I78" s="14" t="str">
        <f>"'"&amp;TabClienteLocalidade[[#This Row],[Localidade]]&amp;"'"</f>
        <v>'CARNAUBAIS'</v>
      </c>
      <c r="J78" s="14" t="s">
        <v>8399</v>
      </c>
      <c r="K78" s="14" t="str">
        <f>"'"&amp;TabClienteLocalidade[[#This Row],[Colunas2]]&amp;"'"</f>
        <v>'CARNAUBAIS'</v>
      </c>
      <c r="L78" s="14" t="s">
        <v>8399</v>
      </c>
      <c r="M78" s="14" t="str">
        <f>"'"&amp;TabClienteLocalidade[[#This Row],[UF]]&amp;"'"</f>
        <v>'RN'</v>
      </c>
      <c r="N78" s="14" t="s">
        <v>8399</v>
      </c>
      <c r="O78" s="14" t="str">
        <f>"'"&amp;IFERROR(TabClienteLocalidade[[#This Row],[Lat]],"")&amp;"'"</f>
        <v>''</v>
      </c>
      <c r="P78" s="14" t="s">
        <v>8399</v>
      </c>
      <c r="Q78" s="14" t="str">
        <f>"'"&amp;IFERROR(TabClienteLocalidade[[#This Row],[Log]],"")&amp;"'"</f>
        <v>''</v>
      </c>
      <c r="R78" s="14" t="s">
        <v>8399</v>
      </c>
      <c r="S78" s="14" t="str">
        <f t="shared" si="7"/>
        <v>'0'</v>
      </c>
      <c r="T78" s="213" t="s">
        <v>8397</v>
      </c>
      <c r="U78" s="213">
        <f>COUNTIFS(CLIENTE_FORN[NICK],TabClienteLocalidade[[#This Row],[Cliente]])</f>
        <v>1</v>
      </c>
      <c r="V78" s="143" t="s">
        <v>133</v>
      </c>
      <c r="X78" s="145" t="s">
        <v>347</v>
      </c>
      <c r="Y78" s="176" t="str">
        <f>IFERROR(INDEX(EtaCliente!K:K,MATCH(TabClienteLocalidade[[#This Row],[Validação]],EtaCliente!$B:$B,0)),TabClienteLocalidade[[#This Row],[Colunas14]])</f>
        <v>RN</v>
      </c>
      <c r="Z78" s="176" t="str">
        <f>IFERROR(INDEX(EtaCliente!M:M,MATCH(TabClienteLocalidade[[#This Row],[Validação]],EtaCliente!$B:$B,0)),TabClienteLocalidade[[#This Row],[Colunas13]])</f>
        <v>CARNAUBAIS</v>
      </c>
      <c r="AA78" s="147">
        <f>COUNTIFS(EtaCliente!B:B,AB78,EtaCliente!B:B,"&gt;&amp;1")</f>
        <v>1</v>
      </c>
      <c r="AB78" s="147" t="str">
        <f>IF(TabClienteLocalidade[[#This Row],[Cliente]]="","",TabClienteLocalidade[[#This Row],[Cliente]]&amp;" - "&amp;TabClienteLocalidade[[#This Row],[Localidade]])</f>
        <v>CAERN - CARNAUBAIS</v>
      </c>
      <c r="AC78" s="191"/>
      <c r="AD78" s="191" t="e">
        <f t="shared" si="4"/>
        <v>#VALUE!</v>
      </c>
      <c r="AE78" s="191" t="e">
        <f t="shared" si="5"/>
        <v>#VALUE!</v>
      </c>
      <c r="AF78" s="191"/>
      <c r="AG78" s="191"/>
      <c r="AH78" s="191"/>
    </row>
    <row r="79" spans="1:34" x14ac:dyDescent="0.2">
      <c r="A79" s="14" t="str">
        <f t="shared" si="6"/>
        <v>(76, 'CAERN', '', 'CARNAUBAS-PALMA', 'CARNAUBAIS', 'RN', '', '', '0'),</v>
      </c>
      <c r="B79" s="14" t="s">
        <v>8395</v>
      </c>
      <c r="C79" s="14">
        <v>76</v>
      </c>
      <c r="D79" s="14" t="s">
        <v>8399</v>
      </c>
      <c r="E79" s="14" t="str">
        <f>"'"&amp;TabClienteLocalidade[[#This Row],[Cliente]]&amp;"'"</f>
        <v>'CAERN'</v>
      </c>
      <c r="F79" s="14" t="s">
        <v>8399</v>
      </c>
      <c r="G79" s="14" t="str">
        <f>"'"&amp;TabClienteLocalidade[[#This Row],[Regional]]&amp;"'"</f>
        <v>''</v>
      </c>
      <c r="H79" s="14" t="s">
        <v>8399</v>
      </c>
      <c r="I79" s="14" t="str">
        <f>"'"&amp;TabClienteLocalidade[[#This Row],[Localidade]]&amp;"'"</f>
        <v>'CARNAUBAS-PALMA'</v>
      </c>
      <c r="J79" s="14" t="s">
        <v>8399</v>
      </c>
      <c r="K79" s="14" t="str">
        <f>"'"&amp;TabClienteLocalidade[[#This Row],[Colunas2]]&amp;"'"</f>
        <v>'CARNAUBAIS'</v>
      </c>
      <c r="L79" s="14" t="s">
        <v>8399</v>
      </c>
      <c r="M79" s="14" t="str">
        <f>"'"&amp;TabClienteLocalidade[[#This Row],[UF]]&amp;"'"</f>
        <v>'RN'</v>
      </c>
      <c r="N79" s="14" t="s">
        <v>8399</v>
      </c>
      <c r="O79" s="14" t="str">
        <f>"'"&amp;IFERROR(TabClienteLocalidade[[#This Row],[Lat]],"")&amp;"'"</f>
        <v>''</v>
      </c>
      <c r="P79" s="14" t="s">
        <v>8399</v>
      </c>
      <c r="Q79" s="14" t="str">
        <f>"'"&amp;IFERROR(TabClienteLocalidade[[#This Row],[Log]],"")&amp;"'"</f>
        <v>''</v>
      </c>
      <c r="R79" s="14" t="s">
        <v>8399</v>
      </c>
      <c r="S79" s="14" t="str">
        <f t="shared" si="7"/>
        <v>'0'</v>
      </c>
      <c r="T79" s="213" t="s">
        <v>8397</v>
      </c>
      <c r="U79" s="213">
        <f>COUNTIFS(CLIENTE_FORN[NICK],TabClienteLocalidade[[#This Row],[Cliente]])</f>
        <v>1</v>
      </c>
      <c r="V79" s="143" t="s">
        <v>133</v>
      </c>
      <c r="X79" s="154" t="s">
        <v>7351</v>
      </c>
      <c r="Y79" s="176" t="str">
        <f>IFERROR(INDEX(EtaCliente!K:K,MATCH(TabClienteLocalidade[[#This Row],[Validação]],EtaCliente!$B:$B,0)),TabClienteLocalidade[[#This Row],[Colunas14]])</f>
        <v>RN</v>
      </c>
      <c r="Z79" s="176" t="str">
        <f>IFERROR(INDEX(EtaCliente!M:M,MATCH(TabClienteLocalidade[[#This Row],[Validação]],EtaCliente!$B:$B,0)),TabClienteLocalidade[[#This Row],[Colunas13]])</f>
        <v>CARNAUBAIS</v>
      </c>
      <c r="AA79" s="147">
        <f>COUNTIFS(EtaCliente!B:B,AB79,EtaCliente!B:B,"&gt;&amp;1")</f>
        <v>1</v>
      </c>
      <c r="AB79" s="147" t="str">
        <f>IF(TabClienteLocalidade[[#This Row],[Cliente]]="","",TabClienteLocalidade[[#This Row],[Cliente]]&amp;" - "&amp;TabClienteLocalidade[[#This Row],[Localidade]])</f>
        <v>CAERN - CARNAUBAS-PALMA</v>
      </c>
      <c r="AC79" s="191"/>
      <c r="AD79" s="191" t="e">
        <f t="shared" si="4"/>
        <v>#VALUE!</v>
      </c>
      <c r="AE79" s="191" t="e">
        <f t="shared" si="5"/>
        <v>#VALUE!</v>
      </c>
      <c r="AF79" s="191"/>
      <c r="AG79" s="191"/>
      <c r="AH79" s="191"/>
    </row>
    <row r="80" spans="1:34" x14ac:dyDescent="0.2">
      <c r="A80" s="14" t="str">
        <f t="shared" si="6"/>
        <v>(77, 'CAERN', '', 'CERRO CORA', 'CERRO CORA', 'RN', '', '', '0'),</v>
      </c>
      <c r="B80" s="14" t="s">
        <v>8395</v>
      </c>
      <c r="C80" s="14">
        <v>77</v>
      </c>
      <c r="D80" s="14" t="s">
        <v>8399</v>
      </c>
      <c r="E80" s="14" t="str">
        <f>"'"&amp;TabClienteLocalidade[[#This Row],[Cliente]]&amp;"'"</f>
        <v>'CAERN'</v>
      </c>
      <c r="F80" s="14" t="s">
        <v>8399</v>
      </c>
      <c r="G80" s="14" t="str">
        <f>"'"&amp;TabClienteLocalidade[[#This Row],[Regional]]&amp;"'"</f>
        <v>''</v>
      </c>
      <c r="H80" s="14" t="s">
        <v>8399</v>
      </c>
      <c r="I80" s="14" t="str">
        <f>"'"&amp;TabClienteLocalidade[[#This Row],[Localidade]]&amp;"'"</f>
        <v>'CERRO CORA'</v>
      </c>
      <c r="J80" s="14" t="s">
        <v>8399</v>
      </c>
      <c r="K80" s="14" t="str">
        <f>"'"&amp;TabClienteLocalidade[[#This Row],[Colunas2]]&amp;"'"</f>
        <v>'CERRO CORA'</v>
      </c>
      <c r="L80" s="14" t="s">
        <v>8399</v>
      </c>
      <c r="M80" s="14" t="str">
        <f>"'"&amp;TabClienteLocalidade[[#This Row],[UF]]&amp;"'"</f>
        <v>'RN'</v>
      </c>
      <c r="N80" s="14" t="s">
        <v>8399</v>
      </c>
      <c r="O80" s="14" t="str">
        <f>"'"&amp;IFERROR(TabClienteLocalidade[[#This Row],[Lat]],"")&amp;"'"</f>
        <v>''</v>
      </c>
      <c r="P80" s="14" t="s">
        <v>8399</v>
      </c>
      <c r="Q80" s="14" t="str">
        <f>"'"&amp;IFERROR(TabClienteLocalidade[[#This Row],[Log]],"")&amp;"'"</f>
        <v>''</v>
      </c>
      <c r="R80" s="14" t="s">
        <v>8399</v>
      </c>
      <c r="S80" s="14" t="str">
        <f t="shared" si="7"/>
        <v>'0'</v>
      </c>
      <c r="T80" s="213" t="s">
        <v>8397</v>
      </c>
      <c r="U80" s="213">
        <f>COUNTIFS(CLIENTE_FORN[NICK],TabClienteLocalidade[[#This Row],[Cliente]])</f>
        <v>1</v>
      </c>
      <c r="V80" s="143" t="s">
        <v>133</v>
      </c>
      <c r="X80" s="145" t="s">
        <v>348</v>
      </c>
      <c r="Y80" s="176" t="str">
        <f>IFERROR(INDEX(EtaCliente!K:K,MATCH(TabClienteLocalidade[[#This Row],[Validação]],EtaCliente!$B:$B,0)),TabClienteLocalidade[[#This Row],[Colunas14]])</f>
        <v>RN</v>
      </c>
      <c r="Z80" s="176" t="str">
        <f>IFERROR(INDEX(EtaCliente!M:M,MATCH(TabClienteLocalidade[[#This Row],[Validação]],EtaCliente!$B:$B,0)),TabClienteLocalidade[[#This Row],[Colunas13]])</f>
        <v>CERRO CORA</v>
      </c>
      <c r="AA80" s="147">
        <f>COUNTIFS(EtaCliente!B:B,AB80,EtaCliente!B:B,"&gt;&amp;1")</f>
        <v>1</v>
      </c>
      <c r="AB80" s="147" t="str">
        <f>IF(TabClienteLocalidade[[#This Row],[Cliente]]="","",TabClienteLocalidade[[#This Row],[Cliente]]&amp;" - "&amp;TabClienteLocalidade[[#This Row],[Localidade]])</f>
        <v>CAERN - CERRO CORA</v>
      </c>
      <c r="AC80" s="191"/>
      <c r="AD80" s="191" t="e">
        <f t="shared" si="4"/>
        <v>#VALUE!</v>
      </c>
      <c r="AE80" s="191" t="e">
        <f t="shared" si="5"/>
        <v>#VALUE!</v>
      </c>
      <c r="AF80" s="191"/>
      <c r="AG80" s="191"/>
      <c r="AH80" s="191"/>
    </row>
    <row r="81" spans="1:34" x14ac:dyDescent="0.2">
      <c r="A81" s="14" t="str">
        <f t="shared" si="6"/>
        <v>(78, 'CAERN', 'LITORAL SUL', 'CIDADE SATELITE', 'NATAL', 'RN', '', '', '0'),</v>
      </c>
      <c r="B81" s="14" t="s">
        <v>8395</v>
      </c>
      <c r="C81" s="14">
        <v>78</v>
      </c>
      <c r="D81" s="14" t="s">
        <v>8399</v>
      </c>
      <c r="E81" s="14" t="str">
        <f>"'"&amp;TabClienteLocalidade[[#This Row],[Cliente]]&amp;"'"</f>
        <v>'CAERN'</v>
      </c>
      <c r="F81" s="14" t="s">
        <v>8399</v>
      </c>
      <c r="G81" s="14" t="str">
        <f>"'"&amp;TabClienteLocalidade[[#This Row],[Regional]]&amp;"'"</f>
        <v>'LITORAL SUL'</v>
      </c>
      <c r="H81" s="14" t="s">
        <v>8399</v>
      </c>
      <c r="I81" s="14" t="str">
        <f>"'"&amp;TabClienteLocalidade[[#This Row],[Localidade]]&amp;"'"</f>
        <v>'CIDADE SATELITE'</v>
      </c>
      <c r="J81" s="14" t="s">
        <v>8399</v>
      </c>
      <c r="K81" s="14" t="str">
        <f>"'"&amp;TabClienteLocalidade[[#This Row],[Colunas2]]&amp;"'"</f>
        <v>'NATAL'</v>
      </c>
      <c r="L81" s="14" t="s">
        <v>8399</v>
      </c>
      <c r="M81" s="14" t="str">
        <f>"'"&amp;TabClienteLocalidade[[#This Row],[UF]]&amp;"'"</f>
        <v>'RN'</v>
      </c>
      <c r="N81" s="14" t="s">
        <v>8399</v>
      </c>
      <c r="O81" s="14" t="str">
        <f>"'"&amp;IFERROR(TabClienteLocalidade[[#This Row],[Lat]],"")&amp;"'"</f>
        <v>''</v>
      </c>
      <c r="P81" s="14" t="s">
        <v>8399</v>
      </c>
      <c r="Q81" s="14" t="str">
        <f>"'"&amp;IFERROR(TabClienteLocalidade[[#This Row],[Log]],"")&amp;"'"</f>
        <v>''</v>
      </c>
      <c r="R81" s="14" t="s">
        <v>8399</v>
      </c>
      <c r="S81" s="14" t="str">
        <f t="shared" si="7"/>
        <v>'0'</v>
      </c>
      <c r="T81" s="213" t="s">
        <v>8397</v>
      </c>
      <c r="U81" s="213">
        <f>COUNTIFS(CLIENTE_FORN[NICK],TabClienteLocalidade[[#This Row],[Cliente]])</f>
        <v>1</v>
      </c>
      <c r="V81" s="143" t="s">
        <v>133</v>
      </c>
      <c r="W81" s="143" t="s">
        <v>213</v>
      </c>
      <c r="X81" s="145" t="s">
        <v>1529</v>
      </c>
      <c r="Y81" s="176" t="str">
        <f>IFERROR(INDEX(EtaCliente!K:K,MATCH(TabClienteLocalidade[[#This Row],[Validação]],EtaCliente!$B:$B,0)),TabClienteLocalidade[[#This Row],[Colunas14]])</f>
        <v>RN</v>
      </c>
      <c r="Z81" s="176" t="str">
        <f>IFERROR(INDEX(EtaCliente!M:M,MATCH(TabClienteLocalidade[[#This Row],[Validação]],EtaCliente!$B:$B,0)),TabClienteLocalidade[[#This Row],[Colunas13]])</f>
        <v>NATAL</v>
      </c>
      <c r="AA81" s="147">
        <f>COUNTIFS(EtaCliente!B:B,AB81,EtaCliente!B:B,"&gt;&amp;1")</f>
        <v>1</v>
      </c>
      <c r="AB81" s="147" t="str">
        <f>IF(TabClienteLocalidade[[#This Row],[Cliente]]="","",TabClienteLocalidade[[#This Row],[Cliente]]&amp;" - "&amp;TabClienteLocalidade[[#This Row],[Localidade]])</f>
        <v>CAERN - CIDADE SATELITE</v>
      </c>
      <c r="AC81" s="191"/>
      <c r="AD81" s="191" t="e">
        <f t="shared" si="4"/>
        <v>#VALUE!</v>
      </c>
      <c r="AE81" s="191" t="e">
        <f t="shared" si="5"/>
        <v>#VALUE!</v>
      </c>
      <c r="AF81" s="191"/>
      <c r="AG81" s="191"/>
      <c r="AH81" s="191"/>
    </row>
    <row r="82" spans="1:34" x14ac:dyDescent="0.2">
      <c r="A82" s="14" t="str">
        <f t="shared" si="6"/>
        <v>(79, 'CAERN', '', 'CRUZETA', 'CRUZETA', 'RN', '-6.4127049', '-36.7881451', '0'),</v>
      </c>
      <c r="B82" s="14" t="s">
        <v>8395</v>
      </c>
      <c r="C82" s="14">
        <v>79</v>
      </c>
      <c r="D82" s="14" t="s">
        <v>8399</v>
      </c>
      <c r="E82" s="14" t="str">
        <f>"'"&amp;TabClienteLocalidade[[#This Row],[Cliente]]&amp;"'"</f>
        <v>'CAERN'</v>
      </c>
      <c r="F82" s="14" t="s">
        <v>8399</v>
      </c>
      <c r="G82" s="14" t="str">
        <f>"'"&amp;TabClienteLocalidade[[#This Row],[Regional]]&amp;"'"</f>
        <v>''</v>
      </c>
      <c r="H82" s="14" t="s">
        <v>8399</v>
      </c>
      <c r="I82" s="14" t="str">
        <f>"'"&amp;TabClienteLocalidade[[#This Row],[Localidade]]&amp;"'"</f>
        <v>'CRUZETA'</v>
      </c>
      <c r="J82" s="14" t="s">
        <v>8399</v>
      </c>
      <c r="K82" s="14" t="str">
        <f>"'"&amp;TabClienteLocalidade[[#This Row],[Colunas2]]&amp;"'"</f>
        <v>'CRUZETA'</v>
      </c>
      <c r="L82" s="14" t="s">
        <v>8399</v>
      </c>
      <c r="M82" s="14" t="str">
        <f>"'"&amp;TabClienteLocalidade[[#This Row],[UF]]&amp;"'"</f>
        <v>'RN'</v>
      </c>
      <c r="N82" s="14" t="s">
        <v>8399</v>
      </c>
      <c r="O82" s="14" t="str">
        <f>"'"&amp;IFERROR(TabClienteLocalidade[[#This Row],[Lat]],"")&amp;"'"</f>
        <v>'-6.4127049'</v>
      </c>
      <c r="P82" s="14" t="s">
        <v>8399</v>
      </c>
      <c r="Q82" s="14" t="str">
        <f>"'"&amp;IFERROR(TabClienteLocalidade[[#This Row],[Log]],"")&amp;"'"</f>
        <v>'-36.7881451'</v>
      </c>
      <c r="R82" s="14" t="s">
        <v>8399</v>
      </c>
      <c r="S82" s="14" t="str">
        <f t="shared" si="7"/>
        <v>'0'</v>
      </c>
      <c r="T82" s="213" t="s">
        <v>8397</v>
      </c>
      <c r="U82" s="213">
        <f>COUNTIFS(CLIENTE_FORN[NICK],TabClienteLocalidade[[#This Row],[Cliente]])</f>
        <v>1</v>
      </c>
      <c r="V82" s="143" t="s">
        <v>133</v>
      </c>
      <c r="X82" s="145" t="s">
        <v>349</v>
      </c>
      <c r="Y82" s="176" t="str">
        <f>IFERROR(INDEX(EtaCliente!K:K,MATCH(TabClienteLocalidade[[#This Row],[Validação]],EtaCliente!$B:$B,0)),TabClienteLocalidade[[#This Row],[Colunas14]])</f>
        <v>RN</v>
      </c>
      <c r="Z82" s="176" t="str">
        <f>IFERROR(INDEX(EtaCliente!M:M,MATCH(TabClienteLocalidade[[#This Row],[Validação]],EtaCliente!$B:$B,0)),TabClienteLocalidade[[#This Row],[Colunas13]])</f>
        <v>CRUZETA</v>
      </c>
      <c r="AA82" s="147">
        <f>COUNTIFS(EtaCliente!B:B,AB82,EtaCliente!B:B,"&gt;&amp;1")</f>
        <v>1</v>
      </c>
      <c r="AB82" s="147" t="str">
        <f>IF(TabClienteLocalidade[[#This Row],[Cliente]]="","",TabClienteLocalidade[[#This Row],[Cliente]]&amp;" - "&amp;TabClienteLocalidade[[#This Row],[Localidade]])</f>
        <v>CAERN - CRUZETA</v>
      </c>
      <c r="AC82" s="191" t="s">
        <v>8287</v>
      </c>
      <c r="AD82" s="191" t="str">
        <f t="shared" si="4"/>
        <v>-6.4127049</v>
      </c>
      <c r="AE82" s="191" t="str">
        <f t="shared" si="5"/>
        <v>-36.7881451</v>
      </c>
      <c r="AF82" s="191"/>
      <c r="AG82" s="191"/>
      <c r="AH82" s="191"/>
    </row>
    <row r="83" spans="1:34" x14ac:dyDescent="0.2">
      <c r="A83" s="14" t="str">
        <f t="shared" si="6"/>
        <v>(80, 'CAERN', '', 'CURRAIS NOVOS', 'CURRAIS NOVOS', 'RN', '-6.2550992', '-36.5234019', '0'),</v>
      </c>
      <c r="B83" s="14" t="s">
        <v>8395</v>
      </c>
      <c r="C83" s="14">
        <v>80</v>
      </c>
      <c r="D83" s="14" t="s">
        <v>8399</v>
      </c>
      <c r="E83" s="14" t="str">
        <f>"'"&amp;TabClienteLocalidade[[#This Row],[Cliente]]&amp;"'"</f>
        <v>'CAERN'</v>
      </c>
      <c r="F83" s="14" t="s">
        <v>8399</v>
      </c>
      <c r="G83" s="14" t="str">
        <f>"'"&amp;TabClienteLocalidade[[#This Row],[Regional]]&amp;"'"</f>
        <v>''</v>
      </c>
      <c r="H83" s="14" t="s">
        <v>8399</v>
      </c>
      <c r="I83" s="14" t="str">
        <f>"'"&amp;TabClienteLocalidade[[#This Row],[Localidade]]&amp;"'"</f>
        <v>'CURRAIS NOVOS'</v>
      </c>
      <c r="J83" s="14" t="s">
        <v>8399</v>
      </c>
      <c r="K83" s="14" t="str">
        <f>"'"&amp;TabClienteLocalidade[[#This Row],[Colunas2]]&amp;"'"</f>
        <v>'CURRAIS NOVOS'</v>
      </c>
      <c r="L83" s="14" t="s">
        <v>8399</v>
      </c>
      <c r="M83" s="14" t="str">
        <f>"'"&amp;TabClienteLocalidade[[#This Row],[UF]]&amp;"'"</f>
        <v>'RN'</v>
      </c>
      <c r="N83" s="14" t="s">
        <v>8399</v>
      </c>
      <c r="O83" s="14" t="str">
        <f>"'"&amp;IFERROR(TabClienteLocalidade[[#This Row],[Lat]],"")&amp;"'"</f>
        <v>'-6.2550992'</v>
      </c>
      <c r="P83" s="14" t="s">
        <v>8399</v>
      </c>
      <c r="Q83" s="14" t="str">
        <f>"'"&amp;IFERROR(TabClienteLocalidade[[#This Row],[Log]],"")&amp;"'"</f>
        <v>'-36.5234019'</v>
      </c>
      <c r="R83" s="14" t="s">
        <v>8399</v>
      </c>
      <c r="S83" s="14" t="str">
        <f t="shared" si="7"/>
        <v>'0'</v>
      </c>
      <c r="T83" s="213" t="s">
        <v>8397</v>
      </c>
      <c r="U83" s="213">
        <f>COUNTIFS(CLIENTE_FORN[NICK],TabClienteLocalidade[[#This Row],[Cliente]])</f>
        <v>1</v>
      </c>
      <c r="V83" s="143" t="s">
        <v>133</v>
      </c>
      <c r="X83" s="145" t="s">
        <v>350</v>
      </c>
      <c r="Y83" s="176" t="str">
        <f>IFERROR(INDEX(EtaCliente!K:K,MATCH(TabClienteLocalidade[[#This Row],[Validação]],EtaCliente!$B:$B,0)),TabClienteLocalidade[[#This Row],[Colunas14]])</f>
        <v>RN</v>
      </c>
      <c r="Z83" s="176" t="str">
        <f>IFERROR(INDEX(EtaCliente!M:M,MATCH(TabClienteLocalidade[[#This Row],[Validação]],EtaCliente!$B:$B,0)),TabClienteLocalidade[[#This Row],[Colunas13]])</f>
        <v>CURRAIS NOVOS</v>
      </c>
      <c r="AA83" s="147">
        <f>COUNTIFS(EtaCliente!B:B,AB83,EtaCliente!B:B,"&gt;&amp;1")</f>
        <v>1</v>
      </c>
      <c r="AB83" s="147" t="str">
        <f>IF(TabClienteLocalidade[[#This Row],[Cliente]]="","",TabClienteLocalidade[[#This Row],[Cliente]]&amp;" - "&amp;TabClienteLocalidade[[#This Row],[Localidade]])</f>
        <v>CAERN - CURRAIS NOVOS</v>
      </c>
      <c r="AC83" s="191" t="s">
        <v>8290</v>
      </c>
      <c r="AD83" s="191" t="str">
        <f t="shared" si="4"/>
        <v>-6.2550992</v>
      </c>
      <c r="AE83" s="191" t="str">
        <f t="shared" si="5"/>
        <v>-36.5234019</v>
      </c>
      <c r="AF83" s="191"/>
      <c r="AG83" s="191"/>
      <c r="AH83" s="191"/>
    </row>
    <row r="84" spans="1:34" x14ac:dyDescent="0.2">
      <c r="A84" s="14" t="str">
        <f t="shared" si="6"/>
        <v>(81, 'CAERN', '', 'DIX-SEPT ROSADO', 'GOVERNADOR DIX-SEPT ROSADO', 'RN', '', '', '0'),</v>
      </c>
      <c r="B84" s="14" t="s">
        <v>8395</v>
      </c>
      <c r="C84" s="14">
        <v>81</v>
      </c>
      <c r="D84" s="14" t="s">
        <v>8399</v>
      </c>
      <c r="E84" s="14" t="str">
        <f>"'"&amp;TabClienteLocalidade[[#This Row],[Cliente]]&amp;"'"</f>
        <v>'CAERN'</v>
      </c>
      <c r="F84" s="14" t="s">
        <v>8399</v>
      </c>
      <c r="G84" s="14" t="str">
        <f>"'"&amp;TabClienteLocalidade[[#This Row],[Regional]]&amp;"'"</f>
        <v>''</v>
      </c>
      <c r="H84" s="14" t="s">
        <v>8399</v>
      </c>
      <c r="I84" s="14" t="str">
        <f>"'"&amp;TabClienteLocalidade[[#This Row],[Localidade]]&amp;"'"</f>
        <v>'DIX-SEPT ROSADO'</v>
      </c>
      <c r="J84" s="14" t="s">
        <v>8399</v>
      </c>
      <c r="K84" s="14" t="str">
        <f>"'"&amp;TabClienteLocalidade[[#This Row],[Colunas2]]&amp;"'"</f>
        <v>'GOVERNADOR DIX-SEPT ROSADO'</v>
      </c>
      <c r="L84" s="14" t="s">
        <v>8399</v>
      </c>
      <c r="M84" s="14" t="str">
        <f>"'"&amp;TabClienteLocalidade[[#This Row],[UF]]&amp;"'"</f>
        <v>'RN'</v>
      </c>
      <c r="N84" s="14" t="s">
        <v>8399</v>
      </c>
      <c r="O84" s="14" t="str">
        <f>"'"&amp;IFERROR(TabClienteLocalidade[[#This Row],[Lat]],"")&amp;"'"</f>
        <v>''</v>
      </c>
      <c r="P84" s="14" t="s">
        <v>8399</v>
      </c>
      <c r="Q84" s="14" t="str">
        <f>"'"&amp;IFERROR(TabClienteLocalidade[[#This Row],[Log]],"")&amp;"'"</f>
        <v>''</v>
      </c>
      <c r="R84" s="14" t="s">
        <v>8399</v>
      </c>
      <c r="S84" s="14" t="str">
        <f t="shared" si="7"/>
        <v>'0'</v>
      </c>
      <c r="T84" s="213" t="s">
        <v>8397</v>
      </c>
      <c r="U84" s="213">
        <f>COUNTIFS(CLIENTE_FORN[NICK],TabClienteLocalidade[[#This Row],[Cliente]])</f>
        <v>1</v>
      </c>
      <c r="V84" s="174" t="s">
        <v>133</v>
      </c>
      <c r="W84" s="175"/>
      <c r="X84" s="175" t="s">
        <v>8240</v>
      </c>
      <c r="Y84" s="176" t="str">
        <f>IFERROR(INDEX(EtaCliente!K:K,MATCH(TabClienteLocalidade[[#This Row],[Validação]],EtaCliente!$B:$B,0)),TabClienteLocalidade[[#This Row],[Colunas14]])</f>
        <v>RN</v>
      </c>
      <c r="Z84" s="176" t="str">
        <f>IFERROR(INDEX(EtaCliente!M:M,MATCH(TabClienteLocalidade[[#This Row],[Validação]],EtaCliente!$B:$B,0)),TabClienteLocalidade[[#This Row],[Colunas13]])</f>
        <v>GOVERNADOR DIX-SEPT ROSADO</v>
      </c>
      <c r="AA84" s="176">
        <f>COUNTIFS(EtaCliente!B:B,AB84,EtaCliente!B:B,"&gt;&amp;1")</f>
        <v>1</v>
      </c>
      <c r="AB84" s="176" t="str">
        <f>IF(TabClienteLocalidade[[#This Row],[Cliente]]="","",TabClienteLocalidade[[#This Row],[Cliente]]&amp;" - "&amp;TabClienteLocalidade[[#This Row],[Localidade]])</f>
        <v>CAERN - DIX-SEPT ROSADO</v>
      </c>
      <c r="AC84" s="191"/>
      <c r="AD84" s="191" t="e">
        <f t="shared" si="4"/>
        <v>#VALUE!</v>
      </c>
      <c r="AE84" s="191" t="e">
        <f t="shared" si="5"/>
        <v>#VALUE!</v>
      </c>
      <c r="AF84" s="191"/>
      <c r="AG84" s="191"/>
      <c r="AH84" s="191"/>
    </row>
    <row r="85" spans="1:34" x14ac:dyDescent="0.2">
      <c r="A85" s="14" t="str">
        <f t="shared" si="6"/>
        <v>(82, 'CAERN', '', 'Dr. SEVERIANO', 'DOUTOR SEVERIANO', 'RN', '', '', '0'),</v>
      </c>
      <c r="B85" s="14" t="s">
        <v>8395</v>
      </c>
      <c r="C85" s="14">
        <v>82</v>
      </c>
      <c r="D85" s="14" t="s">
        <v>8399</v>
      </c>
      <c r="E85" s="14" t="str">
        <f>"'"&amp;TabClienteLocalidade[[#This Row],[Cliente]]&amp;"'"</f>
        <v>'CAERN'</v>
      </c>
      <c r="F85" s="14" t="s">
        <v>8399</v>
      </c>
      <c r="G85" s="14" t="str">
        <f>"'"&amp;TabClienteLocalidade[[#This Row],[Regional]]&amp;"'"</f>
        <v>''</v>
      </c>
      <c r="H85" s="14" t="s">
        <v>8399</v>
      </c>
      <c r="I85" s="14" t="str">
        <f>"'"&amp;TabClienteLocalidade[[#This Row],[Localidade]]&amp;"'"</f>
        <v>'Dr. SEVERIANO'</v>
      </c>
      <c r="J85" s="14" t="s">
        <v>8399</v>
      </c>
      <c r="K85" s="14" t="str">
        <f>"'"&amp;TabClienteLocalidade[[#This Row],[Colunas2]]&amp;"'"</f>
        <v>'DOUTOR SEVERIANO'</v>
      </c>
      <c r="L85" s="14" t="s">
        <v>8399</v>
      </c>
      <c r="M85" s="14" t="str">
        <f>"'"&amp;TabClienteLocalidade[[#This Row],[UF]]&amp;"'"</f>
        <v>'RN'</v>
      </c>
      <c r="N85" s="14" t="s">
        <v>8399</v>
      </c>
      <c r="O85" s="14" t="str">
        <f>"'"&amp;IFERROR(TabClienteLocalidade[[#This Row],[Lat]],"")&amp;"'"</f>
        <v>''</v>
      </c>
      <c r="P85" s="14" t="s">
        <v>8399</v>
      </c>
      <c r="Q85" s="14" t="str">
        <f>"'"&amp;IFERROR(TabClienteLocalidade[[#This Row],[Log]],"")&amp;"'"</f>
        <v>''</v>
      </c>
      <c r="R85" s="14" t="s">
        <v>8399</v>
      </c>
      <c r="S85" s="14" t="str">
        <f t="shared" si="7"/>
        <v>'0'</v>
      </c>
      <c r="T85" s="213" t="s">
        <v>8397</v>
      </c>
      <c r="U85" s="213">
        <f>COUNTIFS(CLIENTE_FORN[NICK],TabClienteLocalidade[[#This Row],[Cliente]])</f>
        <v>1</v>
      </c>
      <c r="V85" s="143" t="s">
        <v>133</v>
      </c>
      <c r="X85" s="145" t="s">
        <v>351</v>
      </c>
      <c r="Y85" s="176" t="str">
        <f>IFERROR(INDEX(EtaCliente!K:K,MATCH(TabClienteLocalidade[[#This Row],[Validação]],EtaCliente!$B:$B,0)),TabClienteLocalidade[[#This Row],[Colunas14]])</f>
        <v>RN</v>
      </c>
      <c r="Z85" s="176" t="str">
        <f>IFERROR(INDEX(EtaCliente!M:M,MATCH(TabClienteLocalidade[[#This Row],[Validação]],EtaCliente!$B:$B,0)),TabClienteLocalidade[[#This Row],[Colunas13]])</f>
        <v>DOUTOR SEVERIANO</v>
      </c>
      <c r="AA85" s="147">
        <f>COUNTIFS(EtaCliente!B:B,AB85,EtaCliente!B:B,"&gt;&amp;1")</f>
        <v>1</v>
      </c>
      <c r="AB85" s="147" t="str">
        <f>IF(TabClienteLocalidade[[#This Row],[Cliente]]="","",TabClienteLocalidade[[#This Row],[Cliente]]&amp;" - "&amp;TabClienteLocalidade[[#This Row],[Localidade]])</f>
        <v>CAERN - Dr. SEVERIANO</v>
      </c>
      <c r="AC85" s="191"/>
      <c r="AD85" s="191" t="e">
        <f t="shared" si="4"/>
        <v>#VALUE!</v>
      </c>
      <c r="AE85" s="191" t="e">
        <f t="shared" si="5"/>
        <v>#VALUE!</v>
      </c>
      <c r="AF85" s="191"/>
      <c r="AG85" s="191"/>
      <c r="AH85" s="191"/>
    </row>
    <row r="86" spans="1:34" x14ac:dyDescent="0.2">
      <c r="A86" s="14" t="str">
        <f t="shared" si="6"/>
        <v>(83, 'CAERN', '', 'DUNAS', 'NATAL', 'RN', '', '', '0'),</v>
      </c>
      <c r="B86" s="14" t="s">
        <v>8395</v>
      </c>
      <c r="C86" s="14">
        <v>83</v>
      </c>
      <c r="D86" s="14" t="s">
        <v>8399</v>
      </c>
      <c r="E86" s="14" t="str">
        <f>"'"&amp;TabClienteLocalidade[[#This Row],[Cliente]]&amp;"'"</f>
        <v>'CAERN'</v>
      </c>
      <c r="F86" s="14" t="s">
        <v>8399</v>
      </c>
      <c r="G86" s="14" t="str">
        <f>"'"&amp;TabClienteLocalidade[[#This Row],[Regional]]&amp;"'"</f>
        <v>''</v>
      </c>
      <c r="H86" s="14" t="s">
        <v>8399</v>
      </c>
      <c r="I86" s="14" t="str">
        <f>"'"&amp;TabClienteLocalidade[[#This Row],[Localidade]]&amp;"'"</f>
        <v>'DUNAS'</v>
      </c>
      <c r="J86" s="14" t="s">
        <v>8399</v>
      </c>
      <c r="K86" s="14" t="str">
        <f>"'"&amp;TabClienteLocalidade[[#This Row],[Colunas2]]&amp;"'"</f>
        <v>'NATAL'</v>
      </c>
      <c r="L86" s="14" t="s">
        <v>8399</v>
      </c>
      <c r="M86" s="14" t="str">
        <f>"'"&amp;TabClienteLocalidade[[#This Row],[UF]]&amp;"'"</f>
        <v>'RN'</v>
      </c>
      <c r="N86" s="14" t="s">
        <v>8399</v>
      </c>
      <c r="O86" s="14" t="str">
        <f>"'"&amp;IFERROR(TabClienteLocalidade[[#This Row],[Lat]],"")&amp;"'"</f>
        <v>''</v>
      </c>
      <c r="P86" s="14" t="s">
        <v>8399</v>
      </c>
      <c r="Q86" s="14" t="str">
        <f>"'"&amp;IFERROR(TabClienteLocalidade[[#This Row],[Log]],"")&amp;"'"</f>
        <v>''</v>
      </c>
      <c r="R86" s="14" t="s">
        <v>8399</v>
      </c>
      <c r="S86" s="14" t="str">
        <f t="shared" si="7"/>
        <v>'0'</v>
      </c>
      <c r="T86" s="213" t="s">
        <v>8397</v>
      </c>
      <c r="U86" s="213">
        <f>COUNTIFS(CLIENTE_FORN[NICK],TabClienteLocalidade[[#This Row],[Cliente]])</f>
        <v>1</v>
      </c>
      <c r="V86" s="143" t="s">
        <v>133</v>
      </c>
      <c r="X86" s="145" t="s">
        <v>352</v>
      </c>
      <c r="Y86" s="176" t="str">
        <f>IFERROR(INDEX(EtaCliente!K:K,MATCH(TabClienteLocalidade[[#This Row],[Validação]],EtaCliente!$B:$B,0)),TabClienteLocalidade[[#This Row],[Colunas14]])</f>
        <v>RN</v>
      </c>
      <c r="Z86" s="176" t="str">
        <f>IFERROR(INDEX(EtaCliente!M:M,MATCH(TabClienteLocalidade[[#This Row],[Validação]],EtaCliente!$B:$B,0)),TabClienteLocalidade[[#This Row],[Colunas13]])</f>
        <v>NATAL</v>
      </c>
      <c r="AA86" s="147">
        <f>COUNTIFS(EtaCliente!B:B,AB86,EtaCliente!B:B,"&gt;&amp;1")</f>
        <v>1</v>
      </c>
      <c r="AB86" s="147" t="str">
        <f>IF(TabClienteLocalidade[[#This Row],[Cliente]]="","",TabClienteLocalidade[[#This Row],[Cliente]]&amp;" - "&amp;TabClienteLocalidade[[#This Row],[Localidade]])</f>
        <v>CAERN - DUNAS</v>
      </c>
      <c r="AC86" s="191"/>
      <c r="AD86" s="191" t="e">
        <f t="shared" si="4"/>
        <v>#VALUE!</v>
      </c>
      <c r="AE86" s="191" t="e">
        <f t="shared" si="5"/>
        <v>#VALUE!</v>
      </c>
      <c r="AF86" s="191"/>
      <c r="AG86" s="191"/>
      <c r="AH86" s="191"/>
    </row>
    <row r="87" spans="1:34" x14ac:dyDescent="0.2">
      <c r="A87" s="14" t="str">
        <f t="shared" si="6"/>
        <v>(84, 'CAERN', '', 'ELOI DE SOUSA - EB - 10', 'SENADOR ELOI DE SOUZA', 'RN', '', '', '0'),</v>
      </c>
      <c r="B87" s="14" t="s">
        <v>8395</v>
      </c>
      <c r="C87" s="14">
        <v>84</v>
      </c>
      <c r="D87" s="14" t="s">
        <v>8399</v>
      </c>
      <c r="E87" s="14" t="str">
        <f>"'"&amp;TabClienteLocalidade[[#This Row],[Cliente]]&amp;"'"</f>
        <v>'CAERN'</v>
      </c>
      <c r="F87" s="14" t="s">
        <v>8399</v>
      </c>
      <c r="G87" s="14" t="str">
        <f>"'"&amp;TabClienteLocalidade[[#This Row],[Regional]]&amp;"'"</f>
        <v>''</v>
      </c>
      <c r="H87" s="14" t="s">
        <v>8399</v>
      </c>
      <c r="I87" s="14" t="str">
        <f>"'"&amp;TabClienteLocalidade[[#This Row],[Localidade]]&amp;"'"</f>
        <v>'ELOI DE SOUSA - EB - 10'</v>
      </c>
      <c r="J87" s="14" t="s">
        <v>8399</v>
      </c>
      <c r="K87" s="14" t="str">
        <f>"'"&amp;TabClienteLocalidade[[#This Row],[Colunas2]]&amp;"'"</f>
        <v>'SENADOR ELOI DE SOUZA'</v>
      </c>
      <c r="L87" s="14" t="s">
        <v>8399</v>
      </c>
      <c r="M87" s="14" t="str">
        <f>"'"&amp;TabClienteLocalidade[[#This Row],[UF]]&amp;"'"</f>
        <v>'RN'</v>
      </c>
      <c r="N87" s="14" t="s">
        <v>8399</v>
      </c>
      <c r="O87" s="14" t="str">
        <f>"'"&amp;IFERROR(TabClienteLocalidade[[#This Row],[Lat]],"")&amp;"'"</f>
        <v>''</v>
      </c>
      <c r="P87" s="14" t="s">
        <v>8399</v>
      </c>
      <c r="Q87" s="14" t="str">
        <f>"'"&amp;IFERROR(TabClienteLocalidade[[#This Row],[Log]],"")&amp;"'"</f>
        <v>''</v>
      </c>
      <c r="R87" s="14" t="s">
        <v>8399</v>
      </c>
      <c r="S87" s="14" t="str">
        <f t="shared" si="7"/>
        <v>'0'</v>
      </c>
      <c r="T87" s="213" t="s">
        <v>8397</v>
      </c>
      <c r="U87" s="213">
        <f>COUNTIFS(CLIENTE_FORN[NICK],TabClienteLocalidade[[#This Row],[Cliente]])</f>
        <v>1</v>
      </c>
      <c r="V87" s="143" t="s">
        <v>133</v>
      </c>
      <c r="X87" s="145" t="s">
        <v>1547</v>
      </c>
      <c r="Y87" s="176" t="str">
        <f>IFERROR(INDEX(EtaCliente!K:K,MATCH(TabClienteLocalidade[[#This Row],[Validação]],EtaCliente!$B:$B,0)),TabClienteLocalidade[[#This Row],[Colunas14]])</f>
        <v>RN</v>
      </c>
      <c r="Z87" s="176" t="str">
        <f>IFERROR(INDEX(EtaCliente!M:M,MATCH(TabClienteLocalidade[[#This Row],[Validação]],EtaCliente!$B:$B,0)),TabClienteLocalidade[[#This Row],[Colunas13]])</f>
        <v>SENADOR ELOI DE SOUZA</v>
      </c>
      <c r="AA87" s="147">
        <f>COUNTIFS(EtaCliente!B:B,AB87,EtaCliente!B:B,"&gt;&amp;1")</f>
        <v>1</v>
      </c>
      <c r="AB87" s="147" t="str">
        <f>IF(TabClienteLocalidade[[#This Row],[Cliente]]="","",TabClienteLocalidade[[#This Row],[Cliente]]&amp;" - "&amp;TabClienteLocalidade[[#This Row],[Localidade]])</f>
        <v>CAERN - ELOI DE SOUSA - EB - 10</v>
      </c>
      <c r="AC87" s="191"/>
      <c r="AD87" s="191" t="e">
        <f t="shared" si="4"/>
        <v>#VALUE!</v>
      </c>
      <c r="AE87" s="191" t="e">
        <f t="shared" si="5"/>
        <v>#VALUE!</v>
      </c>
      <c r="AF87" s="191"/>
      <c r="AG87" s="191"/>
      <c r="AH87" s="191"/>
    </row>
    <row r="88" spans="1:34" x14ac:dyDescent="0.2">
      <c r="A88" s="14" t="str">
        <f t="shared" si="6"/>
        <v>(85, 'CAERN', '', 'ENTRONCAMENTO', 'NATAL', 'RN', '', '', '0'),</v>
      </c>
      <c r="B88" s="14" t="s">
        <v>8395</v>
      </c>
      <c r="C88" s="14">
        <v>85</v>
      </c>
      <c r="D88" s="14" t="s">
        <v>8399</v>
      </c>
      <c r="E88" s="14" t="str">
        <f>"'"&amp;TabClienteLocalidade[[#This Row],[Cliente]]&amp;"'"</f>
        <v>'CAERN'</v>
      </c>
      <c r="F88" s="14" t="s">
        <v>8399</v>
      </c>
      <c r="G88" s="14" t="str">
        <f>"'"&amp;TabClienteLocalidade[[#This Row],[Regional]]&amp;"'"</f>
        <v>''</v>
      </c>
      <c r="H88" s="14" t="s">
        <v>8399</v>
      </c>
      <c r="I88" s="14" t="str">
        <f>"'"&amp;TabClienteLocalidade[[#This Row],[Localidade]]&amp;"'"</f>
        <v>'ENTRONCAMENTO'</v>
      </c>
      <c r="J88" s="14" t="s">
        <v>8399</v>
      </c>
      <c r="K88" s="14" t="str">
        <f>"'"&amp;TabClienteLocalidade[[#This Row],[Colunas2]]&amp;"'"</f>
        <v>'NATAL'</v>
      </c>
      <c r="L88" s="14" t="s">
        <v>8399</v>
      </c>
      <c r="M88" s="14" t="str">
        <f>"'"&amp;TabClienteLocalidade[[#This Row],[UF]]&amp;"'"</f>
        <v>'RN'</v>
      </c>
      <c r="N88" s="14" t="s">
        <v>8399</v>
      </c>
      <c r="O88" s="14" t="str">
        <f>"'"&amp;IFERROR(TabClienteLocalidade[[#This Row],[Lat]],"")&amp;"'"</f>
        <v>''</v>
      </c>
      <c r="P88" s="14" t="s">
        <v>8399</v>
      </c>
      <c r="Q88" s="14" t="str">
        <f>"'"&amp;IFERROR(TabClienteLocalidade[[#This Row],[Log]],"")&amp;"'"</f>
        <v>''</v>
      </c>
      <c r="R88" s="14" t="s">
        <v>8399</v>
      </c>
      <c r="S88" s="14" t="str">
        <f t="shared" si="7"/>
        <v>'0'</v>
      </c>
      <c r="T88" s="213" t="s">
        <v>8397</v>
      </c>
      <c r="U88" s="213">
        <f>COUNTIFS(CLIENTE_FORN[NICK],TabClienteLocalidade[[#This Row],[Cliente]])</f>
        <v>1</v>
      </c>
      <c r="V88" s="143" t="s">
        <v>133</v>
      </c>
      <c r="X88" s="145" t="s">
        <v>353</v>
      </c>
      <c r="Y88" s="176" t="str">
        <f>IFERROR(INDEX(EtaCliente!K:K,MATCH(TabClienteLocalidade[[#This Row],[Validação]],EtaCliente!$B:$B,0)),TabClienteLocalidade[[#This Row],[Colunas14]])</f>
        <v>RN</v>
      </c>
      <c r="Z88" s="176" t="str">
        <f>IFERROR(INDEX(EtaCliente!M:M,MATCH(TabClienteLocalidade[[#This Row],[Validação]],EtaCliente!$B:$B,0)),TabClienteLocalidade[[#This Row],[Colunas13]])</f>
        <v>NATAL</v>
      </c>
      <c r="AA88" s="147">
        <f>COUNTIFS(EtaCliente!B:B,AB88,EtaCliente!B:B,"&gt;&amp;1")</f>
        <v>1</v>
      </c>
      <c r="AB88" s="147" t="str">
        <f>IF(TabClienteLocalidade[[#This Row],[Cliente]]="","",TabClienteLocalidade[[#This Row],[Cliente]]&amp;" - "&amp;TabClienteLocalidade[[#This Row],[Localidade]])</f>
        <v>CAERN - ENTRONCAMENTO</v>
      </c>
      <c r="AC88" s="191"/>
      <c r="AD88" s="191" t="e">
        <f t="shared" si="4"/>
        <v>#VALUE!</v>
      </c>
      <c r="AE88" s="191" t="e">
        <f t="shared" si="5"/>
        <v>#VALUE!</v>
      </c>
      <c r="AF88" s="191"/>
      <c r="AG88" s="191"/>
      <c r="AH88" s="191"/>
    </row>
    <row r="89" spans="1:34" x14ac:dyDescent="0.2">
      <c r="A89" s="14" t="str">
        <f t="shared" si="6"/>
        <v>(86, 'CAERN', '', 'EQUADOR', 'EQUADOR', 'RN', '', '', '0'),</v>
      </c>
      <c r="B89" s="14" t="s">
        <v>8395</v>
      </c>
      <c r="C89" s="14">
        <v>86</v>
      </c>
      <c r="D89" s="14" t="s">
        <v>8399</v>
      </c>
      <c r="E89" s="14" t="str">
        <f>"'"&amp;TabClienteLocalidade[[#This Row],[Cliente]]&amp;"'"</f>
        <v>'CAERN'</v>
      </c>
      <c r="F89" s="14" t="s">
        <v>8399</v>
      </c>
      <c r="G89" s="14" t="str">
        <f>"'"&amp;TabClienteLocalidade[[#This Row],[Regional]]&amp;"'"</f>
        <v>''</v>
      </c>
      <c r="H89" s="14" t="s">
        <v>8399</v>
      </c>
      <c r="I89" s="14" t="str">
        <f>"'"&amp;TabClienteLocalidade[[#This Row],[Localidade]]&amp;"'"</f>
        <v>'EQUADOR'</v>
      </c>
      <c r="J89" s="14" t="s">
        <v>8399</v>
      </c>
      <c r="K89" s="14" t="str">
        <f>"'"&amp;TabClienteLocalidade[[#This Row],[Colunas2]]&amp;"'"</f>
        <v>'EQUADOR'</v>
      </c>
      <c r="L89" s="14" t="s">
        <v>8399</v>
      </c>
      <c r="M89" s="14" t="str">
        <f>"'"&amp;TabClienteLocalidade[[#This Row],[UF]]&amp;"'"</f>
        <v>'RN'</v>
      </c>
      <c r="N89" s="14" t="s">
        <v>8399</v>
      </c>
      <c r="O89" s="14" t="str">
        <f>"'"&amp;IFERROR(TabClienteLocalidade[[#This Row],[Lat]],"")&amp;"'"</f>
        <v>''</v>
      </c>
      <c r="P89" s="14" t="s">
        <v>8399</v>
      </c>
      <c r="Q89" s="14" t="str">
        <f>"'"&amp;IFERROR(TabClienteLocalidade[[#This Row],[Log]],"")&amp;"'"</f>
        <v>''</v>
      </c>
      <c r="R89" s="14" t="s">
        <v>8399</v>
      </c>
      <c r="S89" s="14" t="str">
        <f t="shared" si="7"/>
        <v>'0'</v>
      </c>
      <c r="T89" s="213" t="s">
        <v>8397</v>
      </c>
      <c r="U89" s="213">
        <f>COUNTIFS(CLIENTE_FORN[NICK],TabClienteLocalidade[[#This Row],[Cliente]])</f>
        <v>1</v>
      </c>
      <c r="V89" s="143" t="s">
        <v>133</v>
      </c>
      <c r="X89" s="145" t="s">
        <v>354</v>
      </c>
      <c r="Y89" s="176" t="str">
        <f>IFERROR(INDEX(EtaCliente!K:K,MATCH(TabClienteLocalidade[[#This Row],[Validação]],EtaCliente!$B:$B,0)),TabClienteLocalidade[[#This Row],[Colunas14]])</f>
        <v>RN</v>
      </c>
      <c r="Z89" s="176" t="str">
        <f>IFERROR(INDEX(EtaCliente!M:M,MATCH(TabClienteLocalidade[[#This Row],[Validação]],EtaCliente!$B:$B,0)),TabClienteLocalidade[[#This Row],[Colunas13]])</f>
        <v>EQUADOR</v>
      </c>
      <c r="AA89" s="147">
        <f>COUNTIFS(EtaCliente!B:B,AB89,EtaCliente!B:B,"&gt;&amp;1")</f>
        <v>1</v>
      </c>
      <c r="AB89" s="147" t="str">
        <f>IF(TabClienteLocalidade[[#This Row],[Cliente]]="","",TabClienteLocalidade[[#This Row],[Cliente]]&amp;" - "&amp;TabClienteLocalidade[[#This Row],[Localidade]])</f>
        <v>CAERN - EQUADOR</v>
      </c>
      <c r="AC89" s="191"/>
      <c r="AD89" s="191" t="e">
        <f t="shared" si="4"/>
        <v>#VALUE!</v>
      </c>
      <c r="AE89" s="191" t="e">
        <f t="shared" si="5"/>
        <v>#VALUE!</v>
      </c>
      <c r="AF89" s="191"/>
      <c r="AG89" s="191"/>
      <c r="AH89" s="191"/>
    </row>
    <row r="90" spans="1:34" x14ac:dyDescent="0.2">
      <c r="A90" s="14" t="str">
        <f t="shared" si="6"/>
        <v>(87, 'CAERN', '', 'ESPIRITO SANTO I', 'ESPIRITO SANTO', 'RN', '', '', '0'),</v>
      </c>
      <c r="B90" s="14" t="s">
        <v>8395</v>
      </c>
      <c r="C90" s="14">
        <v>87</v>
      </c>
      <c r="D90" s="14" t="s">
        <v>8399</v>
      </c>
      <c r="E90" s="14" t="str">
        <f>"'"&amp;TabClienteLocalidade[[#This Row],[Cliente]]&amp;"'"</f>
        <v>'CAERN'</v>
      </c>
      <c r="F90" s="14" t="s">
        <v>8399</v>
      </c>
      <c r="G90" s="14" t="str">
        <f>"'"&amp;TabClienteLocalidade[[#This Row],[Regional]]&amp;"'"</f>
        <v>''</v>
      </c>
      <c r="H90" s="14" t="s">
        <v>8399</v>
      </c>
      <c r="I90" s="14" t="str">
        <f>"'"&amp;TabClienteLocalidade[[#This Row],[Localidade]]&amp;"'"</f>
        <v>'ESPIRITO SANTO I'</v>
      </c>
      <c r="J90" s="14" t="s">
        <v>8399</v>
      </c>
      <c r="K90" s="14" t="str">
        <f>"'"&amp;TabClienteLocalidade[[#This Row],[Colunas2]]&amp;"'"</f>
        <v>'ESPIRITO SANTO'</v>
      </c>
      <c r="L90" s="14" t="s">
        <v>8399</v>
      </c>
      <c r="M90" s="14" t="str">
        <f>"'"&amp;TabClienteLocalidade[[#This Row],[UF]]&amp;"'"</f>
        <v>'RN'</v>
      </c>
      <c r="N90" s="14" t="s">
        <v>8399</v>
      </c>
      <c r="O90" s="14" t="str">
        <f>"'"&amp;IFERROR(TabClienteLocalidade[[#This Row],[Lat]],"")&amp;"'"</f>
        <v>''</v>
      </c>
      <c r="P90" s="14" t="s">
        <v>8399</v>
      </c>
      <c r="Q90" s="14" t="str">
        <f>"'"&amp;IFERROR(TabClienteLocalidade[[#This Row],[Log]],"")&amp;"'"</f>
        <v>''</v>
      </c>
      <c r="R90" s="14" t="s">
        <v>8399</v>
      </c>
      <c r="S90" s="14" t="str">
        <f t="shared" si="7"/>
        <v>'0'</v>
      </c>
      <c r="T90" s="213" t="s">
        <v>8397</v>
      </c>
      <c r="U90" s="213">
        <f>COUNTIFS(CLIENTE_FORN[NICK],TabClienteLocalidade[[#This Row],[Cliente]])</f>
        <v>1</v>
      </c>
      <c r="V90" s="143" t="s">
        <v>133</v>
      </c>
      <c r="X90" s="145" t="s">
        <v>355</v>
      </c>
      <c r="Y90" s="176" t="str">
        <f>IFERROR(INDEX(EtaCliente!K:K,MATCH(TabClienteLocalidade[[#This Row],[Validação]],EtaCliente!$B:$B,0)),TabClienteLocalidade[[#This Row],[Colunas14]])</f>
        <v>RN</v>
      </c>
      <c r="Z90" s="176" t="str">
        <f>IFERROR(INDEX(EtaCliente!M:M,MATCH(TabClienteLocalidade[[#This Row],[Validação]],EtaCliente!$B:$B,0)),TabClienteLocalidade[[#This Row],[Colunas13]])</f>
        <v>ESPIRITO SANTO</v>
      </c>
      <c r="AA90" s="147">
        <f>COUNTIFS(EtaCliente!B:B,AB90,EtaCliente!B:B,"&gt;&amp;1")</f>
        <v>1</v>
      </c>
      <c r="AB90" s="147" t="str">
        <f>IF(TabClienteLocalidade[[#This Row],[Cliente]]="","",TabClienteLocalidade[[#This Row],[Cliente]]&amp;" - "&amp;TabClienteLocalidade[[#This Row],[Localidade]])</f>
        <v>CAERN - ESPIRITO SANTO I</v>
      </c>
      <c r="AC90" s="191"/>
      <c r="AD90" s="191" t="e">
        <f t="shared" si="4"/>
        <v>#VALUE!</v>
      </c>
      <c r="AE90" s="191" t="e">
        <f t="shared" si="5"/>
        <v>#VALUE!</v>
      </c>
      <c r="AF90" s="191"/>
      <c r="AG90" s="191"/>
      <c r="AH90" s="191"/>
    </row>
    <row r="91" spans="1:34" x14ac:dyDescent="0.2">
      <c r="A91" s="14" t="str">
        <f t="shared" si="6"/>
        <v>(88, 'CAERN', '', 'ESPIRITO SANTO II VARZEA', 'ESPIRITO SANTO', 'RN', '-6.3340813', '-35.3715599', '0'),</v>
      </c>
      <c r="B91" s="14" t="s">
        <v>8395</v>
      </c>
      <c r="C91" s="14">
        <v>88</v>
      </c>
      <c r="D91" s="14" t="s">
        <v>8399</v>
      </c>
      <c r="E91" s="14" t="str">
        <f>"'"&amp;TabClienteLocalidade[[#This Row],[Cliente]]&amp;"'"</f>
        <v>'CAERN'</v>
      </c>
      <c r="F91" s="14" t="s">
        <v>8399</v>
      </c>
      <c r="G91" s="14" t="str">
        <f>"'"&amp;TabClienteLocalidade[[#This Row],[Regional]]&amp;"'"</f>
        <v>''</v>
      </c>
      <c r="H91" s="14" t="s">
        <v>8399</v>
      </c>
      <c r="I91" s="14" t="str">
        <f>"'"&amp;TabClienteLocalidade[[#This Row],[Localidade]]&amp;"'"</f>
        <v>'ESPIRITO SANTO II VARZEA'</v>
      </c>
      <c r="J91" s="14" t="s">
        <v>8399</v>
      </c>
      <c r="K91" s="14" t="str">
        <f>"'"&amp;TabClienteLocalidade[[#This Row],[Colunas2]]&amp;"'"</f>
        <v>'ESPIRITO SANTO'</v>
      </c>
      <c r="L91" s="14" t="s">
        <v>8399</v>
      </c>
      <c r="M91" s="14" t="str">
        <f>"'"&amp;TabClienteLocalidade[[#This Row],[UF]]&amp;"'"</f>
        <v>'RN'</v>
      </c>
      <c r="N91" s="14" t="s">
        <v>8399</v>
      </c>
      <c r="O91" s="14" t="str">
        <f>"'"&amp;IFERROR(TabClienteLocalidade[[#This Row],[Lat]],"")&amp;"'"</f>
        <v>'-6.3340813'</v>
      </c>
      <c r="P91" s="14" t="s">
        <v>8399</v>
      </c>
      <c r="Q91" s="14" t="str">
        <f>"'"&amp;IFERROR(TabClienteLocalidade[[#This Row],[Log]],"")&amp;"'"</f>
        <v>'-35.3715599'</v>
      </c>
      <c r="R91" s="14" t="s">
        <v>8399</v>
      </c>
      <c r="S91" s="14" t="str">
        <f t="shared" si="7"/>
        <v>'0'</v>
      </c>
      <c r="T91" s="213" t="s">
        <v>8397</v>
      </c>
      <c r="U91" s="213">
        <f>COUNTIFS(CLIENTE_FORN[NICK],TabClienteLocalidade[[#This Row],[Cliente]])</f>
        <v>1</v>
      </c>
      <c r="V91" s="143" t="s">
        <v>133</v>
      </c>
      <c r="X91" s="145" t="s">
        <v>1572</v>
      </c>
      <c r="Y91" s="176" t="str">
        <f>IFERROR(INDEX(EtaCliente!K:K,MATCH(TabClienteLocalidade[[#This Row],[Validação]],EtaCliente!$B:$B,0)),TabClienteLocalidade[[#This Row],[Colunas14]])</f>
        <v>RN</v>
      </c>
      <c r="Z91" s="176" t="str">
        <f>IFERROR(INDEX(EtaCliente!M:M,MATCH(TabClienteLocalidade[[#This Row],[Validação]],EtaCliente!$B:$B,0)),TabClienteLocalidade[[#This Row],[Colunas13]])</f>
        <v>ESPIRITO SANTO</v>
      </c>
      <c r="AA91" s="147">
        <f>COUNTIFS(EtaCliente!B:B,AB91,EtaCliente!B:B,"&gt;&amp;1")</f>
        <v>1</v>
      </c>
      <c r="AB91" s="147" t="str">
        <f>IF(TabClienteLocalidade[[#This Row],[Cliente]]="","",TabClienteLocalidade[[#This Row],[Cliente]]&amp;" - "&amp;TabClienteLocalidade[[#This Row],[Localidade]])</f>
        <v>CAERN - ESPIRITO SANTO II VARZEA</v>
      </c>
      <c r="AC91" s="191" t="s">
        <v>8319</v>
      </c>
      <c r="AD91" s="191" t="str">
        <f t="shared" si="4"/>
        <v>-6.3340813</v>
      </c>
      <c r="AE91" s="191" t="str">
        <f t="shared" si="5"/>
        <v>-35.3715599</v>
      </c>
      <c r="AF91" s="191"/>
      <c r="AG91" s="191"/>
      <c r="AH91" s="191"/>
    </row>
    <row r="92" spans="1:34" x14ac:dyDescent="0.2">
      <c r="A92" s="14" t="str">
        <f t="shared" si="6"/>
        <v>(89, 'CAERN', '', 'ETE - DO BALDO', 'NATAL', 'RN', '-5.7902664', '-35.2116572', '0'),</v>
      </c>
      <c r="B92" s="14" t="s">
        <v>8395</v>
      </c>
      <c r="C92" s="14">
        <v>89</v>
      </c>
      <c r="D92" s="14" t="s">
        <v>8399</v>
      </c>
      <c r="E92" s="14" t="str">
        <f>"'"&amp;TabClienteLocalidade[[#This Row],[Cliente]]&amp;"'"</f>
        <v>'CAERN'</v>
      </c>
      <c r="F92" s="14" t="s">
        <v>8399</v>
      </c>
      <c r="G92" s="14" t="str">
        <f>"'"&amp;TabClienteLocalidade[[#This Row],[Regional]]&amp;"'"</f>
        <v>''</v>
      </c>
      <c r="H92" s="14" t="s">
        <v>8399</v>
      </c>
      <c r="I92" s="14" t="str">
        <f>"'"&amp;TabClienteLocalidade[[#This Row],[Localidade]]&amp;"'"</f>
        <v>'ETE - DO BALDO'</v>
      </c>
      <c r="J92" s="14" t="s">
        <v>8399</v>
      </c>
      <c r="K92" s="14" t="str">
        <f>"'"&amp;TabClienteLocalidade[[#This Row],[Colunas2]]&amp;"'"</f>
        <v>'NATAL'</v>
      </c>
      <c r="L92" s="14" t="s">
        <v>8399</v>
      </c>
      <c r="M92" s="14" t="str">
        <f>"'"&amp;TabClienteLocalidade[[#This Row],[UF]]&amp;"'"</f>
        <v>'RN'</v>
      </c>
      <c r="N92" s="14" t="s">
        <v>8399</v>
      </c>
      <c r="O92" s="14" t="str">
        <f>"'"&amp;IFERROR(TabClienteLocalidade[[#This Row],[Lat]],"")&amp;"'"</f>
        <v>'-5.7902664'</v>
      </c>
      <c r="P92" s="14" t="s">
        <v>8399</v>
      </c>
      <c r="Q92" s="14" t="str">
        <f>"'"&amp;IFERROR(TabClienteLocalidade[[#This Row],[Log]],"")&amp;"'"</f>
        <v>'-35.2116572'</v>
      </c>
      <c r="R92" s="14" t="s">
        <v>8399</v>
      </c>
      <c r="S92" s="14" t="str">
        <f t="shared" si="7"/>
        <v>'0'</v>
      </c>
      <c r="T92" s="213" t="s">
        <v>8397</v>
      </c>
      <c r="U92" s="213">
        <f>COUNTIFS(CLIENTE_FORN[NICK],TabClienteLocalidade[[#This Row],[Cliente]])</f>
        <v>1</v>
      </c>
      <c r="V92" s="145" t="s">
        <v>133</v>
      </c>
      <c r="W92" s="145"/>
      <c r="X92" s="145" t="s">
        <v>7376</v>
      </c>
      <c r="Y92" s="176" t="str">
        <f>IFERROR(INDEX(EtaCliente!K:K,MATCH(TabClienteLocalidade[[#This Row],[Validação]],EtaCliente!$B:$B,0)),TabClienteLocalidade[[#This Row],[Colunas14]])</f>
        <v>RN</v>
      </c>
      <c r="Z92" s="176" t="str">
        <f>IFERROR(INDEX(EtaCliente!M:M,MATCH(TabClienteLocalidade[[#This Row],[Validação]],EtaCliente!$B:$B,0)),TabClienteLocalidade[[#This Row],[Colunas13]])</f>
        <v>NATAL</v>
      </c>
      <c r="AA92" s="147">
        <f>COUNTIFS(EtaCliente!B:B,AB92,EtaCliente!B:B,"&gt;&amp;1")</f>
        <v>1</v>
      </c>
      <c r="AB92" s="146" t="str">
        <f>IF(TabClienteLocalidade[[#This Row],[Cliente]]="","",TabClienteLocalidade[[#This Row],[Cliente]]&amp;" - "&amp;TabClienteLocalidade[[#This Row],[Localidade]])</f>
        <v>CAERN - ETE - DO BALDO</v>
      </c>
      <c r="AC92" s="191" t="s">
        <v>8335</v>
      </c>
      <c r="AD92" s="191" t="str">
        <f t="shared" si="4"/>
        <v>-5.7902664</v>
      </c>
      <c r="AE92" s="191" t="str">
        <f t="shared" si="5"/>
        <v>-35.2116572</v>
      </c>
      <c r="AF92" s="191"/>
      <c r="AG92" s="191"/>
      <c r="AH92" s="191"/>
    </row>
    <row r="93" spans="1:34" x14ac:dyDescent="0.2">
      <c r="A93" s="14" t="str">
        <f t="shared" si="6"/>
        <v>(90, 'CAERN', '', 'ETE-PARNAMIRIM', 'PARNAMIRIM', 'RN', '-5.9356871', '-35.2384063', '0'),</v>
      </c>
      <c r="B93" s="14" t="s">
        <v>8395</v>
      </c>
      <c r="C93" s="14">
        <v>90</v>
      </c>
      <c r="D93" s="14" t="s">
        <v>8399</v>
      </c>
      <c r="E93" s="14" t="str">
        <f>"'"&amp;TabClienteLocalidade[[#This Row],[Cliente]]&amp;"'"</f>
        <v>'CAERN'</v>
      </c>
      <c r="F93" s="14" t="s">
        <v>8399</v>
      </c>
      <c r="G93" s="14" t="str">
        <f>"'"&amp;TabClienteLocalidade[[#This Row],[Regional]]&amp;"'"</f>
        <v>''</v>
      </c>
      <c r="H93" s="14" t="s">
        <v>8399</v>
      </c>
      <c r="I93" s="14" t="str">
        <f>"'"&amp;TabClienteLocalidade[[#This Row],[Localidade]]&amp;"'"</f>
        <v>'ETE-PARNAMIRIM'</v>
      </c>
      <c r="J93" s="14" t="s">
        <v>8399</v>
      </c>
      <c r="K93" s="14" t="str">
        <f>"'"&amp;TabClienteLocalidade[[#This Row],[Colunas2]]&amp;"'"</f>
        <v>'PARNAMIRIM'</v>
      </c>
      <c r="L93" s="14" t="s">
        <v>8399</v>
      </c>
      <c r="M93" s="14" t="str">
        <f>"'"&amp;TabClienteLocalidade[[#This Row],[UF]]&amp;"'"</f>
        <v>'RN'</v>
      </c>
      <c r="N93" s="14" t="s">
        <v>8399</v>
      </c>
      <c r="O93" s="14" t="str">
        <f>"'"&amp;IFERROR(TabClienteLocalidade[[#This Row],[Lat]],"")&amp;"'"</f>
        <v>'-5.9356871'</v>
      </c>
      <c r="P93" s="14" t="s">
        <v>8399</v>
      </c>
      <c r="Q93" s="14" t="str">
        <f>"'"&amp;IFERROR(TabClienteLocalidade[[#This Row],[Log]],"")&amp;"'"</f>
        <v>'-35.2384063'</v>
      </c>
      <c r="R93" s="14" t="s">
        <v>8399</v>
      </c>
      <c r="S93" s="14" t="str">
        <f t="shared" si="7"/>
        <v>'0'</v>
      </c>
      <c r="T93" s="213" t="s">
        <v>8397</v>
      </c>
      <c r="U93" s="213">
        <f>COUNTIFS(CLIENTE_FORN[NICK],TabClienteLocalidade[[#This Row],[Cliente]])</f>
        <v>1</v>
      </c>
      <c r="V93" s="145" t="s">
        <v>133</v>
      </c>
      <c r="W93" s="145"/>
      <c r="X93" s="145" t="s">
        <v>1890</v>
      </c>
      <c r="Y93" s="176" t="str">
        <f>IFERROR(INDEX(EtaCliente!K:K,MATCH(TabClienteLocalidade[[#This Row],[Validação]],EtaCliente!$B:$B,0)),TabClienteLocalidade[[#This Row],[Colunas14]])</f>
        <v>RN</v>
      </c>
      <c r="Z93" s="176" t="str">
        <f>IFERROR(INDEX(EtaCliente!M:M,MATCH(TabClienteLocalidade[[#This Row],[Validação]],EtaCliente!$B:$B,0)),TabClienteLocalidade[[#This Row],[Colunas13]])</f>
        <v>PARNAMIRIM</v>
      </c>
      <c r="AA93" s="147">
        <f>COUNTIFS(EtaCliente!B:B,AB93,EtaCliente!B:B,"&gt;&amp;1")</f>
        <v>1</v>
      </c>
      <c r="AB93" s="146" t="str">
        <f>IF(TabClienteLocalidade[[#This Row],[Cliente]]="","",TabClienteLocalidade[[#This Row],[Cliente]]&amp;" - "&amp;TabClienteLocalidade[[#This Row],[Localidade]])</f>
        <v>CAERN - ETE-PARNAMIRIM</v>
      </c>
      <c r="AC93" s="191" t="s">
        <v>8332</v>
      </c>
      <c r="AD93" s="191" t="str">
        <f t="shared" si="4"/>
        <v>-5.9356871</v>
      </c>
      <c r="AE93" s="191" t="str">
        <f t="shared" si="5"/>
        <v>-35.2384063</v>
      </c>
      <c r="AF93" s="191"/>
      <c r="AG93" s="191"/>
      <c r="AH93" s="191"/>
    </row>
    <row r="94" spans="1:34" x14ac:dyDescent="0.2">
      <c r="A94" s="14" t="str">
        <f t="shared" si="6"/>
        <v>(91, 'CAERN', '', 'EXTREMOZ', 'EXTREMOZ', 'RN', '-5.7262265', '-35.2827374', '0'),</v>
      </c>
      <c r="B94" s="14" t="s">
        <v>8395</v>
      </c>
      <c r="C94" s="14">
        <v>91</v>
      </c>
      <c r="D94" s="14" t="s">
        <v>8399</v>
      </c>
      <c r="E94" s="14" t="str">
        <f>"'"&amp;TabClienteLocalidade[[#This Row],[Cliente]]&amp;"'"</f>
        <v>'CAERN'</v>
      </c>
      <c r="F94" s="14" t="s">
        <v>8399</v>
      </c>
      <c r="G94" s="14" t="str">
        <f>"'"&amp;TabClienteLocalidade[[#This Row],[Regional]]&amp;"'"</f>
        <v>''</v>
      </c>
      <c r="H94" s="14" t="s">
        <v>8399</v>
      </c>
      <c r="I94" s="14" t="str">
        <f>"'"&amp;TabClienteLocalidade[[#This Row],[Localidade]]&amp;"'"</f>
        <v>'EXTREMOZ'</v>
      </c>
      <c r="J94" s="14" t="s">
        <v>8399</v>
      </c>
      <c r="K94" s="14" t="str">
        <f>"'"&amp;TabClienteLocalidade[[#This Row],[Colunas2]]&amp;"'"</f>
        <v>'EXTREMOZ'</v>
      </c>
      <c r="L94" s="14" t="s">
        <v>8399</v>
      </c>
      <c r="M94" s="14" t="str">
        <f>"'"&amp;TabClienteLocalidade[[#This Row],[UF]]&amp;"'"</f>
        <v>'RN'</v>
      </c>
      <c r="N94" s="14" t="s">
        <v>8399</v>
      </c>
      <c r="O94" s="14" t="str">
        <f>"'"&amp;IFERROR(TabClienteLocalidade[[#This Row],[Lat]],"")&amp;"'"</f>
        <v>'-5.7262265'</v>
      </c>
      <c r="P94" s="14" t="s">
        <v>8399</v>
      </c>
      <c r="Q94" s="14" t="str">
        <f>"'"&amp;IFERROR(TabClienteLocalidade[[#This Row],[Log]],"")&amp;"'"</f>
        <v>'-35.2827374'</v>
      </c>
      <c r="R94" s="14" t="s">
        <v>8399</v>
      </c>
      <c r="S94" s="14" t="str">
        <f t="shared" si="7"/>
        <v>'0'</v>
      </c>
      <c r="T94" s="213" t="s">
        <v>8397</v>
      </c>
      <c r="U94" s="213">
        <f>COUNTIFS(CLIENTE_FORN[NICK],TabClienteLocalidade[[#This Row],[Cliente]])</f>
        <v>1</v>
      </c>
      <c r="V94" s="143" t="s">
        <v>133</v>
      </c>
      <c r="X94" s="145" t="s">
        <v>356</v>
      </c>
      <c r="Y94" s="176" t="str">
        <f>IFERROR(INDEX(EtaCliente!K:K,MATCH(TabClienteLocalidade[[#This Row],[Validação]],EtaCliente!$B:$B,0)),TabClienteLocalidade[[#This Row],[Colunas14]])</f>
        <v>RN</v>
      </c>
      <c r="Z94" s="176" t="str">
        <f>IFERROR(INDEX(EtaCliente!M:M,MATCH(TabClienteLocalidade[[#This Row],[Validação]],EtaCliente!$B:$B,0)),TabClienteLocalidade[[#This Row],[Colunas13]])</f>
        <v>EXTREMOZ</v>
      </c>
      <c r="AA94" s="147">
        <f>COUNTIFS(EtaCliente!B:B,AB94,EtaCliente!B:B,"&gt;&amp;1")</f>
        <v>1</v>
      </c>
      <c r="AB94" s="147" t="str">
        <f>IF(TabClienteLocalidade[[#This Row],[Cliente]]="","",TabClienteLocalidade[[#This Row],[Cliente]]&amp;" - "&amp;TabClienteLocalidade[[#This Row],[Localidade]])</f>
        <v>CAERN - EXTREMOZ</v>
      </c>
      <c r="AC94" s="191" t="s">
        <v>8264</v>
      </c>
      <c r="AD94" s="191" t="str">
        <f t="shared" si="4"/>
        <v>-5.7262265</v>
      </c>
      <c r="AE94" s="191" t="str">
        <f t="shared" si="5"/>
        <v>-35.2827374</v>
      </c>
      <c r="AF94" s="191"/>
      <c r="AG94" s="191"/>
      <c r="AH94" s="191"/>
    </row>
    <row r="95" spans="1:34" x14ac:dyDescent="0.2">
      <c r="A95" s="14" t="str">
        <f t="shared" si="6"/>
        <v>(92, 'CAERN', '', 'FELIPE CAMARA', 'NATAL', 'RN', '', '', '0'),</v>
      </c>
      <c r="B95" s="14" t="s">
        <v>8395</v>
      </c>
      <c r="C95" s="14">
        <v>92</v>
      </c>
      <c r="D95" s="14" t="s">
        <v>8399</v>
      </c>
      <c r="E95" s="14" t="str">
        <f>"'"&amp;TabClienteLocalidade[[#This Row],[Cliente]]&amp;"'"</f>
        <v>'CAERN'</v>
      </c>
      <c r="F95" s="14" t="s">
        <v>8399</v>
      </c>
      <c r="G95" s="14" t="str">
        <f>"'"&amp;TabClienteLocalidade[[#This Row],[Regional]]&amp;"'"</f>
        <v>''</v>
      </c>
      <c r="H95" s="14" t="s">
        <v>8399</v>
      </c>
      <c r="I95" s="14" t="str">
        <f>"'"&amp;TabClienteLocalidade[[#This Row],[Localidade]]&amp;"'"</f>
        <v>'FELIPE CAMARA'</v>
      </c>
      <c r="J95" s="14" t="s">
        <v>8399</v>
      </c>
      <c r="K95" s="14" t="str">
        <f>"'"&amp;TabClienteLocalidade[[#This Row],[Colunas2]]&amp;"'"</f>
        <v>'NATAL'</v>
      </c>
      <c r="L95" s="14" t="s">
        <v>8399</v>
      </c>
      <c r="M95" s="14" t="str">
        <f>"'"&amp;TabClienteLocalidade[[#This Row],[UF]]&amp;"'"</f>
        <v>'RN'</v>
      </c>
      <c r="N95" s="14" t="s">
        <v>8399</v>
      </c>
      <c r="O95" s="14" t="str">
        <f>"'"&amp;IFERROR(TabClienteLocalidade[[#This Row],[Lat]],"")&amp;"'"</f>
        <v>''</v>
      </c>
      <c r="P95" s="14" t="s">
        <v>8399</v>
      </c>
      <c r="Q95" s="14" t="str">
        <f>"'"&amp;IFERROR(TabClienteLocalidade[[#This Row],[Log]],"")&amp;"'"</f>
        <v>''</v>
      </c>
      <c r="R95" s="14" t="s">
        <v>8399</v>
      </c>
      <c r="S95" s="14" t="str">
        <f t="shared" si="7"/>
        <v>'0'</v>
      </c>
      <c r="T95" s="213" t="s">
        <v>8397</v>
      </c>
      <c r="U95" s="213">
        <f>COUNTIFS(CLIENTE_FORN[NICK],TabClienteLocalidade[[#This Row],[Cliente]])</f>
        <v>1</v>
      </c>
      <c r="V95" s="143" t="s">
        <v>133</v>
      </c>
      <c r="X95" s="145" t="s">
        <v>1577</v>
      </c>
      <c r="Y95" s="176" t="str">
        <f>IFERROR(INDEX(EtaCliente!K:K,MATCH(TabClienteLocalidade[[#This Row],[Validação]],EtaCliente!$B:$B,0)),TabClienteLocalidade[[#This Row],[Colunas14]])</f>
        <v>RN</v>
      </c>
      <c r="Z95" s="176" t="str">
        <f>IFERROR(INDEX(EtaCliente!M:M,MATCH(TabClienteLocalidade[[#This Row],[Validação]],EtaCliente!$B:$B,0)),TabClienteLocalidade[[#This Row],[Colunas13]])</f>
        <v>NATAL</v>
      </c>
      <c r="AA95" s="147">
        <f>COUNTIFS(EtaCliente!B:B,AB95,EtaCliente!B:B,"&gt;&amp;1")</f>
        <v>1</v>
      </c>
      <c r="AB95" s="147" t="str">
        <f>IF(TabClienteLocalidade[[#This Row],[Cliente]]="","",TabClienteLocalidade[[#This Row],[Cliente]]&amp;" - "&amp;TabClienteLocalidade[[#This Row],[Localidade]])</f>
        <v>CAERN - FELIPE CAMARA</v>
      </c>
      <c r="AC95" s="191"/>
      <c r="AD95" s="191" t="e">
        <f t="shared" si="4"/>
        <v>#VALUE!</v>
      </c>
      <c r="AE95" s="191" t="e">
        <f t="shared" si="5"/>
        <v>#VALUE!</v>
      </c>
      <c r="AF95" s="191"/>
      <c r="AG95" s="191"/>
      <c r="AH95" s="191"/>
    </row>
    <row r="96" spans="1:34" ht="12.75" customHeight="1" x14ac:dyDescent="0.2">
      <c r="A96" s="14" t="str">
        <f t="shared" si="6"/>
        <v>(93, 'CAERN', 'CAICO', 'FLORANEA', 'FLORANIA', 'RN', '', '', '0'),</v>
      </c>
      <c r="B96" s="14" t="s">
        <v>8395</v>
      </c>
      <c r="C96" s="14">
        <v>93</v>
      </c>
      <c r="D96" s="14" t="s">
        <v>8399</v>
      </c>
      <c r="E96" s="14" t="str">
        <f>"'"&amp;TabClienteLocalidade[[#This Row],[Cliente]]&amp;"'"</f>
        <v>'CAERN'</v>
      </c>
      <c r="F96" s="14" t="s">
        <v>8399</v>
      </c>
      <c r="G96" s="14" t="str">
        <f>"'"&amp;TabClienteLocalidade[[#This Row],[Regional]]&amp;"'"</f>
        <v>'CAICO'</v>
      </c>
      <c r="H96" s="14" t="s">
        <v>8399</v>
      </c>
      <c r="I96" s="14" t="str">
        <f>"'"&amp;TabClienteLocalidade[[#This Row],[Localidade]]&amp;"'"</f>
        <v>'FLORANEA'</v>
      </c>
      <c r="J96" s="14" t="s">
        <v>8399</v>
      </c>
      <c r="K96" s="14" t="str">
        <f>"'"&amp;TabClienteLocalidade[[#This Row],[Colunas2]]&amp;"'"</f>
        <v>'FLORANIA'</v>
      </c>
      <c r="L96" s="14" t="s">
        <v>8399</v>
      </c>
      <c r="M96" s="14" t="str">
        <f>"'"&amp;TabClienteLocalidade[[#This Row],[UF]]&amp;"'"</f>
        <v>'RN'</v>
      </c>
      <c r="N96" s="14" t="s">
        <v>8399</v>
      </c>
      <c r="O96" s="14" t="str">
        <f>"'"&amp;IFERROR(TabClienteLocalidade[[#This Row],[Lat]],"")&amp;"'"</f>
        <v>''</v>
      </c>
      <c r="P96" s="14" t="s">
        <v>8399</v>
      </c>
      <c r="Q96" s="14" t="str">
        <f>"'"&amp;IFERROR(TabClienteLocalidade[[#This Row],[Log]],"")&amp;"'"</f>
        <v>''</v>
      </c>
      <c r="R96" s="14" t="s">
        <v>8399</v>
      </c>
      <c r="S96" s="14" t="str">
        <f t="shared" si="7"/>
        <v>'0'</v>
      </c>
      <c r="T96" s="213" t="s">
        <v>8397</v>
      </c>
      <c r="U96" s="213">
        <f>COUNTIFS(CLIENTE_FORN[NICK],TabClienteLocalidade[[#This Row],[Cliente]])</f>
        <v>1</v>
      </c>
      <c r="V96" s="145" t="s">
        <v>133</v>
      </c>
      <c r="W96" s="145" t="s">
        <v>212</v>
      </c>
      <c r="X96" s="145" t="s">
        <v>1578</v>
      </c>
      <c r="Y96" s="176" t="str">
        <f>IFERROR(INDEX(EtaCliente!K:K,MATCH(TabClienteLocalidade[[#This Row],[Validação]],EtaCliente!$B:$B,0)),TabClienteLocalidade[[#This Row],[Colunas14]])</f>
        <v>RN</v>
      </c>
      <c r="Z96" s="176" t="str">
        <f>IFERROR(INDEX(EtaCliente!M:M,MATCH(TabClienteLocalidade[[#This Row],[Validação]],EtaCliente!$B:$B,0)),TabClienteLocalidade[[#This Row],[Colunas13]])</f>
        <v>FLORANIA</v>
      </c>
      <c r="AA96" s="147">
        <f>COUNTIFS(EtaCliente!B:B,AB96,EtaCliente!B:B,"&gt;&amp;1")</f>
        <v>1</v>
      </c>
      <c r="AB96" s="147" t="str">
        <f>IF(TabClienteLocalidade[[#This Row],[Cliente]]="","",TabClienteLocalidade[[#This Row],[Cliente]]&amp;" - "&amp;TabClienteLocalidade[[#This Row],[Localidade]])</f>
        <v>CAERN - FLORANEA</v>
      </c>
      <c r="AC96" s="191"/>
      <c r="AD96" s="191" t="e">
        <f t="shared" si="4"/>
        <v>#VALUE!</v>
      </c>
      <c r="AE96" s="191" t="e">
        <f t="shared" si="5"/>
        <v>#VALUE!</v>
      </c>
      <c r="AF96" s="191"/>
      <c r="AG96" s="191"/>
      <c r="AH96" s="191"/>
    </row>
    <row r="97" spans="1:34" x14ac:dyDescent="0.2">
      <c r="A97" s="14" t="str">
        <f t="shared" si="6"/>
        <v>(94, 'CAERN', '', 'FRANCISCO CAMPOS - P9', 'NATAL', 'RN', '', '', '0'),</v>
      </c>
      <c r="B97" s="14" t="s">
        <v>8395</v>
      </c>
      <c r="C97" s="14">
        <v>94</v>
      </c>
      <c r="D97" s="14" t="s">
        <v>8399</v>
      </c>
      <c r="E97" s="14" t="str">
        <f>"'"&amp;TabClienteLocalidade[[#This Row],[Cliente]]&amp;"'"</f>
        <v>'CAERN'</v>
      </c>
      <c r="F97" s="14" t="s">
        <v>8399</v>
      </c>
      <c r="G97" s="14" t="str">
        <f>"'"&amp;TabClienteLocalidade[[#This Row],[Regional]]&amp;"'"</f>
        <v>''</v>
      </c>
      <c r="H97" s="14" t="s">
        <v>8399</v>
      </c>
      <c r="I97" s="14" t="str">
        <f>"'"&amp;TabClienteLocalidade[[#This Row],[Localidade]]&amp;"'"</f>
        <v>'FRANCISCO CAMPOS - P9'</v>
      </c>
      <c r="J97" s="14" t="s">
        <v>8399</v>
      </c>
      <c r="K97" s="14" t="str">
        <f>"'"&amp;TabClienteLocalidade[[#This Row],[Colunas2]]&amp;"'"</f>
        <v>'NATAL'</v>
      </c>
      <c r="L97" s="14" t="s">
        <v>8399</v>
      </c>
      <c r="M97" s="14" t="str">
        <f>"'"&amp;TabClienteLocalidade[[#This Row],[UF]]&amp;"'"</f>
        <v>'RN'</v>
      </c>
      <c r="N97" s="14" t="s">
        <v>8399</v>
      </c>
      <c r="O97" s="14" t="str">
        <f>"'"&amp;IFERROR(TabClienteLocalidade[[#This Row],[Lat]],"")&amp;"'"</f>
        <v>''</v>
      </c>
      <c r="P97" s="14" t="s">
        <v>8399</v>
      </c>
      <c r="Q97" s="14" t="str">
        <f>"'"&amp;IFERROR(TabClienteLocalidade[[#This Row],[Log]],"")&amp;"'"</f>
        <v>''</v>
      </c>
      <c r="R97" s="14" t="s">
        <v>8399</v>
      </c>
      <c r="S97" s="14" t="str">
        <f t="shared" si="7"/>
        <v>'0'</v>
      </c>
      <c r="T97" s="213" t="s">
        <v>8397</v>
      </c>
      <c r="U97" s="213">
        <f>COUNTIFS(CLIENTE_FORN[NICK],TabClienteLocalidade[[#This Row],[Cliente]])</f>
        <v>1</v>
      </c>
      <c r="V97" s="187" t="s">
        <v>133</v>
      </c>
      <c r="W97" s="188"/>
      <c r="X97" s="188" t="s">
        <v>8242</v>
      </c>
      <c r="Y97" s="189" t="str">
        <f>IFERROR(INDEX(EtaCliente!K:K,MATCH(TabClienteLocalidade[[#This Row],[Validação]],EtaCliente!$B:$B,0)),TabClienteLocalidade[[#This Row],[Colunas14]])</f>
        <v>RN</v>
      </c>
      <c r="Z97" s="189" t="str">
        <f>IFERROR(INDEX(EtaCliente!M:M,MATCH(TabClienteLocalidade[[#This Row],[Validação]],EtaCliente!$B:$B,0)),TabClienteLocalidade[[#This Row],[Colunas13]])</f>
        <v>NATAL</v>
      </c>
      <c r="AA97" s="189">
        <f>COUNTIFS(EtaCliente!B:B,AB97,EtaCliente!B:B,"&gt;&amp;1")</f>
        <v>1</v>
      </c>
      <c r="AB97" s="189" t="str">
        <f>IF(TabClienteLocalidade[[#This Row],[Cliente]]="","",TabClienteLocalidade[[#This Row],[Cliente]]&amp;" - "&amp;TabClienteLocalidade[[#This Row],[Localidade]])</f>
        <v>CAERN - FRANCISCO CAMPOS - P9</v>
      </c>
      <c r="AC97" s="191"/>
      <c r="AD97" s="191" t="e">
        <f t="shared" si="4"/>
        <v>#VALUE!</v>
      </c>
      <c r="AE97" s="191" t="e">
        <f t="shared" si="5"/>
        <v>#VALUE!</v>
      </c>
      <c r="AF97" s="191"/>
      <c r="AG97" s="191"/>
      <c r="AH97" s="191"/>
    </row>
    <row r="98" spans="1:34" ht="12.75" customHeight="1" x14ac:dyDescent="0.2">
      <c r="A98" s="14" t="str">
        <f t="shared" si="6"/>
        <v>(95, 'CAERN', '', 'FRANCISCO DANTAS', 'FRANCISCO DANTAS', 'RN', '', '', '0'),</v>
      </c>
      <c r="B98" s="14" t="s">
        <v>8395</v>
      </c>
      <c r="C98" s="14">
        <v>95</v>
      </c>
      <c r="D98" s="14" t="s">
        <v>8399</v>
      </c>
      <c r="E98" s="14" t="str">
        <f>"'"&amp;TabClienteLocalidade[[#This Row],[Cliente]]&amp;"'"</f>
        <v>'CAERN'</v>
      </c>
      <c r="F98" s="14" t="s">
        <v>8399</v>
      </c>
      <c r="G98" s="14" t="str">
        <f>"'"&amp;TabClienteLocalidade[[#This Row],[Regional]]&amp;"'"</f>
        <v>''</v>
      </c>
      <c r="H98" s="14" t="s">
        <v>8399</v>
      </c>
      <c r="I98" s="14" t="str">
        <f>"'"&amp;TabClienteLocalidade[[#This Row],[Localidade]]&amp;"'"</f>
        <v>'FRANCISCO DANTAS'</v>
      </c>
      <c r="J98" s="14" t="s">
        <v>8399</v>
      </c>
      <c r="K98" s="14" t="str">
        <f>"'"&amp;TabClienteLocalidade[[#This Row],[Colunas2]]&amp;"'"</f>
        <v>'FRANCISCO DANTAS'</v>
      </c>
      <c r="L98" s="14" t="s">
        <v>8399</v>
      </c>
      <c r="M98" s="14" t="str">
        <f>"'"&amp;TabClienteLocalidade[[#This Row],[UF]]&amp;"'"</f>
        <v>'RN'</v>
      </c>
      <c r="N98" s="14" t="s">
        <v>8399</v>
      </c>
      <c r="O98" s="14" t="str">
        <f>"'"&amp;IFERROR(TabClienteLocalidade[[#This Row],[Lat]],"")&amp;"'"</f>
        <v>''</v>
      </c>
      <c r="P98" s="14" t="s">
        <v>8399</v>
      </c>
      <c r="Q98" s="14" t="str">
        <f>"'"&amp;IFERROR(TabClienteLocalidade[[#This Row],[Log]],"")&amp;"'"</f>
        <v>''</v>
      </c>
      <c r="R98" s="14" t="s">
        <v>8399</v>
      </c>
      <c r="S98" s="14" t="str">
        <f t="shared" si="7"/>
        <v>'0'</v>
      </c>
      <c r="T98" s="213" t="s">
        <v>8397</v>
      </c>
      <c r="U98" s="213">
        <f>COUNTIFS(CLIENTE_FORN[NICK],TabClienteLocalidade[[#This Row],[Cliente]])</f>
        <v>1</v>
      </c>
      <c r="V98" s="143" t="s">
        <v>133</v>
      </c>
      <c r="X98" s="145" t="s">
        <v>357</v>
      </c>
      <c r="Y98" s="176" t="str">
        <f>IFERROR(INDEX(EtaCliente!K:K,MATCH(TabClienteLocalidade[[#This Row],[Validação]],EtaCliente!$B:$B,0)),TabClienteLocalidade[[#This Row],[Colunas14]])</f>
        <v>RN</v>
      </c>
      <c r="Z98" s="176" t="str">
        <f>IFERROR(INDEX(EtaCliente!M:M,MATCH(TabClienteLocalidade[[#This Row],[Validação]],EtaCliente!$B:$B,0)),TabClienteLocalidade[[#This Row],[Colunas13]])</f>
        <v>FRANCISCO DANTAS</v>
      </c>
      <c r="AA98" s="147">
        <f>COUNTIFS(EtaCliente!B:B,AB98,EtaCliente!B:B,"&gt;&amp;1")</f>
        <v>1</v>
      </c>
      <c r="AB98" s="147" t="str">
        <f>IF(TabClienteLocalidade[[#This Row],[Cliente]]="","",TabClienteLocalidade[[#This Row],[Cliente]]&amp;" - "&amp;TabClienteLocalidade[[#This Row],[Localidade]])</f>
        <v>CAERN - FRANCISCO DANTAS</v>
      </c>
      <c r="AC98" s="191"/>
      <c r="AD98" s="191" t="e">
        <f t="shared" si="4"/>
        <v>#VALUE!</v>
      </c>
      <c r="AE98" s="191" t="e">
        <f t="shared" si="5"/>
        <v>#VALUE!</v>
      </c>
      <c r="AF98" s="191"/>
      <c r="AG98" s="191"/>
      <c r="AH98" s="191"/>
    </row>
    <row r="99" spans="1:34" ht="12.75" customHeight="1" x14ac:dyDescent="0.2">
      <c r="A99" s="14" t="str">
        <f t="shared" si="6"/>
        <v>(96, 'CAERN', '', 'GARGALHEIRAS', 'ACARI', 'RN', '', '', '0'),</v>
      </c>
      <c r="B99" s="14" t="s">
        <v>8395</v>
      </c>
      <c r="C99" s="14">
        <v>96</v>
      </c>
      <c r="D99" s="14" t="s">
        <v>8399</v>
      </c>
      <c r="E99" s="14" t="str">
        <f>"'"&amp;TabClienteLocalidade[[#This Row],[Cliente]]&amp;"'"</f>
        <v>'CAERN'</v>
      </c>
      <c r="F99" s="14" t="s">
        <v>8399</v>
      </c>
      <c r="G99" s="14" t="str">
        <f>"'"&amp;TabClienteLocalidade[[#This Row],[Regional]]&amp;"'"</f>
        <v>''</v>
      </c>
      <c r="H99" s="14" t="s">
        <v>8399</v>
      </c>
      <c r="I99" s="14" t="str">
        <f>"'"&amp;TabClienteLocalidade[[#This Row],[Localidade]]&amp;"'"</f>
        <v>'GARGALHEIRAS'</v>
      </c>
      <c r="J99" s="14" t="s">
        <v>8399</v>
      </c>
      <c r="K99" s="14" t="str">
        <f>"'"&amp;TabClienteLocalidade[[#This Row],[Colunas2]]&amp;"'"</f>
        <v>'ACARI'</v>
      </c>
      <c r="L99" s="14" t="s">
        <v>8399</v>
      </c>
      <c r="M99" s="14" t="str">
        <f>"'"&amp;TabClienteLocalidade[[#This Row],[UF]]&amp;"'"</f>
        <v>'RN'</v>
      </c>
      <c r="N99" s="14" t="s">
        <v>8399</v>
      </c>
      <c r="O99" s="14" t="str">
        <f>"'"&amp;IFERROR(TabClienteLocalidade[[#This Row],[Lat]],"")&amp;"'"</f>
        <v>''</v>
      </c>
      <c r="P99" s="14" t="s">
        <v>8399</v>
      </c>
      <c r="Q99" s="14" t="str">
        <f>"'"&amp;IFERROR(TabClienteLocalidade[[#This Row],[Log]],"")&amp;"'"</f>
        <v>''</v>
      </c>
      <c r="R99" s="14" t="s">
        <v>8399</v>
      </c>
      <c r="S99" s="14" t="str">
        <f t="shared" si="7"/>
        <v>'0'</v>
      </c>
      <c r="T99" s="213" t="s">
        <v>8397</v>
      </c>
      <c r="U99" s="213">
        <f>COUNTIFS(CLIENTE_FORN[NICK],TabClienteLocalidade[[#This Row],[Cliente]])</f>
        <v>1</v>
      </c>
      <c r="V99" s="143" t="s">
        <v>133</v>
      </c>
      <c r="X99" s="145" t="s">
        <v>358</v>
      </c>
      <c r="Y99" s="176" t="str">
        <f>IFERROR(INDEX(EtaCliente!K:K,MATCH(TabClienteLocalidade[[#This Row],[Validação]],EtaCliente!$B:$B,0)),TabClienteLocalidade[[#This Row],[Colunas14]])</f>
        <v>RN</v>
      </c>
      <c r="Z99" s="176" t="str">
        <f>IFERROR(INDEX(EtaCliente!M:M,MATCH(TabClienteLocalidade[[#This Row],[Validação]],EtaCliente!$B:$B,0)),TabClienteLocalidade[[#This Row],[Colunas13]])</f>
        <v>ACARI</v>
      </c>
      <c r="AA99" s="147">
        <f>COUNTIFS(EtaCliente!B:B,AB99,EtaCliente!B:B,"&gt;&amp;1")</f>
        <v>1</v>
      </c>
      <c r="AB99" s="147" t="str">
        <f>IF(TabClienteLocalidade[[#This Row],[Cliente]]="","",TabClienteLocalidade[[#This Row],[Cliente]]&amp;" - "&amp;TabClienteLocalidade[[#This Row],[Localidade]])</f>
        <v>CAERN - GARGALHEIRAS</v>
      </c>
      <c r="AC99" s="191"/>
      <c r="AD99" s="191" t="e">
        <f t="shared" si="4"/>
        <v>#VALUE!</v>
      </c>
      <c r="AE99" s="191" t="e">
        <f t="shared" si="5"/>
        <v>#VALUE!</v>
      </c>
      <c r="AF99" s="191"/>
      <c r="AG99" s="191"/>
      <c r="AH99" s="191"/>
    </row>
    <row r="100" spans="1:34" x14ac:dyDescent="0.2">
      <c r="A100" s="14" t="str">
        <f t="shared" si="6"/>
        <v>(97, 'CAERN', '', 'GRAMORE', 'NATAL', 'RN', '', '', '0'),</v>
      </c>
      <c r="B100" s="14" t="s">
        <v>8395</v>
      </c>
      <c r="C100" s="14">
        <v>97</v>
      </c>
      <c r="D100" s="14" t="s">
        <v>8399</v>
      </c>
      <c r="E100" s="14" t="str">
        <f>"'"&amp;TabClienteLocalidade[[#This Row],[Cliente]]&amp;"'"</f>
        <v>'CAERN'</v>
      </c>
      <c r="F100" s="14" t="s">
        <v>8399</v>
      </c>
      <c r="G100" s="14" t="str">
        <f>"'"&amp;TabClienteLocalidade[[#This Row],[Regional]]&amp;"'"</f>
        <v>''</v>
      </c>
      <c r="H100" s="14" t="s">
        <v>8399</v>
      </c>
      <c r="I100" s="14" t="str">
        <f>"'"&amp;TabClienteLocalidade[[#This Row],[Localidade]]&amp;"'"</f>
        <v>'GRAMORE'</v>
      </c>
      <c r="J100" s="14" t="s">
        <v>8399</v>
      </c>
      <c r="K100" s="14" t="str">
        <f>"'"&amp;TabClienteLocalidade[[#This Row],[Colunas2]]&amp;"'"</f>
        <v>'NATAL'</v>
      </c>
      <c r="L100" s="14" t="s">
        <v>8399</v>
      </c>
      <c r="M100" s="14" t="str">
        <f>"'"&amp;TabClienteLocalidade[[#This Row],[UF]]&amp;"'"</f>
        <v>'RN'</v>
      </c>
      <c r="N100" s="14" t="s">
        <v>8399</v>
      </c>
      <c r="O100" s="14" t="str">
        <f>"'"&amp;IFERROR(TabClienteLocalidade[[#This Row],[Lat]],"")&amp;"'"</f>
        <v>''</v>
      </c>
      <c r="P100" s="14" t="s">
        <v>8399</v>
      </c>
      <c r="Q100" s="14" t="str">
        <f>"'"&amp;IFERROR(TabClienteLocalidade[[#This Row],[Log]],"")&amp;"'"</f>
        <v>''</v>
      </c>
      <c r="R100" s="14" t="s">
        <v>8399</v>
      </c>
      <c r="S100" s="14" t="str">
        <f t="shared" si="7"/>
        <v>'0'</v>
      </c>
      <c r="T100" s="213" t="s">
        <v>8397</v>
      </c>
      <c r="U100" s="213">
        <f>COUNTIFS(CLIENTE_FORN[NICK],TabClienteLocalidade[[#This Row],[Cliente]])</f>
        <v>1</v>
      </c>
      <c r="V100" s="145" t="s">
        <v>133</v>
      </c>
      <c r="W100" s="145"/>
      <c r="X100" s="145" t="s">
        <v>7349</v>
      </c>
      <c r="Y100" s="176" t="str">
        <f>IFERROR(INDEX(EtaCliente!K:K,MATCH(TabClienteLocalidade[[#This Row],[Validação]],EtaCliente!$B:$B,0)),TabClienteLocalidade[[#This Row],[Colunas14]])</f>
        <v>RN</v>
      </c>
      <c r="Z100" s="176" t="str">
        <f>IFERROR(INDEX(EtaCliente!M:M,MATCH(TabClienteLocalidade[[#This Row],[Validação]],EtaCliente!$B:$B,0)),TabClienteLocalidade[[#This Row],[Colunas13]])</f>
        <v>NATAL</v>
      </c>
      <c r="AA100" s="147">
        <f>COUNTIFS(EtaCliente!B:B,AB100,EtaCliente!B:B,"&gt;&amp;1")</f>
        <v>1</v>
      </c>
      <c r="AB100" s="146" t="str">
        <f>IF(TabClienteLocalidade[[#This Row],[Cliente]]="","",TabClienteLocalidade[[#This Row],[Cliente]]&amp;" - "&amp;TabClienteLocalidade[[#This Row],[Localidade]])</f>
        <v>CAERN - GRAMORE</v>
      </c>
      <c r="AC100" s="191"/>
      <c r="AD100" s="191" t="e">
        <f t="shared" si="4"/>
        <v>#VALUE!</v>
      </c>
      <c r="AE100" s="191" t="e">
        <f t="shared" si="5"/>
        <v>#VALUE!</v>
      </c>
      <c r="AF100" s="191"/>
      <c r="AG100" s="191"/>
      <c r="AH100" s="191"/>
    </row>
    <row r="101" spans="1:34" x14ac:dyDescent="0.2">
      <c r="A101" s="14" t="str">
        <f t="shared" si="6"/>
        <v>(98, 'CAERN', '', 'GUARAPES', 'NATAL', 'RN', '-5.8406585', '-35.2740774', '0'),</v>
      </c>
      <c r="B101" s="14" t="s">
        <v>8395</v>
      </c>
      <c r="C101" s="14">
        <v>98</v>
      </c>
      <c r="D101" s="14" t="s">
        <v>8399</v>
      </c>
      <c r="E101" s="14" t="str">
        <f>"'"&amp;TabClienteLocalidade[[#This Row],[Cliente]]&amp;"'"</f>
        <v>'CAERN'</v>
      </c>
      <c r="F101" s="14" t="s">
        <v>8399</v>
      </c>
      <c r="G101" s="14" t="str">
        <f>"'"&amp;TabClienteLocalidade[[#This Row],[Regional]]&amp;"'"</f>
        <v>''</v>
      </c>
      <c r="H101" s="14" t="s">
        <v>8399</v>
      </c>
      <c r="I101" s="14" t="str">
        <f>"'"&amp;TabClienteLocalidade[[#This Row],[Localidade]]&amp;"'"</f>
        <v>'GUARAPES'</v>
      </c>
      <c r="J101" s="14" t="s">
        <v>8399</v>
      </c>
      <c r="K101" s="14" t="str">
        <f>"'"&amp;TabClienteLocalidade[[#This Row],[Colunas2]]&amp;"'"</f>
        <v>'NATAL'</v>
      </c>
      <c r="L101" s="14" t="s">
        <v>8399</v>
      </c>
      <c r="M101" s="14" t="str">
        <f>"'"&amp;TabClienteLocalidade[[#This Row],[UF]]&amp;"'"</f>
        <v>'RN'</v>
      </c>
      <c r="N101" s="14" t="s">
        <v>8399</v>
      </c>
      <c r="O101" s="14" t="str">
        <f>"'"&amp;IFERROR(TabClienteLocalidade[[#This Row],[Lat]],"")&amp;"'"</f>
        <v>'-5.8406585'</v>
      </c>
      <c r="P101" s="14" t="s">
        <v>8399</v>
      </c>
      <c r="Q101" s="14" t="str">
        <f>"'"&amp;IFERROR(TabClienteLocalidade[[#This Row],[Log]],"")&amp;"'"</f>
        <v>'-35.2740774'</v>
      </c>
      <c r="R101" s="14" t="s">
        <v>8399</v>
      </c>
      <c r="S101" s="14" t="str">
        <f t="shared" si="7"/>
        <v>'0'</v>
      </c>
      <c r="T101" s="213" t="s">
        <v>8397</v>
      </c>
      <c r="U101" s="213">
        <f>COUNTIFS(CLIENTE_FORN[NICK],TabClienteLocalidade[[#This Row],[Cliente]])</f>
        <v>1</v>
      </c>
      <c r="V101" s="143" t="s">
        <v>133</v>
      </c>
      <c r="X101" s="145" t="s">
        <v>359</v>
      </c>
      <c r="Y101" s="176" t="str">
        <f>IFERROR(INDEX(EtaCliente!K:K,MATCH(TabClienteLocalidade[[#This Row],[Validação]],EtaCliente!$B:$B,0)),TabClienteLocalidade[[#This Row],[Colunas14]])</f>
        <v>RN</v>
      </c>
      <c r="Z101" s="176" t="str">
        <f>IFERROR(INDEX(EtaCliente!M:M,MATCH(TabClienteLocalidade[[#This Row],[Validação]],EtaCliente!$B:$B,0)),TabClienteLocalidade[[#This Row],[Colunas13]])</f>
        <v>NATAL</v>
      </c>
      <c r="AA101" s="147">
        <f>COUNTIFS(EtaCliente!B:B,AB101,EtaCliente!B:B,"&gt;&amp;1")</f>
        <v>1</v>
      </c>
      <c r="AB101" s="147" t="str">
        <f>IF(TabClienteLocalidade[[#This Row],[Cliente]]="","",TabClienteLocalidade[[#This Row],[Cliente]]&amp;" - "&amp;TabClienteLocalidade[[#This Row],[Localidade]])</f>
        <v>CAERN - GUARAPES</v>
      </c>
      <c r="AC101" s="191" t="s">
        <v>8272</v>
      </c>
      <c r="AD101" s="191" t="str">
        <f t="shared" si="4"/>
        <v>-5.8406585</v>
      </c>
      <c r="AE101" s="191" t="str">
        <f t="shared" si="5"/>
        <v>-35.2740774</v>
      </c>
      <c r="AF101" s="191" t="s">
        <v>8273</v>
      </c>
      <c r="AG101" s="191"/>
      <c r="AH101" s="191"/>
    </row>
    <row r="102" spans="1:34" ht="12.75" customHeight="1" x14ac:dyDescent="0.25">
      <c r="A102" s="14" t="str">
        <f t="shared" si="6"/>
        <v>(99, 'CAERN', '', 'IPANGUAÇU', '0', '0', '', '', '0'),</v>
      </c>
      <c r="B102" s="14" t="s">
        <v>8395</v>
      </c>
      <c r="C102" s="14">
        <v>99</v>
      </c>
      <c r="D102" s="14" t="s">
        <v>8399</v>
      </c>
      <c r="E102" s="14" t="str">
        <f>"'"&amp;TabClienteLocalidade[[#This Row],[Cliente]]&amp;"'"</f>
        <v>'CAERN'</v>
      </c>
      <c r="F102" s="14" t="s">
        <v>8399</v>
      </c>
      <c r="G102" s="14" t="str">
        <f>"'"&amp;TabClienteLocalidade[[#This Row],[Regional]]&amp;"'"</f>
        <v>''</v>
      </c>
      <c r="H102" s="14" t="s">
        <v>8399</v>
      </c>
      <c r="I102" s="14" t="str">
        <f>"'"&amp;TabClienteLocalidade[[#This Row],[Localidade]]&amp;"'"</f>
        <v>'IPANGUAÇU'</v>
      </c>
      <c r="J102" s="14" t="s">
        <v>8399</v>
      </c>
      <c r="K102" s="14" t="str">
        <f>"'"&amp;TabClienteLocalidade[[#This Row],[Colunas2]]&amp;"'"</f>
        <v>'0'</v>
      </c>
      <c r="L102" s="14" t="s">
        <v>8399</v>
      </c>
      <c r="M102" s="14" t="str">
        <f>"'"&amp;TabClienteLocalidade[[#This Row],[UF]]&amp;"'"</f>
        <v>'0'</v>
      </c>
      <c r="N102" s="14" t="s">
        <v>8399</v>
      </c>
      <c r="O102" s="14" t="str">
        <f>"'"&amp;IFERROR(TabClienteLocalidade[[#This Row],[Lat]],"")&amp;"'"</f>
        <v>''</v>
      </c>
      <c r="P102" s="14" t="s">
        <v>8399</v>
      </c>
      <c r="Q102" s="14" t="str">
        <f>"'"&amp;IFERROR(TabClienteLocalidade[[#This Row],[Log]],"")&amp;"'"</f>
        <v>''</v>
      </c>
      <c r="R102" s="14" t="s">
        <v>8399</v>
      </c>
      <c r="S102" s="14" t="str">
        <f t="shared" si="7"/>
        <v>'0'</v>
      </c>
      <c r="T102" s="213" t="s">
        <v>8397</v>
      </c>
      <c r="U102" s="213">
        <f>COUNTIFS(CLIENTE_FORN[NICK],TabClienteLocalidade[[#This Row],[Cliente]])</f>
        <v>1</v>
      </c>
      <c r="V102" s="145" t="s">
        <v>133</v>
      </c>
      <c r="X102" s="1" t="s">
        <v>7355</v>
      </c>
      <c r="Y102" s="176">
        <f>IFERROR(INDEX(EtaCliente!K:K,MATCH(TabClienteLocalidade[[#This Row],[Validação]],EtaCliente!$B:$B,0)),TabClienteLocalidade[[#This Row],[Colunas14]])</f>
        <v>0</v>
      </c>
      <c r="Z102" s="176">
        <f>IFERROR(INDEX(EtaCliente!M:M,MATCH(TabClienteLocalidade[[#This Row],[Validação]],EtaCliente!$B:$B,0)),TabClienteLocalidade[[#This Row],[Colunas13]])</f>
        <v>0</v>
      </c>
      <c r="AA102" s="147">
        <f>COUNTIFS(EtaCliente!B:B,AB102,EtaCliente!B:B,"&gt;&amp;1")</f>
        <v>0</v>
      </c>
      <c r="AB102" s="147" t="str">
        <f>IF(TabClienteLocalidade[[#This Row],[Cliente]]="","",TabClienteLocalidade[[#This Row],[Cliente]]&amp;" - "&amp;TabClienteLocalidade[[#This Row],[Localidade]])</f>
        <v>CAERN - IPANGUAÇU</v>
      </c>
      <c r="AC102" s="191"/>
      <c r="AD102" s="191" t="e">
        <f t="shared" si="4"/>
        <v>#VALUE!</v>
      </c>
      <c r="AE102" s="191" t="e">
        <f t="shared" si="5"/>
        <v>#VALUE!</v>
      </c>
      <c r="AF102" s="191"/>
      <c r="AG102" s="191"/>
      <c r="AH102" s="191"/>
    </row>
    <row r="103" spans="1:34" ht="12.75" customHeight="1" x14ac:dyDescent="0.2">
      <c r="A103" s="14" t="str">
        <f t="shared" si="6"/>
        <v>(100, 'CAERN', '', 'IPUEIRA', 'IPUEIRA', 'RN', '', '', '0'),</v>
      </c>
      <c r="B103" s="14" t="s">
        <v>8395</v>
      </c>
      <c r="C103" s="14">
        <v>100</v>
      </c>
      <c r="D103" s="14" t="s">
        <v>8399</v>
      </c>
      <c r="E103" s="14" t="str">
        <f>"'"&amp;TabClienteLocalidade[[#This Row],[Cliente]]&amp;"'"</f>
        <v>'CAERN'</v>
      </c>
      <c r="F103" s="14" t="s">
        <v>8399</v>
      </c>
      <c r="G103" s="14" t="str">
        <f>"'"&amp;TabClienteLocalidade[[#This Row],[Regional]]&amp;"'"</f>
        <v>''</v>
      </c>
      <c r="H103" s="14" t="s">
        <v>8399</v>
      </c>
      <c r="I103" s="14" t="str">
        <f>"'"&amp;TabClienteLocalidade[[#This Row],[Localidade]]&amp;"'"</f>
        <v>'IPUEIRA'</v>
      </c>
      <c r="J103" s="14" t="s">
        <v>8399</v>
      </c>
      <c r="K103" s="14" t="str">
        <f>"'"&amp;TabClienteLocalidade[[#This Row],[Colunas2]]&amp;"'"</f>
        <v>'IPUEIRA'</v>
      </c>
      <c r="L103" s="14" t="s">
        <v>8399</v>
      </c>
      <c r="M103" s="14" t="str">
        <f>"'"&amp;TabClienteLocalidade[[#This Row],[UF]]&amp;"'"</f>
        <v>'RN'</v>
      </c>
      <c r="N103" s="14" t="s">
        <v>8399</v>
      </c>
      <c r="O103" s="14" t="str">
        <f>"'"&amp;IFERROR(TabClienteLocalidade[[#This Row],[Lat]],"")&amp;"'"</f>
        <v>''</v>
      </c>
      <c r="P103" s="14" t="s">
        <v>8399</v>
      </c>
      <c r="Q103" s="14" t="str">
        <f>"'"&amp;IFERROR(TabClienteLocalidade[[#This Row],[Log]],"")&amp;"'"</f>
        <v>''</v>
      </c>
      <c r="R103" s="14" t="s">
        <v>8399</v>
      </c>
      <c r="S103" s="14" t="str">
        <f t="shared" si="7"/>
        <v>'0'</v>
      </c>
      <c r="T103" s="213" t="s">
        <v>8397</v>
      </c>
      <c r="U103" s="213">
        <f>COUNTIFS(CLIENTE_FORN[NICK],TabClienteLocalidade[[#This Row],[Cliente]])</f>
        <v>1</v>
      </c>
      <c r="V103" s="143" t="s">
        <v>133</v>
      </c>
      <c r="X103" s="145" t="s">
        <v>360</v>
      </c>
      <c r="Y103" s="176" t="str">
        <f>IFERROR(INDEX(EtaCliente!K:K,MATCH(TabClienteLocalidade[[#This Row],[Validação]],EtaCliente!$B:$B,0)),TabClienteLocalidade[[#This Row],[Colunas14]])</f>
        <v>RN</v>
      </c>
      <c r="Z103" s="176" t="str">
        <f>IFERROR(INDEX(EtaCliente!M:M,MATCH(TabClienteLocalidade[[#This Row],[Validação]],EtaCliente!$B:$B,0)),TabClienteLocalidade[[#This Row],[Colunas13]])</f>
        <v>IPUEIRA</v>
      </c>
      <c r="AA103" s="147">
        <f>COUNTIFS(EtaCliente!B:B,AB103,EtaCliente!B:B,"&gt;&amp;1")</f>
        <v>1</v>
      </c>
      <c r="AB103" s="147" t="str">
        <f>IF(TabClienteLocalidade[[#This Row],[Cliente]]="","",TabClienteLocalidade[[#This Row],[Cliente]]&amp;" - "&amp;TabClienteLocalidade[[#This Row],[Localidade]])</f>
        <v>CAERN - IPUEIRA</v>
      </c>
      <c r="AC103" s="191"/>
      <c r="AD103" s="191" t="e">
        <f t="shared" si="4"/>
        <v>#VALUE!</v>
      </c>
      <c r="AE103" s="191" t="e">
        <f t="shared" si="5"/>
        <v>#VALUE!</v>
      </c>
      <c r="AF103" s="191"/>
      <c r="AG103" s="191"/>
      <c r="AH103" s="191"/>
    </row>
    <row r="104" spans="1:34" x14ac:dyDescent="0.2">
      <c r="A104" s="14" t="str">
        <f t="shared" si="6"/>
        <v>(101, 'CAERN', '', 'ITAJA - ADUTORA SERTAO CENTRAL', 'ITAJA', 'RN', '', '', '0'),</v>
      </c>
      <c r="B104" s="14" t="s">
        <v>8395</v>
      </c>
      <c r="C104" s="14">
        <v>101</v>
      </c>
      <c r="D104" s="14" t="s">
        <v>8399</v>
      </c>
      <c r="E104" s="14" t="str">
        <f>"'"&amp;TabClienteLocalidade[[#This Row],[Cliente]]&amp;"'"</f>
        <v>'CAERN'</v>
      </c>
      <c r="F104" s="14" t="s">
        <v>8399</v>
      </c>
      <c r="G104" s="14" t="str">
        <f>"'"&amp;TabClienteLocalidade[[#This Row],[Regional]]&amp;"'"</f>
        <v>''</v>
      </c>
      <c r="H104" s="14" t="s">
        <v>8399</v>
      </c>
      <c r="I104" s="14" t="str">
        <f>"'"&amp;TabClienteLocalidade[[#This Row],[Localidade]]&amp;"'"</f>
        <v>'ITAJA - ADUTORA SERTAO CENTRAL'</v>
      </c>
      <c r="J104" s="14" t="s">
        <v>8399</v>
      </c>
      <c r="K104" s="14" t="str">
        <f>"'"&amp;TabClienteLocalidade[[#This Row],[Colunas2]]&amp;"'"</f>
        <v>'ITAJA'</v>
      </c>
      <c r="L104" s="14" t="s">
        <v>8399</v>
      </c>
      <c r="M104" s="14" t="str">
        <f>"'"&amp;TabClienteLocalidade[[#This Row],[UF]]&amp;"'"</f>
        <v>'RN'</v>
      </c>
      <c r="N104" s="14" t="s">
        <v>8399</v>
      </c>
      <c r="O104" s="14" t="str">
        <f>"'"&amp;IFERROR(TabClienteLocalidade[[#This Row],[Lat]],"")&amp;"'"</f>
        <v>''</v>
      </c>
      <c r="P104" s="14" t="s">
        <v>8399</v>
      </c>
      <c r="Q104" s="14" t="str">
        <f>"'"&amp;IFERROR(TabClienteLocalidade[[#This Row],[Log]],"")&amp;"'"</f>
        <v>''</v>
      </c>
      <c r="R104" s="14" t="s">
        <v>8399</v>
      </c>
      <c r="S104" s="14" t="str">
        <f t="shared" si="7"/>
        <v>'0'</v>
      </c>
      <c r="T104" s="213" t="s">
        <v>8397</v>
      </c>
      <c r="U104" s="213">
        <f>COUNTIFS(CLIENTE_FORN[NICK],TabClienteLocalidade[[#This Row],[Cliente]])</f>
        <v>1</v>
      </c>
      <c r="V104" s="143" t="s">
        <v>133</v>
      </c>
      <c r="X104" s="145" t="s">
        <v>1503</v>
      </c>
      <c r="Y104" s="176" t="str">
        <f>IFERROR(INDEX(EtaCliente!K:K,MATCH(TabClienteLocalidade[[#This Row],[Validação]],EtaCliente!$B:$B,0)),TabClienteLocalidade[[#This Row],[Colunas14]])</f>
        <v>RN</v>
      </c>
      <c r="Z104" s="176" t="str">
        <f>IFERROR(INDEX(EtaCliente!M:M,MATCH(TabClienteLocalidade[[#This Row],[Validação]],EtaCliente!$B:$B,0)),TabClienteLocalidade[[#This Row],[Colunas13]])</f>
        <v>ITAJA</v>
      </c>
      <c r="AA104" s="147">
        <f>COUNTIFS(EtaCliente!B:B,AB104,EtaCliente!B:B,"&gt;&amp;1")</f>
        <v>1</v>
      </c>
      <c r="AB104" s="147" t="str">
        <f>IF(TabClienteLocalidade[[#This Row],[Cliente]]="","",TabClienteLocalidade[[#This Row],[Cliente]]&amp;" - "&amp;TabClienteLocalidade[[#This Row],[Localidade]])</f>
        <v>CAERN - ITAJA - ADUTORA SERTAO CENTRAL</v>
      </c>
      <c r="AC104" s="191"/>
      <c r="AD104" s="191" t="e">
        <f t="shared" si="4"/>
        <v>#VALUE!</v>
      </c>
      <c r="AE104" s="191" t="e">
        <f t="shared" si="5"/>
        <v>#VALUE!</v>
      </c>
      <c r="AF104" s="191"/>
      <c r="AG104" s="191"/>
      <c r="AH104" s="191"/>
    </row>
    <row r="105" spans="1:34" x14ac:dyDescent="0.2">
      <c r="A105" s="14" t="str">
        <f t="shared" si="6"/>
        <v>(102, 'CAERN', '', 'ITAU', 'ITAU', 'RN', '', '', '0'),</v>
      </c>
      <c r="B105" s="14" t="s">
        <v>8395</v>
      </c>
      <c r="C105" s="14">
        <v>102</v>
      </c>
      <c r="D105" s="14" t="s">
        <v>8399</v>
      </c>
      <c r="E105" s="14" t="str">
        <f>"'"&amp;TabClienteLocalidade[[#This Row],[Cliente]]&amp;"'"</f>
        <v>'CAERN'</v>
      </c>
      <c r="F105" s="14" t="s">
        <v>8399</v>
      </c>
      <c r="G105" s="14" t="str">
        <f>"'"&amp;TabClienteLocalidade[[#This Row],[Regional]]&amp;"'"</f>
        <v>''</v>
      </c>
      <c r="H105" s="14" t="s">
        <v>8399</v>
      </c>
      <c r="I105" s="14" t="str">
        <f>"'"&amp;TabClienteLocalidade[[#This Row],[Localidade]]&amp;"'"</f>
        <v>'ITAU'</v>
      </c>
      <c r="J105" s="14" t="s">
        <v>8399</v>
      </c>
      <c r="K105" s="14" t="str">
        <f>"'"&amp;TabClienteLocalidade[[#This Row],[Colunas2]]&amp;"'"</f>
        <v>'ITAU'</v>
      </c>
      <c r="L105" s="14" t="s">
        <v>8399</v>
      </c>
      <c r="M105" s="14" t="str">
        <f>"'"&amp;TabClienteLocalidade[[#This Row],[UF]]&amp;"'"</f>
        <v>'RN'</v>
      </c>
      <c r="N105" s="14" t="s">
        <v>8399</v>
      </c>
      <c r="O105" s="14" t="str">
        <f>"'"&amp;IFERROR(TabClienteLocalidade[[#This Row],[Lat]],"")&amp;"'"</f>
        <v>''</v>
      </c>
      <c r="P105" s="14" t="s">
        <v>8399</v>
      </c>
      <c r="Q105" s="14" t="str">
        <f>"'"&amp;IFERROR(TabClienteLocalidade[[#This Row],[Log]],"")&amp;"'"</f>
        <v>''</v>
      </c>
      <c r="R105" s="14" t="s">
        <v>8399</v>
      </c>
      <c r="S105" s="14" t="str">
        <f t="shared" si="7"/>
        <v>'0'</v>
      </c>
      <c r="T105" s="213" t="s">
        <v>8397</v>
      </c>
      <c r="U105" s="213">
        <f>COUNTIFS(CLIENTE_FORN[NICK],TabClienteLocalidade[[#This Row],[Cliente]])</f>
        <v>1</v>
      </c>
      <c r="V105" s="145" t="s">
        <v>133</v>
      </c>
      <c r="W105" s="145"/>
      <c r="X105" s="145" t="s">
        <v>1717</v>
      </c>
      <c r="Y105" s="176" t="str">
        <f>IFERROR(INDEX(EtaCliente!K:K,MATCH(TabClienteLocalidade[[#This Row],[Validação]],EtaCliente!$B:$B,0)),TabClienteLocalidade[[#This Row],[Colunas14]])</f>
        <v>RN</v>
      </c>
      <c r="Z105" s="176" t="str">
        <f>IFERROR(INDEX(EtaCliente!M:M,MATCH(TabClienteLocalidade[[#This Row],[Validação]],EtaCliente!$B:$B,0)),TabClienteLocalidade[[#This Row],[Colunas13]])</f>
        <v>ITAU</v>
      </c>
      <c r="AA105" s="147">
        <f>COUNTIFS(EtaCliente!B:B,AB105,EtaCliente!B:B,"&gt;&amp;1")</f>
        <v>1</v>
      </c>
      <c r="AB105" s="146" t="str">
        <f>IF(TabClienteLocalidade[[#This Row],[Cliente]]="","",TabClienteLocalidade[[#This Row],[Cliente]]&amp;" - "&amp;TabClienteLocalidade[[#This Row],[Localidade]])</f>
        <v>CAERN - ITAU</v>
      </c>
      <c r="AC105" s="191"/>
      <c r="AD105" s="191" t="e">
        <f t="shared" si="4"/>
        <v>#VALUE!</v>
      </c>
      <c r="AE105" s="191" t="e">
        <f t="shared" si="5"/>
        <v>#VALUE!</v>
      </c>
      <c r="AF105" s="191"/>
      <c r="AG105" s="191"/>
      <c r="AH105" s="191"/>
    </row>
    <row r="106" spans="1:34" x14ac:dyDescent="0.2">
      <c r="A106" s="14" t="str">
        <f t="shared" si="6"/>
        <v>(103, 'CAERN', '', 'JANDAIRA', 'JANDAIRA', 'RN', '', '', '0'),</v>
      </c>
      <c r="B106" s="14" t="s">
        <v>8395</v>
      </c>
      <c r="C106" s="14">
        <v>103</v>
      </c>
      <c r="D106" s="14" t="s">
        <v>8399</v>
      </c>
      <c r="E106" s="14" t="str">
        <f>"'"&amp;TabClienteLocalidade[[#This Row],[Cliente]]&amp;"'"</f>
        <v>'CAERN'</v>
      </c>
      <c r="F106" s="14" t="s">
        <v>8399</v>
      </c>
      <c r="G106" s="14" t="str">
        <f>"'"&amp;TabClienteLocalidade[[#This Row],[Regional]]&amp;"'"</f>
        <v>''</v>
      </c>
      <c r="H106" s="14" t="s">
        <v>8399</v>
      </c>
      <c r="I106" s="14" t="str">
        <f>"'"&amp;TabClienteLocalidade[[#This Row],[Localidade]]&amp;"'"</f>
        <v>'JANDAIRA'</v>
      </c>
      <c r="J106" s="14" t="s">
        <v>8399</v>
      </c>
      <c r="K106" s="14" t="str">
        <f>"'"&amp;TabClienteLocalidade[[#This Row],[Colunas2]]&amp;"'"</f>
        <v>'JANDAIRA'</v>
      </c>
      <c r="L106" s="14" t="s">
        <v>8399</v>
      </c>
      <c r="M106" s="14" t="str">
        <f>"'"&amp;TabClienteLocalidade[[#This Row],[UF]]&amp;"'"</f>
        <v>'RN'</v>
      </c>
      <c r="N106" s="14" t="s">
        <v>8399</v>
      </c>
      <c r="O106" s="14" t="str">
        <f>"'"&amp;IFERROR(TabClienteLocalidade[[#This Row],[Lat]],"")&amp;"'"</f>
        <v>''</v>
      </c>
      <c r="P106" s="14" t="s">
        <v>8399</v>
      </c>
      <c r="Q106" s="14" t="str">
        <f>"'"&amp;IFERROR(TabClienteLocalidade[[#This Row],[Log]],"")&amp;"'"</f>
        <v>''</v>
      </c>
      <c r="R106" s="14" t="s">
        <v>8399</v>
      </c>
      <c r="S106" s="14" t="str">
        <f t="shared" si="7"/>
        <v>'0'</v>
      </c>
      <c r="T106" s="213" t="s">
        <v>8397</v>
      </c>
      <c r="U106" s="213">
        <f>COUNTIFS(CLIENTE_FORN[NICK],TabClienteLocalidade[[#This Row],[Cliente]])</f>
        <v>1</v>
      </c>
      <c r="V106" s="143" t="s">
        <v>133</v>
      </c>
      <c r="X106" s="145" t="s">
        <v>1573</v>
      </c>
      <c r="Y106" s="176" t="str">
        <f>IFERROR(INDEX(EtaCliente!K:K,MATCH(TabClienteLocalidade[[#This Row],[Validação]],EtaCliente!$B:$B,0)),TabClienteLocalidade[[#This Row],[Colunas14]])</f>
        <v>RN</v>
      </c>
      <c r="Z106" s="176" t="str">
        <f>IFERROR(INDEX(EtaCliente!M:M,MATCH(TabClienteLocalidade[[#This Row],[Validação]],EtaCliente!$B:$B,0)),TabClienteLocalidade[[#This Row],[Colunas13]])</f>
        <v>JANDAIRA</v>
      </c>
      <c r="AA106" s="147">
        <f>COUNTIFS(EtaCliente!B:B,AB106,EtaCliente!B:B,"&gt;&amp;1")</f>
        <v>1</v>
      </c>
      <c r="AB106" s="147" t="str">
        <f>IF(TabClienteLocalidade[[#This Row],[Cliente]]="","",TabClienteLocalidade[[#This Row],[Cliente]]&amp;" - "&amp;TabClienteLocalidade[[#This Row],[Localidade]])</f>
        <v>CAERN - JANDAIRA</v>
      </c>
      <c r="AC106" s="191"/>
      <c r="AD106" s="191" t="e">
        <f t="shared" si="4"/>
        <v>#VALUE!</v>
      </c>
      <c r="AE106" s="191" t="e">
        <f t="shared" si="5"/>
        <v>#VALUE!</v>
      </c>
      <c r="AF106" s="191"/>
      <c r="AG106" s="191"/>
      <c r="AH106" s="191"/>
    </row>
    <row r="107" spans="1:34" x14ac:dyDescent="0.2">
      <c r="A107" s="14" t="str">
        <f t="shared" si="6"/>
        <v>(104, 'CAERN', '', 'JARDIM DE ANGICOS', 'JARDIM DE ANGICOS', 'RN', '', '', '0'),</v>
      </c>
      <c r="B107" s="14" t="s">
        <v>8395</v>
      </c>
      <c r="C107" s="14">
        <v>104</v>
      </c>
      <c r="D107" s="14" t="s">
        <v>8399</v>
      </c>
      <c r="E107" s="14" t="str">
        <f>"'"&amp;TabClienteLocalidade[[#This Row],[Cliente]]&amp;"'"</f>
        <v>'CAERN'</v>
      </c>
      <c r="F107" s="14" t="s">
        <v>8399</v>
      </c>
      <c r="G107" s="14" t="str">
        <f>"'"&amp;TabClienteLocalidade[[#This Row],[Regional]]&amp;"'"</f>
        <v>''</v>
      </c>
      <c r="H107" s="14" t="s">
        <v>8399</v>
      </c>
      <c r="I107" s="14" t="str">
        <f>"'"&amp;TabClienteLocalidade[[#This Row],[Localidade]]&amp;"'"</f>
        <v>'JARDIM DE ANGICOS'</v>
      </c>
      <c r="J107" s="14" t="s">
        <v>8399</v>
      </c>
      <c r="K107" s="14" t="str">
        <f>"'"&amp;TabClienteLocalidade[[#This Row],[Colunas2]]&amp;"'"</f>
        <v>'JARDIM DE ANGICOS'</v>
      </c>
      <c r="L107" s="14" t="s">
        <v>8399</v>
      </c>
      <c r="M107" s="14" t="str">
        <f>"'"&amp;TabClienteLocalidade[[#This Row],[UF]]&amp;"'"</f>
        <v>'RN'</v>
      </c>
      <c r="N107" s="14" t="s">
        <v>8399</v>
      </c>
      <c r="O107" s="14" t="str">
        <f>"'"&amp;IFERROR(TabClienteLocalidade[[#This Row],[Lat]],"")&amp;"'"</f>
        <v>''</v>
      </c>
      <c r="P107" s="14" t="s">
        <v>8399</v>
      </c>
      <c r="Q107" s="14" t="str">
        <f>"'"&amp;IFERROR(TabClienteLocalidade[[#This Row],[Log]],"")&amp;"'"</f>
        <v>''</v>
      </c>
      <c r="R107" s="14" t="s">
        <v>8399</v>
      </c>
      <c r="S107" s="14" t="str">
        <f t="shared" si="7"/>
        <v>'0'</v>
      </c>
      <c r="T107" s="213" t="s">
        <v>8397</v>
      </c>
      <c r="U107" s="213">
        <f>COUNTIFS(CLIENTE_FORN[NICK],TabClienteLocalidade[[#This Row],[Cliente]])</f>
        <v>1</v>
      </c>
      <c r="V107" s="143" t="s">
        <v>133</v>
      </c>
      <c r="X107" s="145" t="s">
        <v>361</v>
      </c>
      <c r="Y107" s="176" t="str">
        <f>IFERROR(INDEX(EtaCliente!K:K,MATCH(TabClienteLocalidade[[#This Row],[Validação]],EtaCliente!$B:$B,0)),TabClienteLocalidade[[#This Row],[Colunas14]])</f>
        <v>RN</v>
      </c>
      <c r="Z107" s="176" t="str">
        <f>IFERROR(INDEX(EtaCliente!M:M,MATCH(TabClienteLocalidade[[#This Row],[Validação]],EtaCliente!$B:$B,0)),TabClienteLocalidade[[#This Row],[Colunas13]])</f>
        <v>JARDIM DE ANGICOS</v>
      </c>
      <c r="AA107" s="147">
        <f>COUNTIFS(EtaCliente!B:B,AB107,EtaCliente!B:B,"&gt;&amp;1")</f>
        <v>1</v>
      </c>
      <c r="AB107" s="147" t="str">
        <f>IF(TabClienteLocalidade[[#This Row],[Cliente]]="","",TabClienteLocalidade[[#This Row],[Cliente]]&amp;" - "&amp;TabClienteLocalidade[[#This Row],[Localidade]])</f>
        <v>CAERN - JARDIM DE ANGICOS</v>
      </c>
      <c r="AC107" s="191"/>
      <c r="AD107" s="191" t="e">
        <f t="shared" si="4"/>
        <v>#VALUE!</v>
      </c>
      <c r="AE107" s="191" t="e">
        <f t="shared" si="5"/>
        <v>#VALUE!</v>
      </c>
      <c r="AF107" s="191"/>
      <c r="AG107" s="191"/>
      <c r="AH107" s="191"/>
    </row>
    <row r="108" spans="1:34" x14ac:dyDescent="0.2">
      <c r="A108" s="14" t="str">
        <f t="shared" si="6"/>
        <v>(105, 'CAERN', '', 'JARDIM DE PIRANHAS', 'JARDIM DE PIRANHAS', 'RN', '', '', '0'),</v>
      </c>
      <c r="B108" s="14" t="s">
        <v>8395</v>
      </c>
      <c r="C108" s="14">
        <v>105</v>
      </c>
      <c r="D108" s="14" t="s">
        <v>8399</v>
      </c>
      <c r="E108" s="14" t="str">
        <f>"'"&amp;TabClienteLocalidade[[#This Row],[Cliente]]&amp;"'"</f>
        <v>'CAERN'</v>
      </c>
      <c r="F108" s="14" t="s">
        <v>8399</v>
      </c>
      <c r="G108" s="14" t="str">
        <f>"'"&amp;TabClienteLocalidade[[#This Row],[Regional]]&amp;"'"</f>
        <v>''</v>
      </c>
      <c r="H108" s="14" t="s">
        <v>8399</v>
      </c>
      <c r="I108" s="14" t="str">
        <f>"'"&amp;TabClienteLocalidade[[#This Row],[Localidade]]&amp;"'"</f>
        <v>'JARDIM DE PIRANHAS'</v>
      </c>
      <c r="J108" s="14" t="s">
        <v>8399</v>
      </c>
      <c r="K108" s="14" t="str">
        <f>"'"&amp;TabClienteLocalidade[[#This Row],[Colunas2]]&amp;"'"</f>
        <v>'JARDIM DE PIRANHAS'</v>
      </c>
      <c r="L108" s="14" t="s">
        <v>8399</v>
      </c>
      <c r="M108" s="14" t="str">
        <f>"'"&amp;TabClienteLocalidade[[#This Row],[UF]]&amp;"'"</f>
        <v>'RN'</v>
      </c>
      <c r="N108" s="14" t="s">
        <v>8399</v>
      </c>
      <c r="O108" s="14" t="str">
        <f>"'"&amp;IFERROR(TabClienteLocalidade[[#This Row],[Lat]],"")&amp;"'"</f>
        <v>''</v>
      </c>
      <c r="P108" s="14" t="s">
        <v>8399</v>
      </c>
      <c r="Q108" s="14" t="str">
        <f>"'"&amp;IFERROR(TabClienteLocalidade[[#This Row],[Log]],"")&amp;"'"</f>
        <v>''</v>
      </c>
      <c r="R108" s="14" t="s">
        <v>8399</v>
      </c>
      <c r="S108" s="14" t="str">
        <f t="shared" si="7"/>
        <v>'0'</v>
      </c>
      <c r="T108" s="213" t="s">
        <v>8397</v>
      </c>
      <c r="U108" s="213">
        <f>COUNTIFS(CLIENTE_FORN[NICK],TabClienteLocalidade[[#This Row],[Cliente]])</f>
        <v>1</v>
      </c>
      <c r="V108" s="143" t="s">
        <v>133</v>
      </c>
      <c r="X108" s="145" t="s">
        <v>362</v>
      </c>
      <c r="Y108" s="176" t="str">
        <f>IFERROR(INDEX(EtaCliente!K:K,MATCH(TabClienteLocalidade[[#This Row],[Validação]],EtaCliente!$B:$B,0)),TabClienteLocalidade[[#This Row],[Colunas14]])</f>
        <v>RN</v>
      </c>
      <c r="Z108" s="176" t="str">
        <f>IFERROR(INDEX(EtaCliente!M:M,MATCH(TabClienteLocalidade[[#This Row],[Validação]],EtaCliente!$B:$B,0)),TabClienteLocalidade[[#This Row],[Colunas13]])</f>
        <v>JARDIM DE PIRANHAS</v>
      </c>
      <c r="AA108" s="147">
        <f>COUNTIFS(EtaCliente!B:B,AB108,EtaCliente!B:B,"&gt;&amp;1")</f>
        <v>1</v>
      </c>
      <c r="AB108" s="147" t="str">
        <f>IF(TabClienteLocalidade[[#This Row],[Cliente]]="","",TabClienteLocalidade[[#This Row],[Cliente]]&amp;" - "&amp;TabClienteLocalidade[[#This Row],[Localidade]])</f>
        <v>CAERN - JARDIM DE PIRANHAS</v>
      </c>
      <c r="AC108" s="191"/>
      <c r="AD108" s="191" t="e">
        <f t="shared" si="4"/>
        <v>#VALUE!</v>
      </c>
      <c r="AE108" s="191" t="e">
        <f t="shared" si="5"/>
        <v>#VALUE!</v>
      </c>
      <c r="AF108" s="191"/>
      <c r="AG108" s="191"/>
      <c r="AH108" s="191"/>
    </row>
    <row r="109" spans="1:34" x14ac:dyDescent="0.2">
      <c r="A109" s="14" t="str">
        <f t="shared" si="6"/>
        <v>(106, 'CAERN', '', 'JARDIM DO SERIDO', 'JARDIM DO SERIDO', 'RN', '', '', '0'),</v>
      </c>
      <c r="B109" s="14" t="s">
        <v>8395</v>
      </c>
      <c r="C109" s="14">
        <v>106</v>
      </c>
      <c r="D109" s="14" t="s">
        <v>8399</v>
      </c>
      <c r="E109" s="14" t="str">
        <f>"'"&amp;TabClienteLocalidade[[#This Row],[Cliente]]&amp;"'"</f>
        <v>'CAERN'</v>
      </c>
      <c r="F109" s="14" t="s">
        <v>8399</v>
      </c>
      <c r="G109" s="14" t="str">
        <f>"'"&amp;TabClienteLocalidade[[#This Row],[Regional]]&amp;"'"</f>
        <v>''</v>
      </c>
      <c r="H109" s="14" t="s">
        <v>8399</v>
      </c>
      <c r="I109" s="14" t="str">
        <f>"'"&amp;TabClienteLocalidade[[#This Row],[Localidade]]&amp;"'"</f>
        <v>'JARDIM DO SERIDO'</v>
      </c>
      <c r="J109" s="14" t="s">
        <v>8399</v>
      </c>
      <c r="K109" s="14" t="str">
        <f>"'"&amp;TabClienteLocalidade[[#This Row],[Colunas2]]&amp;"'"</f>
        <v>'JARDIM DO SERIDO'</v>
      </c>
      <c r="L109" s="14" t="s">
        <v>8399</v>
      </c>
      <c r="M109" s="14" t="str">
        <f>"'"&amp;TabClienteLocalidade[[#This Row],[UF]]&amp;"'"</f>
        <v>'RN'</v>
      </c>
      <c r="N109" s="14" t="s">
        <v>8399</v>
      </c>
      <c r="O109" s="14" t="str">
        <f>"'"&amp;IFERROR(TabClienteLocalidade[[#This Row],[Lat]],"")&amp;"'"</f>
        <v>''</v>
      </c>
      <c r="P109" s="14" t="s">
        <v>8399</v>
      </c>
      <c r="Q109" s="14" t="str">
        <f>"'"&amp;IFERROR(TabClienteLocalidade[[#This Row],[Log]],"")&amp;"'"</f>
        <v>''</v>
      </c>
      <c r="R109" s="14" t="s">
        <v>8399</v>
      </c>
      <c r="S109" s="14" t="str">
        <f t="shared" si="7"/>
        <v>'0'</v>
      </c>
      <c r="T109" s="213" t="s">
        <v>8397</v>
      </c>
      <c r="U109" s="213">
        <f>COUNTIFS(CLIENTE_FORN[NICK],TabClienteLocalidade[[#This Row],[Cliente]])</f>
        <v>1</v>
      </c>
      <c r="V109" s="143" t="s">
        <v>133</v>
      </c>
      <c r="X109" s="145" t="s">
        <v>1548</v>
      </c>
      <c r="Y109" s="176" t="str">
        <f>IFERROR(INDEX(EtaCliente!K:K,MATCH(TabClienteLocalidade[[#This Row],[Validação]],EtaCliente!$B:$B,0)),TabClienteLocalidade[[#This Row],[Colunas14]])</f>
        <v>RN</v>
      </c>
      <c r="Z109" s="176" t="str">
        <f>IFERROR(INDEX(EtaCliente!M:M,MATCH(TabClienteLocalidade[[#This Row],[Validação]],EtaCliente!$B:$B,0)),TabClienteLocalidade[[#This Row],[Colunas13]])</f>
        <v>JARDIM DO SERIDO</v>
      </c>
      <c r="AA109" s="147">
        <f>COUNTIFS(EtaCliente!B:B,AB109,EtaCliente!B:B,"&gt;&amp;1")</f>
        <v>1</v>
      </c>
      <c r="AB109" s="147" t="str">
        <f>IF(TabClienteLocalidade[[#This Row],[Cliente]]="","",TabClienteLocalidade[[#This Row],[Cliente]]&amp;" - "&amp;TabClienteLocalidade[[#This Row],[Localidade]])</f>
        <v>CAERN - JARDIM DO SERIDO</v>
      </c>
      <c r="AC109" s="191"/>
      <c r="AD109" s="191" t="e">
        <f t="shared" si="4"/>
        <v>#VALUE!</v>
      </c>
      <c r="AE109" s="191" t="e">
        <f t="shared" si="5"/>
        <v>#VALUE!</v>
      </c>
      <c r="AF109" s="191"/>
      <c r="AG109" s="191"/>
      <c r="AH109" s="191"/>
    </row>
    <row r="110" spans="1:34" x14ac:dyDescent="0.2">
      <c r="A110" s="14" t="str">
        <f t="shared" si="6"/>
        <v>(107, 'CAERN', '', 'JARDIM PROGRESSO', 'NATAL', 'RN', '', '', '0'),</v>
      </c>
      <c r="B110" s="14" t="s">
        <v>8395</v>
      </c>
      <c r="C110" s="14">
        <v>107</v>
      </c>
      <c r="D110" s="14" t="s">
        <v>8399</v>
      </c>
      <c r="E110" s="14" t="str">
        <f>"'"&amp;TabClienteLocalidade[[#This Row],[Cliente]]&amp;"'"</f>
        <v>'CAERN'</v>
      </c>
      <c r="F110" s="14" t="s">
        <v>8399</v>
      </c>
      <c r="G110" s="14" t="str">
        <f>"'"&amp;TabClienteLocalidade[[#This Row],[Regional]]&amp;"'"</f>
        <v>''</v>
      </c>
      <c r="H110" s="14" t="s">
        <v>8399</v>
      </c>
      <c r="I110" s="14" t="str">
        <f>"'"&amp;TabClienteLocalidade[[#This Row],[Localidade]]&amp;"'"</f>
        <v>'JARDIM PROGRESSO'</v>
      </c>
      <c r="J110" s="14" t="s">
        <v>8399</v>
      </c>
      <c r="K110" s="14" t="str">
        <f>"'"&amp;TabClienteLocalidade[[#This Row],[Colunas2]]&amp;"'"</f>
        <v>'NATAL'</v>
      </c>
      <c r="L110" s="14" t="s">
        <v>8399</v>
      </c>
      <c r="M110" s="14" t="str">
        <f>"'"&amp;TabClienteLocalidade[[#This Row],[UF]]&amp;"'"</f>
        <v>'RN'</v>
      </c>
      <c r="N110" s="14" t="s">
        <v>8399</v>
      </c>
      <c r="O110" s="14" t="str">
        <f>"'"&amp;IFERROR(TabClienteLocalidade[[#This Row],[Lat]],"")&amp;"'"</f>
        <v>''</v>
      </c>
      <c r="P110" s="14" t="s">
        <v>8399</v>
      </c>
      <c r="Q110" s="14" t="str">
        <f>"'"&amp;IFERROR(TabClienteLocalidade[[#This Row],[Log]],"")&amp;"'"</f>
        <v>''</v>
      </c>
      <c r="R110" s="14" t="s">
        <v>8399</v>
      </c>
      <c r="S110" s="14" t="str">
        <f t="shared" si="7"/>
        <v>'0'</v>
      </c>
      <c r="T110" s="213" t="s">
        <v>8397</v>
      </c>
      <c r="U110" s="213">
        <f>COUNTIFS(CLIENTE_FORN[NICK],TabClienteLocalidade[[#This Row],[Cliente]])</f>
        <v>1</v>
      </c>
      <c r="V110" s="145" t="s">
        <v>133</v>
      </c>
      <c r="W110" s="145"/>
      <c r="X110" s="145" t="s">
        <v>1812</v>
      </c>
      <c r="Y110" s="176" t="str">
        <f>IFERROR(INDEX(EtaCliente!K:K,MATCH(TabClienteLocalidade[[#This Row],[Validação]],EtaCliente!$B:$B,0)),TabClienteLocalidade[[#This Row],[Colunas14]])</f>
        <v>RN</v>
      </c>
      <c r="Z110" s="176" t="str">
        <f>IFERROR(INDEX(EtaCliente!M:M,MATCH(TabClienteLocalidade[[#This Row],[Validação]],EtaCliente!$B:$B,0)),TabClienteLocalidade[[#This Row],[Colunas13]])</f>
        <v>NATAL</v>
      </c>
      <c r="AA110" s="147">
        <f>COUNTIFS(EtaCliente!B:B,AB110,EtaCliente!B:B,"&gt;&amp;1")</f>
        <v>1</v>
      </c>
      <c r="AB110" s="146" t="str">
        <f>IF(TabClienteLocalidade[[#This Row],[Cliente]]="","",TabClienteLocalidade[[#This Row],[Cliente]]&amp;" - "&amp;TabClienteLocalidade[[#This Row],[Localidade]])</f>
        <v>CAERN - JARDIM PROGRESSO</v>
      </c>
      <c r="AC110" s="191"/>
      <c r="AD110" s="191" t="e">
        <f t="shared" si="4"/>
        <v>#VALUE!</v>
      </c>
      <c r="AE110" s="191" t="e">
        <f t="shared" si="5"/>
        <v>#VALUE!</v>
      </c>
      <c r="AF110" s="191"/>
      <c r="AG110" s="191"/>
      <c r="AH110" s="191"/>
    </row>
    <row r="111" spans="1:34" x14ac:dyDescent="0.2">
      <c r="A111" s="14" t="str">
        <f t="shared" si="6"/>
        <v>(108, 'CAERN', '', 'JERONIMO ROSADO - EB - 1', 'ACU', 'RN', '', '', '0'),</v>
      </c>
      <c r="B111" s="14" t="s">
        <v>8395</v>
      </c>
      <c r="C111" s="14">
        <v>108</v>
      </c>
      <c r="D111" s="14" t="s">
        <v>8399</v>
      </c>
      <c r="E111" s="14" t="str">
        <f>"'"&amp;TabClienteLocalidade[[#This Row],[Cliente]]&amp;"'"</f>
        <v>'CAERN'</v>
      </c>
      <c r="F111" s="14" t="s">
        <v>8399</v>
      </c>
      <c r="G111" s="14" t="str">
        <f>"'"&amp;TabClienteLocalidade[[#This Row],[Regional]]&amp;"'"</f>
        <v>''</v>
      </c>
      <c r="H111" s="14" t="s">
        <v>8399</v>
      </c>
      <c r="I111" s="14" t="str">
        <f>"'"&amp;TabClienteLocalidade[[#This Row],[Localidade]]&amp;"'"</f>
        <v>'JERONIMO ROSADO - EB - 1'</v>
      </c>
      <c r="J111" s="14" t="s">
        <v>8399</v>
      </c>
      <c r="K111" s="14" t="str">
        <f>"'"&amp;TabClienteLocalidade[[#This Row],[Colunas2]]&amp;"'"</f>
        <v>'ACU'</v>
      </c>
      <c r="L111" s="14" t="s">
        <v>8399</v>
      </c>
      <c r="M111" s="14" t="str">
        <f>"'"&amp;TabClienteLocalidade[[#This Row],[UF]]&amp;"'"</f>
        <v>'RN'</v>
      </c>
      <c r="N111" s="14" t="s">
        <v>8399</v>
      </c>
      <c r="O111" s="14" t="str">
        <f>"'"&amp;IFERROR(TabClienteLocalidade[[#This Row],[Lat]],"")&amp;"'"</f>
        <v>''</v>
      </c>
      <c r="P111" s="14" t="s">
        <v>8399</v>
      </c>
      <c r="Q111" s="14" t="str">
        <f>"'"&amp;IFERROR(TabClienteLocalidade[[#This Row],[Log]],"")&amp;"'"</f>
        <v>''</v>
      </c>
      <c r="R111" s="14" t="s">
        <v>8399</v>
      </c>
      <c r="S111" s="14" t="str">
        <f t="shared" si="7"/>
        <v>'0'</v>
      </c>
      <c r="T111" s="213" t="s">
        <v>8397</v>
      </c>
      <c r="U111" s="213">
        <f>COUNTIFS(CLIENTE_FORN[NICK],TabClienteLocalidade[[#This Row],[Cliente]])</f>
        <v>1</v>
      </c>
      <c r="V111" s="143" t="s">
        <v>133</v>
      </c>
      <c r="X111" s="145" t="s">
        <v>7360</v>
      </c>
      <c r="Y111" s="176" t="str">
        <f>IFERROR(INDEX(EtaCliente!K:K,MATCH(TabClienteLocalidade[[#This Row],[Validação]],EtaCliente!$B:$B,0)),TabClienteLocalidade[[#This Row],[Colunas14]])</f>
        <v>RN</v>
      </c>
      <c r="Z111" s="176" t="str">
        <f>IFERROR(INDEX(EtaCliente!M:M,MATCH(TabClienteLocalidade[[#This Row],[Validação]],EtaCliente!$B:$B,0)),TabClienteLocalidade[[#This Row],[Colunas13]])</f>
        <v>ACU</v>
      </c>
      <c r="AA111" s="147">
        <f>COUNTIFS(EtaCliente!B:B,AB111,EtaCliente!B:B,"&gt;&amp;1")</f>
        <v>1</v>
      </c>
      <c r="AB111" s="147" t="str">
        <f>IF(TabClienteLocalidade[[#This Row],[Cliente]]="","",TabClienteLocalidade[[#This Row],[Cliente]]&amp;" - "&amp;TabClienteLocalidade[[#This Row],[Localidade]])</f>
        <v>CAERN - JERONIMO ROSADO - EB - 1</v>
      </c>
      <c r="AC111" s="191"/>
      <c r="AD111" s="191" t="e">
        <f t="shared" si="4"/>
        <v>#VALUE!</v>
      </c>
      <c r="AE111" s="191" t="e">
        <f t="shared" si="5"/>
        <v>#VALUE!</v>
      </c>
      <c r="AF111" s="191"/>
      <c r="AG111" s="191"/>
      <c r="AH111" s="191"/>
    </row>
    <row r="112" spans="1:34" x14ac:dyDescent="0.2">
      <c r="A112" s="14" t="str">
        <f t="shared" si="6"/>
        <v>(109, 'CAERN', '', 'JERONIMO ROSADO - EB - 2', 'MOSSORO', 'RN', '', '', '0'),</v>
      </c>
      <c r="B112" s="14" t="s">
        <v>8395</v>
      </c>
      <c r="C112" s="14">
        <v>109</v>
      </c>
      <c r="D112" s="14" t="s">
        <v>8399</v>
      </c>
      <c r="E112" s="14" t="str">
        <f>"'"&amp;TabClienteLocalidade[[#This Row],[Cliente]]&amp;"'"</f>
        <v>'CAERN'</v>
      </c>
      <c r="F112" s="14" t="s">
        <v>8399</v>
      </c>
      <c r="G112" s="14" t="str">
        <f>"'"&amp;TabClienteLocalidade[[#This Row],[Regional]]&amp;"'"</f>
        <v>''</v>
      </c>
      <c r="H112" s="14" t="s">
        <v>8399</v>
      </c>
      <c r="I112" s="14" t="str">
        <f>"'"&amp;TabClienteLocalidade[[#This Row],[Localidade]]&amp;"'"</f>
        <v>'JERONIMO ROSADO - EB - 2'</v>
      </c>
      <c r="J112" s="14" t="s">
        <v>8399</v>
      </c>
      <c r="K112" s="14" t="str">
        <f>"'"&amp;TabClienteLocalidade[[#This Row],[Colunas2]]&amp;"'"</f>
        <v>'MOSSORO'</v>
      </c>
      <c r="L112" s="14" t="s">
        <v>8399</v>
      </c>
      <c r="M112" s="14" t="str">
        <f>"'"&amp;TabClienteLocalidade[[#This Row],[UF]]&amp;"'"</f>
        <v>'RN'</v>
      </c>
      <c r="N112" s="14" t="s">
        <v>8399</v>
      </c>
      <c r="O112" s="14" t="str">
        <f>"'"&amp;IFERROR(TabClienteLocalidade[[#This Row],[Lat]],"")&amp;"'"</f>
        <v>''</v>
      </c>
      <c r="P112" s="14" t="s">
        <v>8399</v>
      </c>
      <c r="Q112" s="14" t="str">
        <f>"'"&amp;IFERROR(TabClienteLocalidade[[#This Row],[Log]],"")&amp;"'"</f>
        <v>''</v>
      </c>
      <c r="R112" s="14" t="s">
        <v>8399</v>
      </c>
      <c r="S112" s="14" t="str">
        <f t="shared" si="7"/>
        <v>'0'</v>
      </c>
      <c r="T112" s="213" t="s">
        <v>8397</v>
      </c>
      <c r="U112" s="213">
        <f>COUNTIFS(CLIENTE_FORN[NICK],TabClienteLocalidade[[#This Row],[Cliente]])</f>
        <v>1</v>
      </c>
      <c r="V112" s="143" t="s">
        <v>133</v>
      </c>
      <c r="X112" s="145" t="s">
        <v>7366</v>
      </c>
      <c r="Y112" s="176" t="str">
        <f>IFERROR(INDEX(EtaCliente!K:K,MATCH(TabClienteLocalidade[[#This Row],[Validação]],EtaCliente!$B:$B,0)),TabClienteLocalidade[[#This Row],[Colunas14]])</f>
        <v>RN</v>
      </c>
      <c r="Z112" s="176" t="str">
        <f>IFERROR(INDEX(EtaCliente!M:M,MATCH(TabClienteLocalidade[[#This Row],[Validação]],EtaCliente!$B:$B,0)),TabClienteLocalidade[[#This Row],[Colunas13]])</f>
        <v>MOSSORO</v>
      </c>
      <c r="AA112" s="147">
        <f>COUNTIFS(EtaCliente!B:B,AB112,EtaCliente!B:B,"&gt;&amp;1")</f>
        <v>1</v>
      </c>
      <c r="AB112" s="147" t="str">
        <f>IF(TabClienteLocalidade[[#This Row],[Cliente]]="","",TabClienteLocalidade[[#This Row],[Cliente]]&amp;" - "&amp;TabClienteLocalidade[[#This Row],[Localidade]])</f>
        <v>CAERN - JERONIMO ROSADO - EB - 2</v>
      </c>
      <c r="AC112" s="191"/>
      <c r="AD112" s="191" t="e">
        <f t="shared" si="4"/>
        <v>#VALUE!</v>
      </c>
      <c r="AE112" s="191" t="e">
        <f t="shared" si="5"/>
        <v>#VALUE!</v>
      </c>
      <c r="AF112" s="191"/>
      <c r="AG112" s="191"/>
      <c r="AH112" s="191"/>
    </row>
    <row r="113" spans="1:34" x14ac:dyDescent="0.2">
      <c r="A113" s="14" t="str">
        <f t="shared" si="6"/>
        <v>(110, 'CAERN', '', 'JIQUI', 'NATAL', 'RN', '-5.917594', '-35.188409', '0'),</v>
      </c>
      <c r="B113" s="14" t="s">
        <v>8395</v>
      </c>
      <c r="C113" s="14">
        <v>110</v>
      </c>
      <c r="D113" s="14" t="s">
        <v>8399</v>
      </c>
      <c r="E113" s="14" t="str">
        <f>"'"&amp;TabClienteLocalidade[[#This Row],[Cliente]]&amp;"'"</f>
        <v>'CAERN'</v>
      </c>
      <c r="F113" s="14" t="s">
        <v>8399</v>
      </c>
      <c r="G113" s="14" t="str">
        <f>"'"&amp;TabClienteLocalidade[[#This Row],[Regional]]&amp;"'"</f>
        <v>''</v>
      </c>
      <c r="H113" s="14" t="s">
        <v>8399</v>
      </c>
      <c r="I113" s="14" t="str">
        <f>"'"&amp;TabClienteLocalidade[[#This Row],[Localidade]]&amp;"'"</f>
        <v>'JIQUI'</v>
      </c>
      <c r="J113" s="14" t="s">
        <v>8399</v>
      </c>
      <c r="K113" s="14" t="str">
        <f>"'"&amp;TabClienteLocalidade[[#This Row],[Colunas2]]&amp;"'"</f>
        <v>'NATAL'</v>
      </c>
      <c r="L113" s="14" t="s">
        <v>8399</v>
      </c>
      <c r="M113" s="14" t="str">
        <f>"'"&amp;TabClienteLocalidade[[#This Row],[UF]]&amp;"'"</f>
        <v>'RN'</v>
      </c>
      <c r="N113" s="14" t="s">
        <v>8399</v>
      </c>
      <c r="O113" s="14" t="str">
        <f>"'"&amp;IFERROR(TabClienteLocalidade[[#This Row],[Lat]],"")&amp;"'"</f>
        <v>'-5.917594'</v>
      </c>
      <c r="P113" s="14" t="s">
        <v>8399</v>
      </c>
      <c r="Q113" s="14" t="str">
        <f>"'"&amp;IFERROR(TabClienteLocalidade[[#This Row],[Log]],"")&amp;"'"</f>
        <v>'-35.188409'</v>
      </c>
      <c r="R113" s="14" t="s">
        <v>8399</v>
      </c>
      <c r="S113" s="14" t="str">
        <f t="shared" si="7"/>
        <v>'0'</v>
      </c>
      <c r="T113" s="213" t="s">
        <v>8397</v>
      </c>
      <c r="U113" s="213">
        <f>COUNTIFS(CLIENTE_FORN[NICK],TabClienteLocalidade[[#This Row],[Cliente]])</f>
        <v>1</v>
      </c>
      <c r="V113" s="143" t="s">
        <v>133</v>
      </c>
      <c r="X113" s="145" t="s">
        <v>363</v>
      </c>
      <c r="Y113" s="176" t="str">
        <f>IFERROR(INDEX(EtaCliente!K:K,MATCH(TabClienteLocalidade[[#This Row],[Validação]],EtaCliente!$B:$B,0)),TabClienteLocalidade[[#This Row],[Colunas14]])</f>
        <v>RN</v>
      </c>
      <c r="Z113" s="176" t="str">
        <f>IFERROR(INDEX(EtaCliente!M:M,MATCH(TabClienteLocalidade[[#This Row],[Validação]],EtaCliente!$B:$B,0)),TabClienteLocalidade[[#This Row],[Colunas13]])</f>
        <v>NATAL</v>
      </c>
      <c r="AA113" s="147">
        <f>COUNTIFS(EtaCliente!B:B,AB113,EtaCliente!B:B,"&gt;&amp;1")</f>
        <v>1</v>
      </c>
      <c r="AB113" s="147" t="str">
        <f>IF(TabClienteLocalidade[[#This Row],[Cliente]]="","",TabClienteLocalidade[[#This Row],[Cliente]]&amp;" - "&amp;TabClienteLocalidade[[#This Row],[Localidade]])</f>
        <v>CAERN - JIQUI</v>
      </c>
      <c r="AC113" s="191" t="s">
        <v>8255</v>
      </c>
      <c r="AD113" s="191" t="str">
        <f t="shared" si="4"/>
        <v>-5.917594</v>
      </c>
      <c r="AE113" s="191" t="str">
        <f t="shared" si="5"/>
        <v>-35.188409</v>
      </c>
      <c r="AF113" s="191"/>
      <c r="AG113" s="191"/>
      <c r="AH113" s="191"/>
    </row>
    <row r="114" spans="1:34" x14ac:dyDescent="0.2">
      <c r="A114" s="14" t="str">
        <f t="shared" si="6"/>
        <v>(111, 'CAERN', '', 'JIQUI - P1', 'NATAL', 'RN', '', '', '0'),</v>
      </c>
      <c r="B114" s="14" t="s">
        <v>8395</v>
      </c>
      <c r="C114" s="14">
        <v>111</v>
      </c>
      <c r="D114" s="14" t="s">
        <v>8399</v>
      </c>
      <c r="E114" s="14" t="str">
        <f>"'"&amp;TabClienteLocalidade[[#This Row],[Cliente]]&amp;"'"</f>
        <v>'CAERN'</v>
      </c>
      <c r="F114" s="14" t="s">
        <v>8399</v>
      </c>
      <c r="G114" s="14" t="str">
        <f>"'"&amp;TabClienteLocalidade[[#This Row],[Regional]]&amp;"'"</f>
        <v>''</v>
      </c>
      <c r="H114" s="14" t="s">
        <v>8399</v>
      </c>
      <c r="I114" s="14" t="str">
        <f>"'"&amp;TabClienteLocalidade[[#This Row],[Localidade]]&amp;"'"</f>
        <v>'JIQUI - P1'</v>
      </c>
      <c r="J114" s="14" t="s">
        <v>8399</v>
      </c>
      <c r="K114" s="14" t="str">
        <f>"'"&amp;TabClienteLocalidade[[#This Row],[Colunas2]]&amp;"'"</f>
        <v>'NATAL'</v>
      </c>
      <c r="L114" s="14" t="s">
        <v>8399</v>
      </c>
      <c r="M114" s="14" t="str">
        <f>"'"&amp;TabClienteLocalidade[[#This Row],[UF]]&amp;"'"</f>
        <v>'RN'</v>
      </c>
      <c r="N114" s="14" t="s">
        <v>8399</v>
      </c>
      <c r="O114" s="14" t="str">
        <f>"'"&amp;IFERROR(TabClienteLocalidade[[#This Row],[Lat]],"")&amp;"'"</f>
        <v>''</v>
      </c>
      <c r="P114" s="14" t="s">
        <v>8399</v>
      </c>
      <c r="Q114" s="14" t="str">
        <f>"'"&amp;IFERROR(TabClienteLocalidade[[#This Row],[Log]],"")&amp;"'"</f>
        <v>''</v>
      </c>
      <c r="R114" s="14" t="s">
        <v>8399</v>
      </c>
      <c r="S114" s="14" t="str">
        <f t="shared" si="7"/>
        <v>'0'</v>
      </c>
      <c r="T114" s="213" t="s">
        <v>8397</v>
      </c>
      <c r="U114" s="213">
        <f>COUNTIFS(CLIENTE_FORN[NICK],TabClienteLocalidade[[#This Row],[Cliente]])</f>
        <v>1</v>
      </c>
      <c r="V114" s="174" t="s">
        <v>133</v>
      </c>
      <c r="W114" s="175"/>
      <c r="X114" s="175" t="s">
        <v>8235</v>
      </c>
      <c r="Y114" s="176" t="str">
        <f>IFERROR(INDEX(EtaCliente!K:K,MATCH(TabClienteLocalidade[[#This Row],[Validação]],EtaCliente!$B:$B,0)),TabClienteLocalidade[[#This Row],[Colunas14]])</f>
        <v>RN</v>
      </c>
      <c r="Z114" s="176" t="str">
        <f>IFERROR(INDEX(EtaCliente!M:M,MATCH(TabClienteLocalidade[[#This Row],[Validação]],EtaCliente!$B:$B,0)),TabClienteLocalidade[[#This Row],[Colunas13]])</f>
        <v>NATAL</v>
      </c>
      <c r="AA114" s="176">
        <f>COUNTIFS(EtaCliente!B:B,AB114,EtaCliente!B:B,"&gt;&amp;1")</f>
        <v>1</v>
      </c>
      <c r="AB114" s="176" t="str">
        <f>IF(TabClienteLocalidade[[#This Row],[Cliente]]="","",TabClienteLocalidade[[#This Row],[Cliente]]&amp;" - "&amp;TabClienteLocalidade[[#This Row],[Localidade]])</f>
        <v>CAERN - JIQUI - P1</v>
      </c>
      <c r="AC114" s="191"/>
      <c r="AD114" s="191" t="e">
        <f t="shared" si="4"/>
        <v>#VALUE!</v>
      </c>
      <c r="AE114" s="191" t="e">
        <f t="shared" si="5"/>
        <v>#VALUE!</v>
      </c>
      <c r="AF114" s="191"/>
      <c r="AG114" s="191"/>
      <c r="AH114" s="191"/>
    </row>
    <row r="115" spans="1:34" x14ac:dyDescent="0.2">
      <c r="A115" s="14" t="str">
        <f t="shared" si="6"/>
        <v>(112, 'CAERN', '', 'JOSE DA PENHA', 'JOSE DA PENHA', 'RN', '', '', '0'),</v>
      </c>
      <c r="B115" s="14" t="s">
        <v>8395</v>
      </c>
      <c r="C115" s="14">
        <v>112</v>
      </c>
      <c r="D115" s="14" t="s">
        <v>8399</v>
      </c>
      <c r="E115" s="14" t="str">
        <f>"'"&amp;TabClienteLocalidade[[#This Row],[Cliente]]&amp;"'"</f>
        <v>'CAERN'</v>
      </c>
      <c r="F115" s="14" t="s">
        <v>8399</v>
      </c>
      <c r="G115" s="14" t="str">
        <f>"'"&amp;TabClienteLocalidade[[#This Row],[Regional]]&amp;"'"</f>
        <v>''</v>
      </c>
      <c r="H115" s="14" t="s">
        <v>8399</v>
      </c>
      <c r="I115" s="14" t="str">
        <f>"'"&amp;TabClienteLocalidade[[#This Row],[Localidade]]&amp;"'"</f>
        <v>'JOSE DA PENHA'</v>
      </c>
      <c r="J115" s="14" t="s">
        <v>8399</v>
      </c>
      <c r="K115" s="14" t="str">
        <f>"'"&amp;TabClienteLocalidade[[#This Row],[Colunas2]]&amp;"'"</f>
        <v>'JOSE DA PENHA'</v>
      </c>
      <c r="L115" s="14" t="s">
        <v>8399</v>
      </c>
      <c r="M115" s="14" t="str">
        <f>"'"&amp;TabClienteLocalidade[[#This Row],[UF]]&amp;"'"</f>
        <v>'RN'</v>
      </c>
      <c r="N115" s="14" t="s">
        <v>8399</v>
      </c>
      <c r="O115" s="14" t="str">
        <f>"'"&amp;IFERROR(TabClienteLocalidade[[#This Row],[Lat]],"")&amp;"'"</f>
        <v>''</v>
      </c>
      <c r="P115" s="14" t="s">
        <v>8399</v>
      </c>
      <c r="Q115" s="14" t="str">
        <f>"'"&amp;IFERROR(TabClienteLocalidade[[#This Row],[Log]],"")&amp;"'"</f>
        <v>''</v>
      </c>
      <c r="R115" s="14" t="s">
        <v>8399</v>
      </c>
      <c r="S115" s="14" t="str">
        <f t="shared" si="7"/>
        <v>'0'</v>
      </c>
      <c r="T115" s="213" t="s">
        <v>8397</v>
      </c>
      <c r="U115" s="213">
        <f>COUNTIFS(CLIENTE_FORN[NICK],TabClienteLocalidade[[#This Row],[Cliente]])</f>
        <v>1</v>
      </c>
      <c r="V115" s="145" t="s">
        <v>133</v>
      </c>
      <c r="W115" s="145"/>
      <c r="X115" s="145" t="s">
        <v>1718</v>
      </c>
      <c r="Y115" s="176" t="str">
        <f>IFERROR(INDEX(EtaCliente!K:K,MATCH(TabClienteLocalidade[[#This Row],[Validação]],EtaCliente!$B:$B,0)),TabClienteLocalidade[[#This Row],[Colunas14]])</f>
        <v>RN</v>
      </c>
      <c r="Z115" s="176" t="str">
        <f>IFERROR(INDEX(EtaCliente!M:M,MATCH(TabClienteLocalidade[[#This Row],[Validação]],EtaCliente!$B:$B,0)),TabClienteLocalidade[[#This Row],[Colunas13]])</f>
        <v>JOSE DA PENHA</v>
      </c>
      <c r="AA115" s="147">
        <f>COUNTIFS(EtaCliente!B:B,AB115,EtaCliente!B:B,"&gt;&amp;1")</f>
        <v>1</v>
      </c>
      <c r="AB115" s="146" t="str">
        <f>IF(TabClienteLocalidade[[#This Row],[Cliente]]="","",TabClienteLocalidade[[#This Row],[Cliente]]&amp;" - "&amp;TabClienteLocalidade[[#This Row],[Localidade]])</f>
        <v>CAERN - JOSE DA PENHA</v>
      </c>
      <c r="AC115" s="191"/>
      <c r="AD115" s="191" t="e">
        <f t="shared" si="4"/>
        <v>#VALUE!</v>
      </c>
      <c r="AE115" s="191" t="e">
        <f t="shared" si="5"/>
        <v>#VALUE!</v>
      </c>
      <c r="AF115" s="191"/>
      <c r="AG115" s="191"/>
      <c r="AH115" s="191"/>
    </row>
    <row r="116" spans="1:34" x14ac:dyDescent="0.2">
      <c r="A116" s="14" t="str">
        <f t="shared" si="6"/>
        <v>(113, 'CAERN', '', 'JUCURUTU', 'JUCURUTU', 'RN', '', '', '0'),</v>
      </c>
      <c r="B116" s="14" t="s">
        <v>8395</v>
      </c>
      <c r="C116" s="14">
        <v>113</v>
      </c>
      <c r="D116" s="14" t="s">
        <v>8399</v>
      </c>
      <c r="E116" s="14" t="str">
        <f>"'"&amp;TabClienteLocalidade[[#This Row],[Cliente]]&amp;"'"</f>
        <v>'CAERN'</v>
      </c>
      <c r="F116" s="14" t="s">
        <v>8399</v>
      </c>
      <c r="G116" s="14" t="str">
        <f>"'"&amp;TabClienteLocalidade[[#This Row],[Regional]]&amp;"'"</f>
        <v>''</v>
      </c>
      <c r="H116" s="14" t="s">
        <v>8399</v>
      </c>
      <c r="I116" s="14" t="str">
        <f>"'"&amp;TabClienteLocalidade[[#This Row],[Localidade]]&amp;"'"</f>
        <v>'JUCURUTU'</v>
      </c>
      <c r="J116" s="14" t="s">
        <v>8399</v>
      </c>
      <c r="K116" s="14" t="str">
        <f>"'"&amp;TabClienteLocalidade[[#This Row],[Colunas2]]&amp;"'"</f>
        <v>'JUCURUTU'</v>
      </c>
      <c r="L116" s="14" t="s">
        <v>8399</v>
      </c>
      <c r="M116" s="14" t="str">
        <f>"'"&amp;TabClienteLocalidade[[#This Row],[UF]]&amp;"'"</f>
        <v>'RN'</v>
      </c>
      <c r="N116" s="14" t="s">
        <v>8399</v>
      </c>
      <c r="O116" s="14" t="str">
        <f>"'"&amp;IFERROR(TabClienteLocalidade[[#This Row],[Lat]],"")&amp;"'"</f>
        <v>''</v>
      </c>
      <c r="P116" s="14" t="s">
        <v>8399</v>
      </c>
      <c r="Q116" s="14" t="str">
        <f>"'"&amp;IFERROR(TabClienteLocalidade[[#This Row],[Log]],"")&amp;"'"</f>
        <v>''</v>
      </c>
      <c r="R116" s="14" t="s">
        <v>8399</v>
      </c>
      <c r="S116" s="14" t="str">
        <f t="shared" si="7"/>
        <v>'0'</v>
      </c>
      <c r="T116" s="213" t="s">
        <v>8397</v>
      </c>
      <c r="U116" s="213">
        <f>COUNTIFS(CLIENTE_FORN[NICK],TabClienteLocalidade[[#This Row],[Cliente]])</f>
        <v>1</v>
      </c>
      <c r="V116" s="143" t="s">
        <v>133</v>
      </c>
      <c r="X116" s="145" t="s">
        <v>364</v>
      </c>
      <c r="Y116" s="176" t="str">
        <f>IFERROR(INDEX(EtaCliente!K:K,MATCH(TabClienteLocalidade[[#This Row],[Validação]],EtaCliente!$B:$B,0)),TabClienteLocalidade[[#This Row],[Colunas14]])</f>
        <v>RN</v>
      </c>
      <c r="Z116" s="176" t="str">
        <f>IFERROR(INDEX(EtaCliente!M:M,MATCH(TabClienteLocalidade[[#This Row],[Validação]],EtaCliente!$B:$B,0)),TabClienteLocalidade[[#This Row],[Colunas13]])</f>
        <v>JUCURUTU</v>
      </c>
      <c r="AA116" s="147">
        <f>COUNTIFS(EtaCliente!B:B,AB116,EtaCliente!B:B,"&gt;&amp;1")</f>
        <v>1</v>
      </c>
      <c r="AB116" s="147" t="str">
        <f>IF(TabClienteLocalidade[[#This Row],[Cliente]]="","",TabClienteLocalidade[[#This Row],[Cliente]]&amp;" - "&amp;TabClienteLocalidade[[#This Row],[Localidade]])</f>
        <v>CAERN - JUCURUTU</v>
      </c>
      <c r="AC116" s="191"/>
      <c r="AD116" s="191" t="e">
        <f t="shared" si="4"/>
        <v>#VALUE!</v>
      </c>
      <c r="AE116" s="191" t="e">
        <f t="shared" si="5"/>
        <v>#VALUE!</v>
      </c>
      <c r="AF116" s="191"/>
      <c r="AG116" s="191"/>
      <c r="AH116" s="191"/>
    </row>
    <row r="117" spans="1:34" ht="12.75" customHeight="1" x14ac:dyDescent="0.2">
      <c r="A117" s="14" t="str">
        <f t="shared" si="6"/>
        <v>(114, 'CAERN', '', 'JUNDIA', 'NATAL', 'RN', '', '', '0'),</v>
      </c>
      <c r="B117" s="14" t="s">
        <v>8395</v>
      </c>
      <c r="C117" s="14">
        <v>114</v>
      </c>
      <c r="D117" s="14" t="s">
        <v>8399</v>
      </c>
      <c r="E117" s="14" t="str">
        <f>"'"&amp;TabClienteLocalidade[[#This Row],[Cliente]]&amp;"'"</f>
        <v>'CAERN'</v>
      </c>
      <c r="F117" s="14" t="s">
        <v>8399</v>
      </c>
      <c r="G117" s="14" t="str">
        <f>"'"&amp;TabClienteLocalidade[[#This Row],[Regional]]&amp;"'"</f>
        <v>''</v>
      </c>
      <c r="H117" s="14" t="s">
        <v>8399</v>
      </c>
      <c r="I117" s="14" t="str">
        <f>"'"&amp;TabClienteLocalidade[[#This Row],[Localidade]]&amp;"'"</f>
        <v>'JUNDIA'</v>
      </c>
      <c r="J117" s="14" t="s">
        <v>8399</v>
      </c>
      <c r="K117" s="14" t="str">
        <f>"'"&amp;TabClienteLocalidade[[#This Row],[Colunas2]]&amp;"'"</f>
        <v>'NATAL'</v>
      </c>
      <c r="L117" s="14" t="s">
        <v>8399</v>
      </c>
      <c r="M117" s="14" t="str">
        <f>"'"&amp;TabClienteLocalidade[[#This Row],[UF]]&amp;"'"</f>
        <v>'RN'</v>
      </c>
      <c r="N117" s="14" t="s">
        <v>8399</v>
      </c>
      <c r="O117" s="14" t="str">
        <f>"'"&amp;IFERROR(TabClienteLocalidade[[#This Row],[Lat]],"")&amp;"'"</f>
        <v>''</v>
      </c>
      <c r="P117" s="14" t="s">
        <v>8399</v>
      </c>
      <c r="Q117" s="14" t="str">
        <f>"'"&amp;IFERROR(TabClienteLocalidade[[#This Row],[Log]],"")&amp;"'"</f>
        <v>''</v>
      </c>
      <c r="R117" s="14" t="s">
        <v>8399</v>
      </c>
      <c r="S117" s="14" t="str">
        <f t="shared" si="7"/>
        <v>'0'</v>
      </c>
      <c r="T117" s="213" t="s">
        <v>8397</v>
      </c>
      <c r="U117" s="213">
        <f>COUNTIFS(CLIENTE_FORN[NICK],TabClienteLocalidade[[#This Row],[Cliente]])</f>
        <v>1</v>
      </c>
      <c r="V117" s="143" t="s">
        <v>133</v>
      </c>
      <c r="X117" s="145" t="s">
        <v>1715</v>
      </c>
      <c r="Y117" s="176" t="str">
        <f>IFERROR(INDEX(EtaCliente!K:K,MATCH(TabClienteLocalidade[[#This Row],[Validação]],EtaCliente!$B:$B,0)),TabClienteLocalidade[[#This Row],[Colunas14]])</f>
        <v>RN</v>
      </c>
      <c r="Z117" s="176" t="str">
        <f>IFERROR(INDEX(EtaCliente!M:M,MATCH(TabClienteLocalidade[[#This Row],[Validação]],EtaCliente!$B:$B,0)),TabClienteLocalidade[[#This Row],[Colunas13]])</f>
        <v>NATAL</v>
      </c>
      <c r="AA117" s="147">
        <f>COUNTIFS(EtaCliente!B:B,AB117,EtaCliente!B:B,"&gt;&amp;1")</f>
        <v>1</v>
      </c>
      <c r="AB117" s="147" t="str">
        <f>IF(TabClienteLocalidade[[#This Row],[Cliente]]="","",TabClienteLocalidade[[#This Row],[Cliente]]&amp;" - "&amp;TabClienteLocalidade[[#This Row],[Localidade]])</f>
        <v>CAERN - JUNDIA</v>
      </c>
      <c r="AC117" s="191"/>
      <c r="AD117" s="191" t="e">
        <f t="shared" si="4"/>
        <v>#VALUE!</v>
      </c>
      <c r="AE117" s="191" t="e">
        <f t="shared" si="5"/>
        <v>#VALUE!</v>
      </c>
      <c r="AF117" s="191"/>
      <c r="AG117" s="191"/>
      <c r="AH117" s="191"/>
    </row>
    <row r="118" spans="1:34" x14ac:dyDescent="0.2">
      <c r="A118" s="14" t="str">
        <f t="shared" si="6"/>
        <v>(115, 'CAERN', 'LITORAL SUL', 'LAGOA NOVA I', 'LAGOA NOVA', 'RN', '', '', '0'),</v>
      </c>
      <c r="B118" s="14" t="s">
        <v>8395</v>
      </c>
      <c r="C118" s="14">
        <v>115</v>
      </c>
      <c r="D118" s="14" t="s">
        <v>8399</v>
      </c>
      <c r="E118" s="14" t="str">
        <f>"'"&amp;TabClienteLocalidade[[#This Row],[Cliente]]&amp;"'"</f>
        <v>'CAERN'</v>
      </c>
      <c r="F118" s="14" t="s">
        <v>8399</v>
      </c>
      <c r="G118" s="14" t="str">
        <f>"'"&amp;TabClienteLocalidade[[#This Row],[Regional]]&amp;"'"</f>
        <v>'LITORAL SUL'</v>
      </c>
      <c r="H118" s="14" t="s">
        <v>8399</v>
      </c>
      <c r="I118" s="14" t="str">
        <f>"'"&amp;TabClienteLocalidade[[#This Row],[Localidade]]&amp;"'"</f>
        <v>'LAGOA NOVA I'</v>
      </c>
      <c r="J118" s="14" t="s">
        <v>8399</v>
      </c>
      <c r="K118" s="14" t="str">
        <f>"'"&amp;TabClienteLocalidade[[#This Row],[Colunas2]]&amp;"'"</f>
        <v>'LAGOA NOVA'</v>
      </c>
      <c r="L118" s="14" t="s">
        <v>8399</v>
      </c>
      <c r="M118" s="14" t="str">
        <f>"'"&amp;TabClienteLocalidade[[#This Row],[UF]]&amp;"'"</f>
        <v>'RN'</v>
      </c>
      <c r="N118" s="14" t="s">
        <v>8399</v>
      </c>
      <c r="O118" s="14" t="str">
        <f>"'"&amp;IFERROR(TabClienteLocalidade[[#This Row],[Lat]],"")&amp;"'"</f>
        <v>''</v>
      </c>
      <c r="P118" s="14" t="s">
        <v>8399</v>
      </c>
      <c r="Q118" s="14" t="str">
        <f>"'"&amp;IFERROR(TabClienteLocalidade[[#This Row],[Log]],"")&amp;"'"</f>
        <v>''</v>
      </c>
      <c r="R118" s="14" t="s">
        <v>8399</v>
      </c>
      <c r="S118" s="14" t="str">
        <f t="shared" si="7"/>
        <v>'0'</v>
      </c>
      <c r="T118" s="213" t="s">
        <v>8397</v>
      </c>
      <c r="U118" s="213">
        <f>COUNTIFS(CLIENTE_FORN[NICK],TabClienteLocalidade[[#This Row],[Cliente]])</f>
        <v>1</v>
      </c>
      <c r="V118" s="143" t="s">
        <v>133</v>
      </c>
      <c r="W118" s="143" t="s">
        <v>213</v>
      </c>
      <c r="X118" s="145" t="s">
        <v>365</v>
      </c>
      <c r="Y118" s="176" t="str">
        <f>IFERROR(INDEX(EtaCliente!K:K,MATCH(TabClienteLocalidade[[#This Row],[Validação]],EtaCliente!$B:$B,0)),TabClienteLocalidade[[#This Row],[Colunas14]])</f>
        <v>RN</v>
      </c>
      <c r="Z118" s="176" t="str">
        <f>IFERROR(INDEX(EtaCliente!M:M,MATCH(TabClienteLocalidade[[#This Row],[Validação]],EtaCliente!$B:$B,0)),TabClienteLocalidade[[#This Row],[Colunas13]])</f>
        <v>LAGOA NOVA</v>
      </c>
      <c r="AA118" s="147">
        <f>COUNTIFS(EtaCliente!B:B,AB118,EtaCliente!B:B,"&gt;&amp;1")</f>
        <v>1</v>
      </c>
      <c r="AB118" s="147" t="str">
        <f>IF(TabClienteLocalidade[[#This Row],[Cliente]]="","",TabClienteLocalidade[[#This Row],[Cliente]]&amp;" - "&amp;TabClienteLocalidade[[#This Row],[Localidade]])</f>
        <v>CAERN - LAGOA NOVA I</v>
      </c>
      <c r="AC118" s="191"/>
      <c r="AD118" s="191" t="e">
        <f t="shared" si="4"/>
        <v>#VALUE!</v>
      </c>
      <c r="AE118" s="191" t="e">
        <f t="shared" si="5"/>
        <v>#VALUE!</v>
      </c>
      <c r="AF118" s="191"/>
      <c r="AG118" s="191"/>
      <c r="AH118" s="191"/>
    </row>
    <row r="119" spans="1:34" x14ac:dyDescent="0.2">
      <c r="A119" s="14" t="str">
        <f t="shared" si="6"/>
        <v>(116, 'CAERN', 'LITORAL SUL', 'LAGOA NOVA II', 'LAGOA NOVA', 'RN', '', '', '0'),</v>
      </c>
      <c r="B119" s="14" t="s">
        <v>8395</v>
      </c>
      <c r="C119" s="14">
        <v>116</v>
      </c>
      <c r="D119" s="14" t="s">
        <v>8399</v>
      </c>
      <c r="E119" s="14" t="str">
        <f>"'"&amp;TabClienteLocalidade[[#This Row],[Cliente]]&amp;"'"</f>
        <v>'CAERN'</v>
      </c>
      <c r="F119" s="14" t="s">
        <v>8399</v>
      </c>
      <c r="G119" s="14" t="str">
        <f>"'"&amp;TabClienteLocalidade[[#This Row],[Regional]]&amp;"'"</f>
        <v>'LITORAL SUL'</v>
      </c>
      <c r="H119" s="14" t="s">
        <v>8399</v>
      </c>
      <c r="I119" s="14" t="str">
        <f>"'"&amp;TabClienteLocalidade[[#This Row],[Localidade]]&amp;"'"</f>
        <v>'LAGOA NOVA II'</v>
      </c>
      <c r="J119" s="14" t="s">
        <v>8399</v>
      </c>
      <c r="K119" s="14" t="str">
        <f>"'"&amp;TabClienteLocalidade[[#This Row],[Colunas2]]&amp;"'"</f>
        <v>'LAGOA NOVA'</v>
      </c>
      <c r="L119" s="14" t="s">
        <v>8399</v>
      </c>
      <c r="M119" s="14" t="str">
        <f>"'"&amp;TabClienteLocalidade[[#This Row],[UF]]&amp;"'"</f>
        <v>'RN'</v>
      </c>
      <c r="N119" s="14" t="s">
        <v>8399</v>
      </c>
      <c r="O119" s="14" t="str">
        <f>"'"&amp;IFERROR(TabClienteLocalidade[[#This Row],[Lat]],"")&amp;"'"</f>
        <v>''</v>
      </c>
      <c r="P119" s="14" t="s">
        <v>8399</v>
      </c>
      <c r="Q119" s="14" t="str">
        <f>"'"&amp;IFERROR(TabClienteLocalidade[[#This Row],[Log]],"")&amp;"'"</f>
        <v>''</v>
      </c>
      <c r="R119" s="14" t="s">
        <v>8399</v>
      </c>
      <c r="S119" s="14" t="str">
        <f t="shared" si="7"/>
        <v>'0'</v>
      </c>
      <c r="T119" s="213" t="s">
        <v>8397</v>
      </c>
      <c r="U119" s="213">
        <f>COUNTIFS(CLIENTE_FORN[NICK],TabClienteLocalidade[[#This Row],[Cliente]])</f>
        <v>1</v>
      </c>
      <c r="V119" s="143" t="s">
        <v>133</v>
      </c>
      <c r="W119" s="143" t="s">
        <v>213</v>
      </c>
      <c r="X119" s="145" t="s">
        <v>366</v>
      </c>
      <c r="Y119" s="176" t="str">
        <f>IFERROR(INDEX(EtaCliente!K:K,MATCH(TabClienteLocalidade[[#This Row],[Validação]],EtaCliente!$B:$B,0)),TabClienteLocalidade[[#This Row],[Colunas14]])</f>
        <v>RN</v>
      </c>
      <c r="Z119" s="176" t="str">
        <f>IFERROR(INDEX(EtaCliente!M:M,MATCH(TabClienteLocalidade[[#This Row],[Validação]],EtaCliente!$B:$B,0)),TabClienteLocalidade[[#This Row],[Colunas13]])</f>
        <v>LAGOA NOVA</v>
      </c>
      <c r="AA119" s="147">
        <f>COUNTIFS(EtaCliente!B:B,AB119,EtaCliente!B:B,"&gt;&amp;1")</f>
        <v>1</v>
      </c>
      <c r="AB119" s="147" t="str">
        <f>IF(TabClienteLocalidade[[#This Row],[Cliente]]="","",TabClienteLocalidade[[#This Row],[Cliente]]&amp;" - "&amp;TabClienteLocalidade[[#This Row],[Localidade]])</f>
        <v>CAERN - LAGOA NOVA II</v>
      </c>
      <c r="AC119" s="191"/>
      <c r="AD119" s="191" t="e">
        <f t="shared" si="4"/>
        <v>#VALUE!</v>
      </c>
      <c r="AE119" s="191" t="e">
        <f t="shared" si="5"/>
        <v>#VALUE!</v>
      </c>
      <c r="AF119" s="191"/>
      <c r="AG119" s="191"/>
      <c r="AH119" s="191"/>
    </row>
    <row r="120" spans="1:34" x14ac:dyDescent="0.2">
      <c r="A120" s="14" t="str">
        <f t="shared" si="6"/>
        <v>(117, 'CAERN', '', 'LAJES - ADUTORA SERTAO CENTRAL', 'LAJES', 'RN', '', '', '0'),</v>
      </c>
      <c r="B120" s="14" t="s">
        <v>8395</v>
      </c>
      <c r="C120" s="14">
        <v>117</v>
      </c>
      <c r="D120" s="14" t="s">
        <v>8399</v>
      </c>
      <c r="E120" s="14" t="str">
        <f>"'"&amp;TabClienteLocalidade[[#This Row],[Cliente]]&amp;"'"</f>
        <v>'CAERN'</v>
      </c>
      <c r="F120" s="14" t="s">
        <v>8399</v>
      </c>
      <c r="G120" s="14" t="str">
        <f>"'"&amp;TabClienteLocalidade[[#This Row],[Regional]]&amp;"'"</f>
        <v>''</v>
      </c>
      <c r="H120" s="14" t="s">
        <v>8399</v>
      </c>
      <c r="I120" s="14" t="str">
        <f>"'"&amp;TabClienteLocalidade[[#This Row],[Localidade]]&amp;"'"</f>
        <v>'LAJES - ADUTORA SERTAO CENTRAL'</v>
      </c>
      <c r="J120" s="14" t="s">
        <v>8399</v>
      </c>
      <c r="K120" s="14" t="str">
        <f>"'"&amp;TabClienteLocalidade[[#This Row],[Colunas2]]&amp;"'"</f>
        <v>'LAJES'</v>
      </c>
      <c r="L120" s="14" t="s">
        <v>8399</v>
      </c>
      <c r="M120" s="14" t="str">
        <f>"'"&amp;TabClienteLocalidade[[#This Row],[UF]]&amp;"'"</f>
        <v>'RN'</v>
      </c>
      <c r="N120" s="14" t="s">
        <v>8399</v>
      </c>
      <c r="O120" s="14" t="str">
        <f>"'"&amp;IFERROR(TabClienteLocalidade[[#This Row],[Lat]],"")&amp;"'"</f>
        <v>''</v>
      </c>
      <c r="P120" s="14" t="s">
        <v>8399</v>
      </c>
      <c r="Q120" s="14" t="str">
        <f>"'"&amp;IFERROR(TabClienteLocalidade[[#This Row],[Log]],"")&amp;"'"</f>
        <v>''</v>
      </c>
      <c r="R120" s="14" t="s">
        <v>8399</v>
      </c>
      <c r="S120" s="14" t="str">
        <f t="shared" si="7"/>
        <v>'0'</v>
      </c>
      <c r="T120" s="213" t="s">
        <v>8397</v>
      </c>
      <c r="U120" s="213">
        <f>COUNTIFS(CLIENTE_FORN[NICK],TabClienteLocalidade[[#This Row],[Cliente]])</f>
        <v>1</v>
      </c>
      <c r="V120" s="143" t="s">
        <v>133</v>
      </c>
      <c r="X120" s="145" t="s">
        <v>1506</v>
      </c>
      <c r="Y120" s="176" t="str">
        <f>IFERROR(INDEX(EtaCliente!K:K,MATCH(TabClienteLocalidade[[#This Row],[Validação]],EtaCliente!$B:$B,0)),TabClienteLocalidade[[#This Row],[Colunas14]])</f>
        <v>RN</v>
      </c>
      <c r="Z120" s="176" t="str">
        <f>IFERROR(INDEX(EtaCliente!M:M,MATCH(TabClienteLocalidade[[#This Row],[Validação]],EtaCliente!$B:$B,0)),TabClienteLocalidade[[#This Row],[Colunas13]])</f>
        <v>LAJES</v>
      </c>
      <c r="AA120" s="147">
        <f>COUNTIFS(EtaCliente!B:B,AB120,EtaCliente!B:B,"&gt;&amp;1")</f>
        <v>1</v>
      </c>
      <c r="AB120" s="147" t="str">
        <f>IF(TabClienteLocalidade[[#This Row],[Cliente]]="","",TabClienteLocalidade[[#This Row],[Cliente]]&amp;" - "&amp;TabClienteLocalidade[[#This Row],[Localidade]])</f>
        <v>CAERN - LAJES - ADUTORA SERTAO CENTRAL</v>
      </c>
      <c r="AC120" s="191"/>
      <c r="AD120" s="191" t="e">
        <f t="shared" si="4"/>
        <v>#VALUE!</v>
      </c>
      <c r="AE120" s="191" t="e">
        <f t="shared" si="5"/>
        <v>#VALUE!</v>
      </c>
      <c r="AF120" s="191"/>
      <c r="AG120" s="191"/>
      <c r="AH120" s="191"/>
    </row>
    <row r="121" spans="1:34" x14ac:dyDescent="0.2">
      <c r="A121" s="14" t="str">
        <f t="shared" si="6"/>
        <v>(118, 'CAERN', '', 'LAJES - CABUGI', 'LAJES', 'RN', '', '', '0'),</v>
      </c>
      <c r="B121" s="14" t="s">
        <v>8395</v>
      </c>
      <c r="C121" s="14">
        <v>118</v>
      </c>
      <c r="D121" s="14" t="s">
        <v>8399</v>
      </c>
      <c r="E121" s="14" t="str">
        <f>"'"&amp;TabClienteLocalidade[[#This Row],[Cliente]]&amp;"'"</f>
        <v>'CAERN'</v>
      </c>
      <c r="F121" s="14" t="s">
        <v>8399</v>
      </c>
      <c r="G121" s="14" t="str">
        <f>"'"&amp;TabClienteLocalidade[[#This Row],[Regional]]&amp;"'"</f>
        <v>''</v>
      </c>
      <c r="H121" s="14" t="s">
        <v>8399</v>
      </c>
      <c r="I121" s="14" t="str">
        <f>"'"&amp;TabClienteLocalidade[[#This Row],[Localidade]]&amp;"'"</f>
        <v>'LAJES - CABUGI'</v>
      </c>
      <c r="J121" s="14" t="s">
        <v>8399</v>
      </c>
      <c r="K121" s="14" t="str">
        <f>"'"&amp;TabClienteLocalidade[[#This Row],[Colunas2]]&amp;"'"</f>
        <v>'LAJES'</v>
      </c>
      <c r="L121" s="14" t="s">
        <v>8399</v>
      </c>
      <c r="M121" s="14" t="str">
        <f>"'"&amp;TabClienteLocalidade[[#This Row],[UF]]&amp;"'"</f>
        <v>'RN'</v>
      </c>
      <c r="N121" s="14" t="s">
        <v>8399</v>
      </c>
      <c r="O121" s="14" t="str">
        <f>"'"&amp;IFERROR(TabClienteLocalidade[[#This Row],[Lat]],"")&amp;"'"</f>
        <v>''</v>
      </c>
      <c r="P121" s="14" t="s">
        <v>8399</v>
      </c>
      <c r="Q121" s="14" t="str">
        <f>"'"&amp;IFERROR(TabClienteLocalidade[[#This Row],[Log]],"")&amp;"'"</f>
        <v>''</v>
      </c>
      <c r="R121" s="14" t="s">
        <v>8399</v>
      </c>
      <c r="S121" s="14" t="str">
        <f t="shared" si="7"/>
        <v>'0'</v>
      </c>
      <c r="T121" s="213" t="s">
        <v>8397</v>
      </c>
      <c r="U121" s="213">
        <f>COUNTIFS(CLIENTE_FORN[NICK],TabClienteLocalidade[[#This Row],[Cliente]])</f>
        <v>1</v>
      </c>
      <c r="V121" s="143" t="s">
        <v>133</v>
      </c>
      <c r="X121" s="145" t="s">
        <v>1087</v>
      </c>
      <c r="Y121" s="176" t="str">
        <f>IFERROR(INDEX(EtaCliente!K:K,MATCH(TabClienteLocalidade[[#This Row],[Validação]],EtaCliente!$B:$B,0)),TabClienteLocalidade[[#This Row],[Colunas14]])</f>
        <v>RN</v>
      </c>
      <c r="Z121" s="176" t="str">
        <f>IFERROR(INDEX(EtaCliente!M:M,MATCH(TabClienteLocalidade[[#This Row],[Validação]],EtaCliente!$B:$B,0)),TabClienteLocalidade[[#This Row],[Colunas13]])</f>
        <v>LAJES</v>
      </c>
      <c r="AA121" s="147">
        <f>COUNTIFS(EtaCliente!B:B,AB121,EtaCliente!B:B,"&gt;&amp;1")</f>
        <v>1</v>
      </c>
      <c r="AB121" s="147" t="str">
        <f>IF(TabClienteLocalidade[[#This Row],[Cliente]]="","",TabClienteLocalidade[[#This Row],[Cliente]]&amp;" - "&amp;TabClienteLocalidade[[#This Row],[Localidade]])</f>
        <v>CAERN - LAJES - CABUGI</v>
      </c>
      <c r="AC121" s="191"/>
      <c r="AD121" s="191" t="e">
        <f t="shared" si="4"/>
        <v>#VALUE!</v>
      </c>
      <c r="AE121" s="191" t="e">
        <f t="shared" si="5"/>
        <v>#VALUE!</v>
      </c>
      <c r="AF121" s="191"/>
      <c r="AG121" s="191"/>
      <c r="AH121" s="191"/>
    </row>
    <row r="122" spans="1:34" x14ac:dyDescent="0.2">
      <c r="A122" s="14" t="str">
        <f t="shared" si="6"/>
        <v>(119, 'CAERN', 'LITORAL NORTE', 'MACAIBA - GRANJA RECREIO', 'MACAIBA', 'RN', '-5.8756089', '-35.3083509', '0'),</v>
      </c>
      <c r="B122" s="14" t="s">
        <v>8395</v>
      </c>
      <c r="C122" s="14">
        <v>119</v>
      </c>
      <c r="D122" s="14" t="s">
        <v>8399</v>
      </c>
      <c r="E122" s="14" t="str">
        <f>"'"&amp;TabClienteLocalidade[[#This Row],[Cliente]]&amp;"'"</f>
        <v>'CAERN'</v>
      </c>
      <c r="F122" s="14" t="s">
        <v>8399</v>
      </c>
      <c r="G122" s="14" t="str">
        <f>"'"&amp;TabClienteLocalidade[[#This Row],[Regional]]&amp;"'"</f>
        <v>'LITORAL NORTE'</v>
      </c>
      <c r="H122" s="14" t="s">
        <v>8399</v>
      </c>
      <c r="I122" s="14" t="str">
        <f>"'"&amp;TabClienteLocalidade[[#This Row],[Localidade]]&amp;"'"</f>
        <v>'MACAIBA - GRANJA RECREIO'</v>
      </c>
      <c r="J122" s="14" t="s">
        <v>8399</v>
      </c>
      <c r="K122" s="14" t="str">
        <f>"'"&amp;TabClienteLocalidade[[#This Row],[Colunas2]]&amp;"'"</f>
        <v>'MACAIBA'</v>
      </c>
      <c r="L122" s="14" t="s">
        <v>8399</v>
      </c>
      <c r="M122" s="14" t="str">
        <f>"'"&amp;TabClienteLocalidade[[#This Row],[UF]]&amp;"'"</f>
        <v>'RN'</v>
      </c>
      <c r="N122" s="14" t="s">
        <v>8399</v>
      </c>
      <c r="O122" s="14" t="str">
        <f>"'"&amp;IFERROR(TabClienteLocalidade[[#This Row],[Lat]],"")&amp;"'"</f>
        <v>'-5.8756089'</v>
      </c>
      <c r="P122" s="14" t="s">
        <v>8399</v>
      </c>
      <c r="Q122" s="14" t="str">
        <f>"'"&amp;IFERROR(TabClienteLocalidade[[#This Row],[Log]],"")&amp;"'"</f>
        <v>'-35.3083509'</v>
      </c>
      <c r="R122" s="14" t="s">
        <v>8399</v>
      </c>
      <c r="S122" s="14" t="str">
        <f t="shared" si="7"/>
        <v>'0'</v>
      </c>
      <c r="T122" s="213" t="s">
        <v>8397</v>
      </c>
      <c r="U122" s="213">
        <f>COUNTIFS(CLIENTE_FORN[NICK],TabClienteLocalidade[[#This Row],[Cliente]])</f>
        <v>1</v>
      </c>
      <c r="V122" s="143" t="s">
        <v>133</v>
      </c>
      <c r="W122" s="143" t="s">
        <v>955</v>
      </c>
      <c r="X122" s="145" t="s">
        <v>1091</v>
      </c>
      <c r="Y122" s="176" t="str">
        <f>IFERROR(INDEX(EtaCliente!K:K,MATCH(TabClienteLocalidade[[#This Row],[Validação]],EtaCliente!$B:$B,0)),TabClienteLocalidade[[#This Row],[Colunas14]])</f>
        <v>RN</v>
      </c>
      <c r="Z122" s="176" t="str">
        <f>IFERROR(INDEX(EtaCliente!M:M,MATCH(TabClienteLocalidade[[#This Row],[Validação]],EtaCliente!$B:$B,0)),TabClienteLocalidade[[#This Row],[Colunas13]])</f>
        <v>MACAIBA</v>
      </c>
      <c r="AA122" s="147">
        <f>COUNTIFS(EtaCliente!B:B,AB122,EtaCliente!B:B,"&gt;&amp;1")</f>
        <v>1</v>
      </c>
      <c r="AB122" s="147" t="str">
        <f>IF(TabClienteLocalidade[[#This Row],[Cliente]]="","",TabClienteLocalidade[[#This Row],[Cliente]]&amp;" - "&amp;TabClienteLocalidade[[#This Row],[Localidade]])</f>
        <v>CAERN - MACAIBA - GRANJA RECREIO</v>
      </c>
      <c r="AC122" s="191" t="s">
        <v>8259</v>
      </c>
      <c r="AD122" s="191" t="str">
        <f t="shared" si="4"/>
        <v>-5.8756089</v>
      </c>
      <c r="AE122" s="191" t="str">
        <f t="shared" si="5"/>
        <v>-35.3083509</v>
      </c>
      <c r="AF122" s="191"/>
      <c r="AG122" s="191"/>
      <c r="AH122" s="191"/>
    </row>
    <row r="123" spans="1:34" x14ac:dyDescent="0.2">
      <c r="A123" s="14" t="str">
        <f t="shared" si="6"/>
        <v>(120, 'CAERN', '', 'MACAU', 'MACAU', 'RN', '', '', '0'),</v>
      </c>
      <c r="B123" s="14" t="s">
        <v>8395</v>
      </c>
      <c r="C123" s="14">
        <v>120</v>
      </c>
      <c r="D123" s="14" t="s">
        <v>8399</v>
      </c>
      <c r="E123" s="14" t="str">
        <f>"'"&amp;TabClienteLocalidade[[#This Row],[Cliente]]&amp;"'"</f>
        <v>'CAERN'</v>
      </c>
      <c r="F123" s="14" t="s">
        <v>8399</v>
      </c>
      <c r="G123" s="14" t="str">
        <f>"'"&amp;TabClienteLocalidade[[#This Row],[Regional]]&amp;"'"</f>
        <v>''</v>
      </c>
      <c r="H123" s="14" t="s">
        <v>8399</v>
      </c>
      <c r="I123" s="14" t="str">
        <f>"'"&amp;TabClienteLocalidade[[#This Row],[Localidade]]&amp;"'"</f>
        <v>'MACAU'</v>
      </c>
      <c r="J123" s="14" t="s">
        <v>8399</v>
      </c>
      <c r="K123" s="14" t="str">
        <f>"'"&amp;TabClienteLocalidade[[#This Row],[Colunas2]]&amp;"'"</f>
        <v>'MACAU'</v>
      </c>
      <c r="L123" s="14" t="s">
        <v>8399</v>
      </c>
      <c r="M123" s="14" t="str">
        <f>"'"&amp;TabClienteLocalidade[[#This Row],[UF]]&amp;"'"</f>
        <v>'RN'</v>
      </c>
      <c r="N123" s="14" t="s">
        <v>8399</v>
      </c>
      <c r="O123" s="14" t="str">
        <f>"'"&amp;IFERROR(TabClienteLocalidade[[#This Row],[Lat]],"")&amp;"'"</f>
        <v>''</v>
      </c>
      <c r="P123" s="14" t="s">
        <v>8399</v>
      </c>
      <c r="Q123" s="14" t="str">
        <f>"'"&amp;IFERROR(TabClienteLocalidade[[#This Row],[Log]],"")&amp;"'"</f>
        <v>''</v>
      </c>
      <c r="R123" s="14" t="s">
        <v>8399</v>
      </c>
      <c r="S123" s="14" t="str">
        <f t="shared" si="7"/>
        <v>'0'</v>
      </c>
      <c r="T123" s="213" t="s">
        <v>8397</v>
      </c>
      <c r="U123" s="213">
        <f>COUNTIFS(CLIENTE_FORN[NICK],TabClienteLocalidade[[#This Row],[Cliente]])</f>
        <v>1</v>
      </c>
      <c r="V123" s="143" t="s">
        <v>133</v>
      </c>
      <c r="X123" s="145" t="s">
        <v>367</v>
      </c>
      <c r="Y123" s="176" t="str">
        <f>IFERROR(INDEX(EtaCliente!K:K,MATCH(TabClienteLocalidade[[#This Row],[Validação]],EtaCliente!$B:$B,0)),TabClienteLocalidade[[#This Row],[Colunas14]])</f>
        <v>RN</v>
      </c>
      <c r="Z123" s="176" t="str">
        <f>IFERROR(INDEX(EtaCliente!M:M,MATCH(TabClienteLocalidade[[#This Row],[Validação]],EtaCliente!$B:$B,0)),TabClienteLocalidade[[#This Row],[Colunas13]])</f>
        <v>MACAU</v>
      </c>
      <c r="AA123" s="147">
        <f>COUNTIFS(EtaCliente!B:B,AB123,EtaCliente!B:B,"&gt;&amp;1")</f>
        <v>1</v>
      </c>
      <c r="AB123" s="147" t="str">
        <f>IF(TabClienteLocalidade[[#This Row],[Cliente]]="","",TabClienteLocalidade[[#This Row],[Cliente]]&amp;" - "&amp;TabClienteLocalidade[[#This Row],[Localidade]])</f>
        <v>CAERN - MACAU</v>
      </c>
      <c r="AC123" s="191"/>
      <c r="AD123" s="191" t="e">
        <f t="shared" si="4"/>
        <v>#VALUE!</v>
      </c>
      <c r="AE123" s="191" t="e">
        <f t="shared" si="5"/>
        <v>#VALUE!</v>
      </c>
      <c r="AF123" s="191"/>
      <c r="AG123" s="191"/>
      <c r="AH123" s="191"/>
    </row>
    <row r="124" spans="1:34" x14ac:dyDescent="0.2">
      <c r="A124" s="14" t="str">
        <f t="shared" si="6"/>
        <v>(121, 'CAERN', '', 'MARCELINO VIEIRA', 'MARCELINO VIEIRA', 'RN', '', '', '0'),</v>
      </c>
      <c r="B124" s="14" t="s">
        <v>8395</v>
      </c>
      <c r="C124" s="14">
        <v>121</v>
      </c>
      <c r="D124" s="14" t="s">
        <v>8399</v>
      </c>
      <c r="E124" s="14" t="str">
        <f>"'"&amp;TabClienteLocalidade[[#This Row],[Cliente]]&amp;"'"</f>
        <v>'CAERN'</v>
      </c>
      <c r="F124" s="14" t="s">
        <v>8399</v>
      </c>
      <c r="G124" s="14" t="str">
        <f>"'"&amp;TabClienteLocalidade[[#This Row],[Regional]]&amp;"'"</f>
        <v>''</v>
      </c>
      <c r="H124" s="14" t="s">
        <v>8399</v>
      </c>
      <c r="I124" s="14" t="str">
        <f>"'"&amp;TabClienteLocalidade[[#This Row],[Localidade]]&amp;"'"</f>
        <v>'MARCELINO VIEIRA'</v>
      </c>
      <c r="J124" s="14" t="s">
        <v>8399</v>
      </c>
      <c r="K124" s="14" t="str">
        <f>"'"&amp;TabClienteLocalidade[[#This Row],[Colunas2]]&amp;"'"</f>
        <v>'MARCELINO VIEIRA'</v>
      </c>
      <c r="L124" s="14" t="s">
        <v>8399</v>
      </c>
      <c r="M124" s="14" t="str">
        <f>"'"&amp;TabClienteLocalidade[[#This Row],[UF]]&amp;"'"</f>
        <v>'RN'</v>
      </c>
      <c r="N124" s="14" t="s">
        <v>8399</v>
      </c>
      <c r="O124" s="14" t="str">
        <f>"'"&amp;IFERROR(TabClienteLocalidade[[#This Row],[Lat]],"")&amp;"'"</f>
        <v>''</v>
      </c>
      <c r="P124" s="14" t="s">
        <v>8399</v>
      </c>
      <c r="Q124" s="14" t="str">
        <f>"'"&amp;IFERROR(TabClienteLocalidade[[#This Row],[Log]],"")&amp;"'"</f>
        <v>''</v>
      </c>
      <c r="R124" s="14" t="s">
        <v>8399</v>
      </c>
      <c r="S124" s="14" t="str">
        <f t="shared" si="7"/>
        <v>'0'</v>
      </c>
      <c r="T124" s="213" t="s">
        <v>8397</v>
      </c>
      <c r="U124" s="213">
        <f>COUNTIFS(CLIENTE_FORN[NICK],TabClienteLocalidade[[#This Row],[Cliente]])</f>
        <v>1</v>
      </c>
      <c r="V124" s="143" t="s">
        <v>133</v>
      </c>
      <c r="X124" s="145" t="s">
        <v>368</v>
      </c>
      <c r="Y124" s="176" t="str">
        <f>IFERROR(INDEX(EtaCliente!K:K,MATCH(TabClienteLocalidade[[#This Row],[Validação]],EtaCliente!$B:$B,0)),TabClienteLocalidade[[#This Row],[Colunas14]])</f>
        <v>RN</v>
      </c>
      <c r="Z124" s="176" t="str">
        <f>IFERROR(INDEX(EtaCliente!M:M,MATCH(TabClienteLocalidade[[#This Row],[Validação]],EtaCliente!$B:$B,0)),TabClienteLocalidade[[#This Row],[Colunas13]])</f>
        <v>MARCELINO VIEIRA</v>
      </c>
      <c r="AA124" s="147">
        <f>COUNTIFS(EtaCliente!B:B,AB124,EtaCliente!B:B,"&gt;&amp;1")</f>
        <v>1</v>
      </c>
      <c r="AB124" s="147" t="str">
        <f>IF(TabClienteLocalidade[[#This Row],[Cliente]]="","",TabClienteLocalidade[[#This Row],[Cliente]]&amp;" - "&amp;TabClienteLocalidade[[#This Row],[Localidade]])</f>
        <v>CAERN - MARCELINO VIEIRA</v>
      </c>
      <c r="AC124" s="191"/>
      <c r="AD124" s="191" t="e">
        <f t="shared" si="4"/>
        <v>#VALUE!</v>
      </c>
      <c r="AE124" s="191" t="e">
        <f t="shared" si="5"/>
        <v>#VALUE!</v>
      </c>
      <c r="AF124" s="191"/>
      <c r="AG124" s="191"/>
      <c r="AH124" s="191"/>
    </row>
    <row r="125" spans="1:34" ht="12.75" customHeight="1" x14ac:dyDescent="0.2">
      <c r="A125" s="14" t="str">
        <f t="shared" si="6"/>
        <v>(122, 'CAERN', '', 'MARTINS', 'MARTINS', 'RN', '', '', '0'),</v>
      </c>
      <c r="B125" s="14" t="s">
        <v>8395</v>
      </c>
      <c r="C125" s="14">
        <v>122</v>
      </c>
      <c r="D125" s="14" t="s">
        <v>8399</v>
      </c>
      <c r="E125" s="14" t="str">
        <f>"'"&amp;TabClienteLocalidade[[#This Row],[Cliente]]&amp;"'"</f>
        <v>'CAERN'</v>
      </c>
      <c r="F125" s="14" t="s">
        <v>8399</v>
      </c>
      <c r="G125" s="14" t="str">
        <f>"'"&amp;TabClienteLocalidade[[#This Row],[Regional]]&amp;"'"</f>
        <v>''</v>
      </c>
      <c r="H125" s="14" t="s">
        <v>8399</v>
      </c>
      <c r="I125" s="14" t="str">
        <f>"'"&amp;TabClienteLocalidade[[#This Row],[Localidade]]&amp;"'"</f>
        <v>'MARTINS'</v>
      </c>
      <c r="J125" s="14" t="s">
        <v>8399</v>
      </c>
      <c r="K125" s="14" t="str">
        <f>"'"&amp;TabClienteLocalidade[[#This Row],[Colunas2]]&amp;"'"</f>
        <v>'MARTINS'</v>
      </c>
      <c r="L125" s="14" t="s">
        <v>8399</v>
      </c>
      <c r="M125" s="14" t="str">
        <f>"'"&amp;TabClienteLocalidade[[#This Row],[UF]]&amp;"'"</f>
        <v>'RN'</v>
      </c>
      <c r="N125" s="14" t="s">
        <v>8399</v>
      </c>
      <c r="O125" s="14" t="str">
        <f>"'"&amp;IFERROR(TabClienteLocalidade[[#This Row],[Lat]],"")&amp;"'"</f>
        <v>''</v>
      </c>
      <c r="P125" s="14" t="s">
        <v>8399</v>
      </c>
      <c r="Q125" s="14" t="str">
        <f>"'"&amp;IFERROR(TabClienteLocalidade[[#This Row],[Log]],"")&amp;"'"</f>
        <v>''</v>
      </c>
      <c r="R125" s="14" t="s">
        <v>8399</v>
      </c>
      <c r="S125" s="14" t="str">
        <f t="shared" si="7"/>
        <v>'0'</v>
      </c>
      <c r="T125" s="213" t="s">
        <v>8397</v>
      </c>
      <c r="U125" s="213">
        <f>COUNTIFS(CLIENTE_FORN[NICK],TabClienteLocalidade[[#This Row],[Cliente]])</f>
        <v>1</v>
      </c>
      <c r="V125" s="143" t="s">
        <v>133</v>
      </c>
      <c r="X125" s="145" t="s">
        <v>369</v>
      </c>
      <c r="Y125" s="176" t="str">
        <f>IFERROR(INDEX(EtaCliente!K:K,MATCH(TabClienteLocalidade[[#This Row],[Validação]],EtaCliente!$B:$B,0)),TabClienteLocalidade[[#This Row],[Colunas14]])</f>
        <v>RN</v>
      </c>
      <c r="Z125" s="176" t="str">
        <f>IFERROR(INDEX(EtaCliente!M:M,MATCH(TabClienteLocalidade[[#This Row],[Validação]],EtaCliente!$B:$B,0)),TabClienteLocalidade[[#This Row],[Colunas13]])</f>
        <v>MARTINS</v>
      </c>
      <c r="AA125" s="147">
        <f>COUNTIFS(EtaCliente!B:B,AB125,EtaCliente!B:B,"&gt;&amp;1")</f>
        <v>1</v>
      </c>
      <c r="AB125" s="147" t="str">
        <f>IF(TabClienteLocalidade[[#This Row],[Cliente]]="","",TabClienteLocalidade[[#This Row],[Cliente]]&amp;" - "&amp;TabClienteLocalidade[[#This Row],[Localidade]])</f>
        <v>CAERN - MARTINS</v>
      </c>
      <c r="AC125" s="191"/>
      <c r="AD125" s="191" t="e">
        <f t="shared" si="4"/>
        <v>#VALUE!</v>
      </c>
      <c r="AE125" s="191" t="e">
        <f t="shared" si="5"/>
        <v>#VALUE!</v>
      </c>
      <c r="AF125" s="191"/>
      <c r="AG125" s="191"/>
      <c r="AH125" s="191"/>
    </row>
    <row r="126" spans="1:34" x14ac:dyDescent="0.2">
      <c r="A126" s="14" t="str">
        <f t="shared" si="6"/>
        <v>(123, 'CAERN', '', 'MEDIO OESTE', 'ACU', 'RN', '', '', '0'),</v>
      </c>
      <c r="B126" s="14" t="s">
        <v>8395</v>
      </c>
      <c r="C126" s="14">
        <v>123</v>
      </c>
      <c r="D126" s="14" t="s">
        <v>8399</v>
      </c>
      <c r="E126" s="14" t="str">
        <f>"'"&amp;TabClienteLocalidade[[#This Row],[Cliente]]&amp;"'"</f>
        <v>'CAERN'</v>
      </c>
      <c r="F126" s="14" t="s">
        <v>8399</v>
      </c>
      <c r="G126" s="14" t="str">
        <f>"'"&amp;TabClienteLocalidade[[#This Row],[Regional]]&amp;"'"</f>
        <v>''</v>
      </c>
      <c r="H126" s="14" t="s">
        <v>8399</v>
      </c>
      <c r="I126" s="14" t="str">
        <f>"'"&amp;TabClienteLocalidade[[#This Row],[Localidade]]&amp;"'"</f>
        <v>'MEDIO OESTE'</v>
      </c>
      <c r="J126" s="14" t="s">
        <v>8399</v>
      </c>
      <c r="K126" s="14" t="str">
        <f>"'"&amp;TabClienteLocalidade[[#This Row],[Colunas2]]&amp;"'"</f>
        <v>'ACU'</v>
      </c>
      <c r="L126" s="14" t="s">
        <v>8399</v>
      </c>
      <c r="M126" s="14" t="str">
        <f>"'"&amp;TabClienteLocalidade[[#This Row],[UF]]&amp;"'"</f>
        <v>'RN'</v>
      </c>
      <c r="N126" s="14" t="s">
        <v>8399</v>
      </c>
      <c r="O126" s="14" t="str">
        <f>"'"&amp;IFERROR(TabClienteLocalidade[[#This Row],[Lat]],"")&amp;"'"</f>
        <v>''</v>
      </c>
      <c r="P126" s="14" t="s">
        <v>8399</v>
      </c>
      <c r="Q126" s="14" t="str">
        <f>"'"&amp;IFERROR(TabClienteLocalidade[[#This Row],[Log]],"")&amp;"'"</f>
        <v>''</v>
      </c>
      <c r="R126" s="14" t="s">
        <v>8399</v>
      </c>
      <c r="S126" s="14" t="str">
        <f t="shared" si="7"/>
        <v>'0'</v>
      </c>
      <c r="T126" s="213" t="s">
        <v>8397</v>
      </c>
      <c r="U126" s="213">
        <f>COUNTIFS(CLIENTE_FORN[NICK],TabClienteLocalidade[[#This Row],[Cliente]])</f>
        <v>1</v>
      </c>
      <c r="V126" s="143" t="s">
        <v>133</v>
      </c>
      <c r="X126" s="145" t="s">
        <v>1532</v>
      </c>
      <c r="Y126" s="176" t="str">
        <f>IFERROR(INDEX(EtaCliente!K:K,MATCH(TabClienteLocalidade[[#This Row],[Validação]],EtaCliente!$B:$B,0)),TabClienteLocalidade[[#This Row],[Colunas14]])</f>
        <v>RN</v>
      </c>
      <c r="Z126" s="176" t="str">
        <f>IFERROR(INDEX(EtaCliente!M:M,MATCH(TabClienteLocalidade[[#This Row],[Validação]],EtaCliente!$B:$B,0)),TabClienteLocalidade[[#This Row],[Colunas13]])</f>
        <v>ACU</v>
      </c>
      <c r="AA126" s="147">
        <f>COUNTIFS(EtaCliente!B:B,AB126,EtaCliente!B:B,"&gt;&amp;1")</f>
        <v>1</v>
      </c>
      <c r="AB126" s="147" t="str">
        <f>IF(TabClienteLocalidade[[#This Row],[Cliente]]="","",TabClienteLocalidade[[#This Row],[Cliente]]&amp;" - "&amp;TabClienteLocalidade[[#This Row],[Localidade]])</f>
        <v>CAERN - MEDIO OESTE</v>
      </c>
      <c r="AC126" s="191"/>
      <c r="AD126" s="191" t="e">
        <f t="shared" si="4"/>
        <v>#VALUE!</v>
      </c>
      <c r="AE126" s="191" t="e">
        <f t="shared" si="5"/>
        <v>#VALUE!</v>
      </c>
      <c r="AF126" s="191"/>
      <c r="AG126" s="191"/>
      <c r="AH126" s="191"/>
    </row>
    <row r="127" spans="1:34" x14ac:dyDescent="0.2">
      <c r="A127" s="14" t="str">
        <f t="shared" si="6"/>
        <v>(124, 'CAERN', '', 'MONTANHAS', 'MONTANHAS', 'RN', '', '', '0'),</v>
      </c>
      <c r="B127" s="14" t="s">
        <v>8395</v>
      </c>
      <c r="C127" s="14">
        <v>124</v>
      </c>
      <c r="D127" s="14" t="s">
        <v>8399</v>
      </c>
      <c r="E127" s="14" t="str">
        <f>"'"&amp;TabClienteLocalidade[[#This Row],[Cliente]]&amp;"'"</f>
        <v>'CAERN'</v>
      </c>
      <c r="F127" s="14" t="s">
        <v>8399</v>
      </c>
      <c r="G127" s="14" t="str">
        <f>"'"&amp;TabClienteLocalidade[[#This Row],[Regional]]&amp;"'"</f>
        <v>''</v>
      </c>
      <c r="H127" s="14" t="s">
        <v>8399</v>
      </c>
      <c r="I127" s="14" t="str">
        <f>"'"&amp;TabClienteLocalidade[[#This Row],[Localidade]]&amp;"'"</f>
        <v>'MONTANHAS'</v>
      </c>
      <c r="J127" s="14" t="s">
        <v>8399</v>
      </c>
      <c r="K127" s="14" t="str">
        <f>"'"&amp;TabClienteLocalidade[[#This Row],[Colunas2]]&amp;"'"</f>
        <v>'MONTANHAS'</v>
      </c>
      <c r="L127" s="14" t="s">
        <v>8399</v>
      </c>
      <c r="M127" s="14" t="str">
        <f>"'"&amp;TabClienteLocalidade[[#This Row],[UF]]&amp;"'"</f>
        <v>'RN'</v>
      </c>
      <c r="N127" s="14" t="s">
        <v>8399</v>
      </c>
      <c r="O127" s="14" t="str">
        <f>"'"&amp;IFERROR(TabClienteLocalidade[[#This Row],[Lat]],"")&amp;"'"</f>
        <v>''</v>
      </c>
      <c r="P127" s="14" t="s">
        <v>8399</v>
      </c>
      <c r="Q127" s="14" t="str">
        <f>"'"&amp;IFERROR(TabClienteLocalidade[[#This Row],[Log]],"")&amp;"'"</f>
        <v>''</v>
      </c>
      <c r="R127" s="14" t="s">
        <v>8399</v>
      </c>
      <c r="S127" s="14" t="str">
        <f t="shared" si="7"/>
        <v>'0'</v>
      </c>
      <c r="T127" s="213" t="s">
        <v>8397</v>
      </c>
      <c r="U127" s="213">
        <f>COUNTIFS(CLIENTE_FORN[NICK],TabClienteLocalidade[[#This Row],[Cliente]])</f>
        <v>1</v>
      </c>
      <c r="V127" s="143" t="s">
        <v>133</v>
      </c>
      <c r="X127" s="145" t="s">
        <v>371</v>
      </c>
      <c r="Y127" s="176" t="str">
        <f>IFERROR(INDEX(EtaCliente!K:K,MATCH(TabClienteLocalidade[[#This Row],[Validação]],EtaCliente!$B:$B,0)),TabClienteLocalidade[[#This Row],[Colunas14]])</f>
        <v>RN</v>
      </c>
      <c r="Z127" s="176" t="str">
        <f>IFERROR(INDEX(EtaCliente!M:M,MATCH(TabClienteLocalidade[[#This Row],[Validação]],EtaCliente!$B:$B,0)),TabClienteLocalidade[[#This Row],[Colunas13]])</f>
        <v>MONTANHAS</v>
      </c>
      <c r="AA127" s="147">
        <f>COUNTIFS(EtaCliente!B:B,AB127,EtaCliente!B:B,"&gt;&amp;1")</f>
        <v>1</v>
      </c>
      <c r="AB127" s="147" t="str">
        <f>IF(TabClienteLocalidade[[#This Row],[Cliente]]="","",TabClienteLocalidade[[#This Row],[Cliente]]&amp;" - "&amp;TabClienteLocalidade[[#This Row],[Localidade]])</f>
        <v>CAERN - MONTANHAS</v>
      </c>
      <c r="AC127" s="191"/>
      <c r="AD127" s="191" t="e">
        <f t="shared" si="4"/>
        <v>#VALUE!</v>
      </c>
      <c r="AE127" s="191" t="e">
        <f t="shared" si="5"/>
        <v>#VALUE!</v>
      </c>
      <c r="AF127" s="191"/>
      <c r="AG127" s="191"/>
      <c r="AH127" s="191"/>
    </row>
    <row r="128" spans="1:34" ht="12.75" customHeight="1" x14ac:dyDescent="0.2">
      <c r="A128" s="14" t="str">
        <f t="shared" si="6"/>
        <v>(125, 'CAERN', '', 'MONTE ALEGRE', 'MONTE ALEGRE', 'RN', '', '', '0'),</v>
      </c>
      <c r="B128" s="14" t="s">
        <v>8395</v>
      </c>
      <c r="C128" s="14">
        <v>125</v>
      </c>
      <c r="D128" s="14" t="s">
        <v>8399</v>
      </c>
      <c r="E128" s="14" t="str">
        <f>"'"&amp;TabClienteLocalidade[[#This Row],[Cliente]]&amp;"'"</f>
        <v>'CAERN'</v>
      </c>
      <c r="F128" s="14" t="s">
        <v>8399</v>
      </c>
      <c r="G128" s="14" t="str">
        <f>"'"&amp;TabClienteLocalidade[[#This Row],[Regional]]&amp;"'"</f>
        <v>''</v>
      </c>
      <c r="H128" s="14" t="s">
        <v>8399</v>
      </c>
      <c r="I128" s="14" t="str">
        <f>"'"&amp;TabClienteLocalidade[[#This Row],[Localidade]]&amp;"'"</f>
        <v>'MONTE ALEGRE'</v>
      </c>
      <c r="J128" s="14" t="s">
        <v>8399</v>
      </c>
      <c r="K128" s="14" t="str">
        <f>"'"&amp;TabClienteLocalidade[[#This Row],[Colunas2]]&amp;"'"</f>
        <v>'MONTE ALEGRE'</v>
      </c>
      <c r="L128" s="14" t="s">
        <v>8399</v>
      </c>
      <c r="M128" s="14" t="str">
        <f>"'"&amp;TabClienteLocalidade[[#This Row],[UF]]&amp;"'"</f>
        <v>'RN'</v>
      </c>
      <c r="N128" s="14" t="s">
        <v>8399</v>
      </c>
      <c r="O128" s="14" t="str">
        <f>"'"&amp;IFERROR(TabClienteLocalidade[[#This Row],[Lat]],"")&amp;"'"</f>
        <v>''</v>
      </c>
      <c r="P128" s="14" t="s">
        <v>8399</v>
      </c>
      <c r="Q128" s="14" t="str">
        <f>"'"&amp;IFERROR(TabClienteLocalidade[[#This Row],[Log]],"")&amp;"'"</f>
        <v>''</v>
      </c>
      <c r="R128" s="14" t="s">
        <v>8399</v>
      </c>
      <c r="S128" s="14" t="str">
        <f t="shared" si="7"/>
        <v>'0'</v>
      </c>
      <c r="T128" s="213" t="s">
        <v>8397</v>
      </c>
      <c r="U128" s="213">
        <f>COUNTIFS(CLIENTE_FORN[NICK],TabClienteLocalidade[[#This Row],[Cliente]])</f>
        <v>1</v>
      </c>
      <c r="V128" s="143" t="s">
        <v>133</v>
      </c>
      <c r="X128" s="145" t="s">
        <v>372</v>
      </c>
      <c r="Y128" s="176" t="str">
        <f>IFERROR(INDEX(EtaCliente!K:K,MATCH(TabClienteLocalidade[[#This Row],[Validação]],EtaCliente!$B:$B,0)),TabClienteLocalidade[[#This Row],[Colunas14]])</f>
        <v>RN</v>
      </c>
      <c r="Z128" s="176" t="str">
        <f>IFERROR(INDEX(EtaCliente!M:M,MATCH(TabClienteLocalidade[[#This Row],[Validação]],EtaCliente!$B:$B,0)),TabClienteLocalidade[[#This Row],[Colunas13]])</f>
        <v>MONTE ALEGRE</v>
      </c>
      <c r="AA128" s="147">
        <f>COUNTIFS(EtaCliente!B:B,AB128,EtaCliente!B:B,"&gt;&amp;1")</f>
        <v>1</v>
      </c>
      <c r="AB128" s="147" t="str">
        <f>IF(TabClienteLocalidade[[#This Row],[Cliente]]="","",TabClienteLocalidade[[#This Row],[Cliente]]&amp;" - "&amp;TabClienteLocalidade[[#This Row],[Localidade]])</f>
        <v>CAERN - MONTE ALEGRE</v>
      </c>
      <c r="AC128" s="191"/>
      <c r="AD128" s="191" t="e">
        <f t="shared" si="4"/>
        <v>#VALUE!</v>
      </c>
      <c r="AE128" s="191" t="e">
        <f t="shared" si="5"/>
        <v>#VALUE!</v>
      </c>
      <c r="AF128" s="191"/>
      <c r="AG128" s="191"/>
      <c r="AH128" s="191"/>
    </row>
    <row r="129" spans="1:34" x14ac:dyDescent="0.2">
      <c r="A129" s="14" t="str">
        <f t="shared" si="6"/>
        <v>(126, 'CAERN', '', 'MOSSORO', 'MOSSORO', 'RN', '', '', '0'),</v>
      </c>
      <c r="B129" s="14" t="s">
        <v>8395</v>
      </c>
      <c r="C129" s="14">
        <v>126</v>
      </c>
      <c r="D129" s="14" t="s">
        <v>8399</v>
      </c>
      <c r="E129" s="14" t="str">
        <f>"'"&amp;TabClienteLocalidade[[#This Row],[Cliente]]&amp;"'"</f>
        <v>'CAERN'</v>
      </c>
      <c r="F129" s="14" t="s">
        <v>8399</v>
      </c>
      <c r="G129" s="14" t="str">
        <f>"'"&amp;TabClienteLocalidade[[#This Row],[Regional]]&amp;"'"</f>
        <v>''</v>
      </c>
      <c r="H129" s="14" t="s">
        <v>8399</v>
      </c>
      <c r="I129" s="14" t="str">
        <f>"'"&amp;TabClienteLocalidade[[#This Row],[Localidade]]&amp;"'"</f>
        <v>'MOSSORO'</v>
      </c>
      <c r="J129" s="14" t="s">
        <v>8399</v>
      </c>
      <c r="K129" s="14" t="str">
        <f>"'"&amp;TabClienteLocalidade[[#This Row],[Colunas2]]&amp;"'"</f>
        <v>'MOSSORO'</v>
      </c>
      <c r="L129" s="14" t="s">
        <v>8399</v>
      </c>
      <c r="M129" s="14" t="str">
        <f>"'"&amp;TabClienteLocalidade[[#This Row],[UF]]&amp;"'"</f>
        <v>'RN'</v>
      </c>
      <c r="N129" s="14" t="s">
        <v>8399</v>
      </c>
      <c r="O129" s="14" t="str">
        <f>"'"&amp;IFERROR(TabClienteLocalidade[[#This Row],[Lat]],"")&amp;"'"</f>
        <v>''</v>
      </c>
      <c r="P129" s="14" t="s">
        <v>8399</v>
      </c>
      <c r="Q129" s="14" t="str">
        <f>"'"&amp;IFERROR(TabClienteLocalidade[[#This Row],[Log]],"")&amp;"'"</f>
        <v>''</v>
      </c>
      <c r="R129" s="14" t="s">
        <v>8399</v>
      </c>
      <c r="S129" s="14" t="str">
        <f t="shared" si="7"/>
        <v>'0'</v>
      </c>
      <c r="T129" s="213" t="s">
        <v>8397</v>
      </c>
      <c r="U129" s="213">
        <f>COUNTIFS(CLIENTE_FORN[NICK],TabClienteLocalidade[[#This Row],[Cliente]])</f>
        <v>1</v>
      </c>
      <c r="V129" s="143" t="s">
        <v>133</v>
      </c>
      <c r="X129" s="145" t="s">
        <v>1549</v>
      </c>
      <c r="Y129" s="176" t="str">
        <f>IFERROR(INDEX(EtaCliente!K:K,MATCH(TabClienteLocalidade[[#This Row],[Validação]],EtaCliente!$B:$B,0)),TabClienteLocalidade[[#This Row],[Colunas14]])</f>
        <v>RN</v>
      </c>
      <c r="Z129" s="176" t="str">
        <f>IFERROR(INDEX(EtaCliente!M:M,MATCH(TabClienteLocalidade[[#This Row],[Validação]],EtaCliente!$B:$B,0)),TabClienteLocalidade[[#This Row],[Colunas13]])</f>
        <v>MOSSORO</v>
      </c>
      <c r="AA129" s="147">
        <f>COUNTIFS(EtaCliente!B:B,AB129,EtaCliente!B:B,"&gt;&amp;1")</f>
        <v>1</v>
      </c>
      <c r="AB129" s="147" t="str">
        <f>IF(TabClienteLocalidade[[#This Row],[Cliente]]="","",TabClienteLocalidade[[#This Row],[Cliente]]&amp;" - "&amp;TabClienteLocalidade[[#This Row],[Localidade]])</f>
        <v>CAERN - MOSSORO</v>
      </c>
      <c r="AC129" s="191"/>
      <c r="AD129" s="191" t="e">
        <f t="shared" si="4"/>
        <v>#VALUE!</v>
      </c>
      <c r="AE129" s="191" t="e">
        <f t="shared" si="5"/>
        <v>#VALUE!</v>
      </c>
      <c r="AF129" s="191"/>
      <c r="AG129" s="191"/>
      <c r="AH129" s="191"/>
    </row>
    <row r="130" spans="1:34" x14ac:dyDescent="0.2">
      <c r="A130" s="14" t="str">
        <f t="shared" si="6"/>
        <v>(127, 'CAERN', '', 'NISIA FLORESTA - ETA BOMFIM - ADUT. MONSEN. EXP.', 'NISIA FLORESTA', 'RN', '', '', '0'),</v>
      </c>
      <c r="B130" s="14" t="s">
        <v>8395</v>
      </c>
      <c r="C130" s="14">
        <v>127</v>
      </c>
      <c r="D130" s="14" t="s">
        <v>8399</v>
      </c>
      <c r="E130" s="14" t="str">
        <f>"'"&amp;TabClienteLocalidade[[#This Row],[Cliente]]&amp;"'"</f>
        <v>'CAERN'</v>
      </c>
      <c r="F130" s="14" t="s">
        <v>8399</v>
      </c>
      <c r="G130" s="14" t="str">
        <f>"'"&amp;TabClienteLocalidade[[#This Row],[Regional]]&amp;"'"</f>
        <v>''</v>
      </c>
      <c r="H130" s="14" t="s">
        <v>8399</v>
      </c>
      <c r="I130" s="14" t="str">
        <f>"'"&amp;TabClienteLocalidade[[#This Row],[Localidade]]&amp;"'"</f>
        <v>'NISIA FLORESTA - ETA BOMFIM - ADUT. MONSEN. EXP.'</v>
      </c>
      <c r="J130" s="14" t="s">
        <v>8399</v>
      </c>
      <c r="K130" s="14" t="str">
        <f>"'"&amp;TabClienteLocalidade[[#This Row],[Colunas2]]&amp;"'"</f>
        <v>'NISIA FLORESTA'</v>
      </c>
      <c r="L130" s="14" t="s">
        <v>8399</v>
      </c>
      <c r="M130" s="14" t="str">
        <f>"'"&amp;TabClienteLocalidade[[#This Row],[UF]]&amp;"'"</f>
        <v>'RN'</v>
      </c>
      <c r="N130" s="14" t="s">
        <v>8399</v>
      </c>
      <c r="O130" s="14" t="str">
        <f>"'"&amp;IFERROR(TabClienteLocalidade[[#This Row],[Lat]],"")&amp;"'"</f>
        <v>''</v>
      </c>
      <c r="P130" s="14" t="s">
        <v>8399</v>
      </c>
      <c r="Q130" s="14" t="str">
        <f>"'"&amp;IFERROR(TabClienteLocalidade[[#This Row],[Log]],"")&amp;"'"</f>
        <v>''</v>
      </c>
      <c r="R130" s="14" t="s">
        <v>8399</v>
      </c>
      <c r="S130" s="14" t="str">
        <f t="shared" si="7"/>
        <v>'0'</v>
      </c>
      <c r="T130" s="213" t="s">
        <v>8397</v>
      </c>
      <c r="U130" s="213">
        <f>COUNTIFS(CLIENTE_FORN[NICK],TabClienteLocalidade[[#This Row],[Cliente]])</f>
        <v>1</v>
      </c>
      <c r="V130" s="143" t="s">
        <v>133</v>
      </c>
      <c r="X130" s="145" t="s">
        <v>1275</v>
      </c>
      <c r="Y130" s="176" t="str">
        <f>IFERROR(INDEX(EtaCliente!K:K,MATCH(TabClienteLocalidade[[#This Row],[Validação]],EtaCliente!$B:$B,0)),TabClienteLocalidade[[#This Row],[Colunas14]])</f>
        <v>RN</v>
      </c>
      <c r="Z130" s="176" t="str">
        <f>IFERROR(INDEX(EtaCliente!M:M,MATCH(TabClienteLocalidade[[#This Row],[Validação]],EtaCliente!$B:$B,0)),TabClienteLocalidade[[#This Row],[Colunas13]])</f>
        <v>NISIA FLORESTA</v>
      </c>
      <c r="AA130" s="147">
        <f>COUNTIFS(EtaCliente!B:B,AB130,EtaCliente!B:B,"&gt;&amp;1")</f>
        <v>1</v>
      </c>
      <c r="AB130" s="147" t="str">
        <f>IF(TabClienteLocalidade[[#This Row],[Cliente]]="","",TabClienteLocalidade[[#This Row],[Cliente]]&amp;" - "&amp;TabClienteLocalidade[[#This Row],[Localidade]])</f>
        <v>CAERN - NISIA FLORESTA - ETA BOMFIM - ADUT. MONSEN. EXP.</v>
      </c>
      <c r="AC130" s="191"/>
      <c r="AD130" s="191" t="e">
        <f t="shared" ref="AD130:AD193" si="8">LEFT(AC130,SEARCH(",",AC130,1)-1)</f>
        <v>#VALUE!</v>
      </c>
      <c r="AE130" s="191" t="e">
        <f t="shared" si="5"/>
        <v>#VALUE!</v>
      </c>
      <c r="AF130" s="191"/>
      <c r="AG130" s="191"/>
      <c r="AH130" s="191"/>
    </row>
    <row r="131" spans="1:34" x14ac:dyDescent="0.2">
      <c r="A131" s="14" t="str">
        <f t="shared" si="6"/>
        <v>(128, 'CAERN', '', 'NOVA CRUZ', 'NOVA CRUZ', 'RN', '', '', '0'),</v>
      </c>
      <c r="B131" s="14" t="s">
        <v>8395</v>
      </c>
      <c r="C131" s="14">
        <v>128</v>
      </c>
      <c r="D131" s="14" t="s">
        <v>8399</v>
      </c>
      <c r="E131" s="14" t="str">
        <f>"'"&amp;TabClienteLocalidade[[#This Row],[Cliente]]&amp;"'"</f>
        <v>'CAERN'</v>
      </c>
      <c r="F131" s="14" t="s">
        <v>8399</v>
      </c>
      <c r="G131" s="14" t="str">
        <f>"'"&amp;TabClienteLocalidade[[#This Row],[Regional]]&amp;"'"</f>
        <v>''</v>
      </c>
      <c r="H131" s="14" t="s">
        <v>8399</v>
      </c>
      <c r="I131" s="14" t="str">
        <f>"'"&amp;TabClienteLocalidade[[#This Row],[Localidade]]&amp;"'"</f>
        <v>'NOVA CRUZ'</v>
      </c>
      <c r="J131" s="14" t="s">
        <v>8399</v>
      </c>
      <c r="K131" s="14" t="str">
        <f>"'"&amp;TabClienteLocalidade[[#This Row],[Colunas2]]&amp;"'"</f>
        <v>'NOVA CRUZ'</v>
      </c>
      <c r="L131" s="14" t="s">
        <v>8399</v>
      </c>
      <c r="M131" s="14" t="str">
        <f>"'"&amp;TabClienteLocalidade[[#This Row],[UF]]&amp;"'"</f>
        <v>'RN'</v>
      </c>
      <c r="N131" s="14" t="s">
        <v>8399</v>
      </c>
      <c r="O131" s="14" t="str">
        <f>"'"&amp;IFERROR(TabClienteLocalidade[[#This Row],[Lat]],"")&amp;"'"</f>
        <v>''</v>
      </c>
      <c r="P131" s="14" t="s">
        <v>8399</v>
      </c>
      <c r="Q131" s="14" t="str">
        <f>"'"&amp;IFERROR(TabClienteLocalidade[[#This Row],[Log]],"")&amp;"'"</f>
        <v>''</v>
      </c>
      <c r="R131" s="14" t="s">
        <v>8399</v>
      </c>
      <c r="S131" s="14" t="str">
        <f t="shared" si="7"/>
        <v>'0'</v>
      </c>
      <c r="T131" s="213" t="s">
        <v>8397</v>
      </c>
      <c r="U131" s="213">
        <f>COUNTIFS(CLIENTE_FORN[NICK],TabClienteLocalidade[[#This Row],[Cliente]])</f>
        <v>1</v>
      </c>
      <c r="V131" s="143" t="s">
        <v>133</v>
      </c>
      <c r="X131" s="145" t="s">
        <v>373</v>
      </c>
      <c r="Y131" s="176" t="str">
        <f>IFERROR(INDEX(EtaCliente!K:K,MATCH(TabClienteLocalidade[[#This Row],[Validação]],EtaCliente!$B:$B,0)),TabClienteLocalidade[[#This Row],[Colunas14]])</f>
        <v>RN</v>
      </c>
      <c r="Z131" s="176" t="str">
        <f>IFERROR(INDEX(EtaCliente!M:M,MATCH(TabClienteLocalidade[[#This Row],[Validação]],EtaCliente!$B:$B,0)),TabClienteLocalidade[[#This Row],[Colunas13]])</f>
        <v>NOVA CRUZ</v>
      </c>
      <c r="AA131" s="147">
        <f>COUNTIFS(EtaCliente!B:B,AB131,EtaCliente!B:B,"&gt;&amp;1")</f>
        <v>1</v>
      </c>
      <c r="AB131" s="147" t="str">
        <f>IF(TabClienteLocalidade[[#This Row],[Cliente]]="","",TabClienteLocalidade[[#This Row],[Cliente]]&amp;" - "&amp;TabClienteLocalidade[[#This Row],[Localidade]])</f>
        <v>CAERN - NOVA CRUZ</v>
      </c>
      <c r="AC131" s="191"/>
      <c r="AD131" s="191" t="e">
        <f t="shared" si="8"/>
        <v>#VALUE!</v>
      </c>
      <c r="AE131" s="191" t="e">
        <f t="shared" ref="AE131:AE194" si="9">RIGHT(AC131,LEN(AC131)-SEARCH(",",AC131,1))</f>
        <v>#VALUE!</v>
      </c>
      <c r="AF131" s="191"/>
      <c r="AG131" s="191"/>
      <c r="AH131" s="191"/>
    </row>
    <row r="132" spans="1:34" x14ac:dyDescent="0.2">
      <c r="A132" s="14" t="str">
        <f t="shared" ref="A132:A195" si="10">CONCATENATE(B132,C132,D132,E132,F132,G132,H132,I132,J132,K132,L132,M132,N132,O132,P132,Q132,R132,S132,T132)</f>
        <v>(129, 'CAERN', '', 'NOVO CAMPO - P1', 'NATAL', 'RN', '', '', '0'),</v>
      </c>
      <c r="B132" s="14" t="s">
        <v>8395</v>
      </c>
      <c r="C132" s="14">
        <v>129</v>
      </c>
      <c r="D132" s="14" t="s">
        <v>8399</v>
      </c>
      <c r="E132" s="14" t="str">
        <f>"'"&amp;TabClienteLocalidade[[#This Row],[Cliente]]&amp;"'"</f>
        <v>'CAERN'</v>
      </c>
      <c r="F132" s="14" t="s">
        <v>8399</v>
      </c>
      <c r="G132" s="14" t="str">
        <f>"'"&amp;TabClienteLocalidade[[#This Row],[Regional]]&amp;"'"</f>
        <v>''</v>
      </c>
      <c r="H132" s="14" t="s">
        <v>8399</v>
      </c>
      <c r="I132" s="14" t="str">
        <f>"'"&amp;TabClienteLocalidade[[#This Row],[Localidade]]&amp;"'"</f>
        <v>'NOVO CAMPO - P1'</v>
      </c>
      <c r="J132" s="14" t="s">
        <v>8399</v>
      </c>
      <c r="K132" s="14" t="str">
        <f>"'"&amp;TabClienteLocalidade[[#This Row],[Colunas2]]&amp;"'"</f>
        <v>'NATAL'</v>
      </c>
      <c r="L132" s="14" t="s">
        <v>8399</v>
      </c>
      <c r="M132" s="14" t="str">
        <f>"'"&amp;TabClienteLocalidade[[#This Row],[UF]]&amp;"'"</f>
        <v>'RN'</v>
      </c>
      <c r="N132" s="14" t="s">
        <v>8399</v>
      </c>
      <c r="O132" s="14" t="str">
        <f>"'"&amp;IFERROR(TabClienteLocalidade[[#This Row],[Lat]],"")&amp;"'"</f>
        <v>''</v>
      </c>
      <c r="P132" s="14" t="s">
        <v>8399</v>
      </c>
      <c r="Q132" s="14" t="str">
        <f>"'"&amp;IFERROR(TabClienteLocalidade[[#This Row],[Log]],"")&amp;"'"</f>
        <v>''</v>
      </c>
      <c r="R132" s="14" t="s">
        <v>8399</v>
      </c>
      <c r="S132" s="14" t="str">
        <f t="shared" ref="S132:S195" si="11">"'"&amp;0&amp;"'"</f>
        <v>'0'</v>
      </c>
      <c r="T132" s="213" t="s">
        <v>8397</v>
      </c>
      <c r="U132" s="213">
        <f>COUNTIFS(CLIENTE_FORN[NICK],TabClienteLocalidade[[#This Row],[Cliente]])</f>
        <v>1</v>
      </c>
      <c r="V132" s="174" t="s">
        <v>133</v>
      </c>
      <c r="W132" s="175"/>
      <c r="X132" s="175" t="s">
        <v>8239</v>
      </c>
      <c r="Y132" s="176" t="str">
        <f>IFERROR(INDEX(EtaCliente!K:K,MATCH(TabClienteLocalidade[[#This Row],[Validação]],EtaCliente!$B:$B,0)),TabClienteLocalidade[[#This Row],[Colunas14]])</f>
        <v>RN</v>
      </c>
      <c r="Z132" s="176" t="str">
        <f>IFERROR(INDEX(EtaCliente!M:M,MATCH(TabClienteLocalidade[[#This Row],[Validação]],EtaCliente!$B:$B,0)),TabClienteLocalidade[[#This Row],[Colunas13]])</f>
        <v>NATAL</v>
      </c>
      <c r="AA132" s="176">
        <f>COUNTIFS(EtaCliente!B:B,AB132,EtaCliente!B:B,"&gt;&amp;1")</f>
        <v>1</v>
      </c>
      <c r="AB132" s="176" t="str">
        <f>IF(TabClienteLocalidade[[#This Row],[Cliente]]="","",TabClienteLocalidade[[#This Row],[Cliente]]&amp;" - "&amp;TabClienteLocalidade[[#This Row],[Localidade]])</f>
        <v>CAERN - NOVO CAMPO - P1</v>
      </c>
      <c r="AC132" s="191"/>
      <c r="AD132" s="191" t="e">
        <f t="shared" si="8"/>
        <v>#VALUE!</v>
      </c>
      <c r="AE132" s="191" t="e">
        <f t="shared" si="9"/>
        <v>#VALUE!</v>
      </c>
      <c r="AF132" s="191"/>
      <c r="AG132" s="191"/>
      <c r="AH132" s="191"/>
    </row>
    <row r="133" spans="1:34" x14ac:dyDescent="0.2">
      <c r="A133" s="14" t="str">
        <f t="shared" si="10"/>
        <v>(130, 'CAERN', '', 'OURO BRANCO', 'OURO BRANCO', 'RN', '', '', '0'),</v>
      </c>
      <c r="B133" s="14" t="s">
        <v>8395</v>
      </c>
      <c r="C133" s="14">
        <v>130</v>
      </c>
      <c r="D133" s="14" t="s">
        <v>8399</v>
      </c>
      <c r="E133" s="14" t="str">
        <f>"'"&amp;TabClienteLocalidade[[#This Row],[Cliente]]&amp;"'"</f>
        <v>'CAERN'</v>
      </c>
      <c r="F133" s="14" t="s">
        <v>8399</v>
      </c>
      <c r="G133" s="14" t="str">
        <f>"'"&amp;TabClienteLocalidade[[#This Row],[Regional]]&amp;"'"</f>
        <v>''</v>
      </c>
      <c r="H133" s="14" t="s">
        <v>8399</v>
      </c>
      <c r="I133" s="14" t="str">
        <f>"'"&amp;TabClienteLocalidade[[#This Row],[Localidade]]&amp;"'"</f>
        <v>'OURO BRANCO'</v>
      </c>
      <c r="J133" s="14" t="s">
        <v>8399</v>
      </c>
      <c r="K133" s="14" t="str">
        <f>"'"&amp;TabClienteLocalidade[[#This Row],[Colunas2]]&amp;"'"</f>
        <v>'OURO BRANCO'</v>
      </c>
      <c r="L133" s="14" t="s">
        <v>8399</v>
      </c>
      <c r="M133" s="14" t="str">
        <f>"'"&amp;TabClienteLocalidade[[#This Row],[UF]]&amp;"'"</f>
        <v>'RN'</v>
      </c>
      <c r="N133" s="14" t="s">
        <v>8399</v>
      </c>
      <c r="O133" s="14" t="str">
        <f>"'"&amp;IFERROR(TabClienteLocalidade[[#This Row],[Lat]],"")&amp;"'"</f>
        <v>''</v>
      </c>
      <c r="P133" s="14" t="s">
        <v>8399</v>
      </c>
      <c r="Q133" s="14" t="str">
        <f>"'"&amp;IFERROR(TabClienteLocalidade[[#This Row],[Log]],"")&amp;"'"</f>
        <v>''</v>
      </c>
      <c r="R133" s="14" t="s">
        <v>8399</v>
      </c>
      <c r="S133" s="14" t="str">
        <f t="shared" si="11"/>
        <v>'0'</v>
      </c>
      <c r="T133" s="213" t="s">
        <v>8397</v>
      </c>
      <c r="U133" s="213">
        <f>COUNTIFS(CLIENTE_FORN[NICK],TabClienteLocalidade[[#This Row],[Cliente]])</f>
        <v>1</v>
      </c>
      <c r="V133" s="143" t="s">
        <v>133</v>
      </c>
      <c r="X133" s="145" t="s">
        <v>374</v>
      </c>
      <c r="Y133" s="176" t="str">
        <f>IFERROR(INDEX(EtaCliente!K:K,MATCH(TabClienteLocalidade[[#This Row],[Validação]],EtaCliente!$B:$B,0)),TabClienteLocalidade[[#This Row],[Colunas14]])</f>
        <v>RN</v>
      </c>
      <c r="Z133" s="176" t="str">
        <f>IFERROR(INDEX(EtaCliente!M:M,MATCH(TabClienteLocalidade[[#This Row],[Validação]],EtaCliente!$B:$B,0)),TabClienteLocalidade[[#This Row],[Colunas13]])</f>
        <v>OURO BRANCO</v>
      </c>
      <c r="AA133" s="147">
        <f>COUNTIFS(EtaCliente!B:B,AB133,EtaCliente!B:B,"&gt;&amp;1")</f>
        <v>1</v>
      </c>
      <c r="AB133" s="147" t="str">
        <f>IF(TabClienteLocalidade[[#This Row],[Cliente]]="","",TabClienteLocalidade[[#This Row],[Cliente]]&amp;" - "&amp;TabClienteLocalidade[[#This Row],[Localidade]])</f>
        <v>CAERN - OURO BRANCO</v>
      </c>
      <c r="AC133" s="191"/>
      <c r="AD133" s="191" t="e">
        <f t="shared" si="8"/>
        <v>#VALUE!</v>
      </c>
      <c r="AE133" s="191" t="e">
        <f t="shared" si="9"/>
        <v>#VALUE!</v>
      </c>
      <c r="AF133" s="191"/>
      <c r="AG133" s="191"/>
      <c r="AH133" s="191"/>
    </row>
    <row r="134" spans="1:34" x14ac:dyDescent="0.2">
      <c r="A134" s="14" t="str">
        <f t="shared" si="10"/>
        <v>(131, 'CAERN', '', 'P6 - MOSSORO', 'MOSSORO', 'RN', '', '', '0'),</v>
      </c>
      <c r="B134" s="14" t="s">
        <v>8395</v>
      </c>
      <c r="C134" s="14">
        <v>131</v>
      </c>
      <c r="D134" s="14" t="s">
        <v>8399</v>
      </c>
      <c r="E134" s="14" t="str">
        <f>"'"&amp;TabClienteLocalidade[[#This Row],[Cliente]]&amp;"'"</f>
        <v>'CAERN'</v>
      </c>
      <c r="F134" s="14" t="s">
        <v>8399</v>
      </c>
      <c r="G134" s="14" t="str">
        <f>"'"&amp;TabClienteLocalidade[[#This Row],[Regional]]&amp;"'"</f>
        <v>''</v>
      </c>
      <c r="H134" s="14" t="s">
        <v>8399</v>
      </c>
      <c r="I134" s="14" t="str">
        <f>"'"&amp;TabClienteLocalidade[[#This Row],[Localidade]]&amp;"'"</f>
        <v>'P6 - MOSSORO'</v>
      </c>
      <c r="J134" s="14" t="s">
        <v>8399</v>
      </c>
      <c r="K134" s="14" t="str">
        <f>"'"&amp;TabClienteLocalidade[[#This Row],[Colunas2]]&amp;"'"</f>
        <v>'MOSSORO'</v>
      </c>
      <c r="L134" s="14" t="s">
        <v>8399</v>
      </c>
      <c r="M134" s="14" t="str">
        <f>"'"&amp;TabClienteLocalidade[[#This Row],[UF]]&amp;"'"</f>
        <v>'RN'</v>
      </c>
      <c r="N134" s="14" t="s">
        <v>8399</v>
      </c>
      <c r="O134" s="14" t="str">
        <f>"'"&amp;IFERROR(TabClienteLocalidade[[#This Row],[Lat]],"")&amp;"'"</f>
        <v>''</v>
      </c>
      <c r="P134" s="14" t="s">
        <v>8399</v>
      </c>
      <c r="Q134" s="14" t="str">
        <f>"'"&amp;IFERROR(TabClienteLocalidade[[#This Row],[Log]],"")&amp;"'"</f>
        <v>''</v>
      </c>
      <c r="R134" s="14" t="s">
        <v>8399</v>
      </c>
      <c r="S134" s="14" t="str">
        <f t="shared" si="11"/>
        <v>'0'</v>
      </c>
      <c r="T134" s="213" t="s">
        <v>8397</v>
      </c>
      <c r="U134" s="213">
        <f>COUNTIFS(CLIENTE_FORN[NICK],TabClienteLocalidade[[#This Row],[Cliente]])</f>
        <v>1</v>
      </c>
      <c r="V134" s="145" t="s">
        <v>133</v>
      </c>
      <c r="X134" s="145" t="s">
        <v>7484</v>
      </c>
      <c r="Y134" s="176" t="str">
        <f>IFERROR(INDEX(EtaCliente!K:K,MATCH(TabClienteLocalidade[[#This Row],[Validação]],EtaCliente!$B:$B,0)),TabClienteLocalidade[[#This Row],[Colunas14]])</f>
        <v>RN</v>
      </c>
      <c r="Z134" s="176" t="str">
        <f>IFERROR(INDEX(EtaCliente!M:M,MATCH(TabClienteLocalidade[[#This Row],[Validação]],EtaCliente!$B:$B,0)),TabClienteLocalidade[[#This Row],[Colunas13]])</f>
        <v>MOSSORO</v>
      </c>
      <c r="AA134" s="147">
        <f>COUNTIFS(EtaCliente!B:B,AB134,EtaCliente!B:B,"&gt;&amp;1")</f>
        <v>1</v>
      </c>
      <c r="AB134" s="147" t="str">
        <f>IF(TabClienteLocalidade[[#This Row],[Cliente]]="","",TabClienteLocalidade[[#This Row],[Cliente]]&amp;" - "&amp;TabClienteLocalidade[[#This Row],[Localidade]])</f>
        <v>CAERN - P6 - MOSSORO</v>
      </c>
      <c r="AC134" s="191"/>
      <c r="AD134" s="191" t="e">
        <f t="shared" si="8"/>
        <v>#VALUE!</v>
      </c>
      <c r="AE134" s="191" t="e">
        <f t="shared" si="9"/>
        <v>#VALUE!</v>
      </c>
      <c r="AF134" s="191"/>
      <c r="AG134" s="191"/>
      <c r="AH134" s="191"/>
    </row>
    <row r="135" spans="1:34" x14ac:dyDescent="0.2">
      <c r="A135" s="14" t="str">
        <f t="shared" si="10"/>
        <v>(132, 'CAERN', '', 'PALMA', 'CAICO', 'RN', '', '', '0'),</v>
      </c>
      <c r="B135" s="14" t="s">
        <v>8395</v>
      </c>
      <c r="C135" s="14">
        <v>132</v>
      </c>
      <c r="D135" s="14" t="s">
        <v>8399</v>
      </c>
      <c r="E135" s="14" t="str">
        <f>"'"&amp;TabClienteLocalidade[[#This Row],[Cliente]]&amp;"'"</f>
        <v>'CAERN'</v>
      </c>
      <c r="F135" s="14" t="s">
        <v>8399</v>
      </c>
      <c r="G135" s="14" t="str">
        <f>"'"&amp;TabClienteLocalidade[[#This Row],[Regional]]&amp;"'"</f>
        <v>''</v>
      </c>
      <c r="H135" s="14" t="s">
        <v>8399</v>
      </c>
      <c r="I135" s="14" t="str">
        <f>"'"&amp;TabClienteLocalidade[[#This Row],[Localidade]]&amp;"'"</f>
        <v>'PALMA'</v>
      </c>
      <c r="J135" s="14" t="s">
        <v>8399</v>
      </c>
      <c r="K135" s="14" t="str">
        <f>"'"&amp;TabClienteLocalidade[[#This Row],[Colunas2]]&amp;"'"</f>
        <v>'CAICO'</v>
      </c>
      <c r="L135" s="14" t="s">
        <v>8399</v>
      </c>
      <c r="M135" s="14" t="str">
        <f>"'"&amp;TabClienteLocalidade[[#This Row],[UF]]&amp;"'"</f>
        <v>'RN'</v>
      </c>
      <c r="N135" s="14" t="s">
        <v>8399</v>
      </c>
      <c r="O135" s="14" t="str">
        <f>"'"&amp;IFERROR(TabClienteLocalidade[[#This Row],[Lat]],"")&amp;"'"</f>
        <v>''</v>
      </c>
      <c r="P135" s="14" t="s">
        <v>8399</v>
      </c>
      <c r="Q135" s="14" t="str">
        <f>"'"&amp;IFERROR(TabClienteLocalidade[[#This Row],[Log]],"")&amp;"'"</f>
        <v>''</v>
      </c>
      <c r="R135" s="14" t="s">
        <v>8399</v>
      </c>
      <c r="S135" s="14" t="str">
        <f t="shared" si="11"/>
        <v>'0'</v>
      </c>
      <c r="T135" s="213" t="s">
        <v>8397</v>
      </c>
      <c r="U135" s="213">
        <f>COUNTIFS(CLIENTE_FORN[NICK],TabClienteLocalidade[[#This Row],[Cliente]])</f>
        <v>1</v>
      </c>
      <c r="V135" s="145" t="s">
        <v>133</v>
      </c>
      <c r="W135" s="145"/>
      <c r="X135" s="145" t="s">
        <v>1896</v>
      </c>
      <c r="Y135" s="176" t="str">
        <f>IFERROR(INDEX(EtaCliente!K:K,MATCH(TabClienteLocalidade[[#This Row],[Validação]],EtaCliente!$B:$B,0)),TabClienteLocalidade[[#This Row],[Colunas14]])</f>
        <v>RN</v>
      </c>
      <c r="Z135" s="176" t="str">
        <f>IFERROR(INDEX(EtaCliente!M:M,MATCH(TabClienteLocalidade[[#This Row],[Validação]],EtaCliente!$B:$B,0)),TabClienteLocalidade[[#This Row],[Colunas13]])</f>
        <v>CAICO</v>
      </c>
      <c r="AA135" s="147">
        <f>COUNTIFS(EtaCliente!B:B,AB135,EtaCliente!B:B,"&gt;&amp;1")</f>
        <v>1</v>
      </c>
      <c r="AB135" s="146" t="str">
        <f>IF(TabClienteLocalidade[[#This Row],[Cliente]]="","",TabClienteLocalidade[[#This Row],[Cliente]]&amp;" - "&amp;TabClienteLocalidade[[#This Row],[Localidade]])</f>
        <v>CAERN - PALMA</v>
      </c>
      <c r="AC135" s="191"/>
      <c r="AD135" s="191" t="e">
        <f t="shared" si="8"/>
        <v>#VALUE!</v>
      </c>
      <c r="AE135" s="191" t="e">
        <f t="shared" si="9"/>
        <v>#VALUE!</v>
      </c>
      <c r="AF135" s="191"/>
      <c r="AG135" s="191"/>
      <c r="AH135" s="191"/>
    </row>
    <row r="136" spans="1:34" x14ac:dyDescent="0.2">
      <c r="A136" s="14" t="str">
        <f t="shared" si="10"/>
        <v>(133, 'CAERN', '', 'PARELHAS', 'PARELHAS', 'RN', '', '', '0'),</v>
      </c>
      <c r="B136" s="14" t="s">
        <v>8395</v>
      </c>
      <c r="C136" s="14">
        <v>133</v>
      </c>
      <c r="D136" s="14" t="s">
        <v>8399</v>
      </c>
      <c r="E136" s="14" t="str">
        <f>"'"&amp;TabClienteLocalidade[[#This Row],[Cliente]]&amp;"'"</f>
        <v>'CAERN'</v>
      </c>
      <c r="F136" s="14" t="s">
        <v>8399</v>
      </c>
      <c r="G136" s="14" t="str">
        <f>"'"&amp;TabClienteLocalidade[[#This Row],[Regional]]&amp;"'"</f>
        <v>''</v>
      </c>
      <c r="H136" s="14" t="s">
        <v>8399</v>
      </c>
      <c r="I136" s="14" t="str">
        <f>"'"&amp;TabClienteLocalidade[[#This Row],[Localidade]]&amp;"'"</f>
        <v>'PARELHAS'</v>
      </c>
      <c r="J136" s="14" t="s">
        <v>8399</v>
      </c>
      <c r="K136" s="14" t="str">
        <f>"'"&amp;TabClienteLocalidade[[#This Row],[Colunas2]]&amp;"'"</f>
        <v>'PARELHAS'</v>
      </c>
      <c r="L136" s="14" t="s">
        <v>8399</v>
      </c>
      <c r="M136" s="14" t="str">
        <f>"'"&amp;TabClienteLocalidade[[#This Row],[UF]]&amp;"'"</f>
        <v>'RN'</v>
      </c>
      <c r="N136" s="14" t="s">
        <v>8399</v>
      </c>
      <c r="O136" s="14" t="str">
        <f>"'"&amp;IFERROR(TabClienteLocalidade[[#This Row],[Lat]],"")&amp;"'"</f>
        <v>''</v>
      </c>
      <c r="P136" s="14" t="s">
        <v>8399</v>
      </c>
      <c r="Q136" s="14" t="str">
        <f>"'"&amp;IFERROR(TabClienteLocalidade[[#This Row],[Log]],"")&amp;"'"</f>
        <v>''</v>
      </c>
      <c r="R136" s="14" t="s">
        <v>8399</v>
      </c>
      <c r="S136" s="14" t="str">
        <f t="shared" si="11"/>
        <v>'0'</v>
      </c>
      <c r="T136" s="213" t="s">
        <v>8397</v>
      </c>
      <c r="U136" s="213">
        <f>COUNTIFS(CLIENTE_FORN[NICK],TabClienteLocalidade[[#This Row],[Cliente]])</f>
        <v>1</v>
      </c>
      <c r="V136" s="143" t="s">
        <v>133</v>
      </c>
      <c r="X136" s="145" t="s">
        <v>375</v>
      </c>
      <c r="Y136" s="176" t="str">
        <f>IFERROR(INDEX(EtaCliente!K:K,MATCH(TabClienteLocalidade[[#This Row],[Validação]],EtaCliente!$B:$B,0)),TabClienteLocalidade[[#This Row],[Colunas14]])</f>
        <v>RN</v>
      </c>
      <c r="Z136" s="176" t="str">
        <f>IFERROR(INDEX(EtaCliente!M:M,MATCH(TabClienteLocalidade[[#This Row],[Validação]],EtaCliente!$B:$B,0)),TabClienteLocalidade[[#This Row],[Colunas13]])</f>
        <v>PARELHAS</v>
      </c>
      <c r="AA136" s="147">
        <f>COUNTIFS(EtaCliente!B:B,AB136,EtaCliente!B:B,"&gt;&amp;1")</f>
        <v>1</v>
      </c>
      <c r="AB136" s="147" t="str">
        <f>IF(TabClienteLocalidade[[#This Row],[Cliente]]="","",TabClienteLocalidade[[#This Row],[Cliente]]&amp;" - "&amp;TabClienteLocalidade[[#This Row],[Localidade]])</f>
        <v>CAERN - PARELHAS</v>
      </c>
      <c r="AC136" s="191"/>
      <c r="AD136" s="191" t="e">
        <f t="shared" si="8"/>
        <v>#VALUE!</v>
      </c>
      <c r="AE136" s="191" t="e">
        <f t="shared" si="9"/>
        <v>#VALUE!</v>
      </c>
      <c r="AF136" s="191"/>
      <c r="AG136" s="191"/>
      <c r="AH136" s="191"/>
    </row>
    <row r="137" spans="1:34" x14ac:dyDescent="0.2">
      <c r="A137" s="14" t="str">
        <f t="shared" si="10"/>
        <v>(134, 'CAERN', '', 'PARNAMIRIM - LAGOA DO BONFIM', 'PARNAMIRIM', 'RN', '-6.0417999', '-35.2269105', '0'),</v>
      </c>
      <c r="B137" s="14" t="s">
        <v>8395</v>
      </c>
      <c r="C137" s="14">
        <v>134</v>
      </c>
      <c r="D137" s="14" t="s">
        <v>8399</v>
      </c>
      <c r="E137" s="14" t="str">
        <f>"'"&amp;TabClienteLocalidade[[#This Row],[Cliente]]&amp;"'"</f>
        <v>'CAERN'</v>
      </c>
      <c r="F137" s="14" t="s">
        <v>8399</v>
      </c>
      <c r="G137" s="14" t="str">
        <f>"'"&amp;TabClienteLocalidade[[#This Row],[Regional]]&amp;"'"</f>
        <v>''</v>
      </c>
      <c r="H137" s="14" t="s">
        <v>8399</v>
      </c>
      <c r="I137" s="14" t="str">
        <f>"'"&amp;TabClienteLocalidade[[#This Row],[Localidade]]&amp;"'"</f>
        <v>'PARNAMIRIM - LAGOA DO BONFIM'</v>
      </c>
      <c r="J137" s="14" t="s">
        <v>8399</v>
      </c>
      <c r="K137" s="14" t="str">
        <f>"'"&amp;TabClienteLocalidade[[#This Row],[Colunas2]]&amp;"'"</f>
        <v>'PARNAMIRIM'</v>
      </c>
      <c r="L137" s="14" t="s">
        <v>8399</v>
      </c>
      <c r="M137" s="14" t="str">
        <f>"'"&amp;TabClienteLocalidade[[#This Row],[UF]]&amp;"'"</f>
        <v>'RN'</v>
      </c>
      <c r="N137" s="14" t="s">
        <v>8399</v>
      </c>
      <c r="O137" s="14" t="str">
        <f>"'"&amp;IFERROR(TabClienteLocalidade[[#This Row],[Lat]],"")&amp;"'"</f>
        <v>'-6.0417999'</v>
      </c>
      <c r="P137" s="14" t="s">
        <v>8399</v>
      </c>
      <c r="Q137" s="14" t="str">
        <f>"'"&amp;IFERROR(TabClienteLocalidade[[#This Row],[Log]],"")&amp;"'"</f>
        <v>'-35.2269105'</v>
      </c>
      <c r="R137" s="14" t="s">
        <v>8399</v>
      </c>
      <c r="S137" s="14" t="str">
        <f t="shared" si="11"/>
        <v>'0'</v>
      </c>
      <c r="T137" s="213" t="s">
        <v>8397</v>
      </c>
      <c r="U137" s="213">
        <f>COUNTIFS(CLIENTE_FORN[NICK],TabClienteLocalidade[[#This Row],[Cliente]])</f>
        <v>1</v>
      </c>
      <c r="V137" s="143" t="s">
        <v>133</v>
      </c>
      <c r="X137" s="145" t="s">
        <v>1086</v>
      </c>
      <c r="Y137" s="176" t="str">
        <f>IFERROR(INDEX(EtaCliente!K:K,MATCH(TabClienteLocalidade[[#This Row],[Validação]],EtaCliente!$B:$B,0)),TabClienteLocalidade[[#This Row],[Colunas14]])</f>
        <v>RN</v>
      </c>
      <c r="Z137" s="176" t="str">
        <f>IFERROR(INDEX(EtaCliente!M:M,MATCH(TabClienteLocalidade[[#This Row],[Validação]],EtaCliente!$B:$B,0)),TabClienteLocalidade[[#This Row],[Colunas13]])</f>
        <v>PARNAMIRIM</v>
      </c>
      <c r="AA137" s="147">
        <f>COUNTIFS(EtaCliente!B:B,AB137,EtaCliente!B:B,"&gt;&amp;1")</f>
        <v>1</v>
      </c>
      <c r="AB137" s="147" t="str">
        <f>IF(TabClienteLocalidade[[#This Row],[Cliente]]="","",TabClienteLocalidade[[#This Row],[Cliente]]&amp;" - "&amp;TabClienteLocalidade[[#This Row],[Localidade]])</f>
        <v>CAERN - PARNAMIRIM - LAGOA DO BONFIM</v>
      </c>
      <c r="AC137" s="191" t="s">
        <v>8338</v>
      </c>
      <c r="AD137" s="191" t="str">
        <f t="shared" si="8"/>
        <v>-6.0417999</v>
      </c>
      <c r="AE137" s="191" t="str">
        <f t="shared" si="9"/>
        <v>-35.2269105</v>
      </c>
      <c r="AF137" s="191"/>
      <c r="AG137" s="191"/>
      <c r="AH137" s="191"/>
    </row>
    <row r="138" spans="1:34" x14ac:dyDescent="0.2">
      <c r="A138" s="14" t="str">
        <f t="shared" si="10"/>
        <v>(135, 'CAERN', '', 'PARNAMIRIM I', 'PARNAMIRIM', 'RN', '', '', '0'),</v>
      </c>
      <c r="B138" s="14" t="s">
        <v>8395</v>
      </c>
      <c r="C138" s="14">
        <v>135</v>
      </c>
      <c r="D138" s="14" t="s">
        <v>8399</v>
      </c>
      <c r="E138" s="14" t="str">
        <f>"'"&amp;TabClienteLocalidade[[#This Row],[Cliente]]&amp;"'"</f>
        <v>'CAERN'</v>
      </c>
      <c r="F138" s="14" t="s">
        <v>8399</v>
      </c>
      <c r="G138" s="14" t="str">
        <f>"'"&amp;TabClienteLocalidade[[#This Row],[Regional]]&amp;"'"</f>
        <v>''</v>
      </c>
      <c r="H138" s="14" t="s">
        <v>8399</v>
      </c>
      <c r="I138" s="14" t="str">
        <f>"'"&amp;TabClienteLocalidade[[#This Row],[Localidade]]&amp;"'"</f>
        <v>'PARNAMIRIM I'</v>
      </c>
      <c r="J138" s="14" t="s">
        <v>8399</v>
      </c>
      <c r="K138" s="14" t="str">
        <f>"'"&amp;TabClienteLocalidade[[#This Row],[Colunas2]]&amp;"'"</f>
        <v>'PARNAMIRIM'</v>
      </c>
      <c r="L138" s="14" t="s">
        <v>8399</v>
      </c>
      <c r="M138" s="14" t="str">
        <f>"'"&amp;TabClienteLocalidade[[#This Row],[UF]]&amp;"'"</f>
        <v>'RN'</v>
      </c>
      <c r="N138" s="14" t="s">
        <v>8399</v>
      </c>
      <c r="O138" s="14" t="str">
        <f>"'"&amp;IFERROR(TabClienteLocalidade[[#This Row],[Lat]],"")&amp;"'"</f>
        <v>''</v>
      </c>
      <c r="P138" s="14" t="s">
        <v>8399</v>
      </c>
      <c r="Q138" s="14" t="str">
        <f>"'"&amp;IFERROR(TabClienteLocalidade[[#This Row],[Log]],"")&amp;"'"</f>
        <v>''</v>
      </c>
      <c r="R138" s="14" t="s">
        <v>8399</v>
      </c>
      <c r="S138" s="14" t="str">
        <f t="shared" si="11"/>
        <v>'0'</v>
      </c>
      <c r="T138" s="213" t="s">
        <v>8397</v>
      </c>
      <c r="U138" s="213">
        <f>COUNTIFS(CLIENTE_FORN[NICK],TabClienteLocalidade[[#This Row],[Cliente]])</f>
        <v>1</v>
      </c>
      <c r="V138" s="143" t="s">
        <v>133</v>
      </c>
      <c r="X138" s="145" t="s">
        <v>376</v>
      </c>
      <c r="Y138" s="176" t="str">
        <f>IFERROR(INDEX(EtaCliente!K:K,MATCH(TabClienteLocalidade[[#This Row],[Validação]],EtaCliente!$B:$B,0)),TabClienteLocalidade[[#This Row],[Colunas14]])</f>
        <v>RN</v>
      </c>
      <c r="Z138" s="176" t="str">
        <f>IFERROR(INDEX(EtaCliente!M:M,MATCH(TabClienteLocalidade[[#This Row],[Validação]],EtaCliente!$B:$B,0)),TabClienteLocalidade[[#This Row],[Colunas13]])</f>
        <v>PARNAMIRIM</v>
      </c>
      <c r="AA138" s="147">
        <f>COUNTIFS(EtaCliente!B:B,AB138,EtaCliente!B:B,"&gt;&amp;1")</f>
        <v>1</v>
      </c>
      <c r="AB138" s="147" t="str">
        <f>IF(TabClienteLocalidade[[#This Row],[Cliente]]="","",TabClienteLocalidade[[#This Row],[Cliente]]&amp;" - "&amp;TabClienteLocalidade[[#This Row],[Localidade]])</f>
        <v>CAERN - PARNAMIRIM I</v>
      </c>
      <c r="AC138" s="191"/>
      <c r="AD138" s="191" t="e">
        <f t="shared" si="8"/>
        <v>#VALUE!</v>
      </c>
      <c r="AE138" s="191" t="e">
        <f t="shared" si="9"/>
        <v>#VALUE!</v>
      </c>
      <c r="AF138" s="191"/>
      <c r="AG138" s="191"/>
      <c r="AH138" s="191"/>
    </row>
    <row r="139" spans="1:34" x14ac:dyDescent="0.2">
      <c r="A139" s="14" t="str">
        <f t="shared" si="10"/>
        <v>(136, 'CAERN', '', 'PARNAMIRIM II - RIACHO VERMELHO', 'PARNAMIRIM', 'RN', '-7.2292688', '-34.9206232', '0'),</v>
      </c>
      <c r="B139" s="14" t="s">
        <v>8395</v>
      </c>
      <c r="C139" s="14">
        <v>136</v>
      </c>
      <c r="D139" s="14" t="s">
        <v>8399</v>
      </c>
      <c r="E139" s="14" t="str">
        <f>"'"&amp;TabClienteLocalidade[[#This Row],[Cliente]]&amp;"'"</f>
        <v>'CAERN'</v>
      </c>
      <c r="F139" s="14" t="s">
        <v>8399</v>
      </c>
      <c r="G139" s="14" t="str">
        <f>"'"&amp;TabClienteLocalidade[[#This Row],[Regional]]&amp;"'"</f>
        <v>''</v>
      </c>
      <c r="H139" s="14" t="s">
        <v>8399</v>
      </c>
      <c r="I139" s="14" t="str">
        <f>"'"&amp;TabClienteLocalidade[[#This Row],[Localidade]]&amp;"'"</f>
        <v>'PARNAMIRIM II - RIACHO VERMELHO'</v>
      </c>
      <c r="J139" s="14" t="s">
        <v>8399</v>
      </c>
      <c r="K139" s="14" t="str">
        <f>"'"&amp;TabClienteLocalidade[[#This Row],[Colunas2]]&amp;"'"</f>
        <v>'PARNAMIRIM'</v>
      </c>
      <c r="L139" s="14" t="s">
        <v>8399</v>
      </c>
      <c r="M139" s="14" t="str">
        <f>"'"&amp;TabClienteLocalidade[[#This Row],[UF]]&amp;"'"</f>
        <v>'RN'</v>
      </c>
      <c r="N139" s="14" t="s">
        <v>8399</v>
      </c>
      <c r="O139" s="14" t="str">
        <f>"'"&amp;IFERROR(TabClienteLocalidade[[#This Row],[Lat]],"")&amp;"'"</f>
        <v>'-7.2292688'</v>
      </c>
      <c r="P139" s="14" t="s">
        <v>8399</v>
      </c>
      <c r="Q139" s="14" t="str">
        <f>"'"&amp;IFERROR(TabClienteLocalidade[[#This Row],[Log]],"")&amp;"'"</f>
        <v>'-34.9206232'</v>
      </c>
      <c r="R139" s="14" t="s">
        <v>8399</v>
      </c>
      <c r="S139" s="14" t="str">
        <f t="shared" si="11"/>
        <v>'0'</v>
      </c>
      <c r="T139" s="213" t="s">
        <v>8397</v>
      </c>
      <c r="U139" s="213">
        <f>COUNTIFS(CLIENTE_FORN[NICK],TabClienteLocalidade[[#This Row],[Cliente]])</f>
        <v>1</v>
      </c>
      <c r="V139" s="143" t="s">
        <v>133</v>
      </c>
      <c r="X139" s="145" t="s">
        <v>377</v>
      </c>
      <c r="Y139" s="176" t="str">
        <f>IFERROR(INDEX(EtaCliente!K:K,MATCH(TabClienteLocalidade[[#This Row],[Validação]],EtaCliente!$B:$B,0)),TabClienteLocalidade[[#This Row],[Colunas14]])</f>
        <v>RN</v>
      </c>
      <c r="Z139" s="176" t="str">
        <f>IFERROR(INDEX(EtaCliente!M:M,MATCH(TabClienteLocalidade[[#This Row],[Validação]],EtaCliente!$B:$B,0)),TabClienteLocalidade[[#This Row],[Colunas13]])</f>
        <v>PARNAMIRIM</v>
      </c>
      <c r="AA139" s="147">
        <f>COUNTIFS(EtaCliente!B:B,AB139,EtaCliente!B:B,"&gt;&amp;1")</f>
        <v>1</v>
      </c>
      <c r="AB139" s="147" t="str">
        <f>IF(TabClienteLocalidade[[#This Row],[Cliente]]="","",TabClienteLocalidade[[#This Row],[Cliente]]&amp;" - "&amp;TabClienteLocalidade[[#This Row],[Localidade]])</f>
        <v>CAERN - PARNAMIRIM II - RIACHO VERMELHO</v>
      </c>
      <c r="AC139" s="191" t="s">
        <v>8365</v>
      </c>
      <c r="AD139" s="191" t="str">
        <f t="shared" si="8"/>
        <v>-7.2292688</v>
      </c>
      <c r="AE139" s="191" t="str">
        <f t="shared" si="9"/>
        <v>-34.9206232</v>
      </c>
      <c r="AF139" s="191"/>
      <c r="AG139" s="191"/>
      <c r="AH139" s="191"/>
    </row>
    <row r="140" spans="1:34" x14ac:dyDescent="0.2">
      <c r="A140" s="14" t="str">
        <f t="shared" si="10"/>
        <v>(137, 'CAERN', '', 'PARQUE DAS DUNAS', 'NATAL', 'RN', '', '', '0'),</v>
      </c>
      <c r="B140" s="14" t="s">
        <v>8395</v>
      </c>
      <c r="C140" s="14">
        <v>137</v>
      </c>
      <c r="D140" s="14" t="s">
        <v>8399</v>
      </c>
      <c r="E140" s="14" t="str">
        <f>"'"&amp;TabClienteLocalidade[[#This Row],[Cliente]]&amp;"'"</f>
        <v>'CAERN'</v>
      </c>
      <c r="F140" s="14" t="s">
        <v>8399</v>
      </c>
      <c r="G140" s="14" t="str">
        <f>"'"&amp;TabClienteLocalidade[[#This Row],[Regional]]&amp;"'"</f>
        <v>''</v>
      </c>
      <c r="H140" s="14" t="s">
        <v>8399</v>
      </c>
      <c r="I140" s="14" t="str">
        <f>"'"&amp;TabClienteLocalidade[[#This Row],[Localidade]]&amp;"'"</f>
        <v>'PARQUE DAS DUNAS'</v>
      </c>
      <c r="J140" s="14" t="s">
        <v>8399</v>
      </c>
      <c r="K140" s="14" t="str">
        <f>"'"&amp;TabClienteLocalidade[[#This Row],[Colunas2]]&amp;"'"</f>
        <v>'NATAL'</v>
      </c>
      <c r="L140" s="14" t="s">
        <v>8399</v>
      </c>
      <c r="M140" s="14" t="str">
        <f>"'"&amp;TabClienteLocalidade[[#This Row],[UF]]&amp;"'"</f>
        <v>'RN'</v>
      </c>
      <c r="N140" s="14" t="s">
        <v>8399</v>
      </c>
      <c r="O140" s="14" t="str">
        <f>"'"&amp;IFERROR(TabClienteLocalidade[[#This Row],[Lat]],"")&amp;"'"</f>
        <v>''</v>
      </c>
      <c r="P140" s="14" t="s">
        <v>8399</v>
      </c>
      <c r="Q140" s="14" t="str">
        <f>"'"&amp;IFERROR(TabClienteLocalidade[[#This Row],[Log]],"")&amp;"'"</f>
        <v>''</v>
      </c>
      <c r="R140" s="14" t="s">
        <v>8399</v>
      </c>
      <c r="S140" s="14" t="str">
        <f t="shared" si="11"/>
        <v>'0'</v>
      </c>
      <c r="T140" s="213" t="s">
        <v>8397</v>
      </c>
      <c r="U140" s="213">
        <f>COUNTIFS(CLIENTE_FORN[NICK],TabClienteLocalidade[[#This Row],[Cliente]])</f>
        <v>1</v>
      </c>
      <c r="V140" s="145" t="s">
        <v>133</v>
      </c>
      <c r="W140" s="145"/>
      <c r="X140" s="145" t="s">
        <v>1818</v>
      </c>
      <c r="Y140" s="176" t="str">
        <f>IFERROR(INDEX(EtaCliente!K:K,MATCH(TabClienteLocalidade[[#This Row],[Validação]],EtaCliente!$B:$B,0)),TabClienteLocalidade[[#This Row],[Colunas14]])</f>
        <v>RN</v>
      </c>
      <c r="Z140" s="176" t="str">
        <f>IFERROR(INDEX(EtaCliente!M:M,MATCH(TabClienteLocalidade[[#This Row],[Validação]],EtaCliente!$B:$B,0)),TabClienteLocalidade[[#This Row],[Colunas13]])</f>
        <v>NATAL</v>
      </c>
      <c r="AA140" s="147">
        <f>COUNTIFS(EtaCliente!B:B,AB140,EtaCliente!B:B,"&gt;&amp;1")</f>
        <v>1</v>
      </c>
      <c r="AB140" s="146" t="str">
        <f>IF(TabClienteLocalidade[[#This Row],[Cliente]]="","",TabClienteLocalidade[[#This Row],[Cliente]]&amp;" - "&amp;TabClienteLocalidade[[#This Row],[Localidade]])</f>
        <v>CAERN - PARQUE DAS DUNAS</v>
      </c>
      <c r="AC140" s="191"/>
      <c r="AD140" s="191" t="e">
        <f t="shared" si="8"/>
        <v>#VALUE!</v>
      </c>
      <c r="AE140" s="191" t="e">
        <f t="shared" si="9"/>
        <v>#VALUE!</v>
      </c>
      <c r="AF140" s="191"/>
      <c r="AG140" s="191"/>
      <c r="AH140" s="191"/>
    </row>
    <row r="141" spans="1:34" x14ac:dyDescent="0.2">
      <c r="A141" s="14" t="str">
        <f t="shared" si="10"/>
        <v>(138, 'CAERN', '', 'PAU DOS FERROS', 'PAU DOS FERROS', 'RN', '', '', '0'),</v>
      </c>
      <c r="B141" s="14" t="s">
        <v>8395</v>
      </c>
      <c r="C141" s="14">
        <v>138</v>
      </c>
      <c r="D141" s="14" t="s">
        <v>8399</v>
      </c>
      <c r="E141" s="14" t="str">
        <f>"'"&amp;TabClienteLocalidade[[#This Row],[Cliente]]&amp;"'"</f>
        <v>'CAERN'</v>
      </c>
      <c r="F141" s="14" t="s">
        <v>8399</v>
      </c>
      <c r="G141" s="14" t="str">
        <f>"'"&amp;TabClienteLocalidade[[#This Row],[Regional]]&amp;"'"</f>
        <v>''</v>
      </c>
      <c r="H141" s="14" t="s">
        <v>8399</v>
      </c>
      <c r="I141" s="14" t="str">
        <f>"'"&amp;TabClienteLocalidade[[#This Row],[Localidade]]&amp;"'"</f>
        <v>'PAU DOS FERROS'</v>
      </c>
      <c r="J141" s="14" t="s">
        <v>8399</v>
      </c>
      <c r="K141" s="14" t="str">
        <f>"'"&amp;TabClienteLocalidade[[#This Row],[Colunas2]]&amp;"'"</f>
        <v>'PAU DOS FERROS'</v>
      </c>
      <c r="L141" s="14" t="s">
        <v>8399</v>
      </c>
      <c r="M141" s="14" t="str">
        <f>"'"&amp;TabClienteLocalidade[[#This Row],[UF]]&amp;"'"</f>
        <v>'RN'</v>
      </c>
      <c r="N141" s="14" t="s">
        <v>8399</v>
      </c>
      <c r="O141" s="14" t="str">
        <f>"'"&amp;IFERROR(TabClienteLocalidade[[#This Row],[Lat]],"")&amp;"'"</f>
        <v>''</v>
      </c>
      <c r="P141" s="14" t="s">
        <v>8399</v>
      </c>
      <c r="Q141" s="14" t="str">
        <f>"'"&amp;IFERROR(TabClienteLocalidade[[#This Row],[Log]],"")&amp;"'"</f>
        <v>''</v>
      </c>
      <c r="R141" s="14" t="s">
        <v>8399</v>
      </c>
      <c r="S141" s="14" t="str">
        <f t="shared" si="11"/>
        <v>'0'</v>
      </c>
      <c r="T141" s="213" t="s">
        <v>8397</v>
      </c>
      <c r="U141" s="213">
        <f>COUNTIFS(CLIENTE_FORN[NICK],TabClienteLocalidade[[#This Row],[Cliente]])</f>
        <v>1</v>
      </c>
      <c r="V141" s="143" t="s">
        <v>133</v>
      </c>
      <c r="X141" s="145" t="s">
        <v>378</v>
      </c>
      <c r="Y141" s="176" t="str">
        <f>IFERROR(INDEX(EtaCliente!K:K,MATCH(TabClienteLocalidade[[#This Row],[Validação]],EtaCliente!$B:$B,0)),TabClienteLocalidade[[#This Row],[Colunas14]])</f>
        <v>RN</v>
      </c>
      <c r="Z141" s="176" t="str">
        <f>IFERROR(INDEX(EtaCliente!M:M,MATCH(TabClienteLocalidade[[#This Row],[Validação]],EtaCliente!$B:$B,0)),TabClienteLocalidade[[#This Row],[Colunas13]])</f>
        <v>PAU DOS FERROS</v>
      </c>
      <c r="AA141" s="147">
        <f>COUNTIFS(EtaCliente!B:B,AB141,EtaCliente!B:B,"&gt;&amp;1")</f>
        <v>1</v>
      </c>
      <c r="AB141" s="147" t="str">
        <f>IF(TabClienteLocalidade[[#This Row],[Cliente]]="","",TabClienteLocalidade[[#This Row],[Cliente]]&amp;" - "&amp;TabClienteLocalidade[[#This Row],[Localidade]])</f>
        <v>CAERN - PAU DOS FERROS</v>
      </c>
      <c r="AC141" s="191"/>
      <c r="AD141" s="191" t="e">
        <f t="shared" si="8"/>
        <v>#VALUE!</v>
      </c>
      <c r="AE141" s="191" t="e">
        <f t="shared" si="9"/>
        <v>#VALUE!</v>
      </c>
      <c r="AF141" s="191"/>
      <c r="AG141" s="191"/>
      <c r="AH141" s="191"/>
    </row>
    <row r="142" spans="1:34" x14ac:dyDescent="0.2">
      <c r="A142" s="14" t="str">
        <f t="shared" si="10"/>
        <v>(139, 'CAERN', '', 'PEDRO VELHO', 'PEDRO VELHO', 'RN', '', '', '0'),</v>
      </c>
      <c r="B142" s="14" t="s">
        <v>8395</v>
      </c>
      <c r="C142" s="14">
        <v>139</v>
      </c>
      <c r="D142" s="14" t="s">
        <v>8399</v>
      </c>
      <c r="E142" s="14" t="str">
        <f>"'"&amp;TabClienteLocalidade[[#This Row],[Cliente]]&amp;"'"</f>
        <v>'CAERN'</v>
      </c>
      <c r="F142" s="14" t="s">
        <v>8399</v>
      </c>
      <c r="G142" s="14" t="str">
        <f>"'"&amp;TabClienteLocalidade[[#This Row],[Regional]]&amp;"'"</f>
        <v>''</v>
      </c>
      <c r="H142" s="14" t="s">
        <v>8399</v>
      </c>
      <c r="I142" s="14" t="str">
        <f>"'"&amp;TabClienteLocalidade[[#This Row],[Localidade]]&amp;"'"</f>
        <v>'PEDRO VELHO'</v>
      </c>
      <c r="J142" s="14" t="s">
        <v>8399</v>
      </c>
      <c r="K142" s="14" t="str">
        <f>"'"&amp;TabClienteLocalidade[[#This Row],[Colunas2]]&amp;"'"</f>
        <v>'PEDRO VELHO'</v>
      </c>
      <c r="L142" s="14" t="s">
        <v>8399</v>
      </c>
      <c r="M142" s="14" t="str">
        <f>"'"&amp;TabClienteLocalidade[[#This Row],[UF]]&amp;"'"</f>
        <v>'RN'</v>
      </c>
      <c r="N142" s="14" t="s">
        <v>8399</v>
      </c>
      <c r="O142" s="14" t="str">
        <f>"'"&amp;IFERROR(TabClienteLocalidade[[#This Row],[Lat]],"")&amp;"'"</f>
        <v>''</v>
      </c>
      <c r="P142" s="14" t="s">
        <v>8399</v>
      </c>
      <c r="Q142" s="14" t="str">
        <f>"'"&amp;IFERROR(TabClienteLocalidade[[#This Row],[Log]],"")&amp;"'"</f>
        <v>''</v>
      </c>
      <c r="R142" s="14" t="s">
        <v>8399</v>
      </c>
      <c r="S142" s="14" t="str">
        <f t="shared" si="11"/>
        <v>'0'</v>
      </c>
      <c r="T142" s="213" t="s">
        <v>8397</v>
      </c>
      <c r="U142" s="213">
        <f>COUNTIFS(CLIENTE_FORN[NICK],TabClienteLocalidade[[#This Row],[Cliente]])</f>
        <v>1</v>
      </c>
      <c r="V142" s="143" t="s">
        <v>133</v>
      </c>
      <c r="X142" s="145" t="s">
        <v>379</v>
      </c>
      <c r="Y142" s="176" t="str">
        <f>IFERROR(INDEX(EtaCliente!K:K,MATCH(TabClienteLocalidade[[#This Row],[Validação]],EtaCliente!$B:$B,0)),TabClienteLocalidade[[#This Row],[Colunas14]])</f>
        <v>RN</v>
      </c>
      <c r="Z142" s="176" t="str">
        <f>IFERROR(INDEX(EtaCliente!M:M,MATCH(TabClienteLocalidade[[#This Row],[Validação]],EtaCliente!$B:$B,0)),TabClienteLocalidade[[#This Row],[Colunas13]])</f>
        <v>PEDRO VELHO</v>
      </c>
      <c r="AA142" s="147">
        <f>COUNTIFS(EtaCliente!B:B,AB142,EtaCliente!B:B,"&gt;&amp;1")</f>
        <v>1</v>
      </c>
      <c r="AB142" s="147" t="str">
        <f>IF(TabClienteLocalidade[[#This Row],[Cliente]]="","",TabClienteLocalidade[[#This Row],[Cliente]]&amp;" - "&amp;TabClienteLocalidade[[#This Row],[Localidade]])</f>
        <v>CAERN - PEDRO VELHO</v>
      </c>
      <c r="AC142" s="191"/>
      <c r="AD142" s="191" t="e">
        <f t="shared" si="8"/>
        <v>#VALUE!</v>
      </c>
      <c r="AE142" s="191" t="e">
        <f t="shared" si="9"/>
        <v>#VALUE!</v>
      </c>
      <c r="AF142" s="191"/>
      <c r="AG142" s="191"/>
      <c r="AH142" s="191"/>
    </row>
    <row r="143" spans="1:34" x14ac:dyDescent="0.2">
      <c r="A143" s="14" t="str">
        <f t="shared" si="10"/>
        <v>(140, 'CAERN', 'ASSU', 'PENDENCIAS', 'PENDENCIAS', 'RN', '', '', '0'),</v>
      </c>
      <c r="B143" s="14" t="s">
        <v>8395</v>
      </c>
      <c r="C143" s="14">
        <v>140</v>
      </c>
      <c r="D143" s="14" t="s">
        <v>8399</v>
      </c>
      <c r="E143" s="14" t="str">
        <f>"'"&amp;TabClienteLocalidade[[#This Row],[Cliente]]&amp;"'"</f>
        <v>'CAERN'</v>
      </c>
      <c r="F143" s="14" t="s">
        <v>8399</v>
      </c>
      <c r="G143" s="14" t="str">
        <f>"'"&amp;TabClienteLocalidade[[#This Row],[Regional]]&amp;"'"</f>
        <v>'ASSU'</v>
      </c>
      <c r="H143" s="14" t="s">
        <v>8399</v>
      </c>
      <c r="I143" s="14" t="str">
        <f>"'"&amp;TabClienteLocalidade[[#This Row],[Localidade]]&amp;"'"</f>
        <v>'PENDENCIAS'</v>
      </c>
      <c r="J143" s="14" t="s">
        <v>8399</v>
      </c>
      <c r="K143" s="14" t="str">
        <f>"'"&amp;TabClienteLocalidade[[#This Row],[Colunas2]]&amp;"'"</f>
        <v>'PENDENCIAS'</v>
      </c>
      <c r="L143" s="14" t="s">
        <v>8399</v>
      </c>
      <c r="M143" s="14" t="str">
        <f>"'"&amp;TabClienteLocalidade[[#This Row],[UF]]&amp;"'"</f>
        <v>'RN'</v>
      </c>
      <c r="N143" s="14" t="s">
        <v>8399</v>
      </c>
      <c r="O143" s="14" t="str">
        <f>"'"&amp;IFERROR(TabClienteLocalidade[[#This Row],[Lat]],"")&amp;"'"</f>
        <v>''</v>
      </c>
      <c r="P143" s="14" t="s">
        <v>8399</v>
      </c>
      <c r="Q143" s="14" t="str">
        <f>"'"&amp;IFERROR(TabClienteLocalidade[[#This Row],[Log]],"")&amp;"'"</f>
        <v>''</v>
      </c>
      <c r="R143" s="14" t="s">
        <v>8399</v>
      </c>
      <c r="S143" s="14" t="str">
        <f t="shared" si="11"/>
        <v>'0'</v>
      </c>
      <c r="T143" s="213" t="s">
        <v>8397</v>
      </c>
      <c r="U143" s="213">
        <f>COUNTIFS(CLIENTE_FORN[NICK],TabClienteLocalidade[[#This Row],[Cliente]])</f>
        <v>1</v>
      </c>
      <c r="V143" s="145" t="s">
        <v>133</v>
      </c>
      <c r="W143" s="145" t="s">
        <v>211</v>
      </c>
      <c r="X143" s="145" t="s">
        <v>210</v>
      </c>
      <c r="Y143" s="176" t="str">
        <f>IFERROR(INDEX(EtaCliente!K:K,MATCH(TabClienteLocalidade[[#This Row],[Validação]],EtaCliente!$B:$B,0)),TabClienteLocalidade[[#This Row],[Colunas14]])</f>
        <v>RN</v>
      </c>
      <c r="Z143" s="176" t="str">
        <f>IFERROR(INDEX(EtaCliente!M:M,MATCH(TabClienteLocalidade[[#This Row],[Validação]],EtaCliente!$B:$B,0)),TabClienteLocalidade[[#This Row],[Colunas13]])</f>
        <v>PENDENCIAS</v>
      </c>
      <c r="AA143" s="147">
        <f>COUNTIFS(EtaCliente!B:B,AB143,EtaCliente!B:B,"&gt;&amp;1")</f>
        <v>1</v>
      </c>
      <c r="AB143" s="147" t="str">
        <f>IF(TabClienteLocalidade[[#This Row],[Cliente]]="","",TabClienteLocalidade[[#This Row],[Cliente]]&amp;" - "&amp;TabClienteLocalidade[[#This Row],[Localidade]])</f>
        <v>CAERN - PENDENCIAS</v>
      </c>
      <c r="AC143" s="191"/>
      <c r="AD143" s="191" t="e">
        <f t="shared" si="8"/>
        <v>#VALUE!</v>
      </c>
      <c r="AE143" s="191" t="e">
        <f t="shared" si="9"/>
        <v>#VALUE!</v>
      </c>
      <c r="AF143" s="191"/>
      <c r="AG143" s="191"/>
      <c r="AH143" s="191"/>
    </row>
    <row r="144" spans="1:34" x14ac:dyDescent="0.2">
      <c r="A144" s="14" t="str">
        <f t="shared" si="10"/>
        <v>(141, 'CAERN', '', 'PILOES', 'PILOES', 'RN', '', '', '0'),</v>
      </c>
      <c r="B144" s="14" t="s">
        <v>8395</v>
      </c>
      <c r="C144" s="14">
        <v>141</v>
      </c>
      <c r="D144" s="14" t="s">
        <v>8399</v>
      </c>
      <c r="E144" s="14" t="str">
        <f>"'"&amp;TabClienteLocalidade[[#This Row],[Cliente]]&amp;"'"</f>
        <v>'CAERN'</v>
      </c>
      <c r="F144" s="14" t="s">
        <v>8399</v>
      </c>
      <c r="G144" s="14" t="str">
        <f>"'"&amp;TabClienteLocalidade[[#This Row],[Regional]]&amp;"'"</f>
        <v>''</v>
      </c>
      <c r="H144" s="14" t="s">
        <v>8399</v>
      </c>
      <c r="I144" s="14" t="str">
        <f>"'"&amp;TabClienteLocalidade[[#This Row],[Localidade]]&amp;"'"</f>
        <v>'PILOES'</v>
      </c>
      <c r="J144" s="14" t="s">
        <v>8399</v>
      </c>
      <c r="K144" s="14" t="str">
        <f>"'"&amp;TabClienteLocalidade[[#This Row],[Colunas2]]&amp;"'"</f>
        <v>'PILOES'</v>
      </c>
      <c r="L144" s="14" t="s">
        <v>8399</v>
      </c>
      <c r="M144" s="14" t="str">
        <f>"'"&amp;TabClienteLocalidade[[#This Row],[UF]]&amp;"'"</f>
        <v>'RN'</v>
      </c>
      <c r="N144" s="14" t="s">
        <v>8399</v>
      </c>
      <c r="O144" s="14" t="str">
        <f>"'"&amp;IFERROR(TabClienteLocalidade[[#This Row],[Lat]],"")&amp;"'"</f>
        <v>''</v>
      </c>
      <c r="P144" s="14" t="s">
        <v>8399</v>
      </c>
      <c r="Q144" s="14" t="str">
        <f>"'"&amp;IFERROR(TabClienteLocalidade[[#This Row],[Log]],"")&amp;"'"</f>
        <v>''</v>
      </c>
      <c r="R144" s="14" t="s">
        <v>8399</v>
      </c>
      <c r="S144" s="14" t="str">
        <f t="shared" si="11"/>
        <v>'0'</v>
      </c>
      <c r="T144" s="213" t="s">
        <v>8397</v>
      </c>
      <c r="U144" s="213">
        <f>COUNTIFS(CLIENTE_FORN[NICK],TabClienteLocalidade[[#This Row],[Cliente]])</f>
        <v>1</v>
      </c>
      <c r="V144" s="143" t="s">
        <v>133</v>
      </c>
      <c r="X144" s="145" t="s">
        <v>1544</v>
      </c>
      <c r="Y144" s="176" t="str">
        <f>IFERROR(INDEX(EtaCliente!K:K,MATCH(TabClienteLocalidade[[#This Row],[Validação]],EtaCliente!$B:$B,0)),TabClienteLocalidade[[#This Row],[Colunas14]])</f>
        <v>RN</v>
      </c>
      <c r="Z144" s="176" t="str">
        <f>IFERROR(INDEX(EtaCliente!M:M,MATCH(TabClienteLocalidade[[#This Row],[Validação]],EtaCliente!$B:$B,0)),TabClienteLocalidade[[#This Row],[Colunas13]])</f>
        <v>PILOES</v>
      </c>
      <c r="AA144" s="147">
        <f>COUNTIFS(EtaCliente!B:B,AB144,EtaCliente!B:B,"&gt;&amp;1")</f>
        <v>1</v>
      </c>
      <c r="AB144" s="147" t="str">
        <f>IF(TabClienteLocalidade[[#This Row],[Cliente]]="","",TabClienteLocalidade[[#This Row],[Cliente]]&amp;" - "&amp;TabClienteLocalidade[[#This Row],[Localidade]])</f>
        <v>CAERN - PILOES</v>
      </c>
      <c r="AC144" s="191"/>
      <c r="AD144" s="191" t="e">
        <f t="shared" si="8"/>
        <v>#VALUE!</v>
      </c>
      <c r="AE144" s="191" t="e">
        <f t="shared" si="9"/>
        <v>#VALUE!</v>
      </c>
      <c r="AF144" s="191"/>
      <c r="AG144" s="191"/>
      <c r="AH144" s="191"/>
    </row>
    <row r="145" spans="1:34" x14ac:dyDescent="0.2">
      <c r="A145" s="14" t="str">
        <f t="shared" si="10"/>
        <v>(142, 'CAERN', '', 'PIRANGI', 'NATAL', 'RN', '', '', '0'),</v>
      </c>
      <c r="B145" s="14" t="s">
        <v>8395</v>
      </c>
      <c r="C145" s="14">
        <v>142</v>
      </c>
      <c r="D145" s="14" t="s">
        <v>8399</v>
      </c>
      <c r="E145" s="14" t="str">
        <f>"'"&amp;TabClienteLocalidade[[#This Row],[Cliente]]&amp;"'"</f>
        <v>'CAERN'</v>
      </c>
      <c r="F145" s="14" t="s">
        <v>8399</v>
      </c>
      <c r="G145" s="14" t="str">
        <f>"'"&amp;TabClienteLocalidade[[#This Row],[Regional]]&amp;"'"</f>
        <v>''</v>
      </c>
      <c r="H145" s="14" t="s">
        <v>8399</v>
      </c>
      <c r="I145" s="14" t="str">
        <f>"'"&amp;TabClienteLocalidade[[#This Row],[Localidade]]&amp;"'"</f>
        <v>'PIRANGI'</v>
      </c>
      <c r="J145" s="14" t="s">
        <v>8399</v>
      </c>
      <c r="K145" s="14" t="str">
        <f>"'"&amp;TabClienteLocalidade[[#This Row],[Colunas2]]&amp;"'"</f>
        <v>'NATAL'</v>
      </c>
      <c r="L145" s="14" t="s">
        <v>8399</v>
      </c>
      <c r="M145" s="14" t="str">
        <f>"'"&amp;TabClienteLocalidade[[#This Row],[UF]]&amp;"'"</f>
        <v>'RN'</v>
      </c>
      <c r="N145" s="14" t="s">
        <v>8399</v>
      </c>
      <c r="O145" s="14" t="str">
        <f>"'"&amp;IFERROR(TabClienteLocalidade[[#This Row],[Lat]],"")&amp;"'"</f>
        <v>''</v>
      </c>
      <c r="P145" s="14" t="s">
        <v>8399</v>
      </c>
      <c r="Q145" s="14" t="str">
        <f>"'"&amp;IFERROR(TabClienteLocalidade[[#This Row],[Log]],"")&amp;"'"</f>
        <v>''</v>
      </c>
      <c r="R145" s="14" t="s">
        <v>8399</v>
      </c>
      <c r="S145" s="14" t="str">
        <f t="shared" si="11"/>
        <v>'0'</v>
      </c>
      <c r="T145" s="213" t="s">
        <v>8397</v>
      </c>
      <c r="U145" s="213">
        <f>COUNTIFS(CLIENTE_FORN[NICK],TabClienteLocalidade[[#This Row],[Cliente]])</f>
        <v>1</v>
      </c>
      <c r="V145" s="174" t="s">
        <v>133</v>
      </c>
      <c r="W145" s="175"/>
      <c r="X145" s="175" t="s">
        <v>8237</v>
      </c>
      <c r="Y145" s="176" t="str">
        <f>IFERROR(INDEX(EtaCliente!K:K,MATCH(TabClienteLocalidade[[#This Row],[Validação]],EtaCliente!$B:$B,0)),TabClienteLocalidade[[#This Row],[Colunas14]])</f>
        <v>RN</v>
      </c>
      <c r="Z145" s="176" t="str">
        <f>IFERROR(INDEX(EtaCliente!M:M,MATCH(TabClienteLocalidade[[#This Row],[Validação]],EtaCliente!$B:$B,0)),TabClienteLocalidade[[#This Row],[Colunas13]])</f>
        <v>NATAL</v>
      </c>
      <c r="AA145" s="176">
        <f>COUNTIFS(EtaCliente!B:B,AB145,EtaCliente!B:B,"&gt;&amp;1")</f>
        <v>1</v>
      </c>
      <c r="AB145" s="176" t="str">
        <f>IF(TabClienteLocalidade[[#This Row],[Cliente]]="","",TabClienteLocalidade[[#This Row],[Cliente]]&amp;" - "&amp;TabClienteLocalidade[[#This Row],[Localidade]])</f>
        <v>CAERN - PIRANGI</v>
      </c>
      <c r="AC145" s="191"/>
      <c r="AD145" s="191" t="e">
        <f t="shared" si="8"/>
        <v>#VALUE!</v>
      </c>
      <c r="AE145" s="191" t="e">
        <f t="shared" si="9"/>
        <v>#VALUE!</v>
      </c>
      <c r="AF145" s="191"/>
      <c r="AG145" s="191"/>
      <c r="AH145" s="191"/>
    </row>
    <row r="146" spans="1:34" x14ac:dyDescent="0.2">
      <c r="A146" s="14" t="str">
        <f t="shared" si="10"/>
        <v>(143, 'CAERN', '', 'PLANALTO', 'PAU DOS FERROS', 'RN', '', '', '0'),</v>
      </c>
      <c r="B146" s="14" t="s">
        <v>8395</v>
      </c>
      <c r="C146" s="14">
        <v>143</v>
      </c>
      <c r="D146" s="14" t="s">
        <v>8399</v>
      </c>
      <c r="E146" s="14" t="str">
        <f>"'"&amp;TabClienteLocalidade[[#This Row],[Cliente]]&amp;"'"</f>
        <v>'CAERN'</v>
      </c>
      <c r="F146" s="14" t="s">
        <v>8399</v>
      </c>
      <c r="G146" s="14" t="str">
        <f>"'"&amp;TabClienteLocalidade[[#This Row],[Regional]]&amp;"'"</f>
        <v>''</v>
      </c>
      <c r="H146" s="14" t="s">
        <v>8399</v>
      </c>
      <c r="I146" s="14" t="str">
        <f>"'"&amp;TabClienteLocalidade[[#This Row],[Localidade]]&amp;"'"</f>
        <v>'PLANALTO'</v>
      </c>
      <c r="J146" s="14" t="s">
        <v>8399</v>
      </c>
      <c r="K146" s="14" t="str">
        <f>"'"&amp;TabClienteLocalidade[[#This Row],[Colunas2]]&amp;"'"</f>
        <v>'PAU DOS FERROS'</v>
      </c>
      <c r="L146" s="14" t="s">
        <v>8399</v>
      </c>
      <c r="M146" s="14" t="str">
        <f>"'"&amp;TabClienteLocalidade[[#This Row],[UF]]&amp;"'"</f>
        <v>'RN'</v>
      </c>
      <c r="N146" s="14" t="s">
        <v>8399</v>
      </c>
      <c r="O146" s="14" t="str">
        <f>"'"&amp;IFERROR(TabClienteLocalidade[[#This Row],[Lat]],"")&amp;"'"</f>
        <v>''</v>
      </c>
      <c r="P146" s="14" t="s">
        <v>8399</v>
      </c>
      <c r="Q146" s="14" t="str">
        <f>"'"&amp;IFERROR(TabClienteLocalidade[[#This Row],[Log]],"")&amp;"'"</f>
        <v>''</v>
      </c>
      <c r="R146" s="14" t="s">
        <v>8399</v>
      </c>
      <c r="S146" s="14" t="str">
        <f t="shared" si="11"/>
        <v>'0'</v>
      </c>
      <c r="T146" s="213" t="s">
        <v>8397</v>
      </c>
      <c r="U146" s="213">
        <f>COUNTIFS(CLIENTE_FORN[NICK],TabClienteLocalidade[[#This Row],[Cliente]])</f>
        <v>1</v>
      </c>
      <c r="V146" s="143" t="s">
        <v>133</v>
      </c>
      <c r="X146" s="145" t="s">
        <v>380</v>
      </c>
      <c r="Y146" s="176" t="str">
        <f>IFERROR(INDEX(EtaCliente!K:K,MATCH(TabClienteLocalidade[[#This Row],[Validação]],EtaCliente!$B:$B,0)),TabClienteLocalidade[[#This Row],[Colunas14]])</f>
        <v>RN</v>
      </c>
      <c r="Z146" s="176" t="str">
        <f>IFERROR(INDEX(EtaCliente!M:M,MATCH(TabClienteLocalidade[[#This Row],[Validação]],EtaCliente!$B:$B,0)),TabClienteLocalidade[[#This Row],[Colunas13]])</f>
        <v>PAU DOS FERROS</v>
      </c>
      <c r="AA146" s="147">
        <f>COUNTIFS(EtaCliente!B:B,AB146,EtaCliente!B:B,"&gt;&amp;1")</f>
        <v>1</v>
      </c>
      <c r="AB146" s="147" t="str">
        <f>IF(TabClienteLocalidade[[#This Row],[Cliente]]="","",TabClienteLocalidade[[#This Row],[Cliente]]&amp;" - "&amp;TabClienteLocalidade[[#This Row],[Localidade]])</f>
        <v>CAERN - PLANALTO</v>
      </c>
      <c r="AC146" s="191"/>
      <c r="AD146" s="191" t="e">
        <f t="shared" si="8"/>
        <v>#VALUE!</v>
      </c>
      <c r="AE146" s="191" t="e">
        <f t="shared" si="9"/>
        <v>#VALUE!</v>
      </c>
      <c r="AF146" s="191"/>
      <c r="AG146" s="191"/>
      <c r="AH146" s="191"/>
    </row>
    <row r="147" spans="1:34" x14ac:dyDescent="0.2">
      <c r="A147" s="14" t="str">
        <f t="shared" si="10"/>
        <v>(144, 'CAERN', '', 'PLANALTO MARANATA - P7', 'NATAL', 'RN', '', '', '0'),</v>
      </c>
      <c r="B147" s="14" t="s">
        <v>8395</v>
      </c>
      <c r="C147" s="14">
        <v>144</v>
      </c>
      <c r="D147" s="14" t="s">
        <v>8399</v>
      </c>
      <c r="E147" s="14" t="str">
        <f>"'"&amp;TabClienteLocalidade[[#This Row],[Cliente]]&amp;"'"</f>
        <v>'CAERN'</v>
      </c>
      <c r="F147" s="14" t="s">
        <v>8399</v>
      </c>
      <c r="G147" s="14" t="str">
        <f>"'"&amp;TabClienteLocalidade[[#This Row],[Regional]]&amp;"'"</f>
        <v>''</v>
      </c>
      <c r="H147" s="14" t="s">
        <v>8399</v>
      </c>
      <c r="I147" s="14" t="str">
        <f>"'"&amp;TabClienteLocalidade[[#This Row],[Localidade]]&amp;"'"</f>
        <v>'PLANALTO MARANATA - P7'</v>
      </c>
      <c r="J147" s="14" t="s">
        <v>8399</v>
      </c>
      <c r="K147" s="14" t="str">
        <f>"'"&amp;TabClienteLocalidade[[#This Row],[Colunas2]]&amp;"'"</f>
        <v>'NATAL'</v>
      </c>
      <c r="L147" s="14" t="s">
        <v>8399</v>
      </c>
      <c r="M147" s="14" t="str">
        <f>"'"&amp;TabClienteLocalidade[[#This Row],[UF]]&amp;"'"</f>
        <v>'RN'</v>
      </c>
      <c r="N147" s="14" t="s">
        <v>8399</v>
      </c>
      <c r="O147" s="14" t="str">
        <f>"'"&amp;IFERROR(TabClienteLocalidade[[#This Row],[Lat]],"")&amp;"'"</f>
        <v>''</v>
      </c>
      <c r="P147" s="14" t="s">
        <v>8399</v>
      </c>
      <c r="Q147" s="14" t="str">
        <f>"'"&amp;IFERROR(TabClienteLocalidade[[#This Row],[Log]],"")&amp;"'"</f>
        <v>''</v>
      </c>
      <c r="R147" s="14" t="s">
        <v>8399</v>
      </c>
      <c r="S147" s="14" t="str">
        <f t="shared" si="11"/>
        <v>'0'</v>
      </c>
      <c r="T147" s="213" t="s">
        <v>8397</v>
      </c>
      <c r="U147" s="213">
        <f>COUNTIFS(CLIENTE_FORN[NICK],TabClienteLocalidade[[#This Row],[Cliente]])</f>
        <v>1</v>
      </c>
      <c r="V147" s="187" t="s">
        <v>133</v>
      </c>
      <c r="W147" s="188"/>
      <c r="X147" s="195" t="s">
        <v>8241</v>
      </c>
      <c r="Y147" s="189" t="str">
        <f>IFERROR(INDEX(EtaCliente!K:K,MATCH(TabClienteLocalidade[[#This Row],[Validação]],EtaCliente!$B:$B,0)),TabClienteLocalidade[[#This Row],[Colunas14]])</f>
        <v>RN</v>
      </c>
      <c r="Z147" s="189" t="str">
        <f>IFERROR(INDEX(EtaCliente!M:M,MATCH(TabClienteLocalidade[[#This Row],[Validação]],EtaCliente!$B:$B,0)),TabClienteLocalidade[[#This Row],[Colunas13]])</f>
        <v>NATAL</v>
      </c>
      <c r="AA147" s="189">
        <f>COUNTIFS(EtaCliente!B:B,AB147,EtaCliente!B:B,"&gt;&amp;1")</f>
        <v>1</v>
      </c>
      <c r="AB147" s="189" t="str">
        <f>IF(TabClienteLocalidade[[#This Row],[Cliente]]="","",TabClienteLocalidade[[#This Row],[Cliente]]&amp;" - "&amp;TabClienteLocalidade[[#This Row],[Localidade]])</f>
        <v>CAERN - PLANALTO MARANATA - P7</v>
      </c>
      <c r="AC147" s="191"/>
      <c r="AD147" s="191" t="e">
        <f t="shared" si="8"/>
        <v>#VALUE!</v>
      </c>
      <c r="AE147" s="191" t="e">
        <f t="shared" si="9"/>
        <v>#VALUE!</v>
      </c>
      <c r="AF147" s="191"/>
      <c r="AG147" s="191"/>
      <c r="AH147" s="191"/>
    </row>
    <row r="148" spans="1:34" x14ac:dyDescent="0.2">
      <c r="A148" s="14" t="str">
        <f t="shared" si="10"/>
        <v>(145, 'CAERN', '', 'PLANALTO P7', 'NATAL', 'RN', '-5.8400069', '-35.2764295', '0'),</v>
      </c>
      <c r="B148" s="14" t="s">
        <v>8395</v>
      </c>
      <c r="C148" s="14">
        <v>145</v>
      </c>
      <c r="D148" s="14" t="s">
        <v>8399</v>
      </c>
      <c r="E148" s="14" t="str">
        <f>"'"&amp;TabClienteLocalidade[[#This Row],[Cliente]]&amp;"'"</f>
        <v>'CAERN'</v>
      </c>
      <c r="F148" s="14" t="s">
        <v>8399</v>
      </c>
      <c r="G148" s="14" t="str">
        <f>"'"&amp;TabClienteLocalidade[[#This Row],[Regional]]&amp;"'"</f>
        <v>''</v>
      </c>
      <c r="H148" s="14" t="s">
        <v>8399</v>
      </c>
      <c r="I148" s="14" t="str">
        <f>"'"&amp;TabClienteLocalidade[[#This Row],[Localidade]]&amp;"'"</f>
        <v>'PLANALTO P7'</v>
      </c>
      <c r="J148" s="14" t="s">
        <v>8399</v>
      </c>
      <c r="K148" s="14" t="str">
        <f>"'"&amp;TabClienteLocalidade[[#This Row],[Colunas2]]&amp;"'"</f>
        <v>'NATAL'</v>
      </c>
      <c r="L148" s="14" t="s">
        <v>8399</v>
      </c>
      <c r="M148" s="14" t="str">
        <f>"'"&amp;TabClienteLocalidade[[#This Row],[UF]]&amp;"'"</f>
        <v>'RN'</v>
      </c>
      <c r="N148" s="14" t="s">
        <v>8399</v>
      </c>
      <c r="O148" s="14" t="str">
        <f>"'"&amp;IFERROR(TabClienteLocalidade[[#This Row],[Lat]],"")&amp;"'"</f>
        <v>'-5.8400069'</v>
      </c>
      <c r="P148" s="14" t="s">
        <v>8399</v>
      </c>
      <c r="Q148" s="14" t="str">
        <f>"'"&amp;IFERROR(TabClienteLocalidade[[#This Row],[Log]],"")&amp;"'"</f>
        <v>'-35.2764295'</v>
      </c>
      <c r="R148" s="14" t="s">
        <v>8399</v>
      </c>
      <c r="S148" s="14" t="str">
        <f t="shared" si="11"/>
        <v>'0'</v>
      </c>
      <c r="T148" s="213" t="s">
        <v>8397</v>
      </c>
      <c r="U148" s="213">
        <f>COUNTIFS(CLIENTE_FORN[NICK],TabClienteLocalidade[[#This Row],[Cliente]])</f>
        <v>1</v>
      </c>
      <c r="V148" s="145" t="s">
        <v>133</v>
      </c>
      <c r="X148" s="143" t="s">
        <v>7356</v>
      </c>
      <c r="Y148" s="176" t="str">
        <f>IFERROR(INDEX(EtaCliente!K:K,MATCH(TabClienteLocalidade[[#This Row],[Validação]],EtaCliente!$B:$B,0)),TabClienteLocalidade[[#This Row],[Colunas14]])</f>
        <v>RN</v>
      </c>
      <c r="Z148" s="176" t="str">
        <f>IFERROR(INDEX(EtaCliente!M:M,MATCH(TabClienteLocalidade[[#This Row],[Validação]],EtaCliente!$B:$B,0)),TabClienteLocalidade[[#This Row],[Colunas13]])</f>
        <v>NATAL</v>
      </c>
      <c r="AA148" s="147">
        <f>COUNTIFS(EtaCliente!B:B,AB148,EtaCliente!B:B,"&gt;&amp;1")</f>
        <v>1</v>
      </c>
      <c r="AB148" s="147" t="str">
        <f>IF(TabClienteLocalidade[[#This Row],[Cliente]]="","",TabClienteLocalidade[[#This Row],[Cliente]]&amp;" - "&amp;TabClienteLocalidade[[#This Row],[Localidade]])</f>
        <v>CAERN - PLANALTO P7</v>
      </c>
      <c r="AC148" s="191" t="s">
        <v>8274</v>
      </c>
      <c r="AD148" s="191" t="str">
        <f t="shared" si="8"/>
        <v>-5.8400069</v>
      </c>
      <c r="AE148" s="191" t="str">
        <f t="shared" si="9"/>
        <v>-35.2764295</v>
      </c>
      <c r="AF148" s="191"/>
      <c r="AG148" s="191"/>
      <c r="AH148" s="191"/>
    </row>
    <row r="149" spans="1:34" x14ac:dyDescent="0.2">
      <c r="A149" s="14" t="str">
        <f t="shared" si="10"/>
        <v>(146, 'CAERN', '', 'PLANALTO P9', 'NATAL', 'RN', '-5.8354729', '-35.2657719', '0'),</v>
      </c>
      <c r="B149" s="14" t="s">
        <v>8395</v>
      </c>
      <c r="C149" s="14">
        <v>146</v>
      </c>
      <c r="D149" s="14" t="s">
        <v>8399</v>
      </c>
      <c r="E149" s="14" t="str">
        <f>"'"&amp;TabClienteLocalidade[[#This Row],[Cliente]]&amp;"'"</f>
        <v>'CAERN'</v>
      </c>
      <c r="F149" s="14" t="s">
        <v>8399</v>
      </c>
      <c r="G149" s="14" t="str">
        <f>"'"&amp;TabClienteLocalidade[[#This Row],[Regional]]&amp;"'"</f>
        <v>''</v>
      </c>
      <c r="H149" s="14" t="s">
        <v>8399</v>
      </c>
      <c r="I149" s="14" t="str">
        <f>"'"&amp;TabClienteLocalidade[[#This Row],[Localidade]]&amp;"'"</f>
        <v>'PLANALTO P9'</v>
      </c>
      <c r="J149" s="14" t="s">
        <v>8399</v>
      </c>
      <c r="K149" s="14" t="str">
        <f>"'"&amp;TabClienteLocalidade[[#This Row],[Colunas2]]&amp;"'"</f>
        <v>'NATAL'</v>
      </c>
      <c r="L149" s="14" t="s">
        <v>8399</v>
      </c>
      <c r="M149" s="14" t="str">
        <f>"'"&amp;TabClienteLocalidade[[#This Row],[UF]]&amp;"'"</f>
        <v>'RN'</v>
      </c>
      <c r="N149" s="14" t="s">
        <v>8399</v>
      </c>
      <c r="O149" s="14" t="str">
        <f>"'"&amp;IFERROR(TabClienteLocalidade[[#This Row],[Lat]],"")&amp;"'"</f>
        <v>'-5.8354729'</v>
      </c>
      <c r="P149" s="14" t="s">
        <v>8399</v>
      </c>
      <c r="Q149" s="14" t="str">
        <f>"'"&amp;IFERROR(TabClienteLocalidade[[#This Row],[Log]],"")&amp;"'"</f>
        <v>'-35.2657719'</v>
      </c>
      <c r="R149" s="14" t="s">
        <v>8399</v>
      </c>
      <c r="S149" s="14" t="str">
        <f t="shared" si="11"/>
        <v>'0'</v>
      </c>
      <c r="T149" s="213" t="s">
        <v>8397</v>
      </c>
      <c r="U149" s="213">
        <f>COUNTIFS(CLIENTE_FORN[NICK],TabClienteLocalidade[[#This Row],[Cliente]])</f>
        <v>1</v>
      </c>
      <c r="V149" s="145" t="s">
        <v>133</v>
      </c>
      <c r="X149" s="145" t="s">
        <v>7357</v>
      </c>
      <c r="Y149" s="176" t="str">
        <f>IFERROR(INDEX(EtaCliente!K:K,MATCH(TabClienteLocalidade[[#This Row],[Validação]],EtaCliente!$B:$B,0)),TabClienteLocalidade[[#This Row],[Colunas14]])</f>
        <v>RN</v>
      </c>
      <c r="Z149" s="176" t="str">
        <f>IFERROR(INDEX(EtaCliente!M:M,MATCH(TabClienteLocalidade[[#This Row],[Validação]],EtaCliente!$B:$B,0)),TabClienteLocalidade[[#This Row],[Colunas13]])</f>
        <v>NATAL</v>
      </c>
      <c r="AA149" s="147">
        <f>COUNTIFS(EtaCliente!B:B,AB149,EtaCliente!B:B,"&gt;&amp;1")</f>
        <v>1</v>
      </c>
      <c r="AB149" s="147" t="str">
        <f>IF(TabClienteLocalidade[[#This Row],[Cliente]]="","",TabClienteLocalidade[[#This Row],[Cliente]]&amp;" - "&amp;TabClienteLocalidade[[#This Row],[Localidade]])</f>
        <v>CAERN - PLANALTO P9</v>
      </c>
      <c r="AC149" s="191" t="s">
        <v>8276</v>
      </c>
      <c r="AD149" s="191" t="str">
        <f t="shared" si="8"/>
        <v>-5.8354729</v>
      </c>
      <c r="AE149" s="191" t="str">
        <f t="shared" si="9"/>
        <v>-35.2657719</v>
      </c>
      <c r="AF149" s="191"/>
      <c r="AG149" s="191"/>
      <c r="AH149" s="191"/>
    </row>
    <row r="150" spans="1:34" x14ac:dyDescent="0.2">
      <c r="A150" s="14" t="str">
        <f t="shared" si="10"/>
        <v>(147, 'CAERN', '', 'PONTA NEGRA', 'NATAL', 'RN', '-5.8805932', '-35.1825798', '0'),</v>
      </c>
      <c r="B150" s="14" t="s">
        <v>8395</v>
      </c>
      <c r="C150" s="14">
        <v>147</v>
      </c>
      <c r="D150" s="14" t="s">
        <v>8399</v>
      </c>
      <c r="E150" s="14" t="str">
        <f>"'"&amp;TabClienteLocalidade[[#This Row],[Cliente]]&amp;"'"</f>
        <v>'CAERN'</v>
      </c>
      <c r="F150" s="14" t="s">
        <v>8399</v>
      </c>
      <c r="G150" s="14" t="str">
        <f>"'"&amp;TabClienteLocalidade[[#This Row],[Regional]]&amp;"'"</f>
        <v>''</v>
      </c>
      <c r="H150" s="14" t="s">
        <v>8399</v>
      </c>
      <c r="I150" s="14" t="str">
        <f>"'"&amp;TabClienteLocalidade[[#This Row],[Localidade]]&amp;"'"</f>
        <v>'PONTA NEGRA'</v>
      </c>
      <c r="J150" s="14" t="s">
        <v>8399</v>
      </c>
      <c r="K150" s="14" t="str">
        <f>"'"&amp;TabClienteLocalidade[[#This Row],[Colunas2]]&amp;"'"</f>
        <v>'NATAL'</v>
      </c>
      <c r="L150" s="14" t="s">
        <v>8399</v>
      </c>
      <c r="M150" s="14" t="str">
        <f>"'"&amp;TabClienteLocalidade[[#This Row],[UF]]&amp;"'"</f>
        <v>'RN'</v>
      </c>
      <c r="N150" s="14" t="s">
        <v>8399</v>
      </c>
      <c r="O150" s="14" t="str">
        <f>"'"&amp;IFERROR(TabClienteLocalidade[[#This Row],[Lat]],"")&amp;"'"</f>
        <v>'-5.8805932'</v>
      </c>
      <c r="P150" s="14" t="s">
        <v>8399</v>
      </c>
      <c r="Q150" s="14" t="str">
        <f>"'"&amp;IFERROR(TabClienteLocalidade[[#This Row],[Log]],"")&amp;"'"</f>
        <v>'-35.1825798'</v>
      </c>
      <c r="R150" s="14" t="s">
        <v>8399</v>
      </c>
      <c r="S150" s="14" t="str">
        <f t="shared" si="11"/>
        <v>'0'</v>
      </c>
      <c r="T150" s="213" t="s">
        <v>8397</v>
      </c>
      <c r="U150" s="213">
        <f>COUNTIFS(CLIENTE_FORN[NICK],TabClienteLocalidade[[#This Row],[Cliente]])</f>
        <v>1</v>
      </c>
      <c r="V150" s="143" t="s">
        <v>133</v>
      </c>
      <c r="X150" s="145" t="s">
        <v>7367</v>
      </c>
      <c r="Y150" s="176" t="str">
        <f>IFERROR(INDEX(EtaCliente!K:K,MATCH(TabClienteLocalidade[[#This Row],[Validação]],EtaCliente!$B:$B,0)),TabClienteLocalidade[[#This Row],[Colunas14]])</f>
        <v>RN</v>
      </c>
      <c r="Z150" s="176" t="str">
        <f>IFERROR(INDEX(EtaCliente!M:M,MATCH(TabClienteLocalidade[[#This Row],[Validação]],EtaCliente!$B:$B,0)),TabClienteLocalidade[[#This Row],[Colunas13]])</f>
        <v>NATAL</v>
      </c>
      <c r="AA150" s="147">
        <f>COUNTIFS(EtaCliente!B:B,AB150,EtaCliente!B:B,"&gt;&amp;1")</f>
        <v>1</v>
      </c>
      <c r="AB150" s="147" t="str">
        <f>IF(TabClienteLocalidade[[#This Row],[Cliente]]="","",TabClienteLocalidade[[#This Row],[Cliente]]&amp;" - "&amp;TabClienteLocalidade[[#This Row],[Localidade]])</f>
        <v>CAERN - PONTA NEGRA</v>
      </c>
      <c r="AC150" s="191" t="s">
        <v>8340</v>
      </c>
      <c r="AD150" s="191" t="str">
        <f t="shared" si="8"/>
        <v>-5.8805932</v>
      </c>
      <c r="AE150" s="191" t="str">
        <f t="shared" si="9"/>
        <v>-35.1825798</v>
      </c>
      <c r="AF150" s="191"/>
      <c r="AG150" s="191"/>
      <c r="AH150" s="191"/>
    </row>
    <row r="151" spans="1:34" x14ac:dyDescent="0.2">
      <c r="A151" s="14" t="str">
        <f t="shared" si="10"/>
        <v>(148, 'CAERN', '', 'PORTALEGRE', 'PORTALEGRE', 'RN', '', '', '0'),</v>
      </c>
      <c r="B151" s="14" t="s">
        <v>8395</v>
      </c>
      <c r="C151" s="14">
        <v>148</v>
      </c>
      <c r="D151" s="14" t="s">
        <v>8399</v>
      </c>
      <c r="E151" s="14" t="str">
        <f>"'"&amp;TabClienteLocalidade[[#This Row],[Cliente]]&amp;"'"</f>
        <v>'CAERN'</v>
      </c>
      <c r="F151" s="14" t="s">
        <v>8399</v>
      </c>
      <c r="G151" s="14" t="str">
        <f>"'"&amp;TabClienteLocalidade[[#This Row],[Regional]]&amp;"'"</f>
        <v>''</v>
      </c>
      <c r="H151" s="14" t="s">
        <v>8399</v>
      </c>
      <c r="I151" s="14" t="str">
        <f>"'"&amp;TabClienteLocalidade[[#This Row],[Localidade]]&amp;"'"</f>
        <v>'PORTALEGRE'</v>
      </c>
      <c r="J151" s="14" t="s">
        <v>8399</v>
      </c>
      <c r="K151" s="14" t="str">
        <f>"'"&amp;TabClienteLocalidade[[#This Row],[Colunas2]]&amp;"'"</f>
        <v>'PORTALEGRE'</v>
      </c>
      <c r="L151" s="14" t="s">
        <v>8399</v>
      </c>
      <c r="M151" s="14" t="str">
        <f>"'"&amp;TabClienteLocalidade[[#This Row],[UF]]&amp;"'"</f>
        <v>'RN'</v>
      </c>
      <c r="N151" s="14" t="s">
        <v>8399</v>
      </c>
      <c r="O151" s="14" t="str">
        <f>"'"&amp;IFERROR(TabClienteLocalidade[[#This Row],[Lat]],"")&amp;"'"</f>
        <v>''</v>
      </c>
      <c r="P151" s="14" t="s">
        <v>8399</v>
      </c>
      <c r="Q151" s="14" t="str">
        <f>"'"&amp;IFERROR(TabClienteLocalidade[[#This Row],[Log]],"")&amp;"'"</f>
        <v>''</v>
      </c>
      <c r="R151" s="14" t="s">
        <v>8399</v>
      </c>
      <c r="S151" s="14" t="str">
        <f t="shared" si="11"/>
        <v>'0'</v>
      </c>
      <c r="T151" s="213" t="s">
        <v>8397</v>
      </c>
      <c r="U151" s="213">
        <f>COUNTIFS(CLIENTE_FORN[NICK],TabClienteLocalidade[[#This Row],[Cliente]])</f>
        <v>1</v>
      </c>
      <c r="V151" s="145" t="s">
        <v>133</v>
      </c>
      <c r="W151" s="145"/>
      <c r="X151" s="145" t="s">
        <v>1719</v>
      </c>
      <c r="Y151" s="176" t="str">
        <f>IFERROR(INDEX(EtaCliente!K:K,MATCH(TabClienteLocalidade[[#This Row],[Validação]],EtaCliente!$B:$B,0)),TabClienteLocalidade[[#This Row],[Colunas14]])</f>
        <v>RN</v>
      </c>
      <c r="Z151" s="176" t="str">
        <f>IFERROR(INDEX(EtaCliente!M:M,MATCH(TabClienteLocalidade[[#This Row],[Validação]],EtaCliente!$B:$B,0)),TabClienteLocalidade[[#This Row],[Colunas13]])</f>
        <v>PORTALEGRE</v>
      </c>
      <c r="AA151" s="147">
        <f>COUNTIFS(EtaCliente!B:B,AB151,EtaCliente!B:B,"&gt;&amp;1")</f>
        <v>1</v>
      </c>
      <c r="AB151" s="146" t="str">
        <f>IF(TabClienteLocalidade[[#This Row],[Cliente]]="","",TabClienteLocalidade[[#This Row],[Cliente]]&amp;" - "&amp;TabClienteLocalidade[[#This Row],[Localidade]])</f>
        <v>CAERN - PORTALEGRE</v>
      </c>
      <c r="AC151" s="191"/>
      <c r="AD151" s="191" t="e">
        <f t="shared" si="8"/>
        <v>#VALUE!</v>
      </c>
      <c r="AE151" s="191" t="e">
        <f t="shared" si="9"/>
        <v>#VALUE!</v>
      </c>
      <c r="AF151" s="191"/>
      <c r="AG151" s="191"/>
      <c r="AH151" s="191"/>
    </row>
    <row r="152" spans="1:34" x14ac:dyDescent="0.2">
      <c r="A152" s="14" t="str">
        <f t="shared" si="10"/>
        <v>(149, 'CAERN', '', 'POTENGI - ALTO DA TORRE', 'NATAL', 'RN', '', '', '0'),</v>
      </c>
      <c r="B152" s="14" t="s">
        <v>8395</v>
      </c>
      <c r="C152" s="14">
        <v>149</v>
      </c>
      <c r="D152" s="14" t="s">
        <v>8399</v>
      </c>
      <c r="E152" s="14" t="str">
        <f>"'"&amp;TabClienteLocalidade[[#This Row],[Cliente]]&amp;"'"</f>
        <v>'CAERN'</v>
      </c>
      <c r="F152" s="14" t="s">
        <v>8399</v>
      </c>
      <c r="G152" s="14" t="str">
        <f>"'"&amp;TabClienteLocalidade[[#This Row],[Regional]]&amp;"'"</f>
        <v>''</v>
      </c>
      <c r="H152" s="14" t="s">
        <v>8399</v>
      </c>
      <c r="I152" s="14" t="str">
        <f>"'"&amp;TabClienteLocalidade[[#This Row],[Localidade]]&amp;"'"</f>
        <v>'POTENGI - ALTO DA TORRE'</v>
      </c>
      <c r="J152" s="14" t="s">
        <v>8399</v>
      </c>
      <c r="K152" s="14" t="str">
        <f>"'"&amp;TabClienteLocalidade[[#This Row],[Colunas2]]&amp;"'"</f>
        <v>'NATAL'</v>
      </c>
      <c r="L152" s="14" t="s">
        <v>8399</v>
      </c>
      <c r="M152" s="14" t="str">
        <f>"'"&amp;TabClienteLocalidade[[#This Row],[UF]]&amp;"'"</f>
        <v>'RN'</v>
      </c>
      <c r="N152" s="14" t="s">
        <v>8399</v>
      </c>
      <c r="O152" s="14" t="str">
        <f>"'"&amp;IFERROR(TabClienteLocalidade[[#This Row],[Lat]],"")&amp;"'"</f>
        <v>''</v>
      </c>
      <c r="P152" s="14" t="s">
        <v>8399</v>
      </c>
      <c r="Q152" s="14" t="str">
        <f>"'"&amp;IFERROR(TabClienteLocalidade[[#This Row],[Log]],"")&amp;"'"</f>
        <v>''</v>
      </c>
      <c r="R152" s="14" t="s">
        <v>8399</v>
      </c>
      <c r="S152" s="14" t="str">
        <f t="shared" si="11"/>
        <v>'0'</v>
      </c>
      <c r="T152" s="213" t="s">
        <v>8397</v>
      </c>
      <c r="U152" s="213">
        <f>COUNTIFS(CLIENTE_FORN[NICK],TabClienteLocalidade[[#This Row],[Cliente]])</f>
        <v>1</v>
      </c>
      <c r="V152" s="145" t="s">
        <v>133</v>
      </c>
      <c r="W152" s="145"/>
      <c r="X152" s="145" t="s">
        <v>1820</v>
      </c>
      <c r="Y152" s="176" t="str">
        <f>IFERROR(INDEX(EtaCliente!K:K,MATCH(TabClienteLocalidade[[#This Row],[Validação]],EtaCliente!$B:$B,0)),TabClienteLocalidade[[#This Row],[Colunas14]])</f>
        <v>RN</v>
      </c>
      <c r="Z152" s="176" t="str">
        <f>IFERROR(INDEX(EtaCliente!M:M,MATCH(TabClienteLocalidade[[#This Row],[Validação]],EtaCliente!$B:$B,0)),TabClienteLocalidade[[#This Row],[Colunas13]])</f>
        <v>NATAL</v>
      </c>
      <c r="AA152" s="147">
        <f>COUNTIFS(EtaCliente!B:B,AB152,EtaCliente!B:B,"&gt;&amp;1")</f>
        <v>1</v>
      </c>
      <c r="AB152" s="146" t="str">
        <f>IF(TabClienteLocalidade[[#This Row],[Cliente]]="","",TabClienteLocalidade[[#This Row],[Cliente]]&amp;" - "&amp;TabClienteLocalidade[[#This Row],[Localidade]])</f>
        <v>CAERN - POTENGI - ALTO DA TORRE</v>
      </c>
      <c r="AC152" s="191"/>
      <c r="AD152" s="191" t="e">
        <f t="shared" si="8"/>
        <v>#VALUE!</v>
      </c>
      <c r="AE152" s="191" t="e">
        <f t="shared" si="9"/>
        <v>#VALUE!</v>
      </c>
      <c r="AF152" s="191"/>
      <c r="AG152" s="191"/>
      <c r="AH152" s="191"/>
    </row>
    <row r="153" spans="1:34" x14ac:dyDescent="0.2">
      <c r="A153" s="14" t="str">
        <f t="shared" si="10"/>
        <v>(150, 'CAERN', '', 'POTENGI - POCO 35', 'NATAL', 'RN', '', '', '0'),</v>
      </c>
      <c r="B153" s="14" t="s">
        <v>8395</v>
      </c>
      <c r="C153" s="14">
        <v>150</v>
      </c>
      <c r="D153" s="14" t="s">
        <v>8399</v>
      </c>
      <c r="E153" s="14" t="str">
        <f>"'"&amp;TabClienteLocalidade[[#This Row],[Cliente]]&amp;"'"</f>
        <v>'CAERN'</v>
      </c>
      <c r="F153" s="14" t="s">
        <v>8399</v>
      </c>
      <c r="G153" s="14" t="str">
        <f>"'"&amp;TabClienteLocalidade[[#This Row],[Regional]]&amp;"'"</f>
        <v>''</v>
      </c>
      <c r="H153" s="14" t="s">
        <v>8399</v>
      </c>
      <c r="I153" s="14" t="str">
        <f>"'"&amp;TabClienteLocalidade[[#This Row],[Localidade]]&amp;"'"</f>
        <v>'POTENGI - POCO 35'</v>
      </c>
      <c r="J153" s="14" t="s">
        <v>8399</v>
      </c>
      <c r="K153" s="14" t="str">
        <f>"'"&amp;TabClienteLocalidade[[#This Row],[Colunas2]]&amp;"'"</f>
        <v>'NATAL'</v>
      </c>
      <c r="L153" s="14" t="s">
        <v>8399</v>
      </c>
      <c r="M153" s="14" t="str">
        <f>"'"&amp;TabClienteLocalidade[[#This Row],[UF]]&amp;"'"</f>
        <v>'RN'</v>
      </c>
      <c r="N153" s="14" t="s">
        <v>8399</v>
      </c>
      <c r="O153" s="14" t="str">
        <f>"'"&amp;IFERROR(TabClienteLocalidade[[#This Row],[Lat]],"")&amp;"'"</f>
        <v>''</v>
      </c>
      <c r="P153" s="14" t="s">
        <v>8399</v>
      </c>
      <c r="Q153" s="14" t="str">
        <f>"'"&amp;IFERROR(TabClienteLocalidade[[#This Row],[Log]],"")&amp;"'"</f>
        <v>''</v>
      </c>
      <c r="R153" s="14" t="s">
        <v>8399</v>
      </c>
      <c r="S153" s="14" t="str">
        <f t="shared" si="11"/>
        <v>'0'</v>
      </c>
      <c r="T153" s="213" t="s">
        <v>8397</v>
      </c>
      <c r="U153" s="213">
        <f>COUNTIFS(CLIENTE_FORN[NICK],TabClienteLocalidade[[#This Row],[Cliente]])</f>
        <v>1</v>
      </c>
      <c r="V153" s="145" t="s">
        <v>133</v>
      </c>
      <c r="W153" s="145"/>
      <c r="X153" s="145" t="s">
        <v>1822</v>
      </c>
      <c r="Y153" s="176" t="str">
        <f>IFERROR(INDEX(EtaCliente!K:K,MATCH(TabClienteLocalidade[[#This Row],[Validação]],EtaCliente!$B:$B,0)),TabClienteLocalidade[[#This Row],[Colunas14]])</f>
        <v>RN</v>
      </c>
      <c r="Z153" s="176" t="str">
        <f>IFERROR(INDEX(EtaCliente!M:M,MATCH(TabClienteLocalidade[[#This Row],[Validação]],EtaCliente!$B:$B,0)),TabClienteLocalidade[[#This Row],[Colunas13]])</f>
        <v>NATAL</v>
      </c>
      <c r="AA153" s="147">
        <f>COUNTIFS(EtaCliente!B:B,AB153,EtaCliente!B:B,"&gt;&amp;1")</f>
        <v>1</v>
      </c>
      <c r="AB153" s="146" t="str">
        <f>IF(TabClienteLocalidade[[#This Row],[Cliente]]="","",TabClienteLocalidade[[#This Row],[Cliente]]&amp;" - "&amp;TabClienteLocalidade[[#This Row],[Localidade]])</f>
        <v>CAERN - POTENGI - POCO 35</v>
      </c>
      <c r="AC153" s="191"/>
      <c r="AD153" s="191" t="e">
        <f t="shared" si="8"/>
        <v>#VALUE!</v>
      </c>
      <c r="AE153" s="191" t="e">
        <f t="shared" si="9"/>
        <v>#VALUE!</v>
      </c>
      <c r="AF153" s="191"/>
      <c r="AG153" s="191"/>
      <c r="AH153" s="191"/>
    </row>
    <row r="154" spans="1:34" x14ac:dyDescent="0.2">
      <c r="A154" s="14" t="str">
        <f t="shared" si="10"/>
        <v>(151, 'CAERN', '', 'POTENGI - POCO 44', 'NATAL', 'RN', '', '', '0'),</v>
      </c>
      <c r="B154" s="14" t="s">
        <v>8395</v>
      </c>
      <c r="C154" s="14">
        <v>151</v>
      </c>
      <c r="D154" s="14" t="s">
        <v>8399</v>
      </c>
      <c r="E154" s="14" t="str">
        <f>"'"&amp;TabClienteLocalidade[[#This Row],[Cliente]]&amp;"'"</f>
        <v>'CAERN'</v>
      </c>
      <c r="F154" s="14" t="s">
        <v>8399</v>
      </c>
      <c r="G154" s="14" t="str">
        <f>"'"&amp;TabClienteLocalidade[[#This Row],[Regional]]&amp;"'"</f>
        <v>''</v>
      </c>
      <c r="H154" s="14" t="s">
        <v>8399</v>
      </c>
      <c r="I154" s="14" t="str">
        <f>"'"&amp;TabClienteLocalidade[[#This Row],[Localidade]]&amp;"'"</f>
        <v>'POTENGI - POCO 44'</v>
      </c>
      <c r="J154" s="14" t="s">
        <v>8399</v>
      </c>
      <c r="K154" s="14" t="str">
        <f>"'"&amp;TabClienteLocalidade[[#This Row],[Colunas2]]&amp;"'"</f>
        <v>'NATAL'</v>
      </c>
      <c r="L154" s="14" t="s">
        <v>8399</v>
      </c>
      <c r="M154" s="14" t="str">
        <f>"'"&amp;TabClienteLocalidade[[#This Row],[UF]]&amp;"'"</f>
        <v>'RN'</v>
      </c>
      <c r="N154" s="14" t="s">
        <v>8399</v>
      </c>
      <c r="O154" s="14" t="str">
        <f>"'"&amp;IFERROR(TabClienteLocalidade[[#This Row],[Lat]],"")&amp;"'"</f>
        <v>''</v>
      </c>
      <c r="P154" s="14" t="s">
        <v>8399</v>
      </c>
      <c r="Q154" s="14" t="str">
        <f>"'"&amp;IFERROR(TabClienteLocalidade[[#This Row],[Log]],"")&amp;"'"</f>
        <v>''</v>
      </c>
      <c r="R154" s="14" t="s">
        <v>8399</v>
      </c>
      <c r="S154" s="14" t="str">
        <f t="shared" si="11"/>
        <v>'0'</v>
      </c>
      <c r="T154" s="213" t="s">
        <v>8397</v>
      </c>
      <c r="U154" s="213">
        <f>COUNTIFS(CLIENTE_FORN[NICK],TabClienteLocalidade[[#This Row],[Cliente]])</f>
        <v>1</v>
      </c>
      <c r="V154" s="145" t="s">
        <v>133</v>
      </c>
      <c r="W154" s="145"/>
      <c r="X154" s="145" t="s">
        <v>1821</v>
      </c>
      <c r="Y154" s="176" t="str">
        <f>IFERROR(INDEX(EtaCliente!K:K,MATCH(TabClienteLocalidade[[#This Row],[Validação]],EtaCliente!$B:$B,0)),TabClienteLocalidade[[#This Row],[Colunas14]])</f>
        <v>RN</v>
      </c>
      <c r="Z154" s="176" t="str">
        <f>IFERROR(INDEX(EtaCliente!M:M,MATCH(TabClienteLocalidade[[#This Row],[Validação]],EtaCliente!$B:$B,0)),TabClienteLocalidade[[#This Row],[Colunas13]])</f>
        <v>NATAL</v>
      </c>
      <c r="AA154" s="147">
        <f>COUNTIFS(EtaCliente!B:B,AB154,EtaCliente!B:B,"&gt;&amp;1")</f>
        <v>1</v>
      </c>
      <c r="AB154" s="146" t="str">
        <f>IF(TabClienteLocalidade[[#This Row],[Cliente]]="","",TabClienteLocalidade[[#This Row],[Cliente]]&amp;" - "&amp;TabClienteLocalidade[[#This Row],[Localidade]])</f>
        <v>CAERN - POTENGI - POCO 44</v>
      </c>
      <c r="AC154" s="191"/>
      <c r="AD154" s="191" t="e">
        <f t="shared" si="8"/>
        <v>#VALUE!</v>
      </c>
      <c r="AE154" s="191" t="e">
        <f t="shared" si="9"/>
        <v>#VALUE!</v>
      </c>
      <c r="AF154" s="191"/>
      <c r="AG154" s="191"/>
      <c r="AH154" s="191"/>
    </row>
    <row r="155" spans="1:34" x14ac:dyDescent="0.2">
      <c r="A155" s="14" t="str">
        <f t="shared" si="10"/>
        <v>(152, 'CAERN', '', 'REDINHA', 'NATAL', 'RN', '', '', '0'),</v>
      </c>
      <c r="B155" s="14" t="s">
        <v>8395</v>
      </c>
      <c r="C155" s="14">
        <v>152</v>
      </c>
      <c r="D155" s="14" t="s">
        <v>8399</v>
      </c>
      <c r="E155" s="14" t="str">
        <f>"'"&amp;TabClienteLocalidade[[#This Row],[Cliente]]&amp;"'"</f>
        <v>'CAERN'</v>
      </c>
      <c r="F155" s="14" t="s">
        <v>8399</v>
      </c>
      <c r="G155" s="14" t="str">
        <f>"'"&amp;TabClienteLocalidade[[#This Row],[Regional]]&amp;"'"</f>
        <v>''</v>
      </c>
      <c r="H155" s="14" t="s">
        <v>8399</v>
      </c>
      <c r="I155" s="14" t="str">
        <f>"'"&amp;TabClienteLocalidade[[#This Row],[Localidade]]&amp;"'"</f>
        <v>'REDINHA'</v>
      </c>
      <c r="J155" s="14" t="s">
        <v>8399</v>
      </c>
      <c r="K155" s="14" t="str">
        <f>"'"&amp;TabClienteLocalidade[[#This Row],[Colunas2]]&amp;"'"</f>
        <v>'NATAL'</v>
      </c>
      <c r="L155" s="14" t="s">
        <v>8399</v>
      </c>
      <c r="M155" s="14" t="str">
        <f>"'"&amp;TabClienteLocalidade[[#This Row],[UF]]&amp;"'"</f>
        <v>'RN'</v>
      </c>
      <c r="N155" s="14" t="s">
        <v>8399</v>
      </c>
      <c r="O155" s="14" t="str">
        <f>"'"&amp;IFERROR(TabClienteLocalidade[[#This Row],[Lat]],"")&amp;"'"</f>
        <v>''</v>
      </c>
      <c r="P155" s="14" t="s">
        <v>8399</v>
      </c>
      <c r="Q155" s="14" t="str">
        <f>"'"&amp;IFERROR(TabClienteLocalidade[[#This Row],[Log]],"")&amp;"'"</f>
        <v>''</v>
      </c>
      <c r="R155" s="14" t="s">
        <v>8399</v>
      </c>
      <c r="S155" s="14" t="str">
        <f t="shared" si="11"/>
        <v>'0'</v>
      </c>
      <c r="T155" s="213" t="s">
        <v>8397</v>
      </c>
      <c r="U155" s="213">
        <f>COUNTIFS(CLIENTE_FORN[NICK],TabClienteLocalidade[[#This Row],[Cliente]])</f>
        <v>1</v>
      </c>
      <c r="V155" s="145" t="s">
        <v>133</v>
      </c>
      <c r="W155" s="145"/>
      <c r="X155" s="145" t="s">
        <v>1816</v>
      </c>
      <c r="Y155" s="176" t="str">
        <f>IFERROR(INDEX(EtaCliente!K:K,MATCH(TabClienteLocalidade[[#This Row],[Validação]],EtaCliente!$B:$B,0)),TabClienteLocalidade[[#This Row],[Colunas14]])</f>
        <v>RN</v>
      </c>
      <c r="Z155" s="176" t="str">
        <f>IFERROR(INDEX(EtaCliente!M:M,MATCH(TabClienteLocalidade[[#This Row],[Validação]],EtaCliente!$B:$B,0)),TabClienteLocalidade[[#This Row],[Colunas13]])</f>
        <v>NATAL</v>
      </c>
      <c r="AA155" s="147">
        <f>COUNTIFS(EtaCliente!B:B,AB155,EtaCliente!B:B,"&gt;&amp;1")</f>
        <v>1</v>
      </c>
      <c r="AB155" s="146" t="str">
        <f>IF(TabClienteLocalidade[[#This Row],[Cliente]]="","",TabClienteLocalidade[[#This Row],[Cliente]]&amp;" - "&amp;TabClienteLocalidade[[#This Row],[Localidade]])</f>
        <v>CAERN - REDINHA</v>
      </c>
      <c r="AC155" s="191"/>
      <c r="AD155" s="191" t="e">
        <f t="shared" si="8"/>
        <v>#VALUE!</v>
      </c>
      <c r="AE155" s="191" t="e">
        <f t="shared" si="9"/>
        <v>#VALUE!</v>
      </c>
      <c r="AF155" s="191"/>
      <c r="AG155" s="191"/>
      <c r="AH155" s="191"/>
    </row>
    <row r="156" spans="1:34" x14ac:dyDescent="0.2">
      <c r="A156" s="14" t="str">
        <f t="shared" si="10"/>
        <v>(153, 'CAERN', '', 'RIACHUELO', 'RIACHUELO', 'RN', '', '', '0'),</v>
      </c>
      <c r="B156" s="14" t="s">
        <v>8395</v>
      </c>
      <c r="C156" s="14">
        <v>153</v>
      </c>
      <c r="D156" s="14" t="s">
        <v>8399</v>
      </c>
      <c r="E156" s="14" t="str">
        <f>"'"&amp;TabClienteLocalidade[[#This Row],[Cliente]]&amp;"'"</f>
        <v>'CAERN'</v>
      </c>
      <c r="F156" s="14" t="s">
        <v>8399</v>
      </c>
      <c r="G156" s="14" t="str">
        <f>"'"&amp;TabClienteLocalidade[[#This Row],[Regional]]&amp;"'"</f>
        <v>''</v>
      </c>
      <c r="H156" s="14" t="s">
        <v>8399</v>
      </c>
      <c r="I156" s="14" t="str">
        <f>"'"&amp;TabClienteLocalidade[[#This Row],[Localidade]]&amp;"'"</f>
        <v>'RIACHUELO'</v>
      </c>
      <c r="J156" s="14" t="s">
        <v>8399</v>
      </c>
      <c r="K156" s="14" t="str">
        <f>"'"&amp;TabClienteLocalidade[[#This Row],[Colunas2]]&amp;"'"</f>
        <v>'RIACHUELO'</v>
      </c>
      <c r="L156" s="14" t="s">
        <v>8399</v>
      </c>
      <c r="M156" s="14" t="str">
        <f>"'"&amp;TabClienteLocalidade[[#This Row],[UF]]&amp;"'"</f>
        <v>'RN'</v>
      </c>
      <c r="N156" s="14" t="s">
        <v>8399</v>
      </c>
      <c r="O156" s="14" t="str">
        <f>"'"&amp;IFERROR(TabClienteLocalidade[[#This Row],[Lat]],"")&amp;"'"</f>
        <v>''</v>
      </c>
      <c r="P156" s="14" t="s">
        <v>8399</v>
      </c>
      <c r="Q156" s="14" t="str">
        <f>"'"&amp;IFERROR(TabClienteLocalidade[[#This Row],[Log]],"")&amp;"'"</f>
        <v>''</v>
      </c>
      <c r="R156" s="14" t="s">
        <v>8399</v>
      </c>
      <c r="S156" s="14" t="str">
        <f t="shared" si="11"/>
        <v>'0'</v>
      </c>
      <c r="T156" s="213" t="s">
        <v>8397</v>
      </c>
      <c r="U156" s="213">
        <f>COUNTIFS(CLIENTE_FORN[NICK],TabClienteLocalidade[[#This Row],[Cliente]])</f>
        <v>1</v>
      </c>
      <c r="V156" s="143" t="s">
        <v>133</v>
      </c>
      <c r="X156" s="145" t="s">
        <v>381</v>
      </c>
      <c r="Y156" s="176" t="str">
        <f>IFERROR(INDEX(EtaCliente!K:K,MATCH(TabClienteLocalidade[[#This Row],[Validação]],EtaCliente!$B:$B,0)),TabClienteLocalidade[[#This Row],[Colunas14]])</f>
        <v>RN</v>
      </c>
      <c r="Z156" s="176" t="str">
        <f>IFERROR(INDEX(EtaCliente!M:M,MATCH(TabClienteLocalidade[[#This Row],[Validação]],EtaCliente!$B:$B,0)),TabClienteLocalidade[[#This Row],[Colunas13]])</f>
        <v>RIACHUELO</v>
      </c>
      <c r="AA156" s="147">
        <f>COUNTIFS(EtaCliente!B:B,AB156,EtaCliente!B:B,"&gt;&amp;1")</f>
        <v>1</v>
      </c>
      <c r="AB156" s="147" t="str">
        <f>IF(TabClienteLocalidade[[#This Row],[Cliente]]="","",TabClienteLocalidade[[#This Row],[Cliente]]&amp;" - "&amp;TabClienteLocalidade[[#This Row],[Localidade]])</f>
        <v>CAERN - RIACHUELO</v>
      </c>
      <c r="AC156" s="191"/>
      <c r="AD156" s="191" t="e">
        <f t="shared" si="8"/>
        <v>#VALUE!</v>
      </c>
      <c r="AE156" s="191" t="e">
        <f t="shared" si="9"/>
        <v>#VALUE!</v>
      </c>
      <c r="AF156" s="191"/>
      <c r="AG156" s="191"/>
      <c r="AH156" s="191"/>
    </row>
    <row r="157" spans="1:34" ht="12.75" customHeight="1" x14ac:dyDescent="0.2">
      <c r="A157" s="14" t="str">
        <f t="shared" si="10"/>
        <v>(154, 'CAERN', '', 'RIO BAHIA', 'NATAL', 'RN', '', '', '0'),</v>
      </c>
      <c r="B157" s="14" t="s">
        <v>8395</v>
      </c>
      <c r="C157" s="14">
        <v>154</v>
      </c>
      <c r="D157" s="14" t="s">
        <v>8399</v>
      </c>
      <c r="E157" s="14" t="str">
        <f>"'"&amp;TabClienteLocalidade[[#This Row],[Cliente]]&amp;"'"</f>
        <v>'CAERN'</v>
      </c>
      <c r="F157" s="14" t="s">
        <v>8399</v>
      </c>
      <c r="G157" s="14" t="str">
        <f>"'"&amp;TabClienteLocalidade[[#This Row],[Regional]]&amp;"'"</f>
        <v>''</v>
      </c>
      <c r="H157" s="14" t="s">
        <v>8399</v>
      </c>
      <c r="I157" s="14" t="str">
        <f>"'"&amp;TabClienteLocalidade[[#This Row],[Localidade]]&amp;"'"</f>
        <v>'RIO BAHIA'</v>
      </c>
      <c r="J157" s="14" t="s">
        <v>8399</v>
      </c>
      <c r="K157" s="14" t="str">
        <f>"'"&amp;TabClienteLocalidade[[#This Row],[Colunas2]]&amp;"'"</f>
        <v>'NATAL'</v>
      </c>
      <c r="L157" s="14" t="s">
        <v>8399</v>
      </c>
      <c r="M157" s="14" t="str">
        <f>"'"&amp;TabClienteLocalidade[[#This Row],[UF]]&amp;"'"</f>
        <v>'RN'</v>
      </c>
      <c r="N157" s="14" t="s">
        <v>8399</v>
      </c>
      <c r="O157" s="14" t="str">
        <f>"'"&amp;IFERROR(TabClienteLocalidade[[#This Row],[Lat]],"")&amp;"'"</f>
        <v>''</v>
      </c>
      <c r="P157" s="14" t="s">
        <v>8399</v>
      </c>
      <c r="Q157" s="14" t="str">
        <f>"'"&amp;IFERROR(TabClienteLocalidade[[#This Row],[Log]],"")&amp;"'"</f>
        <v>''</v>
      </c>
      <c r="R157" s="14" t="s">
        <v>8399</v>
      </c>
      <c r="S157" s="14" t="str">
        <f t="shared" si="11"/>
        <v>'0'</v>
      </c>
      <c r="T157" s="213" t="s">
        <v>8397</v>
      </c>
      <c r="U157" s="213">
        <f>COUNTIFS(CLIENTE_FORN[NICK],TabClienteLocalidade[[#This Row],[Cliente]])</f>
        <v>1</v>
      </c>
      <c r="V157" s="145" t="s">
        <v>133</v>
      </c>
      <c r="X157" s="143" t="s">
        <v>7354</v>
      </c>
      <c r="Y157" s="176" t="str">
        <f>IFERROR(INDEX(EtaCliente!K:K,MATCH(TabClienteLocalidade[[#This Row],[Validação]],EtaCliente!$B:$B,0)),TabClienteLocalidade[[#This Row],[Colunas14]])</f>
        <v>RN</v>
      </c>
      <c r="Z157" s="176" t="str">
        <f>IFERROR(INDEX(EtaCliente!M:M,MATCH(TabClienteLocalidade[[#This Row],[Validação]],EtaCliente!$B:$B,0)),TabClienteLocalidade[[#This Row],[Colunas13]])</f>
        <v>NATAL</v>
      </c>
      <c r="AA157" s="147">
        <f>COUNTIFS(EtaCliente!B:B,AB157,EtaCliente!B:B,"&gt;&amp;1")</f>
        <v>1</v>
      </c>
      <c r="AB157" s="147" t="str">
        <f>IF(TabClienteLocalidade[[#This Row],[Cliente]]="","",TabClienteLocalidade[[#This Row],[Cliente]]&amp;" - "&amp;TabClienteLocalidade[[#This Row],[Localidade]])</f>
        <v>CAERN - RIO BAHIA</v>
      </c>
      <c r="AC157" s="191"/>
      <c r="AD157" s="191" t="e">
        <f t="shared" si="8"/>
        <v>#VALUE!</v>
      </c>
      <c r="AE157" s="191" t="e">
        <f t="shared" si="9"/>
        <v>#VALUE!</v>
      </c>
      <c r="AF157" s="191"/>
      <c r="AG157" s="191"/>
      <c r="AH157" s="191"/>
    </row>
    <row r="158" spans="1:34" x14ac:dyDescent="0.2">
      <c r="A158" s="14" t="str">
        <f t="shared" si="10"/>
        <v>(155, 'CAERN', '', 'RODOLFO FERNANDES', 'RODOLFO FERNANDES', 'RN', '', '', '0'),</v>
      </c>
      <c r="B158" s="14" t="s">
        <v>8395</v>
      </c>
      <c r="C158" s="14">
        <v>155</v>
      </c>
      <c r="D158" s="14" t="s">
        <v>8399</v>
      </c>
      <c r="E158" s="14" t="str">
        <f>"'"&amp;TabClienteLocalidade[[#This Row],[Cliente]]&amp;"'"</f>
        <v>'CAERN'</v>
      </c>
      <c r="F158" s="14" t="s">
        <v>8399</v>
      </c>
      <c r="G158" s="14" t="str">
        <f>"'"&amp;TabClienteLocalidade[[#This Row],[Regional]]&amp;"'"</f>
        <v>''</v>
      </c>
      <c r="H158" s="14" t="s">
        <v>8399</v>
      </c>
      <c r="I158" s="14" t="str">
        <f>"'"&amp;TabClienteLocalidade[[#This Row],[Localidade]]&amp;"'"</f>
        <v>'RODOLFO FERNANDES'</v>
      </c>
      <c r="J158" s="14" t="s">
        <v>8399</v>
      </c>
      <c r="K158" s="14" t="str">
        <f>"'"&amp;TabClienteLocalidade[[#This Row],[Colunas2]]&amp;"'"</f>
        <v>'RODOLFO FERNANDES'</v>
      </c>
      <c r="L158" s="14" t="s">
        <v>8399</v>
      </c>
      <c r="M158" s="14" t="str">
        <f>"'"&amp;TabClienteLocalidade[[#This Row],[UF]]&amp;"'"</f>
        <v>'RN'</v>
      </c>
      <c r="N158" s="14" t="s">
        <v>8399</v>
      </c>
      <c r="O158" s="14" t="str">
        <f>"'"&amp;IFERROR(TabClienteLocalidade[[#This Row],[Lat]],"")&amp;"'"</f>
        <v>''</v>
      </c>
      <c r="P158" s="14" t="s">
        <v>8399</v>
      </c>
      <c r="Q158" s="14" t="str">
        <f>"'"&amp;IFERROR(TabClienteLocalidade[[#This Row],[Log]],"")&amp;"'"</f>
        <v>''</v>
      </c>
      <c r="R158" s="14" t="s">
        <v>8399</v>
      </c>
      <c r="S158" s="14" t="str">
        <f t="shared" si="11"/>
        <v>'0'</v>
      </c>
      <c r="T158" s="213" t="s">
        <v>8397</v>
      </c>
      <c r="U158" s="213">
        <f>COUNTIFS(CLIENTE_FORN[NICK],TabClienteLocalidade[[#This Row],[Cliente]])</f>
        <v>1</v>
      </c>
      <c r="V158" s="143" t="s">
        <v>133</v>
      </c>
      <c r="X158" s="145" t="s">
        <v>382</v>
      </c>
      <c r="Y158" s="176" t="str">
        <f>IFERROR(INDEX(EtaCliente!K:K,MATCH(TabClienteLocalidade[[#This Row],[Validação]],EtaCliente!$B:$B,0)),TabClienteLocalidade[[#This Row],[Colunas14]])</f>
        <v>RN</v>
      </c>
      <c r="Z158" s="176" t="str">
        <f>IFERROR(INDEX(EtaCliente!M:M,MATCH(TabClienteLocalidade[[#This Row],[Validação]],EtaCliente!$B:$B,0)),TabClienteLocalidade[[#This Row],[Colunas13]])</f>
        <v>RODOLFO FERNANDES</v>
      </c>
      <c r="AA158" s="147">
        <f>COUNTIFS(EtaCliente!B:B,AB158,EtaCliente!B:B,"&gt;&amp;1")</f>
        <v>1</v>
      </c>
      <c r="AB158" s="147" t="str">
        <f>IF(TabClienteLocalidade[[#This Row],[Cliente]]="","",TabClienteLocalidade[[#This Row],[Cliente]]&amp;" - "&amp;TabClienteLocalidade[[#This Row],[Localidade]])</f>
        <v>CAERN - RODOLFO FERNANDES</v>
      </c>
      <c r="AC158" s="191"/>
      <c r="AD158" s="191" t="e">
        <f t="shared" si="8"/>
        <v>#VALUE!</v>
      </c>
      <c r="AE158" s="191" t="e">
        <f t="shared" si="9"/>
        <v>#VALUE!</v>
      </c>
      <c r="AF158" s="191"/>
      <c r="AG158" s="191"/>
      <c r="AH158" s="191"/>
    </row>
    <row r="159" spans="1:34" x14ac:dyDescent="0.2">
      <c r="A159" s="14" t="str">
        <f t="shared" si="10"/>
        <v>(156, 'CAERN', '', 'SAN VALE', 'NATAL', 'RN', '-5.8545031', '-35.2173506', '0'),</v>
      </c>
      <c r="B159" s="14" t="s">
        <v>8395</v>
      </c>
      <c r="C159" s="14">
        <v>156</v>
      </c>
      <c r="D159" s="14" t="s">
        <v>8399</v>
      </c>
      <c r="E159" s="14" t="str">
        <f>"'"&amp;TabClienteLocalidade[[#This Row],[Cliente]]&amp;"'"</f>
        <v>'CAERN'</v>
      </c>
      <c r="F159" s="14" t="s">
        <v>8399</v>
      </c>
      <c r="G159" s="14" t="str">
        <f>"'"&amp;TabClienteLocalidade[[#This Row],[Regional]]&amp;"'"</f>
        <v>''</v>
      </c>
      <c r="H159" s="14" t="s">
        <v>8399</v>
      </c>
      <c r="I159" s="14" t="str">
        <f>"'"&amp;TabClienteLocalidade[[#This Row],[Localidade]]&amp;"'"</f>
        <v>'SAN VALE'</v>
      </c>
      <c r="J159" s="14" t="s">
        <v>8399</v>
      </c>
      <c r="K159" s="14" t="str">
        <f>"'"&amp;TabClienteLocalidade[[#This Row],[Colunas2]]&amp;"'"</f>
        <v>'NATAL'</v>
      </c>
      <c r="L159" s="14" t="s">
        <v>8399</v>
      </c>
      <c r="M159" s="14" t="str">
        <f>"'"&amp;TabClienteLocalidade[[#This Row],[UF]]&amp;"'"</f>
        <v>'RN'</v>
      </c>
      <c r="N159" s="14" t="s">
        <v>8399</v>
      </c>
      <c r="O159" s="14" t="str">
        <f>"'"&amp;IFERROR(TabClienteLocalidade[[#This Row],[Lat]],"")&amp;"'"</f>
        <v>'-5.8545031'</v>
      </c>
      <c r="P159" s="14" t="s">
        <v>8399</v>
      </c>
      <c r="Q159" s="14" t="str">
        <f>"'"&amp;IFERROR(TabClienteLocalidade[[#This Row],[Log]],"")&amp;"'"</f>
        <v>'-35.2173506'</v>
      </c>
      <c r="R159" s="14" t="s">
        <v>8399</v>
      </c>
      <c r="S159" s="14" t="str">
        <f t="shared" si="11"/>
        <v>'0'</v>
      </c>
      <c r="T159" s="213" t="s">
        <v>8397</v>
      </c>
      <c r="U159" s="213">
        <f>COUNTIFS(CLIENTE_FORN[NICK],TabClienteLocalidade[[#This Row],[Cliente]])</f>
        <v>1</v>
      </c>
      <c r="V159" s="145" t="s">
        <v>133</v>
      </c>
      <c r="W159" s="145"/>
      <c r="X159" s="145" t="s">
        <v>1892</v>
      </c>
      <c r="Y159" s="176" t="str">
        <f>IFERROR(INDEX(EtaCliente!K:K,MATCH(TabClienteLocalidade[[#This Row],[Validação]],EtaCliente!$B:$B,0)),TabClienteLocalidade[[#This Row],[Colunas14]])</f>
        <v>RN</v>
      </c>
      <c r="Z159" s="176" t="str">
        <f>IFERROR(INDEX(EtaCliente!M:M,MATCH(TabClienteLocalidade[[#This Row],[Validação]],EtaCliente!$B:$B,0)),TabClienteLocalidade[[#This Row],[Colunas13]])</f>
        <v>NATAL</v>
      </c>
      <c r="AA159" s="147">
        <f>COUNTIFS(EtaCliente!B:B,AB159,EtaCliente!B:B,"&gt;&amp;1")</f>
        <v>1</v>
      </c>
      <c r="AB159" s="146" t="str">
        <f>IF(TabClienteLocalidade[[#This Row],[Cliente]]="","",TabClienteLocalidade[[#This Row],[Cliente]]&amp;" - "&amp;TabClienteLocalidade[[#This Row],[Localidade]])</f>
        <v>CAERN - SAN VALE</v>
      </c>
      <c r="AC159" s="191" t="s">
        <v>8277</v>
      </c>
      <c r="AD159" s="191" t="str">
        <f t="shared" si="8"/>
        <v>-5.8545031</v>
      </c>
      <c r="AE159" s="191" t="str">
        <f t="shared" si="9"/>
        <v>-35.2173506</v>
      </c>
      <c r="AF159" s="191"/>
      <c r="AG159" s="191"/>
      <c r="AH159" s="191"/>
    </row>
    <row r="160" spans="1:34" x14ac:dyDescent="0.2">
      <c r="A160" s="14" t="str">
        <f t="shared" si="10"/>
        <v>(157, 'CAERN', '', 'SANTA CRUZ - EB - 16', 'SANTA CRUZ', 'RN', '-6.2471399', '-35.9662557', '0'),</v>
      </c>
      <c r="B160" s="14" t="s">
        <v>8395</v>
      </c>
      <c r="C160" s="14">
        <v>157</v>
      </c>
      <c r="D160" s="14" t="s">
        <v>8399</v>
      </c>
      <c r="E160" s="14" t="str">
        <f>"'"&amp;TabClienteLocalidade[[#This Row],[Cliente]]&amp;"'"</f>
        <v>'CAERN'</v>
      </c>
      <c r="F160" s="14" t="s">
        <v>8399</v>
      </c>
      <c r="G160" s="14" t="str">
        <f>"'"&amp;TabClienteLocalidade[[#This Row],[Regional]]&amp;"'"</f>
        <v>''</v>
      </c>
      <c r="H160" s="14" t="s">
        <v>8399</v>
      </c>
      <c r="I160" s="14" t="str">
        <f>"'"&amp;TabClienteLocalidade[[#This Row],[Localidade]]&amp;"'"</f>
        <v>'SANTA CRUZ - EB - 16'</v>
      </c>
      <c r="J160" s="14" t="s">
        <v>8399</v>
      </c>
      <c r="K160" s="14" t="str">
        <f>"'"&amp;TabClienteLocalidade[[#This Row],[Colunas2]]&amp;"'"</f>
        <v>'SANTA CRUZ'</v>
      </c>
      <c r="L160" s="14" t="s">
        <v>8399</v>
      </c>
      <c r="M160" s="14" t="str">
        <f>"'"&amp;TabClienteLocalidade[[#This Row],[UF]]&amp;"'"</f>
        <v>'RN'</v>
      </c>
      <c r="N160" s="14" t="s">
        <v>8399</v>
      </c>
      <c r="O160" s="14" t="str">
        <f>"'"&amp;IFERROR(TabClienteLocalidade[[#This Row],[Lat]],"")&amp;"'"</f>
        <v>'-6.2471399'</v>
      </c>
      <c r="P160" s="14" t="s">
        <v>8399</v>
      </c>
      <c r="Q160" s="14" t="str">
        <f>"'"&amp;IFERROR(TabClienteLocalidade[[#This Row],[Log]],"")&amp;"'"</f>
        <v>'-35.9662557'</v>
      </c>
      <c r="R160" s="14" t="s">
        <v>8399</v>
      </c>
      <c r="S160" s="14" t="str">
        <f t="shared" si="11"/>
        <v>'0'</v>
      </c>
      <c r="T160" s="213" t="s">
        <v>8397</v>
      </c>
      <c r="U160" s="213">
        <f>COUNTIFS(CLIENTE_FORN[NICK],TabClienteLocalidade[[#This Row],[Cliente]])</f>
        <v>1</v>
      </c>
      <c r="V160" s="143" t="s">
        <v>133</v>
      </c>
      <c r="X160" s="145" t="s">
        <v>7368</v>
      </c>
      <c r="Y160" s="176" t="str">
        <f>IFERROR(INDEX(EtaCliente!K:K,MATCH(TabClienteLocalidade[[#This Row],[Validação]],EtaCliente!$B:$B,0)),TabClienteLocalidade[[#This Row],[Colunas14]])</f>
        <v>RN</v>
      </c>
      <c r="Z160" s="176" t="str">
        <f>IFERROR(INDEX(EtaCliente!M:M,MATCH(TabClienteLocalidade[[#This Row],[Validação]],EtaCliente!$B:$B,0)),TabClienteLocalidade[[#This Row],[Colunas13]])</f>
        <v>SANTA CRUZ</v>
      </c>
      <c r="AA160" s="147">
        <f>COUNTIFS(EtaCliente!B:B,AB160,EtaCliente!B:B,"&gt;&amp;1")</f>
        <v>1</v>
      </c>
      <c r="AB160" s="147" t="str">
        <f>IF(TabClienteLocalidade[[#This Row],[Cliente]]="","",TabClienteLocalidade[[#This Row],[Cliente]]&amp;" - "&amp;TabClienteLocalidade[[#This Row],[Localidade]])</f>
        <v>CAERN - SANTA CRUZ - EB - 16</v>
      </c>
      <c r="AC160" s="191" t="s">
        <v>8291</v>
      </c>
      <c r="AD160" s="191" t="str">
        <f t="shared" si="8"/>
        <v>-6.2471399</v>
      </c>
      <c r="AE160" s="191" t="str">
        <f t="shared" si="9"/>
        <v>-35.9662557</v>
      </c>
      <c r="AF160" s="191"/>
      <c r="AG160" s="191"/>
      <c r="AH160" s="191"/>
    </row>
    <row r="161" spans="1:34" x14ac:dyDescent="0.2">
      <c r="A161" s="14" t="str">
        <f t="shared" si="10"/>
        <v>(158, 'CAERN', '', 'SANTA FE', 'NATAL', 'RN', '', '', '0'),</v>
      </c>
      <c r="B161" s="14" t="s">
        <v>8395</v>
      </c>
      <c r="C161" s="14">
        <v>158</v>
      </c>
      <c r="D161" s="14" t="s">
        <v>8399</v>
      </c>
      <c r="E161" s="14" t="str">
        <f>"'"&amp;TabClienteLocalidade[[#This Row],[Cliente]]&amp;"'"</f>
        <v>'CAERN'</v>
      </c>
      <c r="F161" s="14" t="s">
        <v>8399</v>
      </c>
      <c r="G161" s="14" t="str">
        <f>"'"&amp;TabClienteLocalidade[[#This Row],[Regional]]&amp;"'"</f>
        <v>''</v>
      </c>
      <c r="H161" s="14" t="s">
        <v>8399</v>
      </c>
      <c r="I161" s="14" t="str">
        <f>"'"&amp;TabClienteLocalidade[[#This Row],[Localidade]]&amp;"'"</f>
        <v>'SANTA FE'</v>
      </c>
      <c r="J161" s="14" t="s">
        <v>8399</v>
      </c>
      <c r="K161" s="14" t="str">
        <f>"'"&amp;TabClienteLocalidade[[#This Row],[Colunas2]]&amp;"'"</f>
        <v>'NATAL'</v>
      </c>
      <c r="L161" s="14" t="s">
        <v>8399</v>
      </c>
      <c r="M161" s="14" t="str">
        <f>"'"&amp;TabClienteLocalidade[[#This Row],[UF]]&amp;"'"</f>
        <v>'RN'</v>
      </c>
      <c r="N161" s="14" t="s">
        <v>8399</v>
      </c>
      <c r="O161" s="14" t="str">
        <f>"'"&amp;IFERROR(TabClienteLocalidade[[#This Row],[Lat]],"")&amp;"'"</f>
        <v>''</v>
      </c>
      <c r="P161" s="14" t="s">
        <v>8399</v>
      </c>
      <c r="Q161" s="14" t="str">
        <f>"'"&amp;IFERROR(TabClienteLocalidade[[#This Row],[Log]],"")&amp;"'"</f>
        <v>''</v>
      </c>
      <c r="R161" s="14" t="s">
        <v>8399</v>
      </c>
      <c r="S161" s="14" t="str">
        <f t="shared" si="11"/>
        <v>'0'</v>
      </c>
      <c r="T161" s="213" t="s">
        <v>8397</v>
      </c>
      <c r="U161" s="213">
        <f>COUNTIFS(CLIENTE_FORN[NICK],TabClienteLocalidade[[#This Row],[Cliente]])</f>
        <v>1</v>
      </c>
      <c r="V161" s="143" t="s">
        <v>133</v>
      </c>
      <c r="X161" s="145" t="s">
        <v>1716</v>
      </c>
      <c r="Y161" s="176" t="str">
        <f>IFERROR(INDEX(EtaCliente!K:K,MATCH(TabClienteLocalidade[[#This Row],[Validação]],EtaCliente!$B:$B,0)),TabClienteLocalidade[[#This Row],[Colunas14]])</f>
        <v>RN</v>
      </c>
      <c r="Z161" s="176" t="str">
        <f>IFERROR(INDEX(EtaCliente!M:M,MATCH(TabClienteLocalidade[[#This Row],[Validação]],EtaCliente!$B:$B,0)),TabClienteLocalidade[[#This Row],[Colunas13]])</f>
        <v>NATAL</v>
      </c>
      <c r="AA161" s="147">
        <f>COUNTIFS(EtaCliente!B:B,AB161,EtaCliente!B:B,"&gt;&amp;1")</f>
        <v>1</v>
      </c>
      <c r="AB161" s="147" t="str">
        <f>IF(TabClienteLocalidade[[#This Row],[Cliente]]="","",TabClienteLocalidade[[#This Row],[Cliente]]&amp;" - "&amp;TabClienteLocalidade[[#This Row],[Localidade]])</f>
        <v>CAERN - SANTA FE</v>
      </c>
      <c r="AC161" s="191"/>
      <c r="AD161" s="191" t="e">
        <f t="shared" si="8"/>
        <v>#VALUE!</v>
      </c>
      <c r="AE161" s="191" t="e">
        <f t="shared" si="9"/>
        <v>#VALUE!</v>
      </c>
      <c r="AF161" s="191"/>
      <c r="AG161" s="191"/>
      <c r="AH161" s="191"/>
    </row>
    <row r="162" spans="1:34" x14ac:dyDescent="0.2">
      <c r="A162" s="14" t="str">
        <f t="shared" si="10"/>
        <v>(159, 'CAERN', '', 'SANTANA DO MATOS', 'SANTANA DO MATOS', 'RN', '', '', '0'),</v>
      </c>
      <c r="B162" s="14" t="s">
        <v>8395</v>
      </c>
      <c r="C162" s="14">
        <v>159</v>
      </c>
      <c r="D162" s="14" t="s">
        <v>8399</v>
      </c>
      <c r="E162" s="14" t="str">
        <f>"'"&amp;TabClienteLocalidade[[#This Row],[Cliente]]&amp;"'"</f>
        <v>'CAERN'</v>
      </c>
      <c r="F162" s="14" t="s">
        <v>8399</v>
      </c>
      <c r="G162" s="14" t="str">
        <f>"'"&amp;TabClienteLocalidade[[#This Row],[Regional]]&amp;"'"</f>
        <v>''</v>
      </c>
      <c r="H162" s="14" t="s">
        <v>8399</v>
      </c>
      <c r="I162" s="14" t="str">
        <f>"'"&amp;TabClienteLocalidade[[#This Row],[Localidade]]&amp;"'"</f>
        <v>'SANTANA DO MATOS'</v>
      </c>
      <c r="J162" s="14" t="s">
        <v>8399</v>
      </c>
      <c r="K162" s="14" t="str">
        <f>"'"&amp;TabClienteLocalidade[[#This Row],[Colunas2]]&amp;"'"</f>
        <v>'SANTANA DO MATOS'</v>
      </c>
      <c r="L162" s="14" t="s">
        <v>8399</v>
      </c>
      <c r="M162" s="14" t="str">
        <f>"'"&amp;TabClienteLocalidade[[#This Row],[UF]]&amp;"'"</f>
        <v>'RN'</v>
      </c>
      <c r="N162" s="14" t="s">
        <v>8399</v>
      </c>
      <c r="O162" s="14" t="str">
        <f>"'"&amp;IFERROR(TabClienteLocalidade[[#This Row],[Lat]],"")&amp;"'"</f>
        <v>''</v>
      </c>
      <c r="P162" s="14" t="s">
        <v>8399</v>
      </c>
      <c r="Q162" s="14" t="str">
        <f>"'"&amp;IFERROR(TabClienteLocalidade[[#This Row],[Log]],"")&amp;"'"</f>
        <v>''</v>
      </c>
      <c r="R162" s="14" t="s">
        <v>8399</v>
      </c>
      <c r="S162" s="14" t="str">
        <f t="shared" si="11"/>
        <v>'0'</v>
      </c>
      <c r="T162" s="213" t="s">
        <v>8397</v>
      </c>
      <c r="U162" s="213">
        <f>COUNTIFS(CLIENTE_FORN[NICK],TabClienteLocalidade[[#This Row],[Cliente]])</f>
        <v>1</v>
      </c>
      <c r="V162" s="143" t="s">
        <v>133</v>
      </c>
      <c r="X162" s="145" t="s">
        <v>383</v>
      </c>
      <c r="Y162" s="176" t="str">
        <f>IFERROR(INDEX(EtaCliente!K:K,MATCH(TabClienteLocalidade[[#This Row],[Validação]],EtaCliente!$B:$B,0)),TabClienteLocalidade[[#This Row],[Colunas14]])</f>
        <v>RN</v>
      </c>
      <c r="Z162" s="176" t="str">
        <f>IFERROR(INDEX(EtaCliente!M:M,MATCH(TabClienteLocalidade[[#This Row],[Validação]],EtaCliente!$B:$B,0)),TabClienteLocalidade[[#This Row],[Colunas13]])</f>
        <v>SANTANA DO MATOS</v>
      </c>
      <c r="AA162" s="147">
        <f>COUNTIFS(EtaCliente!B:B,AB162,EtaCliente!B:B,"&gt;&amp;1")</f>
        <v>1</v>
      </c>
      <c r="AB162" s="147" t="str">
        <f>IF(TabClienteLocalidade[[#This Row],[Cliente]]="","",TabClienteLocalidade[[#This Row],[Cliente]]&amp;" - "&amp;TabClienteLocalidade[[#This Row],[Localidade]])</f>
        <v>CAERN - SANTANA DO MATOS</v>
      </c>
      <c r="AC162" s="191"/>
      <c r="AD162" s="191" t="e">
        <f t="shared" si="8"/>
        <v>#VALUE!</v>
      </c>
      <c r="AE162" s="191" t="e">
        <f t="shared" si="9"/>
        <v>#VALUE!</v>
      </c>
      <c r="AF162" s="191"/>
      <c r="AG162" s="191"/>
      <c r="AH162" s="191"/>
    </row>
    <row r="163" spans="1:34" x14ac:dyDescent="0.2">
      <c r="A163" s="14" t="str">
        <f t="shared" si="10"/>
        <v>(160, 'CAERN', '', 'SANTANA DO SERIDO', 'SANTANA DO SERIDO', 'RN', '', '', '0'),</v>
      </c>
      <c r="B163" s="14" t="s">
        <v>8395</v>
      </c>
      <c r="C163" s="14">
        <v>160</v>
      </c>
      <c r="D163" s="14" t="s">
        <v>8399</v>
      </c>
      <c r="E163" s="14" t="str">
        <f>"'"&amp;TabClienteLocalidade[[#This Row],[Cliente]]&amp;"'"</f>
        <v>'CAERN'</v>
      </c>
      <c r="F163" s="14" t="s">
        <v>8399</v>
      </c>
      <c r="G163" s="14" t="str">
        <f>"'"&amp;TabClienteLocalidade[[#This Row],[Regional]]&amp;"'"</f>
        <v>''</v>
      </c>
      <c r="H163" s="14" t="s">
        <v>8399</v>
      </c>
      <c r="I163" s="14" t="str">
        <f>"'"&amp;TabClienteLocalidade[[#This Row],[Localidade]]&amp;"'"</f>
        <v>'SANTANA DO SERIDO'</v>
      </c>
      <c r="J163" s="14" t="s">
        <v>8399</v>
      </c>
      <c r="K163" s="14" t="str">
        <f>"'"&amp;TabClienteLocalidade[[#This Row],[Colunas2]]&amp;"'"</f>
        <v>'SANTANA DO SERIDO'</v>
      </c>
      <c r="L163" s="14" t="s">
        <v>8399</v>
      </c>
      <c r="M163" s="14" t="str">
        <f>"'"&amp;TabClienteLocalidade[[#This Row],[UF]]&amp;"'"</f>
        <v>'RN'</v>
      </c>
      <c r="N163" s="14" t="s">
        <v>8399</v>
      </c>
      <c r="O163" s="14" t="str">
        <f>"'"&amp;IFERROR(TabClienteLocalidade[[#This Row],[Lat]],"")&amp;"'"</f>
        <v>''</v>
      </c>
      <c r="P163" s="14" t="s">
        <v>8399</v>
      </c>
      <c r="Q163" s="14" t="str">
        <f>"'"&amp;IFERROR(TabClienteLocalidade[[#This Row],[Log]],"")&amp;"'"</f>
        <v>''</v>
      </c>
      <c r="R163" s="14" t="s">
        <v>8399</v>
      </c>
      <c r="S163" s="14" t="str">
        <f t="shared" si="11"/>
        <v>'0'</v>
      </c>
      <c r="T163" s="213" t="s">
        <v>8397</v>
      </c>
      <c r="U163" s="213">
        <f>COUNTIFS(CLIENTE_FORN[NICK],TabClienteLocalidade[[#This Row],[Cliente]])</f>
        <v>1</v>
      </c>
      <c r="V163" s="143" t="s">
        <v>133</v>
      </c>
      <c r="X163" s="145" t="s">
        <v>1552</v>
      </c>
      <c r="Y163" s="176" t="str">
        <f>IFERROR(INDEX(EtaCliente!K:K,MATCH(TabClienteLocalidade[[#This Row],[Validação]],EtaCliente!$B:$B,0)),TabClienteLocalidade[[#This Row],[Colunas14]])</f>
        <v>RN</v>
      </c>
      <c r="Z163" s="176" t="str">
        <f>IFERROR(INDEX(EtaCliente!M:M,MATCH(TabClienteLocalidade[[#This Row],[Validação]],EtaCliente!$B:$B,0)),TabClienteLocalidade[[#This Row],[Colunas13]])</f>
        <v>SANTANA DO SERIDO</v>
      </c>
      <c r="AA163" s="147">
        <f>COUNTIFS(EtaCliente!B:B,AB163,EtaCliente!B:B,"&gt;&amp;1")</f>
        <v>1</v>
      </c>
      <c r="AB163" s="147" t="str">
        <f>IF(TabClienteLocalidade[[#This Row],[Cliente]]="","",TabClienteLocalidade[[#This Row],[Cliente]]&amp;" - "&amp;TabClienteLocalidade[[#This Row],[Localidade]])</f>
        <v>CAERN - SANTANA DO SERIDO</v>
      </c>
      <c r="AC163" s="191"/>
      <c r="AD163" s="191" t="e">
        <f t="shared" si="8"/>
        <v>#VALUE!</v>
      </c>
      <c r="AE163" s="191" t="e">
        <f t="shared" si="9"/>
        <v>#VALUE!</v>
      </c>
      <c r="AF163" s="191"/>
      <c r="AG163" s="191"/>
      <c r="AH163" s="191"/>
    </row>
    <row r="164" spans="1:34" x14ac:dyDescent="0.2">
      <c r="A164" s="14" t="str">
        <f t="shared" si="10"/>
        <v>(161, 'CAERN', '', 'SAO FERNANDO', 'SAO FERNANDO', 'RN', '-6.3762033', '-37.185178', '0'),</v>
      </c>
      <c r="B164" s="14" t="s">
        <v>8395</v>
      </c>
      <c r="C164" s="14">
        <v>161</v>
      </c>
      <c r="D164" s="14" t="s">
        <v>8399</v>
      </c>
      <c r="E164" s="14" t="str">
        <f>"'"&amp;TabClienteLocalidade[[#This Row],[Cliente]]&amp;"'"</f>
        <v>'CAERN'</v>
      </c>
      <c r="F164" s="14" t="s">
        <v>8399</v>
      </c>
      <c r="G164" s="14" t="str">
        <f>"'"&amp;TabClienteLocalidade[[#This Row],[Regional]]&amp;"'"</f>
        <v>''</v>
      </c>
      <c r="H164" s="14" t="s">
        <v>8399</v>
      </c>
      <c r="I164" s="14" t="str">
        <f>"'"&amp;TabClienteLocalidade[[#This Row],[Localidade]]&amp;"'"</f>
        <v>'SAO FERNANDO'</v>
      </c>
      <c r="J164" s="14" t="s">
        <v>8399</v>
      </c>
      <c r="K164" s="14" t="str">
        <f>"'"&amp;TabClienteLocalidade[[#This Row],[Colunas2]]&amp;"'"</f>
        <v>'SAO FERNANDO'</v>
      </c>
      <c r="L164" s="14" t="s">
        <v>8399</v>
      </c>
      <c r="M164" s="14" t="str">
        <f>"'"&amp;TabClienteLocalidade[[#This Row],[UF]]&amp;"'"</f>
        <v>'RN'</v>
      </c>
      <c r="N164" s="14" t="s">
        <v>8399</v>
      </c>
      <c r="O164" s="14" t="str">
        <f>"'"&amp;IFERROR(TabClienteLocalidade[[#This Row],[Lat]],"")&amp;"'"</f>
        <v>'-6.3762033'</v>
      </c>
      <c r="P164" s="14" t="s">
        <v>8399</v>
      </c>
      <c r="Q164" s="14" t="str">
        <f>"'"&amp;IFERROR(TabClienteLocalidade[[#This Row],[Log]],"")&amp;"'"</f>
        <v>'-37.185178'</v>
      </c>
      <c r="R164" s="14" t="s">
        <v>8399</v>
      </c>
      <c r="S164" s="14" t="str">
        <f t="shared" si="11"/>
        <v>'0'</v>
      </c>
      <c r="T164" s="213" t="s">
        <v>8397</v>
      </c>
      <c r="U164" s="213">
        <f>COUNTIFS(CLIENTE_FORN[NICK],TabClienteLocalidade[[#This Row],[Cliente]])</f>
        <v>1</v>
      </c>
      <c r="V164" s="143" t="s">
        <v>133</v>
      </c>
      <c r="X164" s="145" t="s">
        <v>1598</v>
      </c>
      <c r="Y164" s="176" t="str">
        <f>IFERROR(INDEX(EtaCliente!K:K,MATCH(TabClienteLocalidade[[#This Row],[Validação]],EtaCliente!$B:$B,0)),TabClienteLocalidade[[#This Row],[Colunas14]])</f>
        <v>RN</v>
      </c>
      <c r="Z164" s="176" t="str">
        <f>IFERROR(INDEX(EtaCliente!M:M,MATCH(TabClienteLocalidade[[#This Row],[Validação]],EtaCliente!$B:$B,0)),TabClienteLocalidade[[#This Row],[Colunas13]])</f>
        <v>SAO FERNANDO</v>
      </c>
      <c r="AA164" s="147">
        <f>COUNTIFS(EtaCliente!B:B,AB164,EtaCliente!B:B,"&gt;&amp;1")</f>
        <v>1</v>
      </c>
      <c r="AB164" s="147" t="str">
        <f>IF(TabClienteLocalidade[[#This Row],[Cliente]]="","",TabClienteLocalidade[[#This Row],[Cliente]]&amp;" - "&amp;TabClienteLocalidade[[#This Row],[Localidade]])</f>
        <v>CAERN - SAO FERNANDO</v>
      </c>
      <c r="AC164" s="191" t="s">
        <v>8288</v>
      </c>
      <c r="AD164" s="191" t="str">
        <f t="shared" si="8"/>
        <v>-6.3762033</v>
      </c>
      <c r="AE164" s="191" t="str">
        <f t="shared" si="9"/>
        <v>-37.185178</v>
      </c>
      <c r="AF164" s="191"/>
      <c r="AG164" s="191"/>
      <c r="AH164" s="191"/>
    </row>
    <row r="165" spans="1:34" x14ac:dyDescent="0.2">
      <c r="A165" s="14" t="str">
        <f t="shared" si="10"/>
        <v>(162, 'CAERN', '', 'SAO JOAO DO SABUGI', 'SAO JOAO DO SABUGI', 'RN', '', '', '0'),</v>
      </c>
      <c r="B165" s="14" t="s">
        <v>8395</v>
      </c>
      <c r="C165" s="14">
        <v>162</v>
      </c>
      <c r="D165" s="14" t="s">
        <v>8399</v>
      </c>
      <c r="E165" s="14" t="str">
        <f>"'"&amp;TabClienteLocalidade[[#This Row],[Cliente]]&amp;"'"</f>
        <v>'CAERN'</v>
      </c>
      <c r="F165" s="14" t="s">
        <v>8399</v>
      </c>
      <c r="G165" s="14" t="str">
        <f>"'"&amp;TabClienteLocalidade[[#This Row],[Regional]]&amp;"'"</f>
        <v>''</v>
      </c>
      <c r="H165" s="14" t="s">
        <v>8399</v>
      </c>
      <c r="I165" s="14" t="str">
        <f>"'"&amp;TabClienteLocalidade[[#This Row],[Localidade]]&amp;"'"</f>
        <v>'SAO JOAO DO SABUGI'</v>
      </c>
      <c r="J165" s="14" t="s">
        <v>8399</v>
      </c>
      <c r="K165" s="14" t="str">
        <f>"'"&amp;TabClienteLocalidade[[#This Row],[Colunas2]]&amp;"'"</f>
        <v>'SAO JOAO DO SABUGI'</v>
      </c>
      <c r="L165" s="14" t="s">
        <v>8399</v>
      </c>
      <c r="M165" s="14" t="str">
        <f>"'"&amp;TabClienteLocalidade[[#This Row],[UF]]&amp;"'"</f>
        <v>'RN'</v>
      </c>
      <c r="N165" s="14" t="s">
        <v>8399</v>
      </c>
      <c r="O165" s="14" t="str">
        <f>"'"&amp;IFERROR(TabClienteLocalidade[[#This Row],[Lat]],"")&amp;"'"</f>
        <v>''</v>
      </c>
      <c r="P165" s="14" t="s">
        <v>8399</v>
      </c>
      <c r="Q165" s="14" t="str">
        <f>"'"&amp;IFERROR(TabClienteLocalidade[[#This Row],[Log]],"")&amp;"'"</f>
        <v>''</v>
      </c>
      <c r="R165" s="14" t="s">
        <v>8399</v>
      </c>
      <c r="S165" s="14" t="str">
        <f t="shared" si="11"/>
        <v>'0'</v>
      </c>
      <c r="T165" s="213" t="s">
        <v>8397</v>
      </c>
      <c r="U165" s="213">
        <f>COUNTIFS(CLIENTE_FORN[NICK],TabClienteLocalidade[[#This Row],[Cliente]])</f>
        <v>1</v>
      </c>
      <c r="V165" s="143" t="s">
        <v>133</v>
      </c>
      <c r="X165" s="145" t="s">
        <v>1510</v>
      </c>
      <c r="Y165" s="176" t="str">
        <f>IFERROR(INDEX(EtaCliente!K:K,MATCH(TabClienteLocalidade[[#This Row],[Validação]],EtaCliente!$B:$B,0)),TabClienteLocalidade[[#This Row],[Colunas14]])</f>
        <v>RN</v>
      </c>
      <c r="Z165" s="176" t="str">
        <f>IFERROR(INDEX(EtaCliente!M:M,MATCH(TabClienteLocalidade[[#This Row],[Validação]],EtaCliente!$B:$B,0)),TabClienteLocalidade[[#This Row],[Colunas13]])</f>
        <v>SAO JOAO DO SABUGI</v>
      </c>
      <c r="AA165" s="147">
        <f>COUNTIFS(EtaCliente!B:B,AB165,EtaCliente!B:B,"&gt;&amp;1")</f>
        <v>1</v>
      </c>
      <c r="AB165" s="147" t="str">
        <f>IF(TabClienteLocalidade[[#This Row],[Cliente]]="","",TabClienteLocalidade[[#This Row],[Cliente]]&amp;" - "&amp;TabClienteLocalidade[[#This Row],[Localidade]])</f>
        <v>CAERN - SAO JOAO DO SABUGI</v>
      </c>
      <c r="AC165" s="191"/>
      <c r="AD165" s="191" t="e">
        <f t="shared" si="8"/>
        <v>#VALUE!</v>
      </c>
      <c r="AE165" s="191" t="e">
        <f t="shared" si="9"/>
        <v>#VALUE!</v>
      </c>
      <c r="AF165" s="191"/>
      <c r="AG165" s="191"/>
      <c r="AH165" s="191"/>
    </row>
    <row r="166" spans="1:34" x14ac:dyDescent="0.2">
      <c r="A166" s="14" t="str">
        <f t="shared" si="10"/>
        <v>(163, 'CAERN', '', 'SAO JOSE DO MIPIBU', 'SAO JOSE DE MIPIBU', 'RN', '', '', '0'),</v>
      </c>
      <c r="B166" s="14" t="s">
        <v>8395</v>
      </c>
      <c r="C166" s="14">
        <v>163</v>
      </c>
      <c r="D166" s="14" t="s">
        <v>8399</v>
      </c>
      <c r="E166" s="14" t="str">
        <f>"'"&amp;TabClienteLocalidade[[#This Row],[Cliente]]&amp;"'"</f>
        <v>'CAERN'</v>
      </c>
      <c r="F166" s="14" t="s">
        <v>8399</v>
      </c>
      <c r="G166" s="14" t="str">
        <f>"'"&amp;TabClienteLocalidade[[#This Row],[Regional]]&amp;"'"</f>
        <v>''</v>
      </c>
      <c r="H166" s="14" t="s">
        <v>8399</v>
      </c>
      <c r="I166" s="14" t="str">
        <f>"'"&amp;TabClienteLocalidade[[#This Row],[Localidade]]&amp;"'"</f>
        <v>'SAO JOSE DO MIPIBU'</v>
      </c>
      <c r="J166" s="14" t="s">
        <v>8399</v>
      </c>
      <c r="K166" s="14" t="str">
        <f>"'"&amp;TabClienteLocalidade[[#This Row],[Colunas2]]&amp;"'"</f>
        <v>'SAO JOSE DE MIPIBU'</v>
      </c>
      <c r="L166" s="14" t="s">
        <v>8399</v>
      </c>
      <c r="M166" s="14" t="str">
        <f>"'"&amp;TabClienteLocalidade[[#This Row],[UF]]&amp;"'"</f>
        <v>'RN'</v>
      </c>
      <c r="N166" s="14" t="s">
        <v>8399</v>
      </c>
      <c r="O166" s="14" t="str">
        <f>"'"&amp;IFERROR(TabClienteLocalidade[[#This Row],[Lat]],"")&amp;"'"</f>
        <v>''</v>
      </c>
      <c r="P166" s="14" t="s">
        <v>8399</v>
      </c>
      <c r="Q166" s="14" t="str">
        <f>"'"&amp;IFERROR(TabClienteLocalidade[[#This Row],[Log]],"")&amp;"'"</f>
        <v>''</v>
      </c>
      <c r="R166" s="14" t="s">
        <v>8399</v>
      </c>
      <c r="S166" s="14" t="str">
        <f t="shared" si="11"/>
        <v>'0'</v>
      </c>
      <c r="T166" s="213" t="s">
        <v>8397</v>
      </c>
      <c r="U166" s="213">
        <f>COUNTIFS(CLIENTE_FORN[NICK],TabClienteLocalidade[[#This Row],[Cliente]])</f>
        <v>1</v>
      </c>
      <c r="V166" s="143" t="s">
        <v>133</v>
      </c>
      <c r="X166" s="145" t="s">
        <v>1511</v>
      </c>
      <c r="Y166" s="176" t="str">
        <f>IFERROR(INDEX(EtaCliente!K:K,MATCH(TabClienteLocalidade[[#This Row],[Validação]],EtaCliente!$B:$B,0)),TabClienteLocalidade[[#This Row],[Colunas14]])</f>
        <v>RN</v>
      </c>
      <c r="Z166" s="176" t="str">
        <f>IFERROR(INDEX(EtaCliente!M:M,MATCH(TabClienteLocalidade[[#This Row],[Validação]],EtaCliente!$B:$B,0)),TabClienteLocalidade[[#This Row],[Colunas13]])</f>
        <v>SAO JOSE DE MIPIBU</v>
      </c>
      <c r="AA166" s="147">
        <f>COUNTIFS(EtaCliente!B:B,AB166,EtaCliente!B:B,"&gt;&amp;1")</f>
        <v>1</v>
      </c>
      <c r="AB166" s="147" t="str">
        <f>IF(TabClienteLocalidade[[#This Row],[Cliente]]="","",TabClienteLocalidade[[#This Row],[Cliente]]&amp;" - "&amp;TabClienteLocalidade[[#This Row],[Localidade]])</f>
        <v>CAERN - SAO JOSE DO MIPIBU</v>
      </c>
      <c r="AC166" s="191"/>
      <c r="AD166" s="191" t="e">
        <f t="shared" si="8"/>
        <v>#VALUE!</v>
      </c>
      <c r="AE166" s="191" t="e">
        <f t="shared" si="9"/>
        <v>#VALUE!</v>
      </c>
      <c r="AF166" s="191"/>
      <c r="AG166" s="191"/>
      <c r="AH166" s="191"/>
    </row>
    <row r="167" spans="1:34" x14ac:dyDescent="0.2">
      <c r="A167" s="14" t="str">
        <f t="shared" si="10"/>
        <v>(164, 'CAERN', '', 'SAO MIGUEL', 'SAO MIGUEL', 'RN', '', '', '0'),</v>
      </c>
      <c r="B167" s="14" t="s">
        <v>8395</v>
      </c>
      <c r="C167" s="14">
        <v>164</v>
      </c>
      <c r="D167" s="14" t="s">
        <v>8399</v>
      </c>
      <c r="E167" s="14" t="str">
        <f>"'"&amp;TabClienteLocalidade[[#This Row],[Cliente]]&amp;"'"</f>
        <v>'CAERN'</v>
      </c>
      <c r="F167" s="14" t="s">
        <v>8399</v>
      </c>
      <c r="G167" s="14" t="str">
        <f>"'"&amp;TabClienteLocalidade[[#This Row],[Regional]]&amp;"'"</f>
        <v>''</v>
      </c>
      <c r="H167" s="14" t="s">
        <v>8399</v>
      </c>
      <c r="I167" s="14" t="str">
        <f>"'"&amp;TabClienteLocalidade[[#This Row],[Localidade]]&amp;"'"</f>
        <v>'SAO MIGUEL'</v>
      </c>
      <c r="J167" s="14" t="s">
        <v>8399</v>
      </c>
      <c r="K167" s="14" t="str">
        <f>"'"&amp;TabClienteLocalidade[[#This Row],[Colunas2]]&amp;"'"</f>
        <v>'SAO MIGUEL'</v>
      </c>
      <c r="L167" s="14" t="s">
        <v>8399</v>
      </c>
      <c r="M167" s="14" t="str">
        <f>"'"&amp;TabClienteLocalidade[[#This Row],[UF]]&amp;"'"</f>
        <v>'RN'</v>
      </c>
      <c r="N167" s="14" t="s">
        <v>8399</v>
      </c>
      <c r="O167" s="14" t="str">
        <f>"'"&amp;IFERROR(TabClienteLocalidade[[#This Row],[Lat]],"")&amp;"'"</f>
        <v>''</v>
      </c>
      <c r="P167" s="14" t="s">
        <v>8399</v>
      </c>
      <c r="Q167" s="14" t="str">
        <f>"'"&amp;IFERROR(TabClienteLocalidade[[#This Row],[Log]],"")&amp;"'"</f>
        <v>''</v>
      </c>
      <c r="R167" s="14" t="s">
        <v>8399</v>
      </c>
      <c r="S167" s="14" t="str">
        <f t="shared" si="11"/>
        <v>'0'</v>
      </c>
      <c r="T167" s="213" t="s">
        <v>8397</v>
      </c>
      <c r="U167" s="213">
        <f>COUNTIFS(CLIENTE_FORN[NICK],TabClienteLocalidade[[#This Row],[Cliente]])</f>
        <v>1</v>
      </c>
      <c r="V167" s="143" t="s">
        <v>133</v>
      </c>
      <c r="X167" s="145" t="s">
        <v>1512</v>
      </c>
      <c r="Y167" s="176" t="str">
        <f>IFERROR(INDEX(EtaCliente!K:K,MATCH(TabClienteLocalidade[[#This Row],[Validação]],EtaCliente!$B:$B,0)),TabClienteLocalidade[[#This Row],[Colunas14]])</f>
        <v>RN</v>
      </c>
      <c r="Z167" s="176" t="str">
        <f>IFERROR(INDEX(EtaCliente!M:M,MATCH(TabClienteLocalidade[[#This Row],[Validação]],EtaCliente!$B:$B,0)),TabClienteLocalidade[[#This Row],[Colunas13]])</f>
        <v>SAO MIGUEL</v>
      </c>
      <c r="AA167" s="147">
        <f>COUNTIFS(EtaCliente!B:B,AB167,EtaCliente!B:B,"&gt;&amp;1")</f>
        <v>1</v>
      </c>
      <c r="AB167" s="147" t="str">
        <f>IF(TabClienteLocalidade[[#This Row],[Cliente]]="","",TabClienteLocalidade[[#This Row],[Cliente]]&amp;" - "&amp;TabClienteLocalidade[[#This Row],[Localidade]])</f>
        <v>CAERN - SAO MIGUEL</v>
      </c>
      <c r="AC167" s="191"/>
      <c r="AD167" s="191" t="e">
        <f t="shared" si="8"/>
        <v>#VALUE!</v>
      </c>
      <c r="AE167" s="191" t="e">
        <f t="shared" si="9"/>
        <v>#VALUE!</v>
      </c>
      <c r="AF167" s="191"/>
      <c r="AG167" s="191"/>
      <c r="AH167" s="191"/>
    </row>
    <row r="168" spans="1:34" x14ac:dyDescent="0.2">
      <c r="A168" s="14" t="str">
        <f t="shared" si="10"/>
        <v>(165, 'CAERN', '', 'SÃO RAFAEL', '0', '0', '', '', '0'),</v>
      </c>
      <c r="B168" s="14" t="s">
        <v>8395</v>
      </c>
      <c r="C168" s="14">
        <v>165</v>
      </c>
      <c r="D168" s="14" t="s">
        <v>8399</v>
      </c>
      <c r="E168" s="14" t="str">
        <f>"'"&amp;TabClienteLocalidade[[#This Row],[Cliente]]&amp;"'"</f>
        <v>'CAERN'</v>
      </c>
      <c r="F168" s="14" t="s">
        <v>8399</v>
      </c>
      <c r="G168" s="14" t="str">
        <f>"'"&amp;TabClienteLocalidade[[#This Row],[Regional]]&amp;"'"</f>
        <v>''</v>
      </c>
      <c r="H168" s="14" t="s">
        <v>8399</v>
      </c>
      <c r="I168" s="14" t="str">
        <f>"'"&amp;TabClienteLocalidade[[#This Row],[Localidade]]&amp;"'"</f>
        <v>'SÃO RAFAEL'</v>
      </c>
      <c r="J168" s="14" t="s">
        <v>8399</v>
      </c>
      <c r="K168" s="14" t="str">
        <f>"'"&amp;TabClienteLocalidade[[#This Row],[Colunas2]]&amp;"'"</f>
        <v>'0'</v>
      </c>
      <c r="L168" s="14" t="s">
        <v>8399</v>
      </c>
      <c r="M168" s="14" t="str">
        <f>"'"&amp;TabClienteLocalidade[[#This Row],[UF]]&amp;"'"</f>
        <v>'0'</v>
      </c>
      <c r="N168" s="14" t="s">
        <v>8399</v>
      </c>
      <c r="O168" s="14" t="str">
        <f>"'"&amp;IFERROR(TabClienteLocalidade[[#This Row],[Lat]],"")&amp;"'"</f>
        <v>''</v>
      </c>
      <c r="P168" s="14" t="s">
        <v>8399</v>
      </c>
      <c r="Q168" s="14" t="str">
        <f>"'"&amp;IFERROR(TabClienteLocalidade[[#This Row],[Log]],"")&amp;"'"</f>
        <v>''</v>
      </c>
      <c r="R168" s="14" t="s">
        <v>8399</v>
      </c>
      <c r="S168" s="14" t="str">
        <f t="shared" si="11"/>
        <v>'0'</v>
      </c>
      <c r="T168" s="213" t="s">
        <v>8397</v>
      </c>
      <c r="U168" s="213">
        <f>COUNTIFS(CLIENTE_FORN[NICK],TabClienteLocalidade[[#This Row],[Cliente]])</f>
        <v>1</v>
      </c>
      <c r="V168" s="145" t="s">
        <v>133</v>
      </c>
      <c r="W168" s="145"/>
      <c r="X168" s="145" t="s">
        <v>1888</v>
      </c>
      <c r="Y168" s="176">
        <f>IFERROR(INDEX(EtaCliente!K:K,MATCH(TabClienteLocalidade[[#This Row],[Validação]],EtaCliente!$B:$B,0)),TabClienteLocalidade[[#This Row],[Colunas14]])</f>
        <v>0</v>
      </c>
      <c r="Z168" s="176">
        <f>IFERROR(INDEX(EtaCliente!M:M,MATCH(TabClienteLocalidade[[#This Row],[Validação]],EtaCliente!$B:$B,0)),TabClienteLocalidade[[#This Row],[Colunas13]])</f>
        <v>0</v>
      </c>
      <c r="AA168" s="147">
        <f>COUNTIFS(EtaCliente!B:B,AB168,EtaCliente!B:B,"&gt;&amp;1")</f>
        <v>0</v>
      </c>
      <c r="AB168" s="146" t="str">
        <f>IF(TabClienteLocalidade[[#This Row],[Cliente]]="","",TabClienteLocalidade[[#This Row],[Cliente]]&amp;" - "&amp;TabClienteLocalidade[[#This Row],[Localidade]])</f>
        <v>CAERN - SÃO RAFAEL</v>
      </c>
      <c r="AC168" s="191"/>
      <c r="AD168" s="191" t="e">
        <f t="shared" si="8"/>
        <v>#VALUE!</v>
      </c>
      <c r="AE168" s="191" t="e">
        <f t="shared" si="9"/>
        <v>#VALUE!</v>
      </c>
      <c r="AF168" s="191"/>
      <c r="AG168" s="191"/>
      <c r="AH168" s="191"/>
    </row>
    <row r="169" spans="1:34" x14ac:dyDescent="0.2">
      <c r="A169" s="14" t="str">
        <f t="shared" si="10"/>
        <v>(166, 'CAERN', '', 'SÃO TOMÉ', '0', '0', '', '', '0'),</v>
      </c>
      <c r="B169" s="14" t="s">
        <v>8395</v>
      </c>
      <c r="C169" s="14">
        <v>166</v>
      </c>
      <c r="D169" s="14" t="s">
        <v>8399</v>
      </c>
      <c r="E169" s="14" t="str">
        <f>"'"&amp;TabClienteLocalidade[[#This Row],[Cliente]]&amp;"'"</f>
        <v>'CAERN'</v>
      </c>
      <c r="F169" s="14" t="s">
        <v>8399</v>
      </c>
      <c r="G169" s="14" t="str">
        <f>"'"&amp;TabClienteLocalidade[[#This Row],[Regional]]&amp;"'"</f>
        <v>''</v>
      </c>
      <c r="H169" s="14" t="s">
        <v>8399</v>
      </c>
      <c r="I169" s="14" t="str">
        <f>"'"&amp;TabClienteLocalidade[[#This Row],[Localidade]]&amp;"'"</f>
        <v>'SÃO TOMÉ'</v>
      </c>
      <c r="J169" s="14" t="s">
        <v>8399</v>
      </c>
      <c r="K169" s="14" t="str">
        <f>"'"&amp;TabClienteLocalidade[[#This Row],[Colunas2]]&amp;"'"</f>
        <v>'0'</v>
      </c>
      <c r="L169" s="14" t="s">
        <v>8399</v>
      </c>
      <c r="M169" s="14" t="str">
        <f>"'"&amp;TabClienteLocalidade[[#This Row],[UF]]&amp;"'"</f>
        <v>'0'</v>
      </c>
      <c r="N169" s="14" t="s">
        <v>8399</v>
      </c>
      <c r="O169" s="14" t="str">
        <f>"'"&amp;IFERROR(TabClienteLocalidade[[#This Row],[Lat]],"")&amp;"'"</f>
        <v>''</v>
      </c>
      <c r="P169" s="14" t="s">
        <v>8399</v>
      </c>
      <c r="Q169" s="14" t="str">
        <f>"'"&amp;IFERROR(TabClienteLocalidade[[#This Row],[Log]],"")&amp;"'"</f>
        <v>''</v>
      </c>
      <c r="R169" s="14" t="s">
        <v>8399</v>
      </c>
      <c r="S169" s="14" t="str">
        <f t="shared" si="11"/>
        <v>'0'</v>
      </c>
      <c r="T169" s="213" t="s">
        <v>8397</v>
      </c>
      <c r="U169" s="213">
        <f>COUNTIFS(CLIENTE_FORN[NICK],TabClienteLocalidade[[#This Row],[Cliente]])</f>
        <v>1</v>
      </c>
      <c r="V169" s="174" t="s">
        <v>133</v>
      </c>
      <c r="W169" s="175"/>
      <c r="X169" s="175" t="s">
        <v>8233</v>
      </c>
      <c r="Y169" s="176">
        <f>IFERROR(INDEX(EtaCliente!K:K,MATCH(TabClienteLocalidade[[#This Row],[Validação]],EtaCliente!$B:$B,0)),TabClienteLocalidade[[#This Row],[Colunas14]])</f>
        <v>0</v>
      </c>
      <c r="Z169" s="176">
        <f>IFERROR(INDEX(EtaCliente!M:M,MATCH(TabClienteLocalidade[[#This Row],[Validação]],EtaCliente!$B:$B,0)),TabClienteLocalidade[[#This Row],[Colunas13]])</f>
        <v>0</v>
      </c>
      <c r="AA169" s="176">
        <f>COUNTIFS(EtaCliente!B:B,AB169,EtaCliente!B:B,"&gt;&amp;1")</f>
        <v>0</v>
      </c>
      <c r="AB169" s="176" t="str">
        <f>IF(TabClienteLocalidade[[#This Row],[Cliente]]="","",TabClienteLocalidade[[#This Row],[Cliente]]&amp;" - "&amp;TabClienteLocalidade[[#This Row],[Localidade]])</f>
        <v>CAERN - SÃO TOMÉ</v>
      </c>
      <c r="AC169" s="191"/>
      <c r="AD169" s="191" t="e">
        <f t="shared" si="8"/>
        <v>#VALUE!</v>
      </c>
      <c r="AE169" s="191" t="e">
        <f t="shared" si="9"/>
        <v>#VALUE!</v>
      </c>
      <c r="AF169" s="191"/>
      <c r="AG169" s="191"/>
      <c r="AH169" s="191"/>
    </row>
    <row r="170" spans="1:34" x14ac:dyDescent="0.2">
      <c r="A170" s="14" t="str">
        <f t="shared" si="10"/>
        <v>(167, 'CAERN', '', 'SATELITE', 'NATAL', 'RN', '', '', '0'),</v>
      </c>
      <c r="B170" s="14" t="s">
        <v>8395</v>
      </c>
      <c r="C170" s="14">
        <v>167</v>
      </c>
      <c r="D170" s="14" t="s">
        <v>8399</v>
      </c>
      <c r="E170" s="14" t="str">
        <f>"'"&amp;TabClienteLocalidade[[#This Row],[Cliente]]&amp;"'"</f>
        <v>'CAERN'</v>
      </c>
      <c r="F170" s="14" t="s">
        <v>8399</v>
      </c>
      <c r="G170" s="14" t="str">
        <f>"'"&amp;TabClienteLocalidade[[#This Row],[Regional]]&amp;"'"</f>
        <v>''</v>
      </c>
      <c r="H170" s="14" t="s">
        <v>8399</v>
      </c>
      <c r="I170" s="14" t="str">
        <f>"'"&amp;TabClienteLocalidade[[#This Row],[Localidade]]&amp;"'"</f>
        <v>'SATELITE'</v>
      </c>
      <c r="J170" s="14" t="s">
        <v>8399</v>
      </c>
      <c r="K170" s="14" t="str">
        <f>"'"&amp;TabClienteLocalidade[[#This Row],[Colunas2]]&amp;"'"</f>
        <v>'NATAL'</v>
      </c>
      <c r="L170" s="14" t="s">
        <v>8399</v>
      </c>
      <c r="M170" s="14" t="str">
        <f>"'"&amp;TabClienteLocalidade[[#This Row],[UF]]&amp;"'"</f>
        <v>'RN'</v>
      </c>
      <c r="N170" s="14" t="s">
        <v>8399</v>
      </c>
      <c r="O170" s="14" t="str">
        <f>"'"&amp;IFERROR(TabClienteLocalidade[[#This Row],[Lat]],"")&amp;"'"</f>
        <v>''</v>
      </c>
      <c r="P170" s="14" t="s">
        <v>8399</v>
      </c>
      <c r="Q170" s="14" t="str">
        <f>"'"&amp;IFERROR(TabClienteLocalidade[[#This Row],[Log]],"")&amp;"'"</f>
        <v>''</v>
      </c>
      <c r="R170" s="14" t="s">
        <v>8399</v>
      </c>
      <c r="S170" s="14" t="str">
        <f t="shared" si="11"/>
        <v>'0'</v>
      </c>
      <c r="T170" s="213" t="s">
        <v>8397</v>
      </c>
      <c r="U170" s="213">
        <f>COUNTIFS(CLIENTE_FORN[NICK],TabClienteLocalidade[[#This Row],[Cliente]])</f>
        <v>1</v>
      </c>
      <c r="V170" s="143" t="s">
        <v>133</v>
      </c>
      <c r="X170" s="145" t="s">
        <v>1046</v>
      </c>
      <c r="Y170" s="176" t="str">
        <f>IFERROR(INDEX(EtaCliente!K:K,MATCH(TabClienteLocalidade[[#This Row],[Validação]],EtaCliente!$B:$B,0)),TabClienteLocalidade[[#This Row],[Colunas14]])</f>
        <v>RN</v>
      </c>
      <c r="Z170" s="176" t="str">
        <f>IFERROR(INDEX(EtaCliente!M:M,MATCH(TabClienteLocalidade[[#This Row],[Validação]],EtaCliente!$B:$B,0)),TabClienteLocalidade[[#This Row],[Colunas13]])</f>
        <v>NATAL</v>
      </c>
      <c r="AA170" s="147">
        <f>COUNTIFS(EtaCliente!B:B,AB170,EtaCliente!B:B,"&gt;&amp;1")</f>
        <v>1</v>
      </c>
      <c r="AB170" s="147" t="str">
        <f>IF(TabClienteLocalidade[[#This Row],[Cliente]]="","",TabClienteLocalidade[[#This Row],[Cliente]]&amp;" - "&amp;TabClienteLocalidade[[#This Row],[Localidade]])</f>
        <v>CAERN - SATELITE</v>
      </c>
      <c r="AC170" s="191"/>
      <c r="AD170" s="191" t="e">
        <f t="shared" si="8"/>
        <v>#VALUE!</v>
      </c>
      <c r="AE170" s="191" t="e">
        <f t="shared" si="9"/>
        <v>#VALUE!</v>
      </c>
      <c r="AF170" s="191"/>
      <c r="AG170" s="191"/>
      <c r="AH170" s="191"/>
    </row>
    <row r="171" spans="1:34" x14ac:dyDescent="0.2">
      <c r="A171" s="14" t="str">
        <f t="shared" si="10"/>
        <v>(168, 'CAERN', '', 'SERRA DE SANTANA', 'FLORANIA', 'RN', '', '', '0'),</v>
      </c>
      <c r="B171" s="14" t="s">
        <v>8395</v>
      </c>
      <c r="C171" s="14">
        <v>168</v>
      </c>
      <c r="D171" s="14" t="s">
        <v>8399</v>
      </c>
      <c r="E171" s="14" t="str">
        <f>"'"&amp;TabClienteLocalidade[[#This Row],[Cliente]]&amp;"'"</f>
        <v>'CAERN'</v>
      </c>
      <c r="F171" s="14" t="s">
        <v>8399</v>
      </c>
      <c r="G171" s="14" t="str">
        <f>"'"&amp;TabClienteLocalidade[[#This Row],[Regional]]&amp;"'"</f>
        <v>''</v>
      </c>
      <c r="H171" s="14" t="s">
        <v>8399</v>
      </c>
      <c r="I171" s="14" t="str">
        <f>"'"&amp;TabClienteLocalidade[[#This Row],[Localidade]]&amp;"'"</f>
        <v>'SERRA DE SANTANA'</v>
      </c>
      <c r="J171" s="14" t="s">
        <v>8399</v>
      </c>
      <c r="K171" s="14" t="str">
        <f>"'"&amp;TabClienteLocalidade[[#This Row],[Colunas2]]&amp;"'"</f>
        <v>'FLORANIA'</v>
      </c>
      <c r="L171" s="14" t="s">
        <v>8399</v>
      </c>
      <c r="M171" s="14" t="str">
        <f>"'"&amp;TabClienteLocalidade[[#This Row],[UF]]&amp;"'"</f>
        <v>'RN'</v>
      </c>
      <c r="N171" s="14" t="s">
        <v>8399</v>
      </c>
      <c r="O171" s="14" t="str">
        <f>"'"&amp;IFERROR(TabClienteLocalidade[[#This Row],[Lat]],"")&amp;"'"</f>
        <v>''</v>
      </c>
      <c r="P171" s="14" t="s">
        <v>8399</v>
      </c>
      <c r="Q171" s="14" t="str">
        <f>"'"&amp;IFERROR(TabClienteLocalidade[[#This Row],[Log]],"")&amp;"'"</f>
        <v>''</v>
      </c>
      <c r="R171" s="14" t="s">
        <v>8399</v>
      </c>
      <c r="S171" s="14" t="str">
        <f t="shared" si="11"/>
        <v>'0'</v>
      </c>
      <c r="T171" s="213" t="s">
        <v>8397</v>
      </c>
      <c r="U171" s="213">
        <f>COUNTIFS(CLIENTE_FORN[NICK],TabClienteLocalidade[[#This Row],[Cliente]])</f>
        <v>1</v>
      </c>
      <c r="V171" s="143" t="s">
        <v>133</v>
      </c>
      <c r="X171" s="145" t="s">
        <v>384</v>
      </c>
      <c r="Y171" s="176" t="str">
        <f>IFERROR(INDEX(EtaCliente!K:K,MATCH(TabClienteLocalidade[[#This Row],[Validação]],EtaCliente!$B:$B,0)),TabClienteLocalidade[[#This Row],[Colunas14]])</f>
        <v>RN</v>
      </c>
      <c r="Z171" s="176" t="str">
        <f>IFERROR(INDEX(EtaCliente!M:M,MATCH(TabClienteLocalidade[[#This Row],[Validação]],EtaCliente!$B:$B,0)),TabClienteLocalidade[[#This Row],[Colunas13]])</f>
        <v>FLORANIA</v>
      </c>
      <c r="AA171" s="147">
        <f>COUNTIFS(EtaCliente!B:B,AB171,EtaCliente!B:B,"&gt;&amp;1")</f>
        <v>1</v>
      </c>
      <c r="AB171" s="147" t="str">
        <f>IF(TabClienteLocalidade[[#This Row],[Cliente]]="","",TabClienteLocalidade[[#This Row],[Cliente]]&amp;" - "&amp;TabClienteLocalidade[[#This Row],[Localidade]])</f>
        <v>CAERN - SERRA DE SANTANA</v>
      </c>
      <c r="AC171" s="191"/>
      <c r="AD171" s="191" t="e">
        <f t="shared" si="8"/>
        <v>#VALUE!</v>
      </c>
      <c r="AE171" s="191" t="e">
        <f t="shared" si="9"/>
        <v>#VALUE!</v>
      </c>
      <c r="AF171" s="191"/>
      <c r="AG171" s="191"/>
      <c r="AH171" s="191"/>
    </row>
    <row r="172" spans="1:34" x14ac:dyDescent="0.2">
      <c r="A172" s="14" t="str">
        <f t="shared" si="10"/>
        <v>(169, 'CAERN', '', 'SERRINHA DOS PINTOS', 'SERRINHA DOS PINTOS', 'RN', '', '', '0'),</v>
      </c>
      <c r="B172" s="14" t="s">
        <v>8395</v>
      </c>
      <c r="C172" s="14">
        <v>169</v>
      </c>
      <c r="D172" s="14" t="s">
        <v>8399</v>
      </c>
      <c r="E172" s="14" t="str">
        <f>"'"&amp;TabClienteLocalidade[[#This Row],[Cliente]]&amp;"'"</f>
        <v>'CAERN'</v>
      </c>
      <c r="F172" s="14" t="s">
        <v>8399</v>
      </c>
      <c r="G172" s="14" t="str">
        <f>"'"&amp;TabClienteLocalidade[[#This Row],[Regional]]&amp;"'"</f>
        <v>''</v>
      </c>
      <c r="H172" s="14" t="s">
        <v>8399</v>
      </c>
      <c r="I172" s="14" t="str">
        <f>"'"&amp;TabClienteLocalidade[[#This Row],[Localidade]]&amp;"'"</f>
        <v>'SERRINHA DOS PINTOS'</v>
      </c>
      <c r="J172" s="14" t="s">
        <v>8399</v>
      </c>
      <c r="K172" s="14" t="str">
        <f>"'"&amp;TabClienteLocalidade[[#This Row],[Colunas2]]&amp;"'"</f>
        <v>'SERRINHA DOS PINTOS'</v>
      </c>
      <c r="L172" s="14" t="s">
        <v>8399</v>
      </c>
      <c r="M172" s="14" t="str">
        <f>"'"&amp;TabClienteLocalidade[[#This Row],[UF]]&amp;"'"</f>
        <v>'RN'</v>
      </c>
      <c r="N172" s="14" t="s">
        <v>8399</v>
      </c>
      <c r="O172" s="14" t="str">
        <f>"'"&amp;IFERROR(TabClienteLocalidade[[#This Row],[Lat]],"")&amp;"'"</f>
        <v>''</v>
      </c>
      <c r="P172" s="14" t="s">
        <v>8399</v>
      </c>
      <c r="Q172" s="14" t="str">
        <f>"'"&amp;IFERROR(TabClienteLocalidade[[#This Row],[Log]],"")&amp;"'"</f>
        <v>''</v>
      </c>
      <c r="R172" s="14" t="s">
        <v>8399</v>
      </c>
      <c r="S172" s="14" t="str">
        <f t="shared" si="11"/>
        <v>'0'</v>
      </c>
      <c r="T172" s="213" t="s">
        <v>8397</v>
      </c>
      <c r="U172" s="213">
        <f>COUNTIFS(CLIENTE_FORN[NICK],TabClienteLocalidade[[#This Row],[Cliente]])</f>
        <v>1</v>
      </c>
      <c r="V172" s="143" t="s">
        <v>133</v>
      </c>
      <c r="X172" s="145" t="s">
        <v>385</v>
      </c>
      <c r="Y172" s="176" t="str">
        <f>IFERROR(INDEX(EtaCliente!K:K,MATCH(TabClienteLocalidade[[#This Row],[Validação]],EtaCliente!$B:$B,0)),TabClienteLocalidade[[#This Row],[Colunas14]])</f>
        <v>RN</v>
      </c>
      <c r="Z172" s="176" t="str">
        <f>IFERROR(INDEX(EtaCliente!M:M,MATCH(TabClienteLocalidade[[#This Row],[Validação]],EtaCliente!$B:$B,0)),TabClienteLocalidade[[#This Row],[Colunas13]])</f>
        <v>SERRINHA DOS PINTOS</v>
      </c>
      <c r="AA172" s="147">
        <f>COUNTIFS(EtaCliente!B:B,AB172,EtaCliente!B:B,"&gt;&amp;1")</f>
        <v>1</v>
      </c>
      <c r="AB172" s="147" t="str">
        <f>IF(TabClienteLocalidade[[#This Row],[Cliente]]="","",TabClienteLocalidade[[#This Row],[Cliente]]&amp;" - "&amp;TabClienteLocalidade[[#This Row],[Localidade]])</f>
        <v>CAERN - SERRINHA DOS PINTOS</v>
      </c>
      <c r="AC172" s="191"/>
      <c r="AD172" s="191" t="e">
        <f t="shared" si="8"/>
        <v>#VALUE!</v>
      </c>
      <c r="AE172" s="191" t="e">
        <f t="shared" si="9"/>
        <v>#VALUE!</v>
      </c>
      <c r="AF172" s="191"/>
      <c r="AG172" s="191"/>
      <c r="AH172" s="191"/>
    </row>
    <row r="173" spans="1:34" x14ac:dyDescent="0.2">
      <c r="A173" s="14" t="str">
        <f t="shared" si="10"/>
        <v>(170, 'CAERN', '', 'TORRES', 'NATAL', 'RN', '', '', '0'),</v>
      </c>
      <c r="B173" s="14" t="s">
        <v>8395</v>
      </c>
      <c r="C173" s="14">
        <v>170</v>
      </c>
      <c r="D173" s="14" t="s">
        <v>8399</v>
      </c>
      <c r="E173" s="14" t="str">
        <f>"'"&amp;TabClienteLocalidade[[#This Row],[Cliente]]&amp;"'"</f>
        <v>'CAERN'</v>
      </c>
      <c r="F173" s="14" t="s">
        <v>8399</v>
      </c>
      <c r="G173" s="14" t="str">
        <f>"'"&amp;TabClienteLocalidade[[#This Row],[Regional]]&amp;"'"</f>
        <v>''</v>
      </c>
      <c r="H173" s="14" t="s">
        <v>8399</v>
      </c>
      <c r="I173" s="14" t="str">
        <f>"'"&amp;TabClienteLocalidade[[#This Row],[Localidade]]&amp;"'"</f>
        <v>'TORRES'</v>
      </c>
      <c r="J173" s="14" t="s">
        <v>8399</v>
      </c>
      <c r="K173" s="14" t="str">
        <f>"'"&amp;TabClienteLocalidade[[#This Row],[Colunas2]]&amp;"'"</f>
        <v>'NATAL'</v>
      </c>
      <c r="L173" s="14" t="s">
        <v>8399</v>
      </c>
      <c r="M173" s="14" t="str">
        <f>"'"&amp;TabClienteLocalidade[[#This Row],[UF]]&amp;"'"</f>
        <v>'RN'</v>
      </c>
      <c r="N173" s="14" t="s">
        <v>8399</v>
      </c>
      <c r="O173" s="14" t="str">
        <f>"'"&amp;IFERROR(TabClienteLocalidade[[#This Row],[Lat]],"")&amp;"'"</f>
        <v>''</v>
      </c>
      <c r="P173" s="14" t="s">
        <v>8399</v>
      </c>
      <c r="Q173" s="14" t="str">
        <f>"'"&amp;IFERROR(TabClienteLocalidade[[#This Row],[Log]],"")&amp;"'"</f>
        <v>''</v>
      </c>
      <c r="R173" s="14" t="s">
        <v>8399</v>
      </c>
      <c r="S173" s="14" t="str">
        <f t="shared" si="11"/>
        <v>'0'</v>
      </c>
      <c r="T173" s="213" t="s">
        <v>8397</v>
      </c>
      <c r="U173" s="213">
        <f>COUNTIFS(CLIENTE_FORN[NICK],TabClienteLocalidade[[#This Row],[Cliente]])</f>
        <v>1</v>
      </c>
      <c r="V173" s="145" t="s">
        <v>133</v>
      </c>
      <c r="X173" s="143" t="s">
        <v>7353</v>
      </c>
      <c r="Y173" s="176" t="str">
        <f>IFERROR(INDEX(EtaCliente!K:K,MATCH(TabClienteLocalidade[[#This Row],[Validação]],EtaCliente!$B:$B,0)),TabClienteLocalidade[[#This Row],[Colunas14]])</f>
        <v>RN</v>
      </c>
      <c r="Z173" s="176" t="str">
        <f>IFERROR(INDEX(EtaCliente!M:M,MATCH(TabClienteLocalidade[[#This Row],[Validação]],EtaCliente!$B:$B,0)),TabClienteLocalidade[[#This Row],[Colunas13]])</f>
        <v>NATAL</v>
      </c>
      <c r="AA173" s="147">
        <f>COUNTIFS(EtaCliente!B:B,AB173,EtaCliente!B:B,"&gt;&amp;1")</f>
        <v>1</v>
      </c>
      <c r="AB173" s="147" t="str">
        <f>IF(TabClienteLocalidade[[#This Row],[Cliente]]="","",TabClienteLocalidade[[#This Row],[Cliente]]&amp;" - "&amp;TabClienteLocalidade[[#This Row],[Localidade]])</f>
        <v>CAERN - TORRES</v>
      </c>
      <c r="AC173" s="191"/>
      <c r="AD173" s="191" t="e">
        <f t="shared" si="8"/>
        <v>#VALUE!</v>
      </c>
      <c r="AE173" s="191" t="e">
        <f t="shared" si="9"/>
        <v>#VALUE!</v>
      </c>
      <c r="AF173" s="191"/>
      <c r="AG173" s="191"/>
      <c r="AH173" s="191"/>
    </row>
    <row r="174" spans="1:34" x14ac:dyDescent="0.2">
      <c r="A174" s="14" t="str">
        <f t="shared" si="10"/>
        <v>(171, 'CAERN', 'LITORAL SUL', 'TOUROS - BOQUEIRAO', 'NATAL', 'RN', '-5.251721', '-35.5326816', '0'),</v>
      </c>
      <c r="B174" s="14" t="s">
        <v>8395</v>
      </c>
      <c r="C174" s="14">
        <v>171</v>
      </c>
      <c r="D174" s="14" t="s">
        <v>8399</v>
      </c>
      <c r="E174" s="14" t="str">
        <f>"'"&amp;TabClienteLocalidade[[#This Row],[Cliente]]&amp;"'"</f>
        <v>'CAERN'</v>
      </c>
      <c r="F174" s="14" t="s">
        <v>8399</v>
      </c>
      <c r="G174" s="14" t="str">
        <f>"'"&amp;TabClienteLocalidade[[#This Row],[Regional]]&amp;"'"</f>
        <v>'LITORAL SUL'</v>
      </c>
      <c r="H174" s="14" t="s">
        <v>8399</v>
      </c>
      <c r="I174" s="14" t="str">
        <f>"'"&amp;TabClienteLocalidade[[#This Row],[Localidade]]&amp;"'"</f>
        <v>'TOUROS - BOQUEIRAO'</v>
      </c>
      <c r="J174" s="14" t="s">
        <v>8399</v>
      </c>
      <c r="K174" s="14" t="str">
        <f>"'"&amp;TabClienteLocalidade[[#This Row],[Colunas2]]&amp;"'"</f>
        <v>'NATAL'</v>
      </c>
      <c r="L174" s="14" t="s">
        <v>8399</v>
      </c>
      <c r="M174" s="14" t="str">
        <f>"'"&amp;TabClienteLocalidade[[#This Row],[UF]]&amp;"'"</f>
        <v>'RN'</v>
      </c>
      <c r="N174" s="14" t="s">
        <v>8399</v>
      </c>
      <c r="O174" s="14" t="str">
        <f>"'"&amp;IFERROR(TabClienteLocalidade[[#This Row],[Lat]],"")&amp;"'"</f>
        <v>'-5.251721'</v>
      </c>
      <c r="P174" s="14" t="s">
        <v>8399</v>
      </c>
      <c r="Q174" s="14" t="str">
        <f>"'"&amp;IFERROR(TabClienteLocalidade[[#This Row],[Log]],"")&amp;"'"</f>
        <v>'-35.5326816'</v>
      </c>
      <c r="R174" s="14" t="s">
        <v>8399</v>
      </c>
      <c r="S174" s="14" t="str">
        <f t="shared" si="11"/>
        <v>'0'</v>
      </c>
      <c r="T174" s="213" t="s">
        <v>8397</v>
      </c>
      <c r="U174" s="213">
        <f>COUNTIFS(CLIENTE_FORN[NICK],TabClienteLocalidade[[#This Row],[Cliente]])</f>
        <v>1</v>
      </c>
      <c r="V174" s="143" t="s">
        <v>133</v>
      </c>
      <c r="W174" s="143" t="s">
        <v>213</v>
      </c>
      <c r="X174" s="145" t="s">
        <v>1513</v>
      </c>
      <c r="Y174" s="176" t="str">
        <f>IFERROR(INDEX(EtaCliente!K:K,MATCH(TabClienteLocalidade[[#This Row],[Validação]],EtaCliente!$B:$B,0)),TabClienteLocalidade[[#This Row],[Colunas14]])</f>
        <v>RN</v>
      </c>
      <c r="Z174" s="176" t="str">
        <f>IFERROR(INDEX(EtaCliente!M:M,MATCH(TabClienteLocalidade[[#This Row],[Validação]],EtaCliente!$B:$B,0)),TabClienteLocalidade[[#This Row],[Colunas13]])</f>
        <v>NATAL</v>
      </c>
      <c r="AA174" s="147">
        <f>COUNTIFS(EtaCliente!B:B,AB174,EtaCliente!B:B,"&gt;&amp;1")</f>
        <v>1</v>
      </c>
      <c r="AB174" s="147" t="str">
        <f>IF(TabClienteLocalidade[[#This Row],[Cliente]]="","",TabClienteLocalidade[[#This Row],[Cliente]]&amp;" - "&amp;TabClienteLocalidade[[#This Row],[Localidade]])</f>
        <v>CAERN - TOUROS - BOQUEIRAO</v>
      </c>
      <c r="AC174" s="191" t="s">
        <v>8348</v>
      </c>
      <c r="AD174" s="191" t="str">
        <f t="shared" si="8"/>
        <v>-5.251721</v>
      </c>
      <c r="AE174" s="191" t="str">
        <f t="shared" si="9"/>
        <v>-35.5326816</v>
      </c>
      <c r="AF174" s="191"/>
      <c r="AG174" s="191"/>
      <c r="AH174" s="191"/>
    </row>
    <row r="175" spans="1:34" x14ac:dyDescent="0.2">
      <c r="A175" s="14" t="str">
        <f t="shared" si="10"/>
        <v>(172, 'CAERN', '', 'UMARIZAL', 'UMARIZAL', 'RN', '', '', '0'),</v>
      </c>
      <c r="B175" s="14" t="s">
        <v>8395</v>
      </c>
      <c r="C175" s="14">
        <v>172</v>
      </c>
      <c r="D175" s="14" t="s">
        <v>8399</v>
      </c>
      <c r="E175" s="14" t="str">
        <f>"'"&amp;TabClienteLocalidade[[#This Row],[Cliente]]&amp;"'"</f>
        <v>'CAERN'</v>
      </c>
      <c r="F175" s="14" t="s">
        <v>8399</v>
      </c>
      <c r="G175" s="14" t="str">
        <f>"'"&amp;TabClienteLocalidade[[#This Row],[Regional]]&amp;"'"</f>
        <v>''</v>
      </c>
      <c r="H175" s="14" t="s">
        <v>8399</v>
      </c>
      <c r="I175" s="14" t="str">
        <f>"'"&amp;TabClienteLocalidade[[#This Row],[Localidade]]&amp;"'"</f>
        <v>'UMARIZAL'</v>
      </c>
      <c r="J175" s="14" t="s">
        <v>8399</v>
      </c>
      <c r="K175" s="14" t="str">
        <f>"'"&amp;TabClienteLocalidade[[#This Row],[Colunas2]]&amp;"'"</f>
        <v>'UMARIZAL'</v>
      </c>
      <c r="L175" s="14" t="s">
        <v>8399</v>
      </c>
      <c r="M175" s="14" t="str">
        <f>"'"&amp;TabClienteLocalidade[[#This Row],[UF]]&amp;"'"</f>
        <v>'RN'</v>
      </c>
      <c r="N175" s="14" t="s">
        <v>8399</v>
      </c>
      <c r="O175" s="14" t="str">
        <f>"'"&amp;IFERROR(TabClienteLocalidade[[#This Row],[Lat]],"")&amp;"'"</f>
        <v>''</v>
      </c>
      <c r="P175" s="14" t="s">
        <v>8399</v>
      </c>
      <c r="Q175" s="14" t="str">
        <f>"'"&amp;IFERROR(TabClienteLocalidade[[#This Row],[Log]],"")&amp;"'"</f>
        <v>''</v>
      </c>
      <c r="R175" s="14" t="s">
        <v>8399</v>
      </c>
      <c r="S175" s="14" t="str">
        <f t="shared" si="11"/>
        <v>'0'</v>
      </c>
      <c r="T175" s="213" t="s">
        <v>8397</v>
      </c>
      <c r="U175" s="213">
        <f>COUNTIFS(CLIENTE_FORN[NICK],TabClienteLocalidade[[#This Row],[Cliente]])</f>
        <v>1</v>
      </c>
      <c r="V175" s="143" t="s">
        <v>133</v>
      </c>
      <c r="X175" s="145" t="s">
        <v>386</v>
      </c>
      <c r="Y175" s="176" t="str">
        <f>IFERROR(INDEX(EtaCliente!K:K,MATCH(TabClienteLocalidade[[#This Row],[Validação]],EtaCliente!$B:$B,0)),TabClienteLocalidade[[#This Row],[Colunas14]])</f>
        <v>RN</v>
      </c>
      <c r="Z175" s="176" t="str">
        <f>IFERROR(INDEX(EtaCliente!M:M,MATCH(TabClienteLocalidade[[#This Row],[Validação]],EtaCliente!$B:$B,0)),TabClienteLocalidade[[#This Row],[Colunas13]])</f>
        <v>UMARIZAL</v>
      </c>
      <c r="AA175" s="147">
        <f>COUNTIFS(EtaCliente!B:B,AB175,EtaCliente!B:B,"&gt;&amp;1")</f>
        <v>1</v>
      </c>
      <c r="AB175" s="147" t="str">
        <f>IF(TabClienteLocalidade[[#This Row],[Cliente]]="","",TabClienteLocalidade[[#This Row],[Cliente]]&amp;" - "&amp;TabClienteLocalidade[[#This Row],[Localidade]])</f>
        <v>CAERN - UMARIZAL</v>
      </c>
      <c r="AC175" s="191"/>
      <c r="AD175" s="191" t="e">
        <f t="shared" si="8"/>
        <v>#VALUE!</v>
      </c>
      <c r="AE175" s="191" t="e">
        <f t="shared" si="9"/>
        <v>#VALUE!</v>
      </c>
      <c r="AF175" s="191"/>
      <c r="AG175" s="191"/>
      <c r="AH175" s="191"/>
    </row>
    <row r="176" spans="1:34" x14ac:dyDescent="0.2">
      <c r="A176" s="14" t="str">
        <f t="shared" si="10"/>
        <v>(173, 'CAERN', '', 'ZONA NORTE - POCO 37', 'NATAL', 'RN', '', '', '0'),</v>
      </c>
      <c r="B176" s="14" t="s">
        <v>8395</v>
      </c>
      <c r="C176" s="14">
        <v>173</v>
      </c>
      <c r="D176" s="14" t="s">
        <v>8399</v>
      </c>
      <c r="E176" s="14" t="str">
        <f>"'"&amp;TabClienteLocalidade[[#This Row],[Cliente]]&amp;"'"</f>
        <v>'CAERN'</v>
      </c>
      <c r="F176" s="14" t="s">
        <v>8399</v>
      </c>
      <c r="G176" s="14" t="str">
        <f>"'"&amp;TabClienteLocalidade[[#This Row],[Regional]]&amp;"'"</f>
        <v>''</v>
      </c>
      <c r="H176" s="14" t="s">
        <v>8399</v>
      </c>
      <c r="I176" s="14" t="str">
        <f>"'"&amp;TabClienteLocalidade[[#This Row],[Localidade]]&amp;"'"</f>
        <v>'ZONA NORTE - POCO 37'</v>
      </c>
      <c r="J176" s="14" t="s">
        <v>8399</v>
      </c>
      <c r="K176" s="14" t="str">
        <f>"'"&amp;TabClienteLocalidade[[#This Row],[Colunas2]]&amp;"'"</f>
        <v>'NATAL'</v>
      </c>
      <c r="L176" s="14" t="s">
        <v>8399</v>
      </c>
      <c r="M176" s="14" t="str">
        <f>"'"&amp;TabClienteLocalidade[[#This Row],[UF]]&amp;"'"</f>
        <v>'RN'</v>
      </c>
      <c r="N176" s="14" t="s">
        <v>8399</v>
      </c>
      <c r="O176" s="14" t="str">
        <f>"'"&amp;IFERROR(TabClienteLocalidade[[#This Row],[Lat]],"")&amp;"'"</f>
        <v>''</v>
      </c>
      <c r="P176" s="14" t="s">
        <v>8399</v>
      </c>
      <c r="Q176" s="14" t="str">
        <f>"'"&amp;IFERROR(TabClienteLocalidade[[#This Row],[Log]],"")&amp;"'"</f>
        <v>''</v>
      </c>
      <c r="R176" s="14" t="s">
        <v>8399</v>
      </c>
      <c r="S176" s="14" t="str">
        <f t="shared" si="11"/>
        <v>'0'</v>
      </c>
      <c r="T176" s="213" t="s">
        <v>8397</v>
      </c>
      <c r="U176" s="213">
        <f>COUNTIFS(CLIENTE_FORN[NICK],TabClienteLocalidade[[#This Row],[Cliente]])</f>
        <v>1</v>
      </c>
      <c r="V176" s="143" t="s">
        <v>133</v>
      </c>
      <c r="X176" s="145" t="s">
        <v>1825</v>
      </c>
      <c r="Y176" s="176" t="str">
        <f>IFERROR(INDEX(EtaCliente!K:K,MATCH(TabClienteLocalidade[[#This Row],[Validação]],EtaCliente!$B:$B,0)),TabClienteLocalidade[[#This Row],[Colunas14]])</f>
        <v>RN</v>
      </c>
      <c r="Z176" s="176" t="str">
        <f>IFERROR(INDEX(EtaCliente!M:M,MATCH(TabClienteLocalidade[[#This Row],[Validação]],EtaCliente!$B:$B,0)),TabClienteLocalidade[[#This Row],[Colunas13]])</f>
        <v>NATAL</v>
      </c>
      <c r="AA176" s="147">
        <f>COUNTIFS(EtaCliente!B:B,AB176,EtaCliente!B:B,"&gt;&amp;1")</f>
        <v>1</v>
      </c>
      <c r="AB176" s="147" t="str">
        <f>IF(TabClienteLocalidade[[#This Row],[Cliente]]="","",TabClienteLocalidade[[#This Row],[Cliente]]&amp;" - "&amp;TabClienteLocalidade[[#This Row],[Localidade]])</f>
        <v>CAERN - ZONA NORTE - POCO 37</v>
      </c>
      <c r="AC176" s="191"/>
      <c r="AD176" s="191" t="e">
        <f t="shared" si="8"/>
        <v>#VALUE!</v>
      </c>
      <c r="AE176" s="191" t="e">
        <f t="shared" si="9"/>
        <v>#VALUE!</v>
      </c>
      <c r="AF176" s="191"/>
      <c r="AG176" s="191"/>
      <c r="AH176" s="191"/>
    </row>
    <row r="177" spans="1:34" x14ac:dyDescent="0.2">
      <c r="A177" s="14" t="str">
        <f t="shared" si="10"/>
        <v>(174, 'CAERN', 'NORTE', 'ZONA-16', 'NATAL', 'RN', '', '', '0'),</v>
      </c>
      <c r="B177" s="14" t="s">
        <v>8395</v>
      </c>
      <c r="C177" s="14">
        <v>174</v>
      </c>
      <c r="D177" s="14" t="s">
        <v>8399</v>
      </c>
      <c r="E177" s="14" t="str">
        <f>"'"&amp;TabClienteLocalidade[[#This Row],[Cliente]]&amp;"'"</f>
        <v>'CAERN'</v>
      </c>
      <c r="F177" s="14" t="s">
        <v>8399</v>
      </c>
      <c r="G177" s="14" t="str">
        <f>"'"&amp;TabClienteLocalidade[[#This Row],[Regional]]&amp;"'"</f>
        <v>'NORTE'</v>
      </c>
      <c r="H177" s="14" t="s">
        <v>8399</v>
      </c>
      <c r="I177" s="14" t="str">
        <f>"'"&amp;TabClienteLocalidade[[#This Row],[Localidade]]&amp;"'"</f>
        <v>'ZONA-16'</v>
      </c>
      <c r="J177" s="14" t="s">
        <v>8399</v>
      </c>
      <c r="K177" s="14" t="str">
        <f>"'"&amp;TabClienteLocalidade[[#This Row],[Colunas2]]&amp;"'"</f>
        <v>'NATAL'</v>
      </c>
      <c r="L177" s="14" t="s">
        <v>8399</v>
      </c>
      <c r="M177" s="14" t="str">
        <f>"'"&amp;TabClienteLocalidade[[#This Row],[UF]]&amp;"'"</f>
        <v>'RN'</v>
      </c>
      <c r="N177" s="14" t="s">
        <v>8399</v>
      </c>
      <c r="O177" s="14" t="str">
        <f>"'"&amp;IFERROR(TabClienteLocalidade[[#This Row],[Lat]],"")&amp;"'"</f>
        <v>''</v>
      </c>
      <c r="P177" s="14" t="s">
        <v>8399</v>
      </c>
      <c r="Q177" s="14" t="str">
        <f>"'"&amp;IFERROR(TabClienteLocalidade[[#This Row],[Log]],"")&amp;"'"</f>
        <v>''</v>
      </c>
      <c r="R177" s="14" t="s">
        <v>8399</v>
      </c>
      <c r="S177" s="14" t="str">
        <f t="shared" si="11"/>
        <v>'0'</v>
      </c>
      <c r="T177" s="213" t="s">
        <v>8397</v>
      </c>
      <c r="U177" s="213">
        <f>COUNTIFS(CLIENTE_FORN[NICK],TabClienteLocalidade[[#This Row],[Cliente]])</f>
        <v>1</v>
      </c>
      <c r="V177" s="143" t="s">
        <v>133</v>
      </c>
      <c r="W177" s="143" t="s">
        <v>619</v>
      </c>
      <c r="X177" s="145" t="s">
        <v>387</v>
      </c>
      <c r="Y177" s="176" t="str">
        <f>IFERROR(INDEX(EtaCliente!K:K,MATCH(TabClienteLocalidade[[#This Row],[Validação]],EtaCliente!$B:$B,0)),TabClienteLocalidade[[#This Row],[Colunas14]])</f>
        <v>RN</v>
      </c>
      <c r="Z177" s="176" t="str">
        <f>IFERROR(INDEX(EtaCliente!M:M,MATCH(TabClienteLocalidade[[#This Row],[Validação]],EtaCliente!$B:$B,0)),TabClienteLocalidade[[#This Row],[Colunas13]])</f>
        <v>NATAL</v>
      </c>
      <c r="AA177" s="147">
        <f>COUNTIFS(EtaCliente!B:B,AB177,EtaCliente!B:B,"&gt;&amp;1")</f>
        <v>1</v>
      </c>
      <c r="AB177" s="147" t="str">
        <f>IF(TabClienteLocalidade[[#This Row],[Cliente]]="","",TabClienteLocalidade[[#This Row],[Cliente]]&amp;" - "&amp;TabClienteLocalidade[[#This Row],[Localidade]])</f>
        <v>CAERN - ZONA-16</v>
      </c>
      <c r="AC177" s="191"/>
      <c r="AD177" s="191" t="e">
        <f t="shared" si="8"/>
        <v>#VALUE!</v>
      </c>
      <c r="AE177" s="191" t="e">
        <f t="shared" si="9"/>
        <v>#VALUE!</v>
      </c>
      <c r="AF177" s="191"/>
      <c r="AG177" s="191"/>
      <c r="AH177" s="191"/>
    </row>
    <row r="178" spans="1:34" x14ac:dyDescent="0.2">
      <c r="A178" s="14" t="str">
        <f t="shared" si="10"/>
        <v>(175, 'CAGECE', '', 'ETA OESTE', 'CAUCAIA', 'CE', '-3.78708227', '-38.65626203', '0'),</v>
      </c>
      <c r="B178" s="14" t="s">
        <v>8395</v>
      </c>
      <c r="C178" s="14">
        <v>175</v>
      </c>
      <c r="D178" s="14" t="s">
        <v>8399</v>
      </c>
      <c r="E178" s="14" t="str">
        <f>"'"&amp;TabClienteLocalidade[[#This Row],[Cliente]]&amp;"'"</f>
        <v>'CAGECE'</v>
      </c>
      <c r="F178" s="14" t="s">
        <v>8399</v>
      </c>
      <c r="G178" s="14" t="str">
        <f>"'"&amp;TabClienteLocalidade[[#This Row],[Regional]]&amp;"'"</f>
        <v>''</v>
      </c>
      <c r="H178" s="14" t="s">
        <v>8399</v>
      </c>
      <c r="I178" s="14" t="str">
        <f>"'"&amp;TabClienteLocalidade[[#This Row],[Localidade]]&amp;"'"</f>
        <v>'ETA OESTE'</v>
      </c>
      <c r="J178" s="14" t="s">
        <v>8399</v>
      </c>
      <c r="K178" s="14" t="str">
        <f>"'"&amp;TabClienteLocalidade[[#This Row],[Colunas2]]&amp;"'"</f>
        <v>'CAUCAIA'</v>
      </c>
      <c r="L178" s="14" t="s">
        <v>8399</v>
      </c>
      <c r="M178" s="14" t="str">
        <f>"'"&amp;TabClienteLocalidade[[#This Row],[UF]]&amp;"'"</f>
        <v>'CE'</v>
      </c>
      <c r="N178" s="14" t="s">
        <v>8399</v>
      </c>
      <c r="O178" s="14" t="str">
        <f>"'"&amp;IFERROR(TabClienteLocalidade[[#This Row],[Lat]],"")&amp;"'"</f>
        <v>'-3.78708227'</v>
      </c>
      <c r="P178" s="14" t="s">
        <v>8399</v>
      </c>
      <c r="Q178" s="14" t="str">
        <f>"'"&amp;IFERROR(TabClienteLocalidade[[#This Row],[Log]],"")&amp;"'"</f>
        <v>'-38.65626203'</v>
      </c>
      <c r="R178" s="14" t="s">
        <v>8399</v>
      </c>
      <c r="S178" s="14" t="str">
        <f t="shared" si="11"/>
        <v>'0'</v>
      </c>
      <c r="T178" s="213" t="s">
        <v>8397</v>
      </c>
      <c r="U178" s="213">
        <f>COUNTIFS(CLIENTE_FORN[NICK],TabClienteLocalidade[[#This Row],[Cliente]])</f>
        <v>1</v>
      </c>
      <c r="V178" s="145" t="s">
        <v>754</v>
      </c>
      <c r="W178" s="145"/>
      <c r="X178" s="145" t="s">
        <v>757</v>
      </c>
      <c r="Y178" s="176" t="str">
        <f>IFERROR(INDEX(EtaCliente!K:K,MATCH(TabClienteLocalidade[[#This Row],[Validação]],EtaCliente!$B:$B,0)),TabClienteLocalidade[[#This Row],[Colunas14]])</f>
        <v>CE</v>
      </c>
      <c r="Z178" s="176" t="str">
        <f>IFERROR(INDEX(EtaCliente!M:M,MATCH(TabClienteLocalidade[[#This Row],[Validação]],EtaCliente!$B:$B,0)),TabClienteLocalidade[[#This Row],[Colunas13]])</f>
        <v>CAUCAIA</v>
      </c>
      <c r="AA178" s="147">
        <f>COUNTIFS(EtaCliente!B:B,AB178,EtaCliente!B:B,"&gt;&amp;1")</f>
        <v>1</v>
      </c>
      <c r="AB178" s="146" t="str">
        <f>IF(TabClienteLocalidade[[#This Row],[Cliente]]="","",TabClienteLocalidade[[#This Row],[Cliente]]&amp;" - "&amp;TabClienteLocalidade[[#This Row],[Localidade]])</f>
        <v>CAGECE - ETA OESTE</v>
      </c>
      <c r="AC178" s="191" t="s">
        <v>8344</v>
      </c>
      <c r="AD178" s="191" t="str">
        <f t="shared" si="8"/>
        <v>-3.78708227</v>
      </c>
      <c r="AE178" s="191" t="str">
        <f t="shared" si="9"/>
        <v>-38.65626203</v>
      </c>
      <c r="AF178" s="191"/>
      <c r="AG178" s="191"/>
      <c r="AH178" s="191"/>
    </row>
    <row r="179" spans="1:34" x14ac:dyDescent="0.2">
      <c r="A179" s="14" t="str">
        <f t="shared" si="10"/>
        <v>(176, 'CAGEPA', '', 'ÁGUA BRANCA', '0', '0', '', '', '0'),</v>
      </c>
      <c r="B179" s="14" t="s">
        <v>8395</v>
      </c>
      <c r="C179" s="14">
        <v>176</v>
      </c>
      <c r="D179" s="14" t="s">
        <v>8399</v>
      </c>
      <c r="E179" s="14" t="str">
        <f>"'"&amp;TabClienteLocalidade[[#This Row],[Cliente]]&amp;"'"</f>
        <v>'CAGEPA'</v>
      </c>
      <c r="F179" s="14" t="s">
        <v>8399</v>
      </c>
      <c r="G179" s="14" t="str">
        <f>"'"&amp;TabClienteLocalidade[[#This Row],[Regional]]&amp;"'"</f>
        <v>''</v>
      </c>
      <c r="H179" s="14" t="s">
        <v>8399</v>
      </c>
      <c r="I179" s="14" t="str">
        <f>"'"&amp;TabClienteLocalidade[[#This Row],[Localidade]]&amp;"'"</f>
        <v>'ÁGUA BRANCA'</v>
      </c>
      <c r="J179" s="14" t="s">
        <v>8399</v>
      </c>
      <c r="K179" s="14" t="str">
        <f>"'"&amp;TabClienteLocalidade[[#This Row],[Colunas2]]&amp;"'"</f>
        <v>'0'</v>
      </c>
      <c r="L179" s="14" t="s">
        <v>8399</v>
      </c>
      <c r="M179" s="14" t="str">
        <f>"'"&amp;TabClienteLocalidade[[#This Row],[UF]]&amp;"'"</f>
        <v>'0'</v>
      </c>
      <c r="N179" s="14" t="s">
        <v>8399</v>
      </c>
      <c r="O179" s="14" t="str">
        <f>"'"&amp;IFERROR(TabClienteLocalidade[[#This Row],[Lat]],"")&amp;"'"</f>
        <v>''</v>
      </c>
      <c r="P179" s="14" t="s">
        <v>8399</v>
      </c>
      <c r="Q179" s="14" t="str">
        <f>"'"&amp;IFERROR(TabClienteLocalidade[[#This Row],[Log]],"")&amp;"'"</f>
        <v>''</v>
      </c>
      <c r="R179" s="14" t="s">
        <v>8399</v>
      </c>
      <c r="S179" s="14" t="str">
        <f t="shared" si="11"/>
        <v>'0'</v>
      </c>
      <c r="T179" s="213" t="s">
        <v>8397</v>
      </c>
      <c r="U179" s="213">
        <f>COUNTIFS(CLIENTE_FORN[NICK],TabClienteLocalidade[[#This Row],[Cliente]])</f>
        <v>1</v>
      </c>
      <c r="V179" s="145" t="s">
        <v>32</v>
      </c>
      <c r="W179" s="145"/>
      <c r="X179" s="145" t="s">
        <v>7277</v>
      </c>
      <c r="Y179" s="176">
        <f>IFERROR(INDEX(EtaCliente!K:K,MATCH(TabClienteLocalidade[[#This Row],[Validação]],EtaCliente!$B:$B,0)),TabClienteLocalidade[[#This Row],[Colunas14]])</f>
        <v>0</v>
      </c>
      <c r="Z179" s="176">
        <f>IFERROR(INDEX(EtaCliente!M:M,MATCH(TabClienteLocalidade[[#This Row],[Validação]],EtaCliente!$B:$B,0)),TabClienteLocalidade[[#This Row],[Colunas13]])</f>
        <v>0</v>
      </c>
      <c r="AA179" s="147">
        <f>COUNTIFS(EtaCliente!B:B,AB179,EtaCliente!B:B,"&gt;&amp;1")</f>
        <v>0</v>
      </c>
      <c r="AB179" s="147" t="str">
        <f>IF(TabClienteLocalidade[[#This Row],[Cliente]]="","",TabClienteLocalidade[[#This Row],[Cliente]]&amp;" - "&amp;TabClienteLocalidade[[#This Row],[Localidade]])</f>
        <v>CAGEPA - ÁGUA BRANCA</v>
      </c>
      <c r="AC179" s="191"/>
      <c r="AD179" s="191" t="e">
        <f t="shared" si="8"/>
        <v>#VALUE!</v>
      </c>
      <c r="AE179" s="191" t="e">
        <f t="shared" si="9"/>
        <v>#VALUE!</v>
      </c>
      <c r="AF179" s="191"/>
      <c r="AG179" s="191"/>
      <c r="AH179" s="191"/>
    </row>
    <row r="180" spans="1:34" x14ac:dyDescent="0.2">
      <c r="A180" s="14" t="str">
        <f t="shared" si="10"/>
        <v>(177, 'CAGEPA', '', 'ALAGOA GRANDE', 'ALAGOA GRANDE', 'PB', '', '', '0'),</v>
      </c>
      <c r="B180" s="14" t="s">
        <v>8395</v>
      </c>
      <c r="C180" s="14">
        <v>177</v>
      </c>
      <c r="D180" s="14" t="s">
        <v>8399</v>
      </c>
      <c r="E180" s="14" t="str">
        <f>"'"&amp;TabClienteLocalidade[[#This Row],[Cliente]]&amp;"'"</f>
        <v>'CAGEPA'</v>
      </c>
      <c r="F180" s="14" t="s">
        <v>8399</v>
      </c>
      <c r="G180" s="14" t="str">
        <f>"'"&amp;TabClienteLocalidade[[#This Row],[Regional]]&amp;"'"</f>
        <v>''</v>
      </c>
      <c r="H180" s="14" t="s">
        <v>8399</v>
      </c>
      <c r="I180" s="14" t="str">
        <f>"'"&amp;TabClienteLocalidade[[#This Row],[Localidade]]&amp;"'"</f>
        <v>'ALAGOA GRANDE'</v>
      </c>
      <c r="J180" s="14" t="s">
        <v>8399</v>
      </c>
      <c r="K180" s="14" t="str">
        <f>"'"&amp;TabClienteLocalidade[[#This Row],[Colunas2]]&amp;"'"</f>
        <v>'ALAGOA GRANDE'</v>
      </c>
      <c r="L180" s="14" t="s">
        <v>8399</v>
      </c>
      <c r="M180" s="14" t="str">
        <f>"'"&amp;TabClienteLocalidade[[#This Row],[UF]]&amp;"'"</f>
        <v>'PB'</v>
      </c>
      <c r="N180" s="14" t="s">
        <v>8399</v>
      </c>
      <c r="O180" s="14" t="str">
        <f>"'"&amp;IFERROR(TabClienteLocalidade[[#This Row],[Lat]],"")&amp;"'"</f>
        <v>''</v>
      </c>
      <c r="P180" s="14" t="s">
        <v>8399</v>
      </c>
      <c r="Q180" s="14" t="str">
        <f>"'"&amp;IFERROR(TabClienteLocalidade[[#This Row],[Log]],"")&amp;"'"</f>
        <v>''</v>
      </c>
      <c r="R180" s="14" t="s">
        <v>8399</v>
      </c>
      <c r="S180" s="14" t="str">
        <f t="shared" si="11"/>
        <v>'0'</v>
      </c>
      <c r="T180" s="213" t="s">
        <v>8397</v>
      </c>
      <c r="U180" s="213">
        <f>COUNTIFS(CLIENTE_FORN[NICK],TabClienteLocalidade[[#This Row],[Cliente]])</f>
        <v>1</v>
      </c>
      <c r="V180" s="145" t="s">
        <v>32</v>
      </c>
      <c r="X180" s="145" t="s">
        <v>426</v>
      </c>
      <c r="Y180" s="176" t="str">
        <f>IFERROR(INDEX(EtaCliente!K:K,MATCH(TabClienteLocalidade[[#This Row],[Validação]],EtaCliente!$B:$B,0)),TabClienteLocalidade[[#This Row],[Colunas14]])</f>
        <v>PB</v>
      </c>
      <c r="Z180" s="176" t="str">
        <f>IFERROR(INDEX(EtaCliente!M:M,MATCH(TabClienteLocalidade[[#This Row],[Validação]],EtaCliente!$B:$B,0)),TabClienteLocalidade[[#This Row],[Colunas13]])</f>
        <v>ALAGOA GRANDE</v>
      </c>
      <c r="AA180" s="147">
        <f>COUNTIFS(EtaCliente!B:B,AB180,EtaCliente!B:B,"&gt;&amp;1")</f>
        <v>1</v>
      </c>
      <c r="AB180" s="147" t="str">
        <f>IF(TabClienteLocalidade[[#This Row],[Cliente]]="","",TabClienteLocalidade[[#This Row],[Cliente]]&amp;" - "&amp;TabClienteLocalidade[[#This Row],[Localidade]])</f>
        <v>CAGEPA - ALAGOA GRANDE</v>
      </c>
      <c r="AC180" s="191"/>
      <c r="AD180" s="191" t="e">
        <f t="shared" si="8"/>
        <v>#VALUE!</v>
      </c>
      <c r="AE180" s="191" t="e">
        <f t="shared" si="9"/>
        <v>#VALUE!</v>
      </c>
      <c r="AF180" s="191"/>
      <c r="AG180" s="191"/>
      <c r="AH180" s="191"/>
    </row>
    <row r="181" spans="1:34" x14ac:dyDescent="0.2">
      <c r="A181" s="14" t="str">
        <f t="shared" si="10"/>
        <v>(178, 'CAGEPA', '', 'ALAGOA NOVA', 'ALAGOA NOVA', 'PB', '', '', '0'),</v>
      </c>
      <c r="B181" s="14" t="s">
        <v>8395</v>
      </c>
      <c r="C181" s="14">
        <v>178</v>
      </c>
      <c r="D181" s="14" t="s">
        <v>8399</v>
      </c>
      <c r="E181" s="14" t="str">
        <f>"'"&amp;TabClienteLocalidade[[#This Row],[Cliente]]&amp;"'"</f>
        <v>'CAGEPA'</v>
      </c>
      <c r="F181" s="14" t="s">
        <v>8399</v>
      </c>
      <c r="G181" s="14" t="str">
        <f>"'"&amp;TabClienteLocalidade[[#This Row],[Regional]]&amp;"'"</f>
        <v>''</v>
      </c>
      <c r="H181" s="14" t="s">
        <v>8399</v>
      </c>
      <c r="I181" s="14" t="str">
        <f>"'"&amp;TabClienteLocalidade[[#This Row],[Localidade]]&amp;"'"</f>
        <v>'ALAGOA NOVA'</v>
      </c>
      <c r="J181" s="14" t="s">
        <v>8399</v>
      </c>
      <c r="K181" s="14" t="str">
        <f>"'"&amp;TabClienteLocalidade[[#This Row],[Colunas2]]&amp;"'"</f>
        <v>'ALAGOA NOVA'</v>
      </c>
      <c r="L181" s="14" t="s">
        <v>8399</v>
      </c>
      <c r="M181" s="14" t="str">
        <f>"'"&amp;TabClienteLocalidade[[#This Row],[UF]]&amp;"'"</f>
        <v>'PB'</v>
      </c>
      <c r="N181" s="14" t="s">
        <v>8399</v>
      </c>
      <c r="O181" s="14" t="str">
        <f>"'"&amp;IFERROR(TabClienteLocalidade[[#This Row],[Lat]],"")&amp;"'"</f>
        <v>''</v>
      </c>
      <c r="P181" s="14" t="s">
        <v>8399</v>
      </c>
      <c r="Q181" s="14" t="str">
        <f>"'"&amp;IFERROR(TabClienteLocalidade[[#This Row],[Log]],"")&amp;"'"</f>
        <v>''</v>
      </c>
      <c r="R181" s="14" t="s">
        <v>8399</v>
      </c>
      <c r="S181" s="14" t="str">
        <f t="shared" si="11"/>
        <v>'0'</v>
      </c>
      <c r="T181" s="213" t="s">
        <v>8397</v>
      </c>
      <c r="U181" s="213">
        <f>COUNTIFS(CLIENTE_FORN[NICK],TabClienteLocalidade[[#This Row],[Cliente]])</f>
        <v>1</v>
      </c>
      <c r="V181" s="145" t="s">
        <v>32</v>
      </c>
      <c r="X181" s="145" t="s">
        <v>427</v>
      </c>
      <c r="Y181" s="176" t="str">
        <f>IFERROR(INDEX(EtaCliente!K:K,MATCH(TabClienteLocalidade[[#This Row],[Validação]],EtaCliente!$B:$B,0)),TabClienteLocalidade[[#This Row],[Colunas14]])</f>
        <v>PB</v>
      </c>
      <c r="Z181" s="176" t="str">
        <f>IFERROR(INDEX(EtaCliente!M:M,MATCH(TabClienteLocalidade[[#This Row],[Validação]],EtaCliente!$B:$B,0)),TabClienteLocalidade[[#This Row],[Colunas13]])</f>
        <v>ALAGOA NOVA</v>
      </c>
      <c r="AA181" s="147">
        <f>COUNTIFS(EtaCliente!B:B,AB181,EtaCliente!B:B,"&gt;&amp;1")</f>
        <v>1</v>
      </c>
      <c r="AB181" s="147" t="str">
        <f>IF(TabClienteLocalidade[[#This Row],[Cliente]]="","",TabClienteLocalidade[[#This Row],[Cliente]]&amp;" - "&amp;TabClienteLocalidade[[#This Row],[Localidade]])</f>
        <v>CAGEPA - ALAGOA NOVA</v>
      </c>
      <c r="AC181" s="191"/>
      <c r="AD181" s="191" t="e">
        <f t="shared" si="8"/>
        <v>#VALUE!</v>
      </c>
      <c r="AE181" s="191" t="e">
        <f t="shared" si="9"/>
        <v>#VALUE!</v>
      </c>
      <c r="AF181" s="191"/>
      <c r="AG181" s="191"/>
      <c r="AH181" s="191"/>
    </row>
    <row r="182" spans="1:34" x14ac:dyDescent="0.2">
      <c r="A182" s="14" t="str">
        <f t="shared" si="10"/>
        <v>(179, 'CAGEPA', '', 'ALGODAO DE JANDAIRA', 'ALGODAO DE JANDAIRA', 'PB', '', '', '0'),</v>
      </c>
      <c r="B182" s="14" t="s">
        <v>8395</v>
      </c>
      <c r="C182" s="14">
        <v>179</v>
      </c>
      <c r="D182" s="14" t="s">
        <v>8399</v>
      </c>
      <c r="E182" s="14" t="str">
        <f>"'"&amp;TabClienteLocalidade[[#This Row],[Cliente]]&amp;"'"</f>
        <v>'CAGEPA'</v>
      </c>
      <c r="F182" s="14" t="s">
        <v>8399</v>
      </c>
      <c r="G182" s="14" t="str">
        <f>"'"&amp;TabClienteLocalidade[[#This Row],[Regional]]&amp;"'"</f>
        <v>''</v>
      </c>
      <c r="H182" s="14" t="s">
        <v>8399</v>
      </c>
      <c r="I182" s="14" t="str">
        <f>"'"&amp;TabClienteLocalidade[[#This Row],[Localidade]]&amp;"'"</f>
        <v>'ALGODAO DE JANDAIRA'</v>
      </c>
      <c r="J182" s="14" t="s">
        <v>8399</v>
      </c>
      <c r="K182" s="14" t="str">
        <f>"'"&amp;TabClienteLocalidade[[#This Row],[Colunas2]]&amp;"'"</f>
        <v>'ALGODAO DE JANDAIRA'</v>
      </c>
      <c r="L182" s="14" t="s">
        <v>8399</v>
      </c>
      <c r="M182" s="14" t="str">
        <f>"'"&amp;TabClienteLocalidade[[#This Row],[UF]]&amp;"'"</f>
        <v>'PB'</v>
      </c>
      <c r="N182" s="14" t="s">
        <v>8399</v>
      </c>
      <c r="O182" s="14" t="str">
        <f>"'"&amp;IFERROR(TabClienteLocalidade[[#This Row],[Lat]],"")&amp;"'"</f>
        <v>''</v>
      </c>
      <c r="P182" s="14" t="s">
        <v>8399</v>
      </c>
      <c r="Q182" s="14" t="str">
        <f>"'"&amp;IFERROR(TabClienteLocalidade[[#This Row],[Log]],"")&amp;"'"</f>
        <v>''</v>
      </c>
      <c r="R182" s="14" t="s">
        <v>8399</v>
      </c>
      <c r="S182" s="14" t="str">
        <f t="shared" si="11"/>
        <v>'0'</v>
      </c>
      <c r="T182" s="213" t="s">
        <v>8397</v>
      </c>
      <c r="U182" s="213">
        <f>COUNTIFS(CLIENTE_FORN[NICK],TabClienteLocalidade[[#This Row],[Cliente]])</f>
        <v>1</v>
      </c>
      <c r="V182" s="145" t="s">
        <v>32</v>
      </c>
      <c r="X182" s="145" t="s">
        <v>1571</v>
      </c>
      <c r="Y182" s="176" t="str">
        <f>IFERROR(INDEX(EtaCliente!K:K,MATCH(TabClienteLocalidade[[#This Row],[Validação]],EtaCliente!$B:$B,0)),TabClienteLocalidade[[#This Row],[Colunas14]])</f>
        <v>PB</v>
      </c>
      <c r="Z182" s="176" t="str">
        <f>IFERROR(INDEX(EtaCliente!M:M,MATCH(TabClienteLocalidade[[#This Row],[Validação]],EtaCliente!$B:$B,0)),TabClienteLocalidade[[#This Row],[Colunas13]])</f>
        <v>ALGODAO DE JANDAIRA</v>
      </c>
      <c r="AA182" s="147">
        <f>COUNTIFS(EtaCliente!B:B,AB182,EtaCliente!B:B,"&gt;&amp;1")</f>
        <v>1</v>
      </c>
      <c r="AB182" s="147" t="str">
        <f>IF(TabClienteLocalidade[[#This Row],[Cliente]]="","",TabClienteLocalidade[[#This Row],[Cliente]]&amp;" - "&amp;TabClienteLocalidade[[#This Row],[Localidade]])</f>
        <v>CAGEPA - ALGODAO DE JANDAIRA</v>
      </c>
      <c r="AC182" s="191"/>
      <c r="AD182" s="191" t="e">
        <f t="shared" si="8"/>
        <v>#VALUE!</v>
      </c>
      <c r="AE182" s="191" t="e">
        <f t="shared" si="9"/>
        <v>#VALUE!</v>
      </c>
      <c r="AF182" s="191"/>
      <c r="AG182" s="191"/>
      <c r="AH182" s="191"/>
    </row>
    <row r="183" spans="1:34" x14ac:dyDescent="0.2">
      <c r="A183" s="14" t="str">
        <f t="shared" si="10"/>
        <v>(180, 'CAGEPA', '', 'ALHANDRA CLORAÇAO', '0', '0', '', '', '0'),</v>
      </c>
      <c r="B183" s="14" t="s">
        <v>8395</v>
      </c>
      <c r="C183" s="14">
        <v>180</v>
      </c>
      <c r="D183" s="14" t="s">
        <v>8399</v>
      </c>
      <c r="E183" s="14" t="str">
        <f>"'"&amp;TabClienteLocalidade[[#This Row],[Cliente]]&amp;"'"</f>
        <v>'CAGEPA'</v>
      </c>
      <c r="F183" s="14" t="s">
        <v>8399</v>
      </c>
      <c r="G183" s="14" t="str">
        <f>"'"&amp;TabClienteLocalidade[[#This Row],[Regional]]&amp;"'"</f>
        <v>''</v>
      </c>
      <c r="H183" s="14" t="s">
        <v>8399</v>
      </c>
      <c r="I183" s="14" t="str">
        <f>"'"&amp;TabClienteLocalidade[[#This Row],[Localidade]]&amp;"'"</f>
        <v>'ALHANDRA CLORAÇAO'</v>
      </c>
      <c r="J183" s="14" t="s">
        <v>8399</v>
      </c>
      <c r="K183" s="14" t="str">
        <f>"'"&amp;TabClienteLocalidade[[#This Row],[Colunas2]]&amp;"'"</f>
        <v>'0'</v>
      </c>
      <c r="L183" s="14" t="s">
        <v>8399</v>
      </c>
      <c r="M183" s="14" t="str">
        <f>"'"&amp;TabClienteLocalidade[[#This Row],[UF]]&amp;"'"</f>
        <v>'0'</v>
      </c>
      <c r="N183" s="14" t="s">
        <v>8399</v>
      </c>
      <c r="O183" s="14" t="str">
        <f>"'"&amp;IFERROR(TabClienteLocalidade[[#This Row],[Lat]],"")&amp;"'"</f>
        <v>''</v>
      </c>
      <c r="P183" s="14" t="s">
        <v>8399</v>
      </c>
      <c r="Q183" s="14" t="str">
        <f>"'"&amp;IFERROR(TabClienteLocalidade[[#This Row],[Log]],"")&amp;"'"</f>
        <v>''</v>
      </c>
      <c r="R183" s="14" t="s">
        <v>8399</v>
      </c>
      <c r="S183" s="14" t="str">
        <f t="shared" si="11"/>
        <v>'0'</v>
      </c>
      <c r="T183" s="213" t="s">
        <v>8397</v>
      </c>
      <c r="U183" s="213">
        <f>COUNTIFS(CLIENTE_FORN[NICK],TabClienteLocalidade[[#This Row],[Cliente]])</f>
        <v>1</v>
      </c>
      <c r="V183" s="145" t="s">
        <v>32</v>
      </c>
      <c r="X183" s="145" t="s">
        <v>1493</v>
      </c>
      <c r="Y183" s="176">
        <f>IFERROR(INDEX(EtaCliente!K:K,MATCH(TabClienteLocalidade[[#This Row],[Validação]],EtaCliente!$B:$B,0)),TabClienteLocalidade[[#This Row],[Colunas14]])</f>
        <v>0</v>
      </c>
      <c r="Z183" s="176">
        <f>IFERROR(INDEX(EtaCliente!M:M,MATCH(TabClienteLocalidade[[#This Row],[Validação]],EtaCliente!$B:$B,0)),TabClienteLocalidade[[#This Row],[Colunas13]])</f>
        <v>0</v>
      </c>
      <c r="AA183" s="147">
        <f>COUNTIFS(EtaCliente!B:B,AB183,EtaCliente!B:B,"&gt;&amp;1")</f>
        <v>0</v>
      </c>
      <c r="AB183" s="147" t="str">
        <f>IF(TabClienteLocalidade[[#This Row],[Cliente]]="","",TabClienteLocalidade[[#This Row],[Cliente]]&amp;" - "&amp;TabClienteLocalidade[[#This Row],[Localidade]])</f>
        <v>CAGEPA - ALHANDRA CLORAÇAO</v>
      </c>
      <c r="AC183" s="191"/>
      <c r="AD183" s="191" t="e">
        <f t="shared" si="8"/>
        <v>#VALUE!</v>
      </c>
      <c r="AE183" s="191" t="e">
        <f t="shared" si="9"/>
        <v>#VALUE!</v>
      </c>
      <c r="AF183" s="191"/>
      <c r="AG183" s="191"/>
      <c r="AH183" s="191"/>
    </row>
    <row r="184" spans="1:34" x14ac:dyDescent="0.2">
      <c r="A184" s="14" t="str">
        <f t="shared" si="10"/>
        <v>(181, 'CAGEPA', '', 'ALHANDRA PRE-CLORAÇAO', '0', '0', '', '', '0'),</v>
      </c>
      <c r="B184" s="14" t="s">
        <v>8395</v>
      </c>
      <c r="C184" s="14">
        <v>181</v>
      </c>
      <c r="D184" s="14" t="s">
        <v>8399</v>
      </c>
      <c r="E184" s="14" t="str">
        <f>"'"&amp;TabClienteLocalidade[[#This Row],[Cliente]]&amp;"'"</f>
        <v>'CAGEPA'</v>
      </c>
      <c r="F184" s="14" t="s">
        <v>8399</v>
      </c>
      <c r="G184" s="14" t="str">
        <f>"'"&amp;TabClienteLocalidade[[#This Row],[Regional]]&amp;"'"</f>
        <v>''</v>
      </c>
      <c r="H184" s="14" t="s">
        <v>8399</v>
      </c>
      <c r="I184" s="14" t="str">
        <f>"'"&amp;TabClienteLocalidade[[#This Row],[Localidade]]&amp;"'"</f>
        <v>'ALHANDRA PRE-CLORAÇAO'</v>
      </c>
      <c r="J184" s="14" t="s">
        <v>8399</v>
      </c>
      <c r="K184" s="14" t="str">
        <f>"'"&amp;TabClienteLocalidade[[#This Row],[Colunas2]]&amp;"'"</f>
        <v>'0'</v>
      </c>
      <c r="L184" s="14" t="s">
        <v>8399</v>
      </c>
      <c r="M184" s="14" t="str">
        <f>"'"&amp;TabClienteLocalidade[[#This Row],[UF]]&amp;"'"</f>
        <v>'0'</v>
      </c>
      <c r="N184" s="14" t="s">
        <v>8399</v>
      </c>
      <c r="O184" s="14" t="str">
        <f>"'"&amp;IFERROR(TabClienteLocalidade[[#This Row],[Lat]],"")&amp;"'"</f>
        <v>''</v>
      </c>
      <c r="P184" s="14" t="s">
        <v>8399</v>
      </c>
      <c r="Q184" s="14" t="str">
        <f>"'"&amp;IFERROR(TabClienteLocalidade[[#This Row],[Log]],"")&amp;"'"</f>
        <v>''</v>
      </c>
      <c r="R184" s="14" t="s">
        <v>8399</v>
      </c>
      <c r="S184" s="14" t="str">
        <f t="shared" si="11"/>
        <v>'0'</v>
      </c>
      <c r="T184" s="213" t="s">
        <v>8397</v>
      </c>
      <c r="U184" s="213">
        <f>COUNTIFS(CLIENTE_FORN[NICK],TabClienteLocalidade[[#This Row],[Cliente]])</f>
        <v>1</v>
      </c>
      <c r="V184" s="145" t="s">
        <v>32</v>
      </c>
      <c r="X184" s="145" t="s">
        <v>1494</v>
      </c>
      <c r="Y184" s="176">
        <f>IFERROR(INDEX(EtaCliente!K:K,MATCH(TabClienteLocalidade[[#This Row],[Validação]],EtaCliente!$B:$B,0)),TabClienteLocalidade[[#This Row],[Colunas14]])</f>
        <v>0</v>
      </c>
      <c r="Z184" s="176">
        <f>IFERROR(INDEX(EtaCliente!M:M,MATCH(TabClienteLocalidade[[#This Row],[Validação]],EtaCliente!$B:$B,0)),TabClienteLocalidade[[#This Row],[Colunas13]])</f>
        <v>0</v>
      </c>
      <c r="AA184" s="147">
        <f>COUNTIFS(EtaCliente!B:B,AB184,EtaCliente!B:B,"&gt;&amp;1")</f>
        <v>0</v>
      </c>
      <c r="AB184" s="147" t="str">
        <f>IF(TabClienteLocalidade[[#This Row],[Cliente]]="","",TabClienteLocalidade[[#This Row],[Cliente]]&amp;" - "&amp;TabClienteLocalidade[[#This Row],[Localidade]])</f>
        <v>CAGEPA - ALHANDRA PRE-CLORAÇAO</v>
      </c>
      <c r="AC184" s="191"/>
      <c r="AD184" s="191" t="e">
        <f t="shared" si="8"/>
        <v>#VALUE!</v>
      </c>
      <c r="AE184" s="191" t="e">
        <f t="shared" si="9"/>
        <v>#VALUE!</v>
      </c>
      <c r="AF184" s="191"/>
      <c r="AG184" s="191"/>
      <c r="AH184" s="191"/>
    </row>
    <row r="185" spans="1:34" x14ac:dyDescent="0.2">
      <c r="A185" s="14" t="str">
        <f t="shared" si="10"/>
        <v>(182, 'CAGEPA', '', 'APARECIDA', 'APARECIDA', 'PB', '', '', '0'),</v>
      </c>
      <c r="B185" s="14" t="s">
        <v>8395</v>
      </c>
      <c r="C185" s="14">
        <v>182</v>
      </c>
      <c r="D185" s="14" t="s">
        <v>8399</v>
      </c>
      <c r="E185" s="14" t="str">
        <f>"'"&amp;TabClienteLocalidade[[#This Row],[Cliente]]&amp;"'"</f>
        <v>'CAGEPA'</v>
      </c>
      <c r="F185" s="14" t="s">
        <v>8399</v>
      </c>
      <c r="G185" s="14" t="str">
        <f>"'"&amp;TabClienteLocalidade[[#This Row],[Regional]]&amp;"'"</f>
        <v>''</v>
      </c>
      <c r="H185" s="14" t="s">
        <v>8399</v>
      </c>
      <c r="I185" s="14" t="str">
        <f>"'"&amp;TabClienteLocalidade[[#This Row],[Localidade]]&amp;"'"</f>
        <v>'APARECIDA'</v>
      </c>
      <c r="J185" s="14" t="s">
        <v>8399</v>
      </c>
      <c r="K185" s="14" t="str">
        <f>"'"&amp;TabClienteLocalidade[[#This Row],[Colunas2]]&amp;"'"</f>
        <v>'APARECIDA'</v>
      </c>
      <c r="L185" s="14" t="s">
        <v>8399</v>
      </c>
      <c r="M185" s="14" t="str">
        <f>"'"&amp;TabClienteLocalidade[[#This Row],[UF]]&amp;"'"</f>
        <v>'PB'</v>
      </c>
      <c r="N185" s="14" t="s">
        <v>8399</v>
      </c>
      <c r="O185" s="14" t="str">
        <f>"'"&amp;IFERROR(TabClienteLocalidade[[#This Row],[Lat]],"")&amp;"'"</f>
        <v>''</v>
      </c>
      <c r="P185" s="14" t="s">
        <v>8399</v>
      </c>
      <c r="Q185" s="14" t="str">
        <f>"'"&amp;IFERROR(TabClienteLocalidade[[#This Row],[Log]],"")&amp;"'"</f>
        <v>''</v>
      </c>
      <c r="R185" s="14" t="s">
        <v>8399</v>
      </c>
      <c r="S185" s="14" t="str">
        <f t="shared" si="11"/>
        <v>'0'</v>
      </c>
      <c r="T185" s="213" t="s">
        <v>8397</v>
      </c>
      <c r="U185" s="213">
        <f>COUNTIFS(CLIENTE_FORN[NICK],TabClienteLocalidade[[#This Row],[Cliente]])</f>
        <v>1</v>
      </c>
      <c r="V185" s="145" t="s">
        <v>32</v>
      </c>
      <c r="X185" s="145" t="s">
        <v>428</v>
      </c>
      <c r="Y185" s="176" t="str">
        <f>IFERROR(INDEX(EtaCliente!K:K,MATCH(TabClienteLocalidade[[#This Row],[Validação]],EtaCliente!$B:$B,0)),TabClienteLocalidade[[#This Row],[Colunas14]])</f>
        <v>PB</v>
      </c>
      <c r="Z185" s="176" t="str">
        <f>IFERROR(INDEX(EtaCliente!M:M,MATCH(TabClienteLocalidade[[#This Row],[Validação]],EtaCliente!$B:$B,0)),TabClienteLocalidade[[#This Row],[Colunas13]])</f>
        <v>APARECIDA</v>
      </c>
      <c r="AA185" s="147">
        <f>COUNTIFS(EtaCliente!B:B,AB185,EtaCliente!B:B,"&gt;&amp;1")</f>
        <v>1</v>
      </c>
      <c r="AB185" s="147" t="str">
        <f>IF(TabClienteLocalidade[[#This Row],[Cliente]]="","",TabClienteLocalidade[[#This Row],[Cliente]]&amp;" - "&amp;TabClienteLocalidade[[#This Row],[Localidade]])</f>
        <v>CAGEPA - APARECIDA</v>
      </c>
      <c r="AC185" s="191"/>
      <c r="AD185" s="191" t="e">
        <f t="shared" si="8"/>
        <v>#VALUE!</v>
      </c>
      <c r="AE185" s="191" t="e">
        <f t="shared" si="9"/>
        <v>#VALUE!</v>
      </c>
      <c r="AF185" s="191"/>
      <c r="AG185" s="191"/>
      <c r="AH185" s="191"/>
    </row>
    <row r="186" spans="1:34" x14ac:dyDescent="0.2">
      <c r="A186" s="14" t="str">
        <f t="shared" si="10"/>
        <v>(183, 'CAGEPA', '', 'ARARA', 'ARARA', 'PB', '', '', '0'),</v>
      </c>
      <c r="B186" s="14" t="s">
        <v>8395</v>
      </c>
      <c r="C186" s="14">
        <v>183</v>
      </c>
      <c r="D186" s="14" t="s">
        <v>8399</v>
      </c>
      <c r="E186" s="14" t="str">
        <f>"'"&amp;TabClienteLocalidade[[#This Row],[Cliente]]&amp;"'"</f>
        <v>'CAGEPA'</v>
      </c>
      <c r="F186" s="14" t="s">
        <v>8399</v>
      </c>
      <c r="G186" s="14" t="str">
        <f>"'"&amp;TabClienteLocalidade[[#This Row],[Regional]]&amp;"'"</f>
        <v>''</v>
      </c>
      <c r="H186" s="14" t="s">
        <v>8399</v>
      </c>
      <c r="I186" s="14" t="str">
        <f>"'"&amp;TabClienteLocalidade[[#This Row],[Localidade]]&amp;"'"</f>
        <v>'ARARA'</v>
      </c>
      <c r="J186" s="14" t="s">
        <v>8399</v>
      </c>
      <c r="K186" s="14" t="str">
        <f>"'"&amp;TabClienteLocalidade[[#This Row],[Colunas2]]&amp;"'"</f>
        <v>'ARARA'</v>
      </c>
      <c r="L186" s="14" t="s">
        <v>8399</v>
      </c>
      <c r="M186" s="14" t="str">
        <f>"'"&amp;TabClienteLocalidade[[#This Row],[UF]]&amp;"'"</f>
        <v>'PB'</v>
      </c>
      <c r="N186" s="14" t="s">
        <v>8399</v>
      </c>
      <c r="O186" s="14" t="str">
        <f>"'"&amp;IFERROR(TabClienteLocalidade[[#This Row],[Lat]],"")&amp;"'"</f>
        <v>''</v>
      </c>
      <c r="P186" s="14" t="s">
        <v>8399</v>
      </c>
      <c r="Q186" s="14" t="str">
        <f>"'"&amp;IFERROR(TabClienteLocalidade[[#This Row],[Log]],"")&amp;"'"</f>
        <v>''</v>
      </c>
      <c r="R186" s="14" t="s">
        <v>8399</v>
      </c>
      <c r="S186" s="14" t="str">
        <f t="shared" si="11"/>
        <v>'0'</v>
      </c>
      <c r="T186" s="213" t="s">
        <v>8397</v>
      </c>
      <c r="U186" s="213">
        <f>COUNTIFS(CLIENTE_FORN[NICK],TabClienteLocalidade[[#This Row],[Cliente]])</f>
        <v>1</v>
      </c>
      <c r="V186" s="145" t="s">
        <v>32</v>
      </c>
      <c r="X186" s="145" t="s">
        <v>429</v>
      </c>
      <c r="Y186" s="176" t="str">
        <f>IFERROR(INDEX(EtaCliente!K:K,MATCH(TabClienteLocalidade[[#This Row],[Validação]],EtaCliente!$B:$B,0)),TabClienteLocalidade[[#This Row],[Colunas14]])</f>
        <v>PB</v>
      </c>
      <c r="Z186" s="176" t="str">
        <f>IFERROR(INDEX(EtaCliente!M:M,MATCH(TabClienteLocalidade[[#This Row],[Validação]],EtaCliente!$B:$B,0)),TabClienteLocalidade[[#This Row],[Colunas13]])</f>
        <v>ARARA</v>
      </c>
      <c r="AA186" s="147">
        <f>COUNTIFS(EtaCliente!B:B,AB186,EtaCliente!B:B,"&gt;&amp;1")</f>
        <v>1</v>
      </c>
      <c r="AB186" s="147" t="str">
        <f>IF(TabClienteLocalidade[[#This Row],[Cliente]]="","",TabClienteLocalidade[[#This Row],[Cliente]]&amp;" - "&amp;TabClienteLocalidade[[#This Row],[Localidade]])</f>
        <v>CAGEPA - ARARA</v>
      </c>
      <c r="AC186" s="191"/>
      <c r="AD186" s="191" t="e">
        <f t="shared" si="8"/>
        <v>#VALUE!</v>
      </c>
      <c r="AE186" s="191" t="e">
        <f t="shared" si="9"/>
        <v>#VALUE!</v>
      </c>
      <c r="AF186" s="191"/>
      <c r="AG186" s="191"/>
      <c r="AH186" s="191"/>
    </row>
    <row r="187" spans="1:34" x14ac:dyDescent="0.2">
      <c r="A187" s="14" t="str">
        <f t="shared" si="10"/>
        <v>(184, 'CAGEPA', 'BORBOREMA', 'AREIA', 'AREIA', 'PB', '-6.923389', '-35.6676826', '0'),</v>
      </c>
      <c r="B187" s="14" t="s">
        <v>8395</v>
      </c>
      <c r="C187" s="14">
        <v>184</v>
      </c>
      <c r="D187" s="14" t="s">
        <v>8399</v>
      </c>
      <c r="E187" s="14" t="str">
        <f>"'"&amp;TabClienteLocalidade[[#This Row],[Cliente]]&amp;"'"</f>
        <v>'CAGEPA'</v>
      </c>
      <c r="F187" s="14" t="s">
        <v>8399</v>
      </c>
      <c r="G187" s="14" t="str">
        <f>"'"&amp;TabClienteLocalidade[[#This Row],[Regional]]&amp;"'"</f>
        <v>'BORBOREMA'</v>
      </c>
      <c r="H187" s="14" t="s">
        <v>8399</v>
      </c>
      <c r="I187" s="14" t="str">
        <f>"'"&amp;TabClienteLocalidade[[#This Row],[Localidade]]&amp;"'"</f>
        <v>'AREIA'</v>
      </c>
      <c r="J187" s="14" t="s">
        <v>8399</v>
      </c>
      <c r="K187" s="14" t="str">
        <f>"'"&amp;TabClienteLocalidade[[#This Row],[Colunas2]]&amp;"'"</f>
        <v>'AREIA'</v>
      </c>
      <c r="L187" s="14" t="s">
        <v>8399</v>
      </c>
      <c r="M187" s="14" t="str">
        <f>"'"&amp;TabClienteLocalidade[[#This Row],[UF]]&amp;"'"</f>
        <v>'PB'</v>
      </c>
      <c r="N187" s="14" t="s">
        <v>8399</v>
      </c>
      <c r="O187" s="14" t="str">
        <f>"'"&amp;IFERROR(TabClienteLocalidade[[#This Row],[Lat]],"")&amp;"'"</f>
        <v>'-6.923389'</v>
      </c>
      <c r="P187" s="14" t="s">
        <v>8399</v>
      </c>
      <c r="Q187" s="14" t="str">
        <f>"'"&amp;IFERROR(TabClienteLocalidade[[#This Row],[Log]],"")&amp;"'"</f>
        <v>'-35.6676826'</v>
      </c>
      <c r="R187" s="14" t="s">
        <v>8399</v>
      </c>
      <c r="S187" s="14" t="str">
        <f t="shared" si="11"/>
        <v>'0'</v>
      </c>
      <c r="T187" s="213" t="s">
        <v>8397</v>
      </c>
      <c r="U187" s="213">
        <f>COUNTIFS(CLIENTE_FORN[NICK],TabClienteLocalidade[[#This Row],[Cliente]])</f>
        <v>1</v>
      </c>
      <c r="V187" s="143" t="s">
        <v>32</v>
      </c>
      <c r="W187" s="143" t="s">
        <v>161</v>
      </c>
      <c r="X187" s="145" t="s">
        <v>430</v>
      </c>
      <c r="Y187" s="176" t="str">
        <f>IFERROR(INDEX(EtaCliente!K:K,MATCH(TabClienteLocalidade[[#This Row],[Validação]],EtaCliente!$B:$B,0)),TabClienteLocalidade[[#This Row],[Colunas14]])</f>
        <v>PB</v>
      </c>
      <c r="Z187" s="176" t="str">
        <f>IFERROR(INDEX(EtaCliente!M:M,MATCH(TabClienteLocalidade[[#This Row],[Validação]],EtaCliente!$B:$B,0)),TabClienteLocalidade[[#This Row],[Colunas13]])</f>
        <v>AREIA</v>
      </c>
      <c r="AA187" s="147">
        <f>COUNTIFS(EtaCliente!B:B,AB187,EtaCliente!B:B,"&gt;&amp;1")</f>
        <v>1</v>
      </c>
      <c r="AB187" s="147" t="str">
        <f>IF(TabClienteLocalidade[[#This Row],[Cliente]]="","",TabClienteLocalidade[[#This Row],[Cliente]]&amp;" - "&amp;TabClienteLocalidade[[#This Row],[Localidade]])</f>
        <v>CAGEPA - AREIA</v>
      </c>
      <c r="AC187" s="191" t="s">
        <v>8278</v>
      </c>
      <c r="AD187" s="191" t="str">
        <f t="shared" si="8"/>
        <v>-6.923389</v>
      </c>
      <c r="AE187" s="191" t="str">
        <f t="shared" si="9"/>
        <v>-35.6676826</v>
      </c>
      <c r="AF187" s="191" t="s">
        <v>8279</v>
      </c>
      <c r="AG187" s="191"/>
      <c r="AH187" s="191"/>
    </row>
    <row r="188" spans="1:34" x14ac:dyDescent="0.2">
      <c r="A188" s="14" t="str">
        <f t="shared" si="10"/>
        <v>(185, 'CAGEPA', '', 'AREIAL', 'AREIAL', 'PB', '', '', '0'),</v>
      </c>
      <c r="B188" s="14" t="s">
        <v>8395</v>
      </c>
      <c r="C188" s="14">
        <v>185</v>
      </c>
      <c r="D188" s="14" t="s">
        <v>8399</v>
      </c>
      <c r="E188" s="14" t="str">
        <f>"'"&amp;TabClienteLocalidade[[#This Row],[Cliente]]&amp;"'"</f>
        <v>'CAGEPA'</v>
      </c>
      <c r="F188" s="14" t="s">
        <v>8399</v>
      </c>
      <c r="G188" s="14" t="str">
        <f>"'"&amp;TabClienteLocalidade[[#This Row],[Regional]]&amp;"'"</f>
        <v>''</v>
      </c>
      <c r="H188" s="14" t="s">
        <v>8399</v>
      </c>
      <c r="I188" s="14" t="str">
        <f>"'"&amp;TabClienteLocalidade[[#This Row],[Localidade]]&amp;"'"</f>
        <v>'AREIAL'</v>
      </c>
      <c r="J188" s="14" t="s">
        <v>8399</v>
      </c>
      <c r="K188" s="14" t="str">
        <f>"'"&amp;TabClienteLocalidade[[#This Row],[Colunas2]]&amp;"'"</f>
        <v>'AREIAL'</v>
      </c>
      <c r="L188" s="14" t="s">
        <v>8399</v>
      </c>
      <c r="M188" s="14" t="str">
        <f>"'"&amp;TabClienteLocalidade[[#This Row],[UF]]&amp;"'"</f>
        <v>'PB'</v>
      </c>
      <c r="N188" s="14" t="s">
        <v>8399</v>
      </c>
      <c r="O188" s="14" t="str">
        <f>"'"&amp;IFERROR(TabClienteLocalidade[[#This Row],[Lat]],"")&amp;"'"</f>
        <v>''</v>
      </c>
      <c r="P188" s="14" t="s">
        <v>8399</v>
      </c>
      <c r="Q188" s="14" t="str">
        <f>"'"&amp;IFERROR(TabClienteLocalidade[[#This Row],[Log]],"")&amp;"'"</f>
        <v>''</v>
      </c>
      <c r="R188" s="14" t="s">
        <v>8399</v>
      </c>
      <c r="S188" s="14" t="str">
        <f t="shared" si="11"/>
        <v>'0'</v>
      </c>
      <c r="T188" s="213" t="s">
        <v>8397</v>
      </c>
      <c r="U188" s="213">
        <f>COUNTIFS(CLIENTE_FORN[NICK],TabClienteLocalidade[[#This Row],[Cliente]])</f>
        <v>1</v>
      </c>
      <c r="V188" s="145" t="s">
        <v>32</v>
      </c>
      <c r="X188" s="145" t="s">
        <v>431</v>
      </c>
      <c r="Y188" s="176" t="str">
        <f>IFERROR(INDEX(EtaCliente!K:K,MATCH(TabClienteLocalidade[[#This Row],[Validação]],EtaCliente!$B:$B,0)),TabClienteLocalidade[[#This Row],[Colunas14]])</f>
        <v>PB</v>
      </c>
      <c r="Z188" s="176" t="str">
        <f>IFERROR(INDEX(EtaCliente!M:M,MATCH(TabClienteLocalidade[[#This Row],[Validação]],EtaCliente!$B:$B,0)),TabClienteLocalidade[[#This Row],[Colunas13]])</f>
        <v>AREIAL</v>
      </c>
      <c r="AA188" s="147">
        <f>COUNTIFS(EtaCliente!B:B,AB188,EtaCliente!B:B,"&gt;&amp;1")</f>
        <v>1</v>
      </c>
      <c r="AB188" s="147" t="str">
        <f>IF(TabClienteLocalidade[[#This Row],[Cliente]]="","",TabClienteLocalidade[[#This Row],[Cliente]]&amp;" - "&amp;TabClienteLocalidade[[#This Row],[Localidade]])</f>
        <v>CAGEPA - AREIAL</v>
      </c>
      <c r="AC188" s="191"/>
      <c r="AD188" s="191" t="e">
        <f t="shared" si="8"/>
        <v>#VALUE!</v>
      </c>
      <c r="AE188" s="191" t="e">
        <f t="shared" si="9"/>
        <v>#VALUE!</v>
      </c>
      <c r="AF188" s="191"/>
      <c r="AG188" s="191"/>
      <c r="AH188" s="191"/>
    </row>
    <row r="189" spans="1:34" x14ac:dyDescent="0.2">
      <c r="A189" s="14" t="str">
        <f t="shared" si="10"/>
        <v>(186, 'CAGEPA', 'BORBOREMA', 'AROEIRAS', 'AROEIRAS', 'PB', '', '', '0'),</v>
      </c>
      <c r="B189" s="14" t="s">
        <v>8395</v>
      </c>
      <c r="C189" s="14">
        <v>186</v>
      </c>
      <c r="D189" s="14" t="s">
        <v>8399</v>
      </c>
      <c r="E189" s="14" t="str">
        <f>"'"&amp;TabClienteLocalidade[[#This Row],[Cliente]]&amp;"'"</f>
        <v>'CAGEPA'</v>
      </c>
      <c r="F189" s="14" t="s">
        <v>8399</v>
      </c>
      <c r="G189" s="14" t="str">
        <f>"'"&amp;TabClienteLocalidade[[#This Row],[Regional]]&amp;"'"</f>
        <v>'BORBOREMA'</v>
      </c>
      <c r="H189" s="14" t="s">
        <v>8399</v>
      </c>
      <c r="I189" s="14" t="str">
        <f>"'"&amp;TabClienteLocalidade[[#This Row],[Localidade]]&amp;"'"</f>
        <v>'AROEIRAS'</v>
      </c>
      <c r="J189" s="14" t="s">
        <v>8399</v>
      </c>
      <c r="K189" s="14" t="str">
        <f>"'"&amp;TabClienteLocalidade[[#This Row],[Colunas2]]&amp;"'"</f>
        <v>'AROEIRAS'</v>
      </c>
      <c r="L189" s="14" t="s">
        <v>8399</v>
      </c>
      <c r="M189" s="14" t="str">
        <f>"'"&amp;TabClienteLocalidade[[#This Row],[UF]]&amp;"'"</f>
        <v>'PB'</v>
      </c>
      <c r="N189" s="14" t="s">
        <v>8399</v>
      </c>
      <c r="O189" s="14" t="str">
        <f>"'"&amp;IFERROR(TabClienteLocalidade[[#This Row],[Lat]],"")&amp;"'"</f>
        <v>''</v>
      </c>
      <c r="P189" s="14" t="s">
        <v>8399</v>
      </c>
      <c r="Q189" s="14" t="str">
        <f>"'"&amp;IFERROR(TabClienteLocalidade[[#This Row],[Log]],"")&amp;"'"</f>
        <v>''</v>
      </c>
      <c r="R189" s="14" t="s">
        <v>8399</v>
      </c>
      <c r="S189" s="14" t="str">
        <f t="shared" si="11"/>
        <v>'0'</v>
      </c>
      <c r="T189" s="213" t="s">
        <v>8397</v>
      </c>
      <c r="U189" s="213">
        <f>COUNTIFS(CLIENTE_FORN[NICK],TabClienteLocalidade[[#This Row],[Cliente]])</f>
        <v>1</v>
      </c>
      <c r="V189" s="143" t="s">
        <v>32</v>
      </c>
      <c r="W189" s="143" t="s">
        <v>161</v>
      </c>
      <c r="X189" s="145" t="s">
        <v>432</v>
      </c>
      <c r="Y189" s="176" t="str">
        <f>IFERROR(INDEX(EtaCliente!K:K,MATCH(TabClienteLocalidade[[#This Row],[Validação]],EtaCliente!$B:$B,0)),TabClienteLocalidade[[#This Row],[Colunas14]])</f>
        <v>PB</v>
      </c>
      <c r="Z189" s="176" t="str">
        <f>IFERROR(INDEX(EtaCliente!M:M,MATCH(TabClienteLocalidade[[#This Row],[Validação]],EtaCliente!$B:$B,0)),TabClienteLocalidade[[#This Row],[Colunas13]])</f>
        <v>AROEIRAS</v>
      </c>
      <c r="AA189" s="147">
        <f>COUNTIFS(EtaCliente!B:B,AB189,EtaCliente!B:B,"&gt;&amp;1")</f>
        <v>1</v>
      </c>
      <c r="AB189" s="147" t="str">
        <f>IF(TabClienteLocalidade[[#This Row],[Cliente]]="","",TabClienteLocalidade[[#This Row],[Cliente]]&amp;" - "&amp;TabClienteLocalidade[[#This Row],[Localidade]])</f>
        <v>CAGEPA - AROEIRAS</v>
      </c>
      <c r="AC189" s="191"/>
      <c r="AD189" s="191" t="e">
        <f t="shared" si="8"/>
        <v>#VALUE!</v>
      </c>
      <c r="AE189" s="191" t="e">
        <f t="shared" si="9"/>
        <v>#VALUE!</v>
      </c>
      <c r="AF189" s="191"/>
      <c r="AG189" s="191"/>
      <c r="AH189" s="191"/>
    </row>
    <row r="190" spans="1:34" x14ac:dyDescent="0.2">
      <c r="A190" s="14" t="str">
        <f t="shared" si="10"/>
        <v>(187, 'CAGEPA', '', 'BANANEIRAS', 'BANANEIRAS', 'PB', '', '', '0'),</v>
      </c>
      <c r="B190" s="14" t="s">
        <v>8395</v>
      </c>
      <c r="C190" s="14">
        <v>187</v>
      </c>
      <c r="D190" s="14" t="s">
        <v>8399</v>
      </c>
      <c r="E190" s="14" t="str">
        <f>"'"&amp;TabClienteLocalidade[[#This Row],[Cliente]]&amp;"'"</f>
        <v>'CAGEPA'</v>
      </c>
      <c r="F190" s="14" t="s">
        <v>8399</v>
      </c>
      <c r="G190" s="14" t="str">
        <f>"'"&amp;TabClienteLocalidade[[#This Row],[Regional]]&amp;"'"</f>
        <v>''</v>
      </c>
      <c r="H190" s="14" t="s">
        <v>8399</v>
      </c>
      <c r="I190" s="14" t="str">
        <f>"'"&amp;TabClienteLocalidade[[#This Row],[Localidade]]&amp;"'"</f>
        <v>'BANANEIRAS'</v>
      </c>
      <c r="J190" s="14" t="s">
        <v>8399</v>
      </c>
      <c r="K190" s="14" t="str">
        <f>"'"&amp;TabClienteLocalidade[[#This Row],[Colunas2]]&amp;"'"</f>
        <v>'BANANEIRAS'</v>
      </c>
      <c r="L190" s="14" t="s">
        <v>8399</v>
      </c>
      <c r="M190" s="14" t="str">
        <f>"'"&amp;TabClienteLocalidade[[#This Row],[UF]]&amp;"'"</f>
        <v>'PB'</v>
      </c>
      <c r="N190" s="14" t="s">
        <v>8399</v>
      </c>
      <c r="O190" s="14" t="str">
        <f>"'"&amp;IFERROR(TabClienteLocalidade[[#This Row],[Lat]],"")&amp;"'"</f>
        <v>''</v>
      </c>
      <c r="P190" s="14" t="s">
        <v>8399</v>
      </c>
      <c r="Q190" s="14" t="str">
        <f>"'"&amp;IFERROR(TabClienteLocalidade[[#This Row],[Log]],"")&amp;"'"</f>
        <v>''</v>
      </c>
      <c r="R190" s="14" t="s">
        <v>8399</v>
      </c>
      <c r="S190" s="14" t="str">
        <f t="shared" si="11"/>
        <v>'0'</v>
      </c>
      <c r="T190" s="213" t="s">
        <v>8397</v>
      </c>
      <c r="U190" s="213">
        <f>COUNTIFS(CLIENTE_FORN[NICK],TabClienteLocalidade[[#This Row],[Cliente]])</f>
        <v>1</v>
      </c>
      <c r="V190" s="145" t="s">
        <v>32</v>
      </c>
      <c r="X190" s="145" t="s">
        <v>433</v>
      </c>
      <c r="Y190" s="176" t="str">
        <f>IFERROR(INDEX(EtaCliente!K:K,MATCH(TabClienteLocalidade[[#This Row],[Validação]],EtaCliente!$B:$B,0)),TabClienteLocalidade[[#This Row],[Colunas14]])</f>
        <v>PB</v>
      </c>
      <c r="Z190" s="176" t="str">
        <f>IFERROR(INDEX(EtaCliente!M:M,MATCH(TabClienteLocalidade[[#This Row],[Validação]],EtaCliente!$B:$B,0)),TabClienteLocalidade[[#This Row],[Colunas13]])</f>
        <v>BANANEIRAS</v>
      </c>
      <c r="AA190" s="147">
        <f>COUNTIFS(EtaCliente!B:B,AB190,EtaCliente!B:B,"&gt;&amp;1")</f>
        <v>1</v>
      </c>
      <c r="AB190" s="147" t="str">
        <f>IF(TabClienteLocalidade[[#This Row],[Cliente]]="","",TabClienteLocalidade[[#This Row],[Cliente]]&amp;" - "&amp;TabClienteLocalidade[[#This Row],[Localidade]])</f>
        <v>CAGEPA - BANANEIRAS</v>
      </c>
      <c r="AC190" s="191"/>
      <c r="AD190" s="191" t="e">
        <f t="shared" si="8"/>
        <v>#VALUE!</v>
      </c>
      <c r="AE190" s="191" t="e">
        <f t="shared" si="9"/>
        <v>#VALUE!</v>
      </c>
      <c r="AF190" s="191"/>
      <c r="AG190" s="191"/>
      <c r="AH190" s="191"/>
    </row>
    <row r="191" spans="1:34" x14ac:dyDescent="0.2">
      <c r="A191" s="14" t="str">
        <f t="shared" si="10"/>
        <v>(188, 'CAGEPA', '', 'BARRA DE SANTA ROSA', 'BARRA DE SANTA ROSA', 'PB', '', '', '0'),</v>
      </c>
      <c r="B191" s="14" t="s">
        <v>8395</v>
      </c>
      <c r="C191" s="14">
        <v>188</v>
      </c>
      <c r="D191" s="14" t="s">
        <v>8399</v>
      </c>
      <c r="E191" s="14" t="str">
        <f>"'"&amp;TabClienteLocalidade[[#This Row],[Cliente]]&amp;"'"</f>
        <v>'CAGEPA'</v>
      </c>
      <c r="F191" s="14" t="s">
        <v>8399</v>
      </c>
      <c r="G191" s="14" t="str">
        <f>"'"&amp;TabClienteLocalidade[[#This Row],[Regional]]&amp;"'"</f>
        <v>''</v>
      </c>
      <c r="H191" s="14" t="s">
        <v>8399</v>
      </c>
      <c r="I191" s="14" t="str">
        <f>"'"&amp;TabClienteLocalidade[[#This Row],[Localidade]]&amp;"'"</f>
        <v>'BARRA DE SANTA ROSA'</v>
      </c>
      <c r="J191" s="14" t="s">
        <v>8399</v>
      </c>
      <c r="K191" s="14" t="str">
        <f>"'"&amp;TabClienteLocalidade[[#This Row],[Colunas2]]&amp;"'"</f>
        <v>'BARRA DE SANTA ROSA'</v>
      </c>
      <c r="L191" s="14" t="s">
        <v>8399</v>
      </c>
      <c r="M191" s="14" t="str">
        <f>"'"&amp;TabClienteLocalidade[[#This Row],[UF]]&amp;"'"</f>
        <v>'PB'</v>
      </c>
      <c r="N191" s="14" t="s">
        <v>8399</v>
      </c>
      <c r="O191" s="14" t="str">
        <f>"'"&amp;IFERROR(TabClienteLocalidade[[#This Row],[Lat]],"")&amp;"'"</f>
        <v>''</v>
      </c>
      <c r="P191" s="14" t="s">
        <v>8399</v>
      </c>
      <c r="Q191" s="14" t="str">
        <f>"'"&amp;IFERROR(TabClienteLocalidade[[#This Row],[Log]],"")&amp;"'"</f>
        <v>''</v>
      </c>
      <c r="R191" s="14" t="s">
        <v>8399</v>
      </c>
      <c r="S191" s="14" t="str">
        <f t="shared" si="11"/>
        <v>'0'</v>
      </c>
      <c r="T191" s="213" t="s">
        <v>8397</v>
      </c>
      <c r="U191" s="213">
        <f>COUNTIFS(CLIENTE_FORN[NICK],TabClienteLocalidade[[#This Row],[Cliente]])</f>
        <v>1</v>
      </c>
      <c r="V191" s="145" t="s">
        <v>32</v>
      </c>
      <c r="X191" s="145" t="s">
        <v>434</v>
      </c>
      <c r="Y191" s="176" t="str">
        <f>IFERROR(INDEX(EtaCliente!K:K,MATCH(TabClienteLocalidade[[#This Row],[Validação]],EtaCliente!$B:$B,0)),TabClienteLocalidade[[#This Row],[Colunas14]])</f>
        <v>PB</v>
      </c>
      <c r="Z191" s="176" t="str">
        <f>IFERROR(INDEX(EtaCliente!M:M,MATCH(TabClienteLocalidade[[#This Row],[Validação]],EtaCliente!$B:$B,0)),TabClienteLocalidade[[#This Row],[Colunas13]])</f>
        <v>BARRA DE SANTA ROSA</v>
      </c>
      <c r="AA191" s="147">
        <f>COUNTIFS(EtaCliente!B:B,AB191,EtaCliente!B:B,"&gt;&amp;1")</f>
        <v>1</v>
      </c>
      <c r="AB191" s="147" t="str">
        <f>IF(TabClienteLocalidade[[#This Row],[Cliente]]="","",TabClienteLocalidade[[#This Row],[Cliente]]&amp;" - "&amp;TabClienteLocalidade[[#This Row],[Localidade]])</f>
        <v>CAGEPA - BARRA DE SANTA ROSA</v>
      </c>
      <c r="AC191" s="191"/>
      <c r="AD191" s="191" t="e">
        <f t="shared" si="8"/>
        <v>#VALUE!</v>
      </c>
      <c r="AE191" s="191" t="e">
        <f t="shared" si="9"/>
        <v>#VALUE!</v>
      </c>
      <c r="AF191" s="191"/>
      <c r="AG191" s="191"/>
      <c r="AH191" s="191"/>
    </row>
    <row r="192" spans="1:34" x14ac:dyDescent="0.2">
      <c r="A192" s="14" t="str">
        <f t="shared" si="10"/>
        <v>(189, 'CAGEPA', 'BORBOREMA', 'BARRA DE SÃO MIGUEL', '0', '0', '', '', '0'),</v>
      </c>
      <c r="B192" s="14" t="s">
        <v>8395</v>
      </c>
      <c r="C192" s="14">
        <v>189</v>
      </c>
      <c r="D192" s="14" t="s">
        <v>8399</v>
      </c>
      <c r="E192" s="14" t="str">
        <f>"'"&amp;TabClienteLocalidade[[#This Row],[Cliente]]&amp;"'"</f>
        <v>'CAGEPA'</v>
      </c>
      <c r="F192" s="14" t="s">
        <v>8399</v>
      </c>
      <c r="G192" s="14" t="str">
        <f>"'"&amp;TabClienteLocalidade[[#This Row],[Regional]]&amp;"'"</f>
        <v>'BORBOREMA'</v>
      </c>
      <c r="H192" s="14" t="s">
        <v>8399</v>
      </c>
      <c r="I192" s="14" t="str">
        <f>"'"&amp;TabClienteLocalidade[[#This Row],[Localidade]]&amp;"'"</f>
        <v>'BARRA DE SÃO MIGUEL'</v>
      </c>
      <c r="J192" s="14" t="s">
        <v>8399</v>
      </c>
      <c r="K192" s="14" t="str">
        <f>"'"&amp;TabClienteLocalidade[[#This Row],[Colunas2]]&amp;"'"</f>
        <v>'0'</v>
      </c>
      <c r="L192" s="14" t="s">
        <v>8399</v>
      </c>
      <c r="M192" s="14" t="str">
        <f>"'"&amp;TabClienteLocalidade[[#This Row],[UF]]&amp;"'"</f>
        <v>'0'</v>
      </c>
      <c r="N192" s="14" t="s">
        <v>8399</v>
      </c>
      <c r="O192" s="14" t="str">
        <f>"'"&amp;IFERROR(TabClienteLocalidade[[#This Row],[Lat]],"")&amp;"'"</f>
        <v>''</v>
      </c>
      <c r="P192" s="14" t="s">
        <v>8399</v>
      </c>
      <c r="Q192" s="14" t="str">
        <f>"'"&amp;IFERROR(TabClienteLocalidade[[#This Row],[Log]],"")&amp;"'"</f>
        <v>''</v>
      </c>
      <c r="R192" s="14" t="s">
        <v>8399</v>
      </c>
      <c r="S192" s="14" t="str">
        <f t="shared" si="11"/>
        <v>'0'</v>
      </c>
      <c r="T192" s="213" t="s">
        <v>8397</v>
      </c>
      <c r="U192" s="213">
        <f>COUNTIFS(CLIENTE_FORN[NICK],TabClienteLocalidade[[#This Row],[Cliente]])</f>
        <v>1</v>
      </c>
      <c r="V192" s="148" t="s">
        <v>32</v>
      </c>
      <c r="W192" s="148" t="s">
        <v>161</v>
      </c>
      <c r="X192" s="145" t="s">
        <v>7278</v>
      </c>
      <c r="Y192" s="176">
        <f>IFERROR(INDEX(EtaCliente!K:K,MATCH(TabClienteLocalidade[[#This Row],[Validação]],EtaCliente!$B:$B,0)),TabClienteLocalidade[[#This Row],[Colunas14]])</f>
        <v>0</v>
      </c>
      <c r="Z192" s="176">
        <f>IFERROR(INDEX(EtaCliente!M:M,MATCH(TabClienteLocalidade[[#This Row],[Validação]],EtaCliente!$B:$B,0)),TabClienteLocalidade[[#This Row],[Colunas13]])</f>
        <v>0</v>
      </c>
      <c r="AA192" s="147">
        <f>COUNTIFS(EtaCliente!B:B,AB192,EtaCliente!B:B,"&gt;&amp;1")</f>
        <v>0</v>
      </c>
      <c r="AB192" s="147" t="str">
        <f>IF(TabClienteLocalidade[[#This Row],[Cliente]]="","",TabClienteLocalidade[[#This Row],[Cliente]]&amp;" - "&amp;TabClienteLocalidade[[#This Row],[Localidade]])</f>
        <v>CAGEPA - BARRA DE SÃO MIGUEL</v>
      </c>
      <c r="AC192" s="191"/>
      <c r="AD192" s="191" t="e">
        <f t="shared" si="8"/>
        <v>#VALUE!</v>
      </c>
      <c r="AE192" s="191" t="e">
        <f t="shared" si="9"/>
        <v>#VALUE!</v>
      </c>
      <c r="AF192" s="191"/>
      <c r="AG192" s="191"/>
      <c r="AH192" s="191"/>
    </row>
    <row r="193" spans="1:34" x14ac:dyDescent="0.2">
      <c r="A193" s="14" t="str">
        <f t="shared" si="10"/>
        <v>(190, 'CAGEPA', 'BORBOREMA', 'BARRAGEM SÃO JOSÉ', '0', '0', '', '', '0'),</v>
      </c>
      <c r="B193" s="14" t="s">
        <v>8395</v>
      </c>
      <c r="C193" s="14">
        <v>190</v>
      </c>
      <c r="D193" s="14" t="s">
        <v>8399</v>
      </c>
      <c r="E193" s="14" t="str">
        <f>"'"&amp;TabClienteLocalidade[[#This Row],[Cliente]]&amp;"'"</f>
        <v>'CAGEPA'</v>
      </c>
      <c r="F193" s="14" t="s">
        <v>8399</v>
      </c>
      <c r="G193" s="14" t="str">
        <f>"'"&amp;TabClienteLocalidade[[#This Row],[Regional]]&amp;"'"</f>
        <v>'BORBOREMA'</v>
      </c>
      <c r="H193" s="14" t="s">
        <v>8399</v>
      </c>
      <c r="I193" s="14" t="str">
        <f>"'"&amp;TabClienteLocalidade[[#This Row],[Localidade]]&amp;"'"</f>
        <v>'BARRAGEM SÃO JOSÉ'</v>
      </c>
      <c r="J193" s="14" t="s">
        <v>8399</v>
      </c>
      <c r="K193" s="14" t="str">
        <f>"'"&amp;TabClienteLocalidade[[#This Row],[Colunas2]]&amp;"'"</f>
        <v>'0'</v>
      </c>
      <c r="L193" s="14" t="s">
        <v>8399</v>
      </c>
      <c r="M193" s="14" t="str">
        <f>"'"&amp;TabClienteLocalidade[[#This Row],[UF]]&amp;"'"</f>
        <v>'0'</v>
      </c>
      <c r="N193" s="14" t="s">
        <v>8399</v>
      </c>
      <c r="O193" s="14" t="str">
        <f>"'"&amp;IFERROR(TabClienteLocalidade[[#This Row],[Lat]],"")&amp;"'"</f>
        <v>''</v>
      </c>
      <c r="P193" s="14" t="s">
        <v>8399</v>
      </c>
      <c r="Q193" s="14" t="str">
        <f>"'"&amp;IFERROR(TabClienteLocalidade[[#This Row],[Log]],"")&amp;"'"</f>
        <v>''</v>
      </c>
      <c r="R193" s="14" t="s">
        <v>8399</v>
      </c>
      <c r="S193" s="14" t="str">
        <f t="shared" si="11"/>
        <v>'0'</v>
      </c>
      <c r="T193" s="213" t="s">
        <v>8397</v>
      </c>
      <c r="U193" s="213">
        <f>COUNTIFS(CLIENTE_FORN[NICK],TabClienteLocalidade[[#This Row],[Cliente]])</f>
        <v>1</v>
      </c>
      <c r="V193" s="143" t="s">
        <v>32</v>
      </c>
      <c r="W193" s="143" t="s">
        <v>161</v>
      </c>
      <c r="X193" s="145" t="s">
        <v>7279</v>
      </c>
      <c r="Y193" s="176">
        <f>IFERROR(INDEX(EtaCliente!K:K,MATCH(TabClienteLocalidade[[#This Row],[Validação]],EtaCliente!$B:$B,0)),TabClienteLocalidade[[#This Row],[Colunas14]])</f>
        <v>0</v>
      </c>
      <c r="Z193" s="176">
        <f>IFERROR(INDEX(EtaCliente!M:M,MATCH(TabClienteLocalidade[[#This Row],[Validação]],EtaCliente!$B:$B,0)),TabClienteLocalidade[[#This Row],[Colunas13]])</f>
        <v>0</v>
      </c>
      <c r="AA193" s="147">
        <f>COUNTIFS(EtaCliente!B:B,AB193,EtaCliente!B:B,"&gt;&amp;1")</f>
        <v>0</v>
      </c>
      <c r="AB193" s="147" t="str">
        <f>IF(TabClienteLocalidade[[#This Row],[Cliente]]="","",TabClienteLocalidade[[#This Row],[Cliente]]&amp;" - "&amp;TabClienteLocalidade[[#This Row],[Localidade]])</f>
        <v>CAGEPA - BARRAGEM SÃO JOSÉ</v>
      </c>
      <c r="AC193" s="191"/>
      <c r="AD193" s="191" t="e">
        <f t="shared" si="8"/>
        <v>#VALUE!</v>
      </c>
      <c r="AE193" s="191" t="e">
        <f t="shared" si="9"/>
        <v>#VALUE!</v>
      </c>
      <c r="AF193" s="191"/>
      <c r="AG193" s="191"/>
      <c r="AH193" s="191"/>
    </row>
    <row r="194" spans="1:34" x14ac:dyDescent="0.2">
      <c r="A194" s="14" t="str">
        <f t="shared" si="10"/>
        <v>(191, 'CAGEPA', '', 'BELEM', 'BELEM', 'PB', '', '', '0'),</v>
      </c>
      <c r="B194" s="14" t="s">
        <v>8395</v>
      </c>
      <c r="C194" s="14">
        <v>191</v>
      </c>
      <c r="D194" s="14" t="s">
        <v>8399</v>
      </c>
      <c r="E194" s="14" t="str">
        <f>"'"&amp;TabClienteLocalidade[[#This Row],[Cliente]]&amp;"'"</f>
        <v>'CAGEPA'</v>
      </c>
      <c r="F194" s="14" t="s">
        <v>8399</v>
      </c>
      <c r="G194" s="14" t="str">
        <f>"'"&amp;TabClienteLocalidade[[#This Row],[Regional]]&amp;"'"</f>
        <v>''</v>
      </c>
      <c r="H194" s="14" t="s">
        <v>8399</v>
      </c>
      <c r="I194" s="14" t="str">
        <f>"'"&amp;TabClienteLocalidade[[#This Row],[Localidade]]&amp;"'"</f>
        <v>'BELEM'</v>
      </c>
      <c r="J194" s="14" t="s">
        <v>8399</v>
      </c>
      <c r="K194" s="14" t="str">
        <f>"'"&amp;TabClienteLocalidade[[#This Row],[Colunas2]]&amp;"'"</f>
        <v>'BELEM'</v>
      </c>
      <c r="L194" s="14" t="s">
        <v>8399</v>
      </c>
      <c r="M194" s="14" t="str">
        <f>"'"&amp;TabClienteLocalidade[[#This Row],[UF]]&amp;"'"</f>
        <v>'PB'</v>
      </c>
      <c r="N194" s="14" t="s">
        <v>8399</v>
      </c>
      <c r="O194" s="14" t="str">
        <f>"'"&amp;IFERROR(TabClienteLocalidade[[#This Row],[Lat]],"")&amp;"'"</f>
        <v>''</v>
      </c>
      <c r="P194" s="14" t="s">
        <v>8399</v>
      </c>
      <c r="Q194" s="14" t="str">
        <f>"'"&amp;IFERROR(TabClienteLocalidade[[#This Row],[Log]],"")&amp;"'"</f>
        <v>''</v>
      </c>
      <c r="R194" s="14" t="s">
        <v>8399</v>
      </c>
      <c r="S194" s="14" t="str">
        <f t="shared" si="11"/>
        <v>'0'</v>
      </c>
      <c r="T194" s="213" t="s">
        <v>8397</v>
      </c>
      <c r="U194" s="213">
        <f>COUNTIFS(CLIENTE_FORN[NICK],TabClienteLocalidade[[#This Row],[Cliente]])</f>
        <v>1</v>
      </c>
      <c r="V194" s="145" t="s">
        <v>32</v>
      </c>
      <c r="X194" s="145" t="s">
        <v>1527</v>
      </c>
      <c r="Y194" s="176" t="str">
        <f>IFERROR(INDEX(EtaCliente!K:K,MATCH(TabClienteLocalidade[[#This Row],[Validação]],EtaCliente!$B:$B,0)),TabClienteLocalidade[[#This Row],[Colunas14]])</f>
        <v>PB</v>
      </c>
      <c r="Z194" s="176" t="str">
        <f>IFERROR(INDEX(EtaCliente!M:M,MATCH(TabClienteLocalidade[[#This Row],[Validação]],EtaCliente!$B:$B,0)),TabClienteLocalidade[[#This Row],[Colunas13]])</f>
        <v>BELEM</v>
      </c>
      <c r="AA194" s="147">
        <f>COUNTIFS(EtaCliente!B:B,AB194,EtaCliente!B:B,"&gt;&amp;1")</f>
        <v>1</v>
      </c>
      <c r="AB194" s="147" t="str">
        <f>IF(TabClienteLocalidade[[#This Row],[Cliente]]="","",TabClienteLocalidade[[#This Row],[Cliente]]&amp;" - "&amp;TabClienteLocalidade[[#This Row],[Localidade]])</f>
        <v>CAGEPA - BELEM</v>
      </c>
      <c r="AC194" s="191"/>
      <c r="AD194" s="191" t="e">
        <f t="shared" ref="AD194:AD257" si="12">LEFT(AC194,SEARCH(",",AC194,1)-1)</f>
        <v>#VALUE!</v>
      </c>
      <c r="AE194" s="191" t="e">
        <f t="shared" si="9"/>
        <v>#VALUE!</v>
      </c>
      <c r="AF194" s="191"/>
      <c r="AG194" s="191"/>
      <c r="AH194" s="191"/>
    </row>
    <row r="195" spans="1:34" x14ac:dyDescent="0.2">
      <c r="A195" s="14" t="str">
        <f t="shared" si="10"/>
        <v>(192, 'CAGEPA', 'BORBOREMA', 'BOA VISTA', 'BOA VISTA', 'PB', '', '', '0'),</v>
      </c>
      <c r="B195" s="14" t="s">
        <v>8395</v>
      </c>
      <c r="C195" s="14">
        <v>192</v>
      </c>
      <c r="D195" s="14" t="s">
        <v>8399</v>
      </c>
      <c r="E195" s="14" t="str">
        <f>"'"&amp;TabClienteLocalidade[[#This Row],[Cliente]]&amp;"'"</f>
        <v>'CAGEPA'</v>
      </c>
      <c r="F195" s="14" t="s">
        <v>8399</v>
      </c>
      <c r="G195" s="14" t="str">
        <f>"'"&amp;TabClienteLocalidade[[#This Row],[Regional]]&amp;"'"</f>
        <v>'BORBOREMA'</v>
      </c>
      <c r="H195" s="14" t="s">
        <v>8399</v>
      </c>
      <c r="I195" s="14" t="str">
        <f>"'"&amp;TabClienteLocalidade[[#This Row],[Localidade]]&amp;"'"</f>
        <v>'BOA VISTA'</v>
      </c>
      <c r="J195" s="14" t="s">
        <v>8399</v>
      </c>
      <c r="K195" s="14" t="str">
        <f>"'"&amp;TabClienteLocalidade[[#This Row],[Colunas2]]&amp;"'"</f>
        <v>'BOA VISTA'</v>
      </c>
      <c r="L195" s="14" t="s">
        <v>8399</v>
      </c>
      <c r="M195" s="14" t="str">
        <f>"'"&amp;TabClienteLocalidade[[#This Row],[UF]]&amp;"'"</f>
        <v>'PB'</v>
      </c>
      <c r="N195" s="14" t="s">
        <v>8399</v>
      </c>
      <c r="O195" s="14" t="str">
        <f>"'"&amp;IFERROR(TabClienteLocalidade[[#This Row],[Lat]],"")&amp;"'"</f>
        <v>''</v>
      </c>
      <c r="P195" s="14" t="s">
        <v>8399</v>
      </c>
      <c r="Q195" s="14" t="str">
        <f>"'"&amp;IFERROR(TabClienteLocalidade[[#This Row],[Log]],"")&amp;"'"</f>
        <v>''</v>
      </c>
      <c r="R195" s="14" t="s">
        <v>8399</v>
      </c>
      <c r="S195" s="14" t="str">
        <f t="shared" si="11"/>
        <v>'0'</v>
      </c>
      <c r="T195" s="213" t="s">
        <v>8397</v>
      </c>
      <c r="U195" s="213">
        <f>COUNTIFS(CLIENTE_FORN[NICK],TabClienteLocalidade[[#This Row],[Cliente]])</f>
        <v>1</v>
      </c>
      <c r="V195" s="148" t="s">
        <v>32</v>
      </c>
      <c r="W195" s="148" t="s">
        <v>161</v>
      </c>
      <c r="X195" s="145" t="s">
        <v>435</v>
      </c>
      <c r="Y195" s="176" t="str">
        <f>IFERROR(INDEX(EtaCliente!K:K,MATCH(TabClienteLocalidade[[#This Row],[Validação]],EtaCliente!$B:$B,0)),TabClienteLocalidade[[#This Row],[Colunas14]])</f>
        <v>PB</v>
      </c>
      <c r="Z195" s="176" t="str">
        <f>IFERROR(INDEX(EtaCliente!M:M,MATCH(TabClienteLocalidade[[#This Row],[Validação]],EtaCliente!$B:$B,0)),TabClienteLocalidade[[#This Row],[Colunas13]])</f>
        <v>BOA VISTA</v>
      </c>
      <c r="AA195" s="147">
        <f>COUNTIFS(EtaCliente!B:B,AB195,EtaCliente!B:B,"&gt;&amp;1")</f>
        <v>1</v>
      </c>
      <c r="AB195" s="147" t="str">
        <f>IF(TabClienteLocalidade[[#This Row],[Cliente]]="","",TabClienteLocalidade[[#This Row],[Cliente]]&amp;" - "&amp;TabClienteLocalidade[[#This Row],[Localidade]])</f>
        <v>CAGEPA - BOA VISTA</v>
      </c>
      <c r="AC195" s="191"/>
      <c r="AD195" s="191" t="e">
        <f t="shared" si="12"/>
        <v>#VALUE!</v>
      </c>
      <c r="AE195" s="191" t="e">
        <f t="shared" ref="AE195:AE258" si="13">RIGHT(AC195,LEN(AC195)-SEARCH(",",AC195,1))</f>
        <v>#VALUE!</v>
      </c>
      <c r="AF195" s="191"/>
      <c r="AG195" s="191"/>
      <c r="AH195" s="191"/>
    </row>
    <row r="196" spans="1:34" x14ac:dyDescent="0.2">
      <c r="A196" s="14" t="str">
        <f t="shared" ref="A196:A259" si="14">CONCATENATE(B196,C196,D196,E196,F196,G196,H196,I196,J196,K196,L196,M196,N196,O196,P196,Q196,R196,S196,T196)</f>
        <v>(193, 'CAGEPA', '', 'BOM JESUS', 'BOM JESUS', 'PB', '', '', '0'),</v>
      </c>
      <c r="B196" s="14" t="s">
        <v>8395</v>
      </c>
      <c r="C196" s="14">
        <v>193</v>
      </c>
      <c r="D196" s="14" t="s">
        <v>8399</v>
      </c>
      <c r="E196" s="14" t="str">
        <f>"'"&amp;TabClienteLocalidade[[#This Row],[Cliente]]&amp;"'"</f>
        <v>'CAGEPA'</v>
      </c>
      <c r="F196" s="14" t="s">
        <v>8399</v>
      </c>
      <c r="G196" s="14" t="str">
        <f>"'"&amp;TabClienteLocalidade[[#This Row],[Regional]]&amp;"'"</f>
        <v>''</v>
      </c>
      <c r="H196" s="14" t="s">
        <v>8399</v>
      </c>
      <c r="I196" s="14" t="str">
        <f>"'"&amp;TabClienteLocalidade[[#This Row],[Localidade]]&amp;"'"</f>
        <v>'BOM JESUS'</v>
      </c>
      <c r="J196" s="14" t="s">
        <v>8399</v>
      </c>
      <c r="K196" s="14" t="str">
        <f>"'"&amp;TabClienteLocalidade[[#This Row],[Colunas2]]&amp;"'"</f>
        <v>'BOM JESUS'</v>
      </c>
      <c r="L196" s="14" t="s">
        <v>8399</v>
      </c>
      <c r="M196" s="14" t="str">
        <f>"'"&amp;TabClienteLocalidade[[#This Row],[UF]]&amp;"'"</f>
        <v>'PB'</v>
      </c>
      <c r="N196" s="14" t="s">
        <v>8399</v>
      </c>
      <c r="O196" s="14" t="str">
        <f>"'"&amp;IFERROR(TabClienteLocalidade[[#This Row],[Lat]],"")&amp;"'"</f>
        <v>''</v>
      </c>
      <c r="P196" s="14" t="s">
        <v>8399</v>
      </c>
      <c r="Q196" s="14" t="str">
        <f>"'"&amp;IFERROR(TabClienteLocalidade[[#This Row],[Log]],"")&amp;"'"</f>
        <v>''</v>
      </c>
      <c r="R196" s="14" t="s">
        <v>8399</v>
      </c>
      <c r="S196" s="14" t="str">
        <f t="shared" ref="S196:S259" si="15">"'"&amp;0&amp;"'"</f>
        <v>'0'</v>
      </c>
      <c r="T196" s="213" t="s">
        <v>8397</v>
      </c>
      <c r="U196" s="213">
        <f>COUNTIFS(CLIENTE_FORN[NICK],TabClienteLocalidade[[#This Row],[Cliente]])</f>
        <v>1</v>
      </c>
      <c r="V196" s="145" t="s">
        <v>32</v>
      </c>
      <c r="X196" s="145" t="s">
        <v>344</v>
      </c>
      <c r="Y196" s="176" t="str">
        <f>IFERROR(INDEX(EtaCliente!K:K,MATCH(TabClienteLocalidade[[#This Row],[Validação]],EtaCliente!$B:$B,0)),TabClienteLocalidade[[#This Row],[Colunas14]])</f>
        <v>PB</v>
      </c>
      <c r="Z196" s="176" t="str">
        <f>IFERROR(INDEX(EtaCliente!M:M,MATCH(TabClienteLocalidade[[#This Row],[Validação]],EtaCliente!$B:$B,0)),TabClienteLocalidade[[#This Row],[Colunas13]])</f>
        <v>BOM JESUS</v>
      </c>
      <c r="AA196" s="147">
        <f>COUNTIFS(EtaCliente!B:B,AB196,EtaCliente!B:B,"&gt;&amp;1")</f>
        <v>1</v>
      </c>
      <c r="AB196" s="147" t="str">
        <f>IF(TabClienteLocalidade[[#This Row],[Cliente]]="","",TabClienteLocalidade[[#This Row],[Cliente]]&amp;" - "&amp;TabClienteLocalidade[[#This Row],[Localidade]])</f>
        <v>CAGEPA - BOM JESUS</v>
      </c>
      <c r="AC196" s="191"/>
      <c r="AD196" s="191" t="e">
        <f t="shared" si="12"/>
        <v>#VALUE!</v>
      </c>
      <c r="AE196" s="191" t="e">
        <f t="shared" si="13"/>
        <v>#VALUE!</v>
      </c>
      <c r="AF196" s="191"/>
      <c r="AG196" s="191"/>
      <c r="AH196" s="191"/>
    </row>
    <row r="197" spans="1:34" x14ac:dyDescent="0.2">
      <c r="A197" s="14" t="str">
        <f t="shared" si="14"/>
        <v>(194, 'CAGEPA', '', 'BONITO DE SANTA FÉ', '0', '0', '', '', '0'),</v>
      </c>
      <c r="B197" s="14" t="s">
        <v>8395</v>
      </c>
      <c r="C197" s="14">
        <v>194</v>
      </c>
      <c r="D197" s="14" t="s">
        <v>8399</v>
      </c>
      <c r="E197" s="14" t="str">
        <f>"'"&amp;TabClienteLocalidade[[#This Row],[Cliente]]&amp;"'"</f>
        <v>'CAGEPA'</v>
      </c>
      <c r="F197" s="14" t="s">
        <v>8399</v>
      </c>
      <c r="G197" s="14" t="str">
        <f>"'"&amp;TabClienteLocalidade[[#This Row],[Regional]]&amp;"'"</f>
        <v>''</v>
      </c>
      <c r="H197" s="14" t="s">
        <v>8399</v>
      </c>
      <c r="I197" s="14" t="str">
        <f>"'"&amp;TabClienteLocalidade[[#This Row],[Localidade]]&amp;"'"</f>
        <v>'BONITO DE SANTA FÉ'</v>
      </c>
      <c r="J197" s="14" t="s">
        <v>8399</v>
      </c>
      <c r="K197" s="14" t="str">
        <f>"'"&amp;TabClienteLocalidade[[#This Row],[Colunas2]]&amp;"'"</f>
        <v>'0'</v>
      </c>
      <c r="L197" s="14" t="s">
        <v>8399</v>
      </c>
      <c r="M197" s="14" t="str">
        <f>"'"&amp;TabClienteLocalidade[[#This Row],[UF]]&amp;"'"</f>
        <v>'0'</v>
      </c>
      <c r="N197" s="14" t="s">
        <v>8399</v>
      </c>
      <c r="O197" s="14" t="str">
        <f>"'"&amp;IFERROR(TabClienteLocalidade[[#This Row],[Lat]],"")&amp;"'"</f>
        <v>''</v>
      </c>
      <c r="P197" s="14" t="s">
        <v>8399</v>
      </c>
      <c r="Q197" s="14" t="str">
        <f>"'"&amp;IFERROR(TabClienteLocalidade[[#This Row],[Log]],"")&amp;"'"</f>
        <v>''</v>
      </c>
      <c r="R197" s="14" t="s">
        <v>8399</v>
      </c>
      <c r="S197" s="14" t="str">
        <f t="shared" si="15"/>
        <v>'0'</v>
      </c>
      <c r="T197" s="213" t="s">
        <v>8397</v>
      </c>
      <c r="U197" s="213">
        <f>COUNTIFS(CLIENTE_FORN[NICK],TabClienteLocalidade[[#This Row],[Cliente]])</f>
        <v>1</v>
      </c>
      <c r="V197" s="145" t="s">
        <v>32</v>
      </c>
      <c r="X197" s="145" t="s">
        <v>7326</v>
      </c>
      <c r="Y197" s="176">
        <f>IFERROR(INDEX(EtaCliente!K:K,MATCH(TabClienteLocalidade[[#This Row],[Validação]],EtaCliente!$B:$B,0)),TabClienteLocalidade[[#This Row],[Colunas14]])</f>
        <v>0</v>
      </c>
      <c r="Z197" s="176">
        <f>IFERROR(INDEX(EtaCliente!M:M,MATCH(TabClienteLocalidade[[#This Row],[Validação]],EtaCliente!$B:$B,0)),TabClienteLocalidade[[#This Row],[Colunas13]])</f>
        <v>0</v>
      </c>
      <c r="AA197" s="147">
        <f>COUNTIFS(EtaCliente!B:B,AB197,EtaCliente!B:B,"&gt;&amp;1")</f>
        <v>0</v>
      </c>
      <c r="AB197" s="147" t="str">
        <f>IF(TabClienteLocalidade[[#This Row],[Cliente]]="","",TabClienteLocalidade[[#This Row],[Cliente]]&amp;" - "&amp;TabClienteLocalidade[[#This Row],[Localidade]])</f>
        <v>CAGEPA - BONITO DE SANTA FÉ</v>
      </c>
      <c r="AC197" s="191"/>
      <c r="AD197" s="191" t="e">
        <f t="shared" si="12"/>
        <v>#VALUE!</v>
      </c>
      <c r="AE197" s="191" t="e">
        <f t="shared" si="13"/>
        <v>#VALUE!</v>
      </c>
      <c r="AF197" s="191"/>
      <c r="AG197" s="191"/>
      <c r="AH197" s="191"/>
    </row>
    <row r="198" spans="1:34" x14ac:dyDescent="0.2">
      <c r="A198" s="14" t="str">
        <f t="shared" si="14"/>
        <v>(195, 'CAGEPA', 'BORBOREMA', 'BOQUEIRÃO', '0', '0', '', '', '0'),</v>
      </c>
      <c r="B198" s="14" t="s">
        <v>8395</v>
      </c>
      <c r="C198" s="14">
        <v>195</v>
      </c>
      <c r="D198" s="14" t="s">
        <v>8399</v>
      </c>
      <c r="E198" s="14" t="str">
        <f>"'"&amp;TabClienteLocalidade[[#This Row],[Cliente]]&amp;"'"</f>
        <v>'CAGEPA'</v>
      </c>
      <c r="F198" s="14" t="s">
        <v>8399</v>
      </c>
      <c r="G198" s="14" t="str">
        <f>"'"&amp;TabClienteLocalidade[[#This Row],[Regional]]&amp;"'"</f>
        <v>'BORBOREMA'</v>
      </c>
      <c r="H198" s="14" t="s">
        <v>8399</v>
      </c>
      <c r="I198" s="14" t="str">
        <f>"'"&amp;TabClienteLocalidade[[#This Row],[Localidade]]&amp;"'"</f>
        <v>'BOQUEIRÃO'</v>
      </c>
      <c r="J198" s="14" t="s">
        <v>8399</v>
      </c>
      <c r="K198" s="14" t="str">
        <f>"'"&amp;TabClienteLocalidade[[#This Row],[Colunas2]]&amp;"'"</f>
        <v>'0'</v>
      </c>
      <c r="L198" s="14" t="s">
        <v>8399</v>
      </c>
      <c r="M198" s="14" t="str">
        <f>"'"&amp;TabClienteLocalidade[[#This Row],[UF]]&amp;"'"</f>
        <v>'0'</v>
      </c>
      <c r="N198" s="14" t="s">
        <v>8399</v>
      </c>
      <c r="O198" s="14" t="str">
        <f>"'"&amp;IFERROR(TabClienteLocalidade[[#This Row],[Lat]],"")&amp;"'"</f>
        <v>''</v>
      </c>
      <c r="P198" s="14" t="s">
        <v>8399</v>
      </c>
      <c r="Q198" s="14" t="str">
        <f>"'"&amp;IFERROR(TabClienteLocalidade[[#This Row],[Log]],"")&amp;"'"</f>
        <v>''</v>
      </c>
      <c r="R198" s="14" t="s">
        <v>8399</v>
      </c>
      <c r="S198" s="14" t="str">
        <f t="shared" si="15"/>
        <v>'0'</v>
      </c>
      <c r="T198" s="213" t="s">
        <v>8397</v>
      </c>
      <c r="U198" s="213">
        <f>COUNTIFS(CLIENTE_FORN[NICK],TabClienteLocalidade[[#This Row],[Cliente]])</f>
        <v>1</v>
      </c>
      <c r="V198" s="145" t="s">
        <v>32</v>
      </c>
      <c r="W198" s="145" t="s">
        <v>161</v>
      </c>
      <c r="X198" s="151" t="s">
        <v>7327</v>
      </c>
      <c r="Y198" s="176">
        <f>IFERROR(INDEX(EtaCliente!K:K,MATCH(TabClienteLocalidade[[#This Row],[Validação]],EtaCliente!$B:$B,0)),TabClienteLocalidade[[#This Row],[Colunas14]])</f>
        <v>0</v>
      </c>
      <c r="Z198" s="176">
        <f>IFERROR(INDEX(EtaCliente!M:M,MATCH(TabClienteLocalidade[[#This Row],[Validação]],EtaCliente!$B:$B,0)),TabClienteLocalidade[[#This Row],[Colunas13]])</f>
        <v>0</v>
      </c>
      <c r="AA198" s="147">
        <f>COUNTIFS(EtaCliente!B:B,AB198,EtaCliente!B:B,"&gt;&amp;1")</f>
        <v>0</v>
      </c>
      <c r="AB198" s="147" t="str">
        <f>IF(TabClienteLocalidade[[#This Row],[Cliente]]="","",TabClienteLocalidade[[#This Row],[Cliente]]&amp;" - "&amp;TabClienteLocalidade[[#This Row],[Localidade]])</f>
        <v>CAGEPA - BOQUEIRÃO</v>
      </c>
      <c r="AC198" s="191"/>
      <c r="AD198" s="191" t="e">
        <f t="shared" si="12"/>
        <v>#VALUE!</v>
      </c>
      <c r="AE198" s="191" t="e">
        <f t="shared" si="13"/>
        <v>#VALUE!</v>
      </c>
      <c r="AF198" s="191"/>
      <c r="AG198" s="191"/>
      <c r="AH198" s="191"/>
    </row>
    <row r="199" spans="1:34" x14ac:dyDescent="0.2">
      <c r="A199" s="14" t="str">
        <f t="shared" si="14"/>
        <v>(196, 'CAGEPA', '', 'BREJO DO CRUZ', 'BREJO DO CRUZ', 'PB', '', '', '0'),</v>
      </c>
      <c r="B199" s="14" t="s">
        <v>8395</v>
      </c>
      <c r="C199" s="14">
        <v>196</v>
      </c>
      <c r="D199" s="14" t="s">
        <v>8399</v>
      </c>
      <c r="E199" s="14" t="str">
        <f>"'"&amp;TabClienteLocalidade[[#This Row],[Cliente]]&amp;"'"</f>
        <v>'CAGEPA'</v>
      </c>
      <c r="F199" s="14" t="s">
        <v>8399</v>
      </c>
      <c r="G199" s="14" t="str">
        <f>"'"&amp;TabClienteLocalidade[[#This Row],[Regional]]&amp;"'"</f>
        <v>''</v>
      </c>
      <c r="H199" s="14" t="s">
        <v>8399</v>
      </c>
      <c r="I199" s="14" t="str">
        <f>"'"&amp;TabClienteLocalidade[[#This Row],[Localidade]]&amp;"'"</f>
        <v>'BREJO DO CRUZ'</v>
      </c>
      <c r="J199" s="14" t="s">
        <v>8399</v>
      </c>
      <c r="K199" s="14" t="str">
        <f>"'"&amp;TabClienteLocalidade[[#This Row],[Colunas2]]&amp;"'"</f>
        <v>'BREJO DO CRUZ'</v>
      </c>
      <c r="L199" s="14" t="s">
        <v>8399</v>
      </c>
      <c r="M199" s="14" t="str">
        <f>"'"&amp;TabClienteLocalidade[[#This Row],[UF]]&amp;"'"</f>
        <v>'PB'</v>
      </c>
      <c r="N199" s="14" t="s">
        <v>8399</v>
      </c>
      <c r="O199" s="14" t="str">
        <f>"'"&amp;IFERROR(TabClienteLocalidade[[#This Row],[Lat]],"")&amp;"'"</f>
        <v>''</v>
      </c>
      <c r="P199" s="14" t="s">
        <v>8399</v>
      </c>
      <c r="Q199" s="14" t="str">
        <f>"'"&amp;IFERROR(TabClienteLocalidade[[#This Row],[Log]],"")&amp;"'"</f>
        <v>''</v>
      </c>
      <c r="R199" s="14" t="s">
        <v>8399</v>
      </c>
      <c r="S199" s="14" t="str">
        <f t="shared" si="15"/>
        <v>'0'</v>
      </c>
      <c r="T199" s="213" t="s">
        <v>8397</v>
      </c>
      <c r="U199" s="213">
        <f>COUNTIFS(CLIENTE_FORN[NICK],TabClienteLocalidade[[#This Row],[Cliente]])</f>
        <v>1</v>
      </c>
      <c r="V199" s="145" t="s">
        <v>32</v>
      </c>
      <c r="X199" s="145" t="s">
        <v>436</v>
      </c>
      <c r="Y199" s="176" t="str">
        <f>IFERROR(INDEX(EtaCliente!K:K,MATCH(TabClienteLocalidade[[#This Row],[Validação]],EtaCliente!$B:$B,0)),TabClienteLocalidade[[#This Row],[Colunas14]])</f>
        <v>PB</v>
      </c>
      <c r="Z199" s="176" t="str">
        <f>IFERROR(INDEX(EtaCliente!M:M,MATCH(TabClienteLocalidade[[#This Row],[Validação]],EtaCliente!$B:$B,0)),TabClienteLocalidade[[#This Row],[Colunas13]])</f>
        <v>BREJO DO CRUZ</v>
      </c>
      <c r="AA199" s="147">
        <f>COUNTIFS(EtaCliente!B:B,AB199,EtaCliente!B:B,"&gt;&amp;1")</f>
        <v>1</v>
      </c>
      <c r="AB199" s="147" t="str">
        <f>IF(TabClienteLocalidade[[#This Row],[Cliente]]="","",TabClienteLocalidade[[#This Row],[Cliente]]&amp;" - "&amp;TabClienteLocalidade[[#This Row],[Localidade]])</f>
        <v>CAGEPA - BREJO DO CRUZ</v>
      </c>
      <c r="AC199" s="191"/>
      <c r="AD199" s="191" t="e">
        <f t="shared" si="12"/>
        <v>#VALUE!</v>
      </c>
      <c r="AE199" s="191" t="e">
        <f t="shared" si="13"/>
        <v>#VALUE!</v>
      </c>
      <c r="AF199" s="191"/>
      <c r="AG199" s="191"/>
      <c r="AH199" s="191"/>
    </row>
    <row r="200" spans="1:34" x14ac:dyDescent="0.2">
      <c r="A200" s="14" t="str">
        <f t="shared" si="14"/>
        <v>(197, 'CAGEPA', 'RIO DO PEIXE', 'BREJO DOS SANTOS', 'BREJO DOS SANTOS', 'PB', '', '', '0'),</v>
      </c>
      <c r="B200" s="14" t="s">
        <v>8395</v>
      </c>
      <c r="C200" s="14">
        <v>197</v>
      </c>
      <c r="D200" s="14" t="s">
        <v>8399</v>
      </c>
      <c r="E200" s="14" t="str">
        <f>"'"&amp;TabClienteLocalidade[[#This Row],[Cliente]]&amp;"'"</f>
        <v>'CAGEPA'</v>
      </c>
      <c r="F200" s="14" t="s">
        <v>8399</v>
      </c>
      <c r="G200" s="14" t="str">
        <f>"'"&amp;TabClienteLocalidade[[#This Row],[Regional]]&amp;"'"</f>
        <v>'RIO DO PEIXE'</v>
      </c>
      <c r="H200" s="14" t="s">
        <v>8399</v>
      </c>
      <c r="I200" s="14" t="str">
        <f>"'"&amp;TabClienteLocalidade[[#This Row],[Localidade]]&amp;"'"</f>
        <v>'BREJO DOS SANTOS'</v>
      </c>
      <c r="J200" s="14" t="s">
        <v>8399</v>
      </c>
      <c r="K200" s="14" t="str">
        <f>"'"&amp;TabClienteLocalidade[[#This Row],[Colunas2]]&amp;"'"</f>
        <v>'BREJO DOS SANTOS'</v>
      </c>
      <c r="L200" s="14" t="s">
        <v>8399</v>
      </c>
      <c r="M200" s="14" t="str">
        <f>"'"&amp;TabClienteLocalidade[[#This Row],[UF]]&amp;"'"</f>
        <v>'PB'</v>
      </c>
      <c r="N200" s="14" t="s">
        <v>8399</v>
      </c>
      <c r="O200" s="14" t="str">
        <f>"'"&amp;IFERROR(TabClienteLocalidade[[#This Row],[Lat]],"")&amp;"'"</f>
        <v>''</v>
      </c>
      <c r="P200" s="14" t="s">
        <v>8399</v>
      </c>
      <c r="Q200" s="14" t="str">
        <f>"'"&amp;IFERROR(TabClienteLocalidade[[#This Row],[Log]],"")&amp;"'"</f>
        <v>''</v>
      </c>
      <c r="R200" s="14" t="s">
        <v>8399</v>
      </c>
      <c r="S200" s="14" t="str">
        <f t="shared" si="15"/>
        <v>'0'</v>
      </c>
      <c r="T200" s="213" t="s">
        <v>8397</v>
      </c>
      <c r="U200" s="213">
        <f>COUNTIFS(CLIENTE_FORN[NICK],TabClienteLocalidade[[#This Row],[Cliente]])</f>
        <v>1</v>
      </c>
      <c r="V200" s="143" t="s">
        <v>32</v>
      </c>
      <c r="W200" s="143" t="s">
        <v>618</v>
      </c>
      <c r="X200" s="145" t="s">
        <v>437</v>
      </c>
      <c r="Y200" s="176" t="str">
        <f>IFERROR(INDEX(EtaCliente!K:K,MATCH(TabClienteLocalidade[[#This Row],[Validação]],EtaCliente!$B:$B,0)),TabClienteLocalidade[[#This Row],[Colunas14]])</f>
        <v>PB</v>
      </c>
      <c r="Z200" s="176" t="str">
        <f>IFERROR(INDEX(EtaCliente!M:M,MATCH(TabClienteLocalidade[[#This Row],[Validação]],EtaCliente!$B:$B,0)),TabClienteLocalidade[[#This Row],[Colunas13]])</f>
        <v>BREJO DOS SANTOS</v>
      </c>
      <c r="AA200" s="147">
        <f>COUNTIFS(EtaCliente!B:B,AB200,EtaCliente!B:B,"&gt;&amp;1")</f>
        <v>1</v>
      </c>
      <c r="AB200" s="147" t="str">
        <f>IF(TabClienteLocalidade[[#This Row],[Cliente]]="","",TabClienteLocalidade[[#This Row],[Cliente]]&amp;" - "&amp;TabClienteLocalidade[[#This Row],[Localidade]])</f>
        <v>CAGEPA - BREJO DOS SANTOS</v>
      </c>
      <c r="AC200" s="191"/>
      <c r="AD200" s="191" t="e">
        <f t="shared" si="12"/>
        <v>#VALUE!</v>
      </c>
      <c r="AE200" s="191" t="e">
        <f t="shared" si="13"/>
        <v>#VALUE!</v>
      </c>
      <c r="AF200" s="191"/>
      <c r="AG200" s="191"/>
      <c r="AH200" s="191"/>
    </row>
    <row r="201" spans="1:34" x14ac:dyDescent="0.2">
      <c r="A201" s="14" t="str">
        <f t="shared" si="14"/>
        <v>(198, 'CAGEPA', '', 'CAAPORÃ', '0', '0', '', '', '0'),</v>
      </c>
      <c r="B201" s="14" t="s">
        <v>8395</v>
      </c>
      <c r="C201" s="14">
        <v>198</v>
      </c>
      <c r="D201" s="14" t="s">
        <v>8399</v>
      </c>
      <c r="E201" s="14" t="str">
        <f>"'"&amp;TabClienteLocalidade[[#This Row],[Cliente]]&amp;"'"</f>
        <v>'CAGEPA'</v>
      </c>
      <c r="F201" s="14" t="s">
        <v>8399</v>
      </c>
      <c r="G201" s="14" t="str">
        <f>"'"&amp;TabClienteLocalidade[[#This Row],[Regional]]&amp;"'"</f>
        <v>''</v>
      </c>
      <c r="H201" s="14" t="s">
        <v>8399</v>
      </c>
      <c r="I201" s="14" t="str">
        <f>"'"&amp;TabClienteLocalidade[[#This Row],[Localidade]]&amp;"'"</f>
        <v>'CAAPORÃ'</v>
      </c>
      <c r="J201" s="14" t="s">
        <v>8399</v>
      </c>
      <c r="K201" s="14" t="str">
        <f>"'"&amp;TabClienteLocalidade[[#This Row],[Colunas2]]&amp;"'"</f>
        <v>'0'</v>
      </c>
      <c r="L201" s="14" t="s">
        <v>8399</v>
      </c>
      <c r="M201" s="14" t="str">
        <f>"'"&amp;TabClienteLocalidade[[#This Row],[UF]]&amp;"'"</f>
        <v>'0'</v>
      </c>
      <c r="N201" s="14" t="s">
        <v>8399</v>
      </c>
      <c r="O201" s="14" t="str">
        <f>"'"&amp;IFERROR(TabClienteLocalidade[[#This Row],[Lat]],"")&amp;"'"</f>
        <v>''</v>
      </c>
      <c r="P201" s="14" t="s">
        <v>8399</v>
      </c>
      <c r="Q201" s="14" t="str">
        <f>"'"&amp;IFERROR(TabClienteLocalidade[[#This Row],[Log]],"")&amp;"'"</f>
        <v>''</v>
      </c>
      <c r="R201" s="14" t="s">
        <v>8399</v>
      </c>
      <c r="S201" s="14" t="str">
        <f t="shared" si="15"/>
        <v>'0'</v>
      </c>
      <c r="T201" s="213" t="s">
        <v>8397</v>
      </c>
      <c r="U201" s="213">
        <f>COUNTIFS(CLIENTE_FORN[NICK],TabClienteLocalidade[[#This Row],[Cliente]])</f>
        <v>1</v>
      </c>
      <c r="V201" s="145" t="s">
        <v>32</v>
      </c>
      <c r="X201" s="145" t="s">
        <v>7328</v>
      </c>
      <c r="Y201" s="176">
        <f>IFERROR(INDEX(EtaCliente!K:K,MATCH(TabClienteLocalidade[[#This Row],[Validação]],EtaCliente!$B:$B,0)),TabClienteLocalidade[[#This Row],[Colunas14]])</f>
        <v>0</v>
      </c>
      <c r="Z201" s="176">
        <f>IFERROR(INDEX(EtaCliente!M:M,MATCH(TabClienteLocalidade[[#This Row],[Validação]],EtaCliente!$B:$B,0)),TabClienteLocalidade[[#This Row],[Colunas13]])</f>
        <v>0</v>
      </c>
      <c r="AA201" s="147">
        <f>COUNTIFS(EtaCliente!B:B,AB201,EtaCliente!B:B,"&gt;&amp;1")</f>
        <v>0</v>
      </c>
      <c r="AB201" s="147" t="str">
        <f>IF(TabClienteLocalidade[[#This Row],[Cliente]]="","",TabClienteLocalidade[[#This Row],[Cliente]]&amp;" - "&amp;TabClienteLocalidade[[#This Row],[Localidade]])</f>
        <v>CAGEPA - CAAPORÃ</v>
      </c>
      <c r="AC201" s="191"/>
      <c r="AD201" s="191" t="e">
        <f t="shared" si="12"/>
        <v>#VALUE!</v>
      </c>
      <c r="AE201" s="191" t="e">
        <f t="shared" si="13"/>
        <v>#VALUE!</v>
      </c>
      <c r="AF201" s="191"/>
      <c r="AG201" s="191"/>
      <c r="AH201" s="191"/>
    </row>
    <row r="202" spans="1:34" x14ac:dyDescent="0.2">
      <c r="A202" s="14" t="str">
        <f t="shared" si="14"/>
        <v>(199, 'CAGEPA', 'BORBOREMA', 'CABAÇEIRAS', '0', '0', '', '', '0'),</v>
      </c>
      <c r="B202" s="14" t="s">
        <v>8395</v>
      </c>
      <c r="C202" s="14">
        <v>199</v>
      </c>
      <c r="D202" s="14" t="s">
        <v>8399</v>
      </c>
      <c r="E202" s="14" t="str">
        <f>"'"&amp;TabClienteLocalidade[[#This Row],[Cliente]]&amp;"'"</f>
        <v>'CAGEPA'</v>
      </c>
      <c r="F202" s="14" t="s">
        <v>8399</v>
      </c>
      <c r="G202" s="14" t="str">
        <f>"'"&amp;TabClienteLocalidade[[#This Row],[Regional]]&amp;"'"</f>
        <v>'BORBOREMA'</v>
      </c>
      <c r="H202" s="14" t="s">
        <v>8399</v>
      </c>
      <c r="I202" s="14" t="str">
        <f>"'"&amp;TabClienteLocalidade[[#This Row],[Localidade]]&amp;"'"</f>
        <v>'CABAÇEIRAS'</v>
      </c>
      <c r="J202" s="14" t="s">
        <v>8399</v>
      </c>
      <c r="K202" s="14" t="str">
        <f>"'"&amp;TabClienteLocalidade[[#This Row],[Colunas2]]&amp;"'"</f>
        <v>'0'</v>
      </c>
      <c r="L202" s="14" t="s">
        <v>8399</v>
      </c>
      <c r="M202" s="14" t="str">
        <f>"'"&amp;TabClienteLocalidade[[#This Row],[UF]]&amp;"'"</f>
        <v>'0'</v>
      </c>
      <c r="N202" s="14" t="s">
        <v>8399</v>
      </c>
      <c r="O202" s="14" t="str">
        <f>"'"&amp;IFERROR(TabClienteLocalidade[[#This Row],[Lat]],"")&amp;"'"</f>
        <v>''</v>
      </c>
      <c r="P202" s="14" t="s">
        <v>8399</v>
      </c>
      <c r="Q202" s="14" t="str">
        <f>"'"&amp;IFERROR(TabClienteLocalidade[[#This Row],[Log]],"")&amp;"'"</f>
        <v>''</v>
      </c>
      <c r="R202" s="14" t="s">
        <v>8399</v>
      </c>
      <c r="S202" s="14" t="str">
        <f t="shared" si="15"/>
        <v>'0'</v>
      </c>
      <c r="T202" s="213" t="s">
        <v>8397</v>
      </c>
      <c r="U202" s="213">
        <f>COUNTIFS(CLIENTE_FORN[NICK],TabClienteLocalidade[[#This Row],[Cliente]])</f>
        <v>1</v>
      </c>
      <c r="V202" s="145" t="s">
        <v>32</v>
      </c>
      <c r="W202" s="145" t="s">
        <v>161</v>
      </c>
      <c r="X202" s="145" t="s">
        <v>438</v>
      </c>
      <c r="Y202" s="176">
        <f>IFERROR(INDEX(EtaCliente!K:K,MATCH(TabClienteLocalidade[[#This Row],[Validação]],EtaCliente!$B:$B,0)),TabClienteLocalidade[[#This Row],[Colunas14]])</f>
        <v>0</v>
      </c>
      <c r="Z202" s="176">
        <f>IFERROR(INDEX(EtaCliente!M:M,MATCH(TabClienteLocalidade[[#This Row],[Validação]],EtaCliente!$B:$B,0)),TabClienteLocalidade[[#This Row],[Colunas13]])</f>
        <v>0</v>
      </c>
      <c r="AA202" s="147">
        <f>COUNTIFS(EtaCliente!B:B,AB202,EtaCliente!B:B,"&gt;&amp;1")</f>
        <v>0</v>
      </c>
      <c r="AB202" s="147" t="str">
        <f>IF(TabClienteLocalidade[[#This Row],[Cliente]]="","",TabClienteLocalidade[[#This Row],[Cliente]]&amp;" - "&amp;TabClienteLocalidade[[#This Row],[Localidade]])</f>
        <v>CAGEPA - CABAÇEIRAS</v>
      </c>
      <c r="AC202" s="191"/>
      <c r="AD202" s="191" t="e">
        <f t="shared" si="12"/>
        <v>#VALUE!</v>
      </c>
      <c r="AE202" s="191" t="e">
        <f t="shared" si="13"/>
        <v>#VALUE!</v>
      </c>
      <c r="AF202" s="191"/>
      <c r="AG202" s="191"/>
      <c r="AH202" s="191"/>
    </row>
    <row r="203" spans="1:34" x14ac:dyDescent="0.2">
      <c r="A203" s="14" t="str">
        <f t="shared" si="14"/>
        <v>(200, 'CAGEPA', '', 'CACHOEIRA DOS INDIOS', 'CACHOEIRA DOS INDIOS', 'PB', '', '', '0'),</v>
      </c>
      <c r="B203" s="14" t="s">
        <v>8395</v>
      </c>
      <c r="C203" s="14">
        <v>200</v>
      </c>
      <c r="D203" s="14" t="s">
        <v>8399</v>
      </c>
      <c r="E203" s="14" t="str">
        <f>"'"&amp;TabClienteLocalidade[[#This Row],[Cliente]]&amp;"'"</f>
        <v>'CAGEPA'</v>
      </c>
      <c r="F203" s="14" t="s">
        <v>8399</v>
      </c>
      <c r="G203" s="14" t="str">
        <f>"'"&amp;TabClienteLocalidade[[#This Row],[Regional]]&amp;"'"</f>
        <v>''</v>
      </c>
      <c r="H203" s="14" t="s">
        <v>8399</v>
      </c>
      <c r="I203" s="14" t="str">
        <f>"'"&amp;TabClienteLocalidade[[#This Row],[Localidade]]&amp;"'"</f>
        <v>'CACHOEIRA DOS INDIOS'</v>
      </c>
      <c r="J203" s="14" t="s">
        <v>8399</v>
      </c>
      <c r="K203" s="14" t="str">
        <f>"'"&amp;TabClienteLocalidade[[#This Row],[Colunas2]]&amp;"'"</f>
        <v>'CACHOEIRA DOS INDIOS'</v>
      </c>
      <c r="L203" s="14" t="s">
        <v>8399</v>
      </c>
      <c r="M203" s="14" t="str">
        <f>"'"&amp;TabClienteLocalidade[[#This Row],[UF]]&amp;"'"</f>
        <v>'PB'</v>
      </c>
      <c r="N203" s="14" t="s">
        <v>8399</v>
      </c>
      <c r="O203" s="14" t="str">
        <f>"'"&amp;IFERROR(TabClienteLocalidade[[#This Row],[Lat]],"")&amp;"'"</f>
        <v>''</v>
      </c>
      <c r="P203" s="14" t="s">
        <v>8399</v>
      </c>
      <c r="Q203" s="14" t="str">
        <f>"'"&amp;IFERROR(TabClienteLocalidade[[#This Row],[Log]],"")&amp;"'"</f>
        <v>''</v>
      </c>
      <c r="R203" s="14" t="s">
        <v>8399</v>
      </c>
      <c r="S203" s="14" t="str">
        <f t="shared" si="15"/>
        <v>'0'</v>
      </c>
      <c r="T203" s="213" t="s">
        <v>8397</v>
      </c>
      <c r="U203" s="213">
        <f>COUNTIFS(CLIENTE_FORN[NICK],TabClienteLocalidade[[#This Row],[Cliente]])</f>
        <v>1</v>
      </c>
      <c r="V203" s="145" t="s">
        <v>32</v>
      </c>
      <c r="X203" s="145" t="s">
        <v>439</v>
      </c>
      <c r="Y203" s="176" t="str">
        <f>IFERROR(INDEX(EtaCliente!K:K,MATCH(TabClienteLocalidade[[#This Row],[Validação]],EtaCliente!$B:$B,0)),TabClienteLocalidade[[#This Row],[Colunas14]])</f>
        <v>PB</v>
      </c>
      <c r="Z203" s="176" t="str">
        <f>IFERROR(INDEX(EtaCliente!M:M,MATCH(TabClienteLocalidade[[#This Row],[Validação]],EtaCliente!$B:$B,0)),TabClienteLocalidade[[#This Row],[Colunas13]])</f>
        <v>CACHOEIRA DOS INDIOS</v>
      </c>
      <c r="AA203" s="147">
        <f>COUNTIFS(EtaCliente!B:B,AB203,EtaCliente!B:B,"&gt;&amp;1")</f>
        <v>1</v>
      </c>
      <c r="AB203" s="147" t="str">
        <f>IF(TabClienteLocalidade[[#This Row],[Cliente]]="","",TabClienteLocalidade[[#This Row],[Cliente]]&amp;" - "&amp;TabClienteLocalidade[[#This Row],[Localidade]])</f>
        <v>CAGEPA - CACHOEIRA DOS INDIOS</v>
      </c>
      <c r="AC203" s="191"/>
      <c r="AD203" s="191" t="e">
        <f t="shared" si="12"/>
        <v>#VALUE!</v>
      </c>
      <c r="AE203" s="191" t="e">
        <f t="shared" si="13"/>
        <v>#VALUE!</v>
      </c>
      <c r="AF203" s="191"/>
      <c r="AG203" s="191"/>
      <c r="AH203" s="191"/>
    </row>
    <row r="204" spans="1:34" x14ac:dyDescent="0.2">
      <c r="A204" s="14" t="str">
        <f t="shared" si="14"/>
        <v>(201, 'CAGEPA', '', 'CACIMBA DE DENTRO', 'CACIMBA DE DENTRO', 'PB', '', '', '0'),</v>
      </c>
      <c r="B204" s="14" t="s">
        <v>8395</v>
      </c>
      <c r="C204" s="14">
        <v>201</v>
      </c>
      <c r="D204" s="14" t="s">
        <v>8399</v>
      </c>
      <c r="E204" s="14" t="str">
        <f>"'"&amp;TabClienteLocalidade[[#This Row],[Cliente]]&amp;"'"</f>
        <v>'CAGEPA'</v>
      </c>
      <c r="F204" s="14" t="s">
        <v>8399</v>
      </c>
      <c r="G204" s="14" t="str">
        <f>"'"&amp;TabClienteLocalidade[[#This Row],[Regional]]&amp;"'"</f>
        <v>''</v>
      </c>
      <c r="H204" s="14" t="s">
        <v>8399</v>
      </c>
      <c r="I204" s="14" t="str">
        <f>"'"&amp;TabClienteLocalidade[[#This Row],[Localidade]]&amp;"'"</f>
        <v>'CACIMBA DE DENTRO'</v>
      </c>
      <c r="J204" s="14" t="s">
        <v>8399</v>
      </c>
      <c r="K204" s="14" t="str">
        <f>"'"&amp;TabClienteLocalidade[[#This Row],[Colunas2]]&amp;"'"</f>
        <v>'CACIMBA DE DENTRO'</v>
      </c>
      <c r="L204" s="14" t="s">
        <v>8399</v>
      </c>
      <c r="M204" s="14" t="str">
        <f>"'"&amp;TabClienteLocalidade[[#This Row],[UF]]&amp;"'"</f>
        <v>'PB'</v>
      </c>
      <c r="N204" s="14" t="s">
        <v>8399</v>
      </c>
      <c r="O204" s="14" t="str">
        <f>"'"&amp;IFERROR(TabClienteLocalidade[[#This Row],[Lat]],"")&amp;"'"</f>
        <v>''</v>
      </c>
      <c r="P204" s="14" t="s">
        <v>8399</v>
      </c>
      <c r="Q204" s="14" t="str">
        <f>"'"&amp;IFERROR(TabClienteLocalidade[[#This Row],[Log]],"")&amp;"'"</f>
        <v>''</v>
      </c>
      <c r="R204" s="14" t="s">
        <v>8399</v>
      </c>
      <c r="S204" s="14" t="str">
        <f t="shared" si="15"/>
        <v>'0'</v>
      </c>
      <c r="T204" s="213" t="s">
        <v>8397</v>
      </c>
      <c r="U204" s="213">
        <f>COUNTIFS(CLIENTE_FORN[NICK],TabClienteLocalidade[[#This Row],[Cliente]])</f>
        <v>1</v>
      </c>
      <c r="V204" s="145" t="s">
        <v>32</v>
      </c>
      <c r="X204" s="145" t="s">
        <v>440</v>
      </c>
      <c r="Y204" s="176" t="str">
        <f>IFERROR(INDEX(EtaCliente!K:K,MATCH(TabClienteLocalidade[[#This Row],[Validação]],EtaCliente!$B:$B,0)),TabClienteLocalidade[[#This Row],[Colunas14]])</f>
        <v>PB</v>
      </c>
      <c r="Z204" s="176" t="str">
        <f>IFERROR(INDEX(EtaCliente!M:M,MATCH(TabClienteLocalidade[[#This Row],[Validação]],EtaCliente!$B:$B,0)),TabClienteLocalidade[[#This Row],[Colunas13]])</f>
        <v>CACIMBA DE DENTRO</v>
      </c>
      <c r="AA204" s="147">
        <f>COUNTIFS(EtaCliente!B:B,AB204,EtaCliente!B:B,"&gt;&amp;1")</f>
        <v>1</v>
      </c>
      <c r="AB204" s="147" t="str">
        <f>IF(TabClienteLocalidade[[#This Row],[Cliente]]="","",TabClienteLocalidade[[#This Row],[Cliente]]&amp;" - "&amp;TabClienteLocalidade[[#This Row],[Localidade]])</f>
        <v>CAGEPA - CACIMBA DE DENTRO</v>
      </c>
      <c r="AC204" s="191"/>
      <c r="AD204" s="191" t="e">
        <f t="shared" si="12"/>
        <v>#VALUE!</v>
      </c>
      <c r="AE204" s="191" t="e">
        <f t="shared" si="13"/>
        <v>#VALUE!</v>
      </c>
      <c r="AF204" s="191"/>
      <c r="AG204" s="191"/>
      <c r="AH204" s="191"/>
    </row>
    <row r="205" spans="1:34" x14ac:dyDescent="0.2">
      <c r="A205" s="14" t="str">
        <f t="shared" si="14"/>
        <v>(202, 'CAGEPA', '', 'CACIMBAS', 'CACIMBAS', 'PB', '', '', '0'),</v>
      </c>
      <c r="B205" s="14" t="s">
        <v>8395</v>
      </c>
      <c r="C205" s="14">
        <v>202</v>
      </c>
      <c r="D205" s="14" t="s">
        <v>8399</v>
      </c>
      <c r="E205" s="14" t="str">
        <f>"'"&amp;TabClienteLocalidade[[#This Row],[Cliente]]&amp;"'"</f>
        <v>'CAGEPA'</v>
      </c>
      <c r="F205" s="14" t="s">
        <v>8399</v>
      </c>
      <c r="G205" s="14" t="str">
        <f>"'"&amp;TabClienteLocalidade[[#This Row],[Regional]]&amp;"'"</f>
        <v>''</v>
      </c>
      <c r="H205" s="14" t="s">
        <v>8399</v>
      </c>
      <c r="I205" s="14" t="str">
        <f>"'"&amp;TabClienteLocalidade[[#This Row],[Localidade]]&amp;"'"</f>
        <v>'CACIMBAS'</v>
      </c>
      <c r="J205" s="14" t="s">
        <v>8399</v>
      </c>
      <c r="K205" s="14" t="str">
        <f>"'"&amp;TabClienteLocalidade[[#This Row],[Colunas2]]&amp;"'"</f>
        <v>'CACIMBAS'</v>
      </c>
      <c r="L205" s="14" t="s">
        <v>8399</v>
      </c>
      <c r="M205" s="14" t="str">
        <f>"'"&amp;TabClienteLocalidade[[#This Row],[UF]]&amp;"'"</f>
        <v>'PB'</v>
      </c>
      <c r="N205" s="14" t="s">
        <v>8399</v>
      </c>
      <c r="O205" s="14" t="str">
        <f>"'"&amp;IFERROR(TabClienteLocalidade[[#This Row],[Lat]],"")&amp;"'"</f>
        <v>''</v>
      </c>
      <c r="P205" s="14" t="s">
        <v>8399</v>
      </c>
      <c r="Q205" s="14" t="str">
        <f>"'"&amp;IFERROR(TabClienteLocalidade[[#This Row],[Log]],"")&amp;"'"</f>
        <v>''</v>
      </c>
      <c r="R205" s="14" t="s">
        <v>8399</v>
      </c>
      <c r="S205" s="14" t="str">
        <f t="shared" si="15"/>
        <v>'0'</v>
      </c>
      <c r="T205" s="213" t="s">
        <v>8397</v>
      </c>
      <c r="U205" s="213">
        <f>COUNTIFS(CLIENTE_FORN[NICK],TabClienteLocalidade[[#This Row],[Cliente]])</f>
        <v>1</v>
      </c>
      <c r="V205" s="145" t="s">
        <v>32</v>
      </c>
      <c r="X205" s="145" t="s">
        <v>441</v>
      </c>
      <c r="Y205" s="176" t="str">
        <f>IFERROR(INDEX(EtaCliente!K:K,MATCH(TabClienteLocalidade[[#This Row],[Validação]],EtaCliente!$B:$B,0)),TabClienteLocalidade[[#This Row],[Colunas14]])</f>
        <v>PB</v>
      </c>
      <c r="Z205" s="176" t="str">
        <f>IFERROR(INDEX(EtaCliente!M:M,MATCH(TabClienteLocalidade[[#This Row],[Validação]],EtaCliente!$B:$B,0)),TabClienteLocalidade[[#This Row],[Colunas13]])</f>
        <v>CACIMBAS</v>
      </c>
      <c r="AA205" s="147">
        <f>COUNTIFS(EtaCliente!B:B,AB205,EtaCliente!B:B,"&gt;&amp;1")</f>
        <v>1</v>
      </c>
      <c r="AB205" s="147" t="str">
        <f>IF(TabClienteLocalidade[[#This Row],[Cliente]]="","",TabClienteLocalidade[[#This Row],[Cliente]]&amp;" - "&amp;TabClienteLocalidade[[#This Row],[Localidade]])</f>
        <v>CAGEPA - CACIMBAS</v>
      </c>
      <c r="AC205" s="191"/>
      <c r="AD205" s="191" t="e">
        <f t="shared" si="12"/>
        <v>#VALUE!</v>
      </c>
      <c r="AE205" s="191" t="e">
        <f t="shared" si="13"/>
        <v>#VALUE!</v>
      </c>
      <c r="AF205" s="191"/>
      <c r="AG205" s="191"/>
      <c r="AH205" s="191"/>
    </row>
    <row r="206" spans="1:34" x14ac:dyDescent="0.2">
      <c r="A206" s="14" t="str">
        <f t="shared" si="14"/>
        <v>(203, 'CAGEPA', '', 'CAJA', 'CAMPINA GRANDE', 'PB', '', '', '0'),</v>
      </c>
      <c r="B206" s="14" t="s">
        <v>8395</v>
      </c>
      <c r="C206" s="14">
        <v>203</v>
      </c>
      <c r="D206" s="14" t="s">
        <v>8399</v>
      </c>
      <c r="E206" s="14" t="str">
        <f>"'"&amp;TabClienteLocalidade[[#This Row],[Cliente]]&amp;"'"</f>
        <v>'CAGEPA'</v>
      </c>
      <c r="F206" s="14" t="s">
        <v>8399</v>
      </c>
      <c r="G206" s="14" t="str">
        <f>"'"&amp;TabClienteLocalidade[[#This Row],[Regional]]&amp;"'"</f>
        <v>''</v>
      </c>
      <c r="H206" s="14" t="s">
        <v>8399</v>
      </c>
      <c r="I206" s="14" t="str">
        <f>"'"&amp;TabClienteLocalidade[[#This Row],[Localidade]]&amp;"'"</f>
        <v>'CAJA'</v>
      </c>
      <c r="J206" s="14" t="s">
        <v>8399</v>
      </c>
      <c r="K206" s="14" t="str">
        <f>"'"&amp;TabClienteLocalidade[[#This Row],[Colunas2]]&amp;"'"</f>
        <v>'CAMPINA GRANDE'</v>
      </c>
      <c r="L206" s="14" t="s">
        <v>8399</v>
      </c>
      <c r="M206" s="14" t="str">
        <f>"'"&amp;TabClienteLocalidade[[#This Row],[UF]]&amp;"'"</f>
        <v>'PB'</v>
      </c>
      <c r="N206" s="14" t="s">
        <v>8399</v>
      </c>
      <c r="O206" s="14" t="str">
        <f>"'"&amp;IFERROR(TabClienteLocalidade[[#This Row],[Lat]],"")&amp;"'"</f>
        <v>''</v>
      </c>
      <c r="P206" s="14" t="s">
        <v>8399</v>
      </c>
      <c r="Q206" s="14" t="str">
        <f>"'"&amp;IFERROR(TabClienteLocalidade[[#This Row],[Log]],"")&amp;"'"</f>
        <v>''</v>
      </c>
      <c r="R206" s="14" t="s">
        <v>8399</v>
      </c>
      <c r="S206" s="14" t="str">
        <f t="shared" si="15"/>
        <v>'0'</v>
      </c>
      <c r="T206" s="213" t="s">
        <v>8397</v>
      </c>
      <c r="U206" s="213">
        <f>COUNTIFS(CLIENTE_FORN[NICK],TabClienteLocalidade[[#This Row],[Cliente]])</f>
        <v>1</v>
      </c>
      <c r="V206" s="145" t="s">
        <v>32</v>
      </c>
      <c r="X206" s="145" t="s">
        <v>1559</v>
      </c>
      <c r="Y206" s="176" t="str">
        <f>IFERROR(INDEX(EtaCliente!K:K,MATCH(TabClienteLocalidade[[#This Row],[Validação]],EtaCliente!$B:$B,0)),TabClienteLocalidade[[#This Row],[Colunas14]])</f>
        <v>PB</v>
      </c>
      <c r="Z206" s="176" t="str">
        <f>IFERROR(INDEX(EtaCliente!M:M,MATCH(TabClienteLocalidade[[#This Row],[Validação]],EtaCliente!$B:$B,0)),TabClienteLocalidade[[#This Row],[Colunas13]])</f>
        <v>CAMPINA GRANDE</v>
      </c>
      <c r="AA206" s="147">
        <f>COUNTIFS(EtaCliente!B:B,AB206,EtaCliente!B:B,"&gt;&amp;1")</f>
        <v>1</v>
      </c>
      <c r="AB206" s="147" t="str">
        <f>IF(TabClienteLocalidade[[#This Row],[Cliente]]="","",TabClienteLocalidade[[#This Row],[Cliente]]&amp;" - "&amp;TabClienteLocalidade[[#This Row],[Localidade]])</f>
        <v>CAGEPA - CAJA</v>
      </c>
      <c r="AC206" s="191"/>
      <c r="AD206" s="191" t="e">
        <f t="shared" si="12"/>
        <v>#VALUE!</v>
      </c>
      <c r="AE206" s="191" t="e">
        <f t="shared" si="13"/>
        <v>#VALUE!</v>
      </c>
      <c r="AF206" s="191"/>
      <c r="AG206" s="191"/>
      <c r="AH206" s="191"/>
    </row>
    <row r="207" spans="1:34" x14ac:dyDescent="0.2">
      <c r="A207" s="14" t="str">
        <f t="shared" si="14"/>
        <v>(204, 'CAGEPA', 'ALTO PIRANHAS', 'CAJAZEIRAS (ENG. AVIDOS)', 'CAJAZEIRAS', 'PB', '-6.9778836', '-38.4563083', '0'),</v>
      </c>
      <c r="B207" s="14" t="s">
        <v>8395</v>
      </c>
      <c r="C207" s="14">
        <v>204</v>
      </c>
      <c r="D207" s="14" t="s">
        <v>8399</v>
      </c>
      <c r="E207" s="14" t="str">
        <f>"'"&amp;TabClienteLocalidade[[#This Row],[Cliente]]&amp;"'"</f>
        <v>'CAGEPA'</v>
      </c>
      <c r="F207" s="14" t="s">
        <v>8399</v>
      </c>
      <c r="G207" s="14" t="str">
        <f>"'"&amp;TabClienteLocalidade[[#This Row],[Regional]]&amp;"'"</f>
        <v>'ALTO PIRANHAS'</v>
      </c>
      <c r="H207" s="14" t="s">
        <v>8399</v>
      </c>
      <c r="I207" s="14" t="str">
        <f>"'"&amp;TabClienteLocalidade[[#This Row],[Localidade]]&amp;"'"</f>
        <v>'CAJAZEIRAS (ENG. AVIDOS)'</v>
      </c>
      <c r="J207" s="14" t="s">
        <v>8399</v>
      </c>
      <c r="K207" s="14" t="str">
        <f>"'"&amp;TabClienteLocalidade[[#This Row],[Colunas2]]&amp;"'"</f>
        <v>'CAJAZEIRAS'</v>
      </c>
      <c r="L207" s="14" t="s">
        <v>8399</v>
      </c>
      <c r="M207" s="14" t="str">
        <f>"'"&amp;TabClienteLocalidade[[#This Row],[UF]]&amp;"'"</f>
        <v>'PB'</v>
      </c>
      <c r="N207" s="14" t="s">
        <v>8399</v>
      </c>
      <c r="O207" s="14" t="str">
        <f>"'"&amp;IFERROR(TabClienteLocalidade[[#This Row],[Lat]],"")&amp;"'"</f>
        <v>'-6.9778836'</v>
      </c>
      <c r="P207" s="14" t="s">
        <v>8399</v>
      </c>
      <c r="Q207" s="14" t="str">
        <f>"'"&amp;IFERROR(TabClienteLocalidade[[#This Row],[Log]],"")&amp;"'"</f>
        <v>'-38.4563083'</v>
      </c>
      <c r="R207" s="14" t="s">
        <v>8399</v>
      </c>
      <c r="S207" s="14" t="str">
        <f t="shared" si="15"/>
        <v>'0'</v>
      </c>
      <c r="T207" s="213" t="s">
        <v>8397</v>
      </c>
      <c r="U207" s="213">
        <f>COUNTIFS(CLIENTE_FORN[NICK],TabClienteLocalidade[[#This Row],[Cliente]])</f>
        <v>1</v>
      </c>
      <c r="V207" s="145" t="s">
        <v>32</v>
      </c>
      <c r="W207" s="143" t="s">
        <v>1591</v>
      </c>
      <c r="X207" s="145" t="s">
        <v>1590</v>
      </c>
      <c r="Y207" s="176" t="str">
        <f>IFERROR(INDEX(EtaCliente!K:K,MATCH(TabClienteLocalidade[[#This Row],[Validação]],EtaCliente!$B:$B,0)),TabClienteLocalidade[[#This Row],[Colunas14]])</f>
        <v>PB</v>
      </c>
      <c r="Z207" s="176" t="str">
        <f>IFERROR(INDEX(EtaCliente!M:M,MATCH(TabClienteLocalidade[[#This Row],[Validação]],EtaCliente!$B:$B,0)),TabClienteLocalidade[[#This Row],[Colunas13]])</f>
        <v>CAJAZEIRAS</v>
      </c>
      <c r="AA207" s="147">
        <f>COUNTIFS(EtaCliente!B:B,AB207,EtaCliente!B:B,"&gt;&amp;1")</f>
        <v>1</v>
      </c>
      <c r="AB207" s="147" t="str">
        <f>IF(TabClienteLocalidade[[#This Row],[Cliente]]="","",TabClienteLocalidade[[#This Row],[Cliente]]&amp;" - "&amp;TabClienteLocalidade[[#This Row],[Localidade]])</f>
        <v>CAGEPA - CAJAZEIRAS (ENG. AVIDOS)</v>
      </c>
      <c r="AC207" s="191" t="s">
        <v>8315</v>
      </c>
      <c r="AD207" s="191" t="str">
        <f t="shared" si="12"/>
        <v>-6.9778836</v>
      </c>
      <c r="AE207" s="191" t="str">
        <f t="shared" si="13"/>
        <v>-38.4563083</v>
      </c>
      <c r="AF207" s="191"/>
      <c r="AG207" s="191"/>
      <c r="AH207" s="191"/>
    </row>
    <row r="208" spans="1:34" x14ac:dyDescent="0.2">
      <c r="A208" s="14" t="str">
        <f t="shared" si="14"/>
        <v>(205, 'CAGEPA', '', 'CAJAZEIRINHAS', 'CAJAZEIRINHAS', 'PB', '', '', '0'),</v>
      </c>
      <c r="B208" s="14" t="s">
        <v>8395</v>
      </c>
      <c r="C208" s="14">
        <v>205</v>
      </c>
      <c r="D208" s="14" t="s">
        <v>8399</v>
      </c>
      <c r="E208" s="14" t="str">
        <f>"'"&amp;TabClienteLocalidade[[#This Row],[Cliente]]&amp;"'"</f>
        <v>'CAGEPA'</v>
      </c>
      <c r="F208" s="14" t="s">
        <v>8399</v>
      </c>
      <c r="G208" s="14" t="str">
        <f>"'"&amp;TabClienteLocalidade[[#This Row],[Regional]]&amp;"'"</f>
        <v>''</v>
      </c>
      <c r="H208" s="14" t="s">
        <v>8399</v>
      </c>
      <c r="I208" s="14" t="str">
        <f>"'"&amp;TabClienteLocalidade[[#This Row],[Localidade]]&amp;"'"</f>
        <v>'CAJAZEIRINHAS'</v>
      </c>
      <c r="J208" s="14" t="s">
        <v>8399</v>
      </c>
      <c r="K208" s="14" t="str">
        <f>"'"&amp;TabClienteLocalidade[[#This Row],[Colunas2]]&amp;"'"</f>
        <v>'CAJAZEIRINHAS'</v>
      </c>
      <c r="L208" s="14" t="s">
        <v>8399</v>
      </c>
      <c r="M208" s="14" t="str">
        <f>"'"&amp;TabClienteLocalidade[[#This Row],[UF]]&amp;"'"</f>
        <v>'PB'</v>
      </c>
      <c r="N208" s="14" t="s">
        <v>8399</v>
      </c>
      <c r="O208" s="14" t="str">
        <f>"'"&amp;IFERROR(TabClienteLocalidade[[#This Row],[Lat]],"")&amp;"'"</f>
        <v>''</v>
      </c>
      <c r="P208" s="14" t="s">
        <v>8399</v>
      </c>
      <c r="Q208" s="14" t="str">
        <f>"'"&amp;IFERROR(TabClienteLocalidade[[#This Row],[Log]],"")&amp;"'"</f>
        <v>''</v>
      </c>
      <c r="R208" s="14" t="s">
        <v>8399</v>
      </c>
      <c r="S208" s="14" t="str">
        <f t="shared" si="15"/>
        <v>'0'</v>
      </c>
      <c r="T208" s="213" t="s">
        <v>8397</v>
      </c>
      <c r="U208" s="213">
        <f>COUNTIFS(CLIENTE_FORN[NICK],TabClienteLocalidade[[#This Row],[Cliente]])</f>
        <v>1</v>
      </c>
      <c r="V208" s="145" t="s">
        <v>32</v>
      </c>
      <c r="X208" s="145" t="s">
        <v>442</v>
      </c>
      <c r="Y208" s="176" t="str">
        <f>IFERROR(INDEX(EtaCliente!K:K,MATCH(TabClienteLocalidade[[#This Row],[Validação]],EtaCliente!$B:$B,0)),TabClienteLocalidade[[#This Row],[Colunas14]])</f>
        <v>PB</v>
      </c>
      <c r="Z208" s="176" t="str">
        <f>IFERROR(INDEX(EtaCliente!M:M,MATCH(TabClienteLocalidade[[#This Row],[Validação]],EtaCliente!$B:$B,0)),TabClienteLocalidade[[#This Row],[Colunas13]])</f>
        <v>CAJAZEIRINHAS</v>
      </c>
      <c r="AA208" s="147">
        <f>COUNTIFS(EtaCliente!B:B,AB208,EtaCliente!B:B,"&gt;&amp;1")</f>
        <v>1</v>
      </c>
      <c r="AB208" s="147" t="str">
        <f>IF(TabClienteLocalidade[[#This Row],[Cliente]]="","",TabClienteLocalidade[[#This Row],[Cliente]]&amp;" - "&amp;TabClienteLocalidade[[#This Row],[Localidade]])</f>
        <v>CAGEPA - CAJAZEIRINHAS</v>
      </c>
      <c r="AC208" s="191"/>
      <c r="AD208" s="191" t="e">
        <f t="shared" si="12"/>
        <v>#VALUE!</v>
      </c>
      <c r="AE208" s="191" t="e">
        <f t="shared" si="13"/>
        <v>#VALUE!</v>
      </c>
      <c r="AF208" s="191"/>
      <c r="AG208" s="191"/>
      <c r="AH208" s="191"/>
    </row>
    <row r="209" spans="1:34" x14ac:dyDescent="0.2">
      <c r="A209" s="14" t="str">
        <f t="shared" si="14"/>
        <v>(206, 'CAGEPA', 'BORBOREMA', 'CAMALAU', 'CAMALAU', 'PB', '', '', '0'),</v>
      </c>
      <c r="B209" s="14" t="s">
        <v>8395</v>
      </c>
      <c r="C209" s="14">
        <v>206</v>
      </c>
      <c r="D209" s="14" t="s">
        <v>8399</v>
      </c>
      <c r="E209" s="14" t="str">
        <f>"'"&amp;TabClienteLocalidade[[#This Row],[Cliente]]&amp;"'"</f>
        <v>'CAGEPA'</v>
      </c>
      <c r="F209" s="14" t="s">
        <v>8399</v>
      </c>
      <c r="G209" s="14" t="str">
        <f>"'"&amp;TabClienteLocalidade[[#This Row],[Regional]]&amp;"'"</f>
        <v>'BORBOREMA'</v>
      </c>
      <c r="H209" s="14" t="s">
        <v>8399</v>
      </c>
      <c r="I209" s="14" t="str">
        <f>"'"&amp;TabClienteLocalidade[[#This Row],[Localidade]]&amp;"'"</f>
        <v>'CAMALAU'</v>
      </c>
      <c r="J209" s="14" t="s">
        <v>8399</v>
      </c>
      <c r="K209" s="14" t="str">
        <f>"'"&amp;TabClienteLocalidade[[#This Row],[Colunas2]]&amp;"'"</f>
        <v>'CAMALAU'</v>
      </c>
      <c r="L209" s="14" t="s">
        <v>8399</v>
      </c>
      <c r="M209" s="14" t="str">
        <f>"'"&amp;TabClienteLocalidade[[#This Row],[UF]]&amp;"'"</f>
        <v>'PB'</v>
      </c>
      <c r="N209" s="14" t="s">
        <v>8399</v>
      </c>
      <c r="O209" s="14" t="str">
        <f>"'"&amp;IFERROR(TabClienteLocalidade[[#This Row],[Lat]],"")&amp;"'"</f>
        <v>''</v>
      </c>
      <c r="P209" s="14" t="s">
        <v>8399</v>
      </c>
      <c r="Q209" s="14" t="str">
        <f>"'"&amp;IFERROR(TabClienteLocalidade[[#This Row],[Log]],"")&amp;"'"</f>
        <v>''</v>
      </c>
      <c r="R209" s="14" t="s">
        <v>8399</v>
      </c>
      <c r="S209" s="14" t="str">
        <f t="shared" si="15"/>
        <v>'0'</v>
      </c>
      <c r="T209" s="213" t="s">
        <v>8397</v>
      </c>
      <c r="U209" s="213">
        <f>COUNTIFS(CLIENTE_FORN[NICK],TabClienteLocalidade[[#This Row],[Cliente]])</f>
        <v>1</v>
      </c>
      <c r="V209" s="145" t="s">
        <v>32</v>
      </c>
      <c r="W209" s="145" t="s">
        <v>161</v>
      </c>
      <c r="X209" s="145" t="s">
        <v>1567</v>
      </c>
      <c r="Y209" s="176" t="str">
        <f>IFERROR(INDEX(EtaCliente!K:K,MATCH(TabClienteLocalidade[[#This Row],[Validação]],EtaCliente!$B:$B,0)),TabClienteLocalidade[[#This Row],[Colunas14]])</f>
        <v>PB</v>
      </c>
      <c r="Z209" s="176" t="str">
        <f>IFERROR(INDEX(EtaCliente!M:M,MATCH(TabClienteLocalidade[[#This Row],[Validação]],EtaCliente!$B:$B,0)),TabClienteLocalidade[[#This Row],[Colunas13]])</f>
        <v>CAMALAU</v>
      </c>
      <c r="AA209" s="147">
        <f>COUNTIFS(EtaCliente!B:B,AB209,EtaCliente!B:B,"&gt;&amp;1")</f>
        <v>1</v>
      </c>
      <c r="AB209" s="147" t="str">
        <f>IF(TabClienteLocalidade[[#This Row],[Cliente]]="","",TabClienteLocalidade[[#This Row],[Cliente]]&amp;" - "&amp;TabClienteLocalidade[[#This Row],[Localidade]])</f>
        <v>CAGEPA - CAMALAU</v>
      </c>
      <c r="AC209" s="191"/>
      <c r="AD209" s="191" t="e">
        <f t="shared" si="12"/>
        <v>#VALUE!</v>
      </c>
      <c r="AE209" s="191" t="e">
        <f t="shared" si="13"/>
        <v>#VALUE!</v>
      </c>
      <c r="AF209" s="191"/>
      <c r="AG209" s="191"/>
      <c r="AH209" s="191"/>
    </row>
    <row r="210" spans="1:34" x14ac:dyDescent="0.2">
      <c r="A210" s="14" t="str">
        <f t="shared" si="14"/>
        <v>(207, 'CAGEPA', '', 'CAMPINA GRANDE', 'CAMPINA GRANDE', 'PB', '', '', '0'),</v>
      </c>
      <c r="B210" s="14" t="s">
        <v>8395</v>
      </c>
      <c r="C210" s="14">
        <v>207</v>
      </c>
      <c r="D210" s="14" t="s">
        <v>8399</v>
      </c>
      <c r="E210" s="14" t="str">
        <f>"'"&amp;TabClienteLocalidade[[#This Row],[Cliente]]&amp;"'"</f>
        <v>'CAGEPA'</v>
      </c>
      <c r="F210" s="14" t="s">
        <v>8399</v>
      </c>
      <c r="G210" s="14" t="str">
        <f>"'"&amp;TabClienteLocalidade[[#This Row],[Regional]]&amp;"'"</f>
        <v>''</v>
      </c>
      <c r="H210" s="14" t="s">
        <v>8399</v>
      </c>
      <c r="I210" s="14" t="str">
        <f>"'"&amp;TabClienteLocalidade[[#This Row],[Localidade]]&amp;"'"</f>
        <v>'CAMPINA GRANDE'</v>
      </c>
      <c r="J210" s="14" t="s">
        <v>8399</v>
      </c>
      <c r="K210" s="14" t="str">
        <f>"'"&amp;TabClienteLocalidade[[#This Row],[Colunas2]]&amp;"'"</f>
        <v>'CAMPINA GRANDE'</v>
      </c>
      <c r="L210" s="14" t="s">
        <v>8399</v>
      </c>
      <c r="M210" s="14" t="str">
        <f>"'"&amp;TabClienteLocalidade[[#This Row],[UF]]&amp;"'"</f>
        <v>'PB'</v>
      </c>
      <c r="N210" s="14" t="s">
        <v>8399</v>
      </c>
      <c r="O210" s="14" t="str">
        <f>"'"&amp;IFERROR(TabClienteLocalidade[[#This Row],[Lat]],"")&amp;"'"</f>
        <v>''</v>
      </c>
      <c r="P210" s="14" t="s">
        <v>8399</v>
      </c>
      <c r="Q210" s="14" t="str">
        <f>"'"&amp;IFERROR(TabClienteLocalidade[[#This Row],[Log]],"")&amp;"'"</f>
        <v>''</v>
      </c>
      <c r="R210" s="14" t="s">
        <v>8399</v>
      </c>
      <c r="S210" s="14" t="str">
        <f t="shared" si="15"/>
        <v>'0'</v>
      </c>
      <c r="T210" s="213" t="s">
        <v>8397</v>
      </c>
      <c r="U210" s="213">
        <f>COUNTIFS(CLIENTE_FORN[NICK],TabClienteLocalidade[[#This Row],[Cliente]])</f>
        <v>1</v>
      </c>
      <c r="V210" s="145" t="s">
        <v>32</v>
      </c>
      <c r="X210" s="145" t="s">
        <v>126</v>
      </c>
      <c r="Y210" s="176" t="str">
        <f>IFERROR(INDEX(EtaCliente!K:K,MATCH(TabClienteLocalidade[[#This Row],[Validação]],EtaCliente!$B:$B,0)),TabClienteLocalidade[[#This Row],[Colunas14]])</f>
        <v>PB</v>
      </c>
      <c r="Z210" s="176" t="str">
        <f>IFERROR(INDEX(EtaCliente!M:M,MATCH(TabClienteLocalidade[[#This Row],[Validação]],EtaCliente!$B:$B,0)),TabClienteLocalidade[[#This Row],[Colunas13]])</f>
        <v>CAMPINA GRANDE</v>
      </c>
      <c r="AA210" s="147">
        <f>COUNTIFS(EtaCliente!B:B,AB210,EtaCliente!B:B,"&gt;&amp;1")</f>
        <v>1</v>
      </c>
      <c r="AB210" s="147" t="str">
        <f>IF(TabClienteLocalidade[[#This Row],[Cliente]]="","",TabClienteLocalidade[[#This Row],[Cliente]]&amp;" - "&amp;TabClienteLocalidade[[#This Row],[Localidade]])</f>
        <v>CAGEPA - CAMPINA GRANDE</v>
      </c>
      <c r="AC210" s="191"/>
      <c r="AD210" s="191" t="e">
        <f t="shared" si="12"/>
        <v>#VALUE!</v>
      </c>
      <c r="AE210" s="191" t="e">
        <f t="shared" si="13"/>
        <v>#VALUE!</v>
      </c>
      <c r="AF210" s="191"/>
      <c r="AG210" s="191"/>
      <c r="AH210" s="191"/>
    </row>
    <row r="211" spans="1:34" x14ac:dyDescent="0.2">
      <c r="A211" s="14" t="str">
        <f t="shared" si="14"/>
        <v>(208, 'CAGEPA', 'LITORAL', 'CAPIM', 'CAPIM', 'PB', '', '', '0'),</v>
      </c>
      <c r="B211" s="14" t="s">
        <v>8395</v>
      </c>
      <c r="C211" s="14">
        <v>208</v>
      </c>
      <c r="D211" s="14" t="s">
        <v>8399</v>
      </c>
      <c r="E211" s="14" t="str">
        <f>"'"&amp;TabClienteLocalidade[[#This Row],[Cliente]]&amp;"'"</f>
        <v>'CAGEPA'</v>
      </c>
      <c r="F211" s="14" t="s">
        <v>8399</v>
      </c>
      <c r="G211" s="14" t="str">
        <f>"'"&amp;TabClienteLocalidade[[#This Row],[Regional]]&amp;"'"</f>
        <v>'LITORAL'</v>
      </c>
      <c r="H211" s="14" t="s">
        <v>8399</v>
      </c>
      <c r="I211" s="14" t="str">
        <f>"'"&amp;TabClienteLocalidade[[#This Row],[Localidade]]&amp;"'"</f>
        <v>'CAPIM'</v>
      </c>
      <c r="J211" s="14" t="s">
        <v>8399</v>
      </c>
      <c r="K211" s="14" t="str">
        <f>"'"&amp;TabClienteLocalidade[[#This Row],[Colunas2]]&amp;"'"</f>
        <v>'CAPIM'</v>
      </c>
      <c r="L211" s="14" t="s">
        <v>8399</v>
      </c>
      <c r="M211" s="14" t="str">
        <f>"'"&amp;TabClienteLocalidade[[#This Row],[UF]]&amp;"'"</f>
        <v>'PB'</v>
      </c>
      <c r="N211" s="14" t="s">
        <v>8399</v>
      </c>
      <c r="O211" s="14" t="str">
        <f>"'"&amp;IFERROR(TabClienteLocalidade[[#This Row],[Lat]],"")&amp;"'"</f>
        <v>''</v>
      </c>
      <c r="P211" s="14" t="s">
        <v>8399</v>
      </c>
      <c r="Q211" s="14" t="str">
        <f>"'"&amp;IFERROR(TabClienteLocalidade[[#This Row],[Log]],"")&amp;"'"</f>
        <v>''</v>
      </c>
      <c r="R211" s="14" t="s">
        <v>8399</v>
      </c>
      <c r="S211" s="14" t="str">
        <f t="shared" si="15"/>
        <v>'0'</v>
      </c>
      <c r="T211" s="213" t="s">
        <v>8397</v>
      </c>
      <c r="U211" s="213">
        <f>COUNTIFS(CLIENTE_FORN[NICK],TabClienteLocalidade[[#This Row],[Cliente]])</f>
        <v>1</v>
      </c>
      <c r="V211" s="143" t="s">
        <v>32</v>
      </c>
      <c r="W211" s="143" t="s">
        <v>616</v>
      </c>
      <c r="X211" s="145" t="s">
        <v>443</v>
      </c>
      <c r="Y211" s="176" t="str">
        <f>IFERROR(INDEX(EtaCliente!K:K,MATCH(TabClienteLocalidade[[#This Row],[Validação]],EtaCliente!$B:$B,0)),TabClienteLocalidade[[#This Row],[Colunas14]])</f>
        <v>PB</v>
      </c>
      <c r="Z211" s="176" t="str">
        <f>IFERROR(INDEX(EtaCliente!M:M,MATCH(TabClienteLocalidade[[#This Row],[Validação]],EtaCliente!$B:$B,0)),TabClienteLocalidade[[#This Row],[Colunas13]])</f>
        <v>CAPIM</v>
      </c>
      <c r="AA211" s="147">
        <f>COUNTIFS(EtaCliente!B:B,AB211,EtaCliente!B:B,"&gt;&amp;1")</f>
        <v>1</v>
      </c>
      <c r="AB211" s="147" t="str">
        <f>IF(TabClienteLocalidade[[#This Row],[Cliente]]="","",TabClienteLocalidade[[#This Row],[Cliente]]&amp;" - "&amp;TabClienteLocalidade[[#This Row],[Localidade]])</f>
        <v>CAGEPA - CAPIM</v>
      </c>
      <c r="AC211" s="191"/>
      <c r="AD211" s="191" t="e">
        <f t="shared" si="12"/>
        <v>#VALUE!</v>
      </c>
      <c r="AE211" s="191" t="e">
        <f t="shared" si="13"/>
        <v>#VALUE!</v>
      </c>
      <c r="AF211" s="191"/>
      <c r="AG211" s="191"/>
      <c r="AH211" s="191"/>
    </row>
    <row r="212" spans="1:34" x14ac:dyDescent="0.2">
      <c r="A212" s="14" t="str">
        <f t="shared" si="14"/>
        <v>(209, 'CAGEPA', '', 'CARAUBAS', 'CARAUBAS', 'PB', '', '', '0'),</v>
      </c>
      <c r="B212" s="14" t="s">
        <v>8395</v>
      </c>
      <c r="C212" s="14">
        <v>209</v>
      </c>
      <c r="D212" s="14" t="s">
        <v>8399</v>
      </c>
      <c r="E212" s="14" t="str">
        <f>"'"&amp;TabClienteLocalidade[[#This Row],[Cliente]]&amp;"'"</f>
        <v>'CAGEPA'</v>
      </c>
      <c r="F212" s="14" t="s">
        <v>8399</v>
      </c>
      <c r="G212" s="14" t="str">
        <f>"'"&amp;TabClienteLocalidade[[#This Row],[Regional]]&amp;"'"</f>
        <v>''</v>
      </c>
      <c r="H212" s="14" t="s">
        <v>8399</v>
      </c>
      <c r="I212" s="14" t="str">
        <f>"'"&amp;TabClienteLocalidade[[#This Row],[Localidade]]&amp;"'"</f>
        <v>'CARAUBAS'</v>
      </c>
      <c r="J212" s="14" t="s">
        <v>8399</v>
      </c>
      <c r="K212" s="14" t="str">
        <f>"'"&amp;TabClienteLocalidade[[#This Row],[Colunas2]]&amp;"'"</f>
        <v>'CARAUBAS'</v>
      </c>
      <c r="L212" s="14" t="s">
        <v>8399</v>
      </c>
      <c r="M212" s="14" t="str">
        <f>"'"&amp;TabClienteLocalidade[[#This Row],[UF]]&amp;"'"</f>
        <v>'PB'</v>
      </c>
      <c r="N212" s="14" t="s">
        <v>8399</v>
      </c>
      <c r="O212" s="14" t="str">
        <f>"'"&amp;IFERROR(TabClienteLocalidade[[#This Row],[Lat]],"")&amp;"'"</f>
        <v>''</v>
      </c>
      <c r="P212" s="14" t="s">
        <v>8399</v>
      </c>
      <c r="Q212" s="14" t="str">
        <f>"'"&amp;IFERROR(TabClienteLocalidade[[#This Row],[Log]],"")&amp;"'"</f>
        <v>''</v>
      </c>
      <c r="R212" s="14" t="s">
        <v>8399</v>
      </c>
      <c r="S212" s="14" t="str">
        <f t="shared" si="15"/>
        <v>'0'</v>
      </c>
      <c r="T212" s="213" t="s">
        <v>8397</v>
      </c>
      <c r="U212" s="213">
        <f>COUNTIFS(CLIENTE_FORN[NICK],TabClienteLocalidade[[#This Row],[Cliente]])</f>
        <v>1</v>
      </c>
      <c r="V212" s="145" t="s">
        <v>32</v>
      </c>
      <c r="X212" s="145" t="s">
        <v>1566</v>
      </c>
      <c r="Y212" s="176" t="str">
        <f>IFERROR(INDEX(EtaCliente!K:K,MATCH(TabClienteLocalidade[[#This Row],[Validação]],EtaCliente!$B:$B,0)),TabClienteLocalidade[[#This Row],[Colunas14]])</f>
        <v>PB</v>
      </c>
      <c r="Z212" s="176" t="str">
        <f>IFERROR(INDEX(EtaCliente!M:M,MATCH(TabClienteLocalidade[[#This Row],[Validação]],EtaCliente!$B:$B,0)),TabClienteLocalidade[[#This Row],[Colunas13]])</f>
        <v>CARAUBAS</v>
      </c>
      <c r="AA212" s="147">
        <f>COUNTIFS(EtaCliente!B:B,AB212,EtaCliente!B:B,"&gt;&amp;1")</f>
        <v>1</v>
      </c>
      <c r="AB212" s="147" t="str">
        <f>IF(TabClienteLocalidade[[#This Row],[Cliente]]="","",TabClienteLocalidade[[#This Row],[Cliente]]&amp;" - "&amp;TabClienteLocalidade[[#This Row],[Localidade]])</f>
        <v>CAGEPA - CARAUBAS</v>
      </c>
      <c r="AC212" s="191"/>
      <c r="AD212" s="191" t="e">
        <f t="shared" si="12"/>
        <v>#VALUE!</v>
      </c>
      <c r="AE212" s="191" t="e">
        <f t="shared" si="13"/>
        <v>#VALUE!</v>
      </c>
      <c r="AF212" s="191"/>
      <c r="AG212" s="191"/>
      <c r="AH212" s="191"/>
    </row>
    <row r="213" spans="1:34" x14ac:dyDescent="0.2">
      <c r="A213" s="14" t="str">
        <f t="shared" si="14"/>
        <v>(210, 'CAGEPA', '', 'CARRAPATEIRA', 'CARRAPATEIRA', 'PB', '', '', '0'),</v>
      </c>
      <c r="B213" s="14" t="s">
        <v>8395</v>
      </c>
      <c r="C213" s="14">
        <v>210</v>
      </c>
      <c r="D213" s="14" t="s">
        <v>8399</v>
      </c>
      <c r="E213" s="14" t="str">
        <f>"'"&amp;TabClienteLocalidade[[#This Row],[Cliente]]&amp;"'"</f>
        <v>'CAGEPA'</v>
      </c>
      <c r="F213" s="14" t="s">
        <v>8399</v>
      </c>
      <c r="G213" s="14" t="str">
        <f>"'"&amp;TabClienteLocalidade[[#This Row],[Regional]]&amp;"'"</f>
        <v>''</v>
      </c>
      <c r="H213" s="14" t="s">
        <v>8399</v>
      </c>
      <c r="I213" s="14" t="str">
        <f>"'"&amp;TabClienteLocalidade[[#This Row],[Localidade]]&amp;"'"</f>
        <v>'CARRAPATEIRA'</v>
      </c>
      <c r="J213" s="14" t="s">
        <v>8399</v>
      </c>
      <c r="K213" s="14" t="str">
        <f>"'"&amp;TabClienteLocalidade[[#This Row],[Colunas2]]&amp;"'"</f>
        <v>'CARRAPATEIRA'</v>
      </c>
      <c r="L213" s="14" t="s">
        <v>8399</v>
      </c>
      <c r="M213" s="14" t="str">
        <f>"'"&amp;TabClienteLocalidade[[#This Row],[UF]]&amp;"'"</f>
        <v>'PB'</v>
      </c>
      <c r="N213" s="14" t="s">
        <v>8399</v>
      </c>
      <c r="O213" s="14" t="str">
        <f>"'"&amp;IFERROR(TabClienteLocalidade[[#This Row],[Lat]],"")&amp;"'"</f>
        <v>''</v>
      </c>
      <c r="P213" s="14" t="s">
        <v>8399</v>
      </c>
      <c r="Q213" s="14" t="str">
        <f>"'"&amp;IFERROR(TabClienteLocalidade[[#This Row],[Log]],"")&amp;"'"</f>
        <v>''</v>
      </c>
      <c r="R213" s="14" t="s">
        <v>8399</v>
      </c>
      <c r="S213" s="14" t="str">
        <f t="shared" si="15"/>
        <v>'0'</v>
      </c>
      <c r="T213" s="213" t="s">
        <v>8397</v>
      </c>
      <c r="U213" s="213">
        <f>COUNTIFS(CLIENTE_FORN[NICK],TabClienteLocalidade[[#This Row],[Cliente]])</f>
        <v>1</v>
      </c>
      <c r="V213" s="145" t="s">
        <v>32</v>
      </c>
      <c r="X213" s="145" t="s">
        <v>444</v>
      </c>
      <c r="Y213" s="176" t="str">
        <f>IFERROR(INDEX(EtaCliente!K:K,MATCH(TabClienteLocalidade[[#This Row],[Validação]],EtaCliente!$B:$B,0)),TabClienteLocalidade[[#This Row],[Colunas14]])</f>
        <v>PB</v>
      </c>
      <c r="Z213" s="176" t="str">
        <f>IFERROR(INDEX(EtaCliente!M:M,MATCH(TabClienteLocalidade[[#This Row],[Validação]],EtaCliente!$B:$B,0)),TabClienteLocalidade[[#This Row],[Colunas13]])</f>
        <v>CARRAPATEIRA</v>
      </c>
      <c r="AA213" s="147">
        <f>COUNTIFS(EtaCliente!B:B,AB213,EtaCliente!B:B,"&gt;&amp;1")</f>
        <v>1</v>
      </c>
      <c r="AB213" s="147" t="str">
        <f>IF(TabClienteLocalidade[[#This Row],[Cliente]]="","",TabClienteLocalidade[[#This Row],[Cliente]]&amp;" - "&amp;TabClienteLocalidade[[#This Row],[Localidade]])</f>
        <v>CAGEPA - CARRAPATEIRA</v>
      </c>
      <c r="AC213" s="191"/>
      <c r="AD213" s="191" t="e">
        <f t="shared" si="12"/>
        <v>#VALUE!</v>
      </c>
      <c r="AE213" s="191" t="e">
        <f t="shared" si="13"/>
        <v>#VALUE!</v>
      </c>
      <c r="AF213" s="191"/>
      <c r="AG213" s="191"/>
      <c r="AH213" s="191"/>
    </row>
    <row r="214" spans="1:34" x14ac:dyDescent="0.2">
      <c r="A214" s="14" t="str">
        <f t="shared" si="14"/>
        <v>(211, 'CAGEPA', '', 'CASSERENGUE', 'CASSERENGUE', 'PB', '', '', '0'),</v>
      </c>
      <c r="B214" s="14" t="s">
        <v>8395</v>
      </c>
      <c r="C214" s="14">
        <v>211</v>
      </c>
      <c r="D214" s="14" t="s">
        <v>8399</v>
      </c>
      <c r="E214" s="14" t="str">
        <f>"'"&amp;TabClienteLocalidade[[#This Row],[Cliente]]&amp;"'"</f>
        <v>'CAGEPA'</v>
      </c>
      <c r="F214" s="14" t="s">
        <v>8399</v>
      </c>
      <c r="G214" s="14" t="str">
        <f>"'"&amp;TabClienteLocalidade[[#This Row],[Regional]]&amp;"'"</f>
        <v>''</v>
      </c>
      <c r="H214" s="14" t="s">
        <v>8399</v>
      </c>
      <c r="I214" s="14" t="str">
        <f>"'"&amp;TabClienteLocalidade[[#This Row],[Localidade]]&amp;"'"</f>
        <v>'CASSERENGUE'</v>
      </c>
      <c r="J214" s="14" t="s">
        <v>8399</v>
      </c>
      <c r="K214" s="14" t="str">
        <f>"'"&amp;TabClienteLocalidade[[#This Row],[Colunas2]]&amp;"'"</f>
        <v>'CASSERENGUE'</v>
      </c>
      <c r="L214" s="14" t="s">
        <v>8399</v>
      </c>
      <c r="M214" s="14" t="str">
        <f>"'"&amp;TabClienteLocalidade[[#This Row],[UF]]&amp;"'"</f>
        <v>'PB'</v>
      </c>
      <c r="N214" s="14" t="s">
        <v>8399</v>
      </c>
      <c r="O214" s="14" t="str">
        <f>"'"&amp;IFERROR(TabClienteLocalidade[[#This Row],[Lat]],"")&amp;"'"</f>
        <v>''</v>
      </c>
      <c r="P214" s="14" t="s">
        <v>8399</v>
      </c>
      <c r="Q214" s="14" t="str">
        <f>"'"&amp;IFERROR(TabClienteLocalidade[[#This Row],[Log]],"")&amp;"'"</f>
        <v>''</v>
      </c>
      <c r="R214" s="14" t="s">
        <v>8399</v>
      </c>
      <c r="S214" s="14" t="str">
        <f t="shared" si="15"/>
        <v>'0'</v>
      </c>
      <c r="T214" s="213" t="s">
        <v>8397</v>
      </c>
      <c r="U214" s="213">
        <f>COUNTIFS(CLIENTE_FORN[NICK],TabClienteLocalidade[[#This Row],[Cliente]])</f>
        <v>1</v>
      </c>
      <c r="V214" s="145" t="s">
        <v>32</v>
      </c>
      <c r="X214" s="145" t="s">
        <v>445</v>
      </c>
      <c r="Y214" s="176" t="str">
        <f>IFERROR(INDEX(EtaCliente!K:K,MATCH(TabClienteLocalidade[[#This Row],[Validação]],EtaCliente!$B:$B,0)),TabClienteLocalidade[[#This Row],[Colunas14]])</f>
        <v>PB</v>
      </c>
      <c r="Z214" s="176" t="str">
        <f>IFERROR(INDEX(EtaCliente!M:M,MATCH(TabClienteLocalidade[[#This Row],[Validação]],EtaCliente!$B:$B,0)),TabClienteLocalidade[[#This Row],[Colunas13]])</f>
        <v>CASSERENGUE</v>
      </c>
      <c r="AA214" s="147">
        <f>COUNTIFS(EtaCliente!B:B,AB214,EtaCliente!B:B,"&gt;&amp;1")</f>
        <v>1</v>
      </c>
      <c r="AB214" s="147" t="str">
        <f>IF(TabClienteLocalidade[[#This Row],[Cliente]]="","",TabClienteLocalidade[[#This Row],[Cliente]]&amp;" - "&amp;TabClienteLocalidade[[#This Row],[Localidade]])</f>
        <v>CAGEPA - CASSERENGUE</v>
      </c>
      <c r="AC214" s="191"/>
      <c r="AD214" s="191" t="e">
        <f t="shared" si="12"/>
        <v>#VALUE!</v>
      </c>
      <c r="AE214" s="191" t="e">
        <f t="shared" si="13"/>
        <v>#VALUE!</v>
      </c>
      <c r="AF214" s="191"/>
      <c r="AG214" s="191"/>
      <c r="AH214" s="191"/>
    </row>
    <row r="215" spans="1:34" x14ac:dyDescent="0.2">
      <c r="A215" s="14" t="str">
        <f t="shared" si="14"/>
        <v>(212, 'CAGEPA', 'ESPINHARAS', 'CATINGUEIRA', 'CATINGUEIRA', 'PB', '', '', '0'),</v>
      </c>
      <c r="B215" s="14" t="s">
        <v>8395</v>
      </c>
      <c r="C215" s="14">
        <v>212</v>
      </c>
      <c r="D215" s="14" t="s">
        <v>8399</v>
      </c>
      <c r="E215" s="14" t="str">
        <f>"'"&amp;TabClienteLocalidade[[#This Row],[Cliente]]&amp;"'"</f>
        <v>'CAGEPA'</v>
      </c>
      <c r="F215" s="14" t="s">
        <v>8399</v>
      </c>
      <c r="G215" s="14" t="str">
        <f>"'"&amp;TabClienteLocalidade[[#This Row],[Regional]]&amp;"'"</f>
        <v>'ESPINHARAS'</v>
      </c>
      <c r="H215" s="14" t="s">
        <v>8399</v>
      </c>
      <c r="I215" s="14" t="str">
        <f>"'"&amp;TabClienteLocalidade[[#This Row],[Localidade]]&amp;"'"</f>
        <v>'CATINGUEIRA'</v>
      </c>
      <c r="J215" s="14" t="s">
        <v>8399</v>
      </c>
      <c r="K215" s="14" t="str">
        <f>"'"&amp;TabClienteLocalidade[[#This Row],[Colunas2]]&amp;"'"</f>
        <v>'CATINGUEIRA'</v>
      </c>
      <c r="L215" s="14" t="s">
        <v>8399</v>
      </c>
      <c r="M215" s="14" t="str">
        <f>"'"&amp;TabClienteLocalidade[[#This Row],[UF]]&amp;"'"</f>
        <v>'PB'</v>
      </c>
      <c r="N215" s="14" t="s">
        <v>8399</v>
      </c>
      <c r="O215" s="14" t="str">
        <f>"'"&amp;IFERROR(TabClienteLocalidade[[#This Row],[Lat]],"")&amp;"'"</f>
        <v>''</v>
      </c>
      <c r="P215" s="14" t="s">
        <v>8399</v>
      </c>
      <c r="Q215" s="14" t="str">
        <f>"'"&amp;IFERROR(TabClienteLocalidade[[#This Row],[Log]],"")&amp;"'"</f>
        <v>''</v>
      </c>
      <c r="R215" s="14" t="s">
        <v>8399</v>
      </c>
      <c r="S215" s="14" t="str">
        <f t="shared" si="15"/>
        <v>'0'</v>
      </c>
      <c r="T215" s="213" t="s">
        <v>8397</v>
      </c>
      <c r="U215" s="213">
        <f>COUNTIFS(CLIENTE_FORN[NICK],TabClienteLocalidade[[#This Row],[Cliente]])</f>
        <v>1</v>
      </c>
      <c r="V215" s="143" t="s">
        <v>32</v>
      </c>
      <c r="W215" s="143" t="s">
        <v>136</v>
      </c>
      <c r="X215" s="145" t="s">
        <v>446</v>
      </c>
      <c r="Y215" s="176" t="str">
        <f>IFERROR(INDEX(EtaCliente!K:K,MATCH(TabClienteLocalidade[[#This Row],[Validação]],EtaCliente!$B:$B,0)),TabClienteLocalidade[[#This Row],[Colunas14]])</f>
        <v>PB</v>
      </c>
      <c r="Z215" s="176" t="str">
        <f>IFERROR(INDEX(EtaCliente!M:M,MATCH(TabClienteLocalidade[[#This Row],[Validação]],EtaCliente!$B:$B,0)),TabClienteLocalidade[[#This Row],[Colunas13]])</f>
        <v>CATINGUEIRA</v>
      </c>
      <c r="AA215" s="147">
        <f>COUNTIFS(EtaCliente!B:B,AB215,EtaCliente!B:B,"&gt;&amp;1")</f>
        <v>1</v>
      </c>
      <c r="AB215" s="147" t="str">
        <f>IF(TabClienteLocalidade[[#This Row],[Cliente]]="","",TabClienteLocalidade[[#This Row],[Cliente]]&amp;" - "&amp;TabClienteLocalidade[[#This Row],[Localidade]])</f>
        <v>CAGEPA - CATINGUEIRA</v>
      </c>
      <c r="AC215" s="191"/>
      <c r="AD215" s="191" t="e">
        <f t="shared" si="12"/>
        <v>#VALUE!</v>
      </c>
      <c r="AE215" s="191" t="e">
        <f t="shared" si="13"/>
        <v>#VALUE!</v>
      </c>
      <c r="AF215" s="191"/>
      <c r="AG215" s="191"/>
      <c r="AH215" s="191"/>
    </row>
    <row r="216" spans="1:34" x14ac:dyDescent="0.2">
      <c r="A216" s="14" t="str">
        <f t="shared" si="14"/>
        <v>(213, 'CAGEPA', '', 'CATOLÉ DO ROCHA', '0', '0', '-6.3449353', '-37.7487229', '0'),</v>
      </c>
      <c r="B216" s="14" t="s">
        <v>8395</v>
      </c>
      <c r="C216" s="14">
        <v>213</v>
      </c>
      <c r="D216" s="14" t="s">
        <v>8399</v>
      </c>
      <c r="E216" s="14" t="str">
        <f>"'"&amp;TabClienteLocalidade[[#This Row],[Cliente]]&amp;"'"</f>
        <v>'CAGEPA'</v>
      </c>
      <c r="F216" s="14" t="s">
        <v>8399</v>
      </c>
      <c r="G216" s="14" t="str">
        <f>"'"&amp;TabClienteLocalidade[[#This Row],[Regional]]&amp;"'"</f>
        <v>''</v>
      </c>
      <c r="H216" s="14" t="s">
        <v>8399</v>
      </c>
      <c r="I216" s="14" t="str">
        <f>"'"&amp;TabClienteLocalidade[[#This Row],[Localidade]]&amp;"'"</f>
        <v>'CATOLÉ DO ROCHA'</v>
      </c>
      <c r="J216" s="14" t="s">
        <v>8399</v>
      </c>
      <c r="K216" s="14" t="str">
        <f>"'"&amp;TabClienteLocalidade[[#This Row],[Colunas2]]&amp;"'"</f>
        <v>'0'</v>
      </c>
      <c r="L216" s="14" t="s">
        <v>8399</v>
      </c>
      <c r="M216" s="14" t="str">
        <f>"'"&amp;TabClienteLocalidade[[#This Row],[UF]]&amp;"'"</f>
        <v>'0'</v>
      </c>
      <c r="N216" s="14" t="s">
        <v>8399</v>
      </c>
      <c r="O216" s="14" t="str">
        <f>"'"&amp;IFERROR(TabClienteLocalidade[[#This Row],[Lat]],"")&amp;"'"</f>
        <v>'-6.3449353'</v>
      </c>
      <c r="P216" s="14" t="s">
        <v>8399</v>
      </c>
      <c r="Q216" s="14" t="str">
        <f>"'"&amp;IFERROR(TabClienteLocalidade[[#This Row],[Log]],"")&amp;"'"</f>
        <v>'-37.7487229'</v>
      </c>
      <c r="R216" s="14" t="s">
        <v>8399</v>
      </c>
      <c r="S216" s="14" t="str">
        <f t="shared" si="15"/>
        <v>'0'</v>
      </c>
      <c r="T216" s="213" t="s">
        <v>8397</v>
      </c>
      <c r="U216" s="213">
        <f>COUNTIFS(CLIENTE_FORN[NICK],TabClienteLocalidade[[#This Row],[Cliente]])</f>
        <v>1</v>
      </c>
      <c r="V216" s="145" t="s">
        <v>32</v>
      </c>
      <c r="X216" s="145" t="s">
        <v>7329</v>
      </c>
      <c r="Y216" s="176">
        <f>IFERROR(INDEX(EtaCliente!K:K,MATCH(TabClienteLocalidade[[#This Row],[Validação]],EtaCliente!$B:$B,0)),TabClienteLocalidade[[#This Row],[Colunas14]])</f>
        <v>0</v>
      </c>
      <c r="Z216" s="176">
        <f>IFERROR(INDEX(EtaCliente!M:M,MATCH(TabClienteLocalidade[[#This Row],[Validação]],EtaCliente!$B:$B,0)),TabClienteLocalidade[[#This Row],[Colunas13]])</f>
        <v>0</v>
      </c>
      <c r="AA216" s="147">
        <f>COUNTIFS(EtaCliente!B:B,AB216,EtaCliente!B:B,"&gt;&amp;1")</f>
        <v>0</v>
      </c>
      <c r="AB216" s="147" t="str">
        <f>IF(TabClienteLocalidade[[#This Row],[Cliente]]="","",TabClienteLocalidade[[#This Row],[Cliente]]&amp;" - "&amp;TabClienteLocalidade[[#This Row],[Localidade]])</f>
        <v>CAGEPA - CATOLÉ DO ROCHA</v>
      </c>
      <c r="AC216" s="191" t="s">
        <v>8343</v>
      </c>
      <c r="AD216" s="191" t="str">
        <f t="shared" si="12"/>
        <v>-6.3449353</v>
      </c>
      <c r="AE216" s="191" t="str">
        <f t="shared" si="13"/>
        <v>-37.7487229</v>
      </c>
      <c r="AF216" s="191"/>
      <c r="AG216" s="191"/>
      <c r="AH216" s="191"/>
    </row>
    <row r="217" spans="1:34" x14ac:dyDescent="0.2">
      <c r="A217" s="14" t="str">
        <f t="shared" si="14"/>
        <v>(214, 'CAGEPA', '', 'CEPILHO', 'AREIA', 'PB', '', '', '0'),</v>
      </c>
      <c r="B217" s="14" t="s">
        <v>8395</v>
      </c>
      <c r="C217" s="14">
        <v>214</v>
      </c>
      <c r="D217" s="14" t="s">
        <v>8399</v>
      </c>
      <c r="E217" s="14" t="str">
        <f>"'"&amp;TabClienteLocalidade[[#This Row],[Cliente]]&amp;"'"</f>
        <v>'CAGEPA'</v>
      </c>
      <c r="F217" s="14" t="s">
        <v>8399</v>
      </c>
      <c r="G217" s="14" t="str">
        <f>"'"&amp;TabClienteLocalidade[[#This Row],[Regional]]&amp;"'"</f>
        <v>''</v>
      </c>
      <c r="H217" s="14" t="s">
        <v>8399</v>
      </c>
      <c r="I217" s="14" t="str">
        <f>"'"&amp;TabClienteLocalidade[[#This Row],[Localidade]]&amp;"'"</f>
        <v>'CEPILHO'</v>
      </c>
      <c r="J217" s="14" t="s">
        <v>8399</v>
      </c>
      <c r="K217" s="14" t="str">
        <f>"'"&amp;TabClienteLocalidade[[#This Row],[Colunas2]]&amp;"'"</f>
        <v>'AREIA'</v>
      </c>
      <c r="L217" s="14" t="s">
        <v>8399</v>
      </c>
      <c r="M217" s="14" t="str">
        <f>"'"&amp;TabClienteLocalidade[[#This Row],[UF]]&amp;"'"</f>
        <v>'PB'</v>
      </c>
      <c r="N217" s="14" t="s">
        <v>8399</v>
      </c>
      <c r="O217" s="14" t="str">
        <f>"'"&amp;IFERROR(TabClienteLocalidade[[#This Row],[Lat]],"")&amp;"'"</f>
        <v>''</v>
      </c>
      <c r="P217" s="14" t="s">
        <v>8399</v>
      </c>
      <c r="Q217" s="14" t="str">
        <f>"'"&amp;IFERROR(TabClienteLocalidade[[#This Row],[Log]],"")&amp;"'"</f>
        <v>''</v>
      </c>
      <c r="R217" s="14" t="s">
        <v>8399</v>
      </c>
      <c r="S217" s="14" t="str">
        <f t="shared" si="15"/>
        <v>'0'</v>
      </c>
      <c r="T217" s="213" t="s">
        <v>8397</v>
      </c>
      <c r="U217" s="213">
        <f>COUNTIFS(CLIENTE_FORN[NICK],TabClienteLocalidade[[#This Row],[Cliente]])</f>
        <v>1</v>
      </c>
      <c r="V217" s="145" t="s">
        <v>32</v>
      </c>
      <c r="X217" s="145" t="s">
        <v>447</v>
      </c>
      <c r="Y217" s="176" t="str">
        <f>IFERROR(INDEX(EtaCliente!K:K,MATCH(TabClienteLocalidade[[#This Row],[Validação]],EtaCliente!$B:$B,0)),TabClienteLocalidade[[#This Row],[Colunas14]])</f>
        <v>PB</v>
      </c>
      <c r="Z217" s="176" t="str">
        <f>IFERROR(INDEX(EtaCliente!M:M,MATCH(TabClienteLocalidade[[#This Row],[Validação]],EtaCliente!$B:$B,0)),TabClienteLocalidade[[#This Row],[Colunas13]])</f>
        <v>AREIA</v>
      </c>
      <c r="AA217" s="147">
        <f>COUNTIFS(EtaCliente!B:B,AB217,EtaCliente!B:B,"&gt;&amp;1")</f>
        <v>1</v>
      </c>
      <c r="AB217" s="147" t="str">
        <f>IF(TabClienteLocalidade[[#This Row],[Cliente]]="","",TabClienteLocalidade[[#This Row],[Cliente]]&amp;" - "&amp;TabClienteLocalidade[[#This Row],[Localidade]])</f>
        <v>CAGEPA - CEPILHO</v>
      </c>
      <c r="AC217" s="191"/>
      <c r="AD217" s="191" t="e">
        <f t="shared" si="12"/>
        <v>#VALUE!</v>
      </c>
      <c r="AE217" s="191" t="e">
        <f t="shared" si="13"/>
        <v>#VALUE!</v>
      </c>
      <c r="AF217" s="191"/>
      <c r="AG217" s="191"/>
      <c r="AH217" s="191"/>
    </row>
    <row r="218" spans="1:34" x14ac:dyDescent="0.2">
      <c r="A218" s="14" t="str">
        <f t="shared" si="14"/>
        <v>(215, 'CAGEPA', '', 'CHA DOS PEREIROS', 'INGA', 'PB', '', '', '0'),</v>
      </c>
      <c r="B218" s="14" t="s">
        <v>8395</v>
      </c>
      <c r="C218" s="14">
        <v>215</v>
      </c>
      <c r="D218" s="14" t="s">
        <v>8399</v>
      </c>
      <c r="E218" s="14" t="str">
        <f>"'"&amp;TabClienteLocalidade[[#This Row],[Cliente]]&amp;"'"</f>
        <v>'CAGEPA'</v>
      </c>
      <c r="F218" s="14" t="s">
        <v>8399</v>
      </c>
      <c r="G218" s="14" t="str">
        <f>"'"&amp;TabClienteLocalidade[[#This Row],[Regional]]&amp;"'"</f>
        <v>''</v>
      </c>
      <c r="H218" s="14" t="s">
        <v>8399</v>
      </c>
      <c r="I218" s="14" t="str">
        <f>"'"&amp;TabClienteLocalidade[[#This Row],[Localidade]]&amp;"'"</f>
        <v>'CHA DOS PEREIROS'</v>
      </c>
      <c r="J218" s="14" t="s">
        <v>8399</v>
      </c>
      <c r="K218" s="14" t="str">
        <f>"'"&amp;TabClienteLocalidade[[#This Row],[Colunas2]]&amp;"'"</f>
        <v>'INGA'</v>
      </c>
      <c r="L218" s="14" t="s">
        <v>8399</v>
      </c>
      <c r="M218" s="14" t="str">
        <f>"'"&amp;TabClienteLocalidade[[#This Row],[UF]]&amp;"'"</f>
        <v>'PB'</v>
      </c>
      <c r="N218" s="14" t="s">
        <v>8399</v>
      </c>
      <c r="O218" s="14" t="str">
        <f>"'"&amp;IFERROR(TabClienteLocalidade[[#This Row],[Lat]],"")&amp;"'"</f>
        <v>''</v>
      </c>
      <c r="P218" s="14" t="s">
        <v>8399</v>
      </c>
      <c r="Q218" s="14" t="str">
        <f>"'"&amp;IFERROR(TabClienteLocalidade[[#This Row],[Log]],"")&amp;"'"</f>
        <v>''</v>
      </c>
      <c r="R218" s="14" t="s">
        <v>8399</v>
      </c>
      <c r="S218" s="14" t="str">
        <f t="shared" si="15"/>
        <v>'0'</v>
      </c>
      <c r="T218" s="213" t="s">
        <v>8397</v>
      </c>
      <c r="U218" s="213">
        <f>COUNTIFS(CLIENTE_FORN[NICK],TabClienteLocalidade[[#This Row],[Cliente]])</f>
        <v>1</v>
      </c>
      <c r="V218" s="145" t="s">
        <v>32</v>
      </c>
      <c r="X218" s="154" t="s">
        <v>7372</v>
      </c>
      <c r="Y218" s="176" t="str">
        <f>IFERROR(INDEX(EtaCliente!K:K,MATCH(TabClienteLocalidade[[#This Row],[Validação]],EtaCliente!$B:$B,0)),TabClienteLocalidade[[#This Row],[Colunas14]])</f>
        <v>PB</v>
      </c>
      <c r="Z218" s="176" t="str">
        <f>IFERROR(INDEX(EtaCliente!M:M,MATCH(TabClienteLocalidade[[#This Row],[Validação]],EtaCliente!$B:$B,0)),TabClienteLocalidade[[#This Row],[Colunas13]])</f>
        <v>INGA</v>
      </c>
      <c r="AA218" s="147">
        <f>COUNTIFS(EtaCliente!B:B,AB218,EtaCliente!B:B,"&gt;&amp;1")</f>
        <v>1</v>
      </c>
      <c r="AB218" s="147" t="str">
        <f>IF(TabClienteLocalidade[[#This Row],[Cliente]]="","",TabClienteLocalidade[[#This Row],[Cliente]]&amp;" - "&amp;TabClienteLocalidade[[#This Row],[Localidade]])</f>
        <v>CAGEPA - CHA DOS PEREIROS</v>
      </c>
      <c r="AC218" s="191"/>
      <c r="AD218" s="191" t="e">
        <f t="shared" si="12"/>
        <v>#VALUE!</v>
      </c>
      <c r="AE218" s="191" t="e">
        <f t="shared" si="13"/>
        <v>#VALUE!</v>
      </c>
      <c r="AF218" s="191"/>
      <c r="AG218" s="191"/>
      <c r="AH218" s="191"/>
    </row>
    <row r="219" spans="1:34" x14ac:dyDescent="0.2">
      <c r="A219" s="14" t="str">
        <f t="shared" si="14"/>
        <v>(216, 'CAGEPA', '', 'CONCEIÇAO', '0', '0', '', '', '0'),</v>
      </c>
      <c r="B219" s="14" t="s">
        <v>8395</v>
      </c>
      <c r="C219" s="14">
        <v>216</v>
      </c>
      <c r="D219" s="14" t="s">
        <v>8399</v>
      </c>
      <c r="E219" s="14" t="str">
        <f>"'"&amp;TabClienteLocalidade[[#This Row],[Cliente]]&amp;"'"</f>
        <v>'CAGEPA'</v>
      </c>
      <c r="F219" s="14" t="s">
        <v>8399</v>
      </c>
      <c r="G219" s="14" t="str">
        <f>"'"&amp;TabClienteLocalidade[[#This Row],[Regional]]&amp;"'"</f>
        <v>''</v>
      </c>
      <c r="H219" s="14" t="s">
        <v>8399</v>
      </c>
      <c r="I219" s="14" t="str">
        <f>"'"&amp;TabClienteLocalidade[[#This Row],[Localidade]]&amp;"'"</f>
        <v>'CONCEIÇAO'</v>
      </c>
      <c r="J219" s="14" t="s">
        <v>8399</v>
      </c>
      <c r="K219" s="14" t="str">
        <f>"'"&amp;TabClienteLocalidade[[#This Row],[Colunas2]]&amp;"'"</f>
        <v>'0'</v>
      </c>
      <c r="L219" s="14" t="s">
        <v>8399</v>
      </c>
      <c r="M219" s="14" t="str">
        <f>"'"&amp;TabClienteLocalidade[[#This Row],[UF]]&amp;"'"</f>
        <v>'0'</v>
      </c>
      <c r="N219" s="14" t="s">
        <v>8399</v>
      </c>
      <c r="O219" s="14" t="str">
        <f>"'"&amp;IFERROR(TabClienteLocalidade[[#This Row],[Lat]],"")&amp;"'"</f>
        <v>''</v>
      </c>
      <c r="P219" s="14" t="s">
        <v>8399</v>
      </c>
      <c r="Q219" s="14" t="str">
        <f>"'"&amp;IFERROR(TabClienteLocalidade[[#This Row],[Log]],"")&amp;"'"</f>
        <v>''</v>
      </c>
      <c r="R219" s="14" t="s">
        <v>8399</v>
      </c>
      <c r="S219" s="14" t="str">
        <f t="shared" si="15"/>
        <v>'0'</v>
      </c>
      <c r="T219" s="213" t="s">
        <v>8397</v>
      </c>
      <c r="U219" s="213">
        <f>COUNTIFS(CLIENTE_FORN[NICK],TabClienteLocalidade[[#This Row],[Cliente]])</f>
        <v>1</v>
      </c>
      <c r="V219" s="145" t="s">
        <v>32</v>
      </c>
      <c r="X219" s="145" t="s">
        <v>1505</v>
      </c>
      <c r="Y219" s="176">
        <f>IFERROR(INDEX(EtaCliente!K:K,MATCH(TabClienteLocalidade[[#This Row],[Validação]],EtaCliente!$B:$B,0)),TabClienteLocalidade[[#This Row],[Colunas14]])</f>
        <v>0</v>
      </c>
      <c r="Z219" s="176">
        <f>IFERROR(INDEX(EtaCliente!M:M,MATCH(TabClienteLocalidade[[#This Row],[Validação]],EtaCliente!$B:$B,0)),TabClienteLocalidade[[#This Row],[Colunas13]])</f>
        <v>0</v>
      </c>
      <c r="AA219" s="147">
        <f>COUNTIFS(EtaCliente!B:B,AB219,EtaCliente!B:B,"&gt;&amp;1")</f>
        <v>0</v>
      </c>
      <c r="AB219" s="147" t="str">
        <f>IF(TabClienteLocalidade[[#This Row],[Cliente]]="","",TabClienteLocalidade[[#This Row],[Cliente]]&amp;" - "&amp;TabClienteLocalidade[[#This Row],[Localidade]])</f>
        <v>CAGEPA - CONCEIÇAO</v>
      </c>
      <c r="AC219" s="191"/>
      <c r="AD219" s="191" t="e">
        <f t="shared" si="12"/>
        <v>#VALUE!</v>
      </c>
      <c r="AE219" s="191" t="e">
        <f t="shared" si="13"/>
        <v>#VALUE!</v>
      </c>
      <c r="AF219" s="191"/>
      <c r="AG219" s="191"/>
      <c r="AH219" s="191"/>
    </row>
    <row r="220" spans="1:34" x14ac:dyDescent="0.2">
      <c r="A220" s="14" t="str">
        <f t="shared" si="14"/>
        <v>(217, 'CAGEPA', '', 'CONDE', 'CONDE', 'PB', '', '', '0'),</v>
      </c>
      <c r="B220" s="14" t="s">
        <v>8395</v>
      </c>
      <c r="C220" s="14">
        <v>217</v>
      </c>
      <c r="D220" s="14" t="s">
        <v>8399</v>
      </c>
      <c r="E220" s="14" t="str">
        <f>"'"&amp;TabClienteLocalidade[[#This Row],[Cliente]]&amp;"'"</f>
        <v>'CAGEPA'</v>
      </c>
      <c r="F220" s="14" t="s">
        <v>8399</v>
      </c>
      <c r="G220" s="14" t="str">
        <f>"'"&amp;TabClienteLocalidade[[#This Row],[Regional]]&amp;"'"</f>
        <v>''</v>
      </c>
      <c r="H220" s="14" t="s">
        <v>8399</v>
      </c>
      <c r="I220" s="14" t="str">
        <f>"'"&amp;TabClienteLocalidade[[#This Row],[Localidade]]&amp;"'"</f>
        <v>'CONDE'</v>
      </c>
      <c r="J220" s="14" t="s">
        <v>8399</v>
      </c>
      <c r="K220" s="14" t="str">
        <f>"'"&amp;TabClienteLocalidade[[#This Row],[Colunas2]]&amp;"'"</f>
        <v>'CONDE'</v>
      </c>
      <c r="L220" s="14" t="s">
        <v>8399</v>
      </c>
      <c r="M220" s="14" t="str">
        <f>"'"&amp;TabClienteLocalidade[[#This Row],[UF]]&amp;"'"</f>
        <v>'PB'</v>
      </c>
      <c r="N220" s="14" t="s">
        <v>8399</v>
      </c>
      <c r="O220" s="14" t="str">
        <f>"'"&amp;IFERROR(TabClienteLocalidade[[#This Row],[Lat]],"")&amp;"'"</f>
        <v>''</v>
      </c>
      <c r="P220" s="14" t="s">
        <v>8399</v>
      </c>
      <c r="Q220" s="14" t="str">
        <f>"'"&amp;IFERROR(TabClienteLocalidade[[#This Row],[Log]],"")&amp;"'"</f>
        <v>''</v>
      </c>
      <c r="R220" s="14" t="s">
        <v>8399</v>
      </c>
      <c r="S220" s="14" t="str">
        <f t="shared" si="15"/>
        <v>'0'</v>
      </c>
      <c r="T220" s="213" t="s">
        <v>8397</v>
      </c>
      <c r="U220" s="213">
        <f>COUNTIFS(CLIENTE_FORN[NICK],TabClienteLocalidade[[#This Row],[Cliente]])</f>
        <v>1</v>
      </c>
      <c r="V220" s="145" t="s">
        <v>32</v>
      </c>
      <c r="X220" s="145" t="s">
        <v>448</v>
      </c>
      <c r="Y220" s="176" t="str">
        <f>IFERROR(INDEX(EtaCliente!K:K,MATCH(TabClienteLocalidade[[#This Row],[Validação]],EtaCliente!$B:$B,0)),TabClienteLocalidade[[#This Row],[Colunas14]])</f>
        <v>PB</v>
      </c>
      <c r="Z220" s="176" t="str">
        <f>IFERROR(INDEX(EtaCliente!M:M,MATCH(TabClienteLocalidade[[#This Row],[Validação]],EtaCliente!$B:$B,0)),TabClienteLocalidade[[#This Row],[Colunas13]])</f>
        <v>CONDE</v>
      </c>
      <c r="AA220" s="147">
        <f>COUNTIFS(EtaCliente!B:B,AB220,EtaCliente!B:B,"&gt;&amp;1")</f>
        <v>1</v>
      </c>
      <c r="AB220" s="147" t="str">
        <f>IF(TabClienteLocalidade[[#This Row],[Cliente]]="","",TabClienteLocalidade[[#This Row],[Cliente]]&amp;" - "&amp;TabClienteLocalidade[[#This Row],[Localidade]])</f>
        <v>CAGEPA - CONDE</v>
      </c>
      <c r="AC220" s="191"/>
      <c r="AD220" s="191" t="e">
        <f t="shared" si="12"/>
        <v>#VALUE!</v>
      </c>
      <c r="AE220" s="191" t="e">
        <f t="shared" si="13"/>
        <v>#VALUE!</v>
      </c>
      <c r="AF220" s="191"/>
      <c r="AG220" s="191"/>
      <c r="AH220" s="191"/>
    </row>
    <row r="221" spans="1:34" x14ac:dyDescent="0.2">
      <c r="A221" s="14" t="str">
        <f t="shared" si="14"/>
        <v>(218, 'CAGEPA', '', 'CONGO', 'CONGO', 'PB', '', '', '0'),</v>
      </c>
      <c r="B221" s="14" t="s">
        <v>8395</v>
      </c>
      <c r="C221" s="14">
        <v>218</v>
      </c>
      <c r="D221" s="14" t="s">
        <v>8399</v>
      </c>
      <c r="E221" s="14" t="str">
        <f>"'"&amp;TabClienteLocalidade[[#This Row],[Cliente]]&amp;"'"</f>
        <v>'CAGEPA'</v>
      </c>
      <c r="F221" s="14" t="s">
        <v>8399</v>
      </c>
      <c r="G221" s="14" t="str">
        <f>"'"&amp;TabClienteLocalidade[[#This Row],[Regional]]&amp;"'"</f>
        <v>''</v>
      </c>
      <c r="H221" s="14" t="s">
        <v>8399</v>
      </c>
      <c r="I221" s="14" t="str">
        <f>"'"&amp;TabClienteLocalidade[[#This Row],[Localidade]]&amp;"'"</f>
        <v>'CONGO'</v>
      </c>
      <c r="J221" s="14" t="s">
        <v>8399</v>
      </c>
      <c r="K221" s="14" t="str">
        <f>"'"&amp;TabClienteLocalidade[[#This Row],[Colunas2]]&amp;"'"</f>
        <v>'CONGO'</v>
      </c>
      <c r="L221" s="14" t="s">
        <v>8399</v>
      </c>
      <c r="M221" s="14" t="str">
        <f>"'"&amp;TabClienteLocalidade[[#This Row],[UF]]&amp;"'"</f>
        <v>'PB'</v>
      </c>
      <c r="N221" s="14" t="s">
        <v>8399</v>
      </c>
      <c r="O221" s="14" t="str">
        <f>"'"&amp;IFERROR(TabClienteLocalidade[[#This Row],[Lat]],"")&amp;"'"</f>
        <v>''</v>
      </c>
      <c r="P221" s="14" t="s">
        <v>8399</v>
      </c>
      <c r="Q221" s="14" t="str">
        <f>"'"&amp;IFERROR(TabClienteLocalidade[[#This Row],[Log]],"")&amp;"'"</f>
        <v>''</v>
      </c>
      <c r="R221" s="14" t="s">
        <v>8399</v>
      </c>
      <c r="S221" s="14" t="str">
        <f t="shared" si="15"/>
        <v>'0'</v>
      </c>
      <c r="T221" s="213" t="s">
        <v>8397</v>
      </c>
      <c r="U221" s="213">
        <f>COUNTIFS(CLIENTE_FORN[NICK],TabClienteLocalidade[[#This Row],[Cliente]])</f>
        <v>1</v>
      </c>
      <c r="V221" s="145" t="s">
        <v>32</v>
      </c>
      <c r="X221" s="145" t="s">
        <v>449</v>
      </c>
      <c r="Y221" s="176" t="str">
        <f>IFERROR(INDEX(EtaCliente!K:K,MATCH(TabClienteLocalidade[[#This Row],[Validação]],EtaCliente!$B:$B,0)),TabClienteLocalidade[[#This Row],[Colunas14]])</f>
        <v>PB</v>
      </c>
      <c r="Z221" s="176" t="str">
        <f>IFERROR(INDEX(EtaCliente!M:M,MATCH(TabClienteLocalidade[[#This Row],[Validação]],EtaCliente!$B:$B,0)),TabClienteLocalidade[[#This Row],[Colunas13]])</f>
        <v>CONGO</v>
      </c>
      <c r="AA221" s="147">
        <f>COUNTIFS(EtaCliente!B:B,AB221,EtaCliente!B:B,"&gt;&amp;1")</f>
        <v>1</v>
      </c>
      <c r="AB221" s="147" t="str">
        <f>IF(TabClienteLocalidade[[#This Row],[Cliente]]="","",TabClienteLocalidade[[#This Row],[Cliente]]&amp;" - "&amp;TabClienteLocalidade[[#This Row],[Localidade]])</f>
        <v>CAGEPA - CONGO</v>
      </c>
      <c r="AC221" s="191"/>
      <c r="AD221" s="191" t="e">
        <f t="shared" si="12"/>
        <v>#VALUE!</v>
      </c>
      <c r="AE221" s="191" t="e">
        <f t="shared" si="13"/>
        <v>#VALUE!</v>
      </c>
      <c r="AF221" s="191"/>
      <c r="AG221" s="191"/>
      <c r="AH221" s="191"/>
    </row>
    <row r="222" spans="1:34" x14ac:dyDescent="0.2">
      <c r="A222" s="14" t="str">
        <f t="shared" si="14"/>
        <v>(219, 'CAGEPA', 'BORBOREMA', 'COXIXOLA', 'COXIXOLA', 'PB', '', '', '0'),</v>
      </c>
      <c r="B222" s="14" t="s">
        <v>8395</v>
      </c>
      <c r="C222" s="14">
        <v>219</v>
      </c>
      <c r="D222" s="14" t="s">
        <v>8399</v>
      </c>
      <c r="E222" s="14" t="str">
        <f>"'"&amp;TabClienteLocalidade[[#This Row],[Cliente]]&amp;"'"</f>
        <v>'CAGEPA'</v>
      </c>
      <c r="F222" s="14" t="s">
        <v>8399</v>
      </c>
      <c r="G222" s="14" t="str">
        <f>"'"&amp;TabClienteLocalidade[[#This Row],[Regional]]&amp;"'"</f>
        <v>'BORBOREMA'</v>
      </c>
      <c r="H222" s="14" t="s">
        <v>8399</v>
      </c>
      <c r="I222" s="14" t="str">
        <f>"'"&amp;TabClienteLocalidade[[#This Row],[Localidade]]&amp;"'"</f>
        <v>'COXIXOLA'</v>
      </c>
      <c r="J222" s="14" t="s">
        <v>8399</v>
      </c>
      <c r="K222" s="14" t="str">
        <f>"'"&amp;TabClienteLocalidade[[#This Row],[Colunas2]]&amp;"'"</f>
        <v>'COXIXOLA'</v>
      </c>
      <c r="L222" s="14" t="s">
        <v>8399</v>
      </c>
      <c r="M222" s="14" t="str">
        <f>"'"&amp;TabClienteLocalidade[[#This Row],[UF]]&amp;"'"</f>
        <v>'PB'</v>
      </c>
      <c r="N222" s="14" t="s">
        <v>8399</v>
      </c>
      <c r="O222" s="14" t="str">
        <f>"'"&amp;IFERROR(TabClienteLocalidade[[#This Row],[Lat]],"")&amp;"'"</f>
        <v>''</v>
      </c>
      <c r="P222" s="14" t="s">
        <v>8399</v>
      </c>
      <c r="Q222" s="14" t="str">
        <f>"'"&amp;IFERROR(TabClienteLocalidade[[#This Row],[Log]],"")&amp;"'"</f>
        <v>''</v>
      </c>
      <c r="R222" s="14" t="s">
        <v>8399</v>
      </c>
      <c r="S222" s="14" t="str">
        <f t="shared" si="15"/>
        <v>'0'</v>
      </c>
      <c r="T222" s="213" t="s">
        <v>8397</v>
      </c>
      <c r="U222" s="213">
        <f>COUNTIFS(CLIENTE_FORN[NICK],TabClienteLocalidade[[#This Row],[Cliente]])</f>
        <v>1</v>
      </c>
      <c r="V222" s="143" t="s">
        <v>32</v>
      </c>
      <c r="W222" s="143" t="s">
        <v>161</v>
      </c>
      <c r="X222" s="145" t="s">
        <v>450</v>
      </c>
      <c r="Y222" s="176" t="str">
        <f>IFERROR(INDEX(EtaCliente!K:K,MATCH(TabClienteLocalidade[[#This Row],[Validação]],EtaCliente!$B:$B,0)),TabClienteLocalidade[[#This Row],[Colunas14]])</f>
        <v>PB</v>
      </c>
      <c r="Z222" s="176" t="str">
        <f>IFERROR(INDEX(EtaCliente!M:M,MATCH(TabClienteLocalidade[[#This Row],[Validação]],EtaCliente!$B:$B,0)),TabClienteLocalidade[[#This Row],[Colunas13]])</f>
        <v>COXIXOLA</v>
      </c>
      <c r="AA222" s="147">
        <f>COUNTIFS(EtaCliente!B:B,AB222,EtaCliente!B:B,"&gt;&amp;1")</f>
        <v>1</v>
      </c>
      <c r="AB222" s="147" t="str">
        <f>IF(TabClienteLocalidade[[#This Row],[Cliente]]="","",TabClienteLocalidade[[#This Row],[Cliente]]&amp;" - "&amp;TabClienteLocalidade[[#This Row],[Localidade]])</f>
        <v>CAGEPA - COXIXOLA</v>
      </c>
      <c r="AC222" s="191"/>
      <c r="AD222" s="191" t="e">
        <f t="shared" si="12"/>
        <v>#VALUE!</v>
      </c>
      <c r="AE222" s="191" t="e">
        <f t="shared" si="13"/>
        <v>#VALUE!</v>
      </c>
      <c r="AF222" s="191"/>
      <c r="AG222" s="191"/>
      <c r="AH222" s="191"/>
    </row>
    <row r="223" spans="1:34" x14ac:dyDescent="0.2">
      <c r="A223" s="14" t="str">
        <f t="shared" si="14"/>
        <v>(220, 'CAGEPA', '', 'CRUZ DO ESPIRITO SANTO', 'CRUZ DO ESPIRITO SANTO', 'PB', '', '', '0'),</v>
      </c>
      <c r="B223" s="14" t="s">
        <v>8395</v>
      </c>
      <c r="C223" s="14">
        <v>220</v>
      </c>
      <c r="D223" s="14" t="s">
        <v>8399</v>
      </c>
      <c r="E223" s="14" t="str">
        <f>"'"&amp;TabClienteLocalidade[[#This Row],[Cliente]]&amp;"'"</f>
        <v>'CAGEPA'</v>
      </c>
      <c r="F223" s="14" t="s">
        <v>8399</v>
      </c>
      <c r="G223" s="14" t="str">
        <f>"'"&amp;TabClienteLocalidade[[#This Row],[Regional]]&amp;"'"</f>
        <v>''</v>
      </c>
      <c r="H223" s="14" t="s">
        <v>8399</v>
      </c>
      <c r="I223" s="14" t="str">
        <f>"'"&amp;TabClienteLocalidade[[#This Row],[Localidade]]&amp;"'"</f>
        <v>'CRUZ DO ESPIRITO SANTO'</v>
      </c>
      <c r="J223" s="14" t="s">
        <v>8399</v>
      </c>
      <c r="K223" s="14" t="str">
        <f>"'"&amp;TabClienteLocalidade[[#This Row],[Colunas2]]&amp;"'"</f>
        <v>'CRUZ DO ESPIRITO SANTO'</v>
      </c>
      <c r="L223" s="14" t="s">
        <v>8399</v>
      </c>
      <c r="M223" s="14" t="str">
        <f>"'"&amp;TabClienteLocalidade[[#This Row],[UF]]&amp;"'"</f>
        <v>'PB'</v>
      </c>
      <c r="N223" s="14" t="s">
        <v>8399</v>
      </c>
      <c r="O223" s="14" t="str">
        <f>"'"&amp;IFERROR(TabClienteLocalidade[[#This Row],[Lat]],"")&amp;"'"</f>
        <v>''</v>
      </c>
      <c r="P223" s="14" t="s">
        <v>8399</v>
      </c>
      <c r="Q223" s="14" t="str">
        <f>"'"&amp;IFERROR(TabClienteLocalidade[[#This Row],[Log]],"")&amp;"'"</f>
        <v>''</v>
      </c>
      <c r="R223" s="14" t="s">
        <v>8399</v>
      </c>
      <c r="S223" s="14" t="str">
        <f t="shared" si="15"/>
        <v>'0'</v>
      </c>
      <c r="T223" s="213" t="s">
        <v>8397</v>
      </c>
      <c r="U223" s="213">
        <f>COUNTIFS(CLIENTE_FORN[NICK],TabClienteLocalidade[[#This Row],[Cliente]])</f>
        <v>1</v>
      </c>
      <c r="V223" s="145" t="s">
        <v>32</v>
      </c>
      <c r="X223" s="145" t="s">
        <v>7441</v>
      </c>
      <c r="Y223" s="176" t="str">
        <f>IFERROR(INDEX(EtaCliente!K:K,MATCH(TabClienteLocalidade[[#This Row],[Validação]],EtaCliente!$B:$B,0)),TabClienteLocalidade[[#This Row],[Colunas14]])</f>
        <v>PB</v>
      </c>
      <c r="Z223" s="176" t="str">
        <f>IFERROR(INDEX(EtaCliente!M:M,MATCH(TabClienteLocalidade[[#This Row],[Validação]],EtaCliente!$B:$B,0)),TabClienteLocalidade[[#This Row],[Colunas13]])</f>
        <v>CRUZ DO ESPIRITO SANTO</v>
      </c>
      <c r="AA223" s="147">
        <f>COUNTIFS(EtaCliente!B:B,AB223,EtaCliente!B:B,"&gt;&amp;1")</f>
        <v>1</v>
      </c>
      <c r="AB223" s="147" t="str">
        <f>IF(TabClienteLocalidade[[#This Row],[Cliente]]="","",TabClienteLocalidade[[#This Row],[Cliente]]&amp;" - "&amp;TabClienteLocalidade[[#This Row],[Localidade]])</f>
        <v>CAGEPA - CRUZ DO ESPIRITO SANTO</v>
      </c>
      <c r="AC223" s="191"/>
      <c r="AD223" s="191" t="e">
        <f t="shared" si="12"/>
        <v>#VALUE!</v>
      </c>
      <c r="AE223" s="191" t="e">
        <f t="shared" si="13"/>
        <v>#VALUE!</v>
      </c>
      <c r="AF223" s="191"/>
      <c r="AG223" s="191"/>
      <c r="AH223" s="191"/>
    </row>
    <row r="224" spans="1:34" x14ac:dyDescent="0.2">
      <c r="A224" s="14" t="str">
        <f t="shared" si="14"/>
        <v>(221, 'CAGEPA', 'BORBOREMA', 'CUBATI', 'CUBATI', 'PB', '', '', '0'),</v>
      </c>
      <c r="B224" s="14" t="s">
        <v>8395</v>
      </c>
      <c r="C224" s="14">
        <v>221</v>
      </c>
      <c r="D224" s="14" t="s">
        <v>8399</v>
      </c>
      <c r="E224" s="14" t="str">
        <f>"'"&amp;TabClienteLocalidade[[#This Row],[Cliente]]&amp;"'"</f>
        <v>'CAGEPA'</v>
      </c>
      <c r="F224" s="14" t="s">
        <v>8399</v>
      </c>
      <c r="G224" s="14" t="str">
        <f>"'"&amp;TabClienteLocalidade[[#This Row],[Regional]]&amp;"'"</f>
        <v>'BORBOREMA'</v>
      </c>
      <c r="H224" s="14" t="s">
        <v>8399</v>
      </c>
      <c r="I224" s="14" t="str">
        <f>"'"&amp;TabClienteLocalidade[[#This Row],[Localidade]]&amp;"'"</f>
        <v>'CUBATI'</v>
      </c>
      <c r="J224" s="14" t="s">
        <v>8399</v>
      </c>
      <c r="K224" s="14" t="str">
        <f>"'"&amp;TabClienteLocalidade[[#This Row],[Colunas2]]&amp;"'"</f>
        <v>'CUBATI'</v>
      </c>
      <c r="L224" s="14" t="s">
        <v>8399</v>
      </c>
      <c r="M224" s="14" t="str">
        <f>"'"&amp;TabClienteLocalidade[[#This Row],[UF]]&amp;"'"</f>
        <v>'PB'</v>
      </c>
      <c r="N224" s="14" t="s">
        <v>8399</v>
      </c>
      <c r="O224" s="14" t="str">
        <f>"'"&amp;IFERROR(TabClienteLocalidade[[#This Row],[Lat]],"")&amp;"'"</f>
        <v>''</v>
      </c>
      <c r="P224" s="14" t="s">
        <v>8399</v>
      </c>
      <c r="Q224" s="14" t="str">
        <f>"'"&amp;IFERROR(TabClienteLocalidade[[#This Row],[Log]],"")&amp;"'"</f>
        <v>''</v>
      </c>
      <c r="R224" s="14" t="s">
        <v>8399</v>
      </c>
      <c r="S224" s="14" t="str">
        <f t="shared" si="15"/>
        <v>'0'</v>
      </c>
      <c r="T224" s="213" t="s">
        <v>8397</v>
      </c>
      <c r="U224" s="213">
        <f>COUNTIFS(CLIENTE_FORN[NICK],TabClienteLocalidade[[#This Row],[Cliente]])</f>
        <v>1</v>
      </c>
      <c r="V224" s="143" t="s">
        <v>32</v>
      </c>
      <c r="W224" s="143" t="s">
        <v>161</v>
      </c>
      <c r="X224" s="145" t="s">
        <v>451</v>
      </c>
      <c r="Y224" s="176" t="str">
        <f>IFERROR(INDEX(EtaCliente!K:K,MATCH(TabClienteLocalidade[[#This Row],[Validação]],EtaCliente!$B:$B,0)),TabClienteLocalidade[[#This Row],[Colunas14]])</f>
        <v>PB</v>
      </c>
      <c r="Z224" s="176" t="str">
        <f>IFERROR(INDEX(EtaCliente!M:M,MATCH(TabClienteLocalidade[[#This Row],[Validação]],EtaCliente!$B:$B,0)),TabClienteLocalidade[[#This Row],[Colunas13]])</f>
        <v>CUBATI</v>
      </c>
      <c r="AA224" s="147">
        <f>COUNTIFS(EtaCliente!B:B,AB224,EtaCliente!B:B,"&gt;&amp;1")</f>
        <v>1</v>
      </c>
      <c r="AB224" s="147" t="str">
        <f>IF(TabClienteLocalidade[[#This Row],[Cliente]]="","",TabClienteLocalidade[[#This Row],[Cliente]]&amp;" - "&amp;TabClienteLocalidade[[#This Row],[Localidade]])</f>
        <v>CAGEPA - CUBATI</v>
      </c>
      <c r="AC224" s="191"/>
      <c r="AD224" s="191" t="e">
        <f t="shared" si="12"/>
        <v>#VALUE!</v>
      </c>
      <c r="AE224" s="191" t="e">
        <f t="shared" si="13"/>
        <v>#VALUE!</v>
      </c>
      <c r="AF224" s="191"/>
      <c r="AG224" s="191"/>
      <c r="AH224" s="191"/>
    </row>
    <row r="225" spans="1:34" x14ac:dyDescent="0.2">
      <c r="A225" s="14" t="str">
        <f t="shared" si="14"/>
        <v>(222, 'CAGEPA', '', 'CUITE', 'CUITE', 'PB', '', '', '0'),</v>
      </c>
      <c r="B225" s="14" t="s">
        <v>8395</v>
      </c>
      <c r="C225" s="14">
        <v>222</v>
      </c>
      <c r="D225" s="14" t="s">
        <v>8399</v>
      </c>
      <c r="E225" s="14" t="str">
        <f>"'"&amp;TabClienteLocalidade[[#This Row],[Cliente]]&amp;"'"</f>
        <v>'CAGEPA'</v>
      </c>
      <c r="F225" s="14" t="s">
        <v>8399</v>
      </c>
      <c r="G225" s="14" t="str">
        <f>"'"&amp;TabClienteLocalidade[[#This Row],[Regional]]&amp;"'"</f>
        <v>''</v>
      </c>
      <c r="H225" s="14" t="s">
        <v>8399</v>
      </c>
      <c r="I225" s="14" t="str">
        <f>"'"&amp;TabClienteLocalidade[[#This Row],[Localidade]]&amp;"'"</f>
        <v>'CUITE'</v>
      </c>
      <c r="J225" s="14" t="s">
        <v>8399</v>
      </c>
      <c r="K225" s="14" t="str">
        <f>"'"&amp;TabClienteLocalidade[[#This Row],[Colunas2]]&amp;"'"</f>
        <v>'CUITE'</v>
      </c>
      <c r="L225" s="14" t="s">
        <v>8399</v>
      </c>
      <c r="M225" s="14" t="str">
        <f>"'"&amp;TabClienteLocalidade[[#This Row],[UF]]&amp;"'"</f>
        <v>'PB'</v>
      </c>
      <c r="N225" s="14" t="s">
        <v>8399</v>
      </c>
      <c r="O225" s="14" t="str">
        <f>"'"&amp;IFERROR(TabClienteLocalidade[[#This Row],[Lat]],"")&amp;"'"</f>
        <v>''</v>
      </c>
      <c r="P225" s="14" t="s">
        <v>8399</v>
      </c>
      <c r="Q225" s="14" t="str">
        <f>"'"&amp;IFERROR(TabClienteLocalidade[[#This Row],[Log]],"")&amp;"'"</f>
        <v>''</v>
      </c>
      <c r="R225" s="14" t="s">
        <v>8399</v>
      </c>
      <c r="S225" s="14" t="str">
        <f t="shared" si="15"/>
        <v>'0'</v>
      </c>
      <c r="T225" s="213" t="s">
        <v>8397</v>
      </c>
      <c r="U225" s="213">
        <f>COUNTIFS(CLIENTE_FORN[NICK],TabClienteLocalidade[[#This Row],[Cliente]])</f>
        <v>1</v>
      </c>
      <c r="V225" s="145" t="s">
        <v>32</v>
      </c>
      <c r="X225" s="145" t="s">
        <v>1531</v>
      </c>
      <c r="Y225" s="176" t="str">
        <f>IFERROR(INDEX(EtaCliente!K:K,MATCH(TabClienteLocalidade[[#This Row],[Validação]],EtaCliente!$B:$B,0)),TabClienteLocalidade[[#This Row],[Colunas14]])</f>
        <v>PB</v>
      </c>
      <c r="Z225" s="176" t="str">
        <f>IFERROR(INDEX(EtaCliente!M:M,MATCH(TabClienteLocalidade[[#This Row],[Validação]],EtaCliente!$B:$B,0)),TabClienteLocalidade[[#This Row],[Colunas13]])</f>
        <v>CUITE</v>
      </c>
      <c r="AA225" s="147">
        <f>COUNTIFS(EtaCliente!B:B,AB225,EtaCliente!B:B,"&gt;&amp;1")</f>
        <v>1</v>
      </c>
      <c r="AB225" s="147" t="str">
        <f>IF(TabClienteLocalidade[[#This Row],[Cliente]]="","",TabClienteLocalidade[[#This Row],[Cliente]]&amp;" - "&amp;TabClienteLocalidade[[#This Row],[Localidade]])</f>
        <v>CAGEPA - CUITE</v>
      </c>
      <c r="AC225" s="191"/>
      <c r="AD225" s="191" t="e">
        <f t="shared" si="12"/>
        <v>#VALUE!</v>
      </c>
      <c r="AE225" s="191" t="e">
        <f t="shared" si="13"/>
        <v>#VALUE!</v>
      </c>
      <c r="AF225" s="191"/>
      <c r="AG225" s="191"/>
      <c r="AH225" s="191"/>
    </row>
    <row r="226" spans="1:34" x14ac:dyDescent="0.2">
      <c r="A226" s="14" t="str">
        <f t="shared" si="14"/>
        <v>(223, 'CAGEPA', 'BREJO', 'CUITEGI', 'CUITEGI', 'PB', '', '', '0'),</v>
      </c>
      <c r="B226" s="14" t="s">
        <v>8395</v>
      </c>
      <c r="C226" s="14">
        <v>223</v>
      </c>
      <c r="D226" s="14" t="s">
        <v>8399</v>
      </c>
      <c r="E226" s="14" t="str">
        <f>"'"&amp;TabClienteLocalidade[[#This Row],[Cliente]]&amp;"'"</f>
        <v>'CAGEPA'</v>
      </c>
      <c r="F226" s="14" t="s">
        <v>8399</v>
      </c>
      <c r="G226" s="14" t="str">
        <f>"'"&amp;TabClienteLocalidade[[#This Row],[Regional]]&amp;"'"</f>
        <v>'BREJO'</v>
      </c>
      <c r="H226" s="14" t="s">
        <v>8399</v>
      </c>
      <c r="I226" s="14" t="str">
        <f>"'"&amp;TabClienteLocalidade[[#This Row],[Localidade]]&amp;"'"</f>
        <v>'CUITEGI'</v>
      </c>
      <c r="J226" s="14" t="s">
        <v>8399</v>
      </c>
      <c r="K226" s="14" t="str">
        <f>"'"&amp;TabClienteLocalidade[[#This Row],[Colunas2]]&amp;"'"</f>
        <v>'CUITEGI'</v>
      </c>
      <c r="L226" s="14" t="s">
        <v>8399</v>
      </c>
      <c r="M226" s="14" t="str">
        <f>"'"&amp;TabClienteLocalidade[[#This Row],[UF]]&amp;"'"</f>
        <v>'PB'</v>
      </c>
      <c r="N226" s="14" t="s">
        <v>8399</v>
      </c>
      <c r="O226" s="14" t="str">
        <f>"'"&amp;IFERROR(TabClienteLocalidade[[#This Row],[Lat]],"")&amp;"'"</f>
        <v>''</v>
      </c>
      <c r="P226" s="14" t="s">
        <v>8399</v>
      </c>
      <c r="Q226" s="14" t="str">
        <f>"'"&amp;IFERROR(TabClienteLocalidade[[#This Row],[Log]],"")&amp;"'"</f>
        <v>''</v>
      </c>
      <c r="R226" s="14" t="s">
        <v>8399</v>
      </c>
      <c r="S226" s="14" t="str">
        <f t="shared" si="15"/>
        <v>'0'</v>
      </c>
      <c r="T226" s="213" t="s">
        <v>8397</v>
      </c>
      <c r="U226" s="213">
        <f>COUNTIFS(CLIENTE_FORN[NICK],TabClienteLocalidade[[#This Row],[Cliente]])</f>
        <v>1</v>
      </c>
      <c r="V226" s="143" t="s">
        <v>32</v>
      </c>
      <c r="W226" s="143" t="s">
        <v>617</v>
      </c>
      <c r="X226" s="145" t="s">
        <v>517</v>
      </c>
      <c r="Y226" s="176" t="str">
        <f>IFERROR(INDEX(EtaCliente!K:K,MATCH(TabClienteLocalidade[[#This Row],[Validação]],EtaCliente!$B:$B,0)),TabClienteLocalidade[[#This Row],[Colunas14]])</f>
        <v>PB</v>
      </c>
      <c r="Z226" s="176" t="str">
        <f>IFERROR(INDEX(EtaCliente!M:M,MATCH(TabClienteLocalidade[[#This Row],[Validação]],EtaCliente!$B:$B,0)),TabClienteLocalidade[[#This Row],[Colunas13]])</f>
        <v>CUITEGI</v>
      </c>
      <c r="AA226" s="147">
        <f>COUNTIFS(EtaCliente!B:B,AB226,EtaCliente!B:B,"&gt;&amp;1")</f>
        <v>1</v>
      </c>
      <c r="AB226" s="147" t="str">
        <f>IF(TabClienteLocalidade[[#This Row],[Cliente]]="","",TabClienteLocalidade[[#This Row],[Cliente]]&amp;" - "&amp;TabClienteLocalidade[[#This Row],[Localidade]])</f>
        <v>CAGEPA - CUITEGI</v>
      </c>
      <c r="AC226" s="191"/>
      <c r="AD226" s="191" t="e">
        <f t="shared" si="12"/>
        <v>#VALUE!</v>
      </c>
      <c r="AE226" s="191" t="e">
        <f t="shared" si="13"/>
        <v>#VALUE!</v>
      </c>
      <c r="AF226" s="191"/>
      <c r="AG226" s="191"/>
      <c r="AH226" s="191"/>
    </row>
    <row r="227" spans="1:34" x14ac:dyDescent="0.2">
      <c r="A227" s="14" t="str">
        <f t="shared" si="14"/>
        <v>(224, 'CAGEPA', '', 'DESTERRO', 'DESTERRO', 'PB', '', '', '0'),</v>
      </c>
      <c r="B227" s="14" t="s">
        <v>8395</v>
      </c>
      <c r="C227" s="14">
        <v>224</v>
      </c>
      <c r="D227" s="14" t="s">
        <v>8399</v>
      </c>
      <c r="E227" s="14" t="str">
        <f>"'"&amp;TabClienteLocalidade[[#This Row],[Cliente]]&amp;"'"</f>
        <v>'CAGEPA'</v>
      </c>
      <c r="F227" s="14" t="s">
        <v>8399</v>
      </c>
      <c r="G227" s="14" t="str">
        <f>"'"&amp;TabClienteLocalidade[[#This Row],[Regional]]&amp;"'"</f>
        <v>''</v>
      </c>
      <c r="H227" s="14" t="s">
        <v>8399</v>
      </c>
      <c r="I227" s="14" t="str">
        <f>"'"&amp;TabClienteLocalidade[[#This Row],[Localidade]]&amp;"'"</f>
        <v>'DESTERRO'</v>
      </c>
      <c r="J227" s="14" t="s">
        <v>8399</v>
      </c>
      <c r="K227" s="14" t="str">
        <f>"'"&amp;TabClienteLocalidade[[#This Row],[Colunas2]]&amp;"'"</f>
        <v>'DESTERRO'</v>
      </c>
      <c r="L227" s="14" t="s">
        <v>8399</v>
      </c>
      <c r="M227" s="14" t="str">
        <f>"'"&amp;TabClienteLocalidade[[#This Row],[UF]]&amp;"'"</f>
        <v>'PB'</v>
      </c>
      <c r="N227" s="14" t="s">
        <v>8399</v>
      </c>
      <c r="O227" s="14" t="str">
        <f>"'"&amp;IFERROR(TabClienteLocalidade[[#This Row],[Lat]],"")&amp;"'"</f>
        <v>''</v>
      </c>
      <c r="P227" s="14" t="s">
        <v>8399</v>
      </c>
      <c r="Q227" s="14" t="str">
        <f>"'"&amp;IFERROR(TabClienteLocalidade[[#This Row],[Log]],"")&amp;"'"</f>
        <v>''</v>
      </c>
      <c r="R227" s="14" t="s">
        <v>8399</v>
      </c>
      <c r="S227" s="14" t="str">
        <f t="shared" si="15"/>
        <v>'0'</v>
      </c>
      <c r="T227" s="213" t="s">
        <v>8397</v>
      </c>
      <c r="U227" s="213">
        <f>COUNTIFS(CLIENTE_FORN[NICK],TabClienteLocalidade[[#This Row],[Cliente]])</f>
        <v>1</v>
      </c>
      <c r="V227" s="145" t="s">
        <v>32</v>
      </c>
      <c r="X227" s="145" t="s">
        <v>452</v>
      </c>
      <c r="Y227" s="176" t="str">
        <f>IFERROR(INDEX(EtaCliente!K:K,MATCH(TabClienteLocalidade[[#This Row],[Validação]],EtaCliente!$B:$B,0)),TabClienteLocalidade[[#This Row],[Colunas14]])</f>
        <v>PB</v>
      </c>
      <c r="Z227" s="176" t="str">
        <f>IFERROR(INDEX(EtaCliente!M:M,MATCH(TabClienteLocalidade[[#This Row],[Validação]],EtaCliente!$B:$B,0)),TabClienteLocalidade[[#This Row],[Colunas13]])</f>
        <v>DESTERRO</v>
      </c>
      <c r="AA227" s="147">
        <f>COUNTIFS(EtaCliente!B:B,AB227,EtaCliente!B:B,"&gt;&amp;1")</f>
        <v>1</v>
      </c>
      <c r="AB227" s="147" t="str">
        <f>IF(TabClienteLocalidade[[#This Row],[Cliente]]="","",TabClienteLocalidade[[#This Row],[Cliente]]&amp;" - "&amp;TabClienteLocalidade[[#This Row],[Localidade]])</f>
        <v>CAGEPA - DESTERRO</v>
      </c>
      <c r="AC227" s="191"/>
      <c r="AD227" s="191" t="e">
        <f t="shared" si="12"/>
        <v>#VALUE!</v>
      </c>
      <c r="AE227" s="191" t="e">
        <f t="shared" si="13"/>
        <v>#VALUE!</v>
      </c>
      <c r="AF227" s="191"/>
      <c r="AG227" s="191"/>
      <c r="AH227" s="191"/>
    </row>
    <row r="228" spans="1:34" x14ac:dyDescent="0.2">
      <c r="A228" s="14" t="str">
        <f t="shared" si="14"/>
        <v>(225, 'CAGEPA', '', 'DIAMANTE', 'DIAMANTE', 'PB', '', '', '0'),</v>
      </c>
      <c r="B228" s="14" t="s">
        <v>8395</v>
      </c>
      <c r="C228" s="14">
        <v>225</v>
      </c>
      <c r="D228" s="14" t="s">
        <v>8399</v>
      </c>
      <c r="E228" s="14" t="str">
        <f>"'"&amp;TabClienteLocalidade[[#This Row],[Cliente]]&amp;"'"</f>
        <v>'CAGEPA'</v>
      </c>
      <c r="F228" s="14" t="s">
        <v>8399</v>
      </c>
      <c r="G228" s="14" t="str">
        <f>"'"&amp;TabClienteLocalidade[[#This Row],[Regional]]&amp;"'"</f>
        <v>''</v>
      </c>
      <c r="H228" s="14" t="s">
        <v>8399</v>
      </c>
      <c r="I228" s="14" t="str">
        <f>"'"&amp;TabClienteLocalidade[[#This Row],[Localidade]]&amp;"'"</f>
        <v>'DIAMANTE'</v>
      </c>
      <c r="J228" s="14" t="s">
        <v>8399</v>
      </c>
      <c r="K228" s="14" t="str">
        <f>"'"&amp;TabClienteLocalidade[[#This Row],[Colunas2]]&amp;"'"</f>
        <v>'DIAMANTE'</v>
      </c>
      <c r="L228" s="14" t="s">
        <v>8399</v>
      </c>
      <c r="M228" s="14" t="str">
        <f>"'"&amp;TabClienteLocalidade[[#This Row],[UF]]&amp;"'"</f>
        <v>'PB'</v>
      </c>
      <c r="N228" s="14" t="s">
        <v>8399</v>
      </c>
      <c r="O228" s="14" t="str">
        <f>"'"&amp;IFERROR(TabClienteLocalidade[[#This Row],[Lat]],"")&amp;"'"</f>
        <v>''</v>
      </c>
      <c r="P228" s="14" t="s">
        <v>8399</v>
      </c>
      <c r="Q228" s="14" t="str">
        <f>"'"&amp;IFERROR(TabClienteLocalidade[[#This Row],[Log]],"")&amp;"'"</f>
        <v>''</v>
      </c>
      <c r="R228" s="14" t="s">
        <v>8399</v>
      </c>
      <c r="S228" s="14" t="str">
        <f t="shared" si="15"/>
        <v>'0'</v>
      </c>
      <c r="T228" s="213" t="s">
        <v>8397</v>
      </c>
      <c r="U228" s="213">
        <f>COUNTIFS(CLIENTE_FORN[NICK],TabClienteLocalidade[[#This Row],[Cliente]])</f>
        <v>1</v>
      </c>
      <c r="V228" s="145" t="s">
        <v>32</v>
      </c>
      <c r="X228" s="145" t="s">
        <v>453</v>
      </c>
      <c r="Y228" s="176" t="str">
        <f>IFERROR(INDEX(EtaCliente!K:K,MATCH(TabClienteLocalidade[[#This Row],[Validação]],EtaCliente!$B:$B,0)),TabClienteLocalidade[[#This Row],[Colunas14]])</f>
        <v>PB</v>
      </c>
      <c r="Z228" s="176" t="str">
        <f>IFERROR(INDEX(EtaCliente!M:M,MATCH(TabClienteLocalidade[[#This Row],[Validação]],EtaCliente!$B:$B,0)),TabClienteLocalidade[[#This Row],[Colunas13]])</f>
        <v>DIAMANTE</v>
      </c>
      <c r="AA228" s="147">
        <f>COUNTIFS(EtaCliente!B:B,AB228,EtaCliente!B:B,"&gt;&amp;1")</f>
        <v>1</v>
      </c>
      <c r="AB228" s="147" t="str">
        <f>IF(TabClienteLocalidade[[#This Row],[Cliente]]="","",TabClienteLocalidade[[#This Row],[Cliente]]&amp;" - "&amp;TabClienteLocalidade[[#This Row],[Localidade]])</f>
        <v>CAGEPA - DIAMANTE</v>
      </c>
      <c r="AC228" s="191"/>
      <c r="AD228" s="191" t="e">
        <f t="shared" si="12"/>
        <v>#VALUE!</v>
      </c>
      <c r="AE228" s="191" t="e">
        <f t="shared" si="13"/>
        <v>#VALUE!</v>
      </c>
      <c r="AF228" s="191"/>
      <c r="AG228" s="191"/>
      <c r="AH228" s="191"/>
    </row>
    <row r="229" spans="1:34" x14ac:dyDescent="0.2">
      <c r="A229" s="14" t="str">
        <f t="shared" si="14"/>
        <v>(226, 'CAGEPA', '', 'DUAS ESTRADAS', 'DUAS ESTRADAS', 'PB', '', '', '0'),</v>
      </c>
      <c r="B229" s="14" t="s">
        <v>8395</v>
      </c>
      <c r="C229" s="14">
        <v>226</v>
      </c>
      <c r="D229" s="14" t="s">
        <v>8399</v>
      </c>
      <c r="E229" s="14" t="str">
        <f>"'"&amp;TabClienteLocalidade[[#This Row],[Cliente]]&amp;"'"</f>
        <v>'CAGEPA'</v>
      </c>
      <c r="F229" s="14" t="s">
        <v>8399</v>
      </c>
      <c r="G229" s="14" t="str">
        <f>"'"&amp;TabClienteLocalidade[[#This Row],[Regional]]&amp;"'"</f>
        <v>''</v>
      </c>
      <c r="H229" s="14" t="s">
        <v>8399</v>
      </c>
      <c r="I229" s="14" t="str">
        <f>"'"&amp;TabClienteLocalidade[[#This Row],[Localidade]]&amp;"'"</f>
        <v>'DUAS ESTRADAS'</v>
      </c>
      <c r="J229" s="14" t="s">
        <v>8399</v>
      </c>
      <c r="K229" s="14" t="str">
        <f>"'"&amp;TabClienteLocalidade[[#This Row],[Colunas2]]&amp;"'"</f>
        <v>'DUAS ESTRADAS'</v>
      </c>
      <c r="L229" s="14" t="s">
        <v>8399</v>
      </c>
      <c r="M229" s="14" t="str">
        <f>"'"&amp;TabClienteLocalidade[[#This Row],[UF]]&amp;"'"</f>
        <v>'PB'</v>
      </c>
      <c r="N229" s="14" t="s">
        <v>8399</v>
      </c>
      <c r="O229" s="14" t="str">
        <f>"'"&amp;IFERROR(TabClienteLocalidade[[#This Row],[Lat]],"")&amp;"'"</f>
        <v>''</v>
      </c>
      <c r="P229" s="14" t="s">
        <v>8399</v>
      </c>
      <c r="Q229" s="14" t="str">
        <f>"'"&amp;IFERROR(TabClienteLocalidade[[#This Row],[Log]],"")&amp;"'"</f>
        <v>''</v>
      </c>
      <c r="R229" s="14" t="s">
        <v>8399</v>
      </c>
      <c r="S229" s="14" t="str">
        <f t="shared" si="15"/>
        <v>'0'</v>
      </c>
      <c r="T229" s="213" t="s">
        <v>8397</v>
      </c>
      <c r="U229" s="213">
        <f>COUNTIFS(CLIENTE_FORN[NICK],TabClienteLocalidade[[#This Row],[Cliente]])</f>
        <v>1</v>
      </c>
      <c r="V229" s="145" t="s">
        <v>32</v>
      </c>
      <c r="X229" s="145" t="s">
        <v>454</v>
      </c>
      <c r="Y229" s="176" t="str">
        <f>IFERROR(INDEX(EtaCliente!K:K,MATCH(TabClienteLocalidade[[#This Row],[Validação]],EtaCliente!$B:$B,0)),TabClienteLocalidade[[#This Row],[Colunas14]])</f>
        <v>PB</v>
      </c>
      <c r="Z229" s="176" t="str">
        <f>IFERROR(INDEX(EtaCliente!M:M,MATCH(TabClienteLocalidade[[#This Row],[Validação]],EtaCliente!$B:$B,0)),TabClienteLocalidade[[#This Row],[Colunas13]])</f>
        <v>DUAS ESTRADAS</v>
      </c>
      <c r="AA229" s="147">
        <f>COUNTIFS(EtaCliente!B:B,AB229,EtaCliente!B:B,"&gt;&amp;1")</f>
        <v>1</v>
      </c>
      <c r="AB229" s="147" t="str">
        <f>IF(TabClienteLocalidade[[#This Row],[Cliente]]="","",TabClienteLocalidade[[#This Row],[Cliente]]&amp;" - "&amp;TabClienteLocalidade[[#This Row],[Localidade]])</f>
        <v>CAGEPA - DUAS ESTRADAS</v>
      </c>
      <c r="AC229" s="191"/>
      <c r="AD229" s="191" t="e">
        <f t="shared" si="12"/>
        <v>#VALUE!</v>
      </c>
      <c r="AE229" s="191" t="e">
        <f t="shared" si="13"/>
        <v>#VALUE!</v>
      </c>
      <c r="AF229" s="191"/>
      <c r="AG229" s="191"/>
      <c r="AH229" s="191"/>
    </row>
    <row r="230" spans="1:34" x14ac:dyDescent="0.2">
      <c r="A230" s="14" t="str">
        <f t="shared" si="14"/>
        <v>(227, 'CAGEPA', 'BORBOREMA', 'EB3 - MONTEIRO', 'MONTEIRO', 'PB', '', '', '0'),</v>
      </c>
      <c r="B230" s="14" t="s">
        <v>8395</v>
      </c>
      <c r="C230" s="14">
        <v>227</v>
      </c>
      <c r="D230" s="14" t="s">
        <v>8399</v>
      </c>
      <c r="E230" s="14" t="str">
        <f>"'"&amp;TabClienteLocalidade[[#This Row],[Cliente]]&amp;"'"</f>
        <v>'CAGEPA'</v>
      </c>
      <c r="F230" s="14" t="s">
        <v>8399</v>
      </c>
      <c r="G230" s="14" t="str">
        <f>"'"&amp;TabClienteLocalidade[[#This Row],[Regional]]&amp;"'"</f>
        <v>'BORBOREMA'</v>
      </c>
      <c r="H230" s="14" t="s">
        <v>8399</v>
      </c>
      <c r="I230" s="14" t="str">
        <f>"'"&amp;TabClienteLocalidade[[#This Row],[Localidade]]&amp;"'"</f>
        <v>'EB3 - MONTEIRO'</v>
      </c>
      <c r="J230" s="14" t="s">
        <v>8399</v>
      </c>
      <c r="K230" s="14" t="str">
        <f>"'"&amp;TabClienteLocalidade[[#This Row],[Colunas2]]&amp;"'"</f>
        <v>'MONTEIRO'</v>
      </c>
      <c r="L230" s="14" t="s">
        <v>8399</v>
      </c>
      <c r="M230" s="14" t="str">
        <f>"'"&amp;TabClienteLocalidade[[#This Row],[UF]]&amp;"'"</f>
        <v>'PB'</v>
      </c>
      <c r="N230" s="14" t="s">
        <v>8399</v>
      </c>
      <c r="O230" s="14" t="str">
        <f>"'"&amp;IFERROR(TabClienteLocalidade[[#This Row],[Lat]],"")&amp;"'"</f>
        <v>''</v>
      </c>
      <c r="P230" s="14" t="s">
        <v>8399</v>
      </c>
      <c r="Q230" s="14" t="str">
        <f>"'"&amp;IFERROR(TabClienteLocalidade[[#This Row],[Log]],"")&amp;"'"</f>
        <v>''</v>
      </c>
      <c r="R230" s="14" t="s">
        <v>8399</v>
      </c>
      <c r="S230" s="14" t="str">
        <f t="shared" si="15"/>
        <v>'0'</v>
      </c>
      <c r="T230" s="213" t="s">
        <v>8397</v>
      </c>
      <c r="U230" s="213">
        <f>COUNTIFS(CLIENTE_FORN[NICK],TabClienteLocalidade[[#This Row],[Cliente]])</f>
        <v>1</v>
      </c>
      <c r="V230" s="145" t="s">
        <v>32</v>
      </c>
      <c r="W230" s="145" t="s">
        <v>161</v>
      </c>
      <c r="X230" s="143" t="s">
        <v>7276</v>
      </c>
      <c r="Y230" s="176" t="str">
        <f>IFERROR(INDEX(EtaCliente!K:K,MATCH(TabClienteLocalidade[[#This Row],[Validação]],EtaCliente!$B:$B,0)),TabClienteLocalidade[[#This Row],[Colunas14]])</f>
        <v>PB</v>
      </c>
      <c r="Z230" s="176" t="str">
        <f>IFERROR(INDEX(EtaCliente!M:M,MATCH(TabClienteLocalidade[[#This Row],[Validação]],EtaCliente!$B:$B,0)),TabClienteLocalidade[[#This Row],[Colunas13]])</f>
        <v>MONTEIRO</v>
      </c>
      <c r="AA230" s="147">
        <f>COUNTIFS(EtaCliente!B:B,AB230,EtaCliente!B:B,"&gt;&amp;1")</f>
        <v>1</v>
      </c>
      <c r="AB230" s="147" t="str">
        <f>IF(TabClienteLocalidade[[#This Row],[Cliente]]="","",TabClienteLocalidade[[#This Row],[Cliente]]&amp;" - "&amp;TabClienteLocalidade[[#This Row],[Localidade]])</f>
        <v>CAGEPA - EB3 - MONTEIRO</v>
      </c>
      <c r="AC230" s="191"/>
      <c r="AD230" s="191" t="e">
        <f t="shared" si="12"/>
        <v>#VALUE!</v>
      </c>
      <c r="AE230" s="191" t="e">
        <f t="shared" si="13"/>
        <v>#VALUE!</v>
      </c>
      <c r="AF230" s="191"/>
      <c r="AG230" s="191"/>
      <c r="AH230" s="191"/>
    </row>
    <row r="231" spans="1:34" x14ac:dyDescent="0.2">
      <c r="A231" s="14" t="str">
        <f t="shared" si="14"/>
        <v>(228, 'CAGEPA', '', 'EMAS', 'EMAS', 'PB', '', '', '0'),</v>
      </c>
      <c r="B231" s="14" t="s">
        <v>8395</v>
      </c>
      <c r="C231" s="14">
        <v>228</v>
      </c>
      <c r="D231" s="14" t="s">
        <v>8399</v>
      </c>
      <c r="E231" s="14" t="str">
        <f>"'"&amp;TabClienteLocalidade[[#This Row],[Cliente]]&amp;"'"</f>
        <v>'CAGEPA'</v>
      </c>
      <c r="F231" s="14" t="s">
        <v>8399</v>
      </c>
      <c r="G231" s="14" t="str">
        <f>"'"&amp;TabClienteLocalidade[[#This Row],[Regional]]&amp;"'"</f>
        <v>''</v>
      </c>
      <c r="H231" s="14" t="s">
        <v>8399</v>
      </c>
      <c r="I231" s="14" t="str">
        <f>"'"&amp;TabClienteLocalidade[[#This Row],[Localidade]]&amp;"'"</f>
        <v>'EMAS'</v>
      </c>
      <c r="J231" s="14" t="s">
        <v>8399</v>
      </c>
      <c r="K231" s="14" t="str">
        <f>"'"&amp;TabClienteLocalidade[[#This Row],[Colunas2]]&amp;"'"</f>
        <v>'EMAS'</v>
      </c>
      <c r="L231" s="14" t="s">
        <v>8399</v>
      </c>
      <c r="M231" s="14" t="str">
        <f>"'"&amp;TabClienteLocalidade[[#This Row],[UF]]&amp;"'"</f>
        <v>'PB'</v>
      </c>
      <c r="N231" s="14" t="s">
        <v>8399</v>
      </c>
      <c r="O231" s="14" t="str">
        <f>"'"&amp;IFERROR(TabClienteLocalidade[[#This Row],[Lat]],"")&amp;"'"</f>
        <v>''</v>
      </c>
      <c r="P231" s="14" t="s">
        <v>8399</v>
      </c>
      <c r="Q231" s="14" t="str">
        <f>"'"&amp;IFERROR(TabClienteLocalidade[[#This Row],[Log]],"")&amp;"'"</f>
        <v>''</v>
      </c>
      <c r="R231" s="14" t="s">
        <v>8399</v>
      </c>
      <c r="S231" s="14" t="str">
        <f t="shared" si="15"/>
        <v>'0'</v>
      </c>
      <c r="T231" s="213" t="s">
        <v>8397</v>
      </c>
      <c r="U231" s="213">
        <f>COUNTIFS(CLIENTE_FORN[NICK],TabClienteLocalidade[[#This Row],[Cliente]])</f>
        <v>1</v>
      </c>
      <c r="V231" s="145" t="s">
        <v>32</v>
      </c>
      <c r="X231" s="145" t="s">
        <v>455</v>
      </c>
      <c r="Y231" s="176" t="str">
        <f>IFERROR(INDEX(EtaCliente!K:K,MATCH(TabClienteLocalidade[[#This Row],[Validação]],EtaCliente!$B:$B,0)),TabClienteLocalidade[[#This Row],[Colunas14]])</f>
        <v>PB</v>
      </c>
      <c r="Z231" s="176" t="str">
        <f>IFERROR(INDEX(EtaCliente!M:M,MATCH(TabClienteLocalidade[[#This Row],[Validação]],EtaCliente!$B:$B,0)),TabClienteLocalidade[[#This Row],[Colunas13]])</f>
        <v>EMAS</v>
      </c>
      <c r="AA231" s="147">
        <f>COUNTIFS(EtaCliente!B:B,AB231,EtaCliente!B:B,"&gt;&amp;1")</f>
        <v>1</v>
      </c>
      <c r="AB231" s="147" t="str">
        <f>IF(TabClienteLocalidade[[#This Row],[Cliente]]="","",TabClienteLocalidade[[#This Row],[Cliente]]&amp;" - "&amp;TabClienteLocalidade[[#This Row],[Localidade]])</f>
        <v>CAGEPA - EMAS</v>
      </c>
      <c r="AC231" s="191"/>
      <c r="AD231" s="191" t="e">
        <f t="shared" si="12"/>
        <v>#VALUE!</v>
      </c>
      <c r="AE231" s="191" t="e">
        <f t="shared" si="13"/>
        <v>#VALUE!</v>
      </c>
      <c r="AF231" s="191"/>
      <c r="AG231" s="191"/>
      <c r="AH231" s="191"/>
    </row>
    <row r="232" spans="1:34" x14ac:dyDescent="0.2">
      <c r="A232" s="14" t="str">
        <f t="shared" si="14"/>
        <v>(229, 'CAGEPA', 'BORBOREMA', 'ESPERANÇA', '0', '0', '-7.0349009', '-35.8594426', '0'),</v>
      </c>
      <c r="B232" s="14" t="s">
        <v>8395</v>
      </c>
      <c r="C232" s="14">
        <v>229</v>
      </c>
      <c r="D232" s="14" t="s">
        <v>8399</v>
      </c>
      <c r="E232" s="14" t="str">
        <f>"'"&amp;TabClienteLocalidade[[#This Row],[Cliente]]&amp;"'"</f>
        <v>'CAGEPA'</v>
      </c>
      <c r="F232" s="14" t="s">
        <v>8399</v>
      </c>
      <c r="G232" s="14" t="str">
        <f>"'"&amp;TabClienteLocalidade[[#This Row],[Regional]]&amp;"'"</f>
        <v>'BORBOREMA'</v>
      </c>
      <c r="H232" s="14" t="s">
        <v>8399</v>
      </c>
      <c r="I232" s="14" t="str">
        <f>"'"&amp;TabClienteLocalidade[[#This Row],[Localidade]]&amp;"'"</f>
        <v>'ESPERANÇA'</v>
      </c>
      <c r="J232" s="14" t="s">
        <v>8399</v>
      </c>
      <c r="K232" s="14" t="str">
        <f>"'"&amp;TabClienteLocalidade[[#This Row],[Colunas2]]&amp;"'"</f>
        <v>'0'</v>
      </c>
      <c r="L232" s="14" t="s">
        <v>8399</v>
      </c>
      <c r="M232" s="14" t="str">
        <f>"'"&amp;TabClienteLocalidade[[#This Row],[UF]]&amp;"'"</f>
        <v>'0'</v>
      </c>
      <c r="N232" s="14" t="s">
        <v>8399</v>
      </c>
      <c r="O232" s="14" t="str">
        <f>"'"&amp;IFERROR(TabClienteLocalidade[[#This Row],[Lat]],"")&amp;"'"</f>
        <v>'-7.0349009'</v>
      </c>
      <c r="P232" s="14" t="s">
        <v>8399</v>
      </c>
      <c r="Q232" s="14" t="str">
        <f>"'"&amp;IFERROR(TabClienteLocalidade[[#This Row],[Log]],"")&amp;"'"</f>
        <v>'-35.8594426'</v>
      </c>
      <c r="R232" s="14" t="s">
        <v>8399</v>
      </c>
      <c r="S232" s="14" t="str">
        <f t="shared" si="15"/>
        <v>'0'</v>
      </c>
      <c r="T232" s="213" t="s">
        <v>8397</v>
      </c>
      <c r="U232" s="213">
        <f>COUNTIFS(CLIENTE_FORN[NICK],TabClienteLocalidade[[#This Row],[Cliente]])</f>
        <v>1</v>
      </c>
      <c r="V232" s="143" t="s">
        <v>32</v>
      </c>
      <c r="W232" s="143" t="s">
        <v>161</v>
      </c>
      <c r="X232" s="145" t="s">
        <v>456</v>
      </c>
      <c r="Y232" s="176">
        <f>IFERROR(INDEX(EtaCliente!K:K,MATCH(TabClienteLocalidade[[#This Row],[Validação]],EtaCliente!$B:$B,0)),TabClienteLocalidade[[#This Row],[Colunas14]])</f>
        <v>0</v>
      </c>
      <c r="Z232" s="176">
        <f>IFERROR(INDEX(EtaCliente!M:M,MATCH(TabClienteLocalidade[[#This Row],[Validação]],EtaCliente!$B:$B,0)),TabClienteLocalidade[[#This Row],[Colunas13]])</f>
        <v>0</v>
      </c>
      <c r="AA232" s="147">
        <f>COUNTIFS(EtaCliente!B:B,AB232,EtaCliente!B:B,"&gt;&amp;1")</f>
        <v>0</v>
      </c>
      <c r="AB232" s="147" t="str">
        <f>IF(TabClienteLocalidade[[#This Row],[Cliente]]="","",TabClienteLocalidade[[#This Row],[Cliente]]&amp;" - "&amp;TabClienteLocalidade[[#This Row],[Localidade]])</f>
        <v>CAGEPA - ESPERANÇA</v>
      </c>
      <c r="AC232" s="191" t="s">
        <v>8289</v>
      </c>
      <c r="AD232" s="191" t="str">
        <f t="shared" si="12"/>
        <v>-7.0349009</v>
      </c>
      <c r="AE232" s="191" t="str">
        <f t="shared" si="13"/>
        <v>-35.8594426</v>
      </c>
      <c r="AF232" s="191"/>
      <c r="AG232" s="191"/>
      <c r="AH232" s="191"/>
    </row>
    <row r="233" spans="1:34" x14ac:dyDescent="0.2">
      <c r="A233" s="14" t="str">
        <f t="shared" si="14"/>
        <v>(230, 'CAGEPA', 'LITORAL', 'ETA 1 - ITABAIANA', 'ITABAIANA', 'PB', '', '', '0'),</v>
      </c>
      <c r="B233" s="14" t="s">
        <v>8395</v>
      </c>
      <c r="C233" s="14">
        <v>230</v>
      </c>
      <c r="D233" s="14" t="s">
        <v>8399</v>
      </c>
      <c r="E233" s="14" t="str">
        <f>"'"&amp;TabClienteLocalidade[[#This Row],[Cliente]]&amp;"'"</f>
        <v>'CAGEPA'</v>
      </c>
      <c r="F233" s="14" t="s">
        <v>8399</v>
      </c>
      <c r="G233" s="14" t="str">
        <f>"'"&amp;TabClienteLocalidade[[#This Row],[Regional]]&amp;"'"</f>
        <v>'LITORAL'</v>
      </c>
      <c r="H233" s="14" t="s">
        <v>8399</v>
      </c>
      <c r="I233" s="14" t="str">
        <f>"'"&amp;TabClienteLocalidade[[#This Row],[Localidade]]&amp;"'"</f>
        <v>'ETA 1 - ITABAIANA'</v>
      </c>
      <c r="J233" s="14" t="s">
        <v>8399</v>
      </c>
      <c r="K233" s="14" t="str">
        <f>"'"&amp;TabClienteLocalidade[[#This Row],[Colunas2]]&amp;"'"</f>
        <v>'ITABAIANA'</v>
      </c>
      <c r="L233" s="14" t="s">
        <v>8399</v>
      </c>
      <c r="M233" s="14" t="str">
        <f>"'"&amp;TabClienteLocalidade[[#This Row],[UF]]&amp;"'"</f>
        <v>'PB'</v>
      </c>
      <c r="N233" s="14" t="s">
        <v>8399</v>
      </c>
      <c r="O233" s="14" t="str">
        <f>"'"&amp;IFERROR(TabClienteLocalidade[[#This Row],[Lat]],"")&amp;"'"</f>
        <v>''</v>
      </c>
      <c r="P233" s="14" t="s">
        <v>8399</v>
      </c>
      <c r="Q233" s="14" t="str">
        <f>"'"&amp;IFERROR(TabClienteLocalidade[[#This Row],[Log]],"")&amp;"'"</f>
        <v>''</v>
      </c>
      <c r="R233" s="14" t="s">
        <v>8399</v>
      </c>
      <c r="S233" s="14" t="str">
        <f t="shared" si="15"/>
        <v>'0'</v>
      </c>
      <c r="T233" s="213" t="s">
        <v>8397</v>
      </c>
      <c r="U233" s="213">
        <f>COUNTIFS(CLIENTE_FORN[NICK],TabClienteLocalidade[[#This Row],[Cliente]])</f>
        <v>1</v>
      </c>
      <c r="V233" s="143" t="s">
        <v>32</v>
      </c>
      <c r="W233" s="143" t="s">
        <v>616</v>
      </c>
      <c r="X233" s="145" t="s">
        <v>7332</v>
      </c>
      <c r="Y233" s="176" t="str">
        <f>IFERROR(INDEX(EtaCliente!K:K,MATCH(TabClienteLocalidade[[#This Row],[Validação]],EtaCliente!$B:$B,0)),TabClienteLocalidade[[#This Row],[Colunas14]])</f>
        <v>PB</v>
      </c>
      <c r="Z233" s="176" t="str">
        <f>IFERROR(INDEX(EtaCliente!M:M,MATCH(TabClienteLocalidade[[#This Row],[Validação]],EtaCliente!$B:$B,0)),TabClienteLocalidade[[#This Row],[Colunas13]])</f>
        <v>ITABAIANA</v>
      </c>
      <c r="AA233" s="147">
        <f>COUNTIFS(EtaCliente!B:B,AB233,EtaCliente!B:B,"&gt;&amp;1")</f>
        <v>1</v>
      </c>
      <c r="AB233" s="147" t="str">
        <f>IF(TabClienteLocalidade[[#This Row],[Cliente]]="","",TabClienteLocalidade[[#This Row],[Cliente]]&amp;" - "&amp;TabClienteLocalidade[[#This Row],[Localidade]])</f>
        <v>CAGEPA - ETA 1 - ITABAIANA</v>
      </c>
      <c r="AC233" s="191"/>
      <c r="AD233" s="191" t="e">
        <f t="shared" si="12"/>
        <v>#VALUE!</v>
      </c>
      <c r="AE233" s="191" t="e">
        <f t="shared" si="13"/>
        <v>#VALUE!</v>
      </c>
      <c r="AF233" s="191"/>
      <c r="AG233" s="191"/>
      <c r="AH233" s="191"/>
    </row>
    <row r="234" spans="1:34" x14ac:dyDescent="0.2">
      <c r="A234" s="14" t="str">
        <f t="shared" si="14"/>
        <v>(231, 'CAGEPA', '', 'ETA FORUM - ITABAIANA', 'ITABAIANA', 'PB', '', '', '0'),</v>
      </c>
      <c r="B234" s="14" t="s">
        <v>8395</v>
      </c>
      <c r="C234" s="14">
        <v>231</v>
      </c>
      <c r="D234" s="14" t="s">
        <v>8399</v>
      </c>
      <c r="E234" s="14" t="str">
        <f>"'"&amp;TabClienteLocalidade[[#This Row],[Cliente]]&amp;"'"</f>
        <v>'CAGEPA'</v>
      </c>
      <c r="F234" s="14" t="s">
        <v>8399</v>
      </c>
      <c r="G234" s="14" t="str">
        <f>"'"&amp;TabClienteLocalidade[[#This Row],[Regional]]&amp;"'"</f>
        <v>''</v>
      </c>
      <c r="H234" s="14" t="s">
        <v>8399</v>
      </c>
      <c r="I234" s="14" t="str">
        <f>"'"&amp;TabClienteLocalidade[[#This Row],[Localidade]]&amp;"'"</f>
        <v>'ETA FORUM - ITABAIANA'</v>
      </c>
      <c r="J234" s="14" t="s">
        <v>8399</v>
      </c>
      <c r="K234" s="14" t="str">
        <f>"'"&amp;TabClienteLocalidade[[#This Row],[Colunas2]]&amp;"'"</f>
        <v>'ITABAIANA'</v>
      </c>
      <c r="L234" s="14" t="s">
        <v>8399</v>
      </c>
      <c r="M234" s="14" t="str">
        <f>"'"&amp;TabClienteLocalidade[[#This Row],[UF]]&amp;"'"</f>
        <v>'PB'</v>
      </c>
      <c r="N234" s="14" t="s">
        <v>8399</v>
      </c>
      <c r="O234" s="14" t="str">
        <f>"'"&amp;IFERROR(TabClienteLocalidade[[#This Row],[Lat]],"")&amp;"'"</f>
        <v>''</v>
      </c>
      <c r="P234" s="14" t="s">
        <v>8399</v>
      </c>
      <c r="Q234" s="14" t="str">
        <f>"'"&amp;IFERROR(TabClienteLocalidade[[#This Row],[Log]],"")&amp;"'"</f>
        <v>''</v>
      </c>
      <c r="R234" s="14" t="s">
        <v>8399</v>
      </c>
      <c r="S234" s="14" t="str">
        <f t="shared" si="15"/>
        <v>'0'</v>
      </c>
      <c r="T234" s="213" t="s">
        <v>8397</v>
      </c>
      <c r="U234" s="213">
        <f>COUNTIFS(CLIENTE_FORN[NICK],TabClienteLocalidade[[#This Row],[Cliente]])</f>
        <v>1</v>
      </c>
      <c r="V234" s="145" t="s">
        <v>32</v>
      </c>
      <c r="X234" s="145" t="s">
        <v>7331</v>
      </c>
      <c r="Y234" s="176" t="str">
        <f>IFERROR(INDEX(EtaCliente!K:K,MATCH(TabClienteLocalidade[[#This Row],[Validação]],EtaCliente!$B:$B,0)),TabClienteLocalidade[[#This Row],[Colunas14]])</f>
        <v>PB</v>
      </c>
      <c r="Z234" s="176" t="str">
        <f>IFERROR(INDEX(EtaCliente!M:M,MATCH(TabClienteLocalidade[[#This Row],[Validação]],EtaCliente!$B:$B,0)),TabClienteLocalidade[[#This Row],[Colunas13]])</f>
        <v>ITABAIANA</v>
      </c>
      <c r="AA234" s="147">
        <f>COUNTIFS(EtaCliente!B:B,AB234,EtaCliente!B:B,"&gt;&amp;1")</f>
        <v>1</v>
      </c>
      <c r="AB234" s="147" t="str">
        <f>IF(TabClienteLocalidade[[#This Row],[Cliente]]="","",TabClienteLocalidade[[#This Row],[Cliente]]&amp;" - "&amp;TabClienteLocalidade[[#This Row],[Localidade]])</f>
        <v>CAGEPA - ETA FORUM - ITABAIANA</v>
      </c>
      <c r="AC234" s="191"/>
      <c r="AD234" s="191" t="e">
        <f t="shared" si="12"/>
        <v>#VALUE!</v>
      </c>
      <c r="AE234" s="191" t="e">
        <f t="shared" si="13"/>
        <v>#VALUE!</v>
      </c>
      <c r="AF234" s="191"/>
      <c r="AG234" s="191"/>
      <c r="AH234" s="191"/>
    </row>
    <row r="235" spans="1:34" x14ac:dyDescent="0.2">
      <c r="A235" s="14" t="str">
        <f t="shared" si="14"/>
        <v>(232, 'CAGEPA', '', 'ETA VELHA - ITABAIANA', 'ITABAIANA', 'PB', '', '', '0'),</v>
      </c>
      <c r="B235" s="14" t="s">
        <v>8395</v>
      </c>
      <c r="C235" s="14">
        <v>232</v>
      </c>
      <c r="D235" s="14" t="s">
        <v>8399</v>
      </c>
      <c r="E235" s="14" t="str">
        <f>"'"&amp;TabClienteLocalidade[[#This Row],[Cliente]]&amp;"'"</f>
        <v>'CAGEPA'</v>
      </c>
      <c r="F235" s="14" t="s">
        <v>8399</v>
      </c>
      <c r="G235" s="14" t="str">
        <f>"'"&amp;TabClienteLocalidade[[#This Row],[Regional]]&amp;"'"</f>
        <v>''</v>
      </c>
      <c r="H235" s="14" t="s">
        <v>8399</v>
      </c>
      <c r="I235" s="14" t="str">
        <f>"'"&amp;TabClienteLocalidade[[#This Row],[Localidade]]&amp;"'"</f>
        <v>'ETA VELHA - ITABAIANA'</v>
      </c>
      <c r="J235" s="14" t="s">
        <v>8399</v>
      </c>
      <c r="K235" s="14" t="str">
        <f>"'"&amp;TabClienteLocalidade[[#This Row],[Colunas2]]&amp;"'"</f>
        <v>'ITABAIANA'</v>
      </c>
      <c r="L235" s="14" t="s">
        <v>8399</v>
      </c>
      <c r="M235" s="14" t="str">
        <f>"'"&amp;TabClienteLocalidade[[#This Row],[UF]]&amp;"'"</f>
        <v>'PB'</v>
      </c>
      <c r="N235" s="14" t="s">
        <v>8399</v>
      </c>
      <c r="O235" s="14" t="str">
        <f>"'"&amp;IFERROR(TabClienteLocalidade[[#This Row],[Lat]],"")&amp;"'"</f>
        <v>''</v>
      </c>
      <c r="P235" s="14" t="s">
        <v>8399</v>
      </c>
      <c r="Q235" s="14" t="str">
        <f>"'"&amp;IFERROR(TabClienteLocalidade[[#This Row],[Log]],"")&amp;"'"</f>
        <v>''</v>
      </c>
      <c r="R235" s="14" t="s">
        <v>8399</v>
      </c>
      <c r="S235" s="14" t="str">
        <f t="shared" si="15"/>
        <v>'0'</v>
      </c>
      <c r="T235" s="213" t="s">
        <v>8397</v>
      </c>
      <c r="U235" s="213">
        <f>COUNTIFS(CLIENTE_FORN[NICK],TabClienteLocalidade[[#This Row],[Cliente]])</f>
        <v>1</v>
      </c>
      <c r="V235" s="145" t="s">
        <v>32</v>
      </c>
      <c r="X235" s="145" t="s">
        <v>7333</v>
      </c>
      <c r="Y235" s="176" t="str">
        <f>IFERROR(INDEX(EtaCliente!K:K,MATCH(TabClienteLocalidade[[#This Row],[Validação]],EtaCliente!$B:$B,0)),TabClienteLocalidade[[#This Row],[Colunas14]])</f>
        <v>PB</v>
      </c>
      <c r="Z235" s="176" t="str">
        <f>IFERROR(INDEX(EtaCliente!M:M,MATCH(TabClienteLocalidade[[#This Row],[Validação]],EtaCliente!$B:$B,0)),TabClienteLocalidade[[#This Row],[Colunas13]])</f>
        <v>ITABAIANA</v>
      </c>
      <c r="AA235" s="147">
        <f>COUNTIFS(EtaCliente!B:B,AB235,EtaCliente!B:B,"&gt;&amp;1")</f>
        <v>1</v>
      </c>
      <c r="AB235" s="147" t="str">
        <f>IF(TabClienteLocalidade[[#This Row],[Cliente]]="","",TabClienteLocalidade[[#This Row],[Cliente]]&amp;" - "&amp;TabClienteLocalidade[[#This Row],[Localidade]])</f>
        <v>CAGEPA - ETA VELHA - ITABAIANA</v>
      </c>
      <c r="AC235" s="191"/>
      <c r="AD235" s="191" t="e">
        <f t="shared" si="12"/>
        <v>#VALUE!</v>
      </c>
      <c r="AE235" s="191" t="e">
        <f t="shared" si="13"/>
        <v>#VALUE!</v>
      </c>
      <c r="AF235" s="191"/>
      <c r="AG235" s="191"/>
      <c r="AH235" s="191"/>
    </row>
    <row r="236" spans="1:34" x14ac:dyDescent="0.2">
      <c r="A236" s="14" t="str">
        <f t="shared" si="14"/>
        <v>(233, 'CAGEPA', 'BORBOREMA', 'FAGUNDES', 'FAGUNDES', 'PB', '-7.3500659', '-35.7831476', '0'),</v>
      </c>
      <c r="B236" s="14" t="s">
        <v>8395</v>
      </c>
      <c r="C236" s="14">
        <v>233</v>
      </c>
      <c r="D236" s="14" t="s">
        <v>8399</v>
      </c>
      <c r="E236" s="14" t="str">
        <f>"'"&amp;TabClienteLocalidade[[#This Row],[Cliente]]&amp;"'"</f>
        <v>'CAGEPA'</v>
      </c>
      <c r="F236" s="14" t="s">
        <v>8399</v>
      </c>
      <c r="G236" s="14" t="str">
        <f>"'"&amp;TabClienteLocalidade[[#This Row],[Regional]]&amp;"'"</f>
        <v>'BORBOREMA'</v>
      </c>
      <c r="H236" s="14" t="s">
        <v>8399</v>
      </c>
      <c r="I236" s="14" t="str">
        <f>"'"&amp;TabClienteLocalidade[[#This Row],[Localidade]]&amp;"'"</f>
        <v>'FAGUNDES'</v>
      </c>
      <c r="J236" s="14" t="s">
        <v>8399</v>
      </c>
      <c r="K236" s="14" t="str">
        <f>"'"&amp;TabClienteLocalidade[[#This Row],[Colunas2]]&amp;"'"</f>
        <v>'FAGUNDES'</v>
      </c>
      <c r="L236" s="14" t="s">
        <v>8399</v>
      </c>
      <c r="M236" s="14" t="str">
        <f>"'"&amp;TabClienteLocalidade[[#This Row],[UF]]&amp;"'"</f>
        <v>'PB'</v>
      </c>
      <c r="N236" s="14" t="s">
        <v>8399</v>
      </c>
      <c r="O236" s="14" t="str">
        <f>"'"&amp;IFERROR(TabClienteLocalidade[[#This Row],[Lat]],"")&amp;"'"</f>
        <v>'-7.3500659'</v>
      </c>
      <c r="P236" s="14" t="s">
        <v>8399</v>
      </c>
      <c r="Q236" s="14" t="str">
        <f>"'"&amp;IFERROR(TabClienteLocalidade[[#This Row],[Log]],"")&amp;"'"</f>
        <v>'-35.7831476'</v>
      </c>
      <c r="R236" s="14" t="s">
        <v>8399</v>
      </c>
      <c r="S236" s="14" t="str">
        <f t="shared" si="15"/>
        <v>'0'</v>
      </c>
      <c r="T236" s="213" t="s">
        <v>8397</v>
      </c>
      <c r="U236" s="213">
        <f>COUNTIFS(CLIENTE_FORN[NICK],TabClienteLocalidade[[#This Row],[Cliente]])</f>
        <v>1</v>
      </c>
      <c r="V236" s="143" t="s">
        <v>32</v>
      </c>
      <c r="W236" s="143" t="s">
        <v>161</v>
      </c>
      <c r="X236" s="145" t="s">
        <v>457</v>
      </c>
      <c r="Y236" s="176" t="str">
        <f>IFERROR(INDEX(EtaCliente!K:K,MATCH(TabClienteLocalidade[[#This Row],[Validação]],EtaCliente!$B:$B,0)),TabClienteLocalidade[[#This Row],[Colunas14]])</f>
        <v>PB</v>
      </c>
      <c r="Z236" s="176" t="str">
        <f>IFERROR(INDEX(EtaCliente!M:M,MATCH(TabClienteLocalidade[[#This Row],[Validação]],EtaCliente!$B:$B,0)),TabClienteLocalidade[[#This Row],[Colunas13]])</f>
        <v>FAGUNDES</v>
      </c>
      <c r="AA236" s="147">
        <f>COUNTIFS(EtaCliente!B:B,AB236,EtaCliente!B:B,"&gt;&amp;1")</f>
        <v>1</v>
      </c>
      <c r="AB236" s="147" t="str">
        <f>IF(TabClienteLocalidade[[#This Row],[Cliente]]="","",TabClienteLocalidade[[#This Row],[Cliente]]&amp;" - "&amp;TabClienteLocalidade[[#This Row],[Localidade]])</f>
        <v>CAGEPA - FAGUNDES</v>
      </c>
      <c r="AC236" s="191" t="s">
        <v>8330</v>
      </c>
      <c r="AD236" s="191" t="str">
        <f t="shared" si="12"/>
        <v>-7.3500659</v>
      </c>
      <c r="AE236" s="191" t="str">
        <f t="shared" si="13"/>
        <v>-35.7831476</v>
      </c>
      <c r="AF236" s="191"/>
      <c r="AG236" s="191"/>
      <c r="AH236" s="191"/>
    </row>
    <row r="237" spans="1:34" x14ac:dyDescent="0.2">
      <c r="A237" s="14" t="str">
        <f t="shared" si="14"/>
        <v>(234, 'CAGEPA', 'BORBOREMA', 'FREI MARTINHO', 'FREI MARTINHO', 'PB', '', '', '0'),</v>
      </c>
      <c r="B237" s="14" t="s">
        <v>8395</v>
      </c>
      <c r="C237" s="14">
        <v>234</v>
      </c>
      <c r="D237" s="14" t="s">
        <v>8399</v>
      </c>
      <c r="E237" s="14" t="str">
        <f>"'"&amp;TabClienteLocalidade[[#This Row],[Cliente]]&amp;"'"</f>
        <v>'CAGEPA'</v>
      </c>
      <c r="F237" s="14" t="s">
        <v>8399</v>
      </c>
      <c r="G237" s="14" t="str">
        <f>"'"&amp;TabClienteLocalidade[[#This Row],[Regional]]&amp;"'"</f>
        <v>'BORBOREMA'</v>
      </c>
      <c r="H237" s="14" t="s">
        <v>8399</v>
      </c>
      <c r="I237" s="14" t="str">
        <f>"'"&amp;TabClienteLocalidade[[#This Row],[Localidade]]&amp;"'"</f>
        <v>'FREI MARTINHO'</v>
      </c>
      <c r="J237" s="14" t="s">
        <v>8399</v>
      </c>
      <c r="K237" s="14" t="str">
        <f>"'"&amp;TabClienteLocalidade[[#This Row],[Colunas2]]&amp;"'"</f>
        <v>'FREI MARTINHO'</v>
      </c>
      <c r="L237" s="14" t="s">
        <v>8399</v>
      </c>
      <c r="M237" s="14" t="str">
        <f>"'"&amp;TabClienteLocalidade[[#This Row],[UF]]&amp;"'"</f>
        <v>'PB'</v>
      </c>
      <c r="N237" s="14" t="s">
        <v>8399</v>
      </c>
      <c r="O237" s="14" t="str">
        <f>"'"&amp;IFERROR(TabClienteLocalidade[[#This Row],[Lat]],"")&amp;"'"</f>
        <v>''</v>
      </c>
      <c r="P237" s="14" t="s">
        <v>8399</v>
      </c>
      <c r="Q237" s="14" t="str">
        <f>"'"&amp;IFERROR(TabClienteLocalidade[[#This Row],[Log]],"")&amp;"'"</f>
        <v>''</v>
      </c>
      <c r="R237" s="14" t="s">
        <v>8399</v>
      </c>
      <c r="S237" s="14" t="str">
        <f t="shared" si="15"/>
        <v>'0'</v>
      </c>
      <c r="T237" s="213" t="s">
        <v>8397</v>
      </c>
      <c r="U237" s="213">
        <f>COUNTIFS(CLIENTE_FORN[NICK],TabClienteLocalidade[[#This Row],[Cliente]])</f>
        <v>1</v>
      </c>
      <c r="V237" s="143" t="s">
        <v>32</v>
      </c>
      <c r="W237" s="143" t="s">
        <v>161</v>
      </c>
      <c r="X237" s="145" t="s">
        <v>458</v>
      </c>
      <c r="Y237" s="176" t="str">
        <f>IFERROR(INDEX(EtaCliente!K:K,MATCH(TabClienteLocalidade[[#This Row],[Validação]],EtaCliente!$B:$B,0)),TabClienteLocalidade[[#This Row],[Colunas14]])</f>
        <v>PB</v>
      </c>
      <c r="Z237" s="176" t="str">
        <f>IFERROR(INDEX(EtaCliente!M:M,MATCH(TabClienteLocalidade[[#This Row],[Validação]],EtaCliente!$B:$B,0)),TabClienteLocalidade[[#This Row],[Colunas13]])</f>
        <v>FREI MARTINHO</v>
      </c>
      <c r="AA237" s="147">
        <f>COUNTIFS(EtaCliente!B:B,AB237,EtaCliente!B:B,"&gt;&amp;1")</f>
        <v>1</v>
      </c>
      <c r="AB237" s="147" t="str">
        <f>IF(TabClienteLocalidade[[#This Row],[Cliente]]="","",TabClienteLocalidade[[#This Row],[Cliente]]&amp;" - "&amp;TabClienteLocalidade[[#This Row],[Localidade]])</f>
        <v>CAGEPA - FREI MARTINHO</v>
      </c>
      <c r="AC237" s="191"/>
      <c r="AD237" s="191" t="e">
        <f t="shared" si="12"/>
        <v>#VALUE!</v>
      </c>
      <c r="AE237" s="191" t="e">
        <f t="shared" si="13"/>
        <v>#VALUE!</v>
      </c>
      <c r="AF237" s="191"/>
      <c r="AG237" s="191"/>
      <c r="AH237" s="191"/>
    </row>
    <row r="238" spans="1:34" x14ac:dyDescent="0.2">
      <c r="A238" s="14" t="str">
        <f t="shared" si="14"/>
        <v>(235, 'CAGEPA', '', 'GADO BRAVO', 'GADO BRAVO', 'PB', '', '', '0'),</v>
      </c>
      <c r="B238" s="14" t="s">
        <v>8395</v>
      </c>
      <c r="C238" s="14">
        <v>235</v>
      </c>
      <c r="D238" s="14" t="s">
        <v>8399</v>
      </c>
      <c r="E238" s="14" t="str">
        <f>"'"&amp;TabClienteLocalidade[[#This Row],[Cliente]]&amp;"'"</f>
        <v>'CAGEPA'</v>
      </c>
      <c r="F238" s="14" t="s">
        <v>8399</v>
      </c>
      <c r="G238" s="14" t="str">
        <f>"'"&amp;TabClienteLocalidade[[#This Row],[Regional]]&amp;"'"</f>
        <v>''</v>
      </c>
      <c r="H238" s="14" t="s">
        <v>8399</v>
      </c>
      <c r="I238" s="14" t="str">
        <f>"'"&amp;TabClienteLocalidade[[#This Row],[Localidade]]&amp;"'"</f>
        <v>'GADO BRAVO'</v>
      </c>
      <c r="J238" s="14" t="s">
        <v>8399</v>
      </c>
      <c r="K238" s="14" t="str">
        <f>"'"&amp;TabClienteLocalidade[[#This Row],[Colunas2]]&amp;"'"</f>
        <v>'GADO BRAVO'</v>
      </c>
      <c r="L238" s="14" t="s">
        <v>8399</v>
      </c>
      <c r="M238" s="14" t="str">
        <f>"'"&amp;TabClienteLocalidade[[#This Row],[UF]]&amp;"'"</f>
        <v>'PB'</v>
      </c>
      <c r="N238" s="14" t="s">
        <v>8399</v>
      </c>
      <c r="O238" s="14" t="str">
        <f>"'"&amp;IFERROR(TabClienteLocalidade[[#This Row],[Lat]],"")&amp;"'"</f>
        <v>''</v>
      </c>
      <c r="P238" s="14" t="s">
        <v>8399</v>
      </c>
      <c r="Q238" s="14" t="str">
        <f>"'"&amp;IFERROR(TabClienteLocalidade[[#This Row],[Log]],"")&amp;"'"</f>
        <v>''</v>
      </c>
      <c r="R238" s="14" t="s">
        <v>8399</v>
      </c>
      <c r="S238" s="14" t="str">
        <f t="shared" si="15"/>
        <v>'0'</v>
      </c>
      <c r="T238" s="213" t="s">
        <v>8397</v>
      </c>
      <c r="U238" s="213">
        <f>COUNTIFS(CLIENTE_FORN[NICK],TabClienteLocalidade[[#This Row],[Cliente]])</f>
        <v>1</v>
      </c>
      <c r="V238" s="145" t="s">
        <v>32</v>
      </c>
      <c r="X238" s="145" t="s">
        <v>459</v>
      </c>
      <c r="Y238" s="176" t="str">
        <f>IFERROR(INDEX(EtaCliente!K:K,MATCH(TabClienteLocalidade[[#This Row],[Validação]],EtaCliente!$B:$B,0)),TabClienteLocalidade[[#This Row],[Colunas14]])</f>
        <v>PB</v>
      </c>
      <c r="Z238" s="176" t="str">
        <f>IFERROR(INDEX(EtaCliente!M:M,MATCH(TabClienteLocalidade[[#This Row],[Validação]],EtaCliente!$B:$B,0)),TabClienteLocalidade[[#This Row],[Colunas13]])</f>
        <v>GADO BRAVO</v>
      </c>
      <c r="AA238" s="147">
        <f>COUNTIFS(EtaCliente!B:B,AB238,EtaCliente!B:B,"&gt;&amp;1")</f>
        <v>1</v>
      </c>
      <c r="AB238" s="147" t="str">
        <f>IF(TabClienteLocalidade[[#This Row],[Cliente]]="","",TabClienteLocalidade[[#This Row],[Cliente]]&amp;" - "&amp;TabClienteLocalidade[[#This Row],[Localidade]])</f>
        <v>CAGEPA - GADO BRAVO</v>
      </c>
      <c r="AC238" s="191"/>
      <c r="AD238" s="191" t="e">
        <f t="shared" si="12"/>
        <v>#VALUE!</v>
      </c>
      <c r="AE238" s="191" t="e">
        <f t="shared" si="13"/>
        <v>#VALUE!</v>
      </c>
      <c r="AF238" s="191"/>
      <c r="AG238" s="191"/>
      <c r="AH238" s="191"/>
    </row>
    <row r="239" spans="1:34" x14ac:dyDescent="0.2">
      <c r="A239" s="14" t="str">
        <f t="shared" si="14"/>
        <v>(236, 'CAGEPA', '', 'GRAMAME', 'JOAO PESSOA', 'PB', '', '', '0'),</v>
      </c>
      <c r="B239" s="14" t="s">
        <v>8395</v>
      </c>
      <c r="C239" s="14">
        <v>236</v>
      </c>
      <c r="D239" s="14" t="s">
        <v>8399</v>
      </c>
      <c r="E239" s="14" t="str">
        <f>"'"&amp;TabClienteLocalidade[[#This Row],[Cliente]]&amp;"'"</f>
        <v>'CAGEPA'</v>
      </c>
      <c r="F239" s="14" t="s">
        <v>8399</v>
      </c>
      <c r="G239" s="14" t="str">
        <f>"'"&amp;TabClienteLocalidade[[#This Row],[Regional]]&amp;"'"</f>
        <v>''</v>
      </c>
      <c r="H239" s="14" t="s">
        <v>8399</v>
      </c>
      <c r="I239" s="14" t="str">
        <f>"'"&amp;TabClienteLocalidade[[#This Row],[Localidade]]&amp;"'"</f>
        <v>'GRAMAME'</v>
      </c>
      <c r="J239" s="14" t="s">
        <v>8399</v>
      </c>
      <c r="K239" s="14" t="str">
        <f>"'"&amp;TabClienteLocalidade[[#This Row],[Colunas2]]&amp;"'"</f>
        <v>'JOAO PESSOA'</v>
      </c>
      <c r="L239" s="14" t="s">
        <v>8399</v>
      </c>
      <c r="M239" s="14" t="str">
        <f>"'"&amp;TabClienteLocalidade[[#This Row],[UF]]&amp;"'"</f>
        <v>'PB'</v>
      </c>
      <c r="N239" s="14" t="s">
        <v>8399</v>
      </c>
      <c r="O239" s="14" t="str">
        <f>"'"&amp;IFERROR(TabClienteLocalidade[[#This Row],[Lat]],"")&amp;"'"</f>
        <v>''</v>
      </c>
      <c r="P239" s="14" t="s">
        <v>8399</v>
      </c>
      <c r="Q239" s="14" t="str">
        <f>"'"&amp;IFERROR(TabClienteLocalidade[[#This Row],[Log]],"")&amp;"'"</f>
        <v>''</v>
      </c>
      <c r="R239" s="14" t="s">
        <v>8399</v>
      </c>
      <c r="S239" s="14" t="str">
        <f t="shared" si="15"/>
        <v>'0'</v>
      </c>
      <c r="T239" s="213" t="s">
        <v>8397</v>
      </c>
      <c r="U239" s="213">
        <f>COUNTIFS(CLIENTE_FORN[NICK],TabClienteLocalidade[[#This Row],[Cliente]])</f>
        <v>1</v>
      </c>
      <c r="V239" s="145" t="s">
        <v>32</v>
      </c>
      <c r="X239" s="145" t="s">
        <v>7330</v>
      </c>
      <c r="Y239" s="176" t="str">
        <f>IFERROR(INDEX(EtaCliente!K:K,MATCH(TabClienteLocalidade[[#This Row],[Validação]],EtaCliente!$B:$B,0)),TabClienteLocalidade[[#This Row],[Colunas14]])</f>
        <v>PB</v>
      </c>
      <c r="Z239" s="176" t="str">
        <f>IFERROR(INDEX(EtaCliente!M:M,MATCH(TabClienteLocalidade[[#This Row],[Validação]],EtaCliente!$B:$B,0)),TabClienteLocalidade[[#This Row],[Colunas13]])</f>
        <v>JOAO PESSOA</v>
      </c>
      <c r="AA239" s="147">
        <f>COUNTIFS(EtaCliente!B:B,AB239,EtaCliente!B:B,"&gt;&amp;1")</f>
        <v>1</v>
      </c>
      <c r="AB239" s="147" t="str">
        <f>IF(TabClienteLocalidade[[#This Row],[Cliente]]="","",TabClienteLocalidade[[#This Row],[Cliente]]&amp;" - "&amp;TabClienteLocalidade[[#This Row],[Localidade]])</f>
        <v>CAGEPA - GRAMAME</v>
      </c>
      <c r="AC239" s="191"/>
      <c r="AD239" s="191" t="e">
        <f t="shared" si="12"/>
        <v>#VALUE!</v>
      </c>
      <c r="AE239" s="191" t="e">
        <f t="shared" si="13"/>
        <v>#VALUE!</v>
      </c>
      <c r="AF239" s="191"/>
      <c r="AG239" s="191"/>
      <c r="AH239" s="191"/>
    </row>
    <row r="240" spans="1:34" x14ac:dyDescent="0.2">
      <c r="A240" s="14" t="str">
        <f t="shared" si="14"/>
        <v>(237, 'CAGEPA', '', 'GRAVATA', 'SAO JOAO DO RIO DO PEIXE', 'PB', '', '', '0'),</v>
      </c>
      <c r="B240" s="14" t="s">
        <v>8395</v>
      </c>
      <c r="C240" s="14">
        <v>237</v>
      </c>
      <c r="D240" s="14" t="s">
        <v>8399</v>
      </c>
      <c r="E240" s="14" t="str">
        <f>"'"&amp;TabClienteLocalidade[[#This Row],[Cliente]]&amp;"'"</f>
        <v>'CAGEPA'</v>
      </c>
      <c r="F240" s="14" t="s">
        <v>8399</v>
      </c>
      <c r="G240" s="14" t="str">
        <f>"'"&amp;TabClienteLocalidade[[#This Row],[Regional]]&amp;"'"</f>
        <v>''</v>
      </c>
      <c r="H240" s="14" t="s">
        <v>8399</v>
      </c>
      <c r="I240" s="14" t="str">
        <f>"'"&amp;TabClienteLocalidade[[#This Row],[Localidade]]&amp;"'"</f>
        <v>'GRAVATA'</v>
      </c>
      <c r="J240" s="14" t="s">
        <v>8399</v>
      </c>
      <c r="K240" s="14" t="str">
        <f>"'"&amp;TabClienteLocalidade[[#This Row],[Colunas2]]&amp;"'"</f>
        <v>'SAO JOAO DO RIO DO PEIXE'</v>
      </c>
      <c r="L240" s="14" t="s">
        <v>8399</v>
      </c>
      <c r="M240" s="14" t="str">
        <f>"'"&amp;TabClienteLocalidade[[#This Row],[UF]]&amp;"'"</f>
        <v>'PB'</v>
      </c>
      <c r="N240" s="14" t="s">
        <v>8399</v>
      </c>
      <c r="O240" s="14" t="str">
        <f>"'"&amp;IFERROR(TabClienteLocalidade[[#This Row],[Lat]],"")&amp;"'"</f>
        <v>''</v>
      </c>
      <c r="P240" s="14" t="s">
        <v>8399</v>
      </c>
      <c r="Q240" s="14" t="str">
        <f>"'"&amp;IFERROR(TabClienteLocalidade[[#This Row],[Log]],"")&amp;"'"</f>
        <v>''</v>
      </c>
      <c r="R240" s="14" t="s">
        <v>8399</v>
      </c>
      <c r="S240" s="14" t="str">
        <f t="shared" si="15"/>
        <v>'0'</v>
      </c>
      <c r="T240" s="213" t="s">
        <v>8397</v>
      </c>
      <c r="U240" s="213">
        <f>COUNTIFS(CLIENTE_FORN[NICK],TabClienteLocalidade[[#This Row],[Cliente]])</f>
        <v>1</v>
      </c>
      <c r="V240" s="145" t="s">
        <v>32</v>
      </c>
      <c r="X240" s="145" t="s">
        <v>1663</v>
      </c>
      <c r="Y240" s="176" t="str">
        <f>IFERROR(INDEX(EtaCliente!K:K,MATCH(TabClienteLocalidade[[#This Row],[Validação]],EtaCliente!$B:$B,0)),TabClienteLocalidade[[#This Row],[Colunas14]])</f>
        <v>PB</v>
      </c>
      <c r="Z240" s="176" t="str">
        <f>IFERROR(INDEX(EtaCliente!M:M,MATCH(TabClienteLocalidade[[#This Row],[Validação]],EtaCliente!$B:$B,0)),TabClienteLocalidade[[#This Row],[Colunas13]])</f>
        <v>SAO JOAO DO RIO DO PEIXE</v>
      </c>
      <c r="AA240" s="147">
        <f>COUNTIFS(EtaCliente!B:B,AB240,EtaCliente!B:B,"&gt;&amp;1")</f>
        <v>1</v>
      </c>
      <c r="AB240" s="147" t="str">
        <f>IF(TabClienteLocalidade[[#This Row],[Cliente]]="","",TabClienteLocalidade[[#This Row],[Cliente]]&amp;" - "&amp;TabClienteLocalidade[[#This Row],[Localidade]])</f>
        <v>CAGEPA - GRAVATA</v>
      </c>
      <c r="AC240" s="191"/>
      <c r="AD240" s="191" t="e">
        <f t="shared" si="12"/>
        <v>#VALUE!</v>
      </c>
      <c r="AE240" s="191" t="e">
        <f t="shared" si="13"/>
        <v>#VALUE!</v>
      </c>
      <c r="AF240" s="191"/>
      <c r="AG240" s="191"/>
      <c r="AH240" s="191"/>
    </row>
    <row r="241" spans="1:34" x14ac:dyDescent="0.2">
      <c r="A241" s="14" t="str">
        <f t="shared" si="14"/>
        <v>(238, 'CAGEPA', '', 'GUARABIRA', 'GUARABIRA', 'PB', '', '', '0'),</v>
      </c>
      <c r="B241" s="14" t="s">
        <v>8395</v>
      </c>
      <c r="C241" s="14">
        <v>238</v>
      </c>
      <c r="D241" s="14" t="s">
        <v>8399</v>
      </c>
      <c r="E241" s="14" t="str">
        <f>"'"&amp;TabClienteLocalidade[[#This Row],[Cliente]]&amp;"'"</f>
        <v>'CAGEPA'</v>
      </c>
      <c r="F241" s="14" t="s">
        <v>8399</v>
      </c>
      <c r="G241" s="14" t="str">
        <f>"'"&amp;TabClienteLocalidade[[#This Row],[Regional]]&amp;"'"</f>
        <v>''</v>
      </c>
      <c r="H241" s="14" t="s">
        <v>8399</v>
      </c>
      <c r="I241" s="14" t="str">
        <f>"'"&amp;TabClienteLocalidade[[#This Row],[Localidade]]&amp;"'"</f>
        <v>'GUARABIRA'</v>
      </c>
      <c r="J241" s="14" t="s">
        <v>8399</v>
      </c>
      <c r="K241" s="14" t="str">
        <f>"'"&amp;TabClienteLocalidade[[#This Row],[Colunas2]]&amp;"'"</f>
        <v>'GUARABIRA'</v>
      </c>
      <c r="L241" s="14" t="s">
        <v>8399</v>
      </c>
      <c r="M241" s="14" t="str">
        <f>"'"&amp;TabClienteLocalidade[[#This Row],[UF]]&amp;"'"</f>
        <v>'PB'</v>
      </c>
      <c r="N241" s="14" t="s">
        <v>8399</v>
      </c>
      <c r="O241" s="14" t="str">
        <f>"'"&amp;IFERROR(TabClienteLocalidade[[#This Row],[Lat]],"")&amp;"'"</f>
        <v>''</v>
      </c>
      <c r="P241" s="14" t="s">
        <v>8399</v>
      </c>
      <c r="Q241" s="14" t="str">
        <f>"'"&amp;IFERROR(TabClienteLocalidade[[#This Row],[Log]],"")&amp;"'"</f>
        <v>''</v>
      </c>
      <c r="R241" s="14" t="s">
        <v>8399</v>
      </c>
      <c r="S241" s="14" t="str">
        <f t="shared" si="15"/>
        <v>'0'</v>
      </c>
      <c r="T241" s="213" t="s">
        <v>8397</v>
      </c>
      <c r="U241" s="213">
        <f>COUNTIFS(CLIENTE_FORN[NICK],TabClienteLocalidade[[#This Row],[Cliente]])</f>
        <v>1</v>
      </c>
      <c r="V241" s="145" t="s">
        <v>32</v>
      </c>
      <c r="X241" s="145" t="s">
        <v>125</v>
      </c>
      <c r="Y241" s="176" t="str">
        <f>IFERROR(INDEX(EtaCliente!K:K,MATCH(TabClienteLocalidade[[#This Row],[Validação]],EtaCliente!$B:$B,0)),TabClienteLocalidade[[#This Row],[Colunas14]])</f>
        <v>PB</v>
      </c>
      <c r="Z241" s="176" t="str">
        <f>IFERROR(INDEX(EtaCliente!M:M,MATCH(TabClienteLocalidade[[#This Row],[Validação]],EtaCliente!$B:$B,0)),TabClienteLocalidade[[#This Row],[Colunas13]])</f>
        <v>GUARABIRA</v>
      </c>
      <c r="AA241" s="147">
        <f>COUNTIFS(EtaCliente!B:B,AB241,EtaCliente!B:B,"&gt;&amp;1")</f>
        <v>1</v>
      </c>
      <c r="AB241" s="147" t="str">
        <f>IF(TabClienteLocalidade[[#This Row],[Cliente]]="","",TabClienteLocalidade[[#This Row],[Cliente]]&amp;" - "&amp;TabClienteLocalidade[[#This Row],[Localidade]])</f>
        <v>CAGEPA - GUARABIRA</v>
      </c>
      <c r="AC241" s="191"/>
      <c r="AD241" s="191" t="e">
        <f t="shared" si="12"/>
        <v>#VALUE!</v>
      </c>
      <c r="AE241" s="191" t="e">
        <f t="shared" si="13"/>
        <v>#VALUE!</v>
      </c>
      <c r="AF241" s="191"/>
      <c r="AG241" s="191"/>
      <c r="AH241" s="191"/>
    </row>
    <row r="242" spans="1:34" x14ac:dyDescent="0.2">
      <c r="A242" s="14" t="str">
        <f t="shared" si="14"/>
        <v>(239, 'CAGEPA', '', 'GURINHEM', 'GURINHEM', 'PB', '', '', '0'),</v>
      </c>
      <c r="B242" s="14" t="s">
        <v>8395</v>
      </c>
      <c r="C242" s="14">
        <v>239</v>
      </c>
      <c r="D242" s="14" t="s">
        <v>8399</v>
      </c>
      <c r="E242" s="14" t="str">
        <f>"'"&amp;TabClienteLocalidade[[#This Row],[Cliente]]&amp;"'"</f>
        <v>'CAGEPA'</v>
      </c>
      <c r="F242" s="14" t="s">
        <v>8399</v>
      </c>
      <c r="G242" s="14" t="str">
        <f>"'"&amp;TabClienteLocalidade[[#This Row],[Regional]]&amp;"'"</f>
        <v>''</v>
      </c>
      <c r="H242" s="14" t="s">
        <v>8399</v>
      </c>
      <c r="I242" s="14" t="str">
        <f>"'"&amp;TabClienteLocalidade[[#This Row],[Localidade]]&amp;"'"</f>
        <v>'GURINHEM'</v>
      </c>
      <c r="J242" s="14" t="s">
        <v>8399</v>
      </c>
      <c r="K242" s="14" t="str">
        <f>"'"&amp;TabClienteLocalidade[[#This Row],[Colunas2]]&amp;"'"</f>
        <v>'GURINHEM'</v>
      </c>
      <c r="L242" s="14" t="s">
        <v>8399</v>
      </c>
      <c r="M242" s="14" t="str">
        <f>"'"&amp;TabClienteLocalidade[[#This Row],[UF]]&amp;"'"</f>
        <v>'PB'</v>
      </c>
      <c r="N242" s="14" t="s">
        <v>8399</v>
      </c>
      <c r="O242" s="14" t="str">
        <f>"'"&amp;IFERROR(TabClienteLocalidade[[#This Row],[Lat]],"")&amp;"'"</f>
        <v>''</v>
      </c>
      <c r="P242" s="14" t="s">
        <v>8399</v>
      </c>
      <c r="Q242" s="14" t="str">
        <f>"'"&amp;IFERROR(TabClienteLocalidade[[#This Row],[Log]],"")&amp;"'"</f>
        <v>''</v>
      </c>
      <c r="R242" s="14" t="s">
        <v>8399</v>
      </c>
      <c r="S242" s="14" t="str">
        <f t="shared" si="15"/>
        <v>'0'</v>
      </c>
      <c r="T242" s="213" t="s">
        <v>8397</v>
      </c>
      <c r="U242" s="213">
        <f>COUNTIFS(CLIENTE_FORN[NICK],TabClienteLocalidade[[#This Row],[Cliente]])</f>
        <v>1</v>
      </c>
      <c r="V242" s="145" t="s">
        <v>32</v>
      </c>
      <c r="X242" s="145" t="s">
        <v>1533</v>
      </c>
      <c r="Y242" s="176" t="str">
        <f>IFERROR(INDEX(EtaCliente!K:K,MATCH(TabClienteLocalidade[[#This Row],[Validação]],EtaCliente!$B:$B,0)),TabClienteLocalidade[[#This Row],[Colunas14]])</f>
        <v>PB</v>
      </c>
      <c r="Z242" s="176" t="str">
        <f>IFERROR(INDEX(EtaCliente!M:M,MATCH(TabClienteLocalidade[[#This Row],[Validação]],EtaCliente!$B:$B,0)),TabClienteLocalidade[[#This Row],[Colunas13]])</f>
        <v>GURINHEM</v>
      </c>
      <c r="AA242" s="147">
        <f>COUNTIFS(EtaCliente!B:B,AB242,EtaCliente!B:B,"&gt;&amp;1")</f>
        <v>1</v>
      </c>
      <c r="AB242" s="147" t="str">
        <f>IF(TabClienteLocalidade[[#This Row],[Cliente]]="","",TabClienteLocalidade[[#This Row],[Cliente]]&amp;" - "&amp;TabClienteLocalidade[[#This Row],[Localidade]])</f>
        <v>CAGEPA - GURINHEM</v>
      </c>
      <c r="AC242" s="191"/>
      <c r="AD242" s="191" t="e">
        <f t="shared" si="12"/>
        <v>#VALUE!</v>
      </c>
      <c r="AE242" s="191" t="e">
        <f t="shared" si="13"/>
        <v>#VALUE!</v>
      </c>
      <c r="AF242" s="191"/>
      <c r="AG242" s="191"/>
      <c r="AH242" s="191"/>
    </row>
    <row r="243" spans="1:34" x14ac:dyDescent="0.2">
      <c r="A243" s="14" t="str">
        <f t="shared" si="14"/>
        <v>(240, 'CAGEPA', '', 'GURJAO', 'GURJAO', 'PB', '', '', '0'),</v>
      </c>
      <c r="B243" s="14" t="s">
        <v>8395</v>
      </c>
      <c r="C243" s="14">
        <v>240</v>
      </c>
      <c r="D243" s="14" t="s">
        <v>8399</v>
      </c>
      <c r="E243" s="14" t="str">
        <f>"'"&amp;TabClienteLocalidade[[#This Row],[Cliente]]&amp;"'"</f>
        <v>'CAGEPA'</v>
      </c>
      <c r="F243" s="14" t="s">
        <v>8399</v>
      </c>
      <c r="G243" s="14" t="str">
        <f>"'"&amp;TabClienteLocalidade[[#This Row],[Regional]]&amp;"'"</f>
        <v>''</v>
      </c>
      <c r="H243" s="14" t="s">
        <v>8399</v>
      </c>
      <c r="I243" s="14" t="str">
        <f>"'"&amp;TabClienteLocalidade[[#This Row],[Localidade]]&amp;"'"</f>
        <v>'GURJAO'</v>
      </c>
      <c r="J243" s="14" t="s">
        <v>8399</v>
      </c>
      <c r="K243" s="14" t="str">
        <f>"'"&amp;TabClienteLocalidade[[#This Row],[Colunas2]]&amp;"'"</f>
        <v>'GURJAO'</v>
      </c>
      <c r="L243" s="14" t="s">
        <v>8399</v>
      </c>
      <c r="M243" s="14" t="str">
        <f>"'"&amp;TabClienteLocalidade[[#This Row],[UF]]&amp;"'"</f>
        <v>'PB'</v>
      </c>
      <c r="N243" s="14" t="s">
        <v>8399</v>
      </c>
      <c r="O243" s="14" t="str">
        <f>"'"&amp;IFERROR(TabClienteLocalidade[[#This Row],[Lat]],"")&amp;"'"</f>
        <v>''</v>
      </c>
      <c r="P243" s="14" t="s">
        <v>8399</v>
      </c>
      <c r="Q243" s="14" t="str">
        <f>"'"&amp;IFERROR(TabClienteLocalidade[[#This Row],[Log]],"")&amp;"'"</f>
        <v>''</v>
      </c>
      <c r="R243" s="14" t="s">
        <v>8399</v>
      </c>
      <c r="S243" s="14" t="str">
        <f t="shared" si="15"/>
        <v>'0'</v>
      </c>
      <c r="T243" s="213" t="s">
        <v>8397</v>
      </c>
      <c r="U243" s="213">
        <f>COUNTIFS(CLIENTE_FORN[NICK],TabClienteLocalidade[[#This Row],[Cliente]])</f>
        <v>1</v>
      </c>
      <c r="V243" s="145" t="s">
        <v>32</v>
      </c>
      <c r="X243" s="145" t="s">
        <v>1508</v>
      </c>
      <c r="Y243" s="176" t="str">
        <f>IFERROR(INDEX(EtaCliente!K:K,MATCH(TabClienteLocalidade[[#This Row],[Validação]],EtaCliente!$B:$B,0)),TabClienteLocalidade[[#This Row],[Colunas14]])</f>
        <v>PB</v>
      </c>
      <c r="Z243" s="176" t="str">
        <f>IFERROR(INDEX(EtaCliente!M:M,MATCH(TabClienteLocalidade[[#This Row],[Validação]],EtaCliente!$B:$B,0)),TabClienteLocalidade[[#This Row],[Colunas13]])</f>
        <v>GURJAO</v>
      </c>
      <c r="AA243" s="147">
        <f>COUNTIFS(EtaCliente!B:B,AB243,EtaCliente!B:B,"&gt;&amp;1")</f>
        <v>1</v>
      </c>
      <c r="AB243" s="147" t="str">
        <f>IF(TabClienteLocalidade[[#This Row],[Cliente]]="","",TabClienteLocalidade[[#This Row],[Cliente]]&amp;" - "&amp;TabClienteLocalidade[[#This Row],[Localidade]])</f>
        <v>CAGEPA - GURJAO</v>
      </c>
      <c r="AC243" s="191"/>
      <c r="AD243" s="191" t="e">
        <f t="shared" si="12"/>
        <v>#VALUE!</v>
      </c>
      <c r="AE243" s="191" t="e">
        <f t="shared" si="13"/>
        <v>#VALUE!</v>
      </c>
      <c r="AF243" s="191"/>
      <c r="AG243" s="191"/>
      <c r="AH243" s="191"/>
    </row>
    <row r="244" spans="1:34" x14ac:dyDescent="0.2">
      <c r="A244" s="14" t="str">
        <f t="shared" si="14"/>
        <v>(241, 'CAGEPA', '', 'IBIARA', 'IBIARA', 'PB', '', '', '0'),</v>
      </c>
      <c r="B244" s="14" t="s">
        <v>8395</v>
      </c>
      <c r="C244" s="14">
        <v>241</v>
      </c>
      <c r="D244" s="14" t="s">
        <v>8399</v>
      </c>
      <c r="E244" s="14" t="str">
        <f>"'"&amp;TabClienteLocalidade[[#This Row],[Cliente]]&amp;"'"</f>
        <v>'CAGEPA'</v>
      </c>
      <c r="F244" s="14" t="s">
        <v>8399</v>
      </c>
      <c r="G244" s="14" t="str">
        <f>"'"&amp;TabClienteLocalidade[[#This Row],[Regional]]&amp;"'"</f>
        <v>''</v>
      </c>
      <c r="H244" s="14" t="s">
        <v>8399</v>
      </c>
      <c r="I244" s="14" t="str">
        <f>"'"&amp;TabClienteLocalidade[[#This Row],[Localidade]]&amp;"'"</f>
        <v>'IBIARA'</v>
      </c>
      <c r="J244" s="14" t="s">
        <v>8399</v>
      </c>
      <c r="K244" s="14" t="str">
        <f>"'"&amp;TabClienteLocalidade[[#This Row],[Colunas2]]&amp;"'"</f>
        <v>'IBIARA'</v>
      </c>
      <c r="L244" s="14" t="s">
        <v>8399</v>
      </c>
      <c r="M244" s="14" t="str">
        <f>"'"&amp;TabClienteLocalidade[[#This Row],[UF]]&amp;"'"</f>
        <v>'PB'</v>
      </c>
      <c r="N244" s="14" t="s">
        <v>8399</v>
      </c>
      <c r="O244" s="14" t="str">
        <f>"'"&amp;IFERROR(TabClienteLocalidade[[#This Row],[Lat]],"")&amp;"'"</f>
        <v>''</v>
      </c>
      <c r="P244" s="14" t="s">
        <v>8399</v>
      </c>
      <c r="Q244" s="14" t="str">
        <f>"'"&amp;IFERROR(TabClienteLocalidade[[#This Row],[Log]],"")&amp;"'"</f>
        <v>''</v>
      </c>
      <c r="R244" s="14" t="s">
        <v>8399</v>
      </c>
      <c r="S244" s="14" t="str">
        <f t="shared" si="15"/>
        <v>'0'</v>
      </c>
      <c r="T244" s="213" t="s">
        <v>8397</v>
      </c>
      <c r="U244" s="213">
        <f>COUNTIFS(CLIENTE_FORN[NICK],TabClienteLocalidade[[#This Row],[Cliente]])</f>
        <v>1</v>
      </c>
      <c r="V244" s="145" t="s">
        <v>32</v>
      </c>
      <c r="X244" s="145" t="s">
        <v>460</v>
      </c>
      <c r="Y244" s="176" t="str">
        <f>IFERROR(INDEX(EtaCliente!K:K,MATCH(TabClienteLocalidade[[#This Row],[Validação]],EtaCliente!$B:$B,0)),TabClienteLocalidade[[#This Row],[Colunas14]])</f>
        <v>PB</v>
      </c>
      <c r="Z244" s="176" t="str">
        <f>IFERROR(INDEX(EtaCliente!M:M,MATCH(TabClienteLocalidade[[#This Row],[Validação]],EtaCliente!$B:$B,0)),TabClienteLocalidade[[#This Row],[Colunas13]])</f>
        <v>IBIARA</v>
      </c>
      <c r="AA244" s="147">
        <f>COUNTIFS(EtaCliente!B:B,AB244,EtaCliente!B:B,"&gt;&amp;1")</f>
        <v>1</v>
      </c>
      <c r="AB244" s="147" t="str">
        <f>IF(TabClienteLocalidade[[#This Row],[Cliente]]="","",TabClienteLocalidade[[#This Row],[Cliente]]&amp;" - "&amp;TabClienteLocalidade[[#This Row],[Localidade]])</f>
        <v>CAGEPA - IBIARA</v>
      </c>
      <c r="AC244" s="191"/>
      <c r="AD244" s="191" t="e">
        <f t="shared" si="12"/>
        <v>#VALUE!</v>
      </c>
      <c r="AE244" s="191" t="e">
        <f t="shared" si="13"/>
        <v>#VALUE!</v>
      </c>
      <c r="AF244" s="191"/>
      <c r="AG244" s="191"/>
      <c r="AH244" s="191"/>
    </row>
    <row r="245" spans="1:34" x14ac:dyDescent="0.2">
      <c r="A245" s="14" t="str">
        <f t="shared" si="14"/>
        <v>(242, 'CAGEPA', '', 'IGARACY', 'IGARACY', 'PB', '-7.19119734', '-38.06715018', '0'),</v>
      </c>
      <c r="B245" s="14" t="s">
        <v>8395</v>
      </c>
      <c r="C245" s="14">
        <v>242</v>
      </c>
      <c r="D245" s="14" t="s">
        <v>8399</v>
      </c>
      <c r="E245" s="14" t="str">
        <f>"'"&amp;TabClienteLocalidade[[#This Row],[Cliente]]&amp;"'"</f>
        <v>'CAGEPA'</v>
      </c>
      <c r="F245" s="14" t="s">
        <v>8399</v>
      </c>
      <c r="G245" s="14" t="str">
        <f>"'"&amp;TabClienteLocalidade[[#This Row],[Regional]]&amp;"'"</f>
        <v>''</v>
      </c>
      <c r="H245" s="14" t="s">
        <v>8399</v>
      </c>
      <c r="I245" s="14" t="str">
        <f>"'"&amp;TabClienteLocalidade[[#This Row],[Localidade]]&amp;"'"</f>
        <v>'IGARACY'</v>
      </c>
      <c r="J245" s="14" t="s">
        <v>8399</v>
      </c>
      <c r="K245" s="14" t="str">
        <f>"'"&amp;TabClienteLocalidade[[#This Row],[Colunas2]]&amp;"'"</f>
        <v>'IGARACY'</v>
      </c>
      <c r="L245" s="14" t="s">
        <v>8399</v>
      </c>
      <c r="M245" s="14" t="str">
        <f>"'"&amp;TabClienteLocalidade[[#This Row],[UF]]&amp;"'"</f>
        <v>'PB'</v>
      </c>
      <c r="N245" s="14" t="s">
        <v>8399</v>
      </c>
      <c r="O245" s="14" t="str">
        <f>"'"&amp;IFERROR(TabClienteLocalidade[[#This Row],[Lat]],"")&amp;"'"</f>
        <v>'-7.19119734'</v>
      </c>
      <c r="P245" s="14" t="s">
        <v>8399</v>
      </c>
      <c r="Q245" s="14" t="str">
        <f>"'"&amp;IFERROR(TabClienteLocalidade[[#This Row],[Log]],"")&amp;"'"</f>
        <v>'-38.06715018'</v>
      </c>
      <c r="R245" s="14" t="s">
        <v>8399</v>
      </c>
      <c r="S245" s="14" t="str">
        <f t="shared" si="15"/>
        <v>'0'</v>
      </c>
      <c r="T245" s="213" t="s">
        <v>8397</v>
      </c>
      <c r="U245" s="213">
        <f>COUNTIFS(CLIENTE_FORN[NICK],TabClienteLocalidade[[#This Row],[Cliente]])</f>
        <v>1</v>
      </c>
      <c r="V245" s="145" t="s">
        <v>32</v>
      </c>
      <c r="X245" s="145" t="s">
        <v>461</v>
      </c>
      <c r="Y245" s="176" t="str">
        <f>IFERROR(INDEX(EtaCliente!K:K,MATCH(TabClienteLocalidade[[#This Row],[Validação]],EtaCliente!$B:$B,0)),TabClienteLocalidade[[#This Row],[Colunas14]])</f>
        <v>PB</v>
      </c>
      <c r="Z245" s="176" t="str">
        <f>IFERROR(INDEX(EtaCliente!M:M,MATCH(TabClienteLocalidade[[#This Row],[Validação]],EtaCliente!$B:$B,0)),TabClienteLocalidade[[#This Row],[Colunas13]])</f>
        <v>IGARACY</v>
      </c>
      <c r="AA245" s="147">
        <f>COUNTIFS(EtaCliente!B:B,AB245,EtaCliente!B:B,"&gt;&amp;1")</f>
        <v>1</v>
      </c>
      <c r="AB245" s="147" t="str">
        <f>IF(TabClienteLocalidade[[#This Row],[Cliente]]="","",TabClienteLocalidade[[#This Row],[Cliente]]&amp;" - "&amp;TabClienteLocalidade[[#This Row],[Localidade]])</f>
        <v>CAGEPA - IGARACY</v>
      </c>
      <c r="AC245" s="191" t="s">
        <v>8337</v>
      </c>
      <c r="AD245" s="191" t="str">
        <f t="shared" si="12"/>
        <v>-7.19119734</v>
      </c>
      <c r="AE245" s="191" t="str">
        <f t="shared" si="13"/>
        <v>-38.06715018</v>
      </c>
      <c r="AF245" s="191"/>
      <c r="AG245" s="191"/>
      <c r="AH245" s="191"/>
    </row>
    <row r="246" spans="1:34" x14ac:dyDescent="0.2">
      <c r="A246" s="14" t="str">
        <f t="shared" si="14"/>
        <v>(243, 'CAGEPA', '', 'IMACULADA', 'IMACULADA', 'PB', '', '', '0'),</v>
      </c>
      <c r="B246" s="14" t="s">
        <v>8395</v>
      </c>
      <c r="C246" s="14">
        <v>243</v>
      </c>
      <c r="D246" s="14" t="s">
        <v>8399</v>
      </c>
      <c r="E246" s="14" t="str">
        <f>"'"&amp;TabClienteLocalidade[[#This Row],[Cliente]]&amp;"'"</f>
        <v>'CAGEPA'</v>
      </c>
      <c r="F246" s="14" t="s">
        <v>8399</v>
      </c>
      <c r="G246" s="14" t="str">
        <f>"'"&amp;TabClienteLocalidade[[#This Row],[Regional]]&amp;"'"</f>
        <v>''</v>
      </c>
      <c r="H246" s="14" t="s">
        <v>8399</v>
      </c>
      <c r="I246" s="14" t="str">
        <f>"'"&amp;TabClienteLocalidade[[#This Row],[Localidade]]&amp;"'"</f>
        <v>'IMACULADA'</v>
      </c>
      <c r="J246" s="14" t="s">
        <v>8399</v>
      </c>
      <c r="K246" s="14" t="str">
        <f>"'"&amp;TabClienteLocalidade[[#This Row],[Colunas2]]&amp;"'"</f>
        <v>'IMACULADA'</v>
      </c>
      <c r="L246" s="14" t="s">
        <v>8399</v>
      </c>
      <c r="M246" s="14" t="str">
        <f>"'"&amp;TabClienteLocalidade[[#This Row],[UF]]&amp;"'"</f>
        <v>'PB'</v>
      </c>
      <c r="N246" s="14" t="s">
        <v>8399</v>
      </c>
      <c r="O246" s="14" t="str">
        <f>"'"&amp;IFERROR(TabClienteLocalidade[[#This Row],[Lat]],"")&amp;"'"</f>
        <v>''</v>
      </c>
      <c r="P246" s="14" t="s">
        <v>8399</v>
      </c>
      <c r="Q246" s="14" t="str">
        <f>"'"&amp;IFERROR(TabClienteLocalidade[[#This Row],[Log]],"")&amp;"'"</f>
        <v>''</v>
      </c>
      <c r="R246" s="14" t="s">
        <v>8399</v>
      </c>
      <c r="S246" s="14" t="str">
        <f t="shared" si="15"/>
        <v>'0'</v>
      </c>
      <c r="T246" s="213" t="s">
        <v>8397</v>
      </c>
      <c r="U246" s="213">
        <f>COUNTIFS(CLIENTE_FORN[NICK],TabClienteLocalidade[[#This Row],[Cliente]])</f>
        <v>1</v>
      </c>
      <c r="V246" s="145" t="s">
        <v>32</v>
      </c>
      <c r="X246" s="145" t="s">
        <v>462</v>
      </c>
      <c r="Y246" s="176" t="str">
        <f>IFERROR(INDEX(EtaCliente!K:K,MATCH(TabClienteLocalidade[[#This Row],[Validação]],EtaCliente!$B:$B,0)),TabClienteLocalidade[[#This Row],[Colunas14]])</f>
        <v>PB</v>
      </c>
      <c r="Z246" s="176" t="str">
        <f>IFERROR(INDEX(EtaCliente!M:M,MATCH(TabClienteLocalidade[[#This Row],[Validação]],EtaCliente!$B:$B,0)),TabClienteLocalidade[[#This Row],[Colunas13]])</f>
        <v>IMACULADA</v>
      </c>
      <c r="AA246" s="147">
        <f>COUNTIFS(EtaCliente!B:B,AB246,EtaCliente!B:B,"&gt;&amp;1")</f>
        <v>1</v>
      </c>
      <c r="AB246" s="147" t="str">
        <f>IF(TabClienteLocalidade[[#This Row],[Cliente]]="","",TabClienteLocalidade[[#This Row],[Cliente]]&amp;" - "&amp;TabClienteLocalidade[[#This Row],[Localidade]])</f>
        <v>CAGEPA - IMACULADA</v>
      </c>
      <c r="AC246" s="191"/>
      <c r="AD246" s="191" t="e">
        <f t="shared" si="12"/>
        <v>#VALUE!</v>
      </c>
      <c r="AE246" s="191" t="e">
        <f t="shared" si="13"/>
        <v>#VALUE!</v>
      </c>
      <c r="AF246" s="191"/>
      <c r="AG246" s="191"/>
      <c r="AH246" s="191"/>
    </row>
    <row r="247" spans="1:34" x14ac:dyDescent="0.2">
      <c r="A247" s="14" t="str">
        <f t="shared" si="14"/>
        <v>(244, 'CAGEPA', '', 'INGA', 'INGA', 'PB', '', '', '0'),</v>
      </c>
      <c r="B247" s="14" t="s">
        <v>8395</v>
      </c>
      <c r="C247" s="14">
        <v>244</v>
      </c>
      <c r="D247" s="14" t="s">
        <v>8399</v>
      </c>
      <c r="E247" s="14" t="str">
        <f>"'"&amp;TabClienteLocalidade[[#This Row],[Cliente]]&amp;"'"</f>
        <v>'CAGEPA'</v>
      </c>
      <c r="F247" s="14" t="s">
        <v>8399</v>
      </c>
      <c r="G247" s="14" t="str">
        <f>"'"&amp;TabClienteLocalidade[[#This Row],[Regional]]&amp;"'"</f>
        <v>''</v>
      </c>
      <c r="H247" s="14" t="s">
        <v>8399</v>
      </c>
      <c r="I247" s="14" t="str">
        <f>"'"&amp;TabClienteLocalidade[[#This Row],[Localidade]]&amp;"'"</f>
        <v>'INGA'</v>
      </c>
      <c r="J247" s="14" t="s">
        <v>8399</v>
      </c>
      <c r="K247" s="14" t="str">
        <f>"'"&amp;TabClienteLocalidade[[#This Row],[Colunas2]]&amp;"'"</f>
        <v>'INGA'</v>
      </c>
      <c r="L247" s="14" t="s">
        <v>8399</v>
      </c>
      <c r="M247" s="14" t="str">
        <f>"'"&amp;TabClienteLocalidade[[#This Row],[UF]]&amp;"'"</f>
        <v>'PB'</v>
      </c>
      <c r="N247" s="14" t="s">
        <v>8399</v>
      </c>
      <c r="O247" s="14" t="str">
        <f>"'"&amp;IFERROR(TabClienteLocalidade[[#This Row],[Lat]],"")&amp;"'"</f>
        <v>''</v>
      </c>
      <c r="P247" s="14" t="s">
        <v>8399</v>
      </c>
      <c r="Q247" s="14" t="str">
        <f>"'"&amp;IFERROR(TabClienteLocalidade[[#This Row],[Log]],"")&amp;"'"</f>
        <v>''</v>
      </c>
      <c r="R247" s="14" t="s">
        <v>8399</v>
      </c>
      <c r="S247" s="14" t="str">
        <f t="shared" si="15"/>
        <v>'0'</v>
      </c>
      <c r="T247" s="213" t="s">
        <v>8397</v>
      </c>
      <c r="U247" s="213">
        <f>COUNTIFS(CLIENTE_FORN[NICK],TabClienteLocalidade[[#This Row],[Cliente]])</f>
        <v>1</v>
      </c>
      <c r="V247" s="145" t="s">
        <v>32</v>
      </c>
      <c r="X247" s="145" t="s">
        <v>1560</v>
      </c>
      <c r="Y247" s="176" t="str">
        <f>IFERROR(INDEX(EtaCliente!K:K,MATCH(TabClienteLocalidade[[#This Row],[Validação]],EtaCliente!$B:$B,0)),TabClienteLocalidade[[#This Row],[Colunas14]])</f>
        <v>PB</v>
      </c>
      <c r="Z247" s="176" t="str">
        <f>IFERROR(INDEX(EtaCliente!M:M,MATCH(TabClienteLocalidade[[#This Row],[Validação]],EtaCliente!$B:$B,0)),TabClienteLocalidade[[#This Row],[Colunas13]])</f>
        <v>INGA</v>
      </c>
      <c r="AA247" s="147">
        <f>COUNTIFS(EtaCliente!B:B,AB247,EtaCliente!B:B,"&gt;&amp;1")</f>
        <v>1</v>
      </c>
      <c r="AB247" s="147" t="str">
        <f>IF(TabClienteLocalidade[[#This Row],[Cliente]]="","",TabClienteLocalidade[[#This Row],[Cliente]]&amp;" - "&amp;TabClienteLocalidade[[#This Row],[Localidade]])</f>
        <v>CAGEPA - INGA</v>
      </c>
      <c r="AC247" s="191"/>
      <c r="AD247" s="191" t="e">
        <f t="shared" si="12"/>
        <v>#VALUE!</v>
      </c>
      <c r="AE247" s="191" t="e">
        <f t="shared" si="13"/>
        <v>#VALUE!</v>
      </c>
      <c r="AF247" s="191"/>
      <c r="AG247" s="191"/>
      <c r="AH247" s="191"/>
    </row>
    <row r="248" spans="1:34" x14ac:dyDescent="0.2">
      <c r="A248" s="14" t="str">
        <f t="shared" si="14"/>
        <v>(245, 'CAGEPA', '', 'IPUEIRA', 'PAULISTA', 'PB', '', '', '0'),</v>
      </c>
      <c r="B248" s="14" t="s">
        <v>8395</v>
      </c>
      <c r="C248" s="14">
        <v>245</v>
      </c>
      <c r="D248" s="14" t="s">
        <v>8399</v>
      </c>
      <c r="E248" s="14" t="str">
        <f>"'"&amp;TabClienteLocalidade[[#This Row],[Cliente]]&amp;"'"</f>
        <v>'CAGEPA'</v>
      </c>
      <c r="F248" s="14" t="s">
        <v>8399</v>
      </c>
      <c r="G248" s="14" t="str">
        <f>"'"&amp;TabClienteLocalidade[[#This Row],[Regional]]&amp;"'"</f>
        <v>''</v>
      </c>
      <c r="H248" s="14" t="s">
        <v>8399</v>
      </c>
      <c r="I248" s="14" t="str">
        <f>"'"&amp;TabClienteLocalidade[[#This Row],[Localidade]]&amp;"'"</f>
        <v>'IPUEIRA'</v>
      </c>
      <c r="J248" s="14" t="s">
        <v>8399</v>
      </c>
      <c r="K248" s="14" t="str">
        <f>"'"&amp;TabClienteLocalidade[[#This Row],[Colunas2]]&amp;"'"</f>
        <v>'PAULISTA'</v>
      </c>
      <c r="L248" s="14" t="s">
        <v>8399</v>
      </c>
      <c r="M248" s="14" t="str">
        <f>"'"&amp;TabClienteLocalidade[[#This Row],[UF]]&amp;"'"</f>
        <v>'PB'</v>
      </c>
      <c r="N248" s="14" t="s">
        <v>8399</v>
      </c>
      <c r="O248" s="14" t="str">
        <f>"'"&amp;IFERROR(TabClienteLocalidade[[#This Row],[Lat]],"")&amp;"'"</f>
        <v>''</v>
      </c>
      <c r="P248" s="14" t="s">
        <v>8399</v>
      </c>
      <c r="Q248" s="14" t="str">
        <f>"'"&amp;IFERROR(TabClienteLocalidade[[#This Row],[Log]],"")&amp;"'"</f>
        <v>''</v>
      </c>
      <c r="R248" s="14" t="s">
        <v>8399</v>
      </c>
      <c r="S248" s="14" t="str">
        <f t="shared" si="15"/>
        <v>'0'</v>
      </c>
      <c r="T248" s="213" t="s">
        <v>8397</v>
      </c>
      <c r="U248" s="213">
        <f>COUNTIFS(CLIENTE_FORN[NICK],TabClienteLocalidade[[#This Row],[Cliente]])</f>
        <v>1</v>
      </c>
      <c r="V248" s="145" t="s">
        <v>32</v>
      </c>
      <c r="X248" s="145" t="s">
        <v>360</v>
      </c>
      <c r="Y248" s="176" t="str">
        <f>IFERROR(INDEX(EtaCliente!K:K,MATCH(TabClienteLocalidade[[#This Row],[Validação]],EtaCliente!$B:$B,0)),TabClienteLocalidade[[#This Row],[Colunas14]])</f>
        <v>PB</v>
      </c>
      <c r="Z248" s="176" t="str">
        <f>IFERROR(INDEX(EtaCliente!M:M,MATCH(TabClienteLocalidade[[#This Row],[Validação]],EtaCliente!$B:$B,0)),TabClienteLocalidade[[#This Row],[Colunas13]])</f>
        <v>PAULISTA</v>
      </c>
      <c r="AA248" s="147">
        <f>COUNTIFS(EtaCliente!B:B,AB248,EtaCliente!B:B,"&gt;&amp;1")</f>
        <v>1</v>
      </c>
      <c r="AB248" s="147" t="str">
        <f>IF(TabClienteLocalidade[[#This Row],[Cliente]]="","",TabClienteLocalidade[[#This Row],[Cliente]]&amp;" - "&amp;TabClienteLocalidade[[#This Row],[Localidade]])</f>
        <v>CAGEPA - IPUEIRA</v>
      </c>
      <c r="AC248" s="191"/>
      <c r="AD248" s="191" t="e">
        <f t="shared" si="12"/>
        <v>#VALUE!</v>
      </c>
      <c r="AE248" s="191" t="e">
        <f t="shared" si="13"/>
        <v>#VALUE!</v>
      </c>
      <c r="AF248" s="191"/>
      <c r="AG248" s="191"/>
      <c r="AH248" s="191"/>
    </row>
    <row r="249" spans="1:34" x14ac:dyDescent="0.2">
      <c r="A249" s="14" t="str">
        <f t="shared" si="14"/>
        <v>(246, 'CAGEPA', '', 'ITAPORANGA', 'ITAPORANGA', 'PB', '', '', '0'),</v>
      </c>
      <c r="B249" s="14" t="s">
        <v>8395</v>
      </c>
      <c r="C249" s="14">
        <v>246</v>
      </c>
      <c r="D249" s="14" t="s">
        <v>8399</v>
      </c>
      <c r="E249" s="14" t="str">
        <f>"'"&amp;TabClienteLocalidade[[#This Row],[Cliente]]&amp;"'"</f>
        <v>'CAGEPA'</v>
      </c>
      <c r="F249" s="14" t="s">
        <v>8399</v>
      </c>
      <c r="G249" s="14" t="str">
        <f>"'"&amp;TabClienteLocalidade[[#This Row],[Regional]]&amp;"'"</f>
        <v>''</v>
      </c>
      <c r="H249" s="14" t="s">
        <v>8399</v>
      </c>
      <c r="I249" s="14" t="str">
        <f>"'"&amp;TabClienteLocalidade[[#This Row],[Localidade]]&amp;"'"</f>
        <v>'ITAPORANGA'</v>
      </c>
      <c r="J249" s="14" t="s">
        <v>8399</v>
      </c>
      <c r="K249" s="14" t="str">
        <f>"'"&amp;TabClienteLocalidade[[#This Row],[Colunas2]]&amp;"'"</f>
        <v>'ITAPORANGA'</v>
      </c>
      <c r="L249" s="14" t="s">
        <v>8399</v>
      </c>
      <c r="M249" s="14" t="str">
        <f>"'"&amp;TabClienteLocalidade[[#This Row],[UF]]&amp;"'"</f>
        <v>'PB'</v>
      </c>
      <c r="N249" s="14" t="s">
        <v>8399</v>
      </c>
      <c r="O249" s="14" t="str">
        <f>"'"&amp;IFERROR(TabClienteLocalidade[[#This Row],[Lat]],"")&amp;"'"</f>
        <v>''</v>
      </c>
      <c r="P249" s="14" t="s">
        <v>8399</v>
      </c>
      <c r="Q249" s="14" t="str">
        <f>"'"&amp;IFERROR(TabClienteLocalidade[[#This Row],[Log]],"")&amp;"'"</f>
        <v>''</v>
      </c>
      <c r="R249" s="14" t="s">
        <v>8399</v>
      </c>
      <c r="S249" s="14" t="str">
        <f t="shared" si="15"/>
        <v>'0'</v>
      </c>
      <c r="T249" s="213" t="s">
        <v>8397</v>
      </c>
      <c r="U249" s="213">
        <f>COUNTIFS(CLIENTE_FORN[NICK],TabClienteLocalidade[[#This Row],[Cliente]])</f>
        <v>1</v>
      </c>
      <c r="V249" s="145" t="s">
        <v>32</v>
      </c>
      <c r="X249" s="145" t="s">
        <v>463</v>
      </c>
      <c r="Y249" s="176" t="str">
        <f>IFERROR(INDEX(EtaCliente!K:K,MATCH(TabClienteLocalidade[[#This Row],[Validação]],EtaCliente!$B:$B,0)),TabClienteLocalidade[[#This Row],[Colunas14]])</f>
        <v>PB</v>
      </c>
      <c r="Z249" s="176" t="str">
        <f>IFERROR(INDEX(EtaCliente!M:M,MATCH(TabClienteLocalidade[[#This Row],[Validação]],EtaCliente!$B:$B,0)),TabClienteLocalidade[[#This Row],[Colunas13]])</f>
        <v>ITAPORANGA</v>
      </c>
      <c r="AA249" s="147">
        <f>COUNTIFS(EtaCliente!B:B,AB249,EtaCliente!B:B,"&gt;&amp;1")</f>
        <v>1</v>
      </c>
      <c r="AB249" s="147" t="str">
        <f>IF(TabClienteLocalidade[[#This Row],[Cliente]]="","",TabClienteLocalidade[[#This Row],[Cliente]]&amp;" - "&amp;TabClienteLocalidade[[#This Row],[Localidade]])</f>
        <v>CAGEPA - ITAPORANGA</v>
      </c>
      <c r="AC249" s="191"/>
      <c r="AD249" s="191" t="e">
        <f t="shared" si="12"/>
        <v>#VALUE!</v>
      </c>
      <c r="AE249" s="191" t="e">
        <f t="shared" si="13"/>
        <v>#VALUE!</v>
      </c>
      <c r="AF249" s="191"/>
      <c r="AG249" s="191"/>
      <c r="AH249" s="191"/>
    </row>
    <row r="250" spans="1:34" x14ac:dyDescent="0.2">
      <c r="A250" s="14" t="str">
        <f t="shared" si="14"/>
        <v>(247, 'CAGEPA', 'BORBOREMA', 'ITATUBA', 'ITATUBA', 'PB', '-7.41563111', '-35.63764784', '0'),</v>
      </c>
      <c r="B250" s="14" t="s">
        <v>8395</v>
      </c>
      <c r="C250" s="14">
        <v>247</v>
      </c>
      <c r="D250" s="14" t="s">
        <v>8399</v>
      </c>
      <c r="E250" s="14" t="str">
        <f>"'"&amp;TabClienteLocalidade[[#This Row],[Cliente]]&amp;"'"</f>
        <v>'CAGEPA'</v>
      </c>
      <c r="F250" s="14" t="s">
        <v>8399</v>
      </c>
      <c r="G250" s="14" t="str">
        <f>"'"&amp;TabClienteLocalidade[[#This Row],[Regional]]&amp;"'"</f>
        <v>'BORBOREMA'</v>
      </c>
      <c r="H250" s="14" t="s">
        <v>8399</v>
      </c>
      <c r="I250" s="14" t="str">
        <f>"'"&amp;TabClienteLocalidade[[#This Row],[Localidade]]&amp;"'"</f>
        <v>'ITATUBA'</v>
      </c>
      <c r="J250" s="14" t="s">
        <v>8399</v>
      </c>
      <c r="K250" s="14" t="str">
        <f>"'"&amp;TabClienteLocalidade[[#This Row],[Colunas2]]&amp;"'"</f>
        <v>'ITATUBA'</v>
      </c>
      <c r="L250" s="14" t="s">
        <v>8399</v>
      </c>
      <c r="M250" s="14" t="str">
        <f>"'"&amp;TabClienteLocalidade[[#This Row],[UF]]&amp;"'"</f>
        <v>'PB'</v>
      </c>
      <c r="N250" s="14" t="s">
        <v>8399</v>
      </c>
      <c r="O250" s="14" t="str">
        <f>"'"&amp;IFERROR(TabClienteLocalidade[[#This Row],[Lat]],"")&amp;"'"</f>
        <v>'-7.41563111'</v>
      </c>
      <c r="P250" s="14" t="s">
        <v>8399</v>
      </c>
      <c r="Q250" s="14" t="str">
        <f>"'"&amp;IFERROR(TabClienteLocalidade[[#This Row],[Log]],"")&amp;"'"</f>
        <v>'-35.63764784'</v>
      </c>
      <c r="R250" s="14" t="s">
        <v>8399</v>
      </c>
      <c r="S250" s="14" t="str">
        <f t="shared" si="15"/>
        <v>'0'</v>
      </c>
      <c r="T250" s="213" t="s">
        <v>8397</v>
      </c>
      <c r="U250" s="213">
        <f>COUNTIFS(CLIENTE_FORN[NICK],TabClienteLocalidade[[#This Row],[Cliente]])</f>
        <v>1</v>
      </c>
      <c r="V250" s="143" t="s">
        <v>32</v>
      </c>
      <c r="W250" s="143" t="s">
        <v>161</v>
      </c>
      <c r="X250" s="145" t="s">
        <v>464</v>
      </c>
      <c r="Y250" s="176" t="str">
        <f>IFERROR(INDEX(EtaCliente!K:K,MATCH(TabClienteLocalidade[[#This Row],[Validação]],EtaCliente!$B:$B,0)),TabClienteLocalidade[[#This Row],[Colunas14]])</f>
        <v>PB</v>
      </c>
      <c r="Z250" s="176" t="str">
        <f>IFERROR(INDEX(EtaCliente!M:M,MATCH(TabClienteLocalidade[[#This Row],[Validação]],EtaCliente!$B:$B,0)),TabClienteLocalidade[[#This Row],[Colunas13]])</f>
        <v>ITATUBA</v>
      </c>
      <c r="AA250" s="147">
        <f>COUNTIFS(EtaCliente!B:B,AB250,EtaCliente!B:B,"&gt;&amp;1")</f>
        <v>1</v>
      </c>
      <c r="AB250" s="147" t="str">
        <f>IF(TabClienteLocalidade[[#This Row],[Cliente]]="","",TabClienteLocalidade[[#This Row],[Cliente]]&amp;" - "&amp;TabClienteLocalidade[[#This Row],[Localidade]])</f>
        <v>CAGEPA - ITATUBA</v>
      </c>
      <c r="AC250" s="191" t="s">
        <v>8352</v>
      </c>
      <c r="AD250" s="191" t="str">
        <f t="shared" si="12"/>
        <v>-7.41563111</v>
      </c>
      <c r="AE250" s="191" t="str">
        <f t="shared" si="13"/>
        <v>-35.63764784</v>
      </c>
      <c r="AF250" s="191"/>
      <c r="AG250" s="191"/>
      <c r="AH250" s="191"/>
    </row>
    <row r="251" spans="1:34" x14ac:dyDescent="0.2">
      <c r="A251" s="14" t="str">
        <f t="shared" si="14"/>
        <v>(248, 'CAGEPA', '', 'JACARAU', 'JACARAU', 'PB', '', '', '0'),</v>
      </c>
      <c r="B251" s="14" t="s">
        <v>8395</v>
      </c>
      <c r="C251" s="14">
        <v>248</v>
      </c>
      <c r="D251" s="14" t="s">
        <v>8399</v>
      </c>
      <c r="E251" s="14" t="str">
        <f>"'"&amp;TabClienteLocalidade[[#This Row],[Cliente]]&amp;"'"</f>
        <v>'CAGEPA'</v>
      </c>
      <c r="F251" s="14" t="s">
        <v>8399</v>
      </c>
      <c r="G251" s="14" t="str">
        <f>"'"&amp;TabClienteLocalidade[[#This Row],[Regional]]&amp;"'"</f>
        <v>''</v>
      </c>
      <c r="H251" s="14" t="s">
        <v>8399</v>
      </c>
      <c r="I251" s="14" t="str">
        <f>"'"&amp;TabClienteLocalidade[[#This Row],[Localidade]]&amp;"'"</f>
        <v>'JACARAU'</v>
      </c>
      <c r="J251" s="14" t="s">
        <v>8399</v>
      </c>
      <c r="K251" s="14" t="str">
        <f>"'"&amp;TabClienteLocalidade[[#This Row],[Colunas2]]&amp;"'"</f>
        <v>'JACARAU'</v>
      </c>
      <c r="L251" s="14" t="s">
        <v>8399</v>
      </c>
      <c r="M251" s="14" t="str">
        <f>"'"&amp;TabClienteLocalidade[[#This Row],[UF]]&amp;"'"</f>
        <v>'PB'</v>
      </c>
      <c r="N251" s="14" t="s">
        <v>8399</v>
      </c>
      <c r="O251" s="14" t="str">
        <f>"'"&amp;IFERROR(TabClienteLocalidade[[#This Row],[Lat]],"")&amp;"'"</f>
        <v>''</v>
      </c>
      <c r="P251" s="14" t="s">
        <v>8399</v>
      </c>
      <c r="Q251" s="14" t="str">
        <f>"'"&amp;IFERROR(TabClienteLocalidade[[#This Row],[Log]],"")&amp;"'"</f>
        <v>''</v>
      </c>
      <c r="R251" s="14" t="s">
        <v>8399</v>
      </c>
      <c r="S251" s="14" t="str">
        <f t="shared" si="15"/>
        <v>'0'</v>
      </c>
      <c r="T251" s="213" t="s">
        <v>8397</v>
      </c>
      <c r="U251" s="213">
        <f>COUNTIFS(CLIENTE_FORN[NICK],TabClienteLocalidade[[#This Row],[Cliente]])</f>
        <v>1</v>
      </c>
      <c r="V251" s="145" t="s">
        <v>32</v>
      </c>
      <c r="X251" s="145" t="s">
        <v>1568</v>
      </c>
      <c r="Y251" s="176" t="str">
        <f>IFERROR(INDEX(EtaCliente!K:K,MATCH(TabClienteLocalidade[[#This Row],[Validação]],EtaCliente!$B:$B,0)),TabClienteLocalidade[[#This Row],[Colunas14]])</f>
        <v>PB</v>
      </c>
      <c r="Z251" s="176" t="str">
        <f>IFERROR(INDEX(EtaCliente!M:M,MATCH(TabClienteLocalidade[[#This Row],[Validação]],EtaCliente!$B:$B,0)),TabClienteLocalidade[[#This Row],[Colunas13]])</f>
        <v>JACARAU</v>
      </c>
      <c r="AA251" s="147">
        <f>COUNTIFS(EtaCliente!B:B,AB251,EtaCliente!B:B,"&gt;&amp;1")</f>
        <v>1</v>
      </c>
      <c r="AB251" s="147" t="str">
        <f>IF(TabClienteLocalidade[[#This Row],[Cliente]]="","",TabClienteLocalidade[[#This Row],[Cliente]]&amp;" - "&amp;TabClienteLocalidade[[#This Row],[Localidade]])</f>
        <v>CAGEPA - JACARAU</v>
      </c>
      <c r="AC251" s="191"/>
      <c r="AD251" s="191" t="e">
        <f t="shared" si="12"/>
        <v>#VALUE!</v>
      </c>
      <c r="AE251" s="191" t="e">
        <f t="shared" si="13"/>
        <v>#VALUE!</v>
      </c>
      <c r="AF251" s="191"/>
      <c r="AG251" s="191"/>
      <c r="AH251" s="191"/>
    </row>
    <row r="252" spans="1:34" x14ac:dyDescent="0.2">
      <c r="A252" s="14" t="str">
        <f t="shared" si="14"/>
        <v>(249, 'CAGEPA', 'LITORAL', 'JACUMÃ', '0', '0', '', '', '0'),</v>
      </c>
      <c r="B252" s="14" t="s">
        <v>8395</v>
      </c>
      <c r="C252" s="14">
        <v>249</v>
      </c>
      <c r="D252" s="14" t="s">
        <v>8399</v>
      </c>
      <c r="E252" s="14" t="str">
        <f>"'"&amp;TabClienteLocalidade[[#This Row],[Cliente]]&amp;"'"</f>
        <v>'CAGEPA'</v>
      </c>
      <c r="F252" s="14" t="s">
        <v>8399</v>
      </c>
      <c r="G252" s="14" t="str">
        <f>"'"&amp;TabClienteLocalidade[[#This Row],[Regional]]&amp;"'"</f>
        <v>'LITORAL'</v>
      </c>
      <c r="H252" s="14" t="s">
        <v>8399</v>
      </c>
      <c r="I252" s="14" t="str">
        <f>"'"&amp;TabClienteLocalidade[[#This Row],[Localidade]]&amp;"'"</f>
        <v>'JACUMÃ'</v>
      </c>
      <c r="J252" s="14" t="s">
        <v>8399</v>
      </c>
      <c r="K252" s="14" t="str">
        <f>"'"&amp;TabClienteLocalidade[[#This Row],[Colunas2]]&amp;"'"</f>
        <v>'0'</v>
      </c>
      <c r="L252" s="14" t="s">
        <v>8399</v>
      </c>
      <c r="M252" s="14" t="str">
        <f>"'"&amp;TabClienteLocalidade[[#This Row],[UF]]&amp;"'"</f>
        <v>'0'</v>
      </c>
      <c r="N252" s="14" t="s">
        <v>8399</v>
      </c>
      <c r="O252" s="14" t="str">
        <f>"'"&amp;IFERROR(TabClienteLocalidade[[#This Row],[Lat]],"")&amp;"'"</f>
        <v>''</v>
      </c>
      <c r="P252" s="14" t="s">
        <v>8399</v>
      </c>
      <c r="Q252" s="14" t="str">
        <f>"'"&amp;IFERROR(TabClienteLocalidade[[#This Row],[Log]],"")&amp;"'"</f>
        <v>''</v>
      </c>
      <c r="R252" s="14" t="s">
        <v>8399</v>
      </c>
      <c r="S252" s="14" t="str">
        <f t="shared" si="15"/>
        <v>'0'</v>
      </c>
      <c r="T252" s="213" t="s">
        <v>8397</v>
      </c>
      <c r="U252" s="213">
        <f>COUNTIFS(CLIENTE_FORN[NICK],TabClienteLocalidade[[#This Row],[Cliente]])</f>
        <v>1</v>
      </c>
      <c r="V252" s="143" t="s">
        <v>32</v>
      </c>
      <c r="W252" s="143" t="s">
        <v>616</v>
      </c>
      <c r="X252" s="145" t="s">
        <v>7334</v>
      </c>
      <c r="Y252" s="176">
        <f>IFERROR(INDEX(EtaCliente!K:K,MATCH(TabClienteLocalidade[[#This Row],[Validação]],EtaCliente!$B:$B,0)),TabClienteLocalidade[[#This Row],[Colunas14]])</f>
        <v>0</v>
      </c>
      <c r="Z252" s="176">
        <f>IFERROR(INDEX(EtaCliente!M:M,MATCH(TabClienteLocalidade[[#This Row],[Validação]],EtaCliente!$B:$B,0)),TabClienteLocalidade[[#This Row],[Colunas13]])</f>
        <v>0</v>
      </c>
      <c r="AA252" s="147">
        <f>COUNTIFS(EtaCliente!B:B,AB252,EtaCliente!B:B,"&gt;&amp;1")</f>
        <v>0</v>
      </c>
      <c r="AB252" s="147" t="str">
        <f>IF(TabClienteLocalidade[[#This Row],[Cliente]]="","",TabClienteLocalidade[[#This Row],[Cliente]]&amp;" - "&amp;TabClienteLocalidade[[#This Row],[Localidade]])</f>
        <v>CAGEPA - JACUMÃ</v>
      </c>
      <c r="AC252" s="191"/>
      <c r="AD252" s="191" t="e">
        <f t="shared" si="12"/>
        <v>#VALUE!</v>
      </c>
      <c r="AE252" s="191" t="e">
        <f t="shared" si="13"/>
        <v>#VALUE!</v>
      </c>
      <c r="AF252" s="191"/>
      <c r="AG252" s="191"/>
      <c r="AH252" s="191"/>
    </row>
    <row r="253" spans="1:34" x14ac:dyDescent="0.2">
      <c r="A253" s="14" t="str">
        <f t="shared" si="14"/>
        <v>(250, 'CAGEPA', '', 'JERICÓ', '0', '0', '', '', '0'),</v>
      </c>
      <c r="B253" s="14" t="s">
        <v>8395</v>
      </c>
      <c r="C253" s="14">
        <v>250</v>
      </c>
      <c r="D253" s="14" t="s">
        <v>8399</v>
      </c>
      <c r="E253" s="14" t="str">
        <f>"'"&amp;TabClienteLocalidade[[#This Row],[Cliente]]&amp;"'"</f>
        <v>'CAGEPA'</v>
      </c>
      <c r="F253" s="14" t="s">
        <v>8399</v>
      </c>
      <c r="G253" s="14" t="str">
        <f>"'"&amp;TabClienteLocalidade[[#This Row],[Regional]]&amp;"'"</f>
        <v>''</v>
      </c>
      <c r="H253" s="14" t="s">
        <v>8399</v>
      </c>
      <c r="I253" s="14" t="str">
        <f>"'"&amp;TabClienteLocalidade[[#This Row],[Localidade]]&amp;"'"</f>
        <v>'JERICÓ'</v>
      </c>
      <c r="J253" s="14" t="s">
        <v>8399</v>
      </c>
      <c r="K253" s="14" t="str">
        <f>"'"&amp;TabClienteLocalidade[[#This Row],[Colunas2]]&amp;"'"</f>
        <v>'0'</v>
      </c>
      <c r="L253" s="14" t="s">
        <v>8399</v>
      </c>
      <c r="M253" s="14" t="str">
        <f>"'"&amp;TabClienteLocalidade[[#This Row],[UF]]&amp;"'"</f>
        <v>'0'</v>
      </c>
      <c r="N253" s="14" t="s">
        <v>8399</v>
      </c>
      <c r="O253" s="14" t="str">
        <f>"'"&amp;IFERROR(TabClienteLocalidade[[#This Row],[Lat]],"")&amp;"'"</f>
        <v>''</v>
      </c>
      <c r="P253" s="14" t="s">
        <v>8399</v>
      </c>
      <c r="Q253" s="14" t="str">
        <f>"'"&amp;IFERROR(TabClienteLocalidade[[#This Row],[Log]],"")&amp;"'"</f>
        <v>''</v>
      </c>
      <c r="R253" s="14" t="s">
        <v>8399</v>
      </c>
      <c r="S253" s="14" t="str">
        <f t="shared" si="15"/>
        <v>'0'</v>
      </c>
      <c r="T253" s="213" t="s">
        <v>8397</v>
      </c>
      <c r="U253" s="213">
        <f>COUNTIFS(CLIENTE_FORN[NICK],TabClienteLocalidade[[#This Row],[Cliente]])</f>
        <v>1</v>
      </c>
      <c r="V253" s="145" t="s">
        <v>32</v>
      </c>
      <c r="X253" s="145" t="s">
        <v>7335</v>
      </c>
      <c r="Y253" s="176">
        <f>IFERROR(INDEX(EtaCliente!K:K,MATCH(TabClienteLocalidade[[#This Row],[Validação]],EtaCliente!$B:$B,0)),TabClienteLocalidade[[#This Row],[Colunas14]])</f>
        <v>0</v>
      </c>
      <c r="Z253" s="176">
        <f>IFERROR(INDEX(EtaCliente!M:M,MATCH(TabClienteLocalidade[[#This Row],[Validação]],EtaCliente!$B:$B,0)),TabClienteLocalidade[[#This Row],[Colunas13]])</f>
        <v>0</v>
      </c>
      <c r="AA253" s="147">
        <f>COUNTIFS(EtaCliente!B:B,AB253,EtaCliente!B:B,"&gt;&amp;1")</f>
        <v>0</v>
      </c>
      <c r="AB253" s="147" t="str">
        <f>IF(TabClienteLocalidade[[#This Row],[Cliente]]="","",TabClienteLocalidade[[#This Row],[Cliente]]&amp;" - "&amp;TabClienteLocalidade[[#This Row],[Localidade]])</f>
        <v>CAGEPA - JERICÓ</v>
      </c>
      <c r="AC253" s="191"/>
      <c r="AD253" s="191" t="e">
        <f t="shared" si="12"/>
        <v>#VALUE!</v>
      </c>
      <c r="AE253" s="191" t="e">
        <f t="shared" si="13"/>
        <v>#VALUE!</v>
      </c>
      <c r="AF253" s="191"/>
      <c r="AG253" s="191"/>
      <c r="AH253" s="191"/>
    </row>
    <row r="254" spans="1:34" x14ac:dyDescent="0.2">
      <c r="A254" s="14" t="str">
        <f t="shared" si="14"/>
        <v>(251, 'CAGEPA', 'BORBOREMA', 'JUAREZ TÁVORA', '0', '0', '-7.1660167', '-35.5938342', '0'),</v>
      </c>
      <c r="B254" s="14" t="s">
        <v>8395</v>
      </c>
      <c r="C254" s="14">
        <v>251</v>
      </c>
      <c r="D254" s="14" t="s">
        <v>8399</v>
      </c>
      <c r="E254" s="14" t="str">
        <f>"'"&amp;TabClienteLocalidade[[#This Row],[Cliente]]&amp;"'"</f>
        <v>'CAGEPA'</v>
      </c>
      <c r="F254" s="14" t="s">
        <v>8399</v>
      </c>
      <c r="G254" s="14" t="str">
        <f>"'"&amp;TabClienteLocalidade[[#This Row],[Regional]]&amp;"'"</f>
        <v>'BORBOREMA'</v>
      </c>
      <c r="H254" s="14" t="s">
        <v>8399</v>
      </c>
      <c r="I254" s="14" t="str">
        <f>"'"&amp;TabClienteLocalidade[[#This Row],[Localidade]]&amp;"'"</f>
        <v>'JUAREZ TÁVORA'</v>
      </c>
      <c r="J254" s="14" t="s">
        <v>8399</v>
      </c>
      <c r="K254" s="14" t="str">
        <f>"'"&amp;TabClienteLocalidade[[#This Row],[Colunas2]]&amp;"'"</f>
        <v>'0'</v>
      </c>
      <c r="L254" s="14" t="s">
        <v>8399</v>
      </c>
      <c r="M254" s="14" t="str">
        <f>"'"&amp;TabClienteLocalidade[[#This Row],[UF]]&amp;"'"</f>
        <v>'0'</v>
      </c>
      <c r="N254" s="14" t="s">
        <v>8399</v>
      </c>
      <c r="O254" s="14" t="str">
        <f>"'"&amp;IFERROR(TabClienteLocalidade[[#This Row],[Lat]],"")&amp;"'"</f>
        <v>'-7.1660167'</v>
      </c>
      <c r="P254" s="14" t="s">
        <v>8399</v>
      </c>
      <c r="Q254" s="14" t="str">
        <f>"'"&amp;IFERROR(TabClienteLocalidade[[#This Row],[Log]],"")&amp;"'"</f>
        <v>'-35.5938342'</v>
      </c>
      <c r="R254" s="14" t="s">
        <v>8399</v>
      </c>
      <c r="S254" s="14" t="str">
        <f t="shared" si="15"/>
        <v>'0'</v>
      </c>
      <c r="T254" s="213" t="s">
        <v>8397</v>
      </c>
      <c r="U254" s="213">
        <f>COUNTIFS(CLIENTE_FORN[NICK],TabClienteLocalidade[[#This Row],[Cliente]])</f>
        <v>1</v>
      </c>
      <c r="V254" s="143" t="s">
        <v>32</v>
      </c>
      <c r="W254" s="143" t="s">
        <v>161</v>
      </c>
      <c r="X254" s="145" t="s">
        <v>7336</v>
      </c>
      <c r="Y254" s="176">
        <f>IFERROR(INDEX(EtaCliente!K:K,MATCH(TabClienteLocalidade[[#This Row],[Validação]],EtaCliente!$B:$B,0)),TabClienteLocalidade[[#This Row],[Colunas14]])</f>
        <v>0</v>
      </c>
      <c r="Z254" s="176">
        <f>IFERROR(INDEX(EtaCliente!M:M,MATCH(TabClienteLocalidade[[#This Row],[Validação]],EtaCliente!$B:$B,0)),TabClienteLocalidade[[#This Row],[Colunas13]])</f>
        <v>0</v>
      </c>
      <c r="AA254" s="147">
        <f>COUNTIFS(EtaCliente!B:B,AB254,EtaCliente!B:B,"&gt;&amp;1")</f>
        <v>0</v>
      </c>
      <c r="AB254" s="147" t="str">
        <f>IF(TabClienteLocalidade[[#This Row],[Cliente]]="","",TabClienteLocalidade[[#This Row],[Cliente]]&amp;" - "&amp;TabClienteLocalidade[[#This Row],[Localidade]])</f>
        <v>CAGEPA - JUAREZ TÁVORA</v>
      </c>
      <c r="AC254" s="191" t="s">
        <v>8358</v>
      </c>
      <c r="AD254" s="191" t="str">
        <f t="shared" si="12"/>
        <v>-7.1660167</v>
      </c>
      <c r="AE254" s="191" t="str">
        <f t="shared" si="13"/>
        <v>-35.5938342</v>
      </c>
      <c r="AF254" s="191"/>
      <c r="AG254" s="191"/>
      <c r="AH254" s="191"/>
    </row>
    <row r="255" spans="1:34" x14ac:dyDescent="0.2">
      <c r="A255" s="14" t="str">
        <f t="shared" si="14"/>
        <v>(252, 'CAGEPA', 'BORBOREMA', 'JUAZEIRINHO', 'JUAZEIRINHO', 'PB', '', '', '0'),</v>
      </c>
      <c r="B255" s="14" t="s">
        <v>8395</v>
      </c>
      <c r="C255" s="14">
        <v>252</v>
      </c>
      <c r="D255" s="14" t="s">
        <v>8399</v>
      </c>
      <c r="E255" s="14" t="str">
        <f>"'"&amp;TabClienteLocalidade[[#This Row],[Cliente]]&amp;"'"</f>
        <v>'CAGEPA'</v>
      </c>
      <c r="F255" s="14" t="s">
        <v>8399</v>
      </c>
      <c r="G255" s="14" t="str">
        <f>"'"&amp;TabClienteLocalidade[[#This Row],[Regional]]&amp;"'"</f>
        <v>'BORBOREMA'</v>
      </c>
      <c r="H255" s="14" t="s">
        <v>8399</v>
      </c>
      <c r="I255" s="14" t="str">
        <f>"'"&amp;TabClienteLocalidade[[#This Row],[Localidade]]&amp;"'"</f>
        <v>'JUAZEIRINHO'</v>
      </c>
      <c r="J255" s="14" t="s">
        <v>8399</v>
      </c>
      <c r="K255" s="14" t="str">
        <f>"'"&amp;TabClienteLocalidade[[#This Row],[Colunas2]]&amp;"'"</f>
        <v>'JUAZEIRINHO'</v>
      </c>
      <c r="L255" s="14" t="s">
        <v>8399</v>
      </c>
      <c r="M255" s="14" t="str">
        <f>"'"&amp;TabClienteLocalidade[[#This Row],[UF]]&amp;"'"</f>
        <v>'PB'</v>
      </c>
      <c r="N255" s="14" t="s">
        <v>8399</v>
      </c>
      <c r="O255" s="14" t="str">
        <f>"'"&amp;IFERROR(TabClienteLocalidade[[#This Row],[Lat]],"")&amp;"'"</f>
        <v>''</v>
      </c>
      <c r="P255" s="14" t="s">
        <v>8399</v>
      </c>
      <c r="Q255" s="14" t="str">
        <f>"'"&amp;IFERROR(TabClienteLocalidade[[#This Row],[Log]],"")&amp;"'"</f>
        <v>''</v>
      </c>
      <c r="R255" s="14" t="s">
        <v>8399</v>
      </c>
      <c r="S255" s="14" t="str">
        <f t="shared" si="15"/>
        <v>'0'</v>
      </c>
      <c r="T255" s="213" t="s">
        <v>8397</v>
      </c>
      <c r="U255" s="213">
        <f>COUNTIFS(CLIENTE_FORN[NICK],TabClienteLocalidade[[#This Row],[Cliente]])</f>
        <v>1</v>
      </c>
      <c r="V255" s="143" t="s">
        <v>32</v>
      </c>
      <c r="W255" s="143" t="s">
        <v>161</v>
      </c>
      <c r="X255" s="145" t="s">
        <v>465</v>
      </c>
      <c r="Y255" s="176" t="str">
        <f>IFERROR(INDEX(EtaCliente!K:K,MATCH(TabClienteLocalidade[[#This Row],[Validação]],EtaCliente!$B:$B,0)),TabClienteLocalidade[[#This Row],[Colunas14]])</f>
        <v>PB</v>
      </c>
      <c r="Z255" s="176" t="str">
        <f>IFERROR(INDEX(EtaCliente!M:M,MATCH(TabClienteLocalidade[[#This Row],[Validação]],EtaCliente!$B:$B,0)),TabClienteLocalidade[[#This Row],[Colunas13]])</f>
        <v>JUAZEIRINHO</v>
      </c>
      <c r="AA255" s="147">
        <f>COUNTIFS(EtaCliente!B:B,AB255,EtaCliente!B:B,"&gt;&amp;1")</f>
        <v>1</v>
      </c>
      <c r="AB255" s="147" t="str">
        <f>IF(TabClienteLocalidade[[#This Row],[Cliente]]="","",TabClienteLocalidade[[#This Row],[Cliente]]&amp;" - "&amp;TabClienteLocalidade[[#This Row],[Localidade]])</f>
        <v>CAGEPA - JUAZEIRINHO</v>
      </c>
      <c r="AC255" s="191"/>
      <c r="AD255" s="191" t="e">
        <f t="shared" si="12"/>
        <v>#VALUE!</v>
      </c>
      <c r="AE255" s="191" t="e">
        <f t="shared" si="13"/>
        <v>#VALUE!</v>
      </c>
      <c r="AF255" s="191"/>
      <c r="AG255" s="191"/>
      <c r="AH255" s="191"/>
    </row>
    <row r="256" spans="1:34" x14ac:dyDescent="0.2">
      <c r="A256" s="14" t="str">
        <f t="shared" si="14"/>
        <v>(253, 'CAGEPA', '', 'JURIPIRANGA', 'JURIPIRANGA', 'PB', '', '', '0'),</v>
      </c>
      <c r="B256" s="14" t="s">
        <v>8395</v>
      </c>
      <c r="C256" s="14">
        <v>253</v>
      </c>
      <c r="D256" s="14" t="s">
        <v>8399</v>
      </c>
      <c r="E256" s="14" t="str">
        <f>"'"&amp;TabClienteLocalidade[[#This Row],[Cliente]]&amp;"'"</f>
        <v>'CAGEPA'</v>
      </c>
      <c r="F256" s="14" t="s">
        <v>8399</v>
      </c>
      <c r="G256" s="14" t="str">
        <f>"'"&amp;TabClienteLocalidade[[#This Row],[Regional]]&amp;"'"</f>
        <v>''</v>
      </c>
      <c r="H256" s="14" t="s">
        <v>8399</v>
      </c>
      <c r="I256" s="14" t="str">
        <f>"'"&amp;TabClienteLocalidade[[#This Row],[Localidade]]&amp;"'"</f>
        <v>'JURIPIRANGA'</v>
      </c>
      <c r="J256" s="14" t="s">
        <v>8399</v>
      </c>
      <c r="K256" s="14" t="str">
        <f>"'"&amp;TabClienteLocalidade[[#This Row],[Colunas2]]&amp;"'"</f>
        <v>'JURIPIRANGA'</v>
      </c>
      <c r="L256" s="14" t="s">
        <v>8399</v>
      </c>
      <c r="M256" s="14" t="str">
        <f>"'"&amp;TabClienteLocalidade[[#This Row],[UF]]&amp;"'"</f>
        <v>'PB'</v>
      </c>
      <c r="N256" s="14" t="s">
        <v>8399</v>
      </c>
      <c r="O256" s="14" t="str">
        <f>"'"&amp;IFERROR(TabClienteLocalidade[[#This Row],[Lat]],"")&amp;"'"</f>
        <v>''</v>
      </c>
      <c r="P256" s="14" t="s">
        <v>8399</v>
      </c>
      <c r="Q256" s="14" t="str">
        <f>"'"&amp;IFERROR(TabClienteLocalidade[[#This Row],[Log]],"")&amp;"'"</f>
        <v>''</v>
      </c>
      <c r="R256" s="14" t="s">
        <v>8399</v>
      </c>
      <c r="S256" s="14" t="str">
        <f t="shared" si="15"/>
        <v>'0'</v>
      </c>
      <c r="T256" s="213" t="s">
        <v>8397</v>
      </c>
      <c r="U256" s="213">
        <f>COUNTIFS(CLIENTE_FORN[NICK],TabClienteLocalidade[[#This Row],[Cliente]])</f>
        <v>1</v>
      </c>
      <c r="V256" s="145" t="s">
        <v>32</v>
      </c>
      <c r="X256" s="145" t="s">
        <v>466</v>
      </c>
      <c r="Y256" s="176" t="str">
        <f>IFERROR(INDEX(EtaCliente!K:K,MATCH(TabClienteLocalidade[[#This Row],[Validação]],EtaCliente!$B:$B,0)),TabClienteLocalidade[[#This Row],[Colunas14]])</f>
        <v>PB</v>
      </c>
      <c r="Z256" s="176" t="str">
        <f>IFERROR(INDEX(EtaCliente!M:M,MATCH(TabClienteLocalidade[[#This Row],[Validação]],EtaCliente!$B:$B,0)),TabClienteLocalidade[[#This Row],[Colunas13]])</f>
        <v>JURIPIRANGA</v>
      </c>
      <c r="AA256" s="147">
        <f>COUNTIFS(EtaCliente!B:B,AB256,EtaCliente!B:B,"&gt;&amp;1")</f>
        <v>1</v>
      </c>
      <c r="AB256" s="147" t="str">
        <f>IF(TabClienteLocalidade[[#This Row],[Cliente]]="","",TabClienteLocalidade[[#This Row],[Cliente]]&amp;" - "&amp;TabClienteLocalidade[[#This Row],[Localidade]])</f>
        <v>CAGEPA - JURIPIRANGA</v>
      </c>
      <c r="AC256" s="191"/>
      <c r="AD256" s="191" t="e">
        <f t="shared" si="12"/>
        <v>#VALUE!</v>
      </c>
      <c r="AE256" s="191" t="e">
        <f t="shared" si="13"/>
        <v>#VALUE!</v>
      </c>
      <c r="AF256" s="191"/>
      <c r="AG256" s="191"/>
      <c r="AH256" s="191"/>
    </row>
    <row r="257" spans="1:34" x14ac:dyDescent="0.2">
      <c r="A257" s="14" t="str">
        <f t="shared" si="14"/>
        <v>(254, 'CAGEPA', 'ESPINHARAS', 'JURU', 'JURU', 'PB', '', '', '0'),</v>
      </c>
      <c r="B257" s="14" t="s">
        <v>8395</v>
      </c>
      <c r="C257" s="14">
        <v>254</v>
      </c>
      <c r="D257" s="14" t="s">
        <v>8399</v>
      </c>
      <c r="E257" s="14" t="str">
        <f>"'"&amp;TabClienteLocalidade[[#This Row],[Cliente]]&amp;"'"</f>
        <v>'CAGEPA'</v>
      </c>
      <c r="F257" s="14" t="s">
        <v>8399</v>
      </c>
      <c r="G257" s="14" t="str">
        <f>"'"&amp;TabClienteLocalidade[[#This Row],[Regional]]&amp;"'"</f>
        <v>'ESPINHARAS'</v>
      </c>
      <c r="H257" s="14" t="s">
        <v>8399</v>
      </c>
      <c r="I257" s="14" t="str">
        <f>"'"&amp;TabClienteLocalidade[[#This Row],[Localidade]]&amp;"'"</f>
        <v>'JURU'</v>
      </c>
      <c r="J257" s="14" t="s">
        <v>8399</v>
      </c>
      <c r="K257" s="14" t="str">
        <f>"'"&amp;TabClienteLocalidade[[#This Row],[Colunas2]]&amp;"'"</f>
        <v>'JURU'</v>
      </c>
      <c r="L257" s="14" t="s">
        <v>8399</v>
      </c>
      <c r="M257" s="14" t="str">
        <f>"'"&amp;TabClienteLocalidade[[#This Row],[UF]]&amp;"'"</f>
        <v>'PB'</v>
      </c>
      <c r="N257" s="14" t="s">
        <v>8399</v>
      </c>
      <c r="O257" s="14" t="str">
        <f>"'"&amp;IFERROR(TabClienteLocalidade[[#This Row],[Lat]],"")&amp;"'"</f>
        <v>''</v>
      </c>
      <c r="P257" s="14" t="s">
        <v>8399</v>
      </c>
      <c r="Q257" s="14" t="str">
        <f>"'"&amp;IFERROR(TabClienteLocalidade[[#This Row],[Log]],"")&amp;"'"</f>
        <v>''</v>
      </c>
      <c r="R257" s="14" t="s">
        <v>8399</v>
      </c>
      <c r="S257" s="14" t="str">
        <f t="shared" si="15"/>
        <v>'0'</v>
      </c>
      <c r="T257" s="213" t="s">
        <v>8397</v>
      </c>
      <c r="U257" s="213">
        <f>COUNTIFS(CLIENTE_FORN[NICK],TabClienteLocalidade[[#This Row],[Cliente]])</f>
        <v>1</v>
      </c>
      <c r="V257" s="145" t="s">
        <v>32</v>
      </c>
      <c r="W257" s="145" t="s">
        <v>136</v>
      </c>
      <c r="X257" s="145" t="s">
        <v>1569</v>
      </c>
      <c r="Y257" s="176" t="str">
        <f>IFERROR(INDEX(EtaCliente!K:K,MATCH(TabClienteLocalidade[[#This Row],[Validação]],EtaCliente!$B:$B,0)),TabClienteLocalidade[[#This Row],[Colunas14]])</f>
        <v>PB</v>
      </c>
      <c r="Z257" s="176" t="str">
        <f>IFERROR(INDEX(EtaCliente!M:M,MATCH(TabClienteLocalidade[[#This Row],[Validação]],EtaCliente!$B:$B,0)),TabClienteLocalidade[[#This Row],[Colunas13]])</f>
        <v>JURU</v>
      </c>
      <c r="AA257" s="147">
        <f>COUNTIFS(EtaCliente!B:B,AB257,EtaCliente!B:B,"&gt;&amp;1")</f>
        <v>1</v>
      </c>
      <c r="AB257" s="147" t="str">
        <f>IF(TabClienteLocalidade[[#This Row],[Cliente]]="","",TabClienteLocalidade[[#This Row],[Cliente]]&amp;" - "&amp;TabClienteLocalidade[[#This Row],[Localidade]])</f>
        <v>CAGEPA - JURU</v>
      </c>
      <c r="AC257" s="191"/>
      <c r="AD257" s="191" t="e">
        <f t="shared" si="12"/>
        <v>#VALUE!</v>
      </c>
      <c r="AE257" s="191" t="e">
        <f t="shared" si="13"/>
        <v>#VALUE!</v>
      </c>
      <c r="AF257" s="191"/>
      <c r="AG257" s="191"/>
      <c r="AH257" s="191"/>
    </row>
    <row r="258" spans="1:34" x14ac:dyDescent="0.2">
      <c r="A258" s="14" t="str">
        <f t="shared" si="14"/>
        <v>(255, 'CAGEPA', '', 'LAGOA DO MATO', 'REMIGIO', 'PB', '', '', '0'),</v>
      </c>
      <c r="B258" s="14" t="s">
        <v>8395</v>
      </c>
      <c r="C258" s="14">
        <v>255</v>
      </c>
      <c r="D258" s="14" t="s">
        <v>8399</v>
      </c>
      <c r="E258" s="14" t="str">
        <f>"'"&amp;TabClienteLocalidade[[#This Row],[Cliente]]&amp;"'"</f>
        <v>'CAGEPA'</v>
      </c>
      <c r="F258" s="14" t="s">
        <v>8399</v>
      </c>
      <c r="G258" s="14" t="str">
        <f>"'"&amp;TabClienteLocalidade[[#This Row],[Regional]]&amp;"'"</f>
        <v>''</v>
      </c>
      <c r="H258" s="14" t="s">
        <v>8399</v>
      </c>
      <c r="I258" s="14" t="str">
        <f>"'"&amp;TabClienteLocalidade[[#This Row],[Localidade]]&amp;"'"</f>
        <v>'LAGOA DO MATO'</v>
      </c>
      <c r="J258" s="14" t="s">
        <v>8399</v>
      </c>
      <c r="K258" s="14" t="str">
        <f>"'"&amp;TabClienteLocalidade[[#This Row],[Colunas2]]&amp;"'"</f>
        <v>'REMIGIO'</v>
      </c>
      <c r="L258" s="14" t="s">
        <v>8399</v>
      </c>
      <c r="M258" s="14" t="str">
        <f>"'"&amp;TabClienteLocalidade[[#This Row],[UF]]&amp;"'"</f>
        <v>'PB'</v>
      </c>
      <c r="N258" s="14" t="s">
        <v>8399</v>
      </c>
      <c r="O258" s="14" t="str">
        <f>"'"&amp;IFERROR(TabClienteLocalidade[[#This Row],[Lat]],"")&amp;"'"</f>
        <v>''</v>
      </c>
      <c r="P258" s="14" t="s">
        <v>8399</v>
      </c>
      <c r="Q258" s="14" t="str">
        <f>"'"&amp;IFERROR(TabClienteLocalidade[[#This Row],[Log]],"")&amp;"'"</f>
        <v>''</v>
      </c>
      <c r="R258" s="14" t="s">
        <v>8399</v>
      </c>
      <c r="S258" s="14" t="str">
        <f t="shared" si="15"/>
        <v>'0'</v>
      </c>
      <c r="T258" s="213" t="s">
        <v>8397</v>
      </c>
      <c r="U258" s="213">
        <f>COUNTIFS(CLIENTE_FORN[NICK],TabClienteLocalidade[[#This Row],[Cliente]])</f>
        <v>1</v>
      </c>
      <c r="V258" s="145" t="s">
        <v>32</v>
      </c>
      <c r="X258" s="145" t="s">
        <v>467</v>
      </c>
      <c r="Y258" s="176" t="str">
        <f>IFERROR(INDEX(EtaCliente!K:K,MATCH(TabClienteLocalidade[[#This Row],[Validação]],EtaCliente!$B:$B,0)),TabClienteLocalidade[[#This Row],[Colunas14]])</f>
        <v>PB</v>
      </c>
      <c r="Z258" s="176" t="str">
        <f>IFERROR(INDEX(EtaCliente!M:M,MATCH(TabClienteLocalidade[[#This Row],[Validação]],EtaCliente!$B:$B,0)),TabClienteLocalidade[[#This Row],[Colunas13]])</f>
        <v>REMIGIO</v>
      </c>
      <c r="AA258" s="147">
        <f>COUNTIFS(EtaCliente!B:B,AB258,EtaCliente!B:B,"&gt;&amp;1")</f>
        <v>1</v>
      </c>
      <c r="AB258" s="147" t="str">
        <f>IF(TabClienteLocalidade[[#This Row],[Cliente]]="","",TabClienteLocalidade[[#This Row],[Cliente]]&amp;" - "&amp;TabClienteLocalidade[[#This Row],[Localidade]])</f>
        <v>CAGEPA - LAGOA DO MATO</v>
      </c>
      <c r="AC258" s="191"/>
      <c r="AD258" s="191" t="e">
        <f t="shared" ref="AD258:AD321" si="16">LEFT(AC258,SEARCH(",",AC258,1)-1)</f>
        <v>#VALUE!</v>
      </c>
      <c r="AE258" s="191" t="e">
        <f t="shared" si="13"/>
        <v>#VALUE!</v>
      </c>
      <c r="AF258" s="191"/>
      <c r="AG258" s="191"/>
      <c r="AH258" s="191"/>
    </row>
    <row r="259" spans="1:34" x14ac:dyDescent="0.2">
      <c r="A259" s="14" t="str">
        <f t="shared" si="14"/>
        <v>(256, 'CAGEPA', '', 'LAGOA SECA', 'LAGOA SECA', 'PB', '', '', '0'),</v>
      </c>
      <c r="B259" s="14" t="s">
        <v>8395</v>
      </c>
      <c r="C259" s="14">
        <v>256</v>
      </c>
      <c r="D259" s="14" t="s">
        <v>8399</v>
      </c>
      <c r="E259" s="14" t="str">
        <f>"'"&amp;TabClienteLocalidade[[#This Row],[Cliente]]&amp;"'"</f>
        <v>'CAGEPA'</v>
      </c>
      <c r="F259" s="14" t="s">
        <v>8399</v>
      </c>
      <c r="G259" s="14" t="str">
        <f>"'"&amp;TabClienteLocalidade[[#This Row],[Regional]]&amp;"'"</f>
        <v>''</v>
      </c>
      <c r="H259" s="14" t="s">
        <v>8399</v>
      </c>
      <c r="I259" s="14" t="str">
        <f>"'"&amp;TabClienteLocalidade[[#This Row],[Localidade]]&amp;"'"</f>
        <v>'LAGOA SECA'</v>
      </c>
      <c r="J259" s="14" t="s">
        <v>8399</v>
      </c>
      <c r="K259" s="14" t="str">
        <f>"'"&amp;TabClienteLocalidade[[#This Row],[Colunas2]]&amp;"'"</f>
        <v>'LAGOA SECA'</v>
      </c>
      <c r="L259" s="14" t="s">
        <v>8399</v>
      </c>
      <c r="M259" s="14" t="str">
        <f>"'"&amp;TabClienteLocalidade[[#This Row],[UF]]&amp;"'"</f>
        <v>'PB'</v>
      </c>
      <c r="N259" s="14" t="s">
        <v>8399</v>
      </c>
      <c r="O259" s="14" t="str">
        <f>"'"&amp;IFERROR(TabClienteLocalidade[[#This Row],[Lat]],"")&amp;"'"</f>
        <v>''</v>
      </c>
      <c r="P259" s="14" t="s">
        <v>8399</v>
      </c>
      <c r="Q259" s="14" t="str">
        <f>"'"&amp;IFERROR(TabClienteLocalidade[[#This Row],[Log]],"")&amp;"'"</f>
        <v>''</v>
      </c>
      <c r="R259" s="14" t="s">
        <v>8399</v>
      </c>
      <c r="S259" s="14" t="str">
        <f t="shared" si="15"/>
        <v>'0'</v>
      </c>
      <c r="T259" s="213" t="s">
        <v>8397</v>
      </c>
      <c r="U259" s="213">
        <f>COUNTIFS(CLIENTE_FORN[NICK],TabClienteLocalidade[[#This Row],[Cliente]])</f>
        <v>1</v>
      </c>
      <c r="V259" s="145" t="s">
        <v>32</v>
      </c>
      <c r="X259" s="145" t="s">
        <v>1545</v>
      </c>
      <c r="Y259" s="176" t="str">
        <f>IFERROR(INDEX(EtaCliente!K:K,MATCH(TabClienteLocalidade[[#This Row],[Validação]],EtaCliente!$B:$B,0)),TabClienteLocalidade[[#This Row],[Colunas14]])</f>
        <v>PB</v>
      </c>
      <c r="Z259" s="176" t="str">
        <f>IFERROR(INDEX(EtaCliente!M:M,MATCH(TabClienteLocalidade[[#This Row],[Validação]],EtaCliente!$B:$B,0)),TabClienteLocalidade[[#This Row],[Colunas13]])</f>
        <v>LAGOA SECA</v>
      </c>
      <c r="AA259" s="147">
        <f>COUNTIFS(EtaCliente!B:B,AB259,EtaCliente!B:B,"&gt;&amp;1")</f>
        <v>1</v>
      </c>
      <c r="AB259" s="147" t="str">
        <f>IF(TabClienteLocalidade[[#This Row],[Cliente]]="","",TabClienteLocalidade[[#This Row],[Cliente]]&amp;" - "&amp;TabClienteLocalidade[[#This Row],[Localidade]])</f>
        <v>CAGEPA - LAGOA SECA</v>
      </c>
      <c r="AC259" s="191"/>
      <c r="AD259" s="191" t="e">
        <f t="shared" si="16"/>
        <v>#VALUE!</v>
      </c>
      <c r="AE259" s="191" t="e">
        <f t="shared" ref="AE259:AE322" si="17">RIGHT(AC259,LEN(AC259)-SEARCH(",",AC259,1))</f>
        <v>#VALUE!</v>
      </c>
      <c r="AF259" s="191"/>
      <c r="AG259" s="191"/>
      <c r="AH259" s="191"/>
    </row>
    <row r="260" spans="1:34" x14ac:dyDescent="0.2">
      <c r="A260" s="14" t="str">
        <f t="shared" ref="A260:A323" si="18">CONCATENATE(B260,C260,D260,E260,F260,G260,H260,I260,J260,K260,L260,M260,N260,O260,P260,Q260,R260,S260,T260)</f>
        <v>(257, 'CAGEPA', '', 'LIVRAMENTO', 'LIVRAMENTO', 'PB', '', '', '0'),</v>
      </c>
      <c r="B260" s="14" t="s">
        <v>8395</v>
      </c>
      <c r="C260" s="14">
        <v>257</v>
      </c>
      <c r="D260" s="14" t="s">
        <v>8399</v>
      </c>
      <c r="E260" s="14" t="str">
        <f>"'"&amp;TabClienteLocalidade[[#This Row],[Cliente]]&amp;"'"</f>
        <v>'CAGEPA'</v>
      </c>
      <c r="F260" s="14" t="s">
        <v>8399</v>
      </c>
      <c r="G260" s="14" t="str">
        <f>"'"&amp;TabClienteLocalidade[[#This Row],[Regional]]&amp;"'"</f>
        <v>''</v>
      </c>
      <c r="H260" s="14" t="s">
        <v>8399</v>
      </c>
      <c r="I260" s="14" t="str">
        <f>"'"&amp;TabClienteLocalidade[[#This Row],[Localidade]]&amp;"'"</f>
        <v>'LIVRAMENTO'</v>
      </c>
      <c r="J260" s="14" t="s">
        <v>8399</v>
      </c>
      <c r="K260" s="14" t="str">
        <f>"'"&amp;TabClienteLocalidade[[#This Row],[Colunas2]]&amp;"'"</f>
        <v>'LIVRAMENTO'</v>
      </c>
      <c r="L260" s="14" t="s">
        <v>8399</v>
      </c>
      <c r="M260" s="14" t="str">
        <f>"'"&amp;TabClienteLocalidade[[#This Row],[UF]]&amp;"'"</f>
        <v>'PB'</v>
      </c>
      <c r="N260" s="14" t="s">
        <v>8399</v>
      </c>
      <c r="O260" s="14" t="str">
        <f>"'"&amp;IFERROR(TabClienteLocalidade[[#This Row],[Lat]],"")&amp;"'"</f>
        <v>''</v>
      </c>
      <c r="P260" s="14" t="s">
        <v>8399</v>
      </c>
      <c r="Q260" s="14" t="str">
        <f>"'"&amp;IFERROR(TabClienteLocalidade[[#This Row],[Log]],"")&amp;"'"</f>
        <v>''</v>
      </c>
      <c r="R260" s="14" t="s">
        <v>8399</v>
      </c>
      <c r="S260" s="14" t="str">
        <f t="shared" ref="S260:S323" si="19">"'"&amp;0&amp;"'"</f>
        <v>'0'</v>
      </c>
      <c r="T260" s="213" t="s">
        <v>8397</v>
      </c>
      <c r="U260" s="213">
        <f>COUNTIFS(CLIENTE_FORN[NICK],TabClienteLocalidade[[#This Row],[Cliente]])</f>
        <v>1</v>
      </c>
      <c r="V260" s="145" t="s">
        <v>32</v>
      </c>
      <c r="X260" s="145" t="s">
        <v>468</v>
      </c>
      <c r="Y260" s="176" t="str">
        <f>IFERROR(INDEX(EtaCliente!K:K,MATCH(TabClienteLocalidade[[#This Row],[Validação]],EtaCliente!$B:$B,0)),TabClienteLocalidade[[#This Row],[Colunas14]])</f>
        <v>PB</v>
      </c>
      <c r="Z260" s="176" t="str">
        <f>IFERROR(INDEX(EtaCliente!M:M,MATCH(TabClienteLocalidade[[#This Row],[Validação]],EtaCliente!$B:$B,0)),TabClienteLocalidade[[#This Row],[Colunas13]])</f>
        <v>LIVRAMENTO</v>
      </c>
      <c r="AA260" s="147">
        <f>COUNTIFS(EtaCliente!B:B,AB260,EtaCliente!B:B,"&gt;&amp;1")</f>
        <v>1</v>
      </c>
      <c r="AB260" s="147" t="str">
        <f>IF(TabClienteLocalidade[[#This Row],[Cliente]]="","",TabClienteLocalidade[[#This Row],[Cliente]]&amp;" - "&amp;TabClienteLocalidade[[#This Row],[Localidade]])</f>
        <v>CAGEPA - LIVRAMENTO</v>
      </c>
      <c r="AC260" s="191"/>
      <c r="AD260" s="191" t="e">
        <f t="shared" si="16"/>
        <v>#VALUE!</v>
      </c>
      <c r="AE260" s="191" t="e">
        <f t="shared" si="17"/>
        <v>#VALUE!</v>
      </c>
      <c r="AF260" s="191"/>
      <c r="AG260" s="191"/>
      <c r="AH260" s="191"/>
    </row>
    <row r="261" spans="1:34" x14ac:dyDescent="0.2">
      <c r="A261" s="14" t="str">
        <f t="shared" si="18"/>
        <v>(258, 'CAGEPA', '', 'LUCENA', 'LUCENA', 'PB', '', '', '0'),</v>
      </c>
      <c r="B261" s="14" t="s">
        <v>8395</v>
      </c>
      <c r="C261" s="14">
        <v>258</v>
      </c>
      <c r="D261" s="14" t="s">
        <v>8399</v>
      </c>
      <c r="E261" s="14" t="str">
        <f>"'"&amp;TabClienteLocalidade[[#This Row],[Cliente]]&amp;"'"</f>
        <v>'CAGEPA'</v>
      </c>
      <c r="F261" s="14" t="s">
        <v>8399</v>
      </c>
      <c r="G261" s="14" t="str">
        <f>"'"&amp;TabClienteLocalidade[[#This Row],[Regional]]&amp;"'"</f>
        <v>''</v>
      </c>
      <c r="H261" s="14" t="s">
        <v>8399</v>
      </c>
      <c r="I261" s="14" t="str">
        <f>"'"&amp;TabClienteLocalidade[[#This Row],[Localidade]]&amp;"'"</f>
        <v>'LUCENA'</v>
      </c>
      <c r="J261" s="14" t="s">
        <v>8399</v>
      </c>
      <c r="K261" s="14" t="str">
        <f>"'"&amp;TabClienteLocalidade[[#This Row],[Colunas2]]&amp;"'"</f>
        <v>'LUCENA'</v>
      </c>
      <c r="L261" s="14" t="s">
        <v>8399</v>
      </c>
      <c r="M261" s="14" t="str">
        <f>"'"&amp;TabClienteLocalidade[[#This Row],[UF]]&amp;"'"</f>
        <v>'PB'</v>
      </c>
      <c r="N261" s="14" t="s">
        <v>8399</v>
      </c>
      <c r="O261" s="14" t="str">
        <f>"'"&amp;IFERROR(TabClienteLocalidade[[#This Row],[Lat]],"")&amp;"'"</f>
        <v>''</v>
      </c>
      <c r="P261" s="14" t="s">
        <v>8399</v>
      </c>
      <c r="Q261" s="14" t="str">
        <f>"'"&amp;IFERROR(TabClienteLocalidade[[#This Row],[Log]],"")&amp;"'"</f>
        <v>''</v>
      </c>
      <c r="R261" s="14" t="s">
        <v>8399</v>
      </c>
      <c r="S261" s="14" t="str">
        <f t="shared" si="19"/>
        <v>'0'</v>
      </c>
      <c r="T261" s="213" t="s">
        <v>8397</v>
      </c>
      <c r="U261" s="213">
        <f>COUNTIFS(CLIENTE_FORN[NICK],TabClienteLocalidade[[#This Row],[Cliente]])</f>
        <v>1</v>
      </c>
      <c r="V261" s="145" t="s">
        <v>32</v>
      </c>
      <c r="X261" s="145" t="s">
        <v>469</v>
      </c>
      <c r="Y261" s="176" t="str">
        <f>IFERROR(INDEX(EtaCliente!K:K,MATCH(TabClienteLocalidade[[#This Row],[Validação]],EtaCliente!$B:$B,0)),TabClienteLocalidade[[#This Row],[Colunas14]])</f>
        <v>PB</v>
      </c>
      <c r="Z261" s="176" t="str">
        <f>IFERROR(INDEX(EtaCliente!M:M,MATCH(TabClienteLocalidade[[#This Row],[Validação]],EtaCliente!$B:$B,0)),TabClienteLocalidade[[#This Row],[Colunas13]])</f>
        <v>LUCENA</v>
      </c>
      <c r="AA261" s="147">
        <f>COUNTIFS(EtaCliente!B:B,AB261,EtaCliente!B:B,"&gt;&amp;1")</f>
        <v>1</v>
      </c>
      <c r="AB261" s="147" t="str">
        <f>IF(TabClienteLocalidade[[#This Row],[Cliente]]="","",TabClienteLocalidade[[#This Row],[Cliente]]&amp;" - "&amp;TabClienteLocalidade[[#This Row],[Localidade]])</f>
        <v>CAGEPA - LUCENA</v>
      </c>
      <c r="AC261" s="191"/>
      <c r="AD261" s="191" t="e">
        <f t="shared" si="16"/>
        <v>#VALUE!</v>
      </c>
      <c r="AE261" s="191" t="e">
        <f t="shared" si="17"/>
        <v>#VALUE!</v>
      </c>
      <c r="AF261" s="191"/>
      <c r="AG261" s="191"/>
      <c r="AH261" s="191"/>
    </row>
    <row r="262" spans="1:34" x14ac:dyDescent="0.2">
      <c r="A262" s="14" t="str">
        <f t="shared" si="18"/>
        <v>(259, 'CAGEPA', '', 'MALTA', 'MALTA', 'PB', '', '', '0'),</v>
      </c>
      <c r="B262" s="14" t="s">
        <v>8395</v>
      </c>
      <c r="C262" s="14">
        <v>259</v>
      </c>
      <c r="D262" s="14" t="s">
        <v>8399</v>
      </c>
      <c r="E262" s="14" t="str">
        <f>"'"&amp;TabClienteLocalidade[[#This Row],[Cliente]]&amp;"'"</f>
        <v>'CAGEPA'</v>
      </c>
      <c r="F262" s="14" t="s">
        <v>8399</v>
      </c>
      <c r="G262" s="14" t="str">
        <f>"'"&amp;TabClienteLocalidade[[#This Row],[Regional]]&amp;"'"</f>
        <v>''</v>
      </c>
      <c r="H262" s="14" t="s">
        <v>8399</v>
      </c>
      <c r="I262" s="14" t="str">
        <f>"'"&amp;TabClienteLocalidade[[#This Row],[Localidade]]&amp;"'"</f>
        <v>'MALTA'</v>
      </c>
      <c r="J262" s="14" t="s">
        <v>8399</v>
      </c>
      <c r="K262" s="14" t="str">
        <f>"'"&amp;TabClienteLocalidade[[#This Row],[Colunas2]]&amp;"'"</f>
        <v>'MALTA'</v>
      </c>
      <c r="L262" s="14" t="s">
        <v>8399</v>
      </c>
      <c r="M262" s="14" t="str">
        <f>"'"&amp;TabClienteLocalidade[[#This Row],[UF]]&amp;"'"</f>
        <v>'PB'</v>
      </c>
      <c r="N262" s="14" t="s">
        <v>8399</v>
      </c>
      <c r="O262" s="14" t="str">
        <f>"'"&amp;IFERROR(TabClienteLocalidade[[#This Row],[Lat]],"")&amp;"'"</f>
        <v>''</v>
      </c>
      <c r="P262" s="14" t="s">
        <v>8399</v>
      </c>
      <c r="Q262" s="14" t="str">
        <f>"'"&amp;IFERROR(TabClienteLocalidade[[#This Row],[Log]],"")&amp;"'"</f>
        <v>''</v>
      </c>
      <c r="R262" s="14" t="s">
        <v>8399</v>
      </c>
      <c r="S262" s="14" t="str">
        <f t="shared" si="19"/>
        <v>'0'</v>
      </c>
      <c r="T262" s="213" t="s">
        <v>8397</v>
      </c>
      <c r="U262" s="213">
        <f>COUNTIFS(CLIENTE_FORN[NICK],TabClienteLocalidade[[#This Row],[Cliente]])</f>
        <v>1</v>
      </c>
      <c r="V262" s="145" t="s">
        <v>32</v>
      </c>
      <c r="X262" s="145" t="s">
        <v>470</v>
      </c>
      <c r="Y262" s="176" t="str">
        <f>IFERROR(INDEX(EtaCliente!K:K,MATCH(TabClienteLocalidade[[#This Row],[Validação]],EtaCliente!$B:$B,0)),TabClienteLocalidade[[#This Row],[Colunas14]])</f>
        <v>PB</v>
      </c>
      <c r="Z262" s="176" t="str">
        <f>IFERROR(INDEX(EtaCliente!M:M,MATCH(TabClienteLocalidade[[#This Row],[Validação]],EtaCliente!$B:$B,0)),TabClienteLocalidade[[#This Row],[Colunas13]])</f>
        <v>MALTA</v>
      </c>
      <c r="AA262" s="147">
        <f>COUNTIFS(EtaCliente!B:B,AB262,EtaCliente!B:B,"&gt;&amp;1")</f>
        <v>1</v>
      </c>
      <c r="AB262" s="147" t="str">
        <f>IF(TabClienteLocalidade[[#This Row],[Cliente]]="","",TabClienteLocalidade[[#This Row],[Cliente]]&amp;" - "&amp;TabClienteLocalidade[[#This Row],[Localidade]])</f>
        <v>CAGEPA - MALTA</v>
      </c>
      <c r="AC262" s="191"/>
      <c r="AD262" s="191" t="e">
        <f t="shared" si="16"/>
        <v>#VALUE!</v>
      </c>
      <c r="AE262" s="191" t="e">
        <f t="shared" si="17"/>
        <v>#VALUE!</v>
      </c>
      <c r="AF262" s="191"/>
      <c r="AG262" s="191"/>
      <c r="AH262" s="191"/>
    </row>
    <row r="263" spans="1:34" ht="12.75" customHeight="1" x14ac:dyDescent="0.2">
      <c r="A263" s="14" t="str">
        <f t="shared" si="18"/>
        <v>(260, 'CAGEPA', '', 'MALTA-CONDADO', 'CONDADO', 'PB', '', '', '0'),</v>
      </c>
      <c r="B263" s="14" t="s">
        <v>8395</v>
      </c>
      <c r="C263" s="14">
        <v>260</v>
      </c>
      <c r="D263" s="14" t="s">
        <v>8399</v>
      </c>
      <c r="E263" s="14" t="str">
        <f>"'"&amp;TabClienteLocalidade[[#This Row],[Cliente]]&amp;"'"</f>
        <v>'CAGEPA'</v>
      </c>
      <c r="F263" s="14" t="s">
        <v>8399</v>
      </c>
      <c r="G263" s="14" t="str">
        <f>"'"&amp;TabClienteLocalidade[[#This Row],[Regional]]&amp;"'"</f>
        <v>''</v>
      </c>
      <c r="H263" s="14" t="s">
        <v>8399</v>
      </c>
      <c r="I263" s="14" t="str">
        <f>"'"&amp;TabClienteLocalidade[[#This Row],[Localidade]]&amp;"'"</f>
        <v>'MALTA-CONDADO'</v>
      </c>
      <c r="J263" s="14" t="s">
        <v>8399</v>
      </c>
      <c r="K263" s="14" t="str">
        <f>"'"&amp;TabClienteLocalidade[[#This Row],[Colunas2]]&amp;"'"</f>
        <v>'CONDADO'</v>
      </c>
      <c r="L263" s="14" t="s">
        <v>8399</v>
      </c>
      <c r="M263" s="14" t="str">
        <f>"'"&amp;TabClienteLocalidade[[#This Row],[UF]]&amp;"'"</f>
        <v>'PB'</v>
      </c>
      <c r="N263" s="14" t="s">
        <v>8399</v>
      </c>
      <c r="O263" s="14" t="str">
        <f>"'"&amp;IFERROR(TabClienteLocalidade[[#This Row],[Lat]],"")&amp;"'"</f>
        <v>''</v>
      </c>
      <c r="P263" s="14" t="s">
        <v>8399</v>
      </c>
      <c r="Q263" s="14" t="str">
        <f>"'"&amp;IFERROR(TabClienteLocalidade[[#This Row],[Log]],"")&amp;"'"</f>
        <v>''</v>
      </c>
      <c r="R263" s="14" t="s">
        <v>8399</v>
      </c>
      <c r="S263" s="14" t="str">
        <f t="shared" si="19"/>
        <v>'0'</v>
      </c>
      <c r="T263" s="213" t="s">
        <v>8397</v>
      </c>
      <c r="U263" s="213">
        <f>COUNTIFS(CLIENTE_FORN[NICK],TabClienteLocalidade[[#This Row],[Cliente]])</f>
        <v>1</v>
      </c>
      <c r="V263" s="145" t="s">
        <v>32</v>
      </c>
      <c r="X263" s="145" t="s">
        <v>471</v>
      </c>
      <c r="Y263" s="176" t="str">
        <f>IFERROR(INDEX(EtaCliente!K:K,MATCH(TabClienteLocalidade[[#This Row],[Validação]],EtaCliente!$B:$B,0)),TabClienteLocalidade[[#This Row],[Colunas14]])</f>
        <v>PB</v>
      </c>
      <c r="Z263" s="176" t="str">
        <f>IFERROR(INDEX(EtaCliente!M:M,MATCH(TabClienteLocalidade[[#This Row],[Validação]],EtaCliente!$B:$B,0)),TabClienteLocalidade[[#This Row],[Colunas13]])</f>
        <v>CONDADO</v>
      </c>
      <c r="AA263" s="147">
        <f>COUNTIFS(EtaCliente!B:B,AB263,EtaCliente!B:B,"&gt;&amp;1")</f>
        <v>1</v>
      </c>
      <c r="AB263" s="147" t="str">
        <f>IF(TabClienteLocalidade[[#This Row],[Cliente]]="","",TabClienteLocalidade[[#This Row],[Cliente]]&amp;" - "&amp;TabClienteLocalidade[[#This Row],[Localidade]])</f>
        <v>CAGEPA - MALTA-CONDADO</v>
      </c>
      <c r="AC263" s="191"/>
      <c r="AD263" s="191" t="e">
        <f t="shared" si="16"/>
        <v>#VALUE!</v>
      </c>
      <c r="AE263" s="191" t="e">
        <f t="shared" si="17"/>
        <v>#VALUE!</v>
      </c>
      <c r="AF263" s="191"/>
      <c r="AG263" s="191"/>
      <c r="AH263" s="191"/>
    </row>
    <row r="264" spans="1:34" x14ac:dyDescent="0.2">
      <c r="A264" s="14" t="str">
        <f t="shared" si="18"/>
        <v>(261, 'CAGEPA', '', 'MAMANGUAPE', 'MAMANGUAPE', 'PB', '-6.8376369', '-35.1326896', '0'),</v>
      </c>
      <c r="B264" s="14" t="s">
        <v>8395</v>
      </c>
      <c r="C264" s="14">
        <v>261</v>
      </c>
      <c r="D264" s="14" t="s">
        <v>8399</v>
      </c>
      <c r="E264" s="14" t="str">
        <f>"'"&amp;TabClienteLocalidade[[#This Row],[Cliente]]&amp;"'"</f>
        <v>'CAGEPA'</v>
      </c>
      <c r="F264" s="14" t="s">
        <v>8399</v>
      </c>
      <c r="G264" s="14" t="str">
        <f>"'"&amp;TabClienteLocalidade[[#This Row],[Regional]]&amp;"'"</f>
        <v>''</v>
      </c>
      <c r="H264" s="14" t="s">
        <v>8399</v>
      </c>
      <c r="I264" s="14" t="str">
        <f>"'"&amp;TabClienteLocalidade[[#This Row],[Localidade]]&amp;"'"</f>
        <v>'MAMANGUAPE'</v>
      </c>
      <c r="J264" s="14" t="s">
        <v>8399</v>
      </c>
      <c r="K264" s="14" t="str">
        <f>"'"&amp;TabClienteLocalidade[[#This Row],[Colunas2]]&amp;"'"</f>
        <v>'MAMANGUAPE'</v>
      </c>
      <c r="L264" s="14" t="s">
        <v>8399</v>
      </c>
      <c r="M264" s="14" t="str">
        <f>"'"&amp;TabClienteLocalidade[[#This Row],[UF]]&amp;"'"</f>
        <v>'PB'</v>
      </c>
      <c r="N264" s="14" t="s">
        <v>8399</v>
      </c>
      <c r="O264" s="14" t="str">
        <f>"'"&amp;IFERROR(TabClienteLocalidade[[#This Row],[Lat]],"")&amp;"'"</f>
        <v>'-6.8376369'</v>
      </c>
      <c r="P264" s="14" t="s">
        <v>8399</v>
      </c>
      <c r="Q264" s="14" t="str">
        <f>"'"&amp;IFERROR(TabClienteLocalidade[[#This Row],[Log]],"")&amp;"'"</f>
        <v>'-35.1326896'</v>
      </c>
      <c r="R264" s="14" t="s">
        <v>8399</v>
      </c>
      <c r="S264" s="14" t="str">
        <f t="shared" si="19"/>
        <v>'0'</v>
      </c>
      <c r="T264" s="213" t="s">
        <v>8397</v>
      </c>
      <c r="U264" s="213">
        <f>COUNTIFS(CLIENTE_FORN[NICK],TabClienteLocalidade[[#This Row],[Cliente]])</f>
        <v>1</v>
      </c>
      <c r="V264" s="145" t="s">
        <v>32</v>
      </c>
      <c r="X264" s="145" t="s">
        <v>472</v>
      </c>
      <c r="Y264" s="176" t="str">
        <f>IFERROR(INDEX(EtaCliente!K:K,MATCH(TabClienteLocalidade[[#This Row],[Validação]],EtaCliente!$B:$B,0)),TabClienteLocalidade[[#This Row],[Colunas14]])</f>
        <v>PB</v>
      </c>
      <c r="Z264" s="176" t="str">
        <f>IFERROR(INDEX(EtaCliente!M:M,MATCH(TabClienteLocalidade[[#This Row],[Validação]],EtaCliente!$B:$B,0)),TabClienteLocalidade[[#This Row],[Colunas13]])</f>
        <v>MAMANGUAPE</v>
      </c>
      <c r="AA264" s="147">
        <f>COUNTIFS(EtaCliente!B:B,AB264,EtaCliente!B:B,"&gt;&amp;1")</f>
        <v>1</v>
      </c>
      <c r="AB264" s="147" t="str">
        <f>IF(TabClienteLocalidade[[#This Row],[Cliente]]="","",TabClienteLocalidade[[#This Row],[Cliente]]&amp;" - "&amp;TabClienteLocalidade[[#This Row],[Localidade]])</f>
        <v>CAGEPA - MAMANGUAPE</v>
      </c>
      <c r="AC264" s="191" t="s">
        <v>8328</v>
      </c>
      <c r="AD264" s="191" t="str">
        <f t="shared" si="16"/>
        <v>-6.8376369</v>
      </c>
      <c r="AE264" s="191" t="str">
        <f t="shared" si="17"/>
        <v>-35.1326896</v>
      </c>
      <c r="AF264" s="191"/>
      <c r="AG264" s="191"/>
      <c r="AH264" s="191"/>
    </row>
    <row r="265" spans="1:34" x14ac:dyDescent="0.2">
      <c r="A265" s="14" t="str">
        <f t="shared" si="18"/>
        <v>(262, 'CAGEPA', '', 'MANAIRA', 'MANAIRA', 'PB', '', '', '0'),</v>
      </c>
      <c r="B265" s="14" t="s">
        <v>8395</v>
      </c>
      <c r="C265" s="14">
        <v>262</v>
      </c>
      <c r="D265" s="14" t="s">
        <v>8399</v>
      </c>
      <c r="E265" s="14" t="str">
        <f>"'"&amp;TabClienteLocalidade[[#This Row],[Cliente]]&amp;"'"</f>
        <v>'CAGEPA'</v>
      </c>
      <c r="F265" s="14" t="s">
        <v>8399</v>
      </c>
      <c r="G265" s="14" t="str">
        <f>"'"&amp;TabClienteLocalidade[[#This Row],[Regional]]&amp;"'"</f>
        <v>''</v>
      </c>
      <c r="H265" s="14" t="s">
        <v>8399</v>
      </c>
      <c r="I265" s="14" t="str">
        <f>"'"&amp;TabClienteLocalidade[[#This Row],[Localidade]]&amp;"'"</f>
        <v>'MANAIRA'</v>
      </c>
      <c r="J265" s="14" t="s">
        <v>8399</v>
      </c>
      <c r="K265" s="14" t="str">
        <f>"'"&amp;TabClienteLocalidade[[#This Row],[Colunas2]]&amp;"'"</f>
        <v>'MANAIRA'</v>
      </c>
      <c r="L265" s="14" t="s">
        <v>8399</v>
      </c>
      <c r="M265" s="14" t="str">
        <f>"'"&amp;TabClienteLocalidade[[#This Row],[UF]]&amp;"'"</f>
        <v>'PB'</v>
      </c>
      <c r="N265" s="14" t="s">
        <v>8399</v>
      </c>
      <c r="O265" s="14" t="str">
        <f>"'"&amp;IFERROR(TabClienteLocalidade[[#This Row],[Lat]],"")&amp;"'"</f>
        <v>''</v>
      </c>
      <c r="P265" s="14" t="s">
        <v>8399</v>
      </c>
      <c r="Q265" s="14" t="str">
        <f>"'"&amp;IFERROR(TabClienteLocalidade[[#This Row],[Log]],"")&amp;"'"</f>
        <v>''</v>
      </c>
      <c r="R265" s="14" t="s">
        <v>8399</v>
      </c>
      <c r="S265" s="14" t="str">
        <f t="shared" si="19"/>
        <v>'0'</v>
      </c>
      <c r="T265" s="213" t="s">
        <v>8397</v>
      </c>
      <c r="U265" s="213">
        <f>COUNTIFS(CLIENTE_FORN[NICK],TabClienteLocalidade[[#This Row],[Cliente]])</f>
        <v>1</v>
      </c>
      <c r="V265" s="145" t="s">
        <v>32</v>
      </c>
      <c r="X265" s="145" t="s">
        <v>1575</v>
      </c>
      <c r="Y265" s="176" t="str">
        <f>IFERROR(INDEX(EtaCliente!K:K,MATCH(TabClienteLocalidade[[#This Row],[Validação]],EtaCliente!$B:$B,0)),TabClienteLocalidade[[#This Row],[Colunas14]])</f>
        <v>PB</v>
      </c>
      <c r="Z265" s="176" t="str">
        <f>IFERROR(INDEX(EtaCliente!M:M,MATCH(TabClienteLocalidade[[#This Row],[Validação]],EtaCliente!$B:$B,0)),TabClienteLocalidade[[#This Row],[Colunas13]])</f>
        <v>MANAIRA</v>
      </c>
      <c r="AA265" s="147">
        <f>COUNTIFS(EtaCliente!B:B,AB265,EtaCliente!B:B,"&gt;&amp;1")</f>
        <v>1</v>
      </c>
      <c r="AB265" s="147" t="str">
        <f>IF(TabClienteLocalidade[[#This Row],[Cliente]]="","",TabClienteLocalidade[[#This Row],[Cliente]]&amp;" - "&amp;TabClienteLocalidade[[#This Row],[Localidade]])</f>
        <v>CAGEPA - MANAIRA</v>
      </c>
      <c r="AC265" s="191"/>
      <c r="AD265" s="191" t="e">
        <f t="shared" si="16"/>
        <v>#VALUE!</v>
      </c>
      <c r="AE265" s="191" t="e">
        <f t="shared" si="17"/>
        <v>#VALUE!</v>
      </c>
      <c r="AF265" s="191"/>
      <c r="AG265" s="191"/>
      <c r="AH265" s="191"/>
    </row>
    <row r="266" spans="1:34" x14ac:dyDescent="0.2">
      <c r="A266" s="14" t="str">
        <f t="shared" si="18"/>
        <v>(263, 'CAGEPA', '', 'MARES - JOAO PESSOA', 'JOAO PESSOA', 'PB', '', '', '0'),</v>
      </c>
      <c r="B266" s="14" t="s">
        <v>8395</v>
      </c>
      <c r="C266" s="14">
        <v>263</v>
      </c>
      <c r="D266" s="14" t="s">
        <v>8399</v>
      </c>
      <c r="E266" s="14" t="str">
        <f>"'"&amp;TabClienteLocalidade[[#This Row],[Cliente]]&amp;"'"</f>
        <v>'CAGEPA'</v>
      </c>
      <c r="F266" s="14" t="s">
        <v>8399</v>
      </c>
      <c r="G266" s="14" t="str">
        <f>"'"&amp;TabClienteLocalidade[[#This Row],[Regional]]&amp;"'"</f>
        <v>''</v>
      </c>
      <c r="H266" s="14" t="s">
        <v>8399</v>
      </c>
      <c r="I266" s="14" t="str">
        <f>"'"&amp;TabClienteLocalidade[[#This Row],[Localidade]]&amp;"'"</f>
        <v>'MARES - JOAO PESSOA'</v>
      </c>
      <c r="J266" s="14" t="s">
        <v>8399</v>
      </c>
      <c r="K266" s="14" t="str">
        <f>"'"&amp;TabClienteLocalidade[[#This Row],[Colunas2]]&amp;"'"</f>
        <v>'JOAO PESSOA'</v>
      </c>
      <c r="L266" s="14" t="s">
        <v>8399</v>
      </c>
      <c r="M266" s="14" t="str">
        <f>"'"&amp;TabClienteLocalidade[[#This Row],[UF]]&amp;"'"</f>
        <v>'PB'</v>
      </c>
      <c r="N266" s="14" t="s">
        <v>8399</v>
      </c>
      <c r="O266" s="14" t="str">
        <f>"'"&amp;IFERROR(TabClienteLocalidade[[#This Row],[Lat]],"")&amp;"'"</f>
        <v>''</v>
      </c>
      <c r="P266" s="14" t="s">
        <v>8399</v>
      </c>
      <c r="Q266" s="14" t="str">
        <f>"'"&amp;IFERROR(TabClienteLocalidade[[#This Row],[Log]],"")&amp;"'"</f>
        <v>''</v>
      </c>
      <c r="R266" s="14" t="s">
        <v>8399</v>
      </c>
      <c r="S266" s="14" t="str">
        <f t="shared" si="19"/>
        <v>'0'</v>
      </c>
      <c r="T266" s="213" t="s">
        <v>8397</v>
      </c>
      <c r="U266" s="213">
        <f>COUNTIFS(CLIENTE_FORN[NICK],TabClienteLocalidade[[#This Row],[Cliente]])</f>
        <v>1</v>
      </c>
      <c r="V266" s="145" t="s">
        <v>32</v>
      </c>
      <c r="X266" s="145" t="s">
        <v>1514</v>
      </c>
      <c r="Y266" s="176" t="str">
        <f>IFERROR(INDEX(EtaCliente!K:K,MATCH(TabClienteLocalidade[[#This Row],[Validação]],EtaCliente!$B:$B,0)),TabClienteLocalidade[[#This Row],[Colunas14]])</f>
        <v>PB</v>
      </c>
      <c r="Z266" s="176" t="str">
        <f>IFERROR(INDEX(EtaCliente!M:M,MATCH(TabClienteLocalidade[[#This Row],[Validação]],EtaCliente!$B:$B,0)),TabClienteLocalidade[[#This Row],[Colunas13]])</f>
        <v>JOAO PESSOA</v>
      </c>
      <c r="AA266" s="147">
        <f>COUNTIFS(EtaCliente!B:B,AB266,EtaCliente!B:B,"&gt;&amp;1")</f>
        <v>1</v>
      </c>
      <c r="AB266" s="147" t="str">
        <f>IF(TabClienteLocalidade[[#This Row],[Cliente]]="","",TabClienteLocalidade[[#This Row],[Cliente]]&amp;" - "&amp;TabClienteLocalidade[[#This Row],[Localidade]])</f>
        <v>CAGEPA - MARES - JOAO PESSOA</v>
      </c>
      <c r="AC266" s="191"/>
      <c r="AD266" s="191" t="e">
        <f t="shared" si="16"/>
        <v>#VALUE!</v>
      </c>
      <c r="AE266" s="191" t="e">
        <f t="shared" si="17"/>
        <v>#VALUE!</v>
      </c>
      <c r="AF266" s="191"/>
      <c r="AG266" s="191"/>
      <c r="AH266" s="191"/>
    </row>
    <row r="267" spans="1:34" x14ac:dyDescent="0.2">
      <c r="A267" s="14" t="str">
        <f t="shared" si="18"/>
        <v>(264, 'CAGEPA', '', 'MARI', 'MARI', 'PB', '', '', '0'),</v>
      </c>
      <c r="B267" s="14" t="s">
        <v>8395</v>
      </c>
      <c r="C267" s="14">
        <v>264</v>
      </c>
      <c r="D267" s="14" t="s">
        <v>8399</v>
      </c>
      <c r="E267" s="14" t="str">
        <f>"'"&amp;TabClienteLocalidade[[#This Row],[Cliente]]&amp;"'"</f>
        <v>'CAGEPA'</v>
      </c>
      <c r="F267" s="14" t="s">
        <v>8399</v>
      </c>
      <c r="G267" s="14" t="str">
        <f>"'"&amp;TabClienteLocalidade[[#This Row],[Regional]]&amp;"'"</f>
        <v>''</v>
      </c>
      <c r="H267" s="14" t="s">
        <v>8399</v>
      </c>
      <c r="I267" s="14" t="str">
        <f>"'"&amp;TabClienteLocalidade[[#This Row],[Localidade]]&amp;"'"</f>
        <v>'MARI'</v>
      </c>
      <c r="J267" s="14" t="s">
        <v>8399</v>
      </c>
      <c r="K267" s="14" t="str">
        <f>"'"&amp;TabClienteLocalidade[[#This Row],[Colunas2]]&amp;"'"</f>
        <v>'MARI'</v>
      </c>
      <c r="L267" s="14" t="s">
        <v>8399</v>
      </c>
      <c r="M267" s="14" t="str">
        <f>"'"&amp;TabClienteLocalidade[[#This Row],[UF]]&amp;"'"</f>
        <v>'PB'</v>
      </c>
      <c r="N267" s="14" t="s">
        <v>8399</v>
      </c>
      <c r="O267" s="14" t="str">
        <f>"'"&amp;IFERROR(TabClienteLocalidade[[#This Row],[Lat]],"")&amp;"'"</f>
        <v>''</v>
      </c>
      <c r="P267" s="14" t="s">
        <v>8399</v>
      </c>
      <c r="Q267" s="14" t="str">
        <f>"'"&amp;IFERROR(TabClienteLocalidade[[#This Row],[Log]],"")&amp;"'"</f>
        <v>''</v>
      </c>
      <c r="R267" s="14" t="s">
        <v>8399</v>
      </c>
      <c r="S267" s="14" t="str">
        <f t="shared" si="19"/>
        <v>'0'</v>
      </c>
      <c r="T267" s="213" t="s">
        <v>8397</v>
      </c>
      <c r="U267" s="213">
        <f>COUNTIFS(CLIENTE_FORN[NICK],TabClienteLocalidade[[#This Row],[Cliente]])</f>
        <v>1</v>
      </c>
      <c r="V267" s="145" t="s">
        <v>32</v>
      </c>
      <c r="X267" s="145" t="s">
        <v>473</v>
      </c>
      <c r="Y267" s="176" t="str">
        <f>IFERROR(INDEX(EtaCliente!K:K,MATCH(TabClienteLocalidade[[#This Row],[Validação]],EtaCliente!$B:$B,0)),TabClienteLocalidade[[#This Row],[Colunas14]])</f>
        <v>PB</v>
      </c>
      <c r="Z267" s="176" t="str">
        <f>IFERROR(INDEX(EtaCliente!M:M,MATCH(TabClienteLocalidade[[#This Row],[Validação]],EtaCliente!$B:$B,0)),TabClienteLocalidade[[#This Row],[Colunas13]])</f>
        <v>MARI</v>
      </c>
      <c r="AA267" s="147">
        <f>COUNTIFS(EtaCliente!B:B,AB267,EtaCliente!B:B,"&gt;&amp;1")</f>
        <v>1</v>
      </c>
      <c r="AB267" s="147" t="str">
        <f>IF(TabClienteLocalidade[[#This Row],[Cliente]]="","",TabClienteLocalidade[[#This Row],[Cliente]]&amp;" - "&amp;TabClienteLocalidade[[#This Row],[Localidade]])</f>
        <v>CAGEPA - MARI</v>
      </c>
      <c r="AC267" s="191"/>
      <c r="AD267" s="191" t="e">
        <f t="shared" si="16"/>
        <v>#VALUE!</v>
      </c>
      <c r="AE267" s="191" t="e">
        <f t="shared" si="17"/>
        <v>#VALUE!</v>
      </c>
      <c r="AF267" s="191"/>
      <c r="AG267" s="191"/>
      <c r="AH267" s="191"/>
    </row>
    <row r="268" spans="1:34" x14ac:dyDescent="0.2">
      <c r="A268" s="14" t="str">
        <f t="shared" si="18"/>
        <v>(265, 'CAGEPA', '', 'MARIZOPOLIS', 'MARIZOPOLIS', 'PB', '', '', '0'),</v>
      </c>
      <c r="B268" s="14" t="s">
        <v>8395</v>
      </c>
      <c r="C268" s="14">
        <v>265</v>
      </c>
      <c r="D268" s="14" t="s">
        <v>8399</v>
      </c>
      <c r="E268" s="14" t="str">
        <f>"'"&amp;TabClienteLocalidade[[#This Row],[Cliente]]&amp;"'"</f>
        <v>'CAGEPA'</v>
      </c>
      <c r="F268" s="14" t="s">
        <v>8399</v>
      </c>
      <c r="G268" s="14" t="str">
        <f>"'"&amp;TabClienteLocalidade[[#This Row],[Regional]]&amp;"'"</f>
        <v>''</v>
      </c>
      <c r="H268" s="14" t="s">
        <v>8399</v>
      </c>
      <c r="I268" s="14" t="str">
        <f>"'"&amp;TabClienteLocalidade[[#This Row],[Localidade]]&amp;"'"</f>
        <v>'MARIZOPOLIS'</v>
      </c>
      <c r="J268" s="14" t="s">
        <v>8399</v>
      </c>
      <c r="K268" s="14" t="str">
        <f>"'"&amp;TabClienteLocalidade[[#This Row],[Colunas2]]&amp;"'"</f>
        <v>'MARIZOPOLIS'</v>
      </c>
      <c r="L268" s="14" t="s">
        <v>8399</v>
      </c>
      <c r="M268" s="14" t="str">
        <f>"'"&amp;TabClienteLocalidade[[#This Row],[UF]]&amp;"'"</f>
        <v>'PB'</v>
      </c>
      <c r="N268" s="14" t="s">
        <v>8399</v>
      </c>
      <c r="O268" s="14" t="str">
        <f>"'"&amp;IFERROR(TabClienteLocalidade[[#This Row],[Lat]],"")&amp;"'"</f>
        <v>''</v>
      </c>
      <c r="P268" s="14" t="s">
        <v>8399</v>
      </c>
      <c r="Q268" s="14" t="str">
        <f>"'"&amp;IFERROR(TabClienteLocalidade[[#This Row],[Log]],"")&amp;"'"</f>
        <v>''</v>
      </c>
      <c r="R268" s="14" t="s">
        <v>8399</v>
      </c>
      <c r="S268" s="14" t="str">
        <f t="shared" si="19"/>
        <v>'0'</v>
      </c>
      <c r="T268" s="213" t="s">
        <v>8397</v>
      </c>
      <c r="U268" s="213">
        <f>COUNTIFS(CLIENTE_FORN[NICK],TabClienteLocalidade[[#This Row],[Cliente]])</f>
        <v>1</v>
      </c>
      <c r="V268" s="145" t="s">
        <v>32</v>
      </c>
      <c r="X268" s="145" t="s">
        <v>1553</v>
      </c>
      <c r="Y268" s="176" t="str">
        <f>IFERROR(INDEX(EtaCliente!K:K,MATCH(TabClienteLocalidade[[#This Row],[Validação]],EtaCliente!$B:$B,0)),TabClienteLocalidade[[#This Row],[Colunas14]])</f>
        <v>PB</v>
      </c>
      <c r="Z268" s="176" t="str">
        <f>IFERROR(INDEX(EtaCliente!M:M,MATCH(TabClienteLocalidade[[#This Row],[Validação]],EtaCliente!$B:$B,0)),TabClienteLocalidade[[#This Row],[Colunas13]])</f>
        <v>MARIZOPOLIS</v>
      </c>
      <c r="AA268" s="147">
        <f>COUNTIFS(EtaCliente!B:B,AB268,EtaCliente!B:B,"&gt;&amp;1")</f>
        <v>1</v>
      </c>
      <c r="AB268" s="147" t="str">
        <f>IF(TabClienteLocalidade[[#This Row],[Cliente]]="","",TabClienteLocalidade[[#This Row],[Cliente]]&amp;" - "&amp;TabClienteLocalidade[[#This Row],[Localidade]])</f>
        <v>CAGEPA - MARIZOPOLIS</v>
      </c>
      <c r="AC268" s="191"/>
      <c r="AD268" s="191" t="e">
        <f t="shared" si="16"/>
        <v>#VALUE!</v>
      </c>
      <c r="AE268" s="191" t="e">
        <f t="shared" si="17"/>
        <v>#VALUE!</v>
      </c>
      <c r="AF268" s="191"/>
      <c r="AG268" s="191"/>
      <c r="AH268" s="191"/>
    </row>
    <row r="269" spans="1:34" x14ac:dyDescent="0.2">
      <c r="A269" s="14" t="str">
        <f t="shared" si="18"/>
        <v>(266, 'CAGEPA', '', 'MASSARANDUBA', 'MASSARANDUBA', 'PB', '', '', '0'),</v>
      </c>
      <c r="B269" s="14" t="s">
        <v>8395</v>
      </c>
      <c r="C269" s="14">
        <v>266</v>
      </c>
      <c r="D269" s="14" t="s">
        <v>8399</v>
      </c>
      <c r="E269" s="14" t="str">
        <f>"'"&amp;TabClienteLocalidade[[#This Row],[Cliente]]&amp;"'"</f>
        <v>'CAGEPA'</v>
      </c>
      <c r="F269" s="14" t="s">
        <v>8399</v>
      </c>
      <c r="G269" s="14" t="str">
        <f>"'"&amp;TabClienteLocalidade[[#This Row],[Regional]]&amp;"'"</f>
        <v>''</v>
      </c>
      <c r="H269" s="14" t="s">
        <v>8399</v>
      </c>
      <c r="I269" s="14" t="str">
        <f>"'"&amp;TabClienteLocalidade[[#This Row],[Localidade]]&amp;"'"</f>
        <v>'MASSARANDUBA'</v>
      </c>
      <c r="J269" s="14" t="s">
        <v>8399</v>
      </c>
      <c r="K269" s="14" t="str">
        <f>"'"&amp;TabClienteLocalidade[[#This Row],[Colunas2]]&amp;"'"</f>
        <v>'MASSARANDUBA'</v>
      </c>
      <c r="L269" s="14" t="s">
        <v>8399</v>
      </c>
      <c r="M269" s="14" t="str">
        <f>"'"&amp;TabClienteLocalidade[[#This Row],[UF]]&amp;"'"</f>
        <v>'PB'</v>
      </c>
      <c r="N269" s="14" t="s">
        <v>8399</v>
      </c>
      <c r="O269" s="14" t="str">
        <f>"'"&amp;IFERROR(TabClienteLocalidade[[#This Row],[Lat]],"")&amp;"'"</f>
        <v>''</v>
      </c>
      <c r="P269" s="14" t="s">
        <v>8399</v>
      </c>
      <c r="Q269" s="14" t="str">
        <f>"'"&amp;IFERROR(TabClienteLocalidade[[#This Row],[Log]],"")&amp;"'"</f>
        <v>''</v>
      </c>
      <c r="R269" s="14" t="s">
        <v>8399</v>
      </c>
      <c r="S269" s="14" t="str">
        <f t="shared" si="19"/>
        <v>'0'</v>
      </c>
      <c r="T269" s="213" t="s">
        <v>8397</v>
      </c>
      <c r="U269" s="213">
        <f>COUNTIFS(CLIENTE_FORN[NICK],TabClienteLocalidade[[#This Row],[Cliente]])</f>
        <v>1</v>
      </c>
      <c r="V269" s="145" t="s">
        <v>32</v>
      </c>
      <c r="X269" s="145" t="s">
        <v>474</v>
      </c>
      <c r="Y269" s="176" t="str">
        <f>IFERROR(INDEX(EtaCliente!K:K,MATCH(TabClienteLocalidade[[#This Row],[Validação]],EtaCliente!$B:$B,0)),TabClienteLocalidade[[#This Row],[Colunas14]])</f>
        <v>PB</v>
      </c>
      <c r="Z269" s="176" t="str">
        <f>IFERROR(INDEX(EtaCliente!M:M,MATCH(TabClienteLocalidade[[#This Row],[Validação]],EtaCliente!$B:$B,0)),TabClienteLocalidade[[#This Row],[Colunas13]])</f>
        <v>MASSARANDUBA</v>
      </c>
      <c r="AA269" s="147">
        <f>COUNTIFS(EtaCliente!B:B,AB269,EtaCliente!B:B,"&gt;&amp;1")</f>
        <v>1</v>
      </c>
      <c r="AB269" s="147" t="str">
        <f>IF(TabClienteLocalidade[[#This Row],[Cliente]]="","",TabClienteLocalidade[[#This Row],[Cliente]]&amp;" - "&amp;TabClienteLocalidade[[#This Row],[Localidade]])</f>
        <v>CAGEPA - MASSARANDUBA</v>
      </c>
      <c r="AC269" s="191"/>
      <c r="AD269" s="191" t="e">
        <f t="shared" si="16"/>
        <v>#VALUE!</v>
      </c>
      <c r="AE269" s="191" t="e">
        <f t="shared" si="17"/>
        <v>#VALUE!</v>
      </c>
      <c r="AF269" s="191"/>
      <c r="AG269" s="191"/>
      <c r="AH269" s="191"/>
    </row>
    <row r="270" spans="1:34" x14ac:dyDescent="0.2">
      <c r="A270" s="14" t="str">
        <f t="shared" si="18"/>
        <v>(267, 'CAGEPA', '', 'MATINHAS', 'MATINHAS', 'PB', '', '', '0'),</v>
      </c>
      <c r="B270" s="14" t="s">
        <v>8395</v>
      </c>
      <c r="C270" s="14">
        <v>267</v>
      </c>
      <c r="D270" s="14" t="s">
        <v>8399</v>
      </c>
      <c r="E270" s="14" t="str">
        <f>"'"&amp;TabClienteLocalidade[[#This Row],[Cliente]]&amp;"'"</f>
        <v>'CAGEPA'</v>
      </c>
      <c r="F270" s="14" t="s">
        <v>8399</v>
      </c>
      <c r="G270" s="14" t="str">
        <f>"'"&amp;TabClienteLocalidade[[#This Row],[Regional]]&amp;"'"</f>
        <v>''</v>
      </c>
      <c r="H270" s="14" t="s">
        <v>8399</v>
      </c>
      <c r="I270" s="14" t="str">
        <f>"'"&amp;TabClienteLocalidade[[#This Row],[Localidade]]&amp;"'"</f>
        <v>'MATINHAS'</v>
      </c>
      <c r="J270" s="14" t="s">
        <v>8399</v>
      </c>
      <c r="K270" s="14" t="str">
        <f>"'"&amp;TabClienteLocalidade[[#This Row],[Colunas2]]&amp;"'"</f>
        <v>'MATINHAS'</v>
      </c>
      <c r="L270" s="14" t="s">
        <v>8399</v>
      </c>
      <c r="M270" s="14" t="str">
        <f>"'"&amp;TabClienteLocalidade[[#This Row],[UF]]&amp;"'"</f>
        <v>'PB'</v>
      </c>
      <c r="N270" s="14" t="s">
        <v>8399</v>
      </c>
      <c r="O270" s="14" t="str">
        <f>"'"&amp;IFERROR(TabClienteLocalidade[[#This Row],[Lat]],"")&amp;"'"</f>
        <v>''</v>
      </c>
      <c r="P270" s="14" t="s">
        <v>8399</v>
      </c>
      <c r="Q270" s="14" t="str">
        <f>"'"&amp;IFERROR(TabClienteLocalidade[[#This Row],[Log]],"")&amp;"'"</f>
        <v>''</v>
      </c>
      <c r="R270" s="14" t="s">
        <v>8399</v>
      </c>
      <c r="S270" s="14" t="str">
        <f t="shared" si="19"/>
        <v>'0'</v>
      </c>
      <c r="T270" s="213" t="s">
        <v>8397</v>
      </c>
      <c r="U270" s="213">
        <f>COUNTIFS(CLIENTE_FORN[NICK],TabClienteLocalidade[[#This Row],[Cliente]])</f>
        <v>1</v>
      </c>
      <c r="V270" s="145" t="s">
        <v>32</v>
      </c>
      <c r="X270" s="145" t="s">
        <v>475</v>
      </c>
      <c r="Y270" s="176" t="str">
        <f>IFERROR(INDEX(EtaCliente!K:K,MATCH(TabClienteLocalidade[[#This Row],[Validação]],EtaCliente!$B:$B,0)),TabClienteLocalidade[[#This Row],[Colunas14]])</f>
        <v>PB</v>
      </c>
      <c r="Z270" s="176" t="str">
        <f>IFERROR(INDEX(EtaCliente!M:M,MATCH(TabClienteLocalidade[[#This Row],[Validação]],EtaCliente!$B:$B,0)),TabClienteLocalidade[[#This Row],[Colunas13]])</f>
        <v>MATINHAS</v>
      </c>
      <c r="AA270" s="147">
        <f>COUNTIFS(EtaCliente!B:B,AB270,EtaCliente!B:B,"&gt;&amp;1")</f>
        <v>1</v>
      </c>
      <c r="AB270" s="147" t="str">
        <f>IF(TabClienteLocalidade[[#This Row],[Cliente]]="","",TabClienteLocalidade[[#This Row],[Cliente]]&amp;" - "&amp;TabClienteLocalidade[[#This Row],[Localidade]])</f>
        <v>CAGEPA - MATINHAS</v>
      </c>
      <c r="AC270" s="191"/>
      <c r="AD270" s="191" t="e">
        <f t="shared" si="16"/>
        <v>#VALUE!</v>
      </c>
      <c r="AE270" s="191" t="e">
        <f t="shared" si="17"/>
        <v>#VALUE!</v>
      </c>
      <c r="AF270" s="191"/>
      <c r="AG270" s="191"/>
      <c r="AH270" s="191"/>
    </row>
    <row r="271" spans="1:34" x14ac:dyDescent="0.2">
      <c r="A271" s="14" t="str">
        <f t="shared" si="18"/>
        <v>(268, 'CAGEPA', '', 'MATO GROSSO', 'MATO GROSSO', 'PB', '', '', '0'),</v>
      </c>
      <c r="B271" s="14" t="s">
        <v>8395</v>
      </c>
      <c r="C271" s="14">
        <v>268</v>
      </c>
      <c r="D271" s="14" t="s">
        <v>8399</v>
      </c>
      <c r="E271" s="14" t="str">
        <f>"'"&amp;TabClienteLocalidade[[#This Row],[Cliente]]&amp;"'"</f>
        <v>'CAGEPA'</v>
      </c>
      <c r="F271" s="14" t="s">
        <v>8399</v>
      </c>
      <c r="G271" s="14" t="str">
        <f>"'"&amp;TabClienteLocalidade[[#This Row],[Regional]]&amp;"'"</f>
        <v>''</v>
      </c>
      <c r="H271" s="14" t="s">
        <v>8399</v>
      </c>
      <c r="I271" s="14" t="str">
        <f>"'"&amp;TabClienteLocalidade[[#This Row],[Localidade]]&amp;"'"</f>
        <v>'MATO GROSSO'</v>
      </c>
      <c r="J271" s="14" t="s">
        <v>8399</v>
      </c>
      <c r="K271" s="14" t="str">
        <f>"'"&amp;TabClienteLocalidade[[#This Row],[Colunas2]]&amp;"'"</f>
        <v>'MATO GROSSO'</v>
      </c>
      <c r="L271" s="14" t="s">
        <v>8399</v>
      </c>
      <c r="M271" s="14" t="str">
        <f>"'"&amp;TabClienteLocalidade[[#This Row],[UF]]&amp;"'"</f>
        <v>'PB'</v>
      </c>
      <c r="N271" s="14" t="s">
        <v>8399</v>
      </c>
      <c r="O271" s="14" t="str">
        <f>"'"&amp;IFERROR(TabClienteLocalidade[[#This Row],[Lat]],"")&amp;"'"</f>
        <v>''</v>
      </c>
      <c r="P271" s="14" t="s">
        <v>8399</v>
      </c>
      <c r="Q271" s="14" t="str">
        <f>"'"&amp;IFERROR(TabClienteLocalidade[[#This Row],[Log]],"")&amp;"'"</f>
        <v>''</v>
      </c>
      <c r="R271" s="14" t="s">
        <v>8399</v>
      </c>
      <c r="S271" s="14" t="str">
        <f t="shared" si="19"/>
        <v>'0'</v>
      </c>
      <c r="T271" s="213" t="s">
        <v>8397</v>
      </c>
      <c r="U271" s="213">
        <f>COUNTIFS(CLIENTE_FORN[NICK],TabClienteLocalidade[[#This Row],[Cliente]])</f>
        <v>1</v>
      </c>
      <c r="V271" s="145" t="s">
        <v>32</v>
      </c>
      <c r="X271" s="145" t="s">
        <v>476</v>
      </c>
      <c r="Y271" s="176" t="str">
        <f>IFERROR(INDEX(EtaCliente!K:K,MATCH(TabClienteLocalidade[[#This Row],[Validação]],EtaCliente!$B:$B,0)),TabClienteLocalidade[[#This Row],[Colunas14]])</f>
        <v>PB</v>
      </c>
      <c r="Z271" s="176" t="str">
        <f>IFERROR(INDEX(EtaCliente!M:M,MATCH(TabClienteLocalidade[[#This Row],[Validação]],EtaCliente!$B:$B,0)),TabClienteLocalidade[[#This Row],[Colunas13]])</f>
        <v>MATO GROSSO</v>
      </c>
      <c r="AA271" s="147">
        <f>COUNTIFS(EtaCliente!B:B,AB271,EtaCliente!B:B,"&gt;&amp;1")</f>
        <v>1</v>
      </c>
      <c r="AB271" s="147" t="str">
        <f>IF(TabClienteLocalidade[[#This Row],[Cliente]]="","",TabClienteLocalidade[[#This Row],[Cliente]]&amp;" - "&amp;TabClienteLocalidade[[#This Row],[Localidade]])</f>
        <v>CAGEPA - MATO GROSSO</v>
      </c>
      <c r="AC271" s="191"/>
      <c r="AD271" s="191" t="e">
        <f t="shared" si="16"/>
        <v>#VALUE!</v>
      </c>
      <c r="AE271" s="191" t="e">
        <f t="shared" si="17"/>
        <v>#VALUE!</v>
      </c>
      <c r="AF271" s="191"/>
      <c r="AG271" s="191"/>
      <c r="AH271" s="191"/>
    </row>
    <row r="272" spans="1:34" x14ac:dyDescent="0.2">
      <c r="A272" s="14" t="str">
        <f t="shared" si="18"/>
        <v>(269, 'CAGEPA', '', 'MATUREIA', 'MATUREIA', 'PB', '', '', '0'),</v>
      </c>
      <c r="B272" s="14" t="s">
        <v>8395</v>
      </c>
      <c r="C272" s="14">
        <v>269</v>
      </c>
      <c r="D272" s="14" t="s">
        <v>8399</v>
      </c>
      <c r="E272" s="14" t="str">
        <f>"'"&amp;TabClienteLocalidade[[#This Row],[Cliente]]&amp;"'"</f>
        <v>'CAGEPA'</v>
      </c>
      <c r="F272" s="14" t="s">
        <v>8399</v>
      </c>
      <c r="G272" s="14" t="str">
        <f>"'"&amp;TabClienteLocalidade[[#This Row],[Regional]]&amp;"'"</f>
        <v>''</v>
      </c>
      <c r="H272" s="14" t="s">
        <v>8399</v>
      </c>
      <c r="I272" s="14" t="str">
        <f>"'"&amp;TabClienteLocalidade[[#This Row],[Localidade]]&amp;"'"</f>
        <v>'MATUREIA'</v>
      </c>
      <c r="J272" s="14" t="s">
        <v>8399</v>
      </c>
      <c r="K272" s="14" t="str">
        <f>"'"&amp;TabClienteLocalidade[[#This Row],[Colunas2]]&amp;"'"</f>
        <v>'MATUREIA'</v>
      </c>
      <c r="L272" s="14" t="s">
        <v>8399</v>
      </c>
      <c r="M272" s="14" t="str">
        <f>"'"&amp;TabClienteLocalidade[[#This Row],[UF]]&amp;"'"</f>
        <v>'PB'</v>
      </c>
      <c r="N272" s="14" t="s">
        <v>8399</v>
      </c>
      <c r="O272" s="14" t="str">
        <f>"'"&amp;IFERROR(TabClienteLocalidade[[#This Row],[Lat]],"")&amp;"'"</f>
        <v>''</v>
      </c>
      <c r="P272" s="14" t="s">
        <v>8399</v>
      </c>
      <c r="Q272" s="14" t="str">
        <f>"'"&amp;IFERROR(TabClienteLocalidade[[#This Row],[Log]],"")&amp;"'"</f>
        <v>''</v>
      </c>
      <c r="R272" s="14" t="s">
        <v>8399</v>
      </c>
      <c r="S272" s="14" t="str">
        <f t="shared" si="19"/>
        <v>'0'</v>
      </c>
      <c r="T272" s="213" t="s">
        <v>8397</v>
      </c>
      <c r="U272" s="213">
        <f>COUNTIFS(CLIENTE_FORN[NICK],TabClienteLocalidade[[#This Row],[Cliente]])</f>
        <v>1</v>
      </c>
      <c r="V272" s="145" t="s">
        <v>32</v>
      </c>
      <c r="X272" s="145" t="s">
        <v>1535</v>
      </c>
      <c r="Y272" s="176" t="str">
        <f>IFERROR(INDEX(EtaCliente!K:K,MATCH(TabClienteLocalidade[[#This Row],[Validação]],EtaCliente!$B:$B,0)),TabClienteLocalidade[[#This Row],[Colunas14]])</f>
        <v>PB</v>
      </c>
      <c r="Z272" s="176" t="str">
        <f>IFERROR(INDEX(EtaCliente!M:M,MATCH(TabClienteLocalidade[[#This Row],[Validação]],EtaCliente!$B:$B,0)),TabClienteLocalidade[[#This Row],[Colunas13]])</f>
        <v>MATUREIA</v>
      </c>
      <c r="AA272" s="147">
        <f>COUNTIFS(EtaCliente!B:B,AB272,EtaCliente!B:B,"&gt;&amp;1")</f>
        <v>1</v>
      </c>
      <c r="AB272" s="147" t="str">
        <f>IF(TabClienteLocalidade[[#This Row],[Cliente]]="","",TabClienteLocalidade[[#This Row],[Cliente]]&amp;" - "&amp;TabClienteLocalidade[[#This Row],[Localidade]])</f>
        <v>CAGEPA - MATUREIA</v>
      </c>
      <c r="AC272" s="191"/>
      <c r="AD272" s="191" t="e">
        <f t="shared" si="16"/>
        <v>#VALUE!</v>
      </c>
      <c r="AE272" s="191" t="e">
        <f t="shared" si="17"/>
        <v>#VALUE!</v>
      </c>
      <c r="AF272" s="191"/>
      <c r="AG272" s="191"/>
      <c r="AH272" s="191"/>
    </row>
    <row r="273" spans="1:34" x14ac:dyDescent="0.2">
      <c r="A273" s="14" t="str">
        <f t="shared" si="18"/>
        <v>(270, 'CAGEPA', '', 'MOGEIRO', 'MOGEIRO', 'PB', '', '', '0'),</v>
      </c>
      <c r="B273" s="14" t="s">
        <v>8395</v>
      </c>
      <c r="C273" s="14">
        <v>270</v>
      </c>
      <c r="D273" s="14" t="s">
        <v>8399</v>
      </c>
      <c r="E273" s="14" t="str">
        <f>"'"&amp;TabClienteLocalidade[[#This Row],[Cliente]]&amp;"'"</f>
        <v>'CAGEPA'</v>
      </c>
      <c r="F273" s="14" t="s">
        <v>8399</v>
      </c>
      <c r="G273" s="14" t="str">
        <f>"'"&amp;TabClienteLocalidade[[#This Row],[Regional]]&amp;"'"</f>
        <v>''</v>
      </c>
      <c r="H273" s="14" t="s">
        <v>8399</v>
      </c>
      <c r="I273" s="14" t="str">
        <f>"'"&amp;TabClienteLocalidade[[#This Row],[Localidade]]&amp;"'"</f>
        <v>'MOGEIRO'</v>
      </c>
      <c r="J273" s="14" t="s">
        <v>8399</v>
      </c>
      <c r="K273" s="14" t="str">
        <f>"'"&amp;TabClienteLocalidade[[#This Row],[Colunas2]]&amp;"'"</f>
        <v>'MOGEIRO'</v>
      </c>
      <c r="L273" s="14" t="s">
        <v>8399</v>
      </c>
      <c r="M273" s="14" t="str">
        <f>"'"&amp;TabClienteLocalidade[[#This Row],[UF]]&amp;"'"</f>
        <v>'PB'</v>
      </c>
      <c r="N273" s="14" t="s">
        <v>8399</v>
      </c>
      <c r="O273" s="14" t="str">
        <f>"'"&amp;IFERROR(TabClienteLocalidade[[#This Row],[Lat]],"")&amp;"'"</f>
        <v>''</v>
      </c>
      <c r="P273" s="14" t="s">
        <v>8399</v>
      </c>
      <c r="Q273" s="14" t="str">
        <f>"'"&amp;IFERROR(TabClienteLocalidade[[#This Row],[Log]],"")&amp;"'"</f>
        <v>''</v>
      </c>
      <c r="R273" s="14" t="s">
        <v>8399</v>
      </c>
      <c r="S273" s="14" t="str">
        <f t="shared" si="19"/>
        <v>'0'</v>
      </c>
      <c r="T273" s="213" t="s">
        <v>8397</v>
      </c>
      <c r="U273" s="213">
        <f>COUNTIFS(CLIENTE_FORN[NICK],TabClienteLocalidade[[#This Row],[Cliente]])</f>
        <v>1</v>
      </c>
      <c r="V273" s="145" t="s">
        <v>32</v>
      </c>
      <c r="X273" s="145" t="s">
        <v>477</v>
      </c>
      <c r="Y273" s="176" t="str">
        <f>IFERROR(INDEX(EtaCliente!K:K,MATCH(TabClienteLocalidade[[#This Row],[Validação]],EtaCliente!$B:$B,0)),TabClienteLocalidade[[#This Row],[Colunas14]])</f>
        <v>PB</v>
      </c>
      <c r="Z273" s="176" t="str">
        <f>IFERROR(INDEX(EtaCliente!M:M,MATCH(TabClienteLocalidade[[#This Row],[Validação]],EtaCliente!$B:$B,0)),TabClienteLocalidade[[#This Row],[Colunas13]])</f>
        <v>MOGEIRO</v>
      </c>
      <c r="AA273" s="147">
        <f>COUNTIFS(EtaCliente!B:B,AB273,EtaCliente!B:B,"&gt;&amp;1")</f>
        <v>1</v>
      </c>
      <c r="AB273" s="147" t="str">
        <f>IF(TabClienteLocalidade[[#This Row],[Cliente]]="","",TabClienteLocalidade[[#This Row],[Cliente]]&amp;" - "&amp;TabClienteLocalidade[[#This Row],[Localidade]])</f>
        <v>CAGEPA - MOGEIRO</v>
      </c>
      <c r="AC273" s="191"/>
      <c r="AD273" s="191" t="e">
        <f t="shared" si="16"/>
        <v>#VALUE!</v>
      </c>
      <c r="AE273" s="191" t="e">
        <f t="shared" si="17"/>
        <v>#VALUE!</v>
      </c>
      <c r="AF273" s="191"/>
      <c r="AG273" s="191"/>
      <c r="AH273" s="191"/>
    </row>
    <row r="274" spans="1:34" x14ac:dyDescent="0.2">
      <c r="A274" s="14" t="str">
        <f t="shared" si="18"/>
        <v>(271, 'CAGEPA', '', 'MONTADAS', 'MONTADAS', 'PB', '', '', '0'),</v>
      </c>
      <c r="B274" s="14" t="s">
        <v>8395</v>
      </c>
      <c r="C274" s="14">
        <v>271</v>
      </c>
      <c r="D274" s="14" t="s">
        <v>8399</v>
      </c>
      <c r="E274" s="14" t="str">
        <f>"'"&amp;TabClienteLocalidade[[#This Row],[Cliente]]&amp;"'"</f>
        <v>'CAGEPA'</v>
      </c>
      <c r="F274" s="14" t="s">
        <v>8399</v>
      </c>
      <c r="G274" s="14" t="str">
        <f>"'"&amp;TabClienteLocalidade[[#This Row],[Regional]]&amp;"'"</f>
        <v>''</v>
      </c>
      <c r="H274" s="14" t="s">
        <v>8399</v>
      </c>
      <c r="I274" s="14" t="str">
        <f>"'"&amp;TabClienteLocalidade[[#This Row],[Localidade]]&amp;"'"</f>
        <v>'MONTADAS'</v>
      </c>
      <c r="J274" s="14" t="s">
        <v>8399</v>
      </c>
      <c r="K274" s="14" t="str">
        <f>"'"&amp;TabClienteLocalidade[[#This Row],[Colunas2]]&amp;"'"</f>
        <v>'MONTADAS'</v>
      </c>
      <c r="L274" s="14" t="s">
        <v>8399</v>
      </c>
      <c r="M274" s="14" t="str">
        <f>"'"&amp;TabClienteLocalidade[[#This Row],[UF]]&amp;"'"</f>
        <v>'PB'</v>
      </c>
      <c r="N274" s="14" t="s">
        <v>8399</v>
      </c>
      <c r="O274" s="14" t="str">
        <f>"'"&amp;IFERROR(TabClienteLocalidade[[#This Row],[Lat]],"")&amp;"'"</f>
        <v>''</v>
      </c>
      <c r="P274" s="14" t="s">
        <v>8399</v>
      </c>
      <c r="Q274" s="14" t="str">
        <f>"'"&amp;IFERROR(TabClienteLocalidade[[#This Row],[Log]],"")&amp;"'"</f>
        <v>''</v>
      </c>
      <c r="R274" s="14" t="s">
        <v>8399</v>
      </c>
      <c r="S274" s="14" t="str">
        <f t="shared" si="19"/>
        <v>'0'</v>
      </c>
      <c r="T274" s="213" t="s">
        <v>8397</v>
      </c>
      <c r="U274" s="213">
        <f>COUNTIFS(CLIENTE_FORN[NICK],TabClienteLocalidade[[#This Row],[Cliente]])</f>
        <v>1</v>
      </c>
      <c r="V274" s="145" t="s">
        <v>32</v>
      </c>
      <c r="X274" s="145" t="s">
        <v>478</v>
      </c>
      <c r="Y274" s="176" t="str">
        <f>IFERROR(INDEX(EtaCliente!K:K,MATCH(TabClienteLocalidade[[#This Row],[Validação]],EtaCliente!$B:$B,0)),TabClienteLocalidade[[#This Row],[Colunas14]])</f>
        <v>PB</v>
      </c>
      <c r="Z274" s="176" t="str">
        <f>IFERROR(INDEX(EtaCliente!M:M,MATCH(TabClienteLocalidade[[#This Row],[Validação]],EtaCliente!$B:$B,0)),TabClienteLocalidade[[#This Row],[Colunas13]])</f>
        <v>MONTADAS</v>
      </c>
      <c r="AA274" s="147">
        <f>COUNTIFS(EtaCliente!B:B,AB274,EtaCliente!B:B,"&gt;&amp;1")</f>
        <v>1</v>
      </c>
      <c r="AB274" s="147" t="str">
        <f>IF(TabClienteLocalidade[[#This Row],[Cliente]]="","",TabClienteLocalidade[[#This Row],[Cliente]]&amp;" - "&amp;TabClienteLocalidade[[#This Row],[Localidade]])</f>
        <v>CAGEPA - MONTADAS</v>
      </c>
      <c r="AC274" s="191"/>
      <c r="AD274" s="191" t="e">
        <f t="shared" si="16"/>
        <v>#VALUE!</v>
      </c>
      <c r="AE274" s="191" t="e">
        <f t="shared" si="17"/>
        <v>#VALUE!</v>
      </c>
      <c r="AF274" s="191"/>
      <c r="AG274" s="191"/>
      <c r="AH274" s="191"/>
    </row>
    <row r="275" spans="1:34" x14ac:dyDescent="0.2">
      <c r="A275" s="14" t="str">
        <f t="shared" si="18"/>
        <v>(272, 'CAGEPA', '', 'MONTE HOREBE', 'MONTE HOREBE', 'PB', '', '', '0'),</v>
      </c>
      <c r="B275" s="14" t="s">
        <v>8395</v>
      </c>
      <c r="C275" s="14">
        <v>272</v>
      </c>
      <c r="D275" s="14" t="s">
        <v>8399</v>
      </c>
      <c r="E275" s="14" t="str">
        <f>"'"&amp;TabClienteLocalidade[[#This Row],[Cliente]]&amp;"'"</f>
        <v>'CAGEPA'</v>
      </c>
      <c r="F275" s="14" t="s">
        <v>8399</v>
      </c>
      <c r="G275" s="14" t="str">
        <f>"'"&amp;TabClienteLocalidade[[#This Row],[Regional]]&amp;"'"</f>
        <v>''</v>
      </c>
      <c r="H275" s="14" t="s">
        <v>8399</v>
      </c>
      <c r="I275" s="14" t="str">
        <f>"'"&amp;TabClienteLocalidade[[#This Row],[Localidade]]&amp;"'"</f>
        <v>'MONTE HOREBE'</v>
      </c>
      <c r="J275" s="14" t="s">
        <v>8399</v>
      </c>
      <c r="K275" s="14" t="str">
        <f>"'"&amp;TabClienteLocalidade[[#This Row],[Colunas2]]&amp;"'"</f>
        <v>'MONTE HOREBE'</v>
      </c>
      <c r="L275" s="14" t="s">
        <v>8399</v>
      </c>
      <c r="M275" s="14" t="str">
        <f>"'"&amp;TabClienteLocalidade[[#This Row],[UF]]&amp;"'"</f>
        <v>'PB'</v>
      </c>
      <c r="N275" s="14" t="s">
        <v>8399</v>
      </c>
      <c r="O275" s="14" t="str">
        <f>"'"&amp;IFERROR(TabClienteLocalidade[[#This Row],[Lat]],"")&amp;"'"</f>
        <v>''</v>
      </c>
      <c r="P275" s="14" t="s">
        <v>8399</v>
      </c>
      <c r="Q275" s="14" t="str">
        <f>"'"&amp;IFERROR(TabClienteLocalidade[[#This Row],[Log]],"")&amp;"'"</f>
        <v>''</v>
      </c>
      <c r="R275" s="14" t="s">
        <v>8399</v>
      </c>
      <c r="S275" s="14" t="str">
        <f t="shared" si="19"/>
        <v>'0'</v>
      </c>
      <c r="T275" s="213" t="s">
        <v>8397</v>
      </c>
      <c r="U275" s="213">
        <f>COUNTIFS(CLIENTE_FORN[NICK],TabClienteLocalidade[[#This Row],[Cliente]])</f>
        <v>1</v>
      </c>
      <c r="V275" s="145" t="s">
        <v>32</v>
      </c>
      <c r="X275" s="145" t="s">
        <v>479</v>
      </c>
      <c r="Y275" s="176" t="str">
        <f>IFERROR(INDEX(EtaCliente!K:K,MATCH(TabClienteLocalidade[[#This Row],[Validação]],EtaCliente!$B:$B,0)),TabClienteLocalidade[[#This Row],[Colunas14]])</f>
        <v>PB</v>
      </c>
      <c r="Z275" s="176" t="str">
        <f>IFERROR(INDEX(EtaCliente!M:M,MATCH(TabClienteLocalidade[[#This Row],[Validação]],EtaCliente!$B:$B,0)),TabClienteLocalidade[[#This Row],[Colunas13]])</f>
        <v>MONTE HOREBE</v>
      </c>
      <c r="AA275" s="147">
        <f>COUNTIFS(EtaCliente!B:B,AB275,EtaCliente!B:B,"&gt;&amp;1")</f>
        <v>1</v>
      </c>
      <c r="AB275" s="147" t="str">
        <f>IF(TabClienteLocalidade[[#This Row],[Cliente]]="","",TabClienteLocalidade[[#This Row],[Cliente]]&amp;" - "&amp;TabClienteLocalidade[[#This Row],[Localidade]])</f>
        <v>CAGEPA - MONTE HOREBE</v>
      </c>
      <c r="AC275" s="191"/>
      <c r="AD275" s="191" t="e">
        <f t="shared" si="16"/>
        <v>#VALUE!</v>
      </c>
      <c r="AE275" s="191" t="e">
        <f t="shared" si="17"/>
        <v>#VALUE!</v>
      </c>
      <c r="AF275" s="191"/>
      <c r="AG275" s="191"/>
      <c r="AH275" s="191"/>
    </row>
    <row r="276" spans="1:34" x14ac:dyDescent="0.2">
      <c r="A276" s="14" t="str">
        <f t="shared" si="18"/>
        <v>(273, 'CAGEPA', 'BORBOREMA', 'MONTEIRO', 'MONTEIRO', 'PB', '', '', '0'),</v>
      </c>
      <c r="B276" s="14" t="s">
        <v>8395</v>
      </c>
      <c r="C276" s="14">
        <v>273</v>
      </c>
      <c r="D276" s="14" t="s">
        <v>8399</v>
      </c>
      <c r="E276" s="14" t="str">
        <f>"'"&amp;TabClienteLocalidade[[#This Row],[Cliente]]&amp;"'"</f>
        <v>'CAGEPA'</v>
      </c>
      <c r="F276" s="14" t="s">
        <v>8399</v>
      </c>
      <c r="G276" s="14" t="str">
        <f>"'"&amp;TabClienteLocalidade[[#This Row],[Regional]]&amp;"'"</f>
        <v>'BORBOREMA'</v>
      </c>
      <c r="H276" s="14" t="s">
        <v>8399</v>
      </c>
      <c r="I276" s="14" t="str">
        <f>"'"&amp;TabClienteLocalidade[[#This Row],[Localidade]]&amp;"'"</f>
        <v>'MONTEIRO'</v>
      </c>
      <c r="J276" s="14" t="s">
        <v>8399</v>
      </c>
      <c r="K276" s="14" t="str">
        <f>"'"&amp;TabClienteLocalidade[[#This Row],[Colunas2]]&amp;"'"</f>
        <v>'MONTEIRO'</v>
      </c>
      <c r="L276" s="14" t="s">
        <v>8399</v>
      </c>
      <c r="M276" s="14" t="str">
        <f>"'"&amp;TabClienteLocalidade[[#This Row],[UF]]&amp;"'"</f>
        <v>'PB'</v>
      </c>
      <c r="N276" s="14" t="s">
        <v>8399</v>
      </c>
      <c r="O276" s="14" t="str">
        <f>"'"&amp;IFERROR(TabClienteLocalidade[[#This Row],[Lat]],"")&amp;"'"</f>
        <v>''</v>
      </c>
      <c r="P276" s="14" t="s">
        <v>8399</v>
      </c>
      <c r="Q276" s="14" t="str">
        <f>"'"&amp;IFERROR(TabClienteLocalidade[[#This Row],[Log]],"")&amp;"'"</f>
        <v>''</v>
      </c>
      <c r="R276" s="14" t="s">
        <v>8399</v>
      </c>
      <c r="S276" s="14" t="str">
        <f t="shared" si="19"/>
        <v>'0'</v>
      </c>
      <c r="T276" s="213" t="s">
        <v>8397</v>
      </c>
      <c r="U276" s="213">
        <f>COUNTIFS(CLIENTE_FORN[NICK],TabClienteLocalidade[[#This Row],[Cliente]])</f>
        <v>1</v>
      </c>
      <c r="V276" s="145" t="s">
        <v>32</v>
      </c>
      <c r="W276" s="145" t="s">
        <v>161</v>
      </c>
      <c r="X276" s="145" t="s">
        <v>129</v>
      </c>
      <c r="Y276" s="176" t="str">
        <f>IFERROR(INDEX(EtaCliente!K:K,MATCH(TabClienteLocalidade[[#This Row],[Validação]],EtaCliente!$B:$B,0)),TabClienteLocalidade[[#This Row],[Colunas14]])</f>
        <v>PB</v>
      </c>
      <c r="Z276" s="176" t="str">
        <f>IFERROR(INDEX(EtaCliente!M:M,MATCH(TabClienteLocalidade[[#This Row],[Validação]],EtaCliente!$B:$B,0)),TabClienteLocalidade[[#This Row],[Colunas13]])</f>
        <v>MONTEIRO</v>
      </c>
      <c r="AA276" s="147">
        <f>COUNTIFS(EtaCliente!B:B,AB276,EtaCliente!B:B,"&gt;&amp;1")</f>
        <v>1</v>
      </c>
      <c r="AB276" s="147" t="str">
        <f>IF(TabClienteLocalidade[[#This Row],[Cliente]]="","",TabClienteLocalidade[[#This Row],[Cliente]]&amp;" - "&amp;TabClienteLocalidade[[#This Row],[Localidade]])</f>
        <v>CAGEPA - MONTEIRO</v>
      </c>
      <c r="AC276" s="191"/>
      <c r="AD276" s="191" t="e">
        <f t="shared" si="16"/>
        <v>#VALUE!</v>
      </c>
      <c r="AE276" s="191" t="e">
        <f t="shared" si="17"/>
        <v>#VALUE!</v>
      </c>
      <c r="AF276" s="191"/>
      <c r="AG276" s="191"/>
      <c r="AH276" s="191"/>
    </row>
    <row r="277" spans="1:34" x14ac:dyDescent="0.2">
      <c r="A277" s="14" t="str">
        <f t="shared" si="18"/>
        <v>(274, 'CAGEPA', '', 'MULUNGU', 'MULUNGU', 'PB', '', '', '0'),</v>
      </c>
      <c r="B277" s="14" t="s">
        <v>8395</v>
      </c>
      <c r="C277" s="14">
        <v>274</v>
      </c>
      <c r="D277" s="14" t="s">
        <v>8399</v>
      </c>
      <c r="E277" s="14" t="str">
        <f>"'"&amp;TabClienteLocalidade[[#This Row],[Cliente]]&amp;"'"</f>
        <v>'CAGEPA'</v>
      </c>
      <c r="F277" s="14" t="s">
        <v>8399</v>
      </c>
      <c r="G277" s="14" t="str">
        <f>"'"&amp;TabClienteLocalidade[[#This Row],[Regional]]&amp;"'"</f>
        <v>''</v>
      </c>
      <c r="H277" s="14" t="s">
        <v>8399</v>
      </c>
      <c r="I277" s="14" t="str">
        <f>"'"&amp;TabClienteLocalidade[[#This Row],[Localidade]]&amp;"'"</f>
        <v>'MULUNGU'</v>
      </c>
      <c r="J277" s="14" t="s">
        <v>8399</v>
      </c>
      <c r="K277" s="14" t="str">
        <f>"'"&amp;TabClienteLocalidade[[#This Row],[Colunas2]]&amp;"'"</f>
        <v>'MULUNGU'</v>
      </c>
      <c r="L277" s="14" t="s">
        <v>8399</v>
      </c>
      <c r="M277" s="14" t="str">
        <f>"'"&amp;TabClienteLocalidade[[#This Row],[UF]]&amp;"'"</f>
        <v>'PB'</v>
      </c>
      <c r="N277" s="14" t="s">
        <v>8399</v>
      </c>
      <c r="O277" s="14" t="str">
        <f>"'"&amp;IFERROR(TabClienteLocalidade[[#This Row],[Lat]],"")&amp;"'"</f>
        <v>''</v>
      </c>
      <c r="P277" s="14" t="s">
        <v>8399</v>
      </c>
      <c r="Q277" s="14" t="str">
        <f>"'"&amp;IFERROR(TabClienteLocalidade[[#This Row],[Log]],"")&amp;"'"</f>
        <v>''</v>
      </c>
      <c r="R277" s="14" t="s">
        <v>8399</v>
      </c>
      <c r="S277" s="14" t="str">
        <f t="shared" si="19"/>
        <v>'0'</v>
      </c>
      <c r="T277" s="213" t="s">
        <v>8397</v>
      </c>
      <c r="U277" s="213">
        <f>COUNTIFS(CLIENTE_FORN[NICK],TabClienteLocalidade[[#This Row],[Cliente]])</f>
        <v>1</v>
      </c>
      <c r="V277" s="145" t="s">
        <v>32</v>
      </c>
      <c r="X277" s="145" t="s">
        <v>480</v>
      </c>
      <c r="Y277" s="176" t="str">
        <f>IFERROR(INDEX(EtaCliente!K:K,MATCH(TabClienteLocalidade[[#This Row],[Validação]],EtaCliente!$B:$B,0)),TabClienteLocalidade[[#This Row],[Colunas14]])</f>
        <v>PB</v>
      </c>
      <c r="Z277" s="176" t="str">
        <f>IFERROR(INDEX(EtaCliente!M:M,MATCH(TabClienteLocalidade[[#This Row],[Validação]],EtaCliente!$B:$B,0)),TabClienteLocalidade[[#This Row],[Colunas13]])</f>
        <v>MULUNGU</v>
      </c>
      <c r="AA277" s="147">
        <f>COUNTIFS(EtaCliente!B:B,AB277,EtaCliente!B:B,"&gt;&amp;1")</f>
        <v>1</v>
      </c>
      <c r="AB277" s="147" t="str">
        <f>IF(TabClienteLocalidade[[#This Row],[Cliente]]="","",TabClienteLocalidade[[#This Row],[Cliente]]&amp;" - "&amp;TabClienteLocalidade[[#This Row],[Localidade]])</f>
        <v>CAGEPA - MULUNGU</v>
      </c>
      <c r="AC277" s="191"/>
      <c r="AD277" s="191" t="e">
        <f t="shared" si="16"/>
        <v>#VALUE!</v>
      </c>
      <c r="AE277" s="191" t="e">
        <f t="shared" si="17"/>
        <v>#VALUE!</v>
      </c>
      <c r="AF277" s="191"/>
      <c r="AG277" s="191"/>
      <c r="AH277" s="191"/>
    </row>
    <row r="278" spans="1:34" x14ac:dyDescent="0.2">
      <c r="A278" s="14" t="str">
        <f t="shared" si="18"/>
        <v>(275, 'CAGEPA', '', 'NATUBA', 'NATUBA', 'PB', '', '', '0'),</v>
      </c>
      <c r="B278" s="14" t="s">
        <v>8395</v>
      </c>
      <c r="C278" s="14">
        <v>275</v>
      </c>
      <c r="D278" s="14" t="s">
        <v>8399</v>
      </c>
      <c r="E278" s="14" t="str">
        <f>"'"&amp;TabClienteLocalidade[[#This Row],[Cliente]]&amp;"'"</f>
        <v>'CAGEPA'</v>
      </c>
      <c r="F278" s="14" t="s">
        <v>8399</v>
      </c>
      <c r="G278" s="14" t="str">
        <f>"'"&amp;TabClienteLocalidade[[#This Row],[Regional]]&amp;"'"</f>
        <v>''</v>
      </c>
      <c r="H278" s="14" t="s">
        <v>8399</v>
      </c>
      <c r="I278" s="14" t="str">
        <f>"'"&amp;TabClienteLocalidade[[#This Row],[Localidade]]&amp;"'"</f>
        <v>'NATUBA'</v>
      </c>
      <c r="J278" s="14" t="s">
        <v>8399</v>
      </c>
      <c r="K278" s="14" t="str">
        <f>"'"&amp;TabClienteLocalidade[[#This Row],[Colunas2]]&amp;"'"</f>
        <v>'NATUBA'</v>
      </c>
      <c r="L278" s="14" t="s">
        <v>8399</v>
      </c>
      <c r="M278" s="14" t="str">
        <f>"'"&amp;TabClienteLocalidade[[#This Row],[UF]]&amp;"'"</f>
        <v>'PB'</v>
      </c>
      <c r="N278" s="14" t="s">
        <v>8399</v>
      </c>
      <c r="O278" s="14" t="str">
        <f>"'"&amp;IFERROR(TabClienteLocalidade[[#This Row],[Lat]],"")&amp;"'"</f>
        <v>''</v>
      </c>
      <c r="P278" s="14" t="s">
        <v>8399</v>
      </c>
      <c r="Q278" s="14" t="str">
        <f>"'"&amp;IFERROR(TabClienteLocalidade[[#This Row],[Log]],"")&amp;"'"</f>
        <v>''</v>
      </c>
      <c r="R278" s="14" t="s">
        <v>8399</v>
      </c>
      <c r="S278" s="14" t="str">
        <f t="shared" si="19"/>
        <v>'0'</v>
      </c>
      <c r="T278" s="213" t="s">
        <v>8397</v>
      </c>
      <c r="U278" s="213">
        <f>COUNTIFS(CLIENTE_FORN[NICK],TabClienteLocalidade[[#This Row],[Cliente]])</f>
        <v>1</v>
      </c>
      <c r="V278" s="145" t="s">
        <v>32</v>
      </c>
      <c r="X278" s="145" t="s">
        <v>481</v>
      </c>
      <c r="Y278" s="176" t="str">
        <f>IFERROR(INDEX(EtaCliente!K:K,MATCH(TabClienteLocalidade[[#This Row],[Validação]],EtaCliente!$B:$B,0)),TabClienteLocalidade[[#This Row],[Colunas14]])</f>
        <v>PB</v>
      </c>
      <c r="Z278" s="176" t="str">
        <f>IFERROR(INDEX(EtaCliente!M:M,MATCH(TabClienteLocalidade[[#This Row],[Validação]],EtaCliente!$B:$B,0)),TabClienteLocalidade[[#This Row],[Colunas13]])</f>
        <v>NATUBA</v>
      </c>
      <c r="AA278" s="147">
        <f>COUNTIFS(EtaCliente!B:B,AB278,EtaCliente!B:B,"&gt;&amp;1")</f>
        <v>1</v>
      </c>
      <c r="AB278" s="147" t="str">
        <f>IF(TabClienteLocalidade[[#This Row],[Cliente]]="","",TabClienteLocalidade[[#This Row],[Cliente]]&amp;" - "&amp;TabClienteLocalidade[[#This Row],[Localidade]])</f>
        <v>CAGEPA - NATUBA</v>
      </c>
      <c r="AC278" s="191"/>
      <c r="AD278" s="191" t="e">
        <f t="shared" si="16"/>
        <v>#VALUE!</v>
      </c>
      <c r="AE278" s="191" t="e">
        <f t="shared" si="17"/>
        <v>#VALUE!</v>
      </c>
      <c r="AF278" s="191"/>
      <c r="AG278" s="191"/>
      <c r="AH278" s="191"/>
    </row>
    <row r="279" spans="1:34" x14ac:dyDescent="0.2">
      <c r="A279" s="14" t="str">
        <f t="shared" si="18"/>
        <v>(276, 'CAGEPA', '', 'NAZAREZINHO', 'NAZAREZINHO', 'PB', '', '', '0'),</v>
      </c>
      <c r="B279" s="14" t="s">
        <v>8395</v>
      </c>
      <c r="C279" s="14">
        <v>276</v>
      </c>
      <c r="D279" s="14" t="s">
        <v>8399</v>
      </c>
      <c r="E279" s="14" t="str">
        <f>"'"&amp;TabClienteLocalidade[[#This Row],[Cliente]]&amp;"'"</f>
        <v>'CAGEPA'</v>
      </c>
      <c r="F279" s="14" t="s">
        <v>8399</v>
      </c>
      <c r="G279" s="14" t="str">
        <f>"'"&amp;TabClienteLocalidade[[#This Row],[Regional]]&amp;"'"</f>
        <v>''</v>
      </c>
      <c r="H279" s="14" t="s">
        <v>8399</v>
      </c>
      <c r="I279" s="14" t="str">
        <f>"'"&amp;TabClienteLocalidade[[#This Row],[Localidade]]&amp;"'"</f>
        <v>'NAZAREZINHO'</v>
      </c>
      <c r="J279" s="14" t="s">
        <v>8399</v>
      </c>
      <c r="K279" s="14" t="str">
        <f>"'"&amp;TabClienteLocalidade[[#This Row],[Colunas2]]&amp;"'"</f>
        <v>'NAZAREZINHO'</v>
      </c>
      <c r="L279" s="14" t="s">
        <v>8399</v>
      </c>
      <c r="M279" s="14" t="str">
        <f>"'"&amp;TabClienteLocalidade[[#This Row],[UF]]&amp;"'"</f>
        <v>'PB'</v>
      </c>
      <c r="N279" s="14" t="s">
        <v>8399</v>
      </c>
      <c r="O279" s="14" t="str">
        <f>"'"&amp;IFERROR(TabClienteLocalidade[[#This Row],[Lat]],"")&amp;"'"</f>
        <v>''</v>
      </c>
      <c r="P279" s="14" t="s">
        <v>8399</v>
      </c>
      <c r="Q279" s="14" t="str">
        <f>"'"&amp;IFERROR(TabClienteLocalidade[[#This Row],[Log]],"")&amp;"'"</f>
        <v>''</v>
      </c>
      <c r="R279" s="14" t="s">
        <v>8399</v>
      </c>
      <c r="S279" s="14" t="str">
        <f t="shared" si="19"/>
        <v>'0'</v>
      </c>
      <c r="T279" s="213" t="s">
        <v>8397</v>
      </c>
      <c r="U279" s="213">
        <f>COUNTIFS(CLIENTE_FORN[NICK],TabClienteLocalidade[[#This Row],[Cliente]])</f>
        <v>1</v>
      </c>
      <c r="V279" s="145" t="s">
        <v>32</v>
      </c>
      <c r="X279" s="145" t="s">
        <v>482</v>
      </c>
      <c r="Y279" s="176" t="str">
        <f>IFERROR(INDEX(EtaCliente!K:K,MATCH(TabClienteLocalidade[[#This Row],[Validação]],EtaCliente!$B:$B,0)),TabClienteLocalidade[[#This Row],[Colunas14]])</f>
        <v>PB</v>
      </c>
      <c r="Z279" s="176" t="str">
        <f>IFERROR(INDEX(EtaCliente!M:M,MATCH(TabClienteLocalidade[[#This Row],[Validação]],EtaCliente!$B:$B,0)),TabClienteLocalidade[[#This Row],[Colunas13]])</f>
        <v>NAZAREZINHO</v>
      </c>
      <c r="AA279" s="147">
        <f>COUNTIFS(EtaCliente!B:B,AB279,EtaCliente!B:B,"&gt;&amp;1")</f>
        <v>1</v>
      </c>
      <c r="AB279" s="147" t="str">
        <f>IF(TabClienteLocalidade[[#This Row],[Cliente]]="","",TabClienteLocalidade[[#This Row],[Cliente]]&amp;" - "&amp;TabClienteLocalidade[[#This Row],[Localidade]])</f>
        <v>CAGEPA - NAZAREZINHO</v>
      </c>
      <c r="AC279" s="191"/>
      <c r="AD279" s="191" t="e">
        <f t="shared" si="16"/>
        <v>#VALUE!</v>
      </c>
      <c r="AE279" s="191" t="e">
        <f t="shared" si="17"/>
        <v>#VALUE!</v>
      </c>
      <c r="AF279" s="191"/>
      <c r="AG279" s="191"/>
      <c r="AH279" s="191"/>
    </row>
    <row r="280" spans="1:34" x14ac:dyDescent="0.2">
      <c r="A280" s="14" t="str">
        <f t="shared" si="18"/>
        <v>(277, 'CAGEPA', '', 'NOVA FLORESTA', 'NOVA FLORESTA', 'PB', '', '', '0'),</v>
      </c>
      <c r="B280" s="14" t="s">
        <v>8395</v>
      </c>
      <c r="C280" s="14">
        <v>277</v>
      </c>
      <c r="D280" s="14" t="s">
        <v>8399</v>
      </c>
      <c r="E280" s="14" t="str">
        <f>"'"&amp;TabClienteLocalidade[[#This Row],[Cliente]]&amp;"'"</f>
        <v>'CAGEPA'</v>
      </c>
      <c r="F280" s="14" t="s">
        <v>8399</v>
      </c>
      <c r="G280" s="14" t="str">
        <f>"'"&amp;TabClienteLocalidade[[#This Row],[Regional]]&amp;"'"</f>
        <v>''</v>
      </c>
      <c r="H280" s="14" t="s">
        <v>8399</v>
      </c>
      <c r="I280" s="14" t="str">
        <f>"'"&amp;TabClienteLocalidade[[#This Row],[Localidade]]&amp;"'"</f>
        <v>'NOVA FLORESTA'</v>
      </c>
      <c r="J280" s="14" t="s">
        <v>8399</v>
      </c>
      <c r="K280" s="14" t="str">
        <f>"'"&amp;TabClienteLocalidade[[#This Row],[Colunas2]]&amp;"'"</f>
        <v>'NOVA FLORESTA'</v>
      </c>
      <c r="L280" s="14" t="s">
        <v>8399</v>
      </c>
      <c r="M280" s="14" t="str">
        <f>"'"&amp;TabClienteLocalidade[[#This Row],[UF]]&amp;"'"</f>
        <v>'PB'</v>
      </c>
      <c r="N280" s="14" t="s">
        <v>8399</v>
      </c>
      <c r="O280" s="14" t="str">
        <f>"'"&amp;IFERROR(TabClienteLocalidade[[#This Row],[Lat]],"")&amp;"'"</f>
        <v>''</v>
      </c>
      <c r="P280" s="14" t="s">
        <v>8399</v>
      </c>
      <c r="Q280" s="14" t="str">
        <f>"'"&amp;IFERROR(TabClienteLocalidade[[#This Row],[Log]],"")&amp;"'"</f>
        <v>''</v>
      </c>
      <c r="R280" s="14" t="s">
        <v>8399</v>
      </c>
      <c r="S280" s="14" t="str">
        <f t="shared" si="19"/>
        <v>'0'</v>
      </c>
      <c r="T280" s="213" t="s">
        <v>8397</v>
      </c>
      <c r="U280" s="213">
        <f>COUNTIFS(CLIENTE_FORN[NICK],TabClienteLocalidade[[#This Row],[Cliente]])</f>
        <v>1</v>
      </c>
      <c r="V280" s="145" t="s">
        <v>32</v>
      </c>
      <c r="X280" s="145" t="s">
        <v>483</v>
      </c>
      <c r="Y280" s="176" t="str">
        <f>IFERROR(INDEX(EtaCliente!K:K,MATCH(TabClienteLocalidade[[#This Row],[Validação]],EtaCliente!$B:$B,0)),TabClienteLocalidade[[#This Row],[Colunas14]])</f>
        <v>PB</v>
      </c>
      <c r="Z280" s="176" t="str">
        <f>IFERROR(INDEX(EtaCliente!M:M,MATCH(TabClienteLocalidade[[#This Row],[Validação]],EtaCliente!$B:$B,0)),TabClienteLocalidade[[#This Row],[Colunas13]])</f>
        <v>NOVA FLORESTA</v>
      </c>
      <c r="AA280" s="147">
        <f>COUNTIFS(EtaCliente!B:B,AB280,EtaCliente!B:B,"&gt;&amp;1")</f>
        <v>1</v>
      </c>
      <c r="AB280" s="147" t="str">
        <f>IF(TabClienteLocalidade[[#This Row],[Cliente]]="","",TabClienteLocalidade[[#This Row],[Cliente]]&amp;" - "&amp;TabClienteLocalidade[[#This Row],[Localidade]])</f>
        <v>CAGEPA - NOVA FLORESTA</v>
      </c>
      <c r="AC280" s="191"/>
      <c r="AD280" s="191" t="e">
        <f t="shared" si="16"/>
        <v>#VALUE!</v>
      </c>
      <c r="AE280" s="191" t="e">
        <f t="shared" si="17"/>
        <v>#VALUE!</v>
      </c>
      <c r="AF280" s="191"/>
      <c r="AG280" s="191"/>
      <c r="AH280" s="191"/>
    </row>
    <row r="281" spans="1:34" x14ac:dyDescent="0.2">
      <c r="A281" s="14" t="str">
        <f t="shared" si="18"/>
        <v>(278, 'CAGEPA', '', 'NOVA OLINDA', 'NOVA OLINDA', 'PB', '', '', '0'),</v>
      </c>
      <c r="B281" s="14" t="s">
        <v>8395</v>
      </c>
      <c r="C281" s="14">
        <v>278</v>
      </c>
      <c r="D281" s="14" t="s">
        <v>8399</v>
      </c>
      <c r="E281" s="14" t="str">
        <f>"'"&amp;TabClienteLocalidade[[#This Row],[Cliente]]&amp;"'"</f>
        <v>'CAGEPA'</v>
      </c>
      <c r="F281" s="14" t="s">
        <v>8399</v>
      </c>
      <c r="G281" s="14" t="str">
        <f>"'"&amp;TabClienteLocalidade[[#This Row],[Regional]]&amp;"'"</f>
        <v>''</v>
      </c>
      <c r="H281" s="14" t="s">
        <v>8399</v>
      </c>
      <c r="I281" s="14" t="str">
        <f>"'"&amp;TabClienteLocalidade[[#This Row],[Localidade]]&amp;"'"</f>
        <v>'NOVA OLINDA'</v>
      </c>
      <c r="J281" s="14" t="s">
        <v>8399</v>
      </c>
      <c r="K281" s="14" t="str">
        <f>"'"&amp;TabClienteLocalidade[[#This Row],[Colunas2]]&amp;"'"</f>
        <v>'NOVA OLINDA'</v>
      </c>
      <c r="L281" s="14" t="s">
        <v>8399</v>
      </c>
      <c r="M281" s="14" t="str">
        <f>"'"&amp;TabClienteLocalidade[[#This Row],[UF]]&amp;"'"</f>
        <v>'PB'</v>
      </c>
      <c r="N281" s="14" t="s">
        <v>8399</v>
      </c>
      <c r="O281" s="14" t="str">
        <f>"'"&amp;IFERROR(TabClienteLocalidade[[#This Row],[Lat]],"")&amp;"'"</f>
        <v>''</v>
      </c>
      <c r="P281" s="14" t="s">
        <v>8399</v>
      </c>
      <c r="Q281" s="14" t="str">
        <f>"'"&amp;IFERROR(TabClienteLocalidade[[#This Row],[Log]],"")&amp;"'"</f>
        <v>''</v>
      </c>
      <c r="R281" s="14" t="s">
        <v>8399</v>
      </c>
      <c r="S281" s="14" t="str">
        <f t="shared" si="19"/>
        <v>'0'</v>
      </c>
      <c r="T281" s="213" t="s">
        <v>8397</v>
      </c>
      <c r="U281" s="213">
        <f>COUNTIFS(CLIENTE_FORN[NICK],TabClienteLocalidade[[#This Row],[Cliente]])</f>
        <v>1</v>
      </c>
      <c r="V281" s="145" t="s">
        <v>32</v>
      </c>
      <c r="X281" s="145" t="s">
        <v>484</v>
      </c>
      <c r="Y281" s="176" t="str">
        <f>IFERROR(INDEX(EtaCliente!K:K,MATCH(TabClienteLocalidade[[#This Row],[Validação]],EtaCliente!$B:$B,0)),TabClienteLocalidade[[#This Row],[Colunas14]])</f>
        <v>PB</v>
      </c>
      <c r="Z281" s="176" t="str">
        <f>IFERROR(INDEX(EtaCliente!M:M,MATCH(TabClienteLocalidade[[#This Row],[Validação]],EtaCliente!$B:$B,0)),TabClienteLocalidade[[#This Row],[Colunas13]])</f>
        <v>NOVA OLINDA</v>
      </c>
      <c r="AA281" s="147">
        <f>COUNTIFS(EtaCliente!B:B,AB281,EtaCliente!B:B,"&gt;&amp;1")</f>
        <v>1</v>
      </c>
      <c r="AB281" s="147" t="str">
        <f>IF(TabClienteLocalidade[[#This Row],[Cliente]]="","",TabClienteLocalidade[[#This Row],[Cliente]]&amp;" - "&amp;TabClienteLocalidade[[#This Row],[Localidade]])</f>
        <v>CAGEPA - NOVA OLINDA</v>
      </c>
      <c r="AC281" s="191"/>
      <c r="AD281" s="191" t="e">
        <f t="shared" si="16"/>
        <v>#VALUE!</v>
      </c>
      <c r="AE281" s="191" t="e">
        <f t="shared" si="17"/>
        <v>#VALUE!</v>
      </c>
      <c r="AF281" s="191"/>
      <c r="AG281" s="191"/>
      <c r="AH281" s="191"/>
    </row>
    <row r="282" spans="1:34" x14ac:dyDescent="0.2">
      <c r="A282" s="14" t="str">
        <f t="shared" si="18"/>
        <v>(279, 'CAGEPA', '', 'NOVA PALMEIRA', 'NOVA PALMEIRA', 'PB', '', '', '0'),</v>
      </c>
      <c r="B282" s="14" t="s">
        <v>8395</v>
      </c>
      <c r="C282" s="14">
        <v>279</v>
      </c>
      <c r="D282" s="14" t="s">
        <v>8399</v>
      </c>
      <c r="E282" s="14" t="str">
        <f>"'"&amp;TabClienteLocalidade[[#This Row],[Cliente]]&amp;"'"</f>
        <v>'CAGEPA'</v>
      </c>
      <c r="F282" s="14" t="s">
        <v>8399</v>
      </c>
      <c r="G282" s="14" t="str">
        <f>"'"&amp;TabClienteLocalidade[[#This Row],[Regional]]&amp;"'"</f>
        <v>''</v>
      </c>
      <c r="H282" s="14" t="s">
        <v>8399</v>
      </c>
      <c r="I282" s="14" t="str">
        <f>"'"&amp;TabClienteLocalidade[[#This Row],[Localidade]]&amp;"'"</f>
        <v>'NOVA PALMEIRA'</v>
      </c>
      <c r="J282" s="14" t="s">
        <v>8399</v>
      </c>
      <c r="K282" s="14" t="str">
        <f>"'"&amp;TabClienteLocalidade[[#This Row],[Colunas2]]&amp;"'"</f>
        <v>'NOVA PALMEIRA'</v>
      </c>
      <c r="L282" s="14" t="s">
        <v>8399</v>
      </c>
      <c r="M282" s="14" t="str">
        <f>"'"&amp;TabClienteLocalidade[[#This Row],[UF]]&amp;"'"</f>
        <v>'PB'</v>
      </c>
      <c r="N282" s="14" t="s">
        <v>8399</v>
      </c>
      <c r="O282" s="14" t="str">
        <f>"'"&amp;IFERROR(TabClienteLocalidade[[#This Row],[Lat]],"")&amp;"'"</f>
        <v>''</v>
      </c>
      <c r="P282" s="14" t="s">
        <v>8399</v>
      </c>
      <c r="Q282" s="14" t="str">
        <f>"'"&amp;IFERROR(TabClienteLocalidade[[#This Row],[Log]],"")&amp;"'"</f>
        <v>''</v>
      </c>
      <c r="R282" s="14" t="s">
        <v>8399</v>
      </c>
      <c r="S282" s="14" t="str">
        <f t="shared" si="19"/>
        <v>'0'</v>
      </c>
      <c r="T282" s="213" t="s">
        <v>8397</v>
      </c>
      <c r="U282" s="213">
        <f>COUNTIFS(CLIENTE_FORN[NICK],TabClienteLocalidade[[#This Row],[Cliente]])</f>
        <v>1</v>
      </c>
      <c r="V282" s="145" t="s">
        <v>32</v>
      </c>
      <c r="X282" s="145" t="s">
        <v>485</v>
      </c>
      <c r="Y282" s="176" t="str">
        <f>IFERROR(INDEX(EtaCliente!K:K,MATCH(TabClienteLocalidade[[#This Row],[Validação]],EtaCliente!$B:$B,0)),TabClienteLocalidade[[#This Row],[Colunas14]])</f>
        <v>PB</v>
      </c>
      <c r="Z282" s="176" t="str">
        <f>IFERROR(INDEX(EtaCliente!M:M,MATCH(TabClienteLocalidade[[#This Row],[Validação]],EtaCliente!$B:$B,0)),TabClienteLocalidade[[#This Row],[Colunas13]])</f>
        <v>NOVA PALMEIRA</v>
      </c>
      <c r="AA282" s="147">
        <f>COUNTIFS(EtaCliente!B:B,AB282,EtaCliente!B:B,"&gt;&amp;1")</f>
        <v>1</v>
      </c>
      <c r="AB282" s="147" t="str">
        <f>IF(TabClienteLocalidade[[#This Row],[Cliente]]="","",TabClienteLocalidade[[#This Row],[Cliente]]&amp;" - "&amp;TabClienteLocalidade[[#This Row],[Localidade]])</f>
        <v>CAGEPA - NOVA PALMEIRA</v>
      </c>
      <c r="AC282" s="191"/>
      <c r="AD282" s="191" t="e">
        <f t="shared" si="16"/>
        <v>#VALUE!</v>
      </c>
      <c r="AE282" s="191" t="e">
        <f t="shared" si="17"/>
        <v>#VALUE!</v>
      </c>
      <c r="AF282" s="191"/>
      <c r="AG282" s="191"/>
      <c r="AH282" s="191"/>
    </row>
    <row r="283" spans="1:34" x14ac:dyDescent="0.2">
      <c r="A283" s="14" t="str">
        <f t="shared" si="18"/>
        <v>(280, 'CAGEPA', '', 'OLHO D´ÁGUA', '0', '0', '', '', '0'),</v>
      </c>
      <c r="B283" s="14" t="s">
        <v>8395</v>
      </c>
      <c r="C283" s="14">
        <v>280</v>
      </c>
      <c r="D283" s="14" t="s">
        <v>8399</v>
      </c>
      <c r="E283" s="14" t="str">
        <f>"'"&amp;TabClienteLocalidade[[#This Row],[Cliente]]&amp;"'"</f>
        <v>'CAGEPA'</v>
      </c>
      <c r="F283" s="14" t="s">
        <v>8399</v>
      </c>
      <c r="G283" s="14" t="str">
        <f>"'"&amp;TabClienteLocalidade[[#This Row],[Regional]]&amp;"'"</f>
        <v>''</v>
      </c>
      <c r="H283" s="14" t="s">
        <v>8399</v>
      </c>
      <c r="I283" s="14" t="str">
        <f>"'"&amp;TabClienteLocalidade[[#This Row],[Localidade]]&amp;"'"</f>
        <v>'OLHO D´ÁGUA'</v>
      </c>
      <c r="J283" s="14" t="s">
        <v>8399</v>
      </c>
      <c r="K283" s="14" t="str">
        <f>"'"&amp;TabClienteLocalidade[[#This Row],[Colunas2]]&amp;"'"</f>
        <v>'0'</v>
      </c>
      <c r="L283" s="14" t="s">
        <v>8399</v>
      </c>
      <c r="M283" s="14" t="str">
        <f>"'"&amp;TabClienteLocalidade[[#This Row],[UF]]&amp;"'"</f>
        <v>'0'</v>
      </c>
      <c r="N283" s="14" t="s">
        <v>8399</v>
      </c>
      <c r="O283" s="14" t="str">
        <f>"'"&amp;IFERROR(TabClienteLocalidade[[#This Row],[Lat]],"")&amp;"'"</f>
        <v>''</v>
      </c>
      <c r="P283" s="14" t="s">
        <v>8399</v>
      </c>
      <c r="Q283" s="14" t="str">
        <f>"'"&amp;IFERROR(TabClienteLocalidade[[#This Row],[Log]],"")&amp;"'"</f>
        <v>''</v>
      </c>
      <c r="R283" s="14" t="s">
        <v>8399</v>
      </c>
      <c r="S283" s="14" t="str">
        <f t="shared" si="19"/>
        <v>'0'</v>
      </c>
      <c r="T283" s="213" t="s">
        <v>8397</v>
      </c>
      <c r="U283" s="213">
        <f>COUNTIFS(CLIENTE_FORN[NICK],TabClienteLocalidade[[#This Row],[Cliente]])</f>
        <v>1</v>
      </c>
      <c r="V283" s="145" t="s">
        <v>32</v>
      </c>
      <c r="X283" s="145" t="s">
        <v>7337</v>
      </c>
      <c r="Y283" s="176">
        <f>IFERROR(INDEX(EtaCliente!K:K,MATCH(TabClienteLocalidade[[#This Row],[Validação]],EtaCliente!$B:$B,0)),TabClienteLocalidade[[#This Row],[Colunas14]])</f>
        <v>0</v>
      </c>
      <c r="Z283" s="176">
        <f>IFERROR(INDEX(EtaCliente!M:M,MATCH(TabClienteLocalidade[[#This Row],[Validação]],EtaCliente!$B:$B,0)),TabClienteLocalidade[[#This Row],[Colunas13]])</f>
        <v>0</v>
      </c>
      <c r="AA283" s="147">
        <f>COUNTIFS(EtaCliente!B:B,AB283,EtaCliente!B:B,"&gt;&amp;1")</f>
        <v>0</v>
      </c>
      <c r="AB283" s="147" t="str">
        <f>IF(TabClienteLocalidade[[#This Row],[Cliente]]="","",TabClienteLocalidade[[#This Row],[Cliente]]&amp;" - "&amp;TabClienteLocalidade[[#This Row],[Localidade]])</f>
        <v>CAGEPA - OLHO D´ÁGUA</v>
      </c>
      <c r="AC283" s="191"/>
      <c r="AD283" s="191" t="e">
        <f t="shared" si="16"/>
        <v>#VALUE!</v>
      </c>
      <c r="AE283" s="191" t="e">
        <f t="shared" si="17"/>
        <v>#VALUE!</v>
      </c>
      <c r="AF283" s="191"/>
      <c r="AG283" s="191"/>
      <c r="AH283" s="191"/>
    </row>
    <row r="284" spans="1:34" x14ac:dyDescent="0.2">
      <c r="A284" s="14" t="str">
        <f t="shared" si="18"/>
        <v>(281, 'CAGEPA', '', 'OURO VELHO', 'OURO VELHO', 'PB', '', '', '0'),</v>
      </c>
      <c r="B284" s="14" t="s">
        <v>8395</v>
      </c>
      <c r="C284" s="14">
        <v>281</v>
      </c>
      <c r="D284" s="14" t="s">
        <v>8399</v>
      </c>
      <c r="E284" s="14" t="str">
        <f>"'"&amp;TabClienteLocalidade[[#This Row],[Cliente]]&amp;"'"</f>
        <v>'CAGEPA'</v>
      </c>
      <c r="F284" s="14" t="s">
        <v>8399</v>
      </c>
      <c r="G284" s="14" t="str">
        <f>"'"&amp;TabClienteLocalidade[[#This Row],[Regional]]&amp;"'"</f>
        <v>''</v>
      </c>
      <c r="H284" s="14" t="s">
        <v>8399</v>
      </c>
      <c r="I284" s="14" t="str">
        <f>"'"&amp;TabClienteLocalidade[[#This Row],[Localidade]]&amp;"'"</f>
        <v>'OURO VELHO'</v>
      </c>
      <c r="J284" s="14" t="s">
        <v>8399</v>
      </c>
      <c r="K284" s="14" t="str">
        <f>"'"&amp;TabClienteLocalidade[[#This Row],[Colunas2]]&amp;"'"</f>
        <v>'OURO VELHO'</v>
      </c>
      <c r="L284" s="14" t="s">
        <v>8399</v>
      </c>
      <c r="M284" s="14" t="str">
        <f>"'"&amp;TabClienteLocalidade[[#This Row],[UF]]&amp;"'"</f>
        <v>'PB'</v>
      </c>
      <c r="N284" s="14" t="s">
        <v>8399</v>
      </c>
      <c r="O284" s="14" t="str">
        <f>"'"&amp;IFERROR(TabClienteLocalidade[[#This Row],[Lat]],"")&amp;"'"</f>
        <v>''</v>
      </c>
      <c r="P284" s="14" t="s">
        <v>8399</v>
      </c>
      <c r="Q284" s="14" t="str">
        <f>"'"&amp;IFERROR(TabClienteLocalidade[[#This Row],[Log]],"")&amp;"'"</f>
        <v>''</v>
      </c>
      <c r="R284" s="14" t="s">
        <v>8399</v>
      </c>
      <c r="S284" s="14" t="str">
        <f t="shared" si="19"/>
        <v>'0'</v>
      </c>
      <c r="T284" s="213" t="s">
        <v>8397</v>
      </c>
      <c r="U284" s="213">
        <f>COUNTIFS(CLIENTE_FORN[NICK],TabClienteLocalidade[[#This Row],[Cliente]])</f>
        <v>1</v>
      </c>
      <c r="V284" s="145" t="s">
        <v>32</v>
      </c>
      <c r="X284" s="145" t="s">
        <v>487</v>
      </c>
      <c r="Y284" s="176" t="str">
        <f>IFERROR(INDEX(EtaCliente!K:K,MATCH(TabClienteLocalidade[[#This Row],[Validação]],EtaCliente!$B:$B,0)),TabClienteLocalidade[[#This Row],[Colunas14]])</f>
        <v>PB</v>
      </c>
      <c r="Z284" s="176" t="str">
        <f>IFERROR(INDEX(EtaCliente!M:M,MATCH(TabClienteLocalidade[[#This Row],[Validação]],EtaCliente!$B:$B,0)),TabClienteLocalidade[[#This Row],[Colunas13]])</f>
        <v>OURO VELHO</v>
      </c>
      <c r="AA284" s="147">
        <f>COUNTIFS(EtaCliente!B:B,AB284,EtaCliente!B:B,"&gt;&amp;1")</f>
        <v>1</v>
      </c>
      <c r="AB284" s="147" t="str">
        <f>IF(TabClienteLocalidade[[#This Row],[Cliente]]="","",TabClienteLocalidade[[#This Row],[Cliente]]&amp;" - "&amp;TabClienteLocalidade[[#This Row],[Localidade]])</f>
        <v>CAGEPA - OURO VELHO</v>
      </c>
      <c r="AC284" s="191"/>
      <c r="AD284" s="191" t="e">
        <f t="shared" si="16"/>
        <v>#VALUE!</v>
      </c>
      <c r="AE284" s="191" t="e">
        <f t="shared" si="17"/>
        <v>#VALUE!</v>
      </c>
      <c r="AF284" s="191"/>
      <c r="AG284" s="191"/>
      <c r="AH284" s="191"/>
    </row>
    <row r="285" spans="1:34" x14ac:dyDescent="0.2">
      <c r="A285" s="14" t="str">
        <f t="shared" si="18"/>
        <v>(282, 'CAGEPA', '', 'PATOS', 'PATOS', 'PB', '', '', '0'),</v>
      </c>
      <c r="B285" s="14" t="s">
        <v>8395</v>
      </c>
      <c r="C285" s="14">
        <v>282</v>
      </c>
      <c r="D285" s="14" t="s">
        <v>8399</v>
      </c>
      <c r="E285" s="14" t="str">
        <f>"'"&amp;TabClienteLocalidade[[#This Row],[Cliente]]&amp;"'"</f>
        <v>'CAGEPA'</v>
      </c>
      <c r="F285" s="14" t="s">
        <v>8399</v>
      </c>
      <c r="G285" s="14" t="str">
        <f>"'"&amp;TabClienteLocalidade[[#This Row],[Regional]]&amp;"'"</f>
        <v>''</v>
      </c>
      <c r="H285" s="14" t="s">
        <v>8399</v>
      </c>
      <c r="I285" s="14" t="str">
        <f>"'"&amp;TabClienteLocalidade[[#This Row],[Localidade]]&amp;"'"</f>
        <v>'PATOS'</v>
      </c>
      <c r="J285" s="14" t="s">
        <v>8399</v>
      </c>
      <c r="K285" s="14" t="str">
        <f>"'"&amp;TabClienteLocalidade[[#This Row],[Colunas2]]&amp;"'"</f>
        <v>'PATOS'</v>
      </c>
      <c r="L285" s="14" t="s">
        <v>8399</v>
      </c>
      <c r="M285" s="14" t="str">
        <f>"'"&amp;TabClienteLocalidade[[#This Row],[UF]]&amp;"'"</f>
        <v>'PB'</v>
      </c>
      <c r="N285" s="14" t="s">
        <v>8399</v>
      </c>
      <c r="O285" s="14" t="str">
        <f>"'"&amp;IFERROR(TabClienteLocalidade[[#This Row],[Lat]],"")&amp;"'"</f>
        <v>''</v>
      </c>
      <c r="P285" s="14" t="s">
        <v>8399</v>
      </c>
      <c r="Q285" s="14" t="str">
        <f>"'"&amp;IFERROR(TabClienteLocalidade[[#This Row],[Log]],"")&amp;"'"</f>
        <v>''</v>
      </c>
      <c r="R285" s="14" t="s">
        <v>8399</v>
      </c>
      <c r="S285" s="14" t="str">
        <f t="shared" si="19"/>
        <v>'0'</v>
      </c>
      <c r="T285" s="213" t="s">
        <v>8397</v>
      </c>
      <c r="U285" s="213">
        <f>COUNTIFS(CLIENTE_FORN[NICK],TabClienteLocalidade[[#This Row],[Cliente]])</f>
        <v>1</v>
      </c>
      <c r="V285" s="145" t="s">
        <v>32</v>
      </c>
      <c r="X285" s="145" t="s">
        <v>127</v>
      </c>
      <c r="Y285" s="176" t="str">
        <f>IFERROR(INDEX(EtaCliente!K:K,MATCH(TabClienteLocalidade[[#This Row],[Validação]],EtaCliente!$B:$B,0)),TabClienteLocalidade[[#This Row],[Colunas14]])</f>
        <v>PB</v>
      </c>
      <c r="Z285" s="176" t="str">
        <f>IFERROR(INDEX(EtaCliente!M:M,MATCH(TabClienteLocalidade[[#This Row],[Validação]],EtaCliente!$B:$B,0)),TabClienteLocalidade[[#This Row],[Colunas13]])</f>
        <v>PATOS</v>
      </c>
      <c r="AA285" s="147">
        <f>COUNTIFS(EtaCliente!B:B,AB285,EtaCliente!B:B,"&gt;&amp;1")</f>
        <v>1</v>
      </c>
      <c r="AB285" s="147" t="str">
        <f>IF(TabClienteLocalidade[[#This Row],[Cliente]]="","",TabClienteLocalidade[[#This Row],[Cliente]]&amp;" - "&amp;TabClienteLocalidade[[#This Row],[Localidade]])</f>
        <v>CAGEPA - PATOS</v>
      </c>
      <c r="AC285" s="191"/>
      <c r="AD285" s="191" t="e">
        <f t="shared" si="16"/>
        <v>#VALUE!</v>
      </c>
      <c r="AE285" s="191" t="e">
        <f t="shared" si="17"/>
        <v>#VALUE!</v>
      </c>
      <c r="AF285" s="191"/>
      <c r="AG285" s="191"/>
      <c r="AH285" s="191"/>
    </row>
    <row r="286" spans="1:34" x14ac:dyDescent="0.2">
      <c r="A286" s="14" t="str">
        <f t="shared" si="18"/>
        <v>(283, 'CAGEPA', '', 'PAULISTA', 'PAULISTA', 'PB', '', '', '0'),</v>
      </c>
      <c r="B286" s="14" t="s">
        <v>8395</v>
      </c>
      <c r="C286" s="14">
        <v>283</v>
      </c>
      <c r="D286" s="14" t="s">
        <v>8399</v>
      </c>
      <c r="E286" s="14" t="str">
        <f>"'"&amp;TabClienteLocalidade[[#This Row],[Cliente]]&amp;"'"</f>
        <v>'CAGEPA'</v>
      </c>
      <c r="F286" s="14" t="s">
        <v>8399</v>
      </c>
      <c r="G286" s="14" t="str">
        <f>"'"&amp;TabClienteLocalidade[[#This Row],[Regional]]&amp;"'"</f>
        <v>''</v>
      </c>
      <c r="H286" s="14" t="s">
        <v>8399</v>
      </c>
      <c r="I286" s="14" t="str">
        <f>"'"&amp;TabClienteLocalidade[[#This Row],[Localidade]]&amp;"'"</f>
        <v>'PAULISTA'</v>
      </c>
      <c r="J286" s="14" t="s">
        <v>8399</v>
      </c>
      <c r="K286" s="14" t="str">
        <f>"'"&amp;TabClienteLocalidade[[#This Row],[Colunas2]]&amp;"'"</f>
        <v>'PAULISTA'</v>
      </c>
      <c r="L286" s="14" t="s">
        <v>8399</v>
      </c>
      <c r="M286" s="14" t="str">
        <f>"'"&amp;TabClienteLocalidade[[#This Row],[UF]]&amp;"'"</f>
        <v>'PB'</v>
      </c>
      <c r="N286" s="14" t="s">
        <v>8399</v>
      </c>
      <c r="O286" s="14" t="str">
        <f>"'"&amp;IFERROR(TabClienteLocalidade[[#This Row],[Lat]],"")&amp;"'"</f>
        <v>''</v>
      </c>
      <c r="P286" s="14" t="s">
        <v>8399</v>
      </c>
      <c r="Q286" s="14" t="str">
        <f>"'"&amp;IFERROR(TabClienteLocalidade[[#This Row],[Log]],"")&amp;"'"</f>
        <v>''</v>
      </c>
      <c r="R286" s="14" t="s">
        <v>8399</v>
      </c>
      <c r="S286" s="14" t="str">
        <f t="shared" si="19"/>
        <v>'0'</v>
      </c>
      <c r="T286" s="213" t="s">
        <v>8397</v>
      </c>
      <c r="U286" s="213">
        <f>COUNTIFS(CLIENTE_FORN[NICK],TabClienteLocalidade[[#This Row],[Cliente]])</f>
        <v>1</v>
      </c>
      <c r="V286" s="145" t="s">
        <v>32</v>
      </c>
      <c r="X286" s="145" t="s">
        <v>489</v>
      </c>
      <c r="Y286" s="176" t="str">
        <f>IFERROR(INDEX(EtaCliente!K:K,MATCH(TabClienteLocalidade[[#This Row],[Validação]],EtaCliente!$B:$B,0)),TabClienteLocalidade[[#This Row],[Colunas14]])</f>
        <v>PB</v>
      </c>
      <c r="Z286" s="176" t="str">
        <f>IFERROR(INDEX(EtaCliente!M:M,MATCH(TabClienteLocalidade[[#This Row],[Validação]],EtaCliente!$B:$B,0)),TabClienteLocalidade[[#This Row],[Colunas13]])</f>
        <v>PAULISTA</v>
      </c>
      <c r="AA286" s="147">
        <f>COUNTIFS(EtaCliente!B:B,AB286,EtaCliente!B:B,"&gt;&amp;1")</f>
        <v>1</v>
      </c>
      <c r="AB286" s="147" t="str">
        <f>IF(TabClienteLocalidade[[#This Row],[Cliente]]="","",TabClienteLocalidade[[#This Row],[Cliente]]&amp;" - "&amp;TabClienteLocalidade[[#This Row],[Localidade]])</f>
        <v>CAGEPA - PAULISTA</v>
      </c>
      <c r="AC286" s="191"/>
      <c r="AD286" s="191" t="e">
        <f t="shared" si="16"/>
        <v>#VALUE!</v>
      </c>
      <c r="AE286" s="191" t="e">
        <f t="shared" si="17"/>
        <v>#VALUE!</v>
      </c>
      <c r="AF286" s="191"/>
      <c r="AG286" s="191"/>
      <c r="AH286" s="191"/>
    </row>
    <row r="287" spans="1:34" x14ac:dyDescent="0.2">
      <c r="A287" s="14" t="str">
        <f t="shared" si="18"/>
        <v>(284, 'CAGEPA', '', 'PEDRAS DE FOGO', 'PEDRAS DE FOGO', 'PB', '', '', '0'),</v>
      </c>
      <c r="B287" s="14" t="s">
        <v>8395</v>
      </c>
      <c r="C287" s="14">
        <v>284</v>
      </c>
      <c r="D287" s="14" t="s">
        <v>8399</v>
      </c>
      <c r="E287" s="14" t="str">
        <f>"'"&amp;TabClienteLocalidade[[#This Row],[Cliente]]&amp;"'"</f>
        <v>'CAGEPA'</v>
      </c>
      <c r="F287" s="14" t="s">
        <v>8399</v>
      </c>
      <c r="G287" s="14" t="str">
        <f>"'"&amp;TabClienteLocalidade[[#This Row],[Regional]]&amp;"'"</f>
        <v>''</v>
      </c>
      <c r="H287" s="14" t="s">
        <v>8399</v>
      </c>
      <c r="I287" s="14" t="str">
        <f>"'"&amp;TabClienteLocalidade[[#This Row],[Localidade]]&amp;"'"</f>
        <v>'PEDRAS DE FOGO'</v>
      </c>
      <c r="J287" s="14" t="s">
        <v>8399</v>
      </c>
      <c r="K287" s="14" t="str">
        <f>"'"&amp;TabClienteLocalidade[[#This Row],[Colunas2]]&amp;"'"</f>
        <v>'PEDRAS DE FOGO'</v>
      </c>
      <c r="L287" s="14" t="s">
        <v>8399</v>
      </c>
      <c r="M287" s="14" t="str">
        <f>"'"&amp;TabClienteLocalidade[[#This Row],[UF]]&amp;"'"</f>
        <v>'PB'</v>
      </c>
      <c r="N287" s="14" t="s">
        <v>8399</v>
      </c>
      <c r="O287" s="14" t="str">
        <f>"'"&amp;IFERROR(TabClienteLocalidade[[#This Row],[Lat]],"")&amp;"'"</f>
        <v>''</v>
      </c>
      <c r="P287" s="14" t="s">
        <v>8399</v>
      </c>
      <c r="Q287" s="14" t="str">
        <f>"'"&amp;IFERROR(TabClienteLocalidade[[#This Row],[Log]],"")&amp;"'"</f>
        <v>''</v>
      </c>
      <c r="R287" s="14" t="s">
        <v>8399</v>
      </c>
      <c r="S287" s="14" t="str">
        <f t="shared" si="19"/>
        <v>'0'</v>
      </c>
      <c r="T287" s="213" t="s">
        <v>8397</v>
      </c>
      <c r="U287" s="213">
        <f>COUNTIFS(CLIENTE_FORN[NICK],TabClienteLocalidade[[#This Row],[Cliente]])</f>
        <v>1</v>
      </c>
      <c r="V287" s="145" t="s">
        <v>32</v>
      </c>
      <c r="X287" s="145" t="s">
        <v>490</v>
      </c>
      <c r="Y287" s="176" t="str">
        <f>IFERROR(INDEX(EtaCliente!K:K,MATCH(TabClienteLocalidade[[#This Row],[Validação]],EtaCliente!$B:$B,0)),TabClienteLocalidade[[#This Row],[Colunas14]])</f>
        <v>PB</v>
      </c>
      <c r="Z287" s="176" t="str">
        <f>IFERROR(INDEX(EtaCliente!M:M,MATCH(TabClienteLocalidade[[#This Row],[Validação]],EtaCliente!$B:$B,0)),TabClienteLocalidade[[#This Row],[Colunas13]])</f>
        <v>PEDRAS DE FOGO</v>
      </c>
      <c r="AA287" s="147">
        <f>COUNTIFS(EtaCliente!B:B,AB287,EtaCliente!B:B,"&gt;&amp;1")</f>
        <v>1</v>
      </c>
      <c r="AB287" s="147" t="str">
        <f>IF(TabClienteLocalidade[[#This Row],[Cliente]]="","",TabClienteLocalidade[[#This Row],[Cliente]]&amp;" - "&amp;TabClienteLocalidade[[#This Row],[Localidade]])</f>
        <v>CAGEPA - PEDRAS DE FOGO</v>
      </c>
      <c r="AC287" s="191"/>
      <c r="AD287" s="191" t="e">
        <f t="shared" si="16"/>
        <v>#VALUE!</v>
      </c>
      <c r="AE287" s="191" t="e">
        <f t="shared" si="17"/>
        <v>#VALUE!</v>
      </c>
      <c r="AF287" s="191"/>
      <c r="AG287" s="191"/>
      <c r="AH287" s="191"/>
    </row>
    <row r="288" spans="1:34" x14ac:dyDescent="0.2">
      <c r="A288" s="14" t="str">
        <f t="shared" si="18"/>
        <v>(285, 'CAGEPA', '', 'PEDRO VELHO', 'AROEIRAS', 'PB', '', '', '0'),</v>
      </c>
      <c r="B288" s="14" t="s">
        <v>8395</v>
      </c>
      <c r="C288" s="14">
        <v>285</v>
      </c>
      <c r="D288" s="14" t="s">
        <v>8399</v>
      </c>
      <c r="E288" s="14" t="str">
        <f>"'"&amp;TabClienteLocalidade[[#This Row],[Cliente]]&amp;"'"</f>
        <v>'CAGEPA'</v>
      </c>
      <c r="F288" s="14" t="s">
        <v>8399</v>
      </c>
      <c r="G288" s="14" t="str">
        <f>"'"&amp;TabClienteLocalidade[[#This Row],[Regional]]&amp;"'"</f>
        <v>''</v>
      </c>
      <c r="H288" s="14" t="s">
        <v>8399</v>
      </c>
      <c r="I288" s="14" t="str">
        <f>"'"&amp;TabClienteLocalidade[[#This Row],[Localidade]]&amp;"'"</f>
        <v>'PEDRO VELHO'</v>
      </c>
      <c r="J288" s="14" t="s">
        <v>8399</v>
      </c>
      <c r="K288" s="14" t="str">
        <f>"'"&amp;TabClienteLocalidade[[#This Row],[Colunas2]]&amp;"'"</f>
        <v>'AROEIRAS'</v>
      </c>
      <c r="L288" s="14" t="s">
        <v>8399</v>
      </c>
      <c r="M288" s="14" t="str">
        <f>"'"&amp;TabClienteLocalidade[[#This Row],[UF]]&amp;"'"</f>
        <v>'PB'</v>
      </c>
      <c r="N288" s="14" t="s">
        <v>8399</v>
      </c>
      <c r="O288" s="14" t="str">
        <f>"'"&amp;IFERROR(TabClienteLocalidade[[#This Row],[Lat]],"")&amp;"'"</f>
        <v>''</v>
      </c>
      <c r="P288" s="14" t="s">
        <v>8399</v>
      </c>
      <c r="Q288" s="14" t="str">
        <f>"'"&amp;IFERROR(TabClienteLocalidade[[#This Row],[Log]],"")&amp;"'"</f>
        <v>''</v>
      </c>
      <c r="R288" s="14" t="s">
        <v>8399</v>
      </c>
      <c r="S288" s="14" t="str">
        <f t="shared" si="19"/>
        <v>'0'</v>
      </c>
      <c r="T288" s="213" t="s">
        <v>8397</v>
      </c>
      <c r="U288" s="213">
        <f>COUNTIFS(CLIENTE_FORN[NICK],TabClienteLocalidade[[#This Row],[Cliente]])</f>
        <v>1</v>
      </c>
      <c r="V288" s="145" t="s">
        <v>32</v>
      </c>
      <c r="X288" s="145" t="s">
        <v>379</v>
      </c>
      <c r="Y288" s="176" t="str">
        <f>IFERROR(INDEX(EtaCliente!K:K,MATCH(TabClienteLocalidade[[#This Row],[Validação]],EtaCliente!$B:$B,0)),TabClienteLocalidade[[#This Row],[Colunas14]])</f>
        <v>PB</v>
      </c>
      <c r="Z288" s="176" t="str">
        <f>IFERROR(INDEX(EtaCliente!M:M,MATCH(TabClienteLocalidade[[#This Row],[Validação]],EtaCliente!$B:$B,0)),TabClienteLocalidade[[#This Row],[Colunas13]])</f>
        <v>AROEIRAS</v>
      </c>
      <c r="AA288" s="147">
        <f>COUNTIFS(EtaCliente!B:B,AB288,EtaCliente!B:B,"&gt;&amp;1")</f>
        <v>1</v>
      </c>
      <c r="AB288" s="147" t="str">
        <f>IF(TabClienteLocalidade[[#This Row],[Cliente]]="","",TabClienteLocalidade[[#This Row],[Cliente]]&amp;" - "&amp;TabClienteLocalidade[[#This Row],[Localidade]])</f>
        <v>CAGEPA - PEDRO VELHO</v>
      </c>
      <c r="AC288" s="191"/>
      <c r="AD288" s="191" t="e">
        <f t="shared" si="16"/>
        <v>#VALUE!</v>
      </c>
      <c r="AE288" s="191" t="e">
        <f t="shared" si="17"/>
        <v>#VALUE!</v>
      </c>
      <c r="AF288" s="191"/>
      <c r="AG288" s="191"/>
      <c r="AH288" s="191"/>
    </row>
    <row r="289" spans="1:34" x14ac:dyDescent="0.2">
      <c r="A289" s="14" t="str">
        <f t="shared" si="18"/>
        <v>(286, 'CAGEPA', '', 'PIANCÓ', '0', '0', '', '', '0'),</v>
      </c>
      <c r="B289" s="14" t="s">
        <v>8395</v>
      </c>
      <c r="C289" s="14">
        <v>286</v>
      </c>
      <c r="D289" s="14" t="s">
        <v>8399</v>
      </c>
      <c r="E289" s="14" t="str">
        <f>"'"&amp;TabClienteLocalidade[[#This Row],[Cliente]]&amp;"'"</f>
        <v>'CAGEPA'</v>
      </c>
      <c r="F289" s="14" t="s">
        <v>8399</v>
      </c>
      <c r="G289" s="14" t="str">
        <f>"'"&amp;TabClienteLocalidade[[#This Row],[Regional]]&amp;"'"</f>
        <v>''</v>
      </c>
      <c r="H289" s="14" t="s">
        <v>8399</v>
      </c>
      <c r="I289" s="14" t="str">
        <f>"'"&amp;TabClienteLocalidade[[#This Row],[Localidade]]&amp;"'"</f>
        <v>'PIANCÓ'</v>
      </c>
      <c r="J289" s="14" t="s">
        <v>8399</v>
      </c>
      <c r="K289" s="14" t="str">
        <f>"'"&amp;TabClienteLocalidade[[#This Row],[Colunas2]]&amp;"'"</f>
        <v>'0'</v>
      </c>
      <c r="L289" s="14" t="s">
        <v>8399</v>
      </c>
      <c r="M289" s="14" t="str">
        <f>"'"&amp;TabClienteLocalidade[[#This Row],[UF]]&amp;"'"</f>
        <v>'0'</v>
      </c>
      <c r="N289" s="14" t="s">
        <v>8399</v>
      </c>
      <c r="O289" s="14" t="str">
        <f>"'"&amp;IFERROR(TabClienteLocalidade[[#This Row],[Lat]],"")&amp;"'"</f>
        <v>''</v>
      </c>
      <c r="P289" s="14" t="s">
        <v>8399</v>
      </c>
      <c r="Q289" s="14" t="str">
        <f>"'"&amp;IFERROR(TabClienteLocalidade[[#This Row],[Log]],"")&amp;"'"</f>
        <v>''</v>
      </c>
      <c r="R289" s="14" t="s">
        <v>8399</v>
      </c>
      <c r="S289" s="14" t="str">
        <f t="shared" si="19"/>
        <v>'0'</v>
      </c>
      <c r="T289" s="213" t="s">
        <v>8397</v>
      </c>
      <c r="U289" s="213">
        <f>COUNTIFS(CLIENTE_FORN[NICK],TabClienteLocalidade[[#This Row],[Cliente]])</f>
        <v>1</v>
      </c>
      <c r="V289" s="145" t="s">
        <v>32</v>
      </c>
      <c r="X289" s="145" t="s">
        <v>7280</v>
      </c>
      <c r="Y289" s="176">
        <f>IFERROR(INDEX(EtaCliente!K:K,MATCH(TabClienteLocalidade[[#This Row],[Validação]],EtaCliente!$B:$B,0)),TabClienteLocalidade[[#This Row],[Colunas14]])</f>
        <v>0</v>
      </c>
      <c r="Z289" s="176">
        <f>IFERROR(INDEX(EtaCliente!M:M,MATCH(TabClienteLocalidade[[#This Row],[Validação]],EtaCliente!$B:$B,0)),TabClienteLocalidade[[#This Row],[Colunas13]])</f>
        <v>0</v>
      </c>
      <c r="AA289" s="147">
        <f>COUNTIFS(EtaCliente!B:B,AB289,EtaCliente!B:B,"&gt;&amp;1")</f>
        <v>0</v>
      </c>
      <c r="AB289" s="147" t="str">
        <f>IF(TabClienteLocalidade[[#This Row],[Cliente]]="","",TabClienteLocalidade[[#This Row],[Cliente]]&amp;" - "&amp;TabClienteLocalidade[[#This Row],[Localidade]])</f>
        <v>CAGEPA - PIANCÓ</v>
      </c>
      <c r="AC289" s="191"/>
      <c r="AD289" s="191" t="e">
        <f t="shared" si="16"/>
        <v>#VALUE!</v>
      </c>
      <c r="AE289" s="191" t="e">
        <f t="shared" si="17"/>
        <v>#VALUE!</v>
      </c>
      <c r="AF289" s="191"/>
      <c r="AG289" s="191"/>
      <c r="AH289" s="191"/>
    </row>
    <row r="290" spans="1:34" x14ac:dyDescent="0.2">
      <c r="A290" s="14" t="str">
        <f t="shared" si="18"/>
        <v>(287, 'CAGEPA', 'BORBOREMA', 'PICUI', 'PICUI', 'PB', '', '', '0'),</v>
      </c>
      <c r="B290" s="14" t="s">
        <v>8395</v>
      </c>
      <c r="C290" s="14">
        <v>287</v>
      </c>
      <c r="D290" s="14" t="s">
        <v>8399</v>
      </c>
      <c r="E290" s="14" t="str">
        <f>"'"&amp;TabClienteLocalidade[[#This Row],[Cliente]]&amp;"'"</f>
        <v>'CAGEPA'</v>
      </c>
      <c r="F290" s="14" t="s">
        <v>8399</v>
      </c>
      <c r="G290" s="14" t="str">
        <f>"'"&amp;TabClienteLocalidade[[#This Row],[Regional]]&amp;"'"</f>
        <v>'BORBOREMA'</v>
      </c>
      <c r="H290" s="14" t="s">
        <v>8399</v>
      </c>
      <c r="I290" s="14" t="str">
        <f>"'"&amp;TabClienteLocalidade[[#This Row],[Localidade]]&amp;"'"</f>
        <v>'PICUI'</v>
      </c>
      <c r="J290" s="14" t="s">
        <v>8399</v>
      </c>
      <c r="K290" s="14" t="str">
        <f>"'"&amp;TabClienteLocalidade[[#This Row],[Colunas2]]&amp;"'"</f>
        <v>'PICUI'</v>
      </c>
      <c r="L290" s="14" t="s">
        <v>8399</v>
      </c>
      <c r="M290" s="14" t="str">
        <f>"'"&amp;TabClienteLocalidade[[#This Row],[UF]]&amp;"'"</f>
        <v>'PB'</v>
      </c>
      <c r="N290" s="14" t="s">
        <v>8399</v>
      </c>
      <c r="O290" s="14" t="str">
        <f>"'"&amp;IFERROR(TabClienteLocalidade[[#This Row],[Lat]],"")&amp;"'"</f>
        <v>''</v>
      </c>
      <c r="P290" s="14" t="s">
        <v>8399</v>
      </c>
      <c r="Q290" s="14" t="str">
        <f>"'"&amp;IFERROR(TabClienteLocalidade[[#This Row],[Log]],"")&amp;"'"</f>
        <v>''</v>
      </c>
      <c r="R290" s="14" t="s">
        <v>8399</v>
      </c>
      <c r="S290" s="14" t="str">
        <f t="shared" si="19"/>
        <v>'0'</v>
      </c>
      <c r="T290" s="213" t="s">
        <v>8397</v>
      </c>
      <c r="U290" s="213">
        <f>COUNTIFS(CLIENTE_FORN[NICK],TabClienteLocalidade[[#This Row],[Cliente]])</f>
        <v>1</v>
      </c>
      <c r="V290" s="143" t="s">
        <v>32</v>
      </c>
      <c r="W290" s="143" t="s">
        <v>161</v>
      </c>
      <c r="X290" s="145" t="s">
        <v>1118</v>
      </c>
      <c r="Y290" s="176" t="str">
        <f>IFERROR(INDEX(EtaCliente!K:K,MATCH(TabClienteLocalidade[[#This Row],[Validação]],EtaCliente!$B:$B,0)),TabClienteLocalidade[[#This Row],[Colunas14]])</f>
        <v>PB</v>
      </c>
      <c r="Z290" s="176" t="str">
        <f>IFERROR(INDEX(EtaCliente!M:M,MATCH(TabClienteLocalidade[[#This Row],[Validação]],EtaCliente!$B:$B,0)),TabClienteLocalidade[[#This Row],[Colunas13]])</f>
        <v>PICUI</v>
      </c>
      <c r="AA290" s="147">
        <f>COUNTIFS(EtaCliente!B:B,AB290,EtaCliente!B:B,"&gt;&amp;1")</f>
        <v>1</v>
      </c>
      <c r="AB290" s="147" t="str">
        <f>IF(TabClienteLocalidade[[#This Row],[Cliente]]="","",TabClienteLocalidade[[#This Row],[Cliente]]&amp;" - "&amp;TabClienteLocalidade[[#This Row],[Localidade]])</f>
        <v>CAGEPA - PICUI</v>
      </c>
      <c r="AC290" s="191"/>
      <c r="AD290" s="191" t="e">
        <f t="shared" si="16"/>
        <v>#VALUE!</v>
      </c>
      <c r="AE290" s="191" t="e">
        <f t="shared" si="17"/>
        <v>#VALUE!</v>
      </c>
      <c r="AF290" s="191"/>
      <c r="AG290" s="191"/>
      <c r="AH290" s="191"/>
    </row>
    <row r="291" spans="1:34" x14ac:dyDescent="0.2">
      <c r="A291" s="14" t="str">
        <f t="shared" si="18"/>
        <v>(288, 'CAGEPA', '', 'PILAR', 'PILAR', 'PB', '', '', '0'),</v>
      </c>
      <c r="B291" s="14" t="s">
        <v>8395</v>
      </c>
      <c r="C291" s="14">
        <v>288</v>
      </c>
      <c r="D291" s="14" t="s">
        <v>8399</v>
      </c>
      <c r="E291" s="14" t="str">
        <f>"'"&amp;TabClienteLocalidade[[#This Row],[Cliente]]&amp;"'"</f>
        <v>'CAGEPA'</v>
      </c>
      <c r="F291" s="14" t="s">
        <v>8399</v>
      </c>
      <c r="G291" s="14" t="str">
        <f>"'"&amp;TabClienteLocalidade[[#This Row],[Regional]]&amp;"'"</f>
        <v>''</v>
      </c>
      <c r="H291" s="14" t="s">
        <v>8399</v>
      </c>
      <c r="I291" s="14" t="str">
        <f>"'"&amp;TabClienteLocalidade[[#This Row],[Localidade]]&amp;"'"</f>
        <v>'PILAR'</v>
      </c>
      <c r="J291" s="14" t="s">
        <v>8399</v>
      </c>
      <c r="K291" s="14" t="str">
        <f>"'"&amp;TabClienteLocalidade[[#This Row],[Colunas2]]&amp;"'"</f>
        <v>'PILAR'</v>
      </c>
      <c r="L291" s="14" t="s">
        <v>8399</v>
      </c>
      <c r="M291" s="14" t="str">
        <f>"'"&amp;TabClienteLocalidade[[#This Row],[UF]]&amp;"'"</f>
        <v>'PB'</v>
      </c>
      <c r="N291" s="14" t="s">
        <v>8399</v>
      </c>
      <c r="O291" s="14" t="str">
        <f>"'"&amp;IFERROR(TabClienteLocalidade[[#This Row],[Lat]],"")&amp;"'"</f>
        <v>''</v>
      </c>
      <c r="P291" s="14" t="s">
        <v>8399</v>
      </c>
      <c r="Q291" s="14" t="str">
        <f>"'"&amp;IFERROR(TabClienteLocalidade[[#This Row],[Log]],"")&amp;"'"</f>
        <v>''</v>
      </c>
      <c r="R291" s="14" t="s">
        <v>8399</v>
      </c>
      <c r="S291" s="14" t="str">
        <f t="shared" si="19"/>
        <v>'0'</v>
      </c>
      <c r="T291" s="213" t="s">
        <v>8397</v>
      </c>
      <c r="U291" s="213">
        <f>COUNTIFS(CLIENTE_FORN[NICK],TabClienteLocalidade[[#This Row],[Cliente]])</f>
        <v>1</v>
      </c>
      <c r="V291" s="145" t="s">
        <v>32</v>
      </c>
      <c r="X291" s="145" t="s">
        <v>425</v>
      </c>
      <c r="Y291" s="176" t="str">
        <f>IFERROR(INDEX(EtaCliente!K:K,MATCH(TabClienteLocalidade[[#This Row],[Validação]],EtaCliente!$B:$B,0)),TabClienteLocalidade[[#This Row],[Colunas14]])</f>
        <v>PB</v>
      </c>
      <c r="Z291" s="176" t="str">
        <f>IFERROR(INDEX(EtaCliente!M:M,MATCH(TabClienteLocalidade[[#This Row],[Validação]],EtaCliente!$B:$B,0)),TabClienteLocalidade[[#This Row],[Colunas13]])</f>
        <v>PILAR</v>
      </c>
      <c r="AA291" s="147">
        <f>COUNTIFS(EtaCliente!B:B,AB291,EtaCliente!B:B,"&gt;&amp;1")</f>
        <v>1</v>
      </c>
      <c r="AB291" s="147" t="str">
        <f>IF(TabClienteLocalidade[[#This Row],[Cliente]]="","",TabClienteLocalidade[[#This Row],[Cliente]]&amp;" - "&amp;TabClienteLocalidade[[#This Row],[Localidade]])</f>
        <v>CAGEPA - PILAR</v>
      </c>
      <c r="AC291" s="191"/>
      <c r="AD291" s="191" t="e">
        <f t="shared" si="16"/>
        <v>#VALUE!</v>
      </c>
      <c r="AE291" s="191" t="e">
        <f t="shared" si="17"/>
        <v>#VALUE!</v>
      </c>
      <c r="AF291" s="191"/>
      <c r="AG291" s="191"/>
      <c r="AH291" s="191"/>
    </row>
    <row r="292" spans="1:34" x14ac:dyDescent="0.2">
      <c r="A292" s="14" t="str">
        <f t="shared" si="18"/>
        <v>(289, 'CAGEPA', '', 'PILÕES', '0', '0', '', '', '0'),</v>
      </c>
      <c r="B292" s="14" t="s">
        <v>8395</v>
      </c>
      <c r="C292" s="14">
        <v>289</v>
      </c>
      <c r="D292" s="14" t="s">
        <v>8399</v>
      </c>
      <c r="E292" s="14" t="str">
        <f>"'"&amp;TabClienteLocalidade[[#This Row],[Cliente]]&amp;"'"</f>
        <v>'CAGEPA'</v>
      </c>
      <c r="F292" s="14" t="s">
        <v>8399</v>
      </c>
      <c r="G292" s="14" t="str">
        <f>"'"&amp;TabClienteLocalidade[[#This Row],[Regional]]&amp;"'"</f>
        <v>''</v>
      </c>
      <c r="H292" s="14" t="s">
        <v>8399</v>
      </c>
      <c r="I292" s="14" t="str">
        <f>"'"&amp;TabClienteLocalidade[[#This Row],[Localidade]]&amp;"'"</f>
        <v>'PILÕES'</v>
      </c>
      <c r="J292" s="14" t="s">
        <v>8399</v>
      </c>
      <c r="K292" s="14" t="str">
        <f>"'"&amp;TabClienteLocalidade[[#This Row],[Colunas2]]&amp;"'"</f>
        <v>'0'</v>
      </c>
      <c r="L292" s="14" t="s">
        <v>8399</v>
      </c>
      <c r="M292" s="14" t="str">
        <f>"'"&amp;TabClienteLocalidade[[#This Row],[UF]]&amp;"'"</f>
        <v>'0'</v>
      </c>
      <c r="N292" s="14" t="s">
        <v>8399</v>
      </c>
      <c r="O292" s="14" t="str">
        <f>"'"&amp;IFERROR(TabClienteLocalidade[[#This Row],[Lat]],"")&amp;"'"</f>
        <v>''</v>
      </c>
      <c r="P292" s="14" t="s">
        <v>8399</v>
      </c>
      <c r="Q292" s="14" t="str">
        <f>"'"&amp;IFERROR(TabClienteLocalidade[[#This Row],[Log]],"")&amp;"'"</f>
        <v>''</v>
      </c>
      <c r="R292" s="14" t="s">
        <v>8399</v>
      </c>
      <c r="S292" s="14" t="str">
        <f t="shared" si="19"/>
        <v>'0'</v>
      </c>
      <c r="T292" s="213" t="s">
        <v>8397</v>
      </c>
      <c r="U292" s="213">
        <f>COUNTIFS(CLIENTE_FORN[NICK],TabClienteLocalidade[[#This Row],[Cliente]])</f>
        <v>1</v>
      </c>
      <c r="V292" s="145" t="s">
        <v>32</v>
      </c>
      <c r="X292" s="145" t="s">
        <v>7281</v>
      </c>
      <c r="Y292" s="176">
        <f>IFERROR(INDEX(EtaCliente!K:K,MATCH(TabClienteLocalidade[[#This Row],[Validação]],EtaCliente!$B:$B,0)),TabClienteLocalidade[[#This Row],[Colunas14]])</f>
        <v>0</v>
      </c>
      <c r="Z292" s="176">
        <f>IFERROR(INDEX(EtaCliente!M:M,MATCH(TabClienteLocalidade[[#This Row],[Validação]],EtaCliente!$B:$B,0)),TabClienteLocalidade[[#This Row],[Colunas13]])</f>
        <v>0</v>
      </c>
      <c r="AA292" s="147">
        <f>COUNTIFS(EtaCliente!B:B,AB292,EtaCliente!B:B,"&gt;&amp;1")</f>
        <v>0</v>
      </c>
      <c r="AB292" s="147" t="str">
        <f>IF(TabClienteLocalidade[[#This Row],[Cliente]]="","",TabClienteLocalidade[[#This Row],[Cliente]]&amp;" - "&amp;TabClienteLocalidade[[#This Row],[Localidade]])</f>
        <v>CAGEPA - PILÕES</v>
      </c>
      <c r="AC292" s="191"/>
      <c r="AD292" s="191" t="e">
        <f t="shared" si="16"/>
        <v>#VALUE!</v>
      </c>
      <c r="AE292" s="191" t="e">
        <f t="shared" si="17"/>
        <v>#VALUE!</v>
      </c>
      <c r="AF292" s="191"/>
      <c r="AG292" s="191"/>
      <c r="AH292" s="191"/>
    </row>
    <row r="293" spans="1:34" x14ac:dyDescent="0.2">
      <c r="A293" s="14" t="str">
        <f t="shared" si="18"/>
        <v>(290, 'CAGEPA', '', 'PIRPIRITUBA', 'PIRPIRITUBA', 'PB', '', '', '0'),</v>
      </c>
      <c r="B293" s="14" t="s">
        <v>8395</v>
      </c>
      <c r="C293" s="14">
        <v>290</v>
      </c>
      <c r="D293" s="14" t="s">
        <v>8399</v>
      </c>
      <c r="E293" s="14" t="str">
        <f>"'"&amp;TabClienteLocalidade[[#This Row],[Cliente]]&amp;"'"</f>
        <v>'CAGEPA'</v>
      </c>
      <c r="F293" s="14" t="s">
        <v>8399</v>
      </c>
      <c r="G293" s="14" t="str">
        <f>"'"&amp;TabClienteLocalidade[[#This Row],[Regional]]&amp;"'"</f>
        <v>''</v>
      </c>
      <c r="H293" s="14" t="s">
        <v>8399</v>
      </c>
      <c r="I293" s="14" t="str">
        <f>"'"&amp;TabClienteLocalidade[[#This Row],[Localidade]]&amp;"'"</f>
        <v>'PIRPIRITUBA'</v>
      </c>
      <c r="J293" s="14" t="s">
        <v>8399</v>
      </c>
      <c r="K293" s="14" t="str">
        <f>"'"&amp;TabClienteLocalidade[[#This Row],[Colunas2]]&amp;"'"</f>
        <v>'PIRPIRITUBA'</v>
      </c>
      <c r="L293" s="14" t="s">
        <v>8399</v>
      </c>
      <c r="M293" s="14" t="str">
        <f>"'"&amp;TabClienteLocalidade[[#This Row],[UF]]&amp;"'"</f>
        <v>'PB'</v>
      </c>
      <c r="N293" s="14" t="s">
        <v>8399</v>
      </c>
      <c r="O293" s="14" t="str">
        <f>"'"&amp;IFERROR(TabClienteLocalidade[[#This Row],[Lat]],"")&amp;"'"</f>
        <v>''</v>
      </c>
      <c r="P293" s="14" t="s">
        <v>8399</v>
      </c>
      <c r="Q293" s="14" t="str">
        <f>"'"&amp;IFERROR(TabClienteLocalidade[[#This Row],[Log]],"")&amp;"'"</f>
        <v>''</v>
      </c>
      <c r="R293" s="14" t="s">
        <v>8399</v>
      </c>
      <c r="S293" s="14" t="str">
        <f t="shared" si="19"/>
        <v>'0'</v>
      </c>
      <c r="T293" s="213" t="s">
        <v>8397</v>
      </c>
      <c r="U293" s="213">
        <f>COUNTIFS(CLIENTE_FORN[NICK],TabClienteLocalidade[[#This Row],[Cliente]])</f>
        <v>1</v>
      </c>
      <c r="V293" s="145" t="s">
        <v>32</v>
      </c>
      <c r="X293" s="145" t="s">
        <v>492</v>
      </c>
      <c r="Y293" s="176" t="str">
        <f>IFERROR(INDEX(EtaCliente!K:K,MATCH(TabClienteLocalidade[[#This Row],[Validação]],EtaCliente!$B:$B,0)),TabClienteLocalidade[[#This Row],[Colunas14]])</f>
        <v>PB</v>
      </c>
      <c r="Z293" s="176" t="str">
        <f>IFERROR(INDEX(EtaCliente!M:M,MATCH(TabClienteLocalidade[[#This Row],[Validação]],EtaCliente!$B:$B,0)),TabClienteLocalidade[[#This Row],[Colunas13]])</f>
        <v>PIRPIRITUBA</v>
      </c>
      <c r="AA293" s="147">
        <f>COUNTIFS(EtaCliente!B:B,AB293,EtaCliente!B:B,"&gt;&amp;1")</f>
        <v>1</v>
      </c>
      <c r="AB293" s="147" t="str">
        <f>IF(TabClienteLocalidade[[#This Row],[Cliente]]="","",TabClienteLocalidade[[#This Row],[Cliente]]&amp;" - "&amp;TabClienteLocalidade[[#This Row],[Localidade]])</f>
        <v>CAGEPA - PIRPIRITUBA</v>
      </c>
      <c r="AC293" s="191"/>
      <c r="AD293" s="191" t="e">
        <f t="shared" si="16"/>
        <v>#VALUE!</v>
      </c>
      <c r="AE293" s="191" t="e">
        <f t="shared" si="17"/>
        <v>#VALUE!</v>
      </c>
      <c r="AF293" s="191"/>
      <c r="AG293" s="191"/>
      <c r="AH293" s="191"/>
    </row>
    <row r="294" spans="1:34" x14ac:dyDescent="0.2">
      <c r="A294" s="14" t="str">
        <f t="shared" si="18"/>
        <v>(291, 'CAGEPA', 'LITORAL', 'PITIMBU', 'PITIMBU', 'PB', '', '', '0'),</v>
      </c>
      <c r="B294" s="14" t="s">
        <v>8395</v>
      </c>
      <c r="C294" s="14">
        <v>291</v>
      </c>
      <c r="D294" s="14" t="s">
        <v>8399</v>
      </c>
      <c r="E294" s="14" t="str">
        <f>"'"&amp;TabClienteLocalidade[[#This Row],[Cliente]]&amp;"'"</f>
        <v>'CAGEPA'</v>
      </c>
      <c r="F294" s="14" t="s">
        <v>8399</v>
      </c>
      <c r="G294" s="14" t="str">
        <f>"'"&amp;TabClienteLocalidade[[#This Row],[Regional]]&amp;"'"</f>
        <v>'LITORAL'</v>
      </c>
      <c r="H294" s="14" t="s">
        <v>8399</v>
      </c>
      <c r="I294" s="14" t="str">
        <f>"'"&amp;TabClienteLocalidade[[#This Row],[Localidade]]&amp;"'"</f>
        <v>'PITIMBU'</v>
      </c>
      <c r="J294" s="14" t="s">
        <v>8399</v>
      </c>
      <c r="K294" s="14" t="str">
        <f>"'"&amp;TabClienteLocalidade[[#This Row],[Colunas2]]&amp;"'"</f>
        <v>'PITIMBU'</v>
      </c>
      <c r="L294" s="14" t="s">
        <v>8399</v>
      </c>
      <c r="M294" s="14" t="str">
        <f>"'"&amp;TabClienteLocalidade[[#This Row],[UF]]&amp;"'"</f>
        <v>'PB'</v>
      </c>
      <c r="N294" s="14" t="s">
        <v>8399</v>
      </c>
      <c r="O294" s="14" t="str">
        <f>"'"&amp;IFERROR(TabClienteLocalidade[[#This Row],[Lat]],"")&amp;"'"</f>
        <v>''</v>
      </c>
      <c r="P294" s="14" t="s">
        <v>8399</v>
      </c>
      <c r="Q294" s="14" t="str">
        <f>"'"&amp;IFERROR(TabClienteLocalidade[[#This Row],[Log]],"")&amp;"'"</f>
        <v>''</v>
      </c>
      <c r="R294" s="14" t="s">
        <v>8399</v>
      </c>
      <c r="S294" s="14" t="str">
        <f t="shared" si="19"/>
        <v>'0'</v>
      </c>
      <c r="T294" s="213" t="s">
        <v>8397</v>
      </c>
      <c r="U294" s="213">
        <f>COUNTIFS(CLIENTE_FORN[NICK],TabClienteLocalidade[[#This Row],[Cliente]])</f>
        <v>1</v>
      </c>
      <c r="V294" s="143" t="s">
        <v>32</v>
      </c>
      <c r="W294" s="143" t="s">
        <v>616</v>
      </c>
      <c r="X294" s="145" t="s">
        <v>1570</v>
      </c>
      <c r="Y294" s="176" t="str">
        <f>IFERROR(INDEX(EtaCliente!K:K,MATCH(TabClienteLocalidade[[#This Row],[Validação]],EtaCliente!$B:$B,0)),TabClienteLocalidade[[#This Row],[Colunas14]])</f>
        <v>PB</v>
      </c>
      <c r="Z294" s="176" t="str">
        <f>IFERROR(INDEX(EtaCliente!M:M,MATCH(TabClienteLocalidade[[#This Row],[Validação]],EtaCliente!$B:$B,0)),TabClienteLocalidade[[#This Row],[Colunas13]])</f>
        <v>PITIMBU</v>
      </c>
      <c r="AA294" s="147">
        <f>COUNTIFS(EtaCliente!B:B,AB294,EtaCliente!B:B,"&gt;&amp;1")</f>
        <v>1</v>
      </c>
      <c r="AB294" s="147" t="str">
        <f>IF(TabClienteLocalidade[[#This Row],[Cliente]]="","",TabClienteLocalidade[[#This Row],[Cliente]]&amp;" - "&amp;TabClienteLocalidade[[#This Row],[Localidade]])</f>
        <v>CAGEPA - PITIMBU</v>
      </c>
      <c r="AC294" s="191"/>
      <c r="AD294" s="191" t="e">
        <f t="shared" si="16"/>
        <v>#VALUE!</v>
      </c>
      <c r="AE294" s="191" t="e">
        <f t="shared" si="17"/>
        <v>#VALUE!</v>
      </c>
      <c r="AF294" s="191"/>
      <c r="AG294" s="191"/>
      <c r="AH294" s="191"/>
    </row>
    <row r="295" spans="1:34" x14ac:dyDescent="0.2">
      <c r="A295" s="14" t="str">
        <f t="shared" si="18"/>
        <v>(292, 'CAGEPA', 'BORBOREMA', 'POCINHOS', 'POCINHOS', 'PB', '', '', '0'),</v>
      </c>
      <c r="B295" s="14" t="s">
        <v>8395</v>
      </c>
      <c r="C295" s="14">
        <v>292</v>
      </c>
      <c r="D295" s="14" t="s">
        <v>8399</v>
      </c>
      <c r="E295" s="14" t="str">
        <f>"'"&amp;TabClienteLocalidade[[#This Row],[Cliente]]&amp;"'"</f>
        <v>'CAGEPA'</v>
      </c>
      <c r="F295" s="14" t="s">
        <v>8399</v>
      </c>
      <c r="G295" s="14" t="str">
        <f>"'"&amp;TabClienteLocalidade[[#This Row],[Regional]]&amp;"'"</f>
        <v>'BORBOREMA'</v>
      </c>
      <c r="H295" s="14" t="s">
        <v>8399</v>
      </c>
      <c r="I295" s="14" t="str">
        <f>"'"&amp;TabClienteLocalidade[[#This Row],[Localidade]]&amp;"'"</f>
        <v>'POCINHOS'</v>
      </c>
      <c r="J295" s="14" t="s">
        <v>8399</v>
      </c>
      <c r="K295" s="14" t="str">
        <f>"'"&amp;TabClienteLocalidade[[#This Row],[Colunas2]]&amp;"'"</f>
        <v>'POCINHOS'</v>
      </c>
      <c r="L295" s="14" t="s">
        <v>8399</v>
      </c>
      <c r="M295" s="14" t="str">
        <f>"'"&amp;TabClienteLocalidade[[#This Row],[UF]]&amp;"'"</f>
        <v>'PB'</v>
      </c>
      <c r="N295" s="14" t="s">
        <v>8399</v>
      </c>
      <c r="O295" s="14" t="str">
        <f>"'"&amp;IFERROR(TabClienteLocalidade[[#This Row],[Lat]],"")&amp;"'"</f>
        <v>''</v>
      </c>
      <c r="P295" s="14" t="s">
        <v>8399</v>
      </c>
      <c r="Q295" s="14" t="str">
        <f>"'"&amp;IFERROR(TabClienteLocalidade[[#This Row],[Log]],"")&amp;"'"</f>
        <v>''</v>
      </c>
      <c r="R295" s="14" t="s">
        <v>8399</v>
      </c>
      <c r="S295" s="14" t="str">
        <f t="shared" si="19"/>
        <v>'0'</v>
      </c>
      <c r="T295" s="213" t="s">
        <v>8397</v>
      </c>
      <c r="U295" s="213">
        <f>COUNTIFS(CLIENTE_FORN[NICK],TabClienteLocalidade[[#This Row],[Cliente]])</f>
        <v>1</v>
      </c>
      <c r="V295" s="143" t="s">
        <v>32</v>
      </c>
      <c r="W295" s="143" t="s">
        <v>161</v>
      </c>
      <c r="X295" s="145" t="s">
        <v>493</v>
      </c>
      <c r="Y295" s="176" t="str">
        <f>IFERROR(INDEX(EtaCliente!K:K,MATCH(TabClienteLocalidade[[#This Row],[Validação]],EtaCliente!$B:$B,0)),TabClienteLocalidade[[#This Row],[Colunas14]])</f>
        <v>PB</v>
      </c>
      <c r="Z295" s="176" t="str">
        <f>IFERROR(INDEX(EtaCliente!M:M,MATCH(TabClienteLocalidade[[#This Row],[Validação]],EtaCliente!$B:$B,0)),TabClienteLocalidade[[#This Row],[Colunas13]])</f>
        <v>POCINHOS</v>
      </c>
      <c r="AA295" s="147">
        <f>COUNTIFS(EtaCliente!B:B,AB295,EtaCliente!B:B,"&gt;&amp;1")</f>
        <v>1</v>
      </c>
      <c r="AB295" s="147" t="str">
        <f>IF(TabClienteLocalidade[[#This Row],[Cliente]]="","",TabClienteLocalidade[[#This Row],[Cliente]]&amp;" - "&amp;TabClienteLocalidade[[#This Row],[Localidade]])</f>
        <v>CAGEPA - POCINHOS</v>
      </c>
      <c r="AC295" s="191"/>
      <c r="AD295" s="191" t="e">
        <f t="shared" si="16"/>
        <v>#VALUE!</v>
      </c>
      <c r="AE295" s="191" t="e">
        <f t="shared" si="17"/>
        <v>#VALUE!</v>
      </c>
      <c r="AF295" s="191"/>
      <c r="AG295" s="191"/>
      <c r="AH295" s="191"/>
    </row>
    <row r="296" spans="1:34" x14ac:dyDescent="0.2">
      <c r="A296" s="14" t="str">
        <f t="shared" si="18"/>
        <v>(293, 'CAGEPA', '', 'POMBAL', 'POMBAL', 'PB', '', '', '0'),</v>
      </c>
      <c r="B296" s="14" t="s">
        <v>8395</v>
      </c>
      <c r="C296" s="14">
        <v>293</v>
      </c>
      <c r="D296" s="14" t="s">
        <v>8399</v>
      </c>
      <c r="E296" s="14" t="str">
        <f>"'"&amp;TabClienteLocalidade[[#This Row],[Cliente]]&amp;"'"</f>
        <v>'CAGEPA'</v>
      </c>
      <c r="F296" s="14" t="s">
        <v>8399</v>
      </c>
      <c r="G296" s="14" t="str">
        <f>"'"&amp;TabClienteLocalidade[[#This Row],[Regional]]&amp;"'"</f>
        <v>''</v>
      </c>
      <c r="H296" s="14" t="s">
        <v>8399</v>
      </c>
      <c r="I296" s="14" t="str">
        <f>"'"&amp;TabClienteLocalidade[[#This Row],[Localidade]]&amp;"'"</f>
        <v>'POMBAL'</v>
      </c>
      <c r="J296" s="14" t="s">
        <v>8399</v>
      </c>
      <c r="K296" s="14" t="str">
        <f>"'"&amp;TabClienteLocalidade[[#This Row],[Colunas2]]&amp;"'"</f>
        <v>'POMBAL'</v>
      </c>
      <c r="L296" s="14" t="s">
        <v>8399</v>
      </c>
      <c r="M296" s="14" t="str">
        <f>"'"&amp;TabClienteLocalidade[[#This Row],[UF]]&amp;"'"</f>
        <v>'PB'</v>
      </c>
      <c r="N296" s="14" t="s">
        <v>8399</v>
      </c>
      <c r="O296" s="14" t="str">
        <f>"'"&amp;IFERROR(TabClienteLocalidade[[#This Row],[Lat]],"")&amp;"'"</f>
        <v>''</v>
      </c>
      <c r="P296" s="14" t="s">
        <v>8399</v>
      </c>
      <c r="Q296" s="14" t="str">
        <f>"'"&amp;IFERROR(TabClienteLocalidade[[#This Row],[Log]],"")&amp;"'"</f>
        <v>''</v>
      </c>
      <c r="R296" s="14" t="s">
        <v>8399</v>
      </c>
      <c r="S296" s="14" t="str">
        <f t="shared" si="19"/>
        <v>'0'</v>
      </c>
      <c r="T296" s="213" t="s">
        <v>8397</v>
      </c>
      <c r="U296" s="213">
        <f>COUNTIFS(CLIENTE_FORN[NICK],TabClienteLocalidade[[#This Row],[Cliente]])</f>
        <v>1</v>
      </c>
      <c r="V296" s="145" t="s">
        <v>32</v>
      </c>
      <c r="X296" s="145" t="s">
        <v>494</v>
      </c>
      <c r="Y296" s="176" t="str">
        <f>IFERROR(INDEX(EtaCliente!K:K,MATCH(TabClienteLocalidade[[#This Row],[Validação]],EtaCliente!$B:$B,0)),TabClienteLocalidade[[#This Row],[Colunas14]])</f>
        <v>PB</v>
      </c>
      <c r="Z296" s="176" t="str">
        <f>IFERROR(INDEX(EtaCliente!M:M,MATCH(TabClienteLocalidade[[#This Row],[Validação]],EtaCliente!$B:$B,0)),TabClienteLocalidade[[#This Row],[Colunas13]])</f>
        <v>POMBAL</v>
      </c>
      <c r="AA296" s="147">
        <f>COUNTIFS(EtaCliente!B:B,AB296,EtaCliente!B:B,"&gt;&amp;1")</f>
        <v>1</v>
      </c>
      <c r="AB296" s="147" t="str">
        <f>IF(TabClienteLocalidade[[#This Row],[Cliente]]="","",TabClienteLocalidade[[#This Row],[Cliente]]&amp;" - "&amp;TabClienteLocalidade[[#This Row],[Localidade]])</f>
        <v>CAGEPA - POMBAL</v>
      </c>
      <c r="AC296" s="191"/>
      <c r="AD296" s="191" t="e">
        <f t="shared" si="16"/>
        <v>#VALUE!</v>
      </c>
      <c r="AE296" s="191" t="e">
        <f t="shared" si="17"/>
        <v>#VALUE!</v>
      </c>
      <c r="AF296" s="191"/>
      <c r="AG296" s="191"/>
      <c r="AH296" s="191"/>
    </row>
    <row r="297" spans="1:34" x14ac:dyDescent="0.2">
      <c r="A297" s="14" t="str">
        <f t="shared" si="18"/>
        <v>(294, 'CAGEPA', '', 'PRATA', 'PRATA', 'PB', '', '', '0'),</v>
      </c>
      <c r="B297" s="14" t="s">
        <v>8395</v>
      </c>
      <c r="C297" s="14">
        <v>294</v>
      </c>
      <c r="D297" s="14" t="s">
        <v>8399</v>
      </c>
      <c r="E297" s="14" t="str">
        <f>"'"&amp;TabClienteLocalidade[[#This Row],[Cliente]]&amp;"'"</f>
        <v>'CAGEPA'</v>
      </c>
      <c r="F297" s="14" t="s">
        <v>8399</v>
      </c>
      <c r="G297" s="14" t="str">
        <f>"'"&amp;TabClienteLocalidade[[#This Row],[Regional]]&amp;"'"</f>
        <v>''</v>
      </c>
      <c r="H297" s="14" t="s">
        <v>8399</v>
      </c>
      <c r="I297" s="14" t="str">
        <f>"'"&amp;TabClienteLocalidade[[#This Row],[Localidade]]&amp;"'"</f>
        <v>'PRATA'</v>
      </c>
      <c r="J297" s="14" t="s">
        <v>8399</v>
      </c>
      <c r="K297" s="14" t="str">
        <f>"'"&amp;TabClienteLocalidade[[#This Row],[Colunas2]]&amp;"'"</f>
        <v>'PRATA'</v>
      </c>
      <c r="L297" s="14" t="s">
        <v>8399</v>
      </c>
      <c r="M297" s="14" t="str">
        <f>"'"&amp;TabClienteLocalidade[[#This Row],[UF]]&amp;"'"</f>
        <v>'PB'</v>
      </c>
      <c r="N297" s="14" t="s">
        <v>8399</v>
      </c>
      <c r="O297" s="14" t="str">
        <f>"'"&amp;IFERROR(TabClienteLocalidade[[#This Row],[Lat]],"")&amp;"'"</f>
        <v>''</v>
      </c>
      <c r="P297" s="14" t="s">
        <v>8399</v>
      </c>
      <c r="Q297" s="14" t="str">
        <f>"'"&amp;IFERROR(TabClienteLocalidade[[#This Row],[Log]],"")&amp;"'"</f>
        <v>''</v>
      </c>
      <c r="R297" s="14" t="s">
        <v>8399</v>
      </c>
      <c r="S297" s="14" t="str">
        <f t="shared" si="19"/>
        <v>'0'</v>
      </c>
      <c r="T297" s="213" t="s">
        <v>8397</v>
      </c>
      <c r="U297" s="213">
        <f>COUNTIFS(CLIENTE_FORN[NICK],TabClienteLocalidade[[#This Row],[Cliente]])</f>
        <v>1</v>
      </c>
      <c r="V297" s="145" t="s">
        <v>32</v>
      </c>
      <c r="X297" s="145" t="s">
        <v>495</v>
      </c>
      <c r="Y297" s="176" t="str">
        <f>IFERROR(INDEX(EtaCliente!K:K,MATCH(TabClienteLocalidade[[#This Row],[Validação]],EtaCliente!$B:$B,0)),TabClienteLocalidade[[#This Row],[Colunas14]])</f>
        <v>PB</v>
      </c>
      <c r="Z297" s="176" t="str">
        <f>IFERROR(INDEX(EtaCliente!M:M,MATCH(TabClienteLocalidade[[#This Row],[Validação]],EtaCliente!$B:$B,0)),TabClienteLocalidade[[#This Row],[Colunas13]])</f>
        <v>PRATA</v>
      </c>
      <c r="AA297" s="147">
        <f>COUNTIFS(EtaCliente!B:B,AB297,EtaCliente!B:B,"&gt;&amp;1")</f>
        <v>1</v>
      </c>
      <c r="AB297" s="147" t="str">
        <f>IF(TabClienteLocalidade[[#This Row],[Cliente]]="","",TabClienteLocalidade[[#This Row],[Cliente]]&amp;" - "&amp;TabClienteLocalidade[[#This Row],[Localidade]])</f>
        <v>CAGEPA - PRATA</v>
      </c>
      <c r="AC297" s="191"/>
      <c r="AD297" s="191" t="e">
        <f t="shared" si="16"/>
        <v>#VALUE!</v>
      </c>
      <c r="AE297" s="191" t="e">
        <f t="shared" si="17"/>
        <v>#VALUE!</v>
      </c>
      <c r="AF297" s="191"/>
      <c r="AG297" s="191"/>
      <c r="AH297" s="191"/>
    </row>
    <row r="298" spans="1:34" x14ac:dyDescent="0.2">
      <c r="A298" s="14" t="str">
        <f t="shared" si="18"/>
        <v>(295, 'CAGEPA', '', 'PRINCESA ISABEL', 'PRINCESA ISABEL', 'PB', '', '', '0'),</v>
      </c>
      <c r="B298" s="14" t="s">
        <v>8395</v>
      </c>
      <c r="C298" s="14">
        <v>295</v>
      </c>
      <c r="D298" s="14" t="s">
        <v>8399</v>
      </c>
      <c r="E298" s="14" t="str">
        <f>"'"&amp;TabClienteLocalidade[[#This Row],[Cliente]]&amp;"'"</f>
        <v>'CAGEPA'</v>
      </c>
      <c r="F298" s="14" t="s">
        <v>8399</v>
      </c>
      <c r="G298" s="14" t="str">
        <f>"'"&amp;TabClienteLocalidade[[#This Row],[Regional]]&amp;"'"</f>
        <v>''</v>
      </c>
      <c r="H298" s="14" t="s">
        <v>8399</v>
      </c>
      <c r="I298" s="14" t="str">
        <f>"'"&amp;TabClienteLocalidade[[#This Row],[Localidade]]&amp;"'"</f>
        <v>'PRINCESA ISABEL'</v>
      </c>
      <c r="J298" s="14" t="s">
        <v>8399</v>
      </c>
      <c r="K298" s="14" t="str">
        <f>"'"&amp;TabClienteLocalidade[[#This Row],[Colunas2]]&amp;"'"</f>
        <v>'PRINCESA ISABEL'</v>
      </c>
      <c r="L298" s="14" t="s">
        <v>8399</v>
      </c>
      <c r="M298" s="14" t="str">
        <f>"'"&amp;TabClienteLocalidade[[#This Row],[UF]]&amp;"'"</f>
        <v>'PB'</v>
      </c>
      <c r="N298" s="14" t="s">
        <v>8399</v>
      </c>
      <c r="O298" s="14" t="str">
        <f>"'"&amp;IFERROR(TabClienteLocalidade[[#This Row],[Lat]],"")&amp;"'"</f>
        <v>''</v>
      </c>
      <c r="P298" s="14" t="s">
        <v>8399</v>
      </c>
      <c r="Q298" s="14" t="str">
        <f>"'"&amp;IFERROR(TabClienteLocalidade[[#This Row],[Log]],"")&amp;"'"</f>
        <v>''</v>
      </c>
      <c r="R298" s="14" t="s">
        <v>8399</v>
      </c>
      <c r="S298" s="14" t="str">
        <f t="shared" si="19"/>
        <v>'0'</v>
      </c>
      <c r="T298" s="213" t="s">
        <v>8397</v>
      </c>
      <c r="U298" s="213">
        <f>COUNTIFS(CLIENTE_FORN[NICK],TabClienteLocalidade[[#This Row],[Cliente]])</f>
        <v>1</v>
      </c>
      <c r="V298" s="145" t="s">
        <v>32</v>
      </c>
      <c r="X298" s="145" t="s">
        <v>496</v>
      </c>
      <c r="Y298" s="176" t="str">
        <f>IFERROR(INDEX(EtaCliente!K:K,MATCH(TabClienteLocalidade[[#This Row],[Validação]],EtaCliente!$B:$B,0)),TabClienteLocalidade[[#This Row],[Colunas14]])</f>
        <v>PB</v>
      </c>
      <c r="Z298" s="176" t="str">
        <f>IFERROR(INDEX(EtaCliente!M:M,MATCH(TabClienteLocalidade[[#This Row],[Validação]],EtaCliente!$B:$B,0)),TabClienteLocalidade[[#This Row],[Colunas13]])</f>
        <v>PRINCESA ISABEL</v>
      </c>
      <c r="AA298" s="147">
        <f>COUNTIFS(EtaCliente!B:B,AB298,EtaCliente!B:B,"&gt;&amp;1")</f>
        <v>1</v>
      </c>
      <c r="AB298" s="147" t="str">
        <f>IF(TabClienteLocalidade[[#This Row],[Cliente]]="","",TabClienteLocalidade[[#This Row],[Cliente]]&amp;" - "&amp;TabClienteLocalidade[[#This Row],[Localidade]])</f>
        <v>CAGEPA - PRINCESA ISABEL</v>
      </c>
      <c r="AC298" s="191"/>
      <c r="AD298" s="191" t="e">
        <f t="shared" si="16"/>
        <v>#VALUE!</v>
      </c>
      <c r="AE298" s="191" t="e">
        <f t="shared" si="17"/>
        <v>#VALUE!</v>
      </c>
      <c r="AF298" s="191"/>
      <c r="AG298" s="191"/>
      <c r="AH298" s="191"/>
    </row>
    <row r="299" spans="1:34" x14ac:dyDescent="0.2">
      <c r="A299" s="14" t="str">
        <f t="shared" si="18"/>
        <v>(296, 'CAGEPA', '', 'PUXINANÃ', '0', '0', '', '', '0'),</v>
      </c>
      <c r="B299" s="14" t="s">
        <v>8395</v>
      </c>
      <c r="C299" s="14">
        <v>296</v>
      </c>
      <c r="D299" s="14" t="s">
        <v>8399</v>
      </c>
      <c r="E299" s="14" t="str">
        <f>"'"&amp;TabClienteLocalidade[[#This Row],[Cliente]]&amp;"'"</f>
        <v>'CAGEPA'</v>
      </c>
      <c r="F299" s="14" t="s">
        <v>8399</v>
      </c>
      <c r="G299" s="14" t="str">
        <f>"'"&amp;TabClienteLocalidade[[#This Row],[Regional]]&amp;"'"</f>
        <v>''</v>
      </c>
      <c r="H299" s="14" t="s">
        <v>8399</v>
      </c>
      <c r="I299" s="14" t="str">
        <f>"'"&amp;TabClienteLocalidade[[#This Row],[Localidade]]&amp;"'"</f>
        <v>'PUXINANÃ'</v>
      </c>
      <c r="J299" s="14" t="s">
        <v>8399</v>
      </c>
      <c r="K299" s="14" t="str">
        <f>"'"&amp;TabClienteLocalidade[[#This Row],[Colunas2]]&amp;"'"</f>
        <v>'0'</v>
      </c>
      <c r="L299" s="14" t="s">
        <v>8399</v>
      </c>
      <c r="M299" s="14" t="str">
        <f>"'"&amp;TabClienteLocalidade[[#This Row],[UF]]&amp;"'"</f>
        <v>'0'</v>
      </c>
      <c r="N299" s="14" t="s">
        <v>8399</v>
      </c>
      <c r="O299" s="14" t="str">
        <f>"'"&amp;IFERROR(TabClienteLocalidade[[#This Row],[Lat]],"")&amp;"'"</f>
        <v>''</v>
      </c>
      <c r="P299" s="14" t="s">
        <v>8399</v>
      </c>
      <c r="Q299" s="14" t="str">
        <f>"'"&amp;IFERROR(TabClienteLocalidade[[#This Row],[Log]],"")&amp;"'"</f>
        <v>''</v>
      </c>
      <c r="R299" s="14" t="s">
        <v>8399</v>
      </c>
      <c r="S299" s="14" t="str">
        <f t="shared" si="19"/>
        <v>'0'</v>
      </c>
      <c r="T299" s="213" t="s">
        <v>8397</v>
      </c>
      <c r="U299" s="213">
        <f>COUNTIFS(CLIENTE_FORN[NICK],TabClienteLocalidade[[#This Row],[Cliente]])</f>
        <v>1</v>
      </c>
      <c r="V299" s="145" t="s">
        <v>32</v>
      </c>
      <c r="X299" s="145" t="s">
        <v>7282</v>
      </c>
      <c r="Y299" s="176">
        <f>IFERROR(INDEX(EtaCliente!K:K,MATCH(TabClienteLocalidade[[#This Row],[Validação]],EtaCliente!$B:$B,0)),TabClienteLocalidade[[#This Row],[Colunas14]])</f>
        <v>0</v>
      </c>
      <c r="Z299" s="176">
        <f>IFERROR(INDEX(EtaCliente!M:M,MATCH(TabClienteLocalidade[[#This Row],[Validação]],EtaCliente!$B:$B,0)),TabClienteLocalidade[[#This Row],[Colunas13]])</f>
        <v>0</v>
      </c>
      <c r="AA299" s="147">
        <f>COUNTIFS(EtaCliente!B:B,AB299,EtaCliente!B:B,"&gt;&amp;1")</f>
        <v>0</v>
      </c>
      <c r="AB299" s="147" t="str">
        <f>IF(TabClienteLocalidade[[#This Row],[Cliente]]="","",TabClienteLocalidade[[#This Row],[Cliente]]&amp;" - "&amp;TabClienteLocalidade[[#This Row],[Localidade]])</f>
        <v>CAGEPA - PUXINANÃ</v>
      </c>
      <c r="AC299" s="191"/>
      <c r="AD299" s="191" t="e">
        <f t="shared" si="16"/>
        <v>#VALUE!</v>
      </c>
      <c r="AE299" s="191" t="e">
        <f t="shared" si="17"/>
        <v>#VALUE!</v>
      </c>
      <c r="AF299" s="191"/>
      <c r="AG299" s="191"/>
      <c r="AH299" s="191"/>
    </row>
    <row r="300" spans="1:34" x14ac:dyDescent="0.2">
      <c r="A300" s="14" t="str">
        <f t="shared" si="18"/>
        <v>(297, 'CAGEPA', '', 'REMIGIO (Cepilho)', 'REMIGIO', 'PB', '-6.9883029', '-35.775616', '0'),</v>
      </c>
      <c r="B300" s="14" t="s">
        <v>8395</v>
      </c>
      <c r="C300" s="14">
        <v>297</v>
      </c>
      <c r="D300" s="14" t="s">
        <v>8399</v>
      </c>
      <c r="E300" s="14" t="str">
        <f>"'"&amp;TabClienteLocalidade[[#This Row],[Cliente]]&amp;"'"</f>
        <v>'CAGEPA'</v>
      </c>
      <c r="F300" s="14" t="s">
        <v>8399</v>
      </c>
      <c r="G300" s="14" t="str">
        <f>"'"&amp;TabClienteLocalidade[[#This Row],[Regional]]&amp;"'"</f>
        <v>''</v>
      </c>
      <c r="H300" s="14" t="s">
        <v>8399</v>
      </c>
      <c r="I300" s="14" t="str">
        <f>"'"&amp;TabClienteLocalidade[[#This Row],[Localidade]]&amp;"'"</f>
        <v>'REMIGIO (Cepilho)'</v>
      </c>
      <c r="J300" s="14" t="s">
        <v>8399</v>
      </c>
      <c r="K300" s="14" t="str">
        <f>"'"&amp;TabClienteLocalidade[[#This Row],[Colunas2]]&amp;"'"</f>
        <v>'REMIGIO'</v>
      </c>
      <c r="L300" s="14" t="s">
        <v>8399</v>
      </c>
      <c r="M300" s="14" t="str">
        <f>"'"&amp;TabClienteLocalidade[[#This Row],[UF]]&amp;"'"</f>
        <v>'PB'</v>
      </c>
      <c r="N300" s="14" t="s">
        <v>8399</v>
      </c>
      <c r="O300" s="14" t="str">
        <f>"'"&amp;IFERROR(TabClienteLocalidade[[#This Row],[Lat]],"")&amp;"'"</f>
        <v>'-6.9883029'</v>
      </c>
      <c r="P300" s="14" t="s">
        <v>8399</v>
      </c>
      <c r="Q300" s="14" t="str">
        <f>"'"&amp;IFERROR(TabClienteLocalidade[[#This Row],[Log]],"")&amp;"'"</f>
        <v>'-35.775616'</v>
      </c>
      <c r="R300" s="14" t="s">
        <v>8399</v>
      </c>
      <c r="S300" s="14" t="str">
        <f t="shared" si="19"/>
        <v>'0'</v>
      </c>
      <c r="T300" s="213" t="s">
        <v>8397</v>
      </c>
      <c r="U300" s="213">
        <f>COUNTIFS(CLIENTE_FORN[NICK],TabClienteLocalidade[[#This Row],[Cliente]])</f>
        <v>1</v>
      </c>
      <c r="V300" s="145" t="s">
        <v>32</v>
      </c>
      <c r="X300" s="145" t="s">
        <v>8469</v>
      </c>
      <c r="Y300" s="176" t="str">
        <f>IFERROR(INDEX(EtaCliente!K:K,MATCH(TabClienteLocalidade[[#This Row],[Validação]],EtaCliente!$B:$B,0)),TabClienteLocalidade[[#This Row],[Colunas14]])</f>
        <v>PB</v>
      </c>
      <c r="Z300" s="176" t="str">
        <f>IFERROR(INDEX(EtaCliente!M:M,MATCH(TabClienteLocalidade[[#This Row],[Validação]],EtaCliente!$B:$B,0)),TabClienteLocalidade[[#This Row],[Colunas13]])</f>
        <v>REMIGIO</v>
      </c>
      <c r="AA300" s="147">
        <f>COUNTIFS(EtaCliente!B:B,AB300,EtaCliente!B:B,"&gt;&amp;1")</f>
        <v>0</v>
      </c>
      <c r="AB300" s="147" t="str">
        <f>IF(TabClienteLocalidade[[#This Row],[Cliente]]="","",TabClienteLocalidade[[#This Row],[Cliente]]&amp;" - "&amp;TabClienteLocalidade[[#This Row],[Localidade]])</f>
        <v>CAGEPA - REMIGIO (Cepilho)</v>
      </c>
      <c r="AC300" s="191" t="s">
        <v>8257</v>
      </c>
      <c r="AD300" s="191" t="str">
        <f t="shared" si="16"/>
        <v>-6.9883029</v>
      </c>
      <c r="AE300" s="191" t="str">
        <f t="shared" si="17"/>
        <v>-35.775616</v>
      </c>
      <c r="AF300" s="191"/>
      <c r="AG300" s="191" t="s">
        <v>1576</v>
      </c>
      <c r="AH300" s="191" t="s">
        <v>3143</v>
      </c>
    </row>
    <row r="301" spans="1:34" x14ac:dyDescent="0.2">
      <c r="A301" s="14" t="str">
        <f t="shared" si="18"/>
        <v>(298, 'CAGEPA', '', 'RIACHO DOS CAVALOS', 'RIACHO DOS CAVALOS', 'PB', '', '', '0'),</v>
      </c>
      <c r="B301" s="14" t="s">
        <v>8395</v>
      </c>
      <c r="C301" s="14">
        <v>298</v>
      </c>
      <c r="D301" s="14" t="s">
        <v>8399</v>
      </c>
      <c r="E301" s="14" t="str">
        <f>"'"&amp;TabClienteLocalidade[[#This Row],[Cliente]]&amp;"'"</f>
        <v>'CAGEPA'</v>
      </c>
      <c r="F301" s="14" t="s">
        <v>8399</v>
      </c>
      <c r="G301" s="14" t="str">
        <f>"'"&amp;TabClienteLocalidade[[#This Row],[Regional]]&amp;"'"</f>
        <v>''</v>
      </c>
      <c r="H301" s="14" t="s">
        <v>8399</v>
      </c>
      <c r="I301" s="14" t="str">
        <f>"'"&amp;TabClienteLocalidade[[#This Row],[Localidade]]&amp;"'"</f>
        <v>'RIACHO DOS CAVALOS'</v>
      </c>
      <c r="J301" s="14" t="s">
        <v>8399</v>
      </c>
      <c r="K301" s="14" t="str">
        <f>"'"&amp;TabClienteLocalidade[[#This Row],[Colunas2]]&amp;"'"</f>
        <v>'RIACHO DOS CAVALOS'</v>
      </c>
      <c r="L301" s="14" t="s">
        <v>8399</v>
      </c>
      <c r="M301" s="14" t="str">
        <f>"'"&amp;TabClienteLocalidade[[#This Row],[UF]]&amp;"'"</f>
        <v>'PB'</v>
      </c>
      <c r="N301" s="14" t="s">
        <v>8399</v>
      </c>
      <c r="O301" s="14" t="str">
        <f>"'"&amp;IFERROR(TabClienteLocalidade[[#This Row],[Lat]],"")&amp;"'"</f>
        <v>''</v>
      </c>
      <c r="P301" s="14" t="s">
        <v>8399</v>
      </c>
      <c r="Q301" s="14" t="str">
        <f>"'"&amp;IFERROR(TabClienteLocalidade[[#This Row],[Log]],"")&amp;"'"</f>
        <v>''</v>
      </c>
      <c r="R301" s="14" t="s">
        <v>8399</v>
      </c>
      <c r="S301" s="14" t="str">
        <f t="shared" si="19"/>
        <v>'0'</v>
      </c>
      <c r="T301" s="213" t="s">
        <v>8397</v>
      </c>
      <c r="U301" s="213">
        <f>COUNTIFS(CLIENTE_FORN[NICK],TabClienteLocalidade[[#This Row],[Cliente]])</f>
        <v>1</v>
      </c>
      <c r="V301" s="145" t="s">
        <v>32</v>
      </c>
      <c r="X301" s="145" t="s">
        <v>497</v>
      </c>
      <c r="Y301" s="176" t="str">
        <f>IFERROR(INDEX(EtaCliente!K:K,MATCH(TabClienteLocalidade[[#This Row],[Validação]],EtaCliente!$B:$B,0)),TabClienteLocalidade[[#This Row],[Colunas14]])</f>
        <v>PB</v>
      </c>
      <c r="Z301" s="176" t="str">
        <f>IFERROR(INDEX(EtaCliente!M:M,MATCH(TabClienteLocalidade[[#This Row],[Validação]],EtaCliente!$B:$B,0)),TabClienteLocalidade[[#This Row],[Colunas13]])</f>
        <v>RIACHO DOS CAVALOS</v>
      </c>
      <c r="AA301" s="147">
        <f>COUNTIFS(EtaCliente!B:B,AB301,EtaCliente!B:B,"&gt;&amp;1")</f>
        <v>1</v>
      </c>
      <c r="AB301" s="147" t="str">
        <f>IF(TabClienteLocalidade[[#This Row],[Cliente]]="","",TabClienteLocalidade[[#This Row],[Cliente]]&amp;" - "&amp;TabClienteLocalidade[[#This Row],[Localidade]])</f>
        <v>CAGEPA - RIACHO DOS CAVALOS</v>
      </c>
      <c r="AC301" s="191"/>
      <c r="AD301" s="191" t="e">
        <f t="shared" si="16"/>
        <v>#VALUE!</v>
      </c>
      <c r="AE301" s="191" t="e">
        <f t="shared" si="17"/>
        <v>#VALUE!</v>
      </c>
      <c r="AF301" s="191"/>
      <c r="AG301" s="191"/>
      <c r="AH301" s="191"/>
    </row>
    <row r="302" spans="1:34" x14ac:dyDescent="0.2">
      <c r="A302" s="14" t="str">
        <f t="shared" si="18"/>
        <v>(299, 'CAGEPA', '', 'RIACHO STO. ANTÔNIO', '0', '0', '', '', '0'),</v>
      </c>
      <c r="B302" s="14" t="s">
        <v>8395</v>
      </c>
      <c r="C302" s="14">
        <v>299</v>
      </c>
      <c r="D302" s="14" t="s">
        <v>8399</v>
      </c>
      <c r="E302" s="14" t="str">
        <f>"'"&amp;TabClienteLocalidade[[#This Row],[Cliente]]&amp;"'"</f>
        <v>'CAGEPA'</v>
      </c>
      <c r="F302" s="14" t="s">
        <v>8399</v>
      </c>
      <c r="G302" s="14" t="str">
        <f>"'"&amp;TabClienteLocalidade[[#This Row],[Regional]]&amp;"'"</f>
        <v>''</v>
      </c>
      <c r="H302" s="14" t="s">
        <v>8399</v>
      </c>
      <c r="I302" s="14" t="str">
        <f>"'"&amp;TabClienteLocalidade[[#This Row],[Localidade]]&amp;"'"</f>
        <v>'RIACHO STO. ANTÔNIO'</v>
      </c>
      <c r="J302" s="14" t="s">
        <v>8399</v>
      </c>
      <c r="K302" s="14" t="str">
        <f>"'"&amp;TabClienteLocalidade[[#This Row],[Colunas2]]&amp;"'"</f>
        <v>'0'</v>
      </c>
      <c r="L302" s="14" t="s">
        <v>8399</v>
      </c>
      <c r="M302" s="14" t="str">
        <f>"'"&amp;TabClienteLocalidade[[#This Row],[UF]]&amp;"'"</f>
        <v>'0'</v>
      </c>
      <c r="N302" s="14" t="s">
        <v>8399</v>
      </c>
      <c r="O302" s="14" t="str">
        <f>"'"&amp;IFERROR(TabClienteLocalidade[[#This Row],[Lat]],"")&amp;"'"</f>
        <v>''</v>
      </c>
      <c r="P302" s="14" t="s">
        <v>8399</v>
      </c>
      <c r="Q302" s="14" t="str">
        <f>"'"&amp;IFERROR(TabClienteLocalidade[[#This Row],[Log]],"")&amp;"'"</f>
        <v>''</v>
      </c>
      <c r="R302" s="14" t="s">
        <v>8399</v>
      </c>
      <c r="S302" s="14" t="str">
        <f t="shared" si="19"/>
        <v>'0'</v>
      </c>
      <c r="T302" s="213" t="s">
        <v>8397</v>
      </c>
      <c r="U302" s="213">
        <f>COUNTIFS(CLIENTE_FORN[NICK],TabClienteLocalidade[[#This Row],[Cliente]])</f>
        <v>1</v>
      </c>
      <c r="V302" s="145" t="s">
        <v>32</v>
      </c>
      <c r="X302" s="145" t="s">
        <v>7283</v>
      </c>
      <c r="Y302" s="176">
        <f>IFERROR(INDEX(EtaCliente!K:K,MATCH(TabClienteLocalidade[[#This Row],[Validação]],EtaCliente!$B:$B,0)),TabClienteLocalidade[[#This Row],[Colunas14]])</f>
        <v>0</v>
      </c>
      <c r="Z302" s="176">
        <f>IFERROR(INDEX(EtaCliente!M:M,MATCH(TabClienteLocalidade[[#This Row],[Validação]],EtaCliente!$B:$B,0)),TabClienteLocalidade[[#This Row],[Colunas13]])</f>
        <v>0</v>
      </c>
      <c r="AA302" s="147">
        <f>COUNTIFS(EtaCliente!B:B,AB302,EtaCliente!B:B,"&gt;&amp;1")</f>
        <v>0</v>
      </c>
      <c r="AB302" s="147" t="str">
        <f>IF(TabClienteLocalidade[[#This Row],[Cliente]]="","",TabClienteLocalidade[[#This Row],[Cliente]]&amp;" - "&amp;TabClienteLocalidade[[#This Row],[Localidade]])</f>
        <v>CAGEPA - RIACHO STO. ANTÔNIO</v>
      </c>
      <c r="AC302" s="191"/>
      <c r="AD302" s="191" t="e">
        <f t="shared" si="16"/>
        <v>#VALUE!</v>
      </c>
      <c r="AE302" s="191" t="e">
        <f t="shared" si="17"/>
        <v>#VALUE!</v>
      </c>
      <c r="AF302" s="191"/>
      <c r="AG302" s="191"/>
      <c r="AH302" s="191"/>
    </row>
    <row r="303" spans="1:34" x14ac:dyDescent="0.2">
      <c r="A303" s="14" t="str">
        <f t="shared" si="18"/>
        <v>(300, 'CAGEPA', '', 'RIO TINTO', 'RIO TINTO', 'PB', '', '', '0'),</v>
      </c>
      <c r="B303" s="14" t="s">
        <v>8395</v>
      </c>
      <c r="C303" s="14">
        <v>300</v>
      </c>
      <c r="D303" s="14" t="s">
        <v>8399</v>
      </c>
      <c r="E303" s="14" t="str">
        <f>"'"&amp;TabClienteLocalidade[[#This Row],[Cliente]]&amp;"'"</f>
        <v>'CAGEPA'</v>
      </c>
      <c r="F303" s="14" t="s">
        <v>8399</v>
      </c>
      <c r="G303" s="14" t="str">
        <f>"'"&amp;TabClienteLocalidade[[#This Row],[Regional]]&amp;"'"</f>
        <v>''</v>
      </c>
      <c r="H303" s="14" t="s">
        <v>8399</v>
      </c>
      <c r="I303" s="14" t="str">
        <f>"'"&amp;TabClienteLocalidade[[#This Row],[Localidade]]&amp;"'"</f>
        <v>'RIO TINTO'</v>
      </c>
      <c r="J303" s="14" t="s">
        <v>8399</v>
      </c>
      <c r="K303" s="14" t="str">
        <f>"'"&amp;TabClienteLocalidade[[#This Row],[Colunas2]]&amp;"'"</f>
        <v>'RIO TINTO'</v>
      </c>
      <c r="L303" s="14" t="s">
        <v>8399</v>
      </c>
      <c r="M303" s="14" t="str">
        <f>"'"&amp;TabClienteLocalidade[[#This Row],[UF]]&amp;"'"</f>
        <v>'PB'</v>
      </c>
      <c r="N303" s="14" t="s">
        <v>8399</v>
      </c>
      <c r="O303" s="14" t="str">
        <f>"'"&amp;IFERROR(TabClienteLocalidade[[#This Row],[Lat]],"")&amp;"'"</f>
        <v>''</v>
      </c>
      <c r="P303" s="14" t="s">
        <v>8399</v>
      </c>
      <c r="Q303" s="14" t="str">
        <f>"'"&amp;IFERROR(TabClienteLocalidade[[#This Row],[Log]],"")&amp;"'"</f>
        <v>''</v>
      </c>
      <c r="R303" s="14" t="s">
        <v>8399</v>
      </c>
      <c r="S303" s="14" t="str">
        <f t="shared" si="19"/>
        <v>'0'</v>
      </c>
      <c r="T303" s="213" t="s">
        <v>8397</v>
      </c>
      <c r="U303" s="213">
        <f>COUNTIFS(CLIENTE_FORN[NICK],TabClienteLocalidade[[#This Row],[Cliente]])</f>
        <v>1</v>
      </c>
      <c r="V303" s="145" t="s">
        <v>32</v>
      </c>
      <c r="X303" s="145" t="s">
        <v>499</v>
      </c>
      <c r="Y303" s="176" t="str">
        <f>IFERROR(INDEX(EtaCliente!K:K,MATCH(TabClienteLocalidade[[#This Row],[Validação]],EtaCliente!$B:$B,0)),TabClienteLocalidade[[#This Row],[Colunas14]])</f>
        <v>PB</v>
      </c>
      <c r="Z303" s="176" t="str">
        <f>IFERROR(INDEX(EtaCliente!M:M,MATCH(TabClienteLocalidade[[#This Row],[Validação]],EtaCliente!$B:$B,0)),TabClienteLocalidade[[#This Row],[Colunas13]])</f>
        <v>RIO TINTO</v>
      </c>
      <c r="AA303" s="147">
        <f>COUNTIFS(EtaCliente!B:B,AB303,EtaCliente!B:B,"&gt;&amp;1")</f>
        <v>1</v>
      </c>
      <c r="AB303" s="147" t="str">
        <f>IF(TabClienteLocalidade[[#This Row],[Cliente]]="","",TabClienteLocalidade[[#This Row],[Cliente]]&amp;" - "&amp;TabClienteLocalidade[[#This Row],[Localidade]])</f>
        <v>CAGEPA - RIO TINTO</v>
      </c>
      <c r="AC303" s="191"/>
      <c r="AD303" s="191" t="e">
        <f t="shared" si="16"/>
        <v>#VALUE!</v>
      </c>
      <c r="AE303" s="191" t="e">
        <f t="shared" si="17"/>
        <v>#VALUE!</v>
      </c>
      <c r="AF303" s="191"/>
      <c r="AG303" s="191"/>
      <c r="AH303" s="191"/>
    </row>
    <row r="304" spans="1:34" x14ac:dyDescent="0.2">
      <c r="A304" s="14" t="str">
        <f t="shared" si="18"/>
        <v>(301, 'CAGEPA', 'LITORAL', 'SALGADO DE SÃO FELIX', '0', '0', '', '', '0'),</v>
      </c>
      <c r="B304" s="14" t="s">
        <v>8395</v>
      </c>
      <c r="C304" s="14">
        <v>301</v>
      </c>
      <c r="D304" s="14" t="s">
        <v>8399</v>
      </c>
      <c r="E304" s="14" t="str">
        <f>"'"&amp;TabClienteLocalidade[[#This Row],[Cliente]]&amp;"'"</f>
        <v>'CAGEPA'</v>
      </c>
      <c r="F304" s="14" t="s">
        <v>8399</v>
      </c>
      <c r="G304" s="14" t="str">
        <f>"'"&amp;TabClienteLocalidade[[#This Row],[Regional]]&amp;"'"</f>
        <v>'LITORAL'</v>
      </c>
      <c r="H304" s="14" t="s">
        <v>8399</v>
      </c>
      <c r="I304" s="14" t="str">
        <f>"'"&amp;TabClienteLocalidade[[#This Row],[Localidade]]&amp;"'"</f>
        <v>'SALGADO DE SÃO FELIX'</v>
      </c>
      <c r="J304" s="14" t="s">
        <v>8399</v>
      </c>
      <c r="K304" s="14" t="str">
        <f>"'"&amp;TabClienteLocalidade[[#This Row],[Colunas2]]&amp;"'"</f>
        <v>'0'</v>
      </c>
      <c r="L304" s="14" t="s">
        <v>8399</v>
      </c>
      <c r="M304" s="14" t="str">
        <f>"'"&amp;TabClienteLocalidade[[#This Row],[UF]]&amp;"'"</f>
        <v>'0'</v>
      </c>
      <c r="N304" s="14" t="s">
        <v>8399</v>
      </c>
      <c r="O304" s="14" t="str">
        <f>"'"&amp;IFERROR(TabClienteLocalidade[[#This Row],[Lat]],"")&amp;"'"</f>
        <v>''</v>
      </c>
      <c r="P304" s="14" t="s">
        <v>8399</v>
      </c>
      <c r="Q304" s="14" t="str">
        <f>"'"&amp;IFERROR(TabClienteLocalidade[[#This Row],[Log]],"")&amp;"'"</f>
        <v>''</v>
      </c>
      <c r="R304" s="14" t="s">
        <v>8399</v>
      </c>
      <c r="S304" s="14" t="str">
        <f t="shared" si="19"/>
        <v>'0'</v>
      </c>
      <c r="T304" s="213" t="s">
        <v>8397</v>
      </c>
      <c r="U304" s="213">
        <f>COUNTIFS(CLIENTE_FORN[NICK],TabClienteLocalidade[[#This Row],[Cliente]])</f>
        <v>1</v>
      </c>
      <c r="V304" s="143" t="s">
        <v>32</v>
      </c>
      <c r="W304" s="143" t="s">
        <v>616</v>
      </c>
      <c r="X304" s="145" t="s">
        <v>7284</v>
      </c>
      <c r="Y304" s="176">
        <f>IFERROR(INDEX(EtaCliente!K:K,MATCH(TabClienteLocalidade[[#This Row],[Validação]],EtaCliente!$B:$B,0)),TabClienteLocalidade[[#This Row],[Colunas14]])</f>
        <v>0</v>
      </c>
      <c r="Z304" s="176">
        <f>IFERROR(INDEX(EtaCliente!M:M,MATCH(TabClienteLocalidade[[#This Row],[Validação]],EtaCliente!$B:$B,0)),TabClienteLocalidade[[#This Row],[Colunas13]])</f>
        <v>0</v>
      </c>
      <c r="AA304" s="147">
        <f>COUNTIFS(EtaCliente!B:B,AB304,EtaCliente!B:B,"&gt;&amp;1")</f>
        <v>0</v>
      </c>
      <c r="AB304" s="147" t="str">
        <f>IF(TabClienteLocalidade[[#This Row],[Cliente]]="","",TabClienteLocalidade[[#This Row],[Cliente]]&amp;" - "&amp;TabClienteLocalidade[[#This Row],[Localidade]])</f>
        <v>CAGEPA - SALGADO DE SÃO FELIX</v>
      </c>
      <c r="AC304" s="191"/>
      <c r="AD304" s="191" t="e">
        <f t="shared" si="16"/>
        <v>#VALUE!</v>
      </c>
      <c r="AE304" s="191" t="e">
        <f t="shared" si="17"/>
        <v>#VALUE!</v>
      </c>
      <c r="AF304" s="191"/>
      <c r="AG304" s="191"/>
      <c r="AH304" s="191"/>
    </row>
    <row r="305" spans="1:34" x14ac:dyDescent="0.2">
      <c r="A305" s="14" t="str">
        <f t="shared" si="18"/>
        <v>(302, 'CAGEPA', '', 'SANTA CRUZ', 'SANTA CRUZ', 'PB', '', '', '0'),</v>
      </c>
      <c r="B305" s="14" t="s">
        <v>8395</v>
      </c>
      <c r="C305" s="14">
        <v>302</v>
      </c>
      <c r="D305" s="14" t="s">
        <v>8399</v>
      </c>
      <c r="E305" s="14" t="str">
        <f>"'"&amp;TabClienteLocalidade[[#This Row],[Cliente]]&amp;"'"</f>
        <v>'CAGEPA'</v>
      </c>
      <c r="F305" s="14" t="s">
        <v>8399</v>
      </c>
      <c r="G305" s="14" t="str">
        <f>"'"&amp;TabClienteLocalidade[[#This Row],[Regional]]&amp;"'"</f>
        <v>''</v>
      </c>
      <c r="H305" s="14" t="s">
        <v>8399</v>
      </c>
      <c r="I305" s="14" t="str">
        <f>"'"&amp;TabClienteLocalidade[[#This Row],[Localidade]]&amp;"'"</f>
        <v>'SANTA CRUZ'</v>
      </c>
      <c r="J305" s="14" t="s">
        <v>8399</v>
      </c>
      <c r="K305" s="14" t="str">
        <f>"'"&amp;TabClienteLocalidade[[#This Row],[Colunas2]]&amp;"'"</f>
        <v>'SANTA CRUZ'</v>
      </c>
      <c r="L305" s="14" t="s">
        <v>8399</v>
      </c>
      <c r="M305" s="14" t="str">
        <f>"'"&amp;TabClienteLocalidade[[#This Row],[UF]]&amp;"'"</f>
        <v>'PB'</v>
      </c>
      <c r="N305" s="14" t="s">
        <v>8399</v>
      </c>
      <c r="O305" s="14" t="str">
        <f>"'"&amp;IFERROR(TabClienteLocalidade[[#This Row],[Lat]],"")&amp;"'"</f>
        <v>''</v>
      </c>
      <c r="P305" s="14" t="s">
        <v>8399</v>
      </c>
      <c r="Q305" s="14" t="str">
        <f>"'"&amp;IFERROR(TabClienteLocalidade[[#This Row],[Log]],"")&amp;"'"</f>
        <v>''</v>
      </c>
      <c r="R305" s="14" t="s">
        <v>8399</v>
      </c>
      <c r="S305" s="14" t="str">
        <f t="shared" si="19"/>
        <v>'0'</v>
      </c>
      <c r="T305" s="213" t="s">
        <v>8397</v>
      </c>
      <c r="U305" s="213">
        <f>COUNTIFS(CLIENTE_FORN[NICK],TabClienteLocalidade[[#This Row],[Cliente]])</f>
        <v>1</v>
      </c>
      <c r="V305" s="145" t="s">
        <v>32</v>
      </c>
      <c r="X305" s="145" t="s">
        <v>500</v>
      </c>
      <c r="Y305" s="176" t="str">
        <f>IFERROR(INDEX(EtaCliente!K:K,MATCH(TabClienteLocalidade[[#This Row],[Validação]],EtaCliente!$B:$B,0)),TabClienteLocalidade[[#This Row],[Colunas14]])</f>
        <v>PB</v>
      </c>
      <c r="Z305" s="176" t="str">
        <f>IFERROR(INDEX(EtaCliente!M:M,MATCH(TabClienteLocalidade[[#This Row],[Validação]],EtaCliente!$B:$B,0)),TabClienteLocalidade[[#This Row],[Colunas13]])</f>
        <v>SANTA CRUZ</v>
      </c>
      <c r="AA305" s="147">
        <f>COUNTIFS(EtaCliente!B:B,AB305,EtaCliente!B:B,"&gt;&amp;1")</f>
        <v>1</v>
      </c>
      <c r="AB305" s="147" t="str">
        <f>IF(TabClienteLocalidade[[#This Row],[Cliente]]="","",TabClienteLocalidade[[#This Row],[Cliente]]&amp;" - "&amp;TabClienteLocalidade[[#This Row],[Localidade]])</f>
        <v>CAGEPA - SANTA CRUZ</v>
      </c>
      <c r="AC305" s="191"/>
      <c r="AD305" s="191" t="e">
        <f t="shared" si="16"/>
        <v>#VALUE!</v>
      </c>
      <c r="AE305" s="191" t="e">
        <f t="shared" si="17"/>
        <v>#VALUE!</v>
      </c>
      <c r="AF305" s="191"/>
      <c r="AG305" s="191"/>
      <c r="AH305" s="191"/>
    </row>
    <row r="306" spans="1:34" x14ac:dyDescent="0.2">
      <c r="A306" s="14" t="str">
        <f t="shared" si="18"/>
        <v>(303, 'CAGEPA', '', 'SANTA GERTRUDES', 'PATOS', 'PB', '', '', '0'),</v>
      </c>
      <c r="B306" s="14" t="s">
        <v>8395</v>
      </c>
      <c r="C306" s="14">
        <v>303</v>
      </c>
      <c r="D306" s="14" t="s">
        <v>8399</v>
      </c>
      <c r="E306" s="14" t="str">
        <f>"'"&amp;TabClienteLocalidade[[#This Row],[Cliente]]&amp;"'"</f>
        <v>'CAGEPA'</v>
      </c>
      <c r="F306" s="14" t="s">
        <v>8399</v>
      </c>
      <c r="G306" s="14" t="str">
        <f>"'"&amp;TabClienteLocalidade[[#This Row],[Regional]]&amp;"'"</f>
        <v>''</v>
      </c>
      <c r="H306" s="14" t="s">
        <v>8399</v>
      </c>
      <c r="I306" s="14" t="str">
        <f>"'"&amp;TabClienteLocalidade[[#This Row],[Localidade]]&amp;"'"</f>
        <v>'SANTA GERTRUDES'</v>
      </c>
      <c r="J306" s="14" t="s">
        <v>8399</v>
      </c>
      <c r="K306" s="14" t="str">
        <f>"'"&amp;TabClienteLocalidade[[#This Row],[Colunas2]]&amp;"'"</f>
        <v>'PATOS'</v>
      </c>
      <c r="L306" s="14" t="s">
        <v>8399</v>
      </c>
      <c r="M306" s="14" t="str">
        <f>"'"&amp;TabClienteLocalidade[[#This Row],[UF]]&amp;"'"</f>
        <v>'PB'</v>
      </c>
      <c r="N306" s="14" t="s">
        <v>8399</v>
      </c>
      <c r="O306" s="14" t="str">
        <f>"'"&amp;IFERROR(TabClienteLocalidade[[#This Row],[Lat]],"")&amp;"'"</f>
        <v>''</v>
      </c>
      <c r="P306" s="14" t="s">
        <v>8399</v>
      </c>
      <c r="Q306" s="14" t="str">
        <f>"'"&amp;IFERROR(TabClienteLocalidade[[#This Row],[Log]],"")&amp;"'"</f>
        <v>''</v>
      </c>
      <c r="R306" s="14" t="s">
        <v>8399</v>
      </c>
      <c r="S306" s="14" t="str">
        <f t="shared" si="19"/>
        <v>'0'</v>
      </c>
      <c r="T306" s="213" t="s">
        <v>8397</v>
      </c>
      <c r="U306" s="213">
        <f>COUNTIFS(CLIENTE_FORN[NICK],TabClienteLocalidade[[#This Row],[Cliente]])</f>
        <v>1</v>
      </c>
      <c r="V306" s="145" t="s">
        <v>32</v>
      </c>
      <c r="X306" s="145" t="s">
        <v>501</v>
      </c>
      <c r="Y306" s="176" t="str">
        <f>IFERROR(INDEX(EtaCliente!K:K,MATCH(TabClienteLocalidade[[#This Row],[Validação]],EtaCliente!$B:$B,0)),TabClienteLocalidade[[#This Row],[Colunas14]])</f>
        <v>PB</v>
      </c>
      <c r="Z306" s="176" t="str">
        <f>IFERROR(INDEX(EtaCliente!M:M,MATCH(TabClienteLocalidade[[#This Row],[Validação]],EtaCliente!$B:$B,0)),TabClienteLocalidade[[#This Row],[Colunas13]])</f>
        <v>PATOS</v>
      </c>
      <c r="AA306" s="147">
        <f>COUNTIFS(EtaCliente!B:B,AB306,EtaCliente!B:B,"&gt;&amp;1")</f>
        <v>1</v>
      </c>
      <c r="AB306" s="147" t="str">
        <f>IF(TabClienteLocalidade[[#This Row],[Cliente]]="","",TabClienteLocalidade[[#This Row],[Cliente]]&amp;" - "&amp;TabClienteLocalidade[[#This Row],[Localidade]])</f>
        <v>CAGEPA - SANTA GERTRUDES</v>
      </c>
      <c r="AC306" s="191"/>
      <c r="AD306" s="191" t="e">
        <f t="shared" si="16"/>
        <v>#VALUE!</v>
      </c>
      <c r="AE306" s="191" t="e">
        <f t="shared" si="17"/>
        <v>#VALUE!</v>
      </c>
      <c r="AF306" s="191"/>
      <c r="AG306" s="191"/>
      <c r="AH306" s="191"/>
    </row>
    <row r="307" spans="1:34" x14ac:dyDescent="0.2">
      <c r="A307" s="14" t="str">
        <f t="shared" si="18"/>
        <v>(304, 'CAGEPA', '', 'SANTA HELENA', 'SANTA HELENA', 'PB', '', '', '0'),</v>
      </c>
      <c r="B307" s="14" t="s">
        <v>8395</v>
      </c>
      <c r="C307" s="14">
        <v>304</v>
      </c>
      <c r="D307" s="14" t="s">
        <v>8399</v>
      </c>
      <c r="E307" s="14" t="str">
        <f>"'"&amp;TabClienteLocalidade[[#This Row],[Cliente]]&amp;"'"</f>
        <v>'CAGEPA'</v>
      </c>
      <c r="F307" s="14" t="s">
        <v>8399</v>
      </c>
      <c r="G307" s="14" t="str">
        <f>"'"&amp;TabClienteLocalidade[[#This Row],[Regional]]&amp;"'"</f>
        <v>''</v>
      </c>
      <c r="H307" s="14" t="s">
        <v>8399</v>
      </c>
      <c r="I307" s="14" t="str">
        <f>"'"&amp;TabClienteLocalidade[[#This Row],[Localidade]]&amp;"'"</f>
        <v>'SANTA HELENA'</v>
      </c>
      <c r="J307" s="14" t="s">
        <v>8399</v>
      </c>
      <c r="K307" s="14" t="str">
        <f>"'"&amp;TabClienteLocalidade[[#This Row],[Colunas2]]&amp;"'"</f>
        <v>'SANTA HELENA'</v>
      </c>
      <c r="L307" s="14" t="s">
        <v>8399</v>
      </c>
      <c r="M307" s="14" t="str">
        <f>"'"&amp;TabClienteLocalidade[[#This Row],[UF]]&amp;"'"</f>
        <v>'PB'</v>
      </c>
      <c r="N307" s="14" t="s">
        <v>8399</v>
      </c>
      <c r="O307" s="14" t="str">
        <f>"'"&amp;IFERROR(TabClienteLocalidade[[#This Row],[Lat]],"")&amp;"'"</f>
        <v>''</v>
      </c>
      <c r="P307" s="14" t="s">
        <v>8399</v>
      </c>
      <c r="Q307" s="14" t="str">
        <f>"'"&amp;IFERROR(TabClienteLocalidade[[#This Row],[Log]],"")&amp;"'"</f>
        <v>''</v>
      </c>
      <c r="R307" s="14" t="s">
        <v>8399</v>
      </c>
      <c r="S307" s="14" t="str">
        <f t="shared" si="19"/>
        <v>'0'</v>
      </c>
      <c r="T307" s="213" t="s">
        <v>8397</v>
      </c>
      <c r="U307" s="213">
        <f>COUNTIFS(CLIENTE_FORN[NICK],TabClienteLocalidade[[#This Row],[Cliente]])</f>
        <v>1</v>
      </c>
      <c r="V307" s="145" t="s">
        <v>32</v>
      </c>
      <c r="X307" s="145" t="s">
        <v>502</v>
      </c>
      <c r="Y307" s="176" t="str">
        <f>IFERROR(INDEX(EtaCliente!K:K,MATCH(TabClienteLocalidade[[#This Row],[Validação]],EtaCliente!$B:$B,0)),TabClienteLocalidade[[#This Row],[Colunas14]])</f>
        <v>PB</v>
      </c>
      <c r="Z307" s="176" t="str">
        <f>IFERROR(INDEX(EtaCliente!M:M,MATCH(TabClienteLocalidade[[#This Row],[Validação]],EtaCliente!$B:$B,0)),TabClienteLocalidade[[#This Row],[Colunas13]])</f>
        <v>SANTA HELENA</v>
      </c>
      <c r="AA307" s="147">
        <f>COUNTIFS(EtaCliente!B:B,AB307,EtaCliente!B:B,"&gt;&amp;1")</f>
        <v>1</v>
      </c>
      <c r="AB307" s="147" t="str">
        <f>IF(TabClienteLocalidade[[#This Row],[Cliente]]="","",TabClienteLocalidade[[#This Row],[Cliente]]&amp;" - "&amp;TabClienteLocalidade[[#This Row],[Localidade]])</f>
        <v>CAGEPA - SANTA HELENA</v>
      </c>
      <c r="AC307" s="191"/>
      <c r="AD307" s="191" t="e">
        <f t="shared" si="16"/>
        <v>#VALUE!</v>
      </c>
      <c r="AE307" s="191" t="e">
        <f t="shared" si="17"/>
        <v>#VALUE!</v>
      </c>
      <c r="AF307" s="191"/>
      <c r="AG307" s="191"/>
      <c r="AH307" s="191"/>
    </row>
    <row r="308" spans="1:34" x14ac:dyDescent="0.2">
      <c r="A308" s="14" t="str">
        <f t="shared" si="18"/>
        <v>(305, 'CAGEPA', '', 'SANTA LUZIA', 'SANTA LUZIA', 'PB', '-6.8645092', '-36.9175579', '0'),</v>
      </c>
      <c r="B308" s="14" t="s">
        <v>8395</v>
      </c>
      <c r="C308" s="14">
        <v>305</v>
      </c>
      <c r="D308" s="14" t="s">
        <v>8399</v>
      </c>
      <c r="E308" s="14" t="str">
        <f>"'"&amp;TabClienteLocalidade[[#This Row],[Cliente]]&amp;"'"</f>
        <v>'CAGEPA'</v>
      </c>
      <c r="F308" s="14" t="s">
        <v>8399</v>
      </c>
      <c r="G308" s="14" t="str">
        <f>"'"&amp;TabClienteLocalidade[[#This Row],[Regional]]&amp;"'"</f>
        <v>''</v>
      </c>
      <c r="H308" s="14" t="s">
        <v>8399</v>
      </c>
      <c r="I308" s="14" t="str">
        <f>"'"&amp;TabClienteLocalidade[[#This Row],[Localidade]]&amp;"'"</f>
        <v>'SANTA LUZIA'</v>
      </c>
      <c r="J308" s="14" t="s">
        <v>8399</v>
      </c>
      <c r="K308" s="14" t="str">
        <f>"'"&amp;TabClienteLocalidade[[#This Row],[Colunas2]]&amp;"'"</f>
        <v>'SANTA LUZIA'</v>
      </c>
      <c r="L308" s="14" t="s">
        <v>8399</v>
      </c>
      <c r="M308" s="14" t="str">
        <f>"'"&amp;TabClienteLocalidade[[#This Row],[UF]]&amp;"'"</f>
        <v>'PB'</v>
      </c>
      <c r="N308" s="14" t="s">
        <v>8399</v>
      </c>
      <c r="O308" s="14" t="str">
        <f>"'"&amp;IFERROR(TabClienteLocalidade[[#This Row],[Lat]],"")&amp;"'"</f>
        <v>'-6.8645092'</v>
      </c>
      <c r="P308" s="14" t="s">
        <v>8399</v>
      </c>
      <c r="Q308" s="14" t="str">
        <f>"'"&amp;IFERROR(TabClienteLocalidade[[#This Row],[Log]],"")&amp;"'"</f>
        <v>'-36.9175579'</v>
      </c>
      <c r="R308" s="14" t="s">
        <v>8399</v>
      </c>
      <c r="S308" s="14" t="str">
        <f t="shared" si="19"/>
        <v>'0'</v>
      </c>
      <c r="T308" s="213" t="s">
        <v>8397</v>
      </c>
      <c r="U308" s="213">
        <f>COUNTIFS(CLIENTE_FORN[NICK],TabClienteLocalidade[[#This Row],[Cliente]])</f>
        <v>1</v>
      </c>
      <c r="V308" s="145" t="s">
        <v>32</v>
      </c>
      <c r="X308" s="145" t="s">
        <v>503</v>
      </c>
      <c r="Y308" s="176" t="str">
        <f>IFERROR(INDEX(EtaCliente!K:K,MATCH(TabClienteLocalidade[[#This Row],[Validação]],EtaCliente!$B:$B,0)),TabClienteLocalidade[[#This Row],[Colunas14]])</f>
        <v>PB</v>
      </c>
      <c r="Z308" s="176" t="str">
        <f>IFERROR(INDEX(EtaCliente!M:M,MATCH(TabClienteLocalidade[[#This Row],[Validação]],EtaCliente!$B:$B,0)),TabClienteLocalidade[[#This Row],[Colunas13]])</f>
        <v>SANTA LUZIA</v>
      </c>
      <c r="AA308" s="147">
        <f>COUNTIFS(EtaCliente!B:B,AB308,EtaCliente!B:B,"&gt;&amp;1")</f>
        <v>1</v>
      </c>
      <c r="AB308" s="147" t="str">
        <f>IF(TabClienteLocalidade[[#This Row],[Cliente]]="","",TabClienteLocalidade[[#This Row],[Cliente]]&amp;" - "&amp;TabClienteLocalidade[[#This Row],[Localidade]])</f>
        <v>CAGEPA - SANTA LUZIA</v>
      </c>
      <c r="AC308" s="191" t="s">
        <v>8318</v>
      </c>
      <c r="AD308" s="191" t="str">
        <f t="shared" si="16"/>
        <v>-6.8645092</v>
      </c>
      <c r="AE308" s="191" t="str">
        <f t="shared" si="17"/>
        <v>-36.9175579</v>
      </c>
      <c r="AF308" s="191"/>
      <c r="AG308" s="191"/>
      <c r="AH308" s="191"/>
    </row>
    <row r="309" spans="1:34" x14ac:dyDescent="0.2">
      <c r="A309" s="14" t="str">
        <f t="shared" si="18"/>
        <v>(306, 'CAGEPA', 'LITORAL', 'SANTA RITA', 'SANTA RITA', 'PB', '', '', '0'),</v>
      </c>
      <c r="B309" s="14" t="s">
        <v>8395</v>
      </c>
      <c r="C309" s="14">
        <v>306</v>
      </c>
      <c r="D309" s="14" t="s">
        <v>8399</v>
      </c>
      <c r="E309" s="14" t="str">
        <f>"'"&amp;TabClienteLocalidade[[#This Row],[Cliente]]&amp;"'"</f>
        <v>'CAGEPA'</v>
      </c>
      <c r="F309" s="14" t="s">
        <v>8399</v>
      </c>
      <c r="G309" s="14" t="str">
        <f>"'"&amp;TabClienteLocalidade[[#This Row],[Regional]]&amp;"'"</f>
        <v>'LITORAL'</v>
      </c>
      <c r="H309" s="14" t="s">
        <v>8399</v>
      </c>
      <c r="I309" s="14" t="str">
        <f>"'"&amp;TabClienteLocalidade[[#This Row],[Localidade]]&amp;"'"</f>
        <v>'SANTA RITA'</v>
      </c>
      <c r="J309" s="14" t="s">
        <v>8399</v>
      </c>
      <c r="K309" s="14" t="str">
        <f>"'"&amp;TabClienteLocalidade[[#This Row],[Colunas2]]&amp;"'"</f>
        <v>'SANTA RITA'</v>
      </c>
      <c r="L309" s="14" t="s">
        <v>8399</v>
      </c>
      <c r="M309" s="14" t="str">
        <f>"'"&amp;TabClienteLocalidade[[#This Row],[UF]]&amp;"'"</f>
        <v>'PB'</v>
      </c>
      <c r="N309" s="14" t="s">
        <v>8399</v>
      </c>
      <c r="O309" s="14" t="str">
        <f>"'"&amp;IFERROR(TabClienteLocalidade[[#This Row],[Lat]],"")&amp;"'"</f>
        <v>''</v>
      </c>
      <c r="P309" s="14" t="s">
        <v>8399</v>
      </c>
      <c r="Q309" s="14" t="str">
        <f>"'"&amp;IFERROR(TabClienteLocalidade[[#This Row],[Log]],"")&amp;"'"</f>
        <v>''</v>
      </c>
      <c r="R309" s="14" t="s">
        <v>8399</v>
      </c>
      <c r="S309" s="14" t="str">
        <f t="shared" si="19"/>
        <v>'0'</v>
      </c>
      <c r="T309" s="213" t="s">
        <v>8397</v>
      </c>
      <c r="U309" s="213">
        <f>COUNTIFS(CLIENTE_FORN[NICK],TabClienteLocalidade[[#This Row],[Cliente]])</f>
        <v>1</v>
      </c>
      <c r="V309" s="143" t="s">
        <v>32</v>
      </c>
      <c r="W309" s="143" t="s">
        <v>616</v>
      </c>
      <c r="X309" s="145" t="s">
        <v>504</v>
      </c>
      <c r="Y309" s="176" t="str">
        <f>IFERROR(INDEX(EtaCliente!K:K,MATCH(TabClienteLocalidade[[#This Row],[Validação]],EtaCliente!$B:$B,0)),TabClienteLocalidade[[#This Row],[Colunas14]])</f>
        <v>PB</v>
      </c>
      <c r="Z309" s="176" t="str">
        <f>IFERROR(INDEX(EtaCliente!M:M,MATCH(TabClienteLocalidade[[#This Row],[Validação]],EtaCliente!$B:$B,0)),TabClienteLocalidade[[#This Row],[Colunas13]])</f>
        <v>SANTA RITA</v>
      </c>
      <c r="AA309" s="147">
        <f>COUNTIFS(EtaCliente!B:B,AB309,EtaCliente!B:B,"&gt;&amp;1")</f>
        <v>1</v>
      </c>
      <c r="AB309" s="147" t="str">
        <f>IF(TabClienteLocalidade[[#This Row],[Cliente]]="","",TabClienteLocalidade[[#This Row],[Cliente]]&amp;" - "&amp;TabClienteLocalidade[[#This Row],[Localidade]])</f>
        <v>CAGEPA - SANTA RITA</v>
      </c>
      <c r="AC309" s="191"/>
      <c r="AD309" s="191" t="e">
        <f t="shared" si="16"/>
        <v>#VALUE!</v>
      </c>
      <c r="AE309" s="191" t="e">
        <f t="shared" si="17"/>
        <v>#VALUE!</v>
      </c>
      <c r="AF309" s="191"/>
      <c r="AG309" s="191"/>
      <c r="AH309" s="191"/>
    </row>
    <row r="310" spans="1:34" x14ac:dyDescent="0.2">
      <c r="A310" s="14" t="str">
        <f t="shared" si="18"/>
        <v>(307, 'CAGEPA', '', 'SANTA TEREZINHA', 'SANTA TERESINHA', 'PB', '', '', '0'),</v>
      </c>
      <c r="B310" s="14" t="s">
        <v>8395</v>
      </c>
      <c r="C310" s="14">
        <v>307</v>
      </c>
      <c r="D310" s="14" t="s">
        <v>8399</v>
      </c>
      <c r="E310" s="14" t="str">
        <f>"'"&amp;TabClienteLocalidade[[#This Row],[Cliente]]&amp;"'"</f>
        <v>'CAGEPA'</v>
      </c>
      <c r="F310" s="14" t="s">
        <v>8399</v>
      </c>
      <c r="G310" s="14" t="str">
        <f>"'"&amp;TabClienteLocalidade[[#This Row],[Regional]]&amp;"'"</f>
        <v>''</v>
      </c>
      <c r="H310" s="14" t="s">
        <v>8399</v>
      </c>
      <c r="I310" s="14" t="str">
        <f>"'"&amp;TabClienteLocalidade[[#This Row],[Localidade]]&amp;"'"</f>
        <v>'SANTA TEREZINHA'</v>
      </c>
      <c r="J310" s="14" t="s">
        <v>8399</v>
      </c>
      <c r="K310" s="14" t="str">
        <f>"'"&amp;TabClienteLocalidade[[#This Row],[Colunas2]]&amp;"'"</f>
        <v>'SANTA TERESINHA'</v>
      </c>
      <c r="L310" s="14" t="s">
        <v>8399</v>
      </c>
      <c r="M310" s="14" t="str">
        <f>"'"&amp;TabClienteLocalidade[[#This Row],[UF]]&amp;"'"</f>
        <v>'PB'</v>
      </c>
      <c r="N310" s="14" t="s">
        <v>8399</v>
      </c>
      <c r="O310" s="14" t="str">
        <f>"'"&amp;IFERROR(TabClienteLocalidade[[#This Row],[Lat]],"")&amp;"'"</f>
        <v>''</v>
      </c>
      <c r="P310" s="14" t="s">
        <v>8399</v>
      </c>
      <c r="Q310" s="14" t="str">
        <f>"'"&amp;IFERROR(TabClienteLocalidade[[#This Row],[Log]],"")&amp;"'"</f>
        <v>''</v>
      </c>
      <c r="R310" s="14" t="s">
        <v>8399</v>
      </c>
      <c r="S310" s="14" t="str">
        <f t="shared" si="19"/>
        <v>'0'</v>
      </c>
      <c r="T310" s="213" t="s">
        <v>8397</v>
      </c>
      <c r="U310" s="213">
        <f>COUNTIFS(CLIENTE_FORN[NICK],TabClienteLocalidade[[#This Row],[Cliente]])</f>
        <v>1</v>
      </c>
      <c r="V310" s="145" t="s">
        <v>32</v>
      </c>
      <c r="X310" s="145" t="s">
        <v>505</v>
      </c>
      <c r="Y310" s="176" t="str">
        <f>IFERROR(INDEX(EtaCliente!K:K,MATCH(TabClienteLocalidade[[#This Row],[Validação]],EtaCliente!$B:$B,0)),TabClienteLocalidade[[#This Row],[Colunas14]])</f>
        <v>PB</v>
      </c>
      <c r="Z310" s="176" t="str">
        <f>IFERROR(INDEX(EtaCliente!M:M,MATCH(TabClienteLocalidade[[#This Row],[Validação]],EtaCliente!$B:$B,0)),TabClienteLocalidade[[#This Row],[Colunas13]])</f>
        <v>SANTA TERESINHA</v>
      </c>
      <c r="AA310" s="147">
        <f>COUNTIFS(EtaCliente!B:B,AB310,EtaCliente!B:B,"&gt;&amp;1")</f>
        <v>1</v>
      </c>
      <c r="AB310" s="147" t="str">
        <f>IF(TabClienteLocalidade[[#This Row],[Cliente]]="","",TabClienteLocalidade[[#This Row],[Cliente]]&amp;" - "&amp;TabClienteLocalidade[[#This Row],[Localidade]])</f>
        <v>CAGEPA - SANTA TEREZINHA</v>
      </c>
      <c r="AC310" s="191"/>
      <c r="AD310" s="191" t="e">
        <f t="shared" si="16"/>
        <v>#VALUE!</v>
      </c>
      <c r="AE310" s="191" t="e">
        <f t="shared" si="17"/>
        <v>#VALUE!</v>
      </c>
      <c r="AF310" s="191"/>
      <c r="AG310" s="191"/>
      <c r="AH310" s="191"/>
    </row>
    <row r="311" spans="1:34" x14ac:dyDescent="0.2">
      <c r="A311" s="14" t="str">
        <f t="shared" si="18"/>
        <v>(308, 'CAGEPA', '', 'SANTANA DE MANGUEIRA', 'SANTANA DE MANGUEIRA', 'PB', '', '', '0'),</v>
      </c>
      <c r="B311" s="14" t="s">
        <v>8395</v>
      </c>
      <c r="C311" s="14">
        <v>308</v>
      </c>
      <c r="D311" s="14" t="s">
        <v>8399</v>
      </c>
      <c r="E311" s="14" t="str">
        <f>"'"&amp;TabClienteLocalidade[[#This Row],[Cliente]]&amp;"'"</f>
        <v>'CAGEPA'</v>
      </c>
      <c r="F311" s="14" t="s">
        <v>8399</v>
      </c>
      <c r="G311" s="14" t="str">
        <f>"'"&amp;TabClienteLocalidade[[#This Row],[Regional]]&amp;"'"</f>
        <v>''</v>
      </c>
      <c r="H311" s="14" t="s">
        <v>8399</v>
      </c>
      <c r="I311" s="14" t="str">
        <f>"'"&amp;TabClienteLocalidade[[#This Row],[Localidade]]&amp;"'"</f>
        <v>'SANTANA DE MANGUEIRA'</v>
      </c>
      <c r="J311" s="14" t="s">
        <v>8399</v>
      </c>
      <c r="K311" s="14" t="str">
        <f>"'"&amp;TabClienteLocalidade[[#This Row],[Colunas2]]&amp;"'"</f>
        <v>'SANTANA DE MANGUEIRA'</v>
      </c>
      <c r="L311" s="14" t="s">
        <v>8399</v>
      </c>
      <c r="M311" s="14" t="str">
        <f>"'"&amp;TabClienteLocalidade[[#This Row],[UF]]&amp;"'"</f>
        <v>'PB'</v>
      </c>
      <c r="N311" s="14" t="s">
        <v>8399</v>
      </c>
      <c r="O311" s="14" t="str">
        <f>"'"&amp;IFERROR(TabClienteLocalidade[[#This Row],[Lat]],"")&amp;"'"</f>
        <v>''</v>
      </c>
      <c r="P311" s="14" t="s">
        <v>8399</v>
      </c>
      <c r="Q311" s="14" t="str">
        <f>"'"&amp;IFERROR(TabClienteLocalidade[[#This Row],[Log]],"")&amp;"'"</f>
        <v>''</v>
      </c>
      <c r="R311" s="14" t="s">
        <v>8399</v>
      </c>
      <c r="S311" s="14" t="str">
        <f t="shared" si="19"/>
        <v>'0'</v>
      </c>
      <c r="T311" s="213" t="s">
        <v>8397</v>
      </c>
      <c r="U311" s="213">
        <f>COUNTIFS(CLIENTE_FORN[NICK],TabClienteLocalidade[[#This Row],[Cliente]])</f>
        <v>1</v>
      </c>
      <c r="V311" s="145" t="s">
        <v>32</v>
      </c>
      <c r="X311" s="145" t="s">
        <v>388</v>
      </c>
      <c r="Y311" s="176" t="str">
        <f>IFERROR(INDEX(EtaCliente!K:K,MATCH(TabClienteLocalidade[[#This Row],[Validação]],EtaCliente!$B:$B,0)),TabClienteLocalidade[[#This Row],[Colunas14]])</f>
        <v>PB</v>
      </c>
      <c r="Z311" s="176" t="str">
        <f>IFERROR(INDEX(EtaCliente!M:M,MATCH(TabClienteLocalidade[[#This Row],[Validação]],EtaCliente!$B:$B,0)),TabClienteLocalidade[[#This Row],[Colunas13]])</f>
        <v>SANTANA DE MANGUEIRA</v>
      </c>
      <c r="AA311" s="147">
        <f>COUNTIFS(EtaCliente!B:B,AB311,EtaCliente!B:B,"&gt;&amp;1")</f>
        <v>1</v>
      </c>
      <c r="AB311" s="147" t="str">
        <f>IF(TabClienteLocalidade[[#This Row],[Cliente]]="","",TabClienteLocalidade[[#This Row],[Cliente]]&amp;" - "&amp;TabClienteLocalidade[[#This Row],[Localidade]])</f>
        <v>CAGEPA - SANTANA DE MANGUEIRA</v>
      </c>
      <c r="AC311" s="191"/>
      <c r="AD311" s="191" t="e">
        <f t="shared" si="16"/>
        <v>#VALUE!</v>
      </c>
      <c r="AE311" s="191" t="e">
        <f t="shared" si="17"/>
        <v>#VALUE!</v>
      </c>
      <c r="AF311" s="191"/>
      <c r="AG311" s="191"/>
      <c r="AH311" s="191"/>
    </row>
    <row r="312" spans="1:34" x14ac:dyDescent="0.2">
      <c r="A312" s="14" t="str">
        <f t="shared" si="18"/>
        <v>(309, 'CAGEPA', '', 'SANTANA DOS GARROTES', 'SANTANA DOS GARROTES', 'PB', '', '', '0'),</v>
      </c>
      <c r="B312" s="14" t="s">
        <v>8395</v>
      </c>
      <c r="C312" s="14">
        <v>309</v>
      </c>
      <c r="D312" s="14" t="s">
        <v>8399</v>
      </c>
      <c r="E312" s="14" t="str">
        <f>"'"&amp;TabClienteLocalidade[[#This Row],[Cliente]]&amp;"'"</f>
        <v>'CAGEPA'</v>
      </c>
      <c r="F312" s="14" t="s">
        <v>8399</v>
      </c>
      <c r="G312" s="14" t="str">
        <f>"'"&amp;TabClienteLocalidade[[#This Row],[Regional]]&amp;"'"</f>
        <v>''</v>
      </c>
      <c r="H312" s="14" t="s">
        <v>8399</v>
      </c>
      <c r="I312" s="14" t="str">
        <f>"'"&amp;TabClienteLocalidade[[#This Row],[Localidade]]&amp;"'"</f>
        <v>'SANTANA DOS GARROTES'</v>
      </c>
      <c r="J312" s="14" t="s">
        <v>8399</v>
      </c>
      <c r="K312" s="14" t="str">
        <f>"'"&amp;TabClienteLocalidade[[#This Row],[Colunas2]]&amp;"'"</f>
        <v>'SANTANA DOS GARROTES'</v>
      </c>
      <c r="L312" s="14" t="s">
        <v>8399</v>
      </c>
      <c r="M312" s="14" t="str">
        <f>"'"&amp;TabClienteLocalidade[[#This Row],[UF]]&amp;"'"</f>
        <v>'PB'</v>
      </c>
      <c r="N312" s="14" t="s">
        <v>8399</v>
      </c>
      <c r="O312" s="14" t="str">
        <f>"'"&amp;IFERROR(TabClienteLocalidade[[#This Row],[Lat]],"")&amp;"'"</f>
        <v>''</v>
      </c>
      <c r="P312" s="14" t="s">
        <v>8399</v>
      </c>
      <c r="Q312" s="14" t="str">
        <f>"'"&amp;IFERROR(TabClienteLocalidade[[#This Row],[Log]],"")&amp;"'"</f>
        <v>''</v>
      </c>
      <c r="R312" s="14" t="s">
        <v>8399</v>
      </c>
      <c r="S312" s="14" t="str">
        <f t="shared" si="19"/>
        <v>'0'</v>
      </c>
      <c r="T312" s="213" t="s">
        <v>8397</v>
      </c>
      <c r="U312" s="213">
        <f>COUNTIFS(CLIENTE_FORN[NICK],TabClienteLocalidade[[#This Row],[Cliente]])</f>
        <v>1</v>
      </c>
      <c r="V312" s="145" t="s">
        <v>32</v>
      </c>
      <c r="X312" s="145" t="s">
        <v>506</v>
      </c>
      <c r="Y312" s="176" t="str">
        <f>IFERROR(INDEX(EtaCliente!K:K,MATCH(TabClienteLocalidade[[#This Row],[Validação]],EtaCliente!$B:$B,0)),TabClienteLocalidade[[#This Row],[Colunas14]])</f>
        <v>PB</v>
      </c>
      <c r="Z312" s="176" t="str">
        <f>IFERROR(INDEX(EtaCliente!M:M,MATCH(TabClienteLocalidade[[#This Row],[Validação]],EtaCliente!$B:$B,0)),TabClienteLocalidade[[#This Row],[Colunas13]])</f>
        <v>SANTANA DOS GARROTES</v>
      </c>
      <c r="AA312" s="147">
        <f>COUNTIFS(EtaCliente!B:B,AB312,EtaCliente!B:B,"&gt;&amp;1")</f>
        <v>1</v>
      </c>
      <c r="AB312" s="147" t="str">
        <f>IF(TabClienteLocalidade[[#This Row],[Cliente]]="","",TabClienteLocalidade[[#This Row],[Cliente]]&amp;" - "&amp;TabClienteLocalidade[[#This Row],[Localidade]])</f>
        <v>CAGEPA - SANTANA DOS GARROTES</v>
      </c>
      <c r="AC312" s="191"/>
      <c r="AD312" s="191" t="e">
        <f t="shared" si="16"/>
        <v>#VALUE!</v>
      </c>
      <c r="AE312" s="191" t="e">
        <f t="shared" si="17"/>
        <v>#VALUE!</v>
      </c>
      <c r="AF312" s="191"/>
      <c r="AG312" s="191"/>
      <c r="AH312" s="191"/>
    </row>
    <row r="313" spans="1:34" x14ac:dyDescent="0.2">
      <c r="A313" s="14" t="str">
        <f t="shared" si="18"/>
        <v>(310, 'CAGEPA', '', 'SÃO BENTINHO', '0', '0', '', '', '0'),</v>
      </c>
      <c r="B313" s="14" t="s">
        <v>8395</v>
      </c>
      <c r="C313" s="14">
        <v>310</v>
      </c>
      <c r="D313" s="14" t="s">
        <v>8399</v>
      </c>
      <c r="E313" s="14" t="str">
        <f>"'"&amp;TabClienteLocalidade[[#This Row],[Cliente]]&amp;"'"</f>
        <v>'CAGEPA'</v>
      </c>
      <c r="F313" s="14" t="s">
        <v>8399</v>
      </c>
      <c r="G313" s="14" t="str">
        <f>"'"&amp;TabClienteLocalidade[[#This Row],[Regional]]&amp;"'"</f>
        <v>''</v>
      </c>
      <c r="H313" s="14" t="s">
        <v>8399</v>
      </c>
      <c r="I313" s="14" t="str">
        <f>"'"&amp;TabClienteLocalidade[[#This Row],[Localidade]]&amp;"'"</f>
        <v>'SÃO BENTINHO'</v>
      </c>
      <c r="J313" s="14" t="s">
        <v>8399</v>
      </c>
      <c r="K313" s="14" t="str">
        <f>"'"&amp;TabClienteLocalidade[[#This Row],[Colunas2]]&amp;"'"</f>
        <v>'0'</v>
      </c>
      <c r="L313" s="14" t="s">
        <v>8399</v>
      </c>
      <c r="M313" s="14" t="str">
        <f>"'"&amp;TabClienteLocalidade[[#This Row],[UF]]&amp;"'"</f>
        <v>'0'</v>
      </c>
      <c r="N313" s="14" t="s">
        <v>8399</v>
      </c>
      <c r="O313" s="14" t="str">
        <f>"'"&amp;IFERROR(TabClienteLocalidade[[#This Row],[Lat]],"")&amp;"'"</f>
        <v>''</v>
      </c>
      <c r="P313" s="14" t="s">
        <v>8399</v>
      </c>
      <c r="Q313" s="14" t="str">
        <f>"'"&amp;IFERROR(TabClienteLocalidade[[#This Row],[Log]],"")&amp;"'"</f>
        <v>''</v>
      </c>
      <c r="R313" s="14" t="s">
        <v>8399</v>
      </c>
      <c r="S313" s="14" t="str">
        <f t="shared" si="19"/>
        <v>'0'</v>
      </c>
      <c r="T313" s="213" t="s">
        <v>8397</v>
      </c>
      <c r="U313" s="213">
        <f>COUNTIFS(CLIENTE_FORN[NICK],TabClienteLocalidade[[#This Row],[Cliente]])</f>
        <v>1</v>
      </c>
      <c r="V313" s="145" t="s">
        <v>32</v>
      </c>
      <c r="X313" s="145" t="s">
        <v>7285</v>
      </c>
      <c r="Y313" s="176">
        <f>IFERROR(INDEX(EtaCliente!K:K,MATCH(TabClienteLocalidade[[#This Row],[Validação]],EtaCliente!$B:$B,0)),TabClienteLocalidade[[#This Row],[Colunas14]])</f>
        <v>0</v>
      </c>
      <c r="Z313" s="176">
        <f>IFERROR(INDEX(EtaCliente!M:M,MATCH(TabClienteLocalidade[[#This Row],[Validação]],EtaCliente!$B:$B,0)),TabClienteLocalidade[[#This Row],[Colunas13]])</f>
        <v>0</v>
      </c>
      <c r="AA313" s="147">
        <f>COUNTIFS(EtaCliente!B:B,AB313,EtaCliente!B:B,"&gt;&amp;1")</f>
        <v>0</v>
      </c>
      <c r="AB313" s="147" t="str">
        <f>IF(TabClienteLocalidade[[#This Row],[Cliente]]="","",TabClienteLocalidade[[#This Row],[Cliente]]&amp;" - "&amp;TabClienteLocalidade[[#This Row],[Localidade]])</f>
        <v>CAGEPA - SÃO BENTINHO</v>
      </c>
      <c r="AC313" s="191"/>
      <c r="AD313" s="191" t="e">
        <f t="shared" si="16"/>
        <v>#VALUE!</v>
      </c>
      <c r="AE313" s="191" t="e">
        <f t="shared" si="17"/>
        <v>#VALUE!</v>
      </c>
      <c r="AF313" s="191"/>
      <c r="AG313" s="191"/>
      <c r="AH313" s="191"/>
    </row>
    <row r="314" spans="1:34" x14ac:dyDescent="0.2">
      <c r="A314" s="14" t="str">
        <f t="shared" si="18"/>
        <v>(311, 'CAGEPA', '', 'SÃO BENTO', '0', '0', '', '', '0'),</v>
      </c>
      <c r="B314" s="14" t="s">
        <v>8395</v>
      </c>
      <c r="C314" s="14">
        <v>311</v>
      </c>
      <c r="D314" s="14" t="s">
        <v>8399</v>
      </c>
      <c r="E314" s="14" t="str">
        <f>"'"&amp;TabClienteLocalidade[[#This Row],[Cliente]]&amp;"'"</f>
        <v>'CAGEPA'</v>
      </c>
      <c r="F314" s="14" t="s">
        <v>8399</v>
      </c>
      <c r="G314" s="14" t="str">
        <f>"'"&amp;TabClienteLocalidade[[#This Row],[Regional]]&amp;"'"</f>
        <v>''</v>
      </c>
      <c r="H314" s="14" t="s">
        <v>8399</v>
      </c>
      <c r="I314" s="14" t="str">
        <f>"'"&amp;TabClienteLocalidade[[#This Row],[Localidade]]&amp;"'"</f>
        <v>'SÃO BENTO'</v>
      </c>
      <c r="J314" s="14" t="s">
        <v>8399</v>
      </c>
      <c r="K314" s="14" t="str">
        <f>"'"&amp;TabClienteLocalidade[[#This Row],[Colunas2]]&amp;"'"</f>
        <v>'0'</v>
      </c>
      <c r="L314" s="14" t="s">
        <v>8399</v>
      </c>
      <c r="M314" s="14" t="str">
        <f>"'"&amp;TabClienteLocalidade[[#This Row],[UF]]&amp;"'"</f>
        <v>'0'</v>
      </c>
      <c r="N314" s="14" t="s">
        <v>8399</v>
      </c>
      <c r="O314" s="14" t="str">
        <f>"'"&amp;IFERROR(TabClienteLocalidade[[#This Row],[Lat]],"")&amp;"'"</f>
        <v>''</v>
      </c>
      <c r="P314" s="14" t="s">
        <v>8399</v>
      </c>
      <c r="Q314" s="14" t="str">
        <f>"'"&amp;IFERROR(TabClienteLocalidade[[#This Row],[Log]],"")&amp;"'"</f>
        <v>''</v>
      </c>
      <c r="R314" s="14" t="s">
        <v>8399</v>
      </c>
      <c r="S314" s="14" t="str">
        <f t="shared" si="19"/>
        <v>'0'</v>
      </c>
      <c r="T314" s="213" t="s">
        <v>8397</v>
      </c>
      <c r="U314" s="213">
        <f>COUNTIFS(CLIENTE_FORN[NICK],TabClienteLocalidade[[#This Row],[Cliente]])</f>
        <v>1</v>
      </c>
      <c r="V314" s="145" t="s">
        <v>32</v>
      </c>
      <c r="X314" s="145" t="s">
        <v>7286</v>
      </c>
      <c r="Y314" s="176">
        <f>IFERROR(INDEX(EtaCliente!K:K,MATCH(TabClienteLocalidade[[#This Row],[Validação]],EtaCliente!$B:$B,0)),TabClienteLocalidade[[#This Row],[Colunas14]])</f>
        <v>0</v>
      </c>
      <c r="Z314" s="176">
        <f>IFERROR(INDEX(EtaCliente!M:M,MATCH(TabClienteLocalidade[[#This Row],[Validação]],EtaCliente!$B:$B,0)),TabClienteLocalidade[[#This Row],[Colunas13]])</f>
        <v>0</v>
      </c>
      <c r="AA314" s="147">
        <f>COUNTIFS(EtaCliente!B:B,AB314,EtaCliente!B:B,"&gt;&amp;1")</f>
        <v>0</v>
      </c>
      <c r="AB314" s="147" t="str">
        <f>IF(TabClienteLocalidade[[#This Row],[Cliente]]="","",TabClienteLocalidade[[#This Row],[Cliente]]&amp;" - "&amp;TabClienteLocalidade[[#This Row],[Localidade]])</f>
        <v>CAGEPA - SÃO BENTO</v>
      </c>
      <c r="AC314" s="191"/>
      <c r="AD314" s="191" t="e">
        <f t="shared" si="16"/>
        <v>#VALUE!</v>
      </c>
      <c r="AE314" s="191" t="e">
        <f t="shared" si="17"/>
        <v>#VALUE!</v>
      </c>
      <c r="AF314" s="191"/>
      <c r="AG314" s="191"/>
      <c r="AH314" s="191"/>
    </row>
    <row r="315" spans="1:34" x14ac:dyDescent="0.2">
      <c r="A315" s="14" t="str">
        <f t="shared" si="18"/>
        <v>(312, 'CAGEPA', '', 'SÃO DOMINGOS', '0', '0', '', '', '0'),</v>
      </c>
      <c r="B315" s="14" t="s">
        <v>8395</v>
      </c>
      <c r="C315" s="14">
        <v>312</v>
      </c>
      <c r="D315" s="14" t="s">
        <v>8399</v>
      </c>
      <c r="E315" s="14" t="str">
        <f>"'"&amp;TabClienteLocalidade[[#This Row],[Cliente]]&amp;"'"</f>
        <v>'CAGEPA'</v>
      </c>
      <c r="F315" s="14" t="s">
        <v>8399</v>
      </c>
      <c r="G315" s="14" t="str">
        <f>"'"&amp;TabClienteLocalidade[[#This Row],[Regional]]&amp;"'"</f>
        <v>''</v>
      </c>
      <c r="H315" s="14" t="s">
        <v>8399</v>
      </c>
      <c r="I315" s="14" t="str">
        <f>"'"&amp;TabClienteLocalidade[[#This Row],[Localidade]]&amp;"'"</f>
        <v>'SÃO DOMINGOS'</v>
      </c>
      <c r="J315" s="14" t="s">
        <v>8399</v>
      </c>
      <c r="K315" s="14" t="str">
        <f>"'"&amp;TabClienteLocalidade[[#This Row],[Colunas2]]&amp;"'"</f>
        <v>'0'</v>
      </c>
      <c r="L315" s="14" t="s">
        <v>8399</v>
      </c>
      <c r="M315" s="14" t="str">
        <f>"'"&amp;TabClienteLocalidade[[#This Row],[UF]]&amp;"'"</f>
        <v>'0'</v>
      </c>
      <c r="N315" s="14" t="s">
        <v>8399</v>
      </c>
      <c r="O315" s="14" t="str">
        <f>"'"&amp;IFERROR(TabClienteLocalidade[[#This Row],[Lat]],"")&amp;"'"</f>
        <v>''</v>
      </c>
      <c r="P315" s="14" t="s">
        <v>8399</v>
      </c>
      <c r="Q315" s="14" t="str">
        <f>"'"&amp;IFERROR(TabClienteLocalidade[[#This Row],[Log]],"")&amp;"'"</f>
        <v>''</v>
      </c>
      <c r="R315" s="14" t="s">
        <v>8399</v>
      </c>
      <c r="S315" s="14" t="str">
        <f t="shared" si="19"/>
        <v>'0'</v>
      </c>
      <c r="T315" s="213" t="s">
        <v>8397</v>
      </c>
      <c r="U315" s="213">
        <f>COUNTIFS(CLIENTE_FORN[NICK],TabClienteLocalidade[[#This Row],[Cliente]])</f>
        <v>1</v>
      </c>
      <c r="V315" s="145" t="s">
        <v>32</v>
      </c>
      <c r="X315" s="145" t="s">
        <v>7287</v>
      </c>
      <c r="Y315" s="176">
        <f>IFERROR(INDEX(EtaCliente!K:K,MATCH(TabClienteLocalidade[[#This Row],[Validação]],EtaCliente!$B:$B,0)),TabClienteLocalidade[[#This Row],[Colunas14]])</f>
        <v>0</v>
      </c>
      <c r="Z315" s="176">
        <f>IFERROR(INDEX(EtaCliente!M:M,MATCH(TabClienteLocalidade[[#This Row],[Validação]],EtaCliente!$B:$B,0)),TabClienteLocalidade[[#This Row],[Colunas13]])</f>
        <v>0</v>
      </c>
      <c r="AA315" s="147">
        <f>COUNTIFS(EtaCliente!B:B,AB315,EtaCliente!B:B,"&gt;&amp;1")</f>
        <v>0</v>
      </c>
      <c r="AB315" s="147" t="str">
        <f>IF(TabClienteLocalidade[[#This Row],[Cliente]]="","",TabClienteLocalidade[[#This Row],[Cliente]]&amp;" - "&amp;TabClienteLocalidade[[#This Row],[Localidade]])</f>
        <v>CAGEPA - SÃO DOMINGOS</v>
      </c>
      <c r="AC315" s="191"/>
      <c r="AD315" s="191" t="e">
        <f t="shared" si="16"/>
        <v>#VALUE!</v>
      </c>
      <c r="AE315" s="191" t="e">
        <f t="shared" si="17"/>
        <v>#VALUE!</v>
      </c>
      <c r="AF315" s="191"/>
      <c r="AG315" s="191"/>
      <c r="AH315" s="191"/>
    </row>
    <row r="316" spans="1:34" x14ac:dyDescent="0.2">
      <c r="A316" s="14" t="str">
        <f t="shared" si="18"/>
        <v>(313, 'CAGEPA', '', 'SÃO GONÇALO', '0', '0', '-7.2475219', '-35.9212396', '0'),</v>
      </c>
      <c r="B316" s="14" t="s">
        <v>8395</v>
      </c>
      <c r="C316" s="14">
        <v>313</v>
      </c>
      <c r="D316" s="14" t="s">
        <v>8399</v>
      </c>
      <c r="E316" s="14" t="str">
        <f>"'"&amp;TabClienteLocalidade[[#This Row],[Cliente]]&amp;"'"</f>
        <v>'CAGEPA'</v>
      </c>
      <c r="F316" s="14" t="s">
        <v>8399</v>
      </c>
      <c r="G316" s="14" t="str">
        <f>"'"&amp;TabClienteLocalidade[[#This Row],[Regional]]&amp;"'"</f>
        <v>''</v>
      </c>
      <c r="H316" s="14" t="s">
        <v>8399</v>
      </c>
      <c r="I316" s="14" t="str">
        <f>"'"&amp;TabClienteLocalidade[[#This Row],[Localidade]]&amp;"'"</f>
        <v>'SÃO GONÇALO'</v>
      </c>
      <c r="J316" s="14" t="s">
        <v>8399</v>
      </c>
      <c r="K316" s="14" t="str">
        <f>"'"&amp;TabClienteLocalidade[[#This Row],[Colunas2]]&amp;"'"</f>
        <v>'0'</v>
      </c>
      <c r="L316" s="14" t="s">
        <v>8399</v>
      </c>
      <c r="M316" s="14" t="str">
        <f>"'"&amp;TabClienteLocalidade[[#This Row],[UF]]&amp;"'"</f>
        <v>'0'</v>
      </c>
      <c r="N316" s="14" t="s">
        <v>8399</v>
      </c>
      <c r="O316" s="14" t="str">
        <f>"'"&amp;IFERROR(TabClienteLocalidade[[#This Row],[Lat]],"")&amp;"'"</f>
        <v>'-7.2475219'</v>
      </c>
      <c r="P316" s="14" t="s">
        <v>8399</v>
      </c>
      <c r="Q316" s="14" t="str">
        <f>"'"&amp;IFERROR(TabClienteLocalidade[[#This Row],[Log]],"")&amp;"'"</f>
        <v>'-35.9212396'</v>
      </c>
      <c r="R316" s="14" t="s">
        <v>8399</v>
      </c>
      <c r="S316" s="14" t="str">
        <f t="shared" si="19"/>
        <v>'0'</v>
      </c>
      <c r="T316" s="213" t="s">
        <v>8397</v>
      </c>
      <c r="U316" s="213">
        <f>COUNTIFS(CLIENTE_FORN[NICK],TabClienteLocalidade[[#This Row],[Cliente]])</f>
        <v>1</v>
      </c>
      <c r="V316" s="145" t="s">
        <v>32</v>
      </c>
      <c r="X316" s="145" t="s">
        <v>7288</v>
      </c>
      <c r="Y316" s="176">
        <f>IFERROR(INDEX(EtaCliente!K:K,MATCH(TabClienteLocalidade[[#This Row],[Validação]],EtaCliente!$B:$B,0)),TabClienteLocalidade[[#This Row],[Colunas14]])</f>
        <v>0</v>
      </c>
      <c r="Z316" s="176">
        <f>IFERROR(INDEX(EtaCliente!M:M,MATCH(TabClienteLocalidade[[#This Row],[Validação]],EtaCliente!$B:$B,0)),TabClienteLocalidade[[#This Row],[Colunas13]])</f>
        <v>0</v>
      </c>
      <c r="AA316" s="147">
        <f>COUNTIFS(EtaCliente!B:B,AB316,EtaCliente!B:B,"&gt;&amp;1")</f>
        <v>0</v>
      </c>
      <c r="AB316" s="147" t="str">
        <f>IF(TabClienteLocalidade[[#This Row],[Cliente]]="","",TabClienteLocalidade[[#This Row],[Cliente]]&amp;" - "&amp;TabClienteLocalidade[[#This Row],[Localidade]])</f>
        <v>CAGEPA - SÃO GONÇALO</v>
      </c>
      <c r="AC316" s="191" t="s">
        <v>8366</v>
      </c>
      <c r="AD316" s="191" t="str">
        <f t="shared" si="16"/>
        <v>-7.2475219</v>
      </c>
      <c r="AE316" s="191" t="str">
        <f t="shared" si="17"/>
        <v>-35.9212396</v>
      </c>
      <c r="AF316" s="191"/>
      <c r="AG316" s="191"/>
      <c r="AH316" s="191"/>
    </row>
    <row r="317" spans="1:34" x14ac:dyDescent="0.2">
      <c r="A317" s="14" t="str">
        <f t="shared" si="18"/>
        <v>(314, 'CAGEPA', '', 'SÃO JOAO DO CARIRI', '0', '0', '', '', '0'),</v>
      </c>
      <c r="B317" s="14" t="s">
        <v>8395</v>
      </c>
      <c r="C317" s="14">
        <v>314</v>
      </c>
      <c r="D317" s="14" t="s">
        <v>8399</v>
      </c>
      <c r="E317" s="14" t="str">
        <f>"'"&amp;TabClienteLocalidade[[#This Row],[Cliente]]&amp;"'"</f>
        <v>'CAGEPA'</v>
      </c>
      <c r="F317" s="14" t="s">
        <v>8399</v>
      </c>
      <c r="G317" s="14" t="str">
        <f>"'"&amp;TabClienteLocalidade[[#This Row],[Regional]]&amp;"'"</f>
        <v>''</v>
      </c>
      <c r="H317" s="14" t="s">
        <v>8399</v>
      </c>
      <c r="I317" s="14" t="str">
        <f>"'"&amp;TabClienteLocalidade[[#This Row],[Localidade]]&amp;"'"</f>
        <v>'SÃO JOAO DO CARIRI'</v>
      </c>
      <c r="J317" s="14" t="s">
        <v>8399</v>
      </c>
      <c r="K317" s="14" t="str">
        <f>"'"&amp;TabClienteLocalidade[[#This Row],[Colunas2]]&amp;"'"</f>
        <v>'0'</v>
      </c>
      <c r="L317" s="14" t="s">
        <v>8399</v>
      </c>
      <c r="M317" s="14" t="str">
        <f>"'"&amp;TabClienteLocalidade[[#This Row],[UF]]&amp;"'"</f>
        <v>'0'</v>
      </c>
      <c r="N317" s="14" t="s">
        <v>8399</v>
      </c>
      <c r="O317" s="14" t="str">
        <f>"'"&amp;IFERROR(TabClienteLocalidade[[#This Row],[Lat]],"")&amp;"'"</f>
        <v>''</v>
      </c>
      <c r="P317" s="14" t="s">
        <v>8399</v>
      </c>
      <c r="Q317" s="14" t="str">
        <f>"'"&amp;IFERROR(TabClienteLocalidade[[#This Row],[Log]],"")&amp;"'"</f>
        <v>''</v>
      </c>
      <c r="R317" s="14" t="s">
        <v>8399</v>
      </c>
      <c r="S317" s="14" t="str">
        <f t="shared" si="19"/>
        <v>'0'</v>
      </c>
      <c r="T317" s="213" t="s">
        <v>8397</v>
      </c>
      <c r="U317" s="213">
        <f>COUNTIFS(CLIENTE_FORN[NICK],TabClienteLocalidade[[#This Row],[Cliente]])</f>
        <v>1</v>
      </c>
      <c r="V317" s="145" t="s">
        <v>32</v>
      </c>
      <c r="X317" s="145" t="s">
        <v>7289</v>
      </c>
      <c r="Y317" s="176">
        <f>IFERROR(INDEX(EtaCliente!K:K,MATCH(TabClienteLocalidade[[#This Row],[Validação]],EtaCliente!$B:$B,0)),TabClienteLocalidade[[#This Row],[Colunas14]])</f>
        <v>0</v>
      </c>
      <c r="Z317" s="176">
        <f>IFERROR(INDEX(EtaCliente!M:M,MATCH(TabClienteLocalidade[[#This Row],[Validação]],EtaCliente!$B:$B,0)),TabClienteLocalidade[[#This Row],[Colunas13]])</f>
        <v>0</v>
      </c>
      <c r="AA317" s="147">
        <f>COUNTIFS(EtaCliente!B:B,AB317,EtaCliente!B:B,"&gt;&amp;1")</f>
        <v>0</v>
      </c>
      <c r="AB317" s="147" t="str">
        <f>IF(TabClienteLocalidade[[#This Row],[Cliente]]="","",TabClienteLocalidade[[#This Row],[Cliente]]&amp;" - "&amp;TabClienteLocalidade[[#This Row],[Localidade]])</f>
        <v>CAGEPA - SÃO JOAO DO CARIRI</v>
      </c>
      <c r="AC317" s="191"/>
      <c r="AD317" s="191" t="e">
        <f t="shared" si="16"/>
        <v>#VALUE!</v>
      </c>
      <c r="AE317" s="191" t="e">
        <f t="shared" si="17"/>
        <v>#VALUE!</v>
      </c>
      <c r="AF317" s="191"/>
      <c r="AG317" s="191"/>
      <c r="AH317" s="191"/>
    </row>
    <row r="318" spans="1:34" x14ac:dyDescent="0.2">
      <c r="A318" s="14" t="str">
        <f t="shared" si="18"/>
        <v>(315, 'CAGEPA', '', 'SÃO JOÃO DO RIO DO PEIXE', '0', '0', '', '', '0'),</v>
      </c>
      <c r="B318" s="14" t="s">
        <v>8395</v>
      </c>
      <c r="C318" s="14">
        <v>315</v>
      </c>
      <c r="D318" s="14" t="s">
        <v>8399</v>
      </c>
      <c r="E318" s="14" t="str">
        <f>"'"&amp;TabClienteLocalidade[[#This Row],[Cliente]]&amp;"'"</f>
        <v>'CAGEPA'</v>
      </c>
      <c r="F318" s="14" t="s">
        <v>8399</v>
      </c>
      <c r="G318" s="14" t="str">
        <f>"'"&amp;TabClienteLocalidade[[#This Row],[Regional]]&amp;"'"</f>
        <v>''</v>
      </c>
      <c r="H318" s="14" t="s">
        <v>8399</v>
      </c>
      <c r="I318" s="14" t="str">
        <f>"'"&amp;TabClienteLocalidade[[#This Row],[Localidade]]&amp;"'"</f>
        <v>'SÃO JOÃO DO RIO DO PEIXE'</v>
      </c>
      <c r="J318" s="14" t="s">
        <v>8399</v>
      </c>
      <c r="K318" s="14" t="str">
        <f>"'"&amp;TabClienteLocalidade[[#This Row],[Colunas2]]&amp;"'"</f>
        <v>'0'</v>
      </c>
      <c r="L318" s="14" t="s">
        <v>8399</v>
      </c>
      <c r="M318" s="14" t="str">
        <f>"'"&amp;TabClienteLocalidade[[#This Row],[UF]]&amp;"'"</f>
        <v>'0'</v>
      </c>
      <c r="N318" s="14" t="s">
        <v>8399</v>
      </c>
      <c r="O318" s="14" t="str">
        <f>"'"&amp;IFERROR(TabClienteLocalidade[[#This Row],[Lat]],"")&amp;"'"</f>
        <v>''</v>
      </c>
      <c r="P318" s="14" t="s">
        <v>8399</v>
      </c>
      <c r="Q318" s="14" t="str">
        <f>"'"&amp;IFERROR(TabClienteLocalidade[[#This Row],[Log]],"")&amp;"'"</f>
        <v>''</v>
      </c>
      <c r="R318" s="14" t="s">
        <v>8399</v>
      </c>
      <c r="S318" s="14" t="str">
        <f t="shared" si="19"/>
        <v>'0'</v>
      </c>
      <c r="T318" s="213" t="s">
        <v>8397</v>
      </c>
      <c r="U318" s="213">
        <f>COUNTIFS(CLIENTE_FORN[NICK],TabClienteLocalidade[[#This Row],[Cliente]])</f>
        <v>1</v>
      </c>
      <c r="V318" s="145" t="s">
        <v>32</v>
      </c>
      <c r="X318" s="145" t="s">
        <v>7338</v>
      </c>
      <c r="Y318" s="176">
        <f>IFERROR(INDEX(EtaCliente!K:K,MATCH(TabClienteLocalidade[[#This Row],[Validação]],EtaCliente!$B:$B,0)),TabClienteLocalidade[[#This Row],[Colunas14]])</f>
        <v>0</v>
      </c>
      <c r="Z318" s="176">
        <f>IFERROR(INDEX(EtaCliente!M:M,MATCH(TabClienteLocalidade[[#This Row],[Validação]],EtaCliente!$B:$B,0)),TabClienteLocalidade[[#This Row],[Colunas13]])</f>
        <v>0</v>
      </c>
      <c r="AA318" s="147">
        <f>COUNTIFS(EtaCliente!B:B,AB318,EtaCliente!B:B,"&gt;&amp;1")</f>
        <v>0</v>
      </c>
      <c r="AB318" s="147" t="str">
        <f>IF(TabClienteLocalidade[[#This Row],[Cliente]]="","",TabClienteLocalidade[[#This Row],[Cliente]]&amp;" - "&amp;TabClienteLocalidade[[#This Row],[Localidade]])</f>
        <v>CAGEPA - SÃO JOÃO DO RIO DO PEIXE</v>
      </c>
      <c r="AC318" s="191"/>
      <c r="AD318" s="191" t="e">
        <f t="shared" si="16"/>
        <v>#VALUE!</v>
      </c>
      <c r="AE318" s="191" t="e">
        <f t="shared" si="17"/>
        <v>#VALUE!</v>
      </c>
      <c r="AF318" s="191"/>
      <c r="AG318" s="191"/>
      <c r="AH318" s="191"/>
    </row>
    <row r="319" spans="1:34" x14ac:dyDescent="0.2">
      <c r="A319" s="14" t="str">
        <f t="shared" si="18"/>
        <v>(316, 'CAGEPA', '', 'SÃO JOSE DA LAGOA TAPADA', '0', '0', '', '', '0'),</v>
      </c>
      <c r="B319" s="14" t="s">
        <v>8395</v>
      </c>
      <c r="C319" s="14">
        <v>316</v>
      </c>
      <c r="D319" s="14" t="s">
        <v>8399</v>
      </c>
      <c r="E319" s="14" t="str">
        <f>"'"&amp;TabClienteLocalidade[[#This Row],[Cliente]]&amp;"'"</f>
        <v>'CAGEPA'</v>
      </c>
      <c r="F319" s="14" t="s">
        <v>8399</v>
      </c>
      <c r="G319" s="14" t="str">
        <f>"'"&amp;TabClienteLocalidade[[#This Row],[Regional]]&amp;"'"</f>
        <v>''</v>
      </c>
      <c r="H319" s="14" t="s">
        <v>8399</v>
      </c>
      <c r="I319" s="14" t="str">
        <f>"'"&amp;TabClienteLocalidade[[#This Row],[Localidade]]&amp;"'"</f>
        <v>'SÃO JOSE DA LAGOA TAPADA'</v>
      </c>
      <c r="J319" s="14" t="s">
        <v>8399</v>
      </c>
      <c r="K319" s="14" t="str">
        <f>"'"&amp;TabClienteLocalidade[[#This Row],[Colunas2]]&amp;"'"</f>
        <v>'0'</v>
      </c>
      <c r="L319" s="14" t="s">
        <v>8399</v>
      </c>
      <c r="M319" s="14" t="str">
        <f>"'"&amp;TabClienteLocalidade[[#This Row],[UF]]&amp;"'"</f>
        <v>'0'</v>
      </c>
      <c r="N319" s="14" t="s">
        <v>8399</v>
      </c>
      <c r="O319" s="14" t="str">
        <f>"'"&amp;IFERROR(TabClienteLocalidade[[#This Row],[Lat]],"")&amp;"'"</f>
        <v>''</v>
      </c>
      <c r="P319" s="14" t="s">
        <v>8399</v>
      </c>
      <c r="Q319" s="14" t="str">
        <f>"'"&amp;IFERROR(TabClienteLocalidade[[#This Row],[Log]],"")&amp;"'"</f>
        <v>''</v>
      </c>
      <c r="R319" s="14" t="s">
        <v>8399</v>
      </c>
      <c r="S319" s="14" t="str">
        <f t="shared" si="19"/>
        <v>'0'</v>
      </c>
      <c r="T319" s="213" t="s">
        <v>8397</v>
      </c>
      <c r="U319" s="213">
        <f>COUNTIFS(CLIENTE_FORN[NICK],TabClienteLocalidade[[#This Row],[Cliente]])</f>
        <v>1</v>
      </c>
      <c r="V319" s="145" t="s">
        <v>32</v>
      </c>
      <c r="X319" s="145" t="s">
        <v>7374</v>
      </c>
      <c r="Y319" s="176">
        <f>IFERROR(INDEX(EtaCliente!K:K,MATCH(TabClienteLocalidade[[#This Row],[Validação]],EtaCliente!$B:$B,0)),TabClienteLocalidade[[#This Row],[Colunas14]])</f>
        <v>0</v>
      </c>
      <c r="Z319" s="176">
        <f>IFERROR(INDEX(EtaCliente!M:M,MATCH(TabClienteLocalidade[[#This Row],[Validação]],EtaCliente!$B:$B,0)),TabClienteLocalidade[[#This Row],[Colunas13]])</f>
        <v>0</v>
      </c>
      <c r="AA319" s="147">
        <f>COUNTIFS(EtaCliente!B:B,AB319,EtaCliente!B:B,"&gt;&amp;1")</f>
        <v>0</v>
      </c>
      <c r="AB319" s="147" t="str">
        <f>IF(TabClienteLocalidade[[#This Row],[Cliente]]="","",TabClienteLocalidade[[#This Row],[Cliente]]&amp;" - "&amp;TabClienteLocalidade[[#This Row],[Localidade]])</f>
        <v>CAGEPA - SÃO JOSE DA LAGOA TAPADA</v>
      </c>
      <c r="AC319" s="191"/>
      <c r="AD319" s="191" t="e">
        <f t="shared" si="16"/>
        <v>#VALUE!</v>
      </c>
      <c r="AE319" s="191" t="e">
        <f t="shared" si="17"/>
        <v>#VALUE!</v>
      </c>
      <c r="AF319" s="191"/>
      <c r="AG319" s="191"/>
      <c r="AH319" s="191"/>
    </row>
    <row r="320" spans="1:34" x14ac:dyDescent="0.2">
      <c r="A320" s="14" t="str">
        <f t="shared" si="18"/>
        <v>(317, 'CAGEPA', '', 'SÃO JOSE DE CAIANA', '0', '0', '', '', '0'),</v>
      </c>
      <c r="B320" s="14" t="s">
        <v>8395</v>
      </c>
      <c r="C320" s="14">
        <v>317</v>
      </c>
      <c r="D320" s="14" t="s">
        <v>8399</v>
      </c>
      <c r="E320" s="14" t="str">
        <f>"'"&amp;TabClienteLocalidade[[#This Row],[Cliente]]&amp;"'"</f>
        <v>'CAGEPA'</v>
      </c>
      <c r="F320" s="14" t="s">
        <v>8399</v>
      </c>
      <c r="G320" s="14" t="str">
        <f>"'"&amp;TabClienteLocalidade[[#This Row],[Regional]]&amp;"'"</f>
        <v>''</v>
      </c>
      <c r="H320" s="14" t="s">
        <v>8399</v>
      </c>
      <c r="I320" s="14" t="str">
        <f>"'"&amp;TabClienteLocalidade[[#This Row],[Localidade]]&amp;"'"</f>
        <v>'SÃO JOSE DE CAIANA'</v>
      </c>
      <c r="J320" s="14" t="s">
        <v>8399</v>
      </c>
      <c r="K320" s="14" t="str">
        <f>"'"&amp;TabClienteLocalidade[[#This Row],[Colunas2]]&amp;"'"</f>
        <v>'0'</v>
      </c>
      <c r="L320" s="14" t="s">
        <v>8399</v>
      </c>
      <c r="M320" s="14" t="str">
        <f>"'"&amp;TabClienteLocalidade[[#This Row],[UF]]&amp;"'"</f>
        <v>'0'</v>
      </c>
      <c r="N320" s="14" t="s">
        <v>8399</v>
      </c>
      <c r="O320" s="14" t="str">
        <f>"'"&amp;IFERROR(TabClienteLocalidade[[#This Row],[Lat]],"")&amp;"'"</f>
        <v>''</v>
      </c>
      <c r="P320" s="14" t="s">
        <v>8399</v>
      </c>
      <c r="Q320" s="14" t="str">
        <f>"'"&amp;IFERROR(TabClienteLocalidade[[#This Row],[Log]],"")&amp;"'"</f>
        <v>''</v>
      </c>
      <c r="R320" s="14" t="s">
        <v>8399</v>
      </c>
      <c r="S320" s="14" t="str">
        <f t="shared" si="19"/>
        <v>'0'</v>
      </c>
      <c r="T320" s="213" t="s">
        <v>8397</v>
      </c>
      <c r="U320" s="213">
        <f>COUNTIFS(CLIENTE_FORN[NICK],TabClienteLocalidade[[#This Row],[Cliente]])</f>
        <v>1</v>
      </c>
      <c r="V320" s="145" t="s">
        <v>32</v>
      </c>
      <c r="X320" s="145" t="s">
        <v>7290</v>
      </c>
      <c r="Y320" s="176">
        <f>IFERROR(INDEX(EtaCliente!K:K,MATCH(TabClienteLocalidade[[#This Row],[Validação]],EtaCliente!$B:$B,0)),TabClienteLocalidade[[#This Row],[Colunas14]])</f>
        <v>0</v>
      </c>
      <c r="Z320" s="176">
        <f>IFERROR(INDEX(EtaCliente!M:M,MATCH(TabClienteLocalidade[[#This Row],[Validação]],EtaCliente!$B:$B,0)),TabClienteLocalidade[[#This Row],[Colunas13]])</f>
        <v>0</v>
      </c>
      <c r="AA320" s="147">
        <f>COUNTIFS(EtaCliente!B:B,AB320,EtaCliente!B:B,"&gt;&amp;1")</f>
        <v>0</v>
      </c>
      <c r="AB320" s="147" t="str">
        <f>IF(TabClienteLocalidade[[#This Row],[Cliente]]="","",TabClienteLocalidade[[#This Row],[Cliente]]&amp;" - "&amp;TabClienteLocalidade[[#This Row],[Localidade]])</f>
        <v>CAGEPA - SÃO JOSE DE CAIANA</v>
      </c>
      <c r="AC320" s="191"/>
      <c r="AD320" s="191" t="e">
        <f t="shared" si="16"/>
        <v>#VALUE!</v>
      </c>
      <c r="AE320" s="191" t="e">
        <f t="shared" si="17"/>
        <v>#VALUE!</v>
      </c>
      <c r="AF320" s="191"/>
      <c r="AG320" s="191"/>
      <c r="AH320" s="191"/>
    </row>
    <row r="321" spans="1:34" x14ac:dyDescent="0.2">
      <c r="A321" s="14" t="str">
        <f t="shared" si="18"/>
        <v>(318, 'CAGEPA', '', 'SÃO JOSE DE ESPINHARAS', '0', '0', '', '', '0'),</v>
      </c>
      <c r="B321" s="14" t="s">
        <v>8395</v>
      </c>
      <c r="C321" s="14">
        <v>318</v>
      </c>
      <c r="D321" s="14" t="s">
        <v>8399</v>
      </c>
      <c r="E321" s="14" t="str">
        <f>"'"&amp;TabClienteLocalidade[[#This Row],[Cliente]]&amp;"'"</f>
        <v>'CAGEPA'</v>
      </c>
      <c r="F321" s="14" t="s">
        <v>8399</v>
      </c>
      <c r="G321" s="14" t="str">
        <f>"'"&amp;TabClienteLocalidade[[#This Row],[Regional]]&amp;"'"</f>
        <v>''</v>
      </c>
      <c r="H321" s="14" t="s">
        <v>8399</v>
      </c>
      <c r="I321" s="14" t="str">
        <f>"'"&amp;TabClienteLocalidade[[#This Row],[Localidade]]&amp;"'"</f>
        <v>'SÃO JOSE DE ESPINHARAS'</v>
      </c>
      <c r="J321" s="14" t="s">
        <v>8399</v>
      </c>
      <c r="K321" s="14" t="str">
        <f>"'"&amp;TabClienteLocalidade[[#This Row],[Colunas2]]&amp;"'"</f>
        <v>'0'</v>
      </c>
      <c r="L321" s="14" t="s">
        <v>8399</v>
      </c>
      <c r="M321" s="14" t="str">
        <f>"'"&amp;TabClienteLocalidade[[#This Row],[UF]]&amp;"'"</f>
        <v>'0'</v>
      </c>
      <c r="N321" s="14" t="s">
        <v>8399</v>
      </c>
      <c r="O321" s="14" t="str">
        <f>"'"&amp;IFERROR(TabClienteLocalidade[[#This Row],[Lat]],"")&amp;"'"</f>
        <v>''</v>
      </c>
      <c r="P321" s="14" t="s">
        <v>8399</v>
      </c>
      <c r="Q321" s="14" t="str">
        <f>"'"&amp;IFERROR(TabClienteLocalidade[[#This Row],[Log]],"")&amp;"'"</f>
        <v>''</v>
      </c>
      <c r="R321" s="14" t="s">
        <v>8399</v>
      </c>
      <c r="S321" s="14" t="str">
        <f t="shared" si="19"/>
        <v>'0'</v>
      </c>
      <c r="T321" s="213" t="s">
        <v>8397</v>
      </c>
      <c r="U321" s="213">
        <f>COUNTIFS(CLIENTE_FORN[NICK],TabClienteLocalidade[[#This Row],[Cliente]])</f>
        <v>1</v>
      </c>
      <c r="V321" s="145" t="s">
        <v>32</v>
      </c>
      <c r="X321" s="145" t="s">
        <v>7291</v>
      </c>
      <c r="Y321" s="176">
        <f>IFERROR(INDEX(EtaCliente!K:K,MATCH(TabClienteLocalidade[[#This Row],[Validação]],EtaCliente!$B:$B,0)),TabClienteLocalidade[[#This Row],[Colunas14]])</f>
        <v>0</v>
      </c>
      <c r="Z321" s="176">
        <f>IFERROR(INDEX(EtaCliente!M:M,MATCH(TabClienteLocalidade[[#This Row],[Validação]],EtaCliente!$B:$B,0)),TabClienteLocalidade[[#This Row],[Colunas13]])</f>
        <v>0</v>
      </c>
      <c r="AA321" s="147">
        <f>COUNTIFS(EtaCliente!B:B,AB321,EtaCliente!B:B,"&gt;&amp;1")</f>
        <v>0</v>
      </c>
      <c r="AB321" s="147" t="str">
        <f>IF(TabClienteLocalidade[[#This Row],[Cliente]]="","",TabClienteLocalidade[[#This Row],[Cliente]]&amp;" - "&amp;TabClienteLocalidade[[#This Row],[Localidade]])</f>
        <v>CAGEPA - SÃO JOSE DE ESPINHARAS</v>
      </c>
      <c r="AC321" s="191"/>
      <c r="AD321" s="191" t="e">
        <f t="shared" si="16"/>
        <v>#VALUE!</v>
      </c>
      <c r="AE321" s="191" t="e">
        <f t="shared" si="17"/>
        <v>#VALUE!</v>
      </c>
      <c r="AF321" s="191"/>
      <c r="AG321" s="191"/>
      <c r="AH321" s="191"/>
    </row>
    <row r="322" spans="1:34" x14ac:dyDescent="0.2">
      <c r="A322" s="14" t="str">
        <f t="shared" si="18"/>
        <v>(319, 'CAGEPA', '', 'SÃO JOSÉ DO BOMFIM', '0', '0', '', '', '0'),</v>
      </c>
      <c r="B322" s="14" t="s">
        <v>8395</v>
      </c>
      <c r="C322" s="14">
        <v>319</v>
      </c>
      <c r="D322" s="14" t="s">
        <v>8399</v>
      </c>
      <c r="E322" s="14" t="str">
        <f>"'"&amp;TabClienteLocalidade[[#This Row],[Cliente]]&amp;"'"</f>
        <v>'CAGEPA'</v>
      </c>
      <c r="F322" s="14" t="s">
        <v>8399</v>
      </c>
      <c r="G322" s="14" t="str">
        <f>"'"&amp;TabClienteLocalidade[[#This Row],[Regional]]&amp;"'"</f>
        <v>''</v>
      </c>
      <c r="H322" s="14" t="s">
        <v>8399</v>
      </c>
      <c r="I322" s="14" t="str">
        <f>"'"&amp;TabClienteLocalidade[[#This Row],[Localidade]]&amp;"'"</f>
        <v>'SÃO JOSÉ DO BOMFIM'</v>
      </c>
      <c r="J322" s="14" t="s">
        <v>8399</v>
      </c>
      <c r="K322" s="14" t="str">
        <f>"'"&amp;TabClienteLocalidade[[#This Row],[Colunas2]]&amp;"'"</f>
        <v>'0'</v>
      </c>
      <c r="L322" s="14" t="s">
        <v>8399</v>
      </c>
      <c r="M322" s="14" t="str">
        <f>"'"&amp;TabClienteLocalidade[[#This Row],[UF]]&amp;"'"</f>
        <v>'0'</v>
      </c>
      <c r="N322" s="14" t="s">
        <v>8399</v>
      </c>
      <c r="O322" s="14" t="str">
        <f>"'"&amp;IFERROR(TabClienteLocalidade[[#This Row],[Lat]],"")&amp;"'"</f>
        <v>''</v>
      </c>
      <c r="P322" s="14" t="s">
        <v>8399</v>
      </c>
      <c r="Q322" s="14" t="str">
        <f>"'"&amp;IFERROR(TabClienteLocalidade[[#This Row],[Log]],"")&amp;"'"</f>
        <v>''</v>
      </c>
      <c r="R322" s="14" t="s">
        <v>8399</v>
      </c>
      <c r="S322" s="14" t="str">
        <f t="shared" si="19"/>
        <v>'0'</v>
      </c>
      <c r="T322" s="213" t="s">
        <v>8397</v>
      </c>
      <c r="U322" s="213">
        <f>COUNTIFS(CLIENTE_FORN[NICK],TabClienteLocalidade[[#This Row],[Cliente]])</f>
        <v>1</v>
      </c>
      <c r="V322" s="145" t="s">
        <v>32</v>
      </c>
      <c r="X322" s="145" t="s">
        <v>7339</v>
      </c>
      <c r="Y322" s="176">
        <f>IFERROR(INDEX(EtaCliente!K:K,MATCH(TabClienteLocalidade[[#This Row],[Validação]],EtaCliente!$B:$B,0)),TabClienteLocalidade[[#This Row],[Colunas14]])</f>
        <v>0</v>
      </c>
      <c r="Z322" s="176">
        <f>IFERROR(INDEX(EtaCliente!M:M,MATCH(TabClienteLocalidade[[#This Row],[Validação]],EtaCliente!$B:$B,0)),TabClienteLocalidade[[#This Row],[Colunas13]])</f>
        <v>0</v>
      </c>
      <c r="AA322" s="147">
        <f>COUNTIFS(EtaCliente!B:B,AB322,EtaCliente!B:B,"&gt;&amp;1")</f>
        <v>0</v>
      </c>
      <c r="AB322" s="147" t="str">
        <f>IF(TabClienteLocalidade[[#This Row],[Cliente]]="","",TabClienteLocalidade[[#This Row],[Cliente]]&amp;" - "&amp;TabClienteLocalidade[[#This Row],[Localidade]])</f>
        <v>CAGEPA - SÃO JOSÉ DO BOMFIM</v>
      </c>
      <c r="AC322" s="191"/>
      <c r="AD322" s="191" t="e">
        <f t="shared" ref="AD322:AD385" si="20">LEFT(AC322,SEARCH(",",AC322,1)-1)</f>
        <v>#VALUE!</v>
      </c>
      <c r="AE322" s="191" t="e">
        <f t="shared" si="17"/>
        <v>#VALUE!</v>
      </c>
      <c r="AF322" s="191"/>
      <c r="AG322" s="191"/>
      <c r="AH322" s="191"/>
    </row>
    <row r="323" spans="1:34" x14ac:dyDescent="0.2">
      <c r="A323" s="14" t="str">
        <f t="shared" si="18"/>
        <v>(320, 'CAGEPA', '', 'SÃO JOSÉ DO SABUGI', '0', '0', '', '', '0'),</v>
      </c>
      <c r="B323" s="14" t="s">
        <v>8395</v>
      </c>
      <c r="C323" s="14">
        <v>320</v>
      </c>
      <c r="D323" s="14" t="s">
        <v>8399</v>
      </c>
      <c r="E323" s="14" t="str">
        <f>"'"&amp;TabClienteLocalidade[[#This Row],[Cliente]]&amp;"'"</f>
        <v>'CAGEPA'</v>
      </c>
      <c r="F323" s="14" t="s">
        <v>8399</v>
      </c>
      <c r="G323" s="14" t="str">
        <f>"'"&amp;TabClienteLocalidade[[#This Row],[Regional]]&amp;"'"</f>
        <v>''</v>
      </c>
      <c r="H323" s="14" t="s">
        <v>8399</v>
      </c>
      <c r="I323" s="14" t="str">
        <f>"'"&amp;TabClienteLocalidade[[#This Row],[Localidade]]&amp;"'"</f>
        <v>'SÃO JOSÉ DO SABUGI'</v>
      </c>
      <c r="J323" s="14" t="s">
        <v>8399</v>
      </c>
      <c r="K323" s="14" t="str">
        <f>"'"&amp;TabClienteLocalidade[[#This Row],[Colunas2]]&amp;"'"</f>
        <v>'0'</v>
      </c>
      <c r="L323" s="14" t="s">
        <v>8399</v>
      </c>
      <c r="M323" s="14" t="str">
        <f>"'"&amp;TabClienteLocalidade[[#This Row],[UF]]&amp;"'"</f>
        <v>'0'</v>
      </c>
      <c r="N323" s="14" t="s">
        <v>8399</v>
      </c>
      <c r="O323" s="14" t="str">
        <f>"'"&amp;IFERROR(TabClienteLocalidade[[#This Row],[Lat]],"")&amp;"'"</f>
        <v>''</v>
      </c>
      <c r="P323" s="14" t="s">
        <v>8399</v>
      </c>
      <c r="Q323" s="14" t="str">
        <f>"'"&amp;IFERROR(TabClienteLocalidade[[#This Row],[Log]],"")&amp;"'"</f>
        <v>''</v>
      </c>
      <c r="R323" s="14" t="s">
        <v>8399</v>
      </c>
      <c r="S323" s="14" t="str">
        <f t="shared" si="19"/>
        <v>'0'</v>
      </c>
      <c r="T323" s="213" t="s">
        <v>8397</v>
      </c>
      <c r="U323" s="213">
        <f>COUNTIFS(CLIENTE_FORN[NICK],TabClienteLocalidade[[#This Row],[Cliente]])</f>
        <v>1</v>
      </c>
      <c r="V323" s="145" t="s">
        <v>32</v>
      </c>
      <c r="X323" s="145" t="s">
        <v>7340</v>
      </c>
      <c r="Y323" s="176">
        <f>IFERROR(INDEX(EtaCliente!K:K,MATCH(TabClienteLocalidade[[#This Row],[Validação]],EtaCliente!$B:$B,0)),TabClienteLocalidade[[#This Row],[Colunas14]])</f>
        <v>0</v>
      </c>
      <c r="Z323" s="176">
        <f>IFERROR(INDEX(EtaCliente!M:M,MATCH(TabClienteLocalidade[[#This Row],[Validação]],EtaCliente!$B:$B,0)),TabClienteLocalidade[[#This Row],[Colunas13]])</f>
        <v>0</v>
      </c>
      <c r="AA323" s="147">
        <f>COUNTIFS(EtaCliente!B:B,AB323,EtaCliente!B:B,"&gt;&amp;1")</f>
        <v>0</v>
      </c>
      <c r="AB323" s="147" t="str">
        <f>IF(TabClienteLocalidade[[#This Row],[Cliente]]="","",TabClienteLocalidade[[#This Row],[Cliente]]&amp;" - "&amp;TabClienteLocalidade[[#This Row],[Localidade]])</f>
        <v>CAGEPA - SÃO JOSÉ DO SABUGI</v>
      </c>
      <c r="AC323" s="191"/>
      <c r="AD323" s="191" t="e">
        <f t="shared" si="20"/>
        <v>#VALUE!</v>
      </c>
      <c r="AE323" s="191" t="e">
        <f t="shared" ref="AE323:AE386" si="21">RIGHT(AC323,LEN(AC323)-SEARCH(",",AC323,1))</f>
        <v>#VALUE!</v>
      </c>
      <c r="AF323" s="191"/>
      <c r="AG323" s="191"/>
      <c r="AH323" s="191"/>
    </row>
    <row r="324" spans="1:34" x14ac:dyDescent="0.2">
      <c r="A324" s="14" t="str">
        <f t="shared" ref="A324:A387" si="22">CONCATENATE(B324,C324,D324,E324,F324,G324,H324,I324,J324,K324,L324,M324,N324,O324,P324,Q324,R324,S324,T324)</f>
        <v>(321, 'CAGEPA', '', 'SÃO JOSE DOS CORDEIROS', '0', '0', '', '', '0'),</v>
      </c>
      <c r="B324" s="14" t="s">
        <v>8395</v>
      </c>
      <c r="C324" s="14">
        <v>321</v>
      </c>
      <c r="D324" s="14" t="s">
        <v>8399</v>
      </c>
      <c r="E324" s="14" t="str">
        <f>"'"&amp;TabClienteLocalidade[[#This Row],[Cliente]]&amp;"'"</f>
        <v>'CAGEPA'</v>
      </c>
      <c r="F324" s="14" t="s">
        <v>8399</v>
      </c>
      <c r="G324" s="14" t="str">
        <f>"'"&amp;TabClienteLocalidade[[#This Row],[Regional]]&amp;"'"</f>
        <v>''</v>
      </c>
      <c r="H324" s="14" t="s">
        <v>8399</v>
      </c>
      <c r="I324" s="14" t="str">
        <f>"'"&amp;TabClienteLocalidade[[#This Row],[Localidade]]&amp;"'"</f>
        <v>'SÃO JOSE DOS CORDEIROS'</v>
      </c>
      <c r="J324" s="14" t="s">
        <v>8399</v>
      </c>
      <c r="K324" s="14" t="str">
        <f>"'"&amp;TabClienteLocalidade[[#This Row],[Colunas2]]&amp;"'"</f>
        <v>'0'</v>
      </c>
      <c r="L324" s="14" t="s">
        <v>8399</v>
      </c>
      <c r="M324" s="14" t="str">
        <f>"'"&amp;TabClienteLocalidade[[#This Row],[UF]]&amp;"'"</f>
        <v>'0'</v>
      </c>
      <c r="N324" s="14" t="s">
        <v>8399</v>
      </c>
      <c r="O324" s="14" t="str">
        <f>"'"&amp;IFERROR(TabClienteLocalidade[[#This Row],[Lat]],"")&amp;"'"</f>
        <v>''</v>
      </c>
      <c r="P324" s="14" t="s">
        <v>8399</v>
      </c>
      <c r="Q324" s="14" t="str">
        <f>"'"&amp;IFERROR(TabClienteLocalidade[[#This Row],[Log]],"")&amp;"'"</f>
        <v>''</v>
      </c>
      <c r="R324" s="14" t="s">
        <v>8399</v>
      </c>
      <c r="S324" s="14" t="str">
        <f t="shared" ref="S324:S387" si="23">"'"&amp;0&amp;"'"</f>
        <v>'0'</v>
      </c>
      <c r="T324" s="213" t="s">
        <v>8397</v>
      </c>
      <c r="U324" s="213">
        <f>COUNTIFS(CLIENTE_FORN[NICK],TabClienteLocalidade[[#This Row],[Cliente]])</f>
        <v>1</v>
      </c>
      <c r="V324" s="145" t="s">
        <v>32</v>
      </c>
      <c r="X324" s="145" t="s">
        <v>7292</v>
      </c>
      <c r="Y324" s="176">
        <f>IFERROR(INDEX(EtaCliente!K:K,MATCH(TabClienteLocalidade[[#This Row],[Validação]],EtaCliente!$B:$B,0)),TabClienteLocalidade[[#This Row],[Colunas14]])</f>
        <v>0</v>
      </c>
      <c r="Z324" s="176">
        <f>IFERROR(INDEX(EtaCliente!M:M,MATCH(TabClienteLocalidade[[#This Row],[Validação]],EtaCliente!$B:$B,0)),TabClienteLocalidade[[#This Row],[Colunas13]])</f>
        <v>0</v>
      </c>
      <c r="AA324" s="147">
        <f>COUNTIFS(EtaCliente!B:B,AB324,EtaCliente!B:B,"&gt;&amp;1")</f>
        <v>0</v>
      </c>
      <c r="AB324" s="147" t="str">
        <f>IF(TabClienteLocalidade[[#This Row],[Cliente]]="","",TabClienteLocalidade[[#This Row],[Cliente]]&amp;" - "&amp;TabClienteLocalidade[[#This Row],[Localidade]])</f>
        <v>CAGEPA - SÃO JOSE DOS CORDEIROS</v>
      </c>
      <c r="AC324" s="191"/>
      <c r="AD324" s="191" t="e">
        <f t="shared" si="20"/>
        <v>#VALUE!</v>
      </c>
      <c r="AE324" s="191" t="e">
        <f t="shared" si="21"/>
        <v>#VALUE!</v>
      </c>
      <c r="AF324" s="191"/>
      <c r="AG324" s="191"/>
      <c r="AH324" s="191"/>
    </row>
    <row r="325" spans="1:34" x14ac:dyDescent="0.2">
      <c r="A325" s="14" t="str">
        <f t="shared" si="22"/>
        <v>(322, 'CAGEPA', '', 'SÃO JOSE PIRANHAS', '0', '0', '', '', '0'),</v>
      </c>
      <c r="B325" s="14" t="s">
        <v>8395</v>
      </c>
      <c r="C325" s="14">
        <v>322</v>
      </c>
      <c r="D325" s="14" t="s">
        <v>8399</v>
      </c>
      <c r="E325" s="14" t="str">
        <f>"'"&amp;TabClienteLocalidade[[#This Row],[Cliente]]&amp;"'"</f>
        <v>'CAGEPA'</v>
      </c>
      <c r="F325" s="14" t="s">
        <v>8399</v>
      </c>
      <c r="G325" s="14" t="str">
        <f>"'"&amp;TabClienteLocalidade[[#This Row],[Regional]]&amp;"'"</f>
        <v>''</v>
      </c>
      <c r="H325" s="14" t="s">
        <v>8399</v>
      </c>
      <c r="I325" s="14" t="str">
        <f>"'"&amp;TabClienteLocalidade[[#This Row],[Localidade]]&amp;"'"</f>
        <v>'SÃO JOSE PIRANHAS'</v>
      </c>
      <c r="J325" s="14" t="s">
        <v>8399</v>
      </c>
      <c r="K325" s="14" t="str">
        <f>"'"&amp;TabClienteLocalidade[[#This Row],[Colunas2]]&amp;"'"</f>
        <v>'0'</v>
      </c>
      <c r="L325" s="14" t="s">
        <v>8399</v>
      </c>
      <c r="M325" s="14" t="str">
        <f>"'"&amp;TabClienteLocalidade[[#This Row],[UF]]&amp;"'"</f>
        <v>'0'</v>
      </c>
      <c r="N325" s="14" t="s">
        <v>8399</v>
      </c>
      <c r="O325" s="14" t="str">
        <f>"'"&amp;IFERROR(TabClienteLocalidade[[#This Row],[Lat]],"")&amp;"'"</f>
        <v>''</v>
      </c>
      <c r="P325" s="14" t="s">
        <v>8399</v>
      </c>
      <c r="Q325" s="14" t="str">
        <f>"'"&amp;IFERROR(TabClienteLocalidade[[#This Row],[Log]],"")&amp;"'"</f>
        <v>''</v>
      </c>
      <c r="R325" s="14" t="s">
        <v>8399</v>
      </c>
      <c r="S325" s="14" t="str">
        <f t="shared" si="23"/>
        <v>'0'</v>
      </c>
      <c r="T325" s="213" t="s">
        <v>8397</v>
      </c>
      <c r="U325" s="213">
        <f>COUNTIFS(CLIENTE_FORN[NICK],TabClienteLocalidade[[#This Row],[Cliente]])</f>
        <v>1</v>
      </c>
      <c r="V325" s="145" t="s">
        <v>32</v>
      </c>
      <c r="X325" s="145" t="s">
        <v>7293</v>
      </c>
      <c r="Y325" s="176">
        <f>IFERROR(INDEX(EtaCliente!K:K,MATCH(TabClienteLocalidade[[#This Row],[Validação]],EtaCliente!$B:$B,0)),TabClienteLocalidade[[#This Row],[Colunas14]])</f>
        <v>0</v>
      </c>
      <c r="Z325" s="176">
        <f>IFERROR(INDEX(EtaCliente!M:M,MATCH(TabClienteLocalidade[[#This Row],[Validação]],EtaCliente!$B:$B,0)),TabClienteLocalidade[[#This Row],[Colunas13]])</f>
        <v>0</v>
      </c>
      <c r="AA325" s="147">
        <f>COUNTIFS(EtaCliente!B:B,AB325,EtaCliente!B:B,"&gt;&amp;1")</f>
        <v>0</v>
      </c>
      <c r="AB325" s="147" t="str">
        <f>IF(TabClienteLocalidade[[#This Row],[Cliente]]="","",TabClienteLocalidade[[#This Row],[Cliente]]&amp;" - "&amp;TabClienteLocalidade[[#This Row],[Localidade]])</f>
        <v>CAGEPA - SÃO JOSE PIRANHAS</v>
      </c>
      <c r="AC325" s="191"/>
      <c r="AD325" s="191" t="e">
        <f t="shared" si="20"/>
        <v>#VALUE!</v>
      </c>
      <c r="AE325" s="191" t="e">
        <f t="shared" si="21"/>
        <v>#VALUE!</v>
      </c>
      <c r="AF325" s="191"/>
      <c r="AG325" s="191"/>
      <c r="AH325" s="191"/>
    </row>
    <row r="326" spans="1:34" x14ac:dyDescent="0.2">
      <c r="A326" s="14" t="str">
        <f t="shared" si="22"/>
        <v>(323, 'CAGEPA', '', 'SÃO MAMEDE', '0', '0', '', '', '0'),</v>
      </c>
      <c r="B326" s="14" t="s">
        <v>8395</v>
      </c>
      <c r="C326" s="14">
        <v>323</v>
      </c>
      <c r="D326" s="14" t="s">
        <v>8399</v>
      </c>
      <c r="E326" s="14" t="str">
        <f>"'"&amp;TabClienteLocalidade[[#This Row],[Cliente]]&amp;"'"</f>
        <v>'CAGEPA'</v>
      </c>
      <c r="F326" s="14" t="s">
        <v>8399</v>
      </c>
      <c r="G326" s="14" t="str">
        <f>"'"&amp;TabClienteLocalidade[[#This Row],[Regional]]&amp;"'"</f>
        <v>''</v>
      </c>
      <c r="H326" s="14" t="s">
        <v>8399</v>
      </c>
      <c r="I326" s="14" t="str">
        <f>"'"&amp;TabClienteLocalidade[[#This Row],[Localidade]]&amp;"'"</f>
        <v>'SÃO MAMEDE'</v>
      </c>
      <c r="J326" s="14" t="s">
        <v>8399</v>
      </c>
      <c r="K326" s="14" t="str">
        <f>"'"&amp;TabClienteLocalidade[[#This Row],[Colunas2]]&amp;"'"</f>
        <v>'0'</v>
      </c>
      <c r="L326" s="14" t="s">
        <v>8399</v>
      </c>
      <c r="M326" s="14" t="str">
        <f>"'"&amp;TabClienteLocalidade[[#This Row],[UF]]&amp;"'"</f>
        <v>'0'</v>
      </c>
      <c r="N326" s="14" t="s">
        <v>8399</v>
      </c>
      <c r="O326" s="14" t="str">
        <f>"'"&amp;IFERROR(TabClienteLocalidade[[#This Row],[Lat]],"")&amp;"'"</f>
        <v>''</v>
      </c>
      <c r="P326" s="14" t="s">
        <v>8399</v>
      </c>
      <c r="Q326" s="14" t="str">
        <f>"'"&amp;IFERROR(TabClienteLocalidade[[#This Row],[Log]],"")&amp;"'"</f>
        <v>''</v>
      </c>
      <c r="R326" s="14" t="s">
        <v>8399</v>
      </c>
      <c r="S326" s="14" t="str">
        <f t="shared" si="23"/>
        <v>'0'</v>
      </c>
      <c r="T326" s="213" t="s">
        <v>8397</v>
      </c>
      <c r="U326" s="213">
        <f>COUNTIFS(CLIENTE_FORN[NICK],TabClienteLocalidade[[#This Row],[Cliente]])</f>
        <v>1</v>
      </c>
      <c r="V326" s="145" t="s">
        <v>32</v>
      </c>
      <c r="X326" s="145" t="s">
        <v>7294</v>
      </c>
      <c r="Y326" s="176">
        <f>IFERROR(INDEX(EtaCliente!K:K,MATCH(TabClienteLocalidade[[#This Row],[Validação]],EtaCliente!$B:$B,0)),TabClienteLocalidade[[#This Row],[Colunas14]])</f>
        <v>0</v>
      </c>
      <c r="Z326" s="176">
        <f>IFERROR(INDEX(EtaCliente!M:M,MATCH(TabClienteLocalidade[[#This Row],[Validação]],EtaCliente!$B:$B,0)),TabClienteLocalidade[[#This Row],[Colunas13]])</f>
        <v>0</v>
      </c>
      <c r="AA326" s="147">
        <f>COUNTIFS(EtaCliente!B:B,AB326,EtaCliente!B:B,"&gt;&amp;1")</f>
        <v>0</v>
      </c>
      <c r="AB326" s="147" t="str">
        <f>IF(TabClienteLocalidade[[#This Row],[Cliente]]="","",TabClienteLocalidade[[#This Row],[Cliente]]&amp;" - "&amp;TabClienteLocalidade[[#This Row],[Localidade]])</f>
        <v>CAGEPA - SÃO MAMEDE</v>
      </c>
      <c r="AC326" s="191"/>
      <c r="AD326" s="191" t="e">
        <f t="shared" si="20"/>
        <v>#VALUE!</v>
      </c>
      <c r="AE326" s="191" t="e">
        <f t="shared" si="21"/>
        <v>#VALUE!</v>
      </c>
      <c r="AF326" s="191"/>
      <c r="AG326" s="191"/>
      <c r="AH326" s="191"/>
    </row>
    <row r="327" spans="1:34" x14ac:dyDescent="0.2">
      <c r="A327" s="14" t="str">
        <f t="shared" si="22"/>
        <v>(324, 'CAGEPA', '', 'SÃO MIGUEL', '0', '0', '', '', '0'),</v>
      </c>
      <c r="B327" s="14" t="s">
        <v>8395</v>
      </c>
      <c r="C327" s="14">
        <v>324</v>
      </c>
      <c r="D327" s="14" t="s">
        <v>8399</v>
      </c>
      <c r="E327" s="14" t="str">
        <f>"'"&amp;TabClienteLocalidade[[#This Row],[Cliente]]&amp;"'"</f>
        <v>'CAGEPA'</v>
      </c>
      <c r="F327" s="14" t="s">
        <v>8399</v>
      </c>
      <c r="G327" s="14" t="str">
        <f>"'"&amp;TabClienteLocalidade[[#This Row],[Regional]]&amp;"'"</f>
        <v>''</v>
      </c>
      <c r="H327" s="14" t="s">
        <v>8399</v>
      </c>
      <c r="I327" s="14" t="str">
        <f>"'"&amp;TabClienteLocalidade[[#This Row],[Localidade]]&amp;"'"</f>
        <v>'SÃO MIGUEL'</v>
      </c>
      <c r="J327" s="14" t="s">
        <v>8399</v>
      </c>
      <c r="K327" s="14" t="str">
        <f>"'"&amp;TabClienteLocalidade[[#This Row],[Colunas2]]&amp;"'"</f>
        <v>'0'</v>
      </c>
      <c r="L327" s="14" t="s">
        <v>8399</v>
      </c>
      <c r="M327" s="14" t="str">
        <f>"'"&amp;TabClienteLocalidade[[#This Row],[UF]]&amp;"'"</f>
        <v>'0'</v>
      </c>
      <c r="N327" s="14" t="s">
        <v>8399</v>
      </c>
      <c r="O327" s="14" t="str">
        <f>"'"&amp;IFERROR(TabClienteLocalidade[[#This Row],[Lat]],"")&amp;"'"</f>
        <v>''</v>
      </c>
      <c r="P327" s="14" t="s">
        <v>8399</v>
      </c>
      <c r="Q327" s="14" t="str">
        <f>"'"&amp;IFERROR(TabClienteLocalidade[[#This Row],[Log]],"")&amp;"'"</f>
        <v>''</v>
      </c>
      <c r="R327" s="14" t="s">
        <v>8399</v>
      </c>
      <c r="S327" s="14" t="str">
        <f t="shared" si="23"/>
        <v>'0'</v>
      </c>
      <c r="T327" s="213" t="s">
        <v>8397</v>
      </c>
      <c r="U327" s="213">
        <f>COUNTIFS(CLIENTE_FORN[NICK],TabClienteLocalidade[[#This Row],[Cliente]])</f>
        <v>1</v>
      </c>
      <c r="V327" s="145" t="s">
        <v>32</v>
      </c>
      <c r="X327" s="145" t="s">
        <v>7295</v>
      </c>
      <c r="Y327" s="176">
        <f>IFERROR(INDEX(EtaCliente!K:K,MATCH(TabClienteLocalidade[[#This Row],[Validação]],EtaCliente!$B:$B,0)),TabClienteLocalidade[[#This Row],[Colunas14]])</f>
        <v>0</v>
      </c>
      <c r="Z327" s="176">
        <f>IFERROR(INDEX(EtaCliente!M:M,MATCH(TabClienteLocalidade[[#This Row],[Validação]],EtaCliente!$B:$B,0)),TabClienteLocalidade[[#This Row],[Colunas13]])</f>
        <v>0</v>
      </c>
      <c r="AA327" s="147">
        <f>COUNTIFS(EtaCliente!B:B,AB327,EtaCliente!B:B,"&gt;&amp;1")</f>
        <v>0</v>
      </c>
      <c r="AB327" s="147" t="str">
        <f>IF(TabClienteLocalidade[[#This Row],[Cliente]]="","",TabClienteLocalidade[[#This Row],[Cliente]]&amp;" - "&amp;TabClienteLocalidade[[#This Row],[Localidade]])</f>
        <v>CAGEPA - SÃO MIGUEL</v>
      </c>
      <c r="AC327" s="191"/>
      <c r="AD327" s="191" t="e">
        <f t="shared" si="20"/>
        <v>#VALUE!</v>
      </c>
      <c r="AE327" s="191" t="e">
        <f t="shared" si="21"/>
        <v>#VALUE!</v>
      </c>
      <c r="AF327" s="191"/>
      <c r="AG327" s="191"/>
      <c r="AH327" s="191"/>
    </row>
    <row r="328" spans="1:34" x14ac:dyDescent="0.2">
      <c r="A328" s="14" t="str">
        <f t="shared" si="22"/>
        <v>(325, 'CAGEPA', 'BORBOREMA', 'SÃO SEBASTIÃO DE LAGOA DE ROÇA', '0', '0', '', '', '0'),</v>
      </c>
      <c r="B328" s="14" t="s">
        <v>8395</v>
      </c>
      <c r="C328" s="14">
        <v>325</v>
      </c>
      <c r="D328" s="14" t="s">
        <v>8399</v>
      </c>
      <c r="E328" s="14" t="str">
        <f>"'"&amp;TabClienteLocalidade[[#This Row],[Cliente]]&amp;"'"</f>
        <v>'CAGEPA'</v>
      </c>
      <c r="F328" s="14" t="s">
        <v>8399</v>
      </c>
      <c r="G328" s="14" t="str">
        <f>"'"&amp;TabClienteLocalidade[[#This Row],[Regional]]&amp;"'"</f>
        <v>'BORBOREMA'</v>
      </c>
      <c r="H328" s="14" t="s">
        <v>8399</v>
      </c>
      <c r="I328" s="14" t="str">
        <f>"'"&amp;TabClienteLocalidade[[#This Row],[Localidade]]&amp;"'"</f>
        <v>'SÃO SEBASTIÃO DE LAGOA DE ROÇA'</v>
      </c>
      <c r="J328" s="14" t="s">
        <v>8399</v>
      </c>
      <c r="K328" s="14" t="str">
        <f>"'"&amp;TabClienteLocalidade[[#This Row],[Colunas2]]&amp;"'"</f>
        <v>'0'</v>
      </c>
      <c r="L328" s="14" t="s">
        <v>8399</v>
      </c>
      <c r="M328" s="14" t="str">
        <f>"'"&amp;TabClienteLocalidade[[#This Row],[UF]]&amp;"'"</f>
        <v>'0'</v>
      </c>
      <c r="N328" s="14" t="s">
        <v>8399</v>
      </c>
      <c r="O328" s="14" t="str">
        <f>"'"&amp;IFERROR(TabClienteLocalidade[[#This Row],[Lat]],"")&amp;"'"</f>
        <v>''</v>
      </c>
      <c r="P328" s="14" t="s">
        <v>8399</v>
      </c>
      <c r="Q328" s="14" t="str">
        <f>"'"&amp;IFERROR(TabClienteLocalidade[[#This Row],[Log]],"")&amp;"'"</f>
        <v>''</v>
      </c>
      <c r="R328" s="14" t="s">
        <v>8399</v>
      </c>
      <c r="S328" s="14" t="str">
        <f t="shared" si="23"/>
        <v>'0'</v>
      </c>
      <c r="T328" s="213" t="s">
        <v>8397</v>
      </c>
      <c r="U328" s="213">
        <f>COUNTIFS(CLIENTE_FORN[NICK],TabClienteLocalidade[[#This Row],[Cliente]])</f>
        <v>1</v>
      </c>
      <c r="V328" s="143" t="s">
        <v>32</v>
      </c>
      <c r="W328" s="143" t="s">
        <v>161</v>
      </c>
      <c r="X328" s="145" t="s">
        <v>7341</v>
      </c>
      <c r="Y328" s="176">
        <f>IFERROR(INDEX(EtaCliente!K:K,MATCH(TabClienteLocalidade[[#This Row],[Validação]],EtaCliente!$B:$B,0)),TabClienteLocalidade[[#This Row],[Colunas14]])</f>
        <v>0</v>
      </c>
      <c r="Z328" s="176">
        <f>IFERROR(INDEX(EtaCliente!M:M,MATCH(TabClienteLocalidade[[#This Row],[Validação]],EtaCliente!$B:$B,0)),TabClienteLocalidade[[#This Row],[Colunas13]])</f>
        <v>0</v>
      </c>
      <c r="AA328" s="147">
        <f>COUNTIFS(EtaCliente!B:B,AB328,EtaCliente!B:B,"&gt;&amp;1")</f>
        <v>0</v>
      </c>
      <c r="AB328" s="147" t="str">
        <f>IF(TabClienteLocalidade[[#This Row],[Cliente]]="","",TabClienteLocalidade[[#This Row],[Cliente]]&amp;" - "&amp;TabClienteLocalidade[[#This Row],[Localidade]])</f>
        <v>CAGEPA - SÃO SEBASTIÃO DE LAGOA DE ROÇA</v>
      </c>
      <c r="AC328" s="191"/>
      <c r="AD328" s="191" t="e">
        <f t="shared" si="20"/>
        <v>#VALUE!</v>
      </c>
      <c r="AE328" s="191" t="e">
        <f t="shared" si="21"/>
        <v>#VALUE!</v>
      </c>
      <c r="AF328" s="191"/>
      <c r="AG328" s="191"/>
      <c r="AH328" s="191"/>
    </row>
    <row r="329" spans="1:34" x14ac:dyDescent="0.2">
      <c r="A329" s="14" t="str">
        <f t="shared" si="22"/>
        <v>(326, 'CAGEPA', '', 'SAPE', 'SAPE', 'PB', '', '', '0'),</v>
      </c>
      <c r="B329" s="14" t="s">
        <v>8395</v>
      </c>
      <c r="C329" s="14">
        <v>326</v>
      </c>
      <c r="D329" s="14" t="s">
        <v>8399</v>
      </c>
      <c r="E329" s="14" t="str">
        <f>"'"&amp;TabClienteLocalidade[[#This Row],[Cliente]]&amp;"'"</f>
        <v>'CAGEPA'</v>
      </c>
      <c r="F329" s="14" t="s">
        <v>8399</v>
      </c>
      <c r="G329" s="14" t="str">
        <f>"'"&amp;TabClienteLocalidade[[#This Row],[Regional]]&amp;"'"</f>
        <v>''</v>
      </c>
      <c r="H329" s="14" t="s">
        <v>8399</v>
      </c>
      <c r="I329" s="14" t="str">
        <f>"'"&amp;TabClienteLocalidade[[#This Row],[Localidade]]&amp;"'"</f>
        <v>'SAPE'</v>
      </c>
      <c r="J329" s="14" t="s">
        <v>8399</v>
      </c>
      <c r="K329" s="14" t="str">
        <f>"'"&amp;TabClienteLocalidade[[#This Row],[Colunas2]]&amp;"'"</f>
        <v>'SAPE'</v>
      </c>
      <c r="L329" s="14" t="s">
        <v>8399</v>
      </c>
      <c r="M329" s="14" t="str">
        <f>"'"&amp;TabClienteLocalidade[[#This Row],[UF]]&amp;"'"</f>
        <v>'PB'</v>
      </c>
      <c r="N329" s="14" t="s">
        <v>8399</v>
      </c>
      <c r="O329" s="14" t="str">
        <f>"'"&amp;IFERROR(TabClienteLocalidade[[#This Row],[Lat]],"")&amp;"'"</f>
        <v>''</v>
      </c>
      <c r="P329" s="14" t="s">
        <v>8399</v>
      </c>
      <c r="Q329" s="14" t="str">
        <f>"'"&amp;IFERROR(TabClienteLocalidade[[#This Row],[Log]],"")&amp;"'"</f>
        <v>''</v>
      </c>
      <c r="R329" s="14" t="s">
        <v>8399</v>
      </c>
      <c r="S329" s="14" t="str">
        <f t="shared" si="23"/>
        <v>'0'</v>
      </c>
      <c r="T329" s="213" t="s">
        <v>8397</v>
      </c>
      <c r="U329" s="213">
        <f>COUNTIFS(CLIENTE_FORN[NICK],TabClienteLocalidade[[#This Row],[Cliente]])</f>
        <v>1</v>
      </c>
      <c r="V329" s="145" t="s">
        <v>32</v>
      </c>
      <c r="X329" s="145" t="s">
        <v>1543</v>
      </c>
      <c r="Y329" s="176" t="str">
        <f>IFERROR(INDEX(EtaCliente!K:K,MATCH(TabClienteLocalidade[[#This Row],[Validação]],EtaCliente!$B:$B,0)),TabClienteLocalidade[[#This Row],[Colunas14]])</f>
        <v>PB</v>
      </c>
      <c r="Z329" s="176" t="str">
        <f>IFERROR(INDEX(EtaCliente!M:M,MATCH(TabClienteLocalidade[[#This Row],[Validação]],EtaCliente!$B:$B,0)),TabClienteLocalidade[[#This Row],[Colunas13]])</f>
        <v>SAPE</v>
      </c>
      <c r="AA329" s="147">
        <f>COUNTIFS(EtaCliente!B:B,AB329,EtaCliente!B:B,"&gt;&amp;1")</f>
        <v>1</v>
      </c>
      <c r="AB329" s="147" t="str">
        <f>IF(TabClienteLocalidade[[#This Row],[Cliente]]="","",TabClienteLocalidade[[#This Row],[Cliente]]&amp;" - "&amp;TabClienteLocalidade[[#This Row],[Localidade]])</f>
        <v>CAGEPA - SAPE</v>
      </c>
      <c r="AC329" s="191"/>
      <c r="AD329" s="191" t="e">
        <f t="shared" si="20"/>
        <v>#VALUE!</v>
      </c>
      <c r="AE329" s="191" t="e">
        <f t="shared" si="21"/>
        <v>#VALUE!</v>
      </c>
      <c r="AF329" s="191"/>
      <c r="AG329" s="191"/>
      <c r="AH329" s="191"/>
    </row>
    <row r="330" spans="1:34" x14ac:dyDescent="0.2">
      <c r="A330" s="14" t="str">
        <f t="shared" si="22"/>
        <v>(327, 'CAGEPA', '', 'SERRA BRANCA', 'SERRA BRANCA', 'PB', '', '', '0'),</v>
      </c>
      <c r="B330" s="14" t="s">
        <v>8395</v>
      </c>
      <c r="C330" s="14">
        <v>327</v>
      </c>
      <c r="D330" s="14" t="s">
        <v>8399</v>
      </c>
      <c r="E330" s="14" t="str">
        <f>"'"&amp;TabClienteLocalidade[[#This Row],[Cliente]]&amp;"'"</f>
        <v>'CAGEPA'</v>
      </c>
      <c r="F330" s="14" t="s">
        <v>8399</v>
      </c>
      <c r="G330" s="14" t="str">
        <f>"'"&amp;TabClienteLocalidade[[#This Row],[Regional]]&amp;"'"</f>
        <v>''</v>
      </c>
      <c r="H330" s="14" t="s">
        <v>8399</v>
      </c>
      <c r="I330" s="14" t="str">
        <f>"'"&amp;TabClienteLocalidade[[#This Row],[Localidade]]&amp;"'"</f>
        <v>'SERRA BRANCA'</v>
      </c>
      <c r="J330" s="14" t="s">
        <v>8399</v>
      </c>
      <c r="K330" s="14" t="str">
        <f>"'"&amp;TabClienteLocalidade[[#This Row],[Colunas2]]&amp;"'"</f>
        <v>'SERRA BRANCA'</v>
      </c>
      <c r="L330" s="14" t="s">
        <v>8399</v>
      </c>
      <c r="M330" s="14" t="str">
        <f>"'"&amp;TabClienteLocalidade[[#This Row],[UF]]&amp;"'"</f>
        <v>'PB'</v>
      </c>
      <c r="N330" s="14" t="s">
        <v>8399</v>
      </c>
      <c r="O330" s="14" t="str">
        <f>"'"&amp;IFERROR(TabClienteLocalidade[[#This Row],[Lat]],"")&amp;"'"</f>
        <v>''</v>
      </c>
      <c r="P330" s="14" t="s">
        <v>8399</v>
      </c>
      <c r="Q330" s="14" t="str">
        <f>"'"&amp;IFERROR(TabClienteLocalidade[[#This Row],[Log]],"")&amp;"'"</f>
        <v>''</v>
      </c>
      <c r="R330" s="14" t="s">
        <v>8399</v>
      </c>
      <c r="S330" s="14" t="str">
        <f t="shared" si="23"/>
        <v>'0'</v>
      </c>
      <c r="T330" s="213" t="s">
        <v>8397</v>
      </c>
      <c r="U330" s="213">
        <f>COUNTIFS(CLIENTE_FORN[NICK],TabClienteLocalidade[[#This Row],[Cliente]])</f>
        <v>1</v>
      </c>
      <c r="V330" s="145" t="s">
        <v>32</v>
      </c>
      <c r="X330" s="145" t="s">
        <v>507</v>
      </c>
      <c r="Y330" s="176" t="str">
        <f>IFERROR(INDEX(EtaCliente!K:K,MATCH(TabClienteLocalidade[[#This Row],[Validação]],EtaCliente!$B:$B,0)),TabClienteLocalidade[[#This Row],[Colunas14]])</f>
        <v>PB</v>
      </c>
      <c r="Z330" s="176" t="str">
        <f>IFERROR(INDEX(EtaCliente!M:M,MATCH(TabClienteLocalidade[[#This Row],[Validação]],EtaCliente!$B:$B,0)),TabClienteLocalidade[[#This Row],[Colunas13]])</f>
        <v>SERRA BRANCA</v>
      </c>
      <c r="AA330" s="147">
        <f>COUNTIFS(EtaCliente!B:B,AB330,EtaCliente!B:B,"&gt;&amp;1")</f>
        <v>1</v>
      </c>
      <c r="AB330" s="147" t="str">
        <f>IF(TabClienteLocalidade[[#This Row],[Cliente]]="","",TabClienteLocalidade[[#This Row],[Cliente]]&amp;" - "&amp;TabClienteLocalidade[[#This Row],[Localidade]])</f>
        <v>CAGEPA - SERRA BRANCA</v>
      </c>
      <c r="AC330" s="191"/>
      <c r="AD330" s="191" t="e">
        <f t="shared" si="20"/>
        <v>#VALUE!</v>
      </c>
      <c r="AE330" s="191" t="e">
        <f t="shared" si="21"/>
        <v>#VALUE!</v>
      </c>
      <c r="AF330" s="191"/>
      <c r="AG330" s="191"/>
      <c r="AH330" s="191"/>
    </row>
    <row r="331" spans="1:34" x14ac:dyDescent="0.2">
      <c r="A331" s="14" t="str">
        <f t="shared" si="22"/>
        <v>(328, 'CAGEPA', '', 'SERRA GRANDE', 'SERRA GRANDE', 'PB', '', '', '0'),</v>
      </c>
      <c r="B331" s="14" t="s">
        <v>8395</v>
      </c>
      <c r="C331" s="14">
        <v>328</v>
      </c>
      <c r="D331" s="14" t="s">
        <v>8399</v>
      </c>
      <c r="E331" s="14" t="str">
        <f>"'"&amp;TabClienteLocalidade[[#This Row],[Cliente]]&amp;"'"</f>
        <v>'CAGEPA'</v>
      </c>
      <c r="F331" s="14" t="s">
        <v>8399</v>
      </c>
      <c r="G331" s="14" t="str">
        <f>"'"&amp;TabClienteLocalidade[[#This Row],[Regional]]&amp;"'"</f>
        <v>''</v>
      </c>
      <c r="H331" s="14" t="s">
        <v>8399</v>
      </c>
      <c r="I331" s="14" t="str">
        <f>"'"&amp;TabClienteLocalidade[[#This Row],[Localidade]]&amp;"'"</f>
        <v>'SERRA GRANDE'</v>
      </c>
      <c r="J331" s="14" t="s">
        <v>8399</v>
      </c>
      <c r="K331" s="14" t="str">
        <f>"'"&amp;TabClienteLocalidade[[#This Row],[Colunas2]]&amp;"'"</f>
        <v>'SERRA GRANDE'</v>
      </c>
      <c r="L331" s="14" t="s">
        <v>8399</v>
      </c>
      <c r="M331" s="14" t="str">
        <f>"'"&amp;TabClienteLocalidade[[#This Row],[UF]]&amp;"'"</f>
        <v>'PB'</v>
      </c>
      <c r="N331" s="14" t="s">
        <v>8399</v>
      </c>
      <c r="O331" s="14" t="str">
        <f>"'"&amp;IFERROR(TabClienteLocalidade[[#This Row],[Lat]],"")&amp;"'"</f>
        <v>''</v>
      </c>
      <c r="P331" s="14" t="s">
        <v>8399</v>
      </c>
      <c r="Q331" s="14" t="str">
        <f>"'"&amp;IFERROR(TabClienteLocalidade[[#This Row],[Log]],"")&amp;"'"</f>
        <v>''</v>
      </c>
      <c r="R331" s="14" t="s">
        <v>8399</v>
      </c>
      <c r="S331" s="14" t="str">
        <f t="shared" si="23"/>
        <v>'0'</v>
      </c>
      <c r="T331" s="213" t="s">
        <v>8397</v>
      </c>
      <c r="U331" s="213">
        <f>COUNTIFS(CLIENTE_FORN[NICK],TabClienteLocalidade[[#This Row],[Cliente]])</f>
        <v>1</v>
      </c>
      <c r="V331" s="145" t="s">
        <v>32</v>
      </c>
      <c r="X331" s="145" t="s">
        <v>508</v>
      </c>
      <c r="Y331" s="176" t="str">
        <f>IFERROR(INDEX(EtaCliente!K:K,MATCH(TabClienteLocalidade[[#This Row],[Validação]],EtaCliente!$B:$B,0)),TabClienteLocalidade[[#This Row],[Colunas14]])</f>
        <v>PB</v>
      </c>
      <c r="Z331" s="176" t="str">
        <f>IFERROR(INDEX(EtaCliente!M:M,MATCH(TabClienteLocalidade[[#This Row],[Validação]],EtaCliente!$B:$B,0)),TabClienteLocalidade[[#This Row],[Colunas13]])</f>
        <v>SERRA GRANDE</v>
      </c>
      <c r="AA331" s="147">
        <f>COUNTIFS(EtaCliente!B:B,AB331,EtaCliente!B:B,"&gt;&amp;1")</f>
        <v>1</v>
      </c>
      <c r="AB331" s="147" t="str">
        <f>IF(TabClienteLocalidade[[#This Row],[Cliente]]="","",TabClienteLocalidade[[#This Row],[Cliente]]&amp;" - "&amp;TabClienteLocalidade[[#This Row],[Localidade]])</f>
        <v>CAGEPA - SERRA GRANDE</v>
      </c>
      <c r="AC331" s="191"/>
      <c r="AD331" s="191" t="e">
        <f t="shared" si="20"/>
        <v>#VALUE!</v>
      </c>
      <c r="AE331" s="191" t="e">
        <f t="shared" si="21"/>
        <v>#VALUE!</v>
      </c>
      <c r="AF331" s="191"/>
      <c r="AG331" s="191"/>
      <c r="AH331" s="191"/>
    </row>
    <row r="332" spans="1:34" x14ac:dyDescent="0.2">
      <c r="A332" s="14" t="str">
        <f t="shared" si="22"/>
        <v>(329, 'CAGEPA', '', 'SERRA REDONDA', 'SERRA REDONDA', 'PB', '', '', '0'),</v>
      </c>
      <c r="B332" s="14" t="s">
        <v>8395</v>
      </c>
      <c r="C332" s="14">
        <v>329</v>
      </c>
      <c r="D332" s="14" t="s">
        <v>8399</v>
      </c>
      <c r="E332" s="14" t="str">
        <f>"'"&amp;TabClienteLocalidade[[#This Row],[Cliente]]&amp;"'"</f>
        <v>'CAGEPA'</v>
      </c>
      <c r="F332" s="14" t="s">
        <v>8399</v>
      </c>
      <c r="G332" s="14" t="str">
        <f>"'"&amp;TabClienteLocalidade[[#This Row],[Regional]]&amp;"'"</f>
        <v>''</v>
      </c>
      <c r="H332" s="14" t="s">
        <v>8399</v>
      </c>
      <c r="I332" s="14" t="str">
        <f>"'"&amp;TabClienteLocalidade[[#This Row],[Localidade]]&amp;"'"</f>
        <v>'SERRA REDONDA'</v>
      </c>
      <c r="J332" s="14" t="s">
        <v>8399</v>
      </c>
      <c r="K332" s="14" t="str">
        <f>"'"&amp;TabClienteLocalidade[[#This Row],[Colunas2]]&amp;"'"</f>
        <v>'SERRA REDONDA'</v>
      </c>
      <c r="L332" s="14" t="s">
        <v>8399</v>
      </c>
      <c r="M332" s="14" t="str">
        <f>"'"&amp;TabClienteLocalidade[[#This Row],[UF]]&amp;"'"</f>
        <v>'PB'</v>
      </c>
      <c r="N332" s="14" t="s">
        <v>8399</v>
      </c>
      <c r="O332" s="14" t="str">
        <f>"'"&amp;IFERROR(TabClienteLocalidade[[#This Row],[Lat]],"")&amp;"'"</f>
        <v>''</v>
      </c>
      <c r="P332" s="14" t="s">
        <v>8399</v>
      </c>
      <c r="Q332" s="14" t="str">
        <f>"'"&amp;IFERROR(TabClienteLocalidade[[#This Row],[Log]],"")&amp;"'"</f>
        <v>''</v>
      </c>
      <c r="R332" s="14" t="s">
        <v>8399</v>
      </c>
      <c r="S332" s="14" t="str">
        <f t="shared" si="23"/>
        <v>'0'</v>
      </c>
      <c r="T332" s="213" t="s">
        <v>8397</v>
      </c>
      <c r="U332" s="213">
        <f>COUNTIFS(CLIENTE_FORN[NICK],TabClienteLocalidade[[#This Row],[Cliente]])</f>
        <v>1</v>
      </c>
      <c r="V332" s="145" t="s">
        <v>32</v>
      </c>
      <c r="X332" s="145" t="s">
        <v>509</v>
      </c>
      <c r="Y332" s="176" t="str">
        <f>IFERROR(INDEX(EtaCliente!K:K,MATCH(TabClienteLocalidade[[#This Row],[Validação]],EtaCliente!$B:$B,0)),TabClienteLocalidade[[#This Row],[Colunas14]])</f>
        <v>PB</v>
      </c>
      <c r="Z332" s="176" t="str">
        <f>IFERROR(INDEX(EtaCliente!M:M,MATCH(TabClienteLocalidade[[#This Row],[Validação]],EtaCliente!$B:$B,0)),TabClienteLocalidade[[#This Row],[Colunas13]])</f>
        <v>SERRA REDONDA</v>
      </c>
      <c r="AA332" s="147">
        <f>COUNTIFS(EtaCliente!B:B,AB332,EtaCliente!B:B,"&gt;&amp;1")</f>
        <v>1</v>
      </c>
      <c r="AB332" s="147" t="str">
        <f>IF(TabClienteLocalidade[[#This Row],[Cliente]]="","",TabClienteLocalidade[[#This Row],[Cliente]]&amp;" - "&amp;TabClienteLocalidade[[#This Row],[Localidade]])</f>
        <v>CAGEPA - SERRA REDONDA</v>
      </c>
      <c r="AC332" s="191"/>
      <c r="AD332" s="191" t="e">
        <f t="shared" si="20"/>
        <v>#VALUE!</v>
      </c>
      <c r="AE332" s="191" t="e">
        <f t="shared" si="21"/>
        <v>#VALUE!</v>
      </c>
      <c r="AF332" s="191"/>
      <c r="AG332" s="191"/>
      <c r="AH332" s="191"/>
    </row>
    <row r="333" spans="1:34" x14ac:dyDescent="0.2">
      <c r="A333" s="14" t="str">
        <f t="shared" si="22"/>
        <v>(330, 'CAGEPA', '', 'SERRARIA', 'SERRARIA', 'PB', '-6.8156965', '-35.6393336', '0'),</v>
      </c>
      <c r="B333" s="14" t="s">
        <v>8395</v>
      </c>
      <c r="C333" s="14">
        <v>330</v>
      </c>
      <c r="D333" s="14" t="s">
        <v>8399</v>
      </c>
      <c r="E333" s="14" t="str">
        <f>"'"&amp;TabClienteLocalidade[[#This Row],[Cliente]]&amp;"'"</f>
        <v>'CAGEPA'</v>
      </c>
      <c r="F333" s="14" t="s">
        <v>8399</v>
      </c>
      <c r="G333" s="14" t="str">
        <f>"'"&amp;TabClienteLocalidade[[#This Row],[Regional]]&amp;"'"</f>
        <v>''</v>
      </c>
      <c r="H333" s="14" t="s">
        <v>8399</v>
      </c>
      <c r="I333" s="14" t="str">
        <f>"'"&amp;TabClienteLocalidade[[#This Row],[Localidade]]&amp;"'"</f>
        <v>'SERRARIA'</v>
      </c>
      <c r="J333" s="14" t="s">
        <v>8399</v>
      </c>
      <c r="K333" s="14" t="str">
        <f>"'"&amp;TabClienteLocalidade[[#This Row],[Colunas2]]&amp;"'"</f>
        <v>'SERRARIA'</v>
      </c>
      <c r="L333" s="14" t="s">
        <v>8399</v>
      </c>
      <c r="M333" s="14" t="str">
        <f>"'"&amp;TabClienteLocalidade[[#This Row],[UF]]&amp;"'"</f>
        <v>'PB'</v>
      </c>
      <c r="N333" s="14" t="s">
        <v>8399</v>
      </c>
      <c r="O333" s="14" t="str">
        <f>"'"&amp;IFERROR(TabClienteLocalidade[[#This Row],[Lat]],"")&amp;"'"</f>
        <v>'-6.8156965'</v>
      </c>
      <c r="P333" s="14" t="s">
        <v>8399</v>
      </c>
      <c r="Q333" s="14" t="str">
        <f>"'"&amp;IFERROR(TabClienteLocalidade[[#This Row],[Log]],"")&amp;"'"</f>
        <v>'-35.6393336'</v>
      </c>
      <c r="R333" s="14" t="s">
        <v>8399</v>
      </c>
      <c r="S333" s="14" t="str">
        <f t="shared" si="23"/>
        <v>'0'</v>
      </c>
      <c r="T333" s="213" t="s">
        <v>8397</v>
      </c>
      <c r="U333" s="213">
        <f>COUNTIFS(CLIENTE_FORN[NICK],TabClienteLocalidade[[#This Row],[Cliente]])</f>
        <v>1</v>
      </c>
      <c r="V333" s="145" t="s">
        <v>32</v>
      </c>
      <c r="X333" s="145" t="s">
        <v>510</v>
      </c>
      <c r="Y333" s="176" t="str">
        <f>IFERROR(INDEX(EtaCliente!K:K,MATCH(TabClienteLocalidade[[#This Row],[Validação]],EtaCliente!$B:$B,0)),TabClienteLocalidade[[#This Row],[Colunas14]])</f>
        <v>PB</v>
      </c>
      <c r="Z333" s="176" t="str">
        <f>IFERROR(INDEX(EtaCliente!M:M,MATCH(TabClienteLocalidade[[#This Row],[Validação]],EtaCliente!$B:$B,0)),TabClienteLocalidade[[#This Row],[Colunas13]])</f>
        <v>SERRARIA</v>
      </c>
      <c r="AA333" s="147">
        <f>COUNTIFS(EtaCliente!B:B,AB333,EtaCliente!B:B,"&gt;&amp;1")</f>
        <v>1</v>
      </c>
      <c r="AB333" s="147" t="str">
        <f>IF(TabClienteLocalidade[[#This Row],[Cliente]]="","",TabClienteLocalidade[[#This Row],[Cliente]]&amp;" - "&amp;TabClienteLocalidade[[#This Row],[Localidade]])</f>
        <v>CAGEPA - SERRARIA</v>
      </c>
      <c r="AC333" s="191" t="s">
        <v>8260</v>
      </c>
      <c r="AD333" s="191" t="str">
        <f t="shared" si="20"/>
        <v>-6.8156965</v>
      </c>
      <c r="AE333" s="191" t="str">
        <f t="shared" si="21"/>
        <v>-35.6393336</v>
      </c>
      <c r="AF333" s="191"/>
      <c r="AG333" s="191"/>
      <c r="AH333" s="191"/>
    </row>
    <row r="334" spans="1:34" x14ac:dyDescent="0.2">
      <c r="A334" s="14" t="str">
        <f t="shared" si="22"/>
        <v>(331, 'CAGEPA', '', 'SOLÂNEA', '0', '0', '-6.7582846', '-35.6501485', '0'),</v>
      </c>
      <c r="B334" s="14" t="s">
        <v>8395</v>
      </c>
      <c r="C334" s="14">
        <v>331</v>
      </c>
      <c r="D334" s="14" t="s">
        <v>8399</v>
      </c>
      <c r="E334" s="14" t="str">
        <f>"'"&amp;TabClienteLocalidade[[#This Row],[Cliente]]&amp;"'"</f>
        <v>'CAGEPA'</v>
      </c>
      <c r="F334" s="14" t="s">
        <v>8399</v>
      </c>
      <c r="G334" s="14" t="str">
        <f>"'"&amp;TabClienteLocalidade[[#This Row],[Regional]]&amp;"'"</f>
        <v>''</v>
      </c>
      <c r="H334" s="14" t="s">
        <v>8399</v>
      </c>
      <c r="I334" s="14" t="str">
        <f>"'"&amp;TabClienteLocalidade[[#This Row],[Localidade]]&amp;"'"</f>
        <v>'SOLÂNEA'</v>
      </c>
      <c r="J334" s="14" t="s">
        <v>8399</v>
      </c>
      <c r="K334" s="14" t="str">
        <f>"'"&amp;TabClienteLocalidade[[#This Row],[Colunas2]]&amp;"'"</f>
        <v>'0'</v>
      </c>
      <c r="L334" s="14" t="s">
        <v>8399</v>
      </c>
      <c r="M334" s="14" t="str">
        <f>"'"&amp;TabClienteLocalidade[[#This Row],[UF]]&amp;"'"</f>
        <v>'0'</v>
      </c>
      <c r="N334" s="14" t="s">
        <v>8399</v>
      </c>
      <c r="O334" s="14" t="str">
        <f>"'"&amp;IFERROR(TabClienteLocalidade[[#This Row],[Lat]],"")&amp;"'"</f>
        <v>'-6.7582846'</v>
      </c>
      <c r="P334" s="14" t="s">
        <v>8399</v>
      </c>
      <c r="Q334" s="14" t="str">
        <f>"'"&amp;IFERROR(TabClienteLocalidade[[#This Row],[Log]],"")&amp;"'"</f>
        <v>'-35.6501485'</v>
      </c>
      <c r="R334" s="14" t="s">
        <v>8399</v>
      </c>
      <c r="S334" s="14" t="str">
        <f t="shared" si="23"/>
        <v>'0'</v>
      </c>
      <c r="T334" s="213" t="s">
        <v>8397</v>
      </c>
      <c r="U334" s="213">
        <f>COUNTIFS(CLIENTE_FORN[NICK],TabClienteLocalidade[[#This Row],[Cliente]])</f>
        <v>1</v>
      </c>
      <c r="V334" s="145" t="s">
        <v>32</v>
      </c>
      <c r="X334" s="145" t="s">
        <v>7296</v>
      </c>
      <c r="Y334" s="176">
        <f>IFERROR(INDEX(EtaCliente!K:K,MATCH(TabClienteLocalidade[[#This Row],[Validação]],EtaCliente!$B:$B,0)),TabClienteLocalidade[[#This Row],[Colunas14]])</f>
        <v>0</v>
      </c>
      <c r="Z334" s="176">
        <f>IFERROR(INDEX(EtaCliente!M:M,MATCH(TabClienteLocalidade[[#This Row],[Validação]],EtaCliente!$B:$B,0)),TabClienteLocalidade[[#This Row],[Colunas13]])</f>
        <v>0</v>
      </c>
      <c r="AA334" s="147">
        <f>COUNTIFS(EtaCliente!B:B,AB334,EtaCliente!B:B,"&gt;&amp;1")</f>
        <v>0</v>
      </c>
      <c r="AB334" s="147" t="str">
        <f>IF(TabClienteLocalidade[[#This Row],[Cliente]]="","",TabClienteLocalidade[[#This Row],[Cliente]]&amp;" - "&amp;TabClienteLocalidade[[#This Row],[Localidade]])</f>
        <v>CAGEPA - SOLÂNEA</v>
      </c>
      <c r="AC334" s="191" t="s">
        <v>8334</v>
      </c>
      <c r="AD334" s="191" t="str">
        <f t="shared" si="20"/>
        <v>-6.7582846</v>
      </c>
      <c r="AE334" s="191" t="str">
        <f t="shared" si="21"/>
        <v>-35.6501485</v>
      </c>
      <c r="AF334" s="191"/>
      <c r="AG334" s="191"/>
      <c r="AH334" s="191"/>
    </row>
    <row r="335" spans="1:34" x14ac:dyDescent="0.2">
      <c r="A335" s="14" t="str">
        <f t="shared" si="22"/>
        <v>(332, 'CAGEPA', '', 'SOUSA', 'SOUSA', 'PB', '', '', '0'),</v>
      </c>
      <c r="B335" s="14" t="s">
        <v>8395</v>
      </c>
      <c r="C335" s="14">
        <v>332</v>
      </c>
      <c r="D335" s="14" t="s">
        <v>8399</v>
      </c>
      <c r="E335" s="14" t="str">
        <f>"'"&amp;TabClienteLocalidade[[#This Row],[Cliente]]&amp;"'"</f>
        <v>'CAGEPA'</v>
      </c>
      <c r="F335" s="14" t="s">
        <v>8399</v>
      </c>
      <c r="G335" s="14" t="str">
        <f>"'"&amp;TabClienteLocalidade[[#This Row],[Regional]]&amp;"'"</f>
        <v>''</v>
      </c>
      <c r="H335" s="14" t="s">
        <v>8399</v>
      </c>
      <c r="I335" s="14" t="str">
        <f>"'"&amp;TabClienteLocalidade[[#This Row],[Localidade]]&amp;"'"</f>
        <v>'SOUSA'</v>
      </c>
      <c r="J335" s="14" t="s">
        <v>8399</v>
      </c>
      <c r="K335" s="14" t="str">
        <f>"'"&amp;TabClienteLocalidade[[#This Row],[Colunas2]]&amp;"'"</f>
        <v>'SOUSA'</v>
      </c>
      <c r="L335" s="14" t="s">
        <v>8399</v>
      </c>
      <c r="M335" s="14" t="str">
        <f>"'"&amp;TabClienteLocalidade[[#This Row],[UF]]&amp;"'"</f>
        <v>'PB'</v>
      </c>
      <c r="N335" s="14" t="s">
        <v>8399</v>
      </c>
      <c r="O335" s="14" t="str">
        <f>"'"&amp;IFERROR(TabClienteLocalidade[[#This Row],[Lat]],"")&amp;"'"</f>
        <v>''</v>
      </c>
      <c r="P335" s="14" t="s">
        <v>8399</v>
      </c>
      <c r="Q335" s="14" t="str">
        <f>"'"&amp;IFERROR(TabClienteLocalidade[[#This Row],[Log]],"")&amp;"'"</f>
        <v>''</v>
      </c>
      <c r="R335" s="14" t="s">
        <v>8399</v>
      </c>
      <c r="S335" s="14" t="str">
        <f t="shared" si="23"/>
        <v>'0'</v>
      </c>
      <c r="T335" s="213" t="s">
        <v>8397</v>
      </c>
      <c r="U335" s="213">
        <f>COUNTIFS(CLIENTE_FORN[NICK],TabClienteLocalidade[[#This Row],[Cliente]])</f>
        <v>1</v>
      </c>
      <c r="V335" s="145" t="s">
        <v>32</v>
      </c>
      <c r="X335" s="145" t="s">
        <v>128</v>
      </c>
      <c r="Y335" s="176" t="str">
        <f>IFERROR(INDEX(EtaCliente!K:K,MATCH(TabClienteLocalidade[[#This Row],[Validação]],EtaCliente!$B:$B,0)),TabClienteLocalidade[[#This Row],[Colunas14]])</f>
        <v>PB</v>
      </c>
      <c r="Z335" s="176" t="str">
        <f>IFERROR(INDEX(EtaCliente!M:M,MATCH(TabClienteLocalidade[[#This Row],[Validação]],EtaCliente!$B:$B,0)),TabClienteLocalidade[[#This Row],[Colunas13]])</f>
        <v>SOUSA</v>
      </c>
      <c r="AA335" s="147">
        <f>COUNTIFS(EtaCliente!B:B,AB335,EtaCliente!B:B,"&gt;&amp;1")</f>
        <v>1</v>
      </c>
      <c r="AB335" s="147" t="str">
        <f>IF(TabClienteLocalidade[[#This Row],[Cliente]]="","",TabClienteLocalidade[[#This Row],[Cliente]]&amp;" - "&amp;TabClienteLocalidade[[#This Row],[Localidade]])</f>
        <v>CAGEPA - SOUSA</v>
      </c>
      <c r="AC335" s="191"/>
      <c r="AD335" s="191" t="e">
        <f t="shared" si="20"/>
        <v>#VALUE!</v>
      </c>
      <c r="AE335" s="191" t="e">
        <f t="shared" si="21"/>
        <v>#VALUE!</v>
      </c>
      <c r="AF335" s="191"/>
      <c r="AG335" s="191"/>
      <c r="AH335" s="191"/>
    </row>
    <row r="336" spans="1:34" x14ac:dyDescent="0.2">
      <c r="A336" s="14" t="str">
        <f t="shared" si="22"/>
        <v>(333, 'CAGEPA', 'BORBOREMA', 'SUMÉ - ETA VELHA', '0', '0', '', '', '0'),</v>
      </c>
      <c r="B336" s="14" t="s">
        <v>8395</v>
      </c>
      <c r="C336" s="14">
        <v>333</v>
      </c>
      <c r="D336" s="14" t="s">
        <v>8399</v>
      </c>
      <c r="E336" s="14" t="str">
        <f>"'"&amp;TabClienteLocalidade[[#This Row],[Cliente]]&amp;"'"</f>
        <v>'CAGEPA'</v>
      </c>
      <c r="F336" s="14" t="s">
        <v>8399</v>
      </c>
      <c r="G336" s="14" t="str">
        <f>"'"&amp;TabClienteLocalidade[[#This Row],[Regional]]&amp;"'"</f>
        <v>'BORBOREMA'</v>
      </c>
      <c r="H336" s="14" t="s">
        <v>8399</v>
      </c>
      <c r="I336" s="14" t="str">
        <f>"'"&amp;TabClienteLocalidade[[#This Row],[Localidade]]&amp;"'"</f>
        <v>'SUMÉ - ETA VELHA'</v>
      </c>
      <c r="J336" s="14" t="s">
        <v>8399</v>
      </c>
      <c r="K336" s="14" t="str">
        <f>"'"&amp;TabClienteLocalidade[[#This Row],[Colunas2]]&amp;"'"</f>
        <v>'0'</v>
      </c>
      <c r="L336" s="14" t="s">
        <v>8399</v>
      </c>
      <c r="M336" s="14" t="str">
        <f>"'"&amp;TabClienteLocalidade[[#This Row],[UF]]&amp;"'"</f>
        <v>'0'</v>
      </c>
      <c r="N336" s="14" t="s">
        <v>8399</v>
      </c>
      <c r="O336" s="14" t="str">
        <f>"'"&amp;IFERROR(TabClienteLocalidade[[#This Row],[Lat]],"")&amp;"'"</f>
        <v>''</v>
      </c>
      <c r="P336" s="14" t="s">
        <v>8399</v>
      </c>
      <c r="Q336" s="14" t="str">
        <f>"'"&amp;IFERROR(TabClienteLocalidade[[#This Row],[Log]],"")&amp;"'"</f>
        <v>''</v>
      </c>
      <c r="R336" s="14" t="s">
        <v>8399</v>
      </c>
      <c r="S336" s="14" t="str">
        <f t="shared" si="23"/>
        <v>'0'</v>
      </c>
      <c r="T336" s="213" t="s">
        <v>8397</v>
      </c>
      <c r="U336" s="213">
        <f>COUNTIFS(CLIENTE_FORN[NICK],TabClienteLocalidade[[#This Row],[Cliente]])</f>
        <v>1</v>
      </c>
      <c r="V336" s="143" t="s">
        <v>32</v>
      </c>
      <c r="W336" s="143" t="s">
        <v>161</v>
      </c>
      <c r="X336" s="145" t="s">
        <v>7297</v>
      </c>
      <c r="Y336" s="176">
        <f>IFERROR(INDEX(EtaCliente!K:K,MATCH(TabClienteLocalidade[[#This Row],[Validação]],EtaCliente!$B:$B,0)),TabClienteLocalidade[[#This Row],[Colunas14]])</f>
        <v>0</v>
      </c>
      <c r="Z336" s="176">
        <f>IFERROR(INDEX(EtaCliente!M:M,MATCH(TabClienteLocalidade[[#This Row],[Validação]],EtaCliente!$B:$B,0)),TabClienteLocalidade[[#This Row],[Colunas13]])</f>
        <v>0</v>
      </c>
      <c r="AA336" s="147">
        <f>COUNTIFS(EtaCliente!B:B,AB336,EtaCliente!B:B,"&gt;&amp;1")</f>
        <v>0</v>
      </c>
      <c r="AB336" s="147" t="str">
        <f>IF(TabClienteLocalidade[[#This Row],[Cliente]]="","",TabClienteLocalidade[[#This Row],[Cliente]]&amp;" - "&amp;TabClienteLocalidade[[#This Row],[Localidade]])</f>
        <v>CAGEPA - SUMÉ - ETA VELHA</v>
      </c>
      <c r="AC336" s="191"/>
      <c r="AD336" s="191" t="e">
        <f t="shared" si="20"/>
        <v>#VALUE!</v>
      </c>
      <c r="AE336" s="191" t="e">
        <f t="shared" si="21"/>
        <v>#VALUE!</v>
      </c>
      <c r="AF336" s="191"/>
      <c r="AG336" s="191"/>
      <c r="AH336" s="191"/>
    </row>
    <row r="337" spans="1:34" x14ac:dyDescent="0.2">
      <c r="A337" s="14" t="str">
        <f t="shared" si="22"/>
        <v>(334, 'CAGEPA', 'BORBOREMA', 'SUMÉ-ADUTORA DO CONGO EB II', '0', '0', '', '', '0'),</v>
      </c>
      <c r="B337" s="14" t="s">
        <v>8395</v>
      </c>
      <c r="C337" s="14">
        <v>334</v>
      </c>
      <c r="D337" s="14" t="s">
        <v>8399</v>
      </c>
      <c r="E337" s="14" t="str">
        <f>"'"&amp;TabClienteLocalidade[[#This Row],[Cliente]]&amp;"'"</f>
        <v>'CAGEPA'</v>
      </c>
      <c r="F337" s="14" t="s">
        <v>8399</v>
      </c>
      <c r="G337" s="14" t="str">
        <f>"'"&amp;TabClienteLocalidade[[#This Row],[Regional]]&amp;"'"</f>
        <v>'BORBOREMA'</v>
      </c>
      <c r="H337" s="14" t="s">
        <v>8399</v>
      </c>
      <c r="I337" s="14" t="str">
        <f>"'"&amp;TabClienteLocalidade[[#This Row],[Localidade]]&amp;"'"</f>
        <v>'SUMÉ-ADUTORA DO CONGO EB II'</v>
      </c>
      <c r="J337" s="14" t="s">
        <v>8399</v>
      </c>
      <c r="K337" s="14" t="str">
        <f>"'"&amp;TabClienteLocalidade[[#This Row],[Colunas2]]&amp;"'"</f>
        <v>'0'</v>
      </c>
      <c r="L337" s="14" t="s">
        <v>8399</v>
      </c>
      <c r="M337" s="14" t="str">
        <f>"'"&amp;TabClienteLocalidade[[#This Row],[UF]]&amp;"'"</f>
        <v>'0'</v>
      </c>
      <c r="N337" s="14" t="s">
        <v>8399</v>
      </c>
      <c r="O337" s="14" t="str">
        <f>"'"&amp;IFERROR(TabClienteLocalidade[[#This Row],[Lat]],"")&amp;"'"</f>
        <v>''</v>
      </c>
      <c r="P337" s="14" t="s">
        <v>8399</v>
      </c>
      <c r="Q337" s="14" t="str">
        <f>"'"&amp;IFERROR(TabClienteLocalidade[[#This Row],[Log]],"")&amp;"'"</f>
        <v>''</v>
      </c>
      <c r="R337" s="14" t="s">
        <v>8399</v>
      </c>
      <c r="S337" s="14" t="str">
        <f t="shared" si="23"/>
        <v>'0'</v>
      </c>
      <c r="T337" s="213" t="s">
        <v>8397</v>
      </c>
      <c r="U337" s="213">
        <f>COUNTIFS(CLIENTE_FORN[NICK],TabClienteLocalidade[[#This Row],[Cliente]])</f>
        <v>1</v>
      </c>
      <c r="V337" s="143" t="s">
        <v>32</v>
      </c>
      <c r="W337" s="143" t="s">
        <v>161</v>
      </c>
      <c r="X337" s="145" t="s">
        <v>7342</v>
      </c>
      <c r="Y337" s="176">
        <f>IFERROR(INDEX(EtaCliente!K:K,MATCH(TabClienteLocalidade[[#This Row],[Validação]],EtaCliente!$B:$B,0)),TabClienteLocalidade[[#This Row],[Colunas14]])</f>
        <v>0</v>
      </c>
      <c r="Z337" s="176">
        <f>IFERROR(INDEX(EtaCliente!M:M,MATCH(TabClienteLocalidade[[#This Row],[Validação]],EtaCliente!$B:$B,0)),TabClienteLocalidade[[#This Row],[Colunas13]])</f>
        <v>0</v>
      </c>
      <c r="AA337" s="147">
        <f>COUNTIFS(EtaCliente!B:B,AB337,EtaCliente!B:B,"&gt;&amp;1")</f>
        <v>0</v>
      </c>
      <c r="AB337" s="147" t="str">
        <f>IF(TabClienteLocalidade[[#This Row],[Cliente]]="","",TabClienteLocalidade[[#This Row],[Cliente]]&amp;" - "&amp;TabClienteLocalidade[[#This Row],[Localidade]])</f>
        <v>CAGEPA - SUMÉ-ADUTORA DO CONGO EB II</v>
      </c>
      <c r="AC337" s="191"/>
      <c r="AD337" s="191" t="e">
        <f t="shared" si="20"/>
        <v>#VALUE!</v>
      </c>
      <c r="AE337" s="191" t="e">
        <f t="shared" si="21"/>
        <v>#VALUE!</v>
      </c>
      <c r="AF337" s="191"/>
      <c r="AG337" s="191"/>
      <c r="AH337" s="191"/>
    </row>
    <row r="338" spans="1:34" x14ac:dyDescent="0.2">
      <c r="A338" s="14" t="str">
        <f t="shared" si="22"/>
        <v>(335, 'CAGEPA', 'ESPINHARAS', 'TAPEROÁ', '0', '0', '', '', '0'),</v>
      </c>
      <c r="B338" s="14" t="s">
        <v>8395</v>
      </c>
      <c r="C338" s="14">
        <v>335</v>
      </c>
      <c r="D338" s="14" t="s">
        <v>8399</v>
      </c>
      <c r="E338" s="14" t="str">
        <f>"'"&amp;TabClienteLocalidade[[#This Row],[Cliente]]&amp;"'"</f>
        <v>'CAGEPA'</v>
      </c>
      <c r="F338" s="14" t="s">
        <v>8399</v>
      </c>
      <c r="G338" s="14" t="str">
        <f>"'"&amp;TabClienteLocalidade[[#This Row],[Regional]]&amp;"'"</f>
        <v>'ESPINHARAS'</v>
      </c>
      <c r="H338" s="14" t="s">
        <v>8399</v>
      </c>
      <c r="I338" s="14" t="str">
        <f>"'"&amp;TabClienteLocalidade[[#This Row],[Localidade]]&amp;"'"</f>
        <v>'TAPEROÁ'</v>
      </c>
      <c r="J338" s="14" t="s">
        <v>8399</v>
      </c>
      <c r="K338" s="14" t="str">
        <f>"'"&amp;TabClienteLocalidade[[#This Row],[Colunas2]]&amp;"'"</f>
        <v>'0'</v>
      </c>
      <c r="L338" s="14" t="s">
        <v>8399</v>
      </c>
      <c r="M338" s="14" t="str">
        <f>"'"&amp;TabClienteLocalidade[[#This Row],[UF]]&amp;"'"</f>
        <v>'0'</v>
      </c>
      <c r="N338" s="14" t="s">
        <v>8399</v>
      </c>
      <c r="O338" s="14" t="str">
        <f>"'"&amp;IFERROR(TabClienteLocalidade[[#This Row],[Lat]],"")&amp;"'"</f>
        <v>''</v>
      </c>
      <c r="P338" s="14" t="s">
        <v>8399</v>
      </c>
      <c r="Q338" s="14" t="str">
        <f>"'"&amp;IFERROR(TabClienteLocalidade[[#This Row],[Log]],"")&amp;"'"</f>
        <v>''</v>
      </c>
      <c r="R338" s="14" t="s">
        <v>8399</v>
      </c>
      <c r="S338" s="14" t="str">
        <f t="shared" si="23"/>
        <v>'0'</v>
      </c>
      <c r="T338" s="213" t="s">
        <v>8397</v>
      </c>
      <c r="U338" s="213">
        <f>COUNTIFS(CLIENTE_FORN[NICK],TabClienteLocalidade[[#This Row],[Cliente]])</f>
        <v>1</v>
      </c>
      <c r="V338" s="145" t="s">
        <v>32</v>
      </c>
      <c r="W338" s="145" t="s">
        <v>136</v>
      </c>
      <c r="X338" s="145" t="s">
        <v>7298</v>
      </c>
      <c r="Y338" s="176">
        <f>IFERROR(INDEX(EtaCliente!K:K,MATCH(TabClienteLocalidade[[#This Row],[Validação]],EtaCliente!$B:$B,0)),TabClienteLocalidade[[#This Row],[Colunas14]])</f>
        <v>0</v>
      </c>
      <c r="Z338" s="176">
        <f>IFERROR(INDEX(EtaCliente!M:M,MATCH(TabClienteLocalidade[[#This Row],[Validação]],EtaCliente!$B:$B,0)),TabClienteLocalidade[[#This Row],[Colunas13]])</f>
        <v>0</v>
      </c>
      <c r="AA338" s="147">
        <f>COUNTIFS(EtaCliente!B:B,AB338,EtaCliente!B:B,"&gt;&amp;1")</f>
        <v>0</v>
      </c>
      <c r="AB338" s="147" t="str">
        <f>IF(TabClienteLocalidade[[#This Row],[Cliente]]="","",TabClienteLocalidade[[#This Row],[Cliente]]&amp;" - "&amp;TabClienteLocalidade[[#This Row],[Localidade]])</f>
        <v>CAGEPA - TAPEROÁ</v>
      </c>
      <c r="AC338" s="191"/>
      <c r="AD338" s="191" t="e">
        <f t="shared" si="20"/>
        <v>#VALUE!</v>
      </c>
      <c r="AE338" s="191" t="e">
        <f t="shared" si="21"/>
        <v>#VALUE!</v>
      </c>
      <c r="AF338" s="191"/>
      <c r="AG338" s="191"/>
      <c r="AH338" s="191"/>
    </row>
    <row r="339" spans="1:34" x14ac:dyDescent="0.2">
      <c r="A339" s="14" t="str">
        <f t="shared" si="22"/>
        <v>(336, 'CAGEPA', '', 'TAVARES', 'TAVARES', 'PB', '', '', '0'),</v>
      </c>
      <c r="B339" s="14" t="s">
        <v>8395</v>
      </c>
      <c r="C339" s="14">
        <v>336</v>
      </c>
      <c r="D339" s="14" t="s">
        <v>8399</v>
      </c>
      <c r="E339" s="14" t="str">
        <f>"'"&amp;TabClienteLocalidade[[#This Row],[Cliente]]&amp;"'"</f>
        <v>'CAGEPA'</v>
      </c>
      <c r="F339" s="14" t="s">
        <v>8399</v>
      </c>
      <c r="G339" s="14" t="str">
        <f>"'"&amp;TabClienteLocalidade[[#This Row],[Regional]]&amp;"'"</f>
        <v>''</v>
      </c>
      <c r="H339" s="14" t="s">
        <v>8399</v>
      </c>
      <c r="I339" s="14" t="str">
        <f>"'"&amp;TabClienteLocalidade[[#This Row],[Localidade]]&amp;"'"</f>
        <v>'TAVARES'</v>
      </c>
      <c r="J339" s="14" t="s">
        <v>8399</v>
      </c>
      <c r="K339" s="14" t="str">
        <f>"'"&amp;TabClienteLocalidade[[#This Row],[Colunas2]]&amp;"'"</f>
        <v>'TAVARES'</v>
      </c>
      <c r="L339" s="14" t="s">
        <v>8399</v>
      </c>
      <c r="M339" s="14" t="str">
        <f>"'"&amp;TabClienteLocalidade[[#This Row],[UF]]&amp;"'"</f>
        <v>'PB'</v>
      </c>
      <c r="N339" s="14" t="s">
        <v>8399</v>
      </c>
      <c r="O339" s="14" t="str">
        <f>"'"&amp;IFERROR(TabClienteLocalidade[[#This Row],[Lat]],"")&amp;"'"</f>
        <v>''</v>
      </c>
      <c r="P339" s="14" t="s">
        <v>8399</v>
      </c>
      <c r="Q339" s="14" t="str">
        <f>"'"&amp;IFERROR(TabClienteLocalidade[[#This Row],[Log]],"")&amp;"'"</f>
        <v>''</v>
      </c>
      <c r="R339" s="14" t="s">
        <v>8399</v>
      </c>
      <c r="S339" s="14" t="str">
        <f t="shared" si="23"/>
        <v>'0'</v>
      </c>
      <c r="T339" s="213" t="s">
        <v>8397</v>
      </c>
      <c r="U339" s="213">
        <f>COUNTIFS(CLIENTE_FORN[NICK],TabClienteLocalidade[[#This Row],[Cliente]])</f>
        <v>1</v>
      </c>
      <c r="V339" s="143" t="s">
        <v>32</v>
      </c>
      <c r="X339" s="145" t="s">
        <v>511</v>
      </c>
      <c r="Y339" s="176" t="str">
        <f>IFERROR(INDEX(EtaCliente!K:K,MATCH(TabClienteLocalidade[[#This Row],[Validação]],EtaCliente!$B:$B,0)),TabClienteLocalidade[[#This Row],[Colunas14]])</f>
        <v>PB</v>
      </c>
      <c r="Z339" s="176" t="str">
        <f>IFERROR(INDEX(EtaCliente!M:M,MATCH(TabClienteLocalidade[[#This Row],[Validação]],EtaCliente!$B:$B,0)),TabClienteLocalidade[[#This Row],[Colunas13]])</f>
        <v>TAVARES</v>
      </c>
      <c r="AA339" s="147">
        <f>COUNTIFS(EtaCliente!B:B,AB339,EtaCliente!B:B,"&gt;&amp;1")</f>
        <v>1</v>
      </c>
      <c r="AB339" s="147" t="str">
        <f>IF(TabClienteLocalidade[[#This Row],[Cliente]]="","",TabClienteLocalidade[[#This Row],[Cliente]]&amp;" - "&amp;TabClienteLocalidade[[#This Row],[Localidade]])</f>
        <v>CAGEPA - TAVARES</v>
      </c>
      <c r="AC339" s="191"/>
      <c r="AD339" s="191" t="e">
        <f t="shared" si="20"/>
        <v>#VALUE!</v>
      </c>
      <c r="AE339" s="191" t="e">
        <f t="shared" si="21"/>
        <v>#VALUE!</v>
      </c>
      <c r="AF339" s="191"/>
      <c r="AG339" s="191"/>
      <c r="AH339" s="191"/>
    </row>
    <row r="340" spans="1:34" x14ac:dyDescent="0.2">
      <c r="A340" s="14" t="str">
        <f t="shared" si="22"/>
        <v>(337, 'CAGEPA', '', 'TEIXEIRA', 'TEIXEIRA', 'PB', '', '', '0'),</v>
      </c>
      <c r="B340" s="14" t="s">
        <v>8395</v>
      </c>
      <c r="C340" s="14">
        <v>337</v>
      </c>
      <c r="D340" s="14" t="s">
        <v>8399</v>
      </c>
      <c r="E340" s="14" t="str">
        <f>"'"&amp;TabClienteLocalidade[[#This Row],[Cliente]]&amp;"'"</f>
        <v>'CAGEPA'</v>
      </c>
      <c r="F340" s="14" t="s">
        <v>8399</v>
      </c>
      <c r="G340" s="14" t="str">
        <f>"'"&amp;TabClienteLocalidade[[#This Row],[Regional]]&amp;"'"</f>
        <v>''</v>
      </c>
      <c r="H340" s="14" t="s">
        <v>8399</v>
      </c>
      <c r="I340" s="14" t="str">
        <f>"'"&amp;TabClienteLocalidade[[#This Row],[Localidade]]&amp;"'"</f>
        <v>'TEIXEIRA'</v>
      </c>
      <c r="J340" s="14" t="s">
        <v>8399</v>
      </c>
      <c r="K340" s="14" t="str">
        <f>"'"&amp;TabClienteLocalidade[[#This Row],[Colunas2]]&amp;"'"</f>
        <v>'TEIXEIRA'</v>
      </c>
      <c r="L340" s="14" t="s">
        <v>8399</v>
      </c>
      <c r="M340" s="14" t="str">
        <f>"'"&amp;TabClienteLocalidade[[#This Row],[UF]]&amp;"'"</f>
        <v>'PB'</v>
      </c>
      <c r="N340" s="14" t="s">
        <v>8399</v>
      </c>
      <c r="O340" s="14" t="str">
        <f>"'"&amp;IFERROR(TabClienteLocalidade[[#This Row],[Lat]],"")&amp;"'"</f>
        <v>''</v>
      </c>
      <c r="P340" s="14" t="s">
        <v>8399</v>
      </c>
      <c r="Q340" s="14" t="str">
        <f>"'"&amp;IFERROR(TabClienteLocalidade[[#This Row],[Log]],"")&amp;"'"</f>
        <v>''</v>
      </c>
      <c r="R340" s="14" t="s">
        <v>8399</v>
      </c>
      <c r="S340" s="14" t="str">
        <f t="shared" si="23"/>
        <v>'0'</v>
      </c>
      <c r="T340" s="213" t="s">
        <v>8397</v>
      </c>
      <c r="U340" s="213">
        <f>COUNTIFS(CLIENTE_FORN[NICK],TabClienteLocalidade[[#This Row],[Cliente]])</f>
        <v>1</v>
      </c>
      <c r="V340" s="143" t="s">
        <v>32</v>
      </c>
      <c r="X340" s="145" t="s">
        <v>512</v>
      </c>
      <c r="Y340" s="176" t="str">
        <f>IFERROR(INDEX(EtaCliente!K:K,MATCH(TabClienteLocalidade[[#This Row],[Validação]],EtaCliente!$B:$B,0)),TabClienteLocalidade[[#This Row],[Colunas14]])</f>
        <v>PB</v>
      </c>
      <c r="Z340" s="176" t="str">
        <f>IFERROR(INDEX(EtaCliente!M:M,MATCH(TabClienteLocalidade[[#This Row],[Validação]],EtaCliente!$B:$B,0)),TabClienteLocalidade[[#This Row],[Colunas13]])</f>
        <v>TEIXEIRA</v>
      </c>
      <c r="AA340" s="147">
        <f>COUNTIFS(EtaCliente!B:B,AB340,EtaCliente!B:B,"&gt;&amp;1")</f>
        <v>1</v>
      </c>
      <c r="AB340" s="147" t="str">
        <f>IF(TabClienteLocalidade[[#This Row],[Cliente]]="","",TabClienteLocalidade[[#This Row],[Cliente]]&amp;" - "&amp;TabClienteLocalidade[[#This Row],[Localidade]])</f>
        <v>CAGEPA - TEIXEIRA</v>
      </c>
      <c r="AC340" s="191"/>
      <c r="AD340" s="191" t="e">
        <f t="shared" si="20"/>
        <v>#VALUE!</v>
      </c>
      <c r="AE340" s="191" t="e">
        <f t="shared" si="21"/>
        <v>#VALUE!</v>
      </c>
      <c r="AF340" s="191"/>
      <c r="AG340" s="191"/>
      <c r="AH340" s="191"/>
    </row>
    <row r="341" spans="1:34" x14ac:dyDescent="0.2">
      <c r="A341" s="14" t="str">
        <f t="shared" si="22"/>
        <v>(338, 'CAGEPA', '', 'TRIUNFO', 'TRIUNFO', 'PB', '', '', '0'),</v>
      </c>
      <c r="B341" s="14" t="s">
        <v>8395</v>
      </c>
      <c r="C341" s="14">
        <v>338</v>
      </c>
      <c r="D341" s="14" t="s">
        <v>8399</v>
      </c>
      <c r="E341" s="14" t="str">
        <f>"'"&amp;TabClienteLocalidade[[#This Row],[Cliente]]&amp;"'"</f>
        <v>'CAGEPA'</v>
      </c>
      <c r="F341" s="14" t="s">
        <v>8399</v>
      </c>
      <c r="G341" s="14" t="str">
        <f>"'"&amp;TabClienteLocalidade[[#This Row],[Regional]]&amp;"'"</f>
        <v>''</v>
      </c>
      <c r="H341" s="14" t="s">
        <v>8399</v>
      </c>
      <c r="I341" s="14" t="str">
        <f>"'"&amp;TabClienteLocalidade[[#This Row],[Localidade]]&amp;"'"</f>
        <v>'TRIUNFO'</v>
      </c>
      <c r="J341" s="14" t="s">
        <v>8399</v>
      </c>
      <c r="K341" s="14" t="str">
        <f>"'"&amp;TabClienteLocalidade[[#This Row],[Colunas2]]&amp;"'"</f>
        <v>'TRIUNFO'</v>
      </c>
      <c r="L341" s="14" t="s">
        <v>8399</v>
      </c>
      <c r="M341" s="14" t="str">
        <f>"'"&amp;TabClienteLocalidade[[#This Row],[UF]]&amp;"'"</f>
        <v>'PB'</v>
      </c>
      <c r="N341" s="14" t="s">
        <v>8399</v>
      </c>
      <c r="O341" s="14" t="str">
        <f>"'"&amp;IFERROR(TabClienteLocalidade[[#This Row],[Lat]],"")&amp;"'"</f>
        <v>''</v>
      </c>
      <c r="P341" s="14" t="s">
        <v>8399</v>
      </c>
      <c r="Q341" s="14" t="str">
        <f>"'"&amp;IFERROR(TabClienteLocalidade[[#This Row],[Log]],"")&amp;"'"</f>
        <v>''</v>
      </c>
      <c r="R341" s="14" t="s">
        <v>8399</v>
      </c>
      <c r="S341" s="14" t="str">
        <f t="shared" si="23"/>
        <v>'0'</v>
      </c>
      <c r="T341" s="213" t="s">
        <v>8397</v>
      </c>
      <c r="U341" s="213">
        <f>COUNTIFS(CLIENTE_FORN[NICK],TabClienteLocalidade[[#This Row],[Cliente]])</f>
        <v>1</v>
      </c>
      <c r="V341" s="143" t="s">
        <v>32</v>
      </c>
      <c r="X341" s="145" t="s">
        <v>513</v>
      </c>
      <c r="Y341" s="176" t="str">
        <f>IFERROR(INDEX(EtaCliente!K:K,MATCH(TabClienteLocalidade[[#This Row],[Validação]],EtaCliente!$B:$B,0)),TabClienteLocalidade[[#This Row],[Colunas14]])</f>
        <v>PB</v>
      </c>
      <c r="Z341" s="176" t="str">
        <f>IFERROR(INDEX(EtaCliente!M:M,MATCH(TabClienteLocalidade[[#This Row],[Validação]],EtaCliente!$B:$B,0)),TabClienteLocalidade[[#This Row],[Colunas13]])</f>
        <v>TRIUNFO</v>
      </c>
      <c r="AA341" s="147">
        <f>COUNTIFS(EtaCliente!B:B,AB341,EtaCliente!B:B,"&gt;&amp;1")</f>
        <v>1</v>
      </c>
      <c r="AB341" s="147" t="str">
        <f>IF(TabClienteLocalidade[[#This Row],[Cliente]]="","",TabClienteLocalidade[[#This Row],[Cliente]]&amp;" - "&amp;TabClienteLocalidade[[#This Row],[Localidade]])</f>
        <v>CAGEPA - TRIUNFO</v>
      </c>
      <c r="AC341" s="191"/>
      <c r="AD341" s="191" t="e">
        <f t="shared" si="20"/>
        <v>#VALUE!</v>
      </c>
      <c r="AE341" s="191" t="e">
        <f t="shared" si="21"/>
        <v>#VALUE!</v>
      </c>
      <c r="AF341" s="191"/>
      <c r="AG341" s="191"/>
      <c r="AH341" s="191"/>
    </row>
    <row r="342" spans="1:34" x14ac:dyDescent="0.2">
      <c r="A342" s="14" t="str">
        <f t="shared" si="22"/>
        <v>(339, 'CAGEPA', '', 'UIRAUNA', 'UIRAUNA', 'PB', '', '', '0'),</v>
      </c>
      <c r="B342" s="14" t="s">
        <v>8395</v>
      </c>
      <c r="C342" s="14">
        <v>339</v>
      </c>
      <c r="D342" s="14" t="s">
        <v>8399</v>
      </c>
      <c r="E342" s="14" t="str">
        <f>"'"&amp;TabClienteLocalidade[[#This Row],[Cliente]]&amp;"'"</f>
        <v>'CAGEPA'</v>
      </c>
      <c r="F342" s="14" t="s">
        <v>8399</v>
      </c>
      <c r="G342" s="14" t="str">
        <f>"'"&amp;TabClienteLocalidade[[#This Row],[Regional]]&amp;"'"</f>
        <v>''</v>
      </c>
      <c r="H342" s="14" t="s">
        <v>8399</v>
      </c>
      <c r="I342" s="14" t="str">
        <f>"'"&amp;TabClienteLocalidade[[#This Row],[Localidade]]&amp;"'"</f>
        <v>'UIRAUNA'</v>
      </c>
      <c r="J342" s="14" t="s">
        <v>8399</v>
      </c>
      <c r="K342" s="14" t="str">
        <f>"'"&amp;TabClienteLocalidade[[#This Row],[Colunas2]]&amp;"'"</f>
        <v>'UIRAUNA'</v>
      </c>
      <c r="L342" s="14" t="s">
        <v>8399</v>
      </c>
      <c r="M342" s="14" t="str">
        <f>"'"&amp;TabClienteLocalidade[[#This Row],[UF]]&amp;"'"</f>
        <v>'PB'</v>
      </c>
      <c r="N342" s="14" t="s">
        <v>8399</v>
      </c>
      <c r="O342" s="14" t="str">
        <f>"'"&amp;IFERROR(TabClienteLocalidade[[#This Row],[Lat]],"")&amp;"'"</f>
        <v>''</v>
      </c>
      <c r="P342" s="14" t="s">
        <v>8399</v>
      </c>
      <c r="Q342" s="14" t="str">
        <f>"'"&amp;IFERROR(TabClienteLocalidade[[#This Row],[Log]],"")&amp;"'"</f>
        <v>''</v>
      </c>
      <c r="R342" s="14" t="s">
        <v>8399</v>
      </c>
      <c r="S342" s="14" t="str">
        <f t="shared" si="23"/>
        <v>'0'</v>
      </c>
      <c r="T342" s="213" t="s">
        <v>8397</v>
      </c>
      <c r="U342" s="213">
        <f>COUNTIFS(CLIENTE_FORN[NICK],TabClienteLocalidade[[#This Row],[Cliente]])</f>
        <v>1</v>
      </c>
      <c r="V342" s="143" t="s">
        <v>32</v>
      </c>
      <c r="X342" s="145" t="s">
        <v>514</v>
      </c>
      <c r="Y342" s="176" t="str">
        <f>IFERROR(INDEX(EtaCliente!K:K,MATCH(TabClienteLocalidade[[#This Row],[Validação]],EtaCliente!$B:$B,0)),TabClienteLocalidade[[#This Row],[Colunas14]])</f>
        <v>PB</v>
      </c>
      <c r="Z342" s="176" t="str">
        <f>IFERROR(INDEX(EtaCliente!M:M,MATCH(TabClienteLocalidade[[#This Row],[Validação]],EtaCliente!$B:$B,0)),TabClienteLocalidade[[#This Row],[Colunas13]])</f>
        <v>UIRAUNA</v>
      </c>
      <c r="AA342" s="147">
        <f>COUNTIFS(EtaCliente!B:B,AB342,EtaCliente!B:B,"&gt;&amp;1")</f>
        <v>1</v>
      </c>
      <c r="AB342" s="147" t="str">
        <f>IF(TabClienteLocalidade[[#This Row],[Cliente]]="","",TabClienteLocalidade[[#This Row],[Cliente]]&amp;" - "&amp;TabClienteLocalidade[[#This Row],[Localidade]])</f>
        <v>CAGEPA - UIRAUNA</v>
      </c>
      <c r="AC342" s="191"/>
      <c r="AD342" s="191" t="e">
        <f t="shared" si="20"/>
        <v>#VALUE!</v>
      </c>
      <c r="AE342" s="191" t="e">
        <f t="shared" si="21"/>
        <v>#VALUE!</v>
      </c>
      <c r="AF342" s="191"/>
      <c r="AG342" s="191"/>
      <c r="AH342" s="191"/>
    </row>
    <row r="343" spans="1:34" x14ac:dyDescent="0.2">
      <c r="A343" s="14" t="str">
        <f t="shared" si="22"/>
        <v>(340, 'CAGEPA', '', 'UIRAUNA - CAPIVARA', 'UIRAUNA', 'PB', '', '', '0'),</v>
      </c>
      <c r="B343" s="14" t="s">
        <v>8395</v>
      </c>
      <c r="C343" s="14">
        <v>340</v>
      </c>
      <c r="D343" s="14" t="s">
        <v>8399</v>
      </c>
      <c r="E343" s="14" t="str">
        <f>"'"&amp;TabClienteLocalidade[[#This Row],[Cliente]]&amp;"'"</f>
        <v>'CAGEPA'</v>
      </c>
      <c r="F343" s="14" t="s">
        <v>8399</v>
      </c>
      <c r="G343" s="14" t="str">
        <f>"'"&amp;TabClienteLocalidade[[#This Row],[Regional]]&amp;"'"</f>
        <v>''</v>
      </c>
      <c r="H343" s="14" t="s">
        <v>8399</v>
      </c>
      <c r="I343" s="14" t="str">
        <f>"'"&amp;TabClienteLocalidade[[#This Row],[Localidade]]&amp;"'"</f>
        <v>'UIRAUNA - CAPIVARA'</v>
      </c>
      <c r="J343" s="14" t="s">
        <v>8399</v>
      </c>
      <c r="K343" s="14" t="str">
        <f>"'"&amp;TabClienteLocalidade[[#This Row],[Colunas2]]&amp;"'"</f>
        <v>'UIRAUNA'</v>
      </c>
      <c r="L343" s="14" t="s">
        <v>8399</v>
      </c>
      <c r="M343" s="14" t="str">
        <f>"'"&amp;TabClienteLocalidade[[#This Row],[UF]]&amp;"'"</f>
        <v>'PB'</v>
      </c>
      <c r="N343" s="14" t="s">
        <v>8399</v>
      </c>
      <c r="O343" s="14" t="str">
        <f>"'"&amp;IFERROR(TabClienteLocalidade[[#This Row],[Lat]],"")&amp;"'"</f>
        <v>''</v>
      </c>
      <c r="P343" s="14" t="s">
        <v>8399</v>
      </c>
      <c r="Q343" s="14" t="str">
        <f>"'"&amp;IFERROR(TabClienteLocalidade[[#This Row],[Log]],"")&amp;"'"</f>
        <v>''</v>
      </c>
      <c r="R343" s="14" t="s">
        <v>8399</v>
      </c>
      <c r="S343" s="14" t="str">
        <f t="shared" si="23"/>
        <v>'0'</v>
      </c>
      <c r="T343" s="213" t="s">
        <v>8397</v>
      </c>
      <c r="U343" s="213">
        <f>COUNTIFS(CLIENTE_FORN[NICK],TabClienteLocalidade[[#This Row],[Cliente]])</f>
        <v>1</v>
      </c>
      <c r="V343" s="143" t="s">
        <v>32</v>
      </c>
      <c r="X343" s="145" t="s">
        <v>7343</v>
      </c>
      <c r="Y343" s="176" t="str">
        <f>IFERROR(INDEX(EtaCliente!K:K,MATCH(TabClienteLocalidade[[#This Row],[Validação]],EtaCliente!$B:$B,0)),TabClienteLocalidade[[#This Row],[Colunas14]])</f>
        <v>PB</v>
      </c>
      <c r="Z343" s="176" t="str">
        <f>IFERROR(INDEX(EtaCliente!M:M,MATCH(TabClienteLocalidade[[#This Row],[Validação]],EtaCliente!$B:$B,0)),TabClienteLocalidade[[#This Row],[Colunas13]])</f>
        <v>UIRAUNA</v>
      </c>
      <c r="AA343" s="147">
        <f>COUNTIFS(EtaCliente!B:B,AB343,EtaCliente!B:B,"&gt;&amp;1")</f>
        <v>1</v>
      </c>
      <c r="AB343" s="147" t="str">
        <f>IF(TabClienteLocalidade[[#This Row],[Cliente]]="","",TabClienteLocalidade[[#This Row],[Cliente]]&amp;" - "&amp;TabClienteLocalidade[[#This Row],[Localidade]])</f>
        <v>CAGEPA - UIRAUNA - CAPIVARA</v>
      </c>
      <c r="AC343" s="191"/>
      <c r="AD343" s="191" t="e">
        <f t="shared" si="20"/>
        <v>#VALUE!</v>
      </c>
      <c r="AE343" s="191" t="e">
        <f t="shared" si="21"/>
        <v>#VALUE!</v>
      </c>
      <c r="AF343" s="191"/>
      <c r="AG343" s="191"/>
      <c r="AH343" s="191"/>
    </row>
    <row r="344" spans="1:34" x14ac:dyDescent="0.2">
      <c r="A344" s="14" t="str">
        <f t="shared" si="22"/>
        <v>(341, 'CAGEPA', 'BORBOREMA', 'UMBUZEIRO', 'UMBUZEIRO', 'PB', '', '', '0'),</v>
      </c>
      <c r="B344" s="14" t="s">
        <v>8395</v>
      </c>
      <c r="C344" s="14">
        <v>341</v>
      </c>
      <c r="D344" s="14" t="s">
        <v>8399</v>
      </c>
      <c r="E344" s="14" t="str">
        <f>"'"&amp;TabClienteLocalidade[[#This Row],[Cliente]]&amp;"'"</f>
        <v>'CAGEPA'</v>
      </c>
      <c r="F344" s="14" t="s">
        <v>8399</v>
      </c>
      <c r="G344" s="14" t="str">
        <f>"'"&amp;TabClienteLocalidade[[#This Row],[Regional]]&amp;"'"</f>
        <v>'BORBOREMA'</v>
      </c>
      <c r="H344" s="14" t="s">
        <v>8399</v>
      </c>
      <c r="I344" s="14" t="str">
        <f>"'"&amp;TabClienteLocalidade[[#This Row],[Localidade]]&amp;"'"</f>
        <v>'UMBUZEIRO'</v>
      </c>
      <c r="J344" s="14" t="s">
        <v>8399</v>
      </c>
      <c r="K344" s="14" t="str">
        <f>"'"&amp;TabClienteLocalidade[[#This Row],[Colunas2]]&amp;"'"</f>
        <v>'UMBUZEIRO'</v>
      </c>
      <c r="L344" s="14" t="s">
        <v>8399</v>
      </c>
      <c r="M344" s="14" t="str">
        <f>"'"&amp;TabClienteLocalidade[[#This Row],[UF]]&amp;"'"</f>
        <v>'PB'</v>
      </c>
      <c r="N344" s="14" t="s">
        <v>8399</v>
      </c>
      <c r="O344" s="14" t="str">
        <f>"'"&amp;IFERROR(TabClienteLocalidade[[#This Row],[Lat]],"")&amp;"'"</f>
        <v>''</v>
      </c>
      <c r="P344" s="14" t="s">
        <v>8399</v>
      </c>
      <c r="Q344" s="14" t="str">
        <f>"'"&amp;IFERROR(TabClienteLocalidade[[#This Row],[Log]],"")&amp;"'"</f>
        <v>''</v>
      </c>
      <c r="R344" s="14" t="s">
        <v>8399</v>
      </c>
      <c r="S344" s="14" t="str">
        <f t="shared" si="23"/>
        <v>'0'</v>
      </c>
      <c r="T344" s="213" t="s">
        <v>8397</v>
      </c>
      <c r="U344" s="213">
        <f>COUNTIFS(CLIENTE_FORN[NICK],TabClienteLocalidade[[#This Row],[Cliente]])</f>
        <v>1</v>
      </c>
      <c r="V344" s="143" t="s">
        <v>32</v>
      </c>
      <c r="W344" s="143" t="s">
        <v>161</v>
      </c>
      <c r="X344" s="145" t="s">
        <v>515</v>
      </c>
      <c r="Y344" s="176" t="str">
        <f>IFERROR(INDEX(EtaCliente!K:K,MATCH(TabClienteLocalidade[[#This Row],[Validação]],EtaCliente!$B:$B,0)),TabClienteLocalidade[[#This Row],[Colunas14]])</f>
        <v>PB</v>
      </c>
      <c r="Z344" s="176" t="str">
        <f>IFERROR(INDEX(EtaCliente!M:M,MATCH(TabClienteLocalidade[[#This Row],[Validação]],EtaCliente!$B:$B,0)),TabClienteLocalidade[[#This Row],[Colunas13]])</f>
        <v>UMBUZEIRO</v>
      </c>
      <c r="AA344" s="147">
        <f>COUNTIFS(EtaCliente!B:B,AB344,EtaCliente!B:B,"&gt;&amp;1")</f>
        <v>1</v>
      </c>
      <c r="AB344" s="147" t="str">
        <f>IF(TabClienteLocalidade[[#This Row],[Cliente]]="","",TabClienteLocalidade[[#This Row],[Cliente]]&amp;" - "&amp;TabClienteLocalidade[[#This Row],[Localidade]])</f>
        <v>CAGEPA - UMBUZEIRO</v>
      </c>
      <c r="AC344" s="191"/>
      <c r="AD344" s="191" t="e">
        <f t="shared" si="20"/>
        <v>#VALUE!</v>
      </c>
      <c r="AE344" s="191" t="e">
        <f t="shared" si="21"/>
        <v>#VALUE!</v>
      </c>
      <c r="AF344" s="191"/>
      <c r="AG344" s="191"/>
      <c r="AH344" s="191"/>
    </row>
    <row r="345" spans="1:34" x14ac:dyDescent="0.2">
      <c r="A345" s="14" t="str">
        <f t="shared" si="22"/>
        <v>(342, 'CAGEPA', '', 'VÁRZEA', '0', '0', '', '', '0'),</v>
      </c>
      <c r="B345" s="14" t="s">
        <v>8395</v>
      </c>
      <c r="C345" s="14">
        <v>342</v>
      </c>
      <c r="D345" s="14" t="s">
        <v>8399</v>
      </c>
      <c r="E345" s="14" t="str">
        <f>"'"&amp;TabClienteLocalidade[[#This Row],[Cliente]]&amp;"'"</f>
        <v>'CAGEPA'</v>
      </c>
      <c r="F345" s="14" t="s">
        <v>8399</v>
      </c>
      <c r="G345" s="14" t="str">
        <f>"'"&amp;TabClienteLocalidade[[#This Row],[Regional]]&amp;"'"</f>
        <v>''</v>
      </c>
      <c r="H345" s="14" t="s">
        <v>8399</v>
      </c>
      <c r="I345" s="14" t="str">
        <f>"'"&amp;TabClienteLocalidade[[#This Row],[Localidade]]&amp;"'"</f>
        <v>'VÁRZEA'</v>
      </c>
      <c r="J345" s="14" t="s">
        <v>8399</v>
      </c>
      <c r="K345" s="14" t="str">
        <f>"'"&amp;TabClienteLocalidade[[#This Row],[Colunas2]]&amp;"'"</f>
        <v>'0'</v>
      </c>
      <c r="L345" s="14" t="s">
        <v>8399</v>
      </c>
      <c r="M345" s="14" t="str">
        <f>"'"&amp;TabClienteLocalidade[[#This Row],[UF]]&amp;"'"</f>
        <v>'0'</v>
      </c>
      <c r="N345" s="14" t="s">
        <v>8399</v>
      </c>
      <c r="O345" s="14" t="str">
        <f>"'"&amp;IFERROR(TabClienteLocalidade[[#This Row],[Lat]],"")&amp;"'"</f>
        <v>''</v>
      </c>
      <c r="P345" s="14" t="s">
        <v>8399</v>
      </c>
      <c r="Q345" s="14" t="str">
        <f>"'"&amp;IFERROR(TabClienteLocalidade[[#This Row],[Log]],"")&amp;"'"</f>
        <v>''</v>
      </c>
      <c r="R345" s="14" t="s">
        <v>8399</v>
      </c>
      <c r="S345" s="14" t="str">
        <f t="shared" si="23"/>
        <v>'0'</v>
      </c>
      <c r="T345" s="213" t="s">
        <v>8397</v>
      </c>
      <c r="U345" s="213">
        <f>COUNTIFS(CLIENTE_FORN[NICK],TabClienteLocalidade[[#This Row],[Cliente]])</f>
        <v>1</v>
      </c>
      <c r="V345" s="143" t="s">
        <v>32</v>
      </c>
      <c r="X345" s="145" t="s">
        <v>7299</v>
      </c>
      <c r="Y345" s="176">
        <f>IFERROR(INDEX(EtaCliente!K:K,MATCH(TabClienteLocalidade[[#This Row],[Validação]],EtaCliente!$B:$B,0)),TabClienteLocalidade[[#This Row],[Colunas14]])</f>
        <v>0</v>
      </c>
      <c r="Z345" s="176">
        <f>IFERROR(INDEX(EtaCliente!M:M,MATCH(TabClienteLocalidade[[#This Row],[Validação]],EtaCliente!$B:$B,0)),TabClienteLocalidade[[#This Row],[Colunas13]])</f>
        <v>0</v>
      </c>
      <c r="AA345" s="147">
        <f>COUNTIFS(EtaCliente!B:B,AB345,EtaCliente!B:B,"&gt;&amp;1")</f>
        <v>0</v>
      </c>
      <c r="AB345" s="147" t="str">
        <f>IF(TabClienteLocalidade[[#This Row],[Cliente]]="","",TabClienteLocalidade[[#This Row],[Cliente]]&amp;" - "&amp;TabClienteLocalidade[[#This Row],[Localidade]])</f>
        <v>CAGEPA - VÁRZEA</v>
      </c>
      <c r="AC345" s="191"/>
      <c r="AD345" s="191" t="e">
        <f t="shared" si="20"/>
        <v>#VALUE!</v>
      </c>
      <c r="AE345" s="191" t="e">
        <f t="shared" si="21"/>
        <v>#VALUE!</v>
      </c>
      <c r="AF345" s="191"/>
      <c r="AG345" s="191"/>
      <c r="AH345" s="191"/>
    </row>
    <row r="346" spans="1:34" x14ac:dyDescent="0.2">
      <c r="A346" s="14" t="str">
        <f t="shared" si="22"/>
        <v>(343, 'CAGEPA', '', 'VISTA SERRANA', 'VISTA SERRANA', 'PB', '', '', '0'),</v>
      </c>
      <c r="B346" s="14" t="s">
        <v>8395</v>
      </c>
      <c r="C346" s="14">
        <v>343</v>
      </c>
      <c r="D346" s="14" t="s">
        <v>8399</v>
      </c>
      <c r="E346" s="14" t="str">
        <f>"'"&amp;TabClienteLocalidade[[#This Row],[Cliente]]&amp;"'"</f>
        <v>'CAGEPA'</v>
      </c>
      <c r="F346" s="14" t="s">
        <v>8399</v>
      </c>
      <c r="G346" s="14" t="str">
        <f>"'"&amp;TabClienteLocalidade[[#This Row],[Regional]]&amp;"'"</f>
        <v>''</v>
      </c>
      <c r="H346" s="14" t="s">
        <v>8399</v>
      </c>
      <c r="I346" s="14" t="str">
        <f>"'"&amp;TabClienteLocalidade[[#This Row],[Localidade]]&amp;"'"</f>
        <v>'VISTA SERRANA'</v>
      </c>
      <c r="J346" s="14" t="s">
        <v>8399</v>
      </c>
      <c r="K346" s="14" t="str">
        <f>"'"&amp;TabClienteLocalidade[[#This Row],[Colunas2]]&amp;"'"</f>
        <v>'VISTA SERRANA'</v>
      </c>
      <c r="L346" s="14" t="s">
        <v>8399</v>
      </c>
      <c r="M346" s="14" t="str">
        <f>"'"&amp;TabClienteLocalidade[[#This Row],[UF]]&amp;"'"</f>
        <v>'PB'</v>
      </c>
      <c r="N346" s="14" t="s">
        <v>8399</v>
      </c>
      <c r="O346" s="14" t="str">
        <f>"'"&amp;IFERROR(TabClienteLocalidade[[#This Row],[Lat]],"")&amp;"'"</f>
        <v>''</v>
      </c>
      <c r="P346" s="14" t="s">
        <v>8399</v>
      </c>
      <c r="Q346" s="14" t="str">
        <f>"'"&amp;IFERROR(TabClienteLocalidade[[#This Row],[Log]],"")&amp;"'"</f>
        <v>''</v>
      </c>
      <c r="R346" s="14" t="s">
        <v>8399</v>
      </c>
      <c r="S346" s="14" t="str">
        <f t="shared" si="23"/>
        <v>'0'</v>
      </c>
      <c r="T346" s="213" t="s">
        <v>8397</v>
      </c>
      <c r="U346" s="213">
        <f>COUNTIFS(CLIENTE_FORN[NICK],TabClienteLocalidade[[#This Row],[Cliente]])</f>
        <v>1</v>
      </c>
      <c r="V346" s="143" t="s">
        <v>32</v>
      </c>
      <c r="X346" s="145" t="s">
        <v>516</v>
      </c>
      <c r="Y346" s="176" t="str">
        <f>IFERROR(INDEX(EtaCliente!K:K,MATCH(TabClienteLocalidade[[#This Row],[Validação]],EtaCliente!$B:$B,0)),TabClienteLocalidade[[#This Row],[Colunas14]])</f>
        <v>PB</v>
      </c>
      <c r="Z346" s="176" t="str">
        <f>IFERROR(INDEX(EtaCliente!M:M,MATCH(TabClienteLocalidade[[#This Row],[Validação]],EtaCliente!$B:$B,0)),TabClienteLocalidade[[#This Row],[Colunas13]])</f>
        <v>VISTA SERRANA</v>
      </c>
      <c r="AA346" s="147">
        <f>COUNTIFS(EtaCliente!B:B,AB346,EtaCliente!B:B,"&gt;&amp;1")</f>
        <v>1</v>
      </c>
      <c r="AB346" s="147" t="str">
        <f>IF(TabClienteLocalidade[[#This Row],[Cliente]]="","",TabClienteLocalidade[[#This Row],[Cliente]]&amp;" - "&amp;TabClienteLocalidade[[#This Row],[Localidade]])</f>
        <v>CAGEPA - VISTA SERRANA</v>
      </c>
      <c r="AC346" s="191"/>
      <c r="AD346" s="191" t="e">
        <f t="shared" si="20"/>
        <v>#VALUE!</v>
      </c>
      <c r="AE346" s="191" t="e">
        <f t="shared" si="21"/>
        <v>#VALUE!</v>
      </c>
      <c r="AF346" s="191"/>
      <c r="AG346" s="191"/>
      <c r="AH346" s="191"/>
    </row>
    <row r="347" spans="1:34" x14ac:dyDescent="0.2">
      <c r="A347" s="14" t="str">
        <f t="shared" si="22"/>
        <v>(344, 'CASAL', 'SERTÃO', 'AGUA BRANCA - EE5', 'AGUA BRANCA', 'AL', '', '', '0'),</v>
      </c>
      <c r="B347" s="14" t="s">
        <v>8395</v>
      </c>
      <c r="C347" s="14">
        <v>344</v>
      </c>
      <c r="D347" s="14" t="s">
        <v>8399</v>
      </c>
      <c r="E347" s="14" t="str">
        <f>"'"&amp;TabClienteLocalidade[[#This Row],[Cliente]]&amp;"'"</f>
        <v>'CASAL'</v>
      </c>
      <c r="F347" s="14" t="s">
        <v>8399</v>
      </c>
      <c r="G347" s="14" t="str">
        <f>"'"&amp;TabClienteLocalidade[[#This Row],[Regional]]&amp;"'"</f>
        <v>'SERTÃO'</v>
      </c>
      <c r="H347" s="14" t="s">
        <v>8399</v>
      </c>
      <c r="I347" s="14" t="str">
        <f>"'"&amp;TabClienteLocalidade[[#This Row],[Localidade]]&amp;"'"</f>
        <v>'AGUA BRANCA - EE5'</v>
      </c>
      <c r="J347" s="14" t="s">
        <v>8399</v>
      </c>
      <c r="K347" s="14" t="str">
        <f>"'"&amp;TabClienteLocalidade[[#This Row],[Colunas2]]&amp;"'"</f>
        <v>'AGUA BRANCA'</v>
      </c>
      <c r="L347" s="14" t="s">
        <v>8399</v>
      </c>
      <c r="M347" s="14" t="str">
        <f>"'"&amp;TabClienteLocalidade[[#This Row],[UF]]&amp;"'"</f>
        <v>'AL'</v>
      </c>
      <c r="N347" s="14" t="s">
        <v>8399</v>
      </c>
      <c r="O347" s="14" t="str">
        <f>"'"&amp;IFERROR(TabClienteLocalidade[[#This Row],[Lat]],"")&amp;"'"</f>
        <v>''</v>
      </c>
      <c r="P347" s="14" t="s">
        <v>8399</v>
      </c>
      <c r="Q347" s="14" t="str">
        <f>"'"&amp;IFERROR(TabClienteLocalidade[[#This Row],[Log]],"")&amp;"'"</f>
        <v>''</v>
      </c>
      <c r="R347" s="14" t="s">
        <v>8399</v>
      </c>
      <c r="S347" s="14" t="str">
        <f t="shared" si="23"/>
        <v>'0'</v>
      </c>
      <c r="T347" s="213" t="s">
        <v>8397</v>
      </c>
      <c r="U347" s="213">
        <f>COUNTIFS(CLIENTE_FORN[NICK],TabClienteLocalidade[[#This Row],[Cliente]])</f>
        <v>1</v>
      </c>
      <c r="V347" s="143" t="s">
        <v>42</v>
      </c>
      <c r="W347" s="143" t="s">
        <v>7300</v>
      </c>
      <c r="X347" s="145" t="s">
        <v>1274</v>
      </c>
      <c r="Y347" s="176" t="str">
        <f>IFERROR(INDEX(EtaCliente!K:K,MATCH(TabClienteLocalidade[[#This Row],[Validação]],EtaCliente!$B:$B,0)),TabClienteLocalidade[[#This Row],[Colunas14]])</f>
        <v>AL</v>
      </c>
      <c r="Z347" s="176" t="str">
        <f>IFERROR(INDEX(EtaCliente!M:M,MATCH(TabClienteLocalidade[[#This Row],[Validação]],EtaCliente!$B:$B,0)),TabClienteLocalidade[[#This Row],[Colunas13]])</f>
        <v>AGUA BRANCA</v>
      </c>
      <c r="AA347" s="147">
        <f>COUNTIFS(EtaCliente!B:B,AB347,EtaCliente!B:B,"&gt;&amp;1")</f>
        <v>1</v>
      </c>
      <c r="AB347" s="147" t="str">
        <f>IF(TabClienteLocalidade[[#This Row],[Cliente]]="","",TabClienteLocalidade[[#This Row],[Cliente]]&amp;" - "&amp;TabClienteLocalidade[[#This Row],[Localidade]])</f>
        <v>CASAL - AGUA BRANCA - EE5</v>
      </c>
      <c r="AC347" s="191"/>
      <c r="AD347" s="191" t="e">
        <f t="shared" si="20"/>
        <v>#VALUE!</v>
      </c>
      <c r="AE347" s="191" t="e">
        <f t="shared" si="21"/>
        <v>#VALUE!</v>
      </c>
      <c r="AF347" s="191"/>
      <c r="AG347" s="191"/>
      <c r="AH347" s="191"/>
    </row>
    <row r="348" spans="1:34" x14ac:dyDescent="0.2">
      <c r="A348" s="14" t="str">
        <f t="shared" si="22"/>
        <v>(345, 'CASAL', 'SERRANA', 'ANADIA', 'ANADIA', 'AL', '', '', '0'),</v>
      </c>
      <c r="B348" s="14" t="s">
        <v>8395</v>
      </c>
      <c r="C348" s="14">
        <v>345</v>
      </c>
      <c r="D348" s="14" t="s">
        <v>8399</v>
      </c>
      <c r="E348" s="14" t="str">
        <f>"'"&amp;TabClienteLocalidade[[#This Row],[Cliente]]&amp;"'"</f>
        <v>'CASAL'</v>
      </c>
      <c r="F348" s="14" t="s">
        <v>8399</v>
      </c>
      <c r="G348" s="14" t="str">
        <f>"'"&amp;TabClienteLocalidade[[#This Row],[Regional]]&amp;"'"</f>
        <v>'SERRANA'</v>
      </c>
      <c r="H348" s="14" t="s">
        <v>8399</v>
      </c>
      <c r="I348" s="14" t="str">
        <f>"'"&amp;TabClienteLocalidade[[#This Row],[Localidade]]&amp;"'"</f>
        <v>'ANADIA'</v>
      </c>
      <c r="J348" s="14" t="s">
        <v>8399</v>
      </c>
      <c r="K348" s="14" t="str">
        <f>"'"&amp;TabClienteLocalidade[[#This Row],[Colunas2]]&amp;"'"</f>
        <v>'ANADIA'</v>
      </c>
      <c r="L348" s="14" t="s">
        <v>8399</v>
      </c>
      <c r="M348" s="14" t="str">
        <f>"'"&amp;TabClienteLocalidade[[#This Row],[UF]]&amp;"'"</f>
        <v>'AL'</v>
      </c>
      <c r="N348" s="14" t="s">
        <v>8399</v>
      </c>
      <c r="O348" s="14" t="str">
        <f>"'"&amp;IFERROR(TabClienteLocalidade[[#This Row],[Lat]],"")&amp;"'"</f>
        <v>''</v>
      </c>
      <c r="P348" s="14" t="s">
        <v>8399</v>
      </c>
      <c r="Q348" s="14" t="str">
        <f>"'"&amp;IFERROR(TabClienteLocalidade[[#This Row],[Log]],"")&amp;"'"</f>
        <v>''</v>
      </c>
      <c r="R348" s="14" t="s">
        <v>8399</v>
      </c>
      <c r="S348" s="14" t="str">
        <f t="shared" si="23"/>
        <v>'0'</v>
      </c>
      <c r="T348" s="213" t="s">
        <v>8397</v>
      </c>
      <c r="U348" s="213">
        <f>COUNTIFS(CLIENTE_FORN[NICK],TabClienteLocalidade[[#This Row],[Cliente]])</f>
        <v>1</v>
      </c>
      <c r="V348" s="145" t="s">
        <v>42</v>
      </c>
      <c r="W348" s="145" t="s">
        <v>61</v>
      </c>
      <c r="X348" s="145" t="s">
        <v>206</v>
      </c>
      <c r="Y348" s="176" t="str">
        <f>IFERROR(INDEX(EtaCliente!K:K,MATCH(TabClienteLocalidade[[#This Row],[Validação]],EtaCliente!$B:$B,0)),TabClienteLocalidade[[#This Row],[Colunas14]])</f>
        <v>AL</v>
      </c>
      <c r="Z348" s="176" t="str">
        <f>IFERROR(INDEX(EtaCliente!M:M,MATCH(TabClienteLocalidade[[#This Row],[Validação]],EtaCliente!$B:$B,0)),TabClienteLocalidade[[#This Row],[Colunas13]])</f>
        <v>ANADIA</v>
      </c>
      <c r="AA348" s="147">
        <f>COUNTIFS(EtaCliente!B:B,AB348,EtaCliente!B:B,"&gt;&amp;1")</f>
        <v>1</v>
      </c>
      <c r="AB348" s="147" t="str">
        <f>IF(TabClienteLocalidade[[#This Row],[Cliente]]="","",TabClienteLocalidade[[#This Row],[Cliente]]&amp;" - "&amp;TabClienteLocalidade[[#This Row],[Localidade]])</f>
        <v>CASAL - ANADIA</v>
      </c>
      <c r="AC348" s="191"/>
      <c r="AD348" s="191" t="e">
        <f t="shared" si="20"/>
        <v>#VALUE!</v>
      </c>
      <c r="AE348" s="191" t="e">
        <f t="shared" si="21"/>
        <v>#VALUE!</v>
      </c>
      <c r="AF348" s="191"/>
      <c r="AG348" s="191"/>
      <c r="AH348" s="191"/>
    </row>
    <row r="349" spans="1:34" x14ac:dyDescent="0.2">
      <c r="A349" s="14" t="str">
        <f t="shared" si="22"/>
        <v>(346, 'CASAL', 'LESTE', 'BARRA DE SAO MIGUEL', 'BARRA DE SAO MIGUEL', 'AL', '', '', '0'),</v>
      </c>
      <c r="B349" s="14" t="s">
        <v>8395</v>
      </c>
      <c r="C349" s="14">
        <v>346</v>
      </c>
      <c r="D349" s="14" t="s">
        <v>8399</v>
      </c>
      <c r="E349" s="14" t="str">
        <f>"'"&amp;TabClienteLocalidade[[#This Row],[Cliente]]&amp;"'"</f>
        <v>'CASAL'</v>
      </c>
      <c r="F349" s="14" t="s">
        <v>8399</v>
      </c>
      <c r="G349" s="14" t="str">
        <f>"'"&amp;TabClienteLocalidade[[#This Row],[Regional]]&amp;"'"</f>
        <v>'LESTE'</v>
      </c>
      <c r="H349" s="14" t="s">
        <v>8399</v>
      </c>
      <c r="I349" s="14" t="str">
        <f>"'"&amp;TabClienteLocalidade[[#This Row],[Localidade]]&amp;"'"</f>
        <v>'BARRA DE SAO MIGUEL'</v>
      </c>
      <c r="J349" s="14" t="s">
        <v>8399</v>
      </c>
      <c r="K349" s="14" t="str">
        <f>"'"&amp;TabClienteLocalidade[[#This Row],[Colunas2]]&amp;"'"</f>
        <v>'BARRA DE SAO MIGUEL'</v>
      </c>
      <c r="L349" s="14" t="s">
        <v>8399</v>
      </c>
      <c r="M349" s="14" t="str">
        <f>"'"&amp;TabClienteLocalidade[[#This Row],[UF]]&amp;"'"</f>
        <v>'AL'</v>
      </c>
      <c r="N349" s="14" t="s">
        <v>8399</v>
      </c>
      <c r="O349" s="14" t="str">
        <f>"'"&amp;IFERROR(TabClienteLocalidade[[#This Row],[Lat]],"")&amp;"'"</f>
        <v>''</v>
      </c>
      <c r="P349" s="14" t="s">
        <v>8399</v>
      </c>
      <c r="Q349" s="14" t="str">
        <f>"'"&amp;IFERROR(TabClienteLocalidade[[#This Row],[Log]],"")&amp;"'"</f>
        <v>''</v>
      </c>
      <c r="R349" s="14" t="s">
        <v>8399</v>
      </c>
      <c r="S349" s="14" t="str">
        <f t="shared" si="23"/>
        <v>'0'</v>
      </c>
      <c r="T349" s="213" t="s">
        <v>8397</v>
      </c>
      <c r="U349" s="213">
        <f>COUNTIFS(CLIENTE_FORN[NICK],TabClienteLocalidade[[#This Row],[Cliente]])</f>
        <v>1</v>
      </c>
      <c r="V349" s="145" t="s">
        <v>42</v>
      </c>
      <c r="W349" s="145" t="s">
        <v>72</v>
      </c>
      <c r="X349" s="145" t="s">
        <v>1491</v>
      </c>
      <c r="Y349" s="176" t="str">
        <f>IFERROR(INDEX(EtaCliente!K:K,MATCH(TabClienteLocalidade[[#This Row],[Validação]],EtaCliente!$B:$B,0)),TabClienteLocalidade[[#This Row],[Colunas14]])</f>
        <v>AL</v>
      </c>
      <c r="Z349" s="176" t="str">
        <f>IFERROR(INDEX(EtaCliente!M:M,MATCH(TabClienteLocalidade[[#This Row],[Validação]],EtaCliente!$B:$B,0)),TabClienteLocalidade[[#This Row],[Colunas13]])</f>
        <v>BARRA DE SAO MIGUEL</v>
      </c>
      <c r="AA349" s="147">
        <f>COUNTIFS(EtaCliente!B:B,AB349,EtaCliente!B:B,"&gt;&amp;1")</f>
        <v>1</v>
      </c>
      <c r="AB349" s="147" t="str">
        <f>IF(TabClienteLocalidade[[#This Row],[Cliente]]="","",TabClienteLocalidade[[#This Row],[Cliente]]&amp;" - "&amp;TabClienteLocalidade[[#This Row],[Localidade]])</f>
        <v>CASAL - BARRA DE SAO MIGUEL</v>
      </c>
      <c r="AC349" s="191"/>
      <c r="AD349" s="191" t="e">
        <f t="shared" si="20"/>
        <v>#VALUE!</v>
      </c>
      <c r="AE349" s="191" t="e">
        <f t="shared" si="21"/>
        <v>#VALUE!</v>
      </c>
      <c r="AF349" s="191"/>
      <c r="AG349" s="191"/>
      <c r="AH349" s="191"/>
    </row>
    <row r="350" spans="1:34" ht="12.75" customHeight="1" x14ac:dyDescent="0.2">
      <c r="A350" s="14" t="str">
        <f t="shared" si="22"/>
        <v>(347, 'CASAL', 'BACIA', 'BATALHA', 'BATALHA', 'AL', '', '', '0'),</v>
      </c>
      <c r="B350" s="14" t="s">
        <v>8395</v>
      </c>
      <c r="C350" s="14">
        <v>347</v>
      </c>
      <c r="D350" s="14" t="s">
        <v>8399</v>
      </c>
      <c r="E350" s="14" t="str">
        <f>"'"&amp;TabClienteLocalidade[[#This Row],[Cliente]]&amp;"'"</f>
        <v>'CASAL'</v>
      </c>
      <c r="F350" s="14" t="s">
        <v>8399</v>
      </c>
      <c r="G350" s="14" t="str">
        <f>"'"&amp;TabClienteLocalidade[[#This Row],[Regional]]&amp;"'"</f>
        <v>'BACIA'</v>
      </c>
      <c r="H350" s="14" t="s">
        <v>8399</v>
      </c>
      <c r="I350" s="14" t="str">
        <f>"'"&amp;TabClienteLocalidade[[#This Row],[Localidade]]&amp;"'"</f>
        <v>'BATALHA'</v>
      </c>
      <c r="J350" s="14" t="s">
        <v>8399</v>
      </c>
      <c r="K350" s="14" t="str">
        <f>"'"&amp;TabClienteLocalidade[[#This Row],[Colunas2]]&amp;"'"</f>
        <v>'BATALHA'</v>
      </c>
      <c r="L350" s="14" t="s">
        <v>8399</v>
      </c>
      <c r="M350" s="14" t="str">
        <f>"'"&amp;TabClienteLocalidade[[#This Row],[UF]]&amp;"'"</f>
        <v>'AL'</v>
      </c>
      <c r="N350" s="14" t="s">
        <v>8399</v>
      </c>
      <c r="O350" s="14" t="str">
        <f>"'"&amp;IFERROR(TabClienteLocalidade[[#This Row],[Lat]],"")&amp;"'"</f>
        <v>''</v>
      </c>
      <c r="P350" s="14" t="s">
        <v>8399</v>
      </c>
      <c r="Q350" s="14" t="str">
        <f>"'"&amp;IFERROR(TabClienteLocalidade[[#This Row],[Log]],"")&amp;"'"</f>
        <v>''</v>
      </c>
      <c r="R350" s="14" t="s">
        <v>8399</v>
      </c>
      <c r="S350" s="14" t="str">
        <f t="shared" si="23"/>
        <v>'0'</v>
      </c>
      <c r="T350" s="213" t="s">
        <v>8397</v>
      </c>
      <c r="U350" s="213">
        <f>COUNTIFS(CLIENTE_FORN[NICK],TabClienteLocalidade[[#This Row],[Cliente]])</f>
        <v>1</v>
      </c>
      <c r="V350" s="143" t="s">
        <v>42</v>
      </c>
      <c r="W350" s="143" t="s">
        <v>1488</v>
      </c>
      <c r="X350" s="145" t="s">
        <v>416</v>
      </c>
      <c r="Y350" s="176" t="str">
        <f>IFERROR(INDEX(EtaCliente!K:K,MATCH(TabClienteLocalidade[[#This Row],[Validação]],EtaCliente!$B:$B,0)),TabClienteLocalidade[[#This Row],[Colunas14]])</f>
        <v>AL</v>
      </c>
      <c r="Z350" s="176" t="str">
        <f>IFERROR(INDEX(EtaCliente!M:M,MATCH(TabClienteLocalidade[[#This Row],[Validação]],EtaCliente!$B:$B,0)),TabClienteLocalidade[[#This Row],[Colunas13]])</f>
        <v>BATALHA</v>
      </c>
      <c r="AA350" s="147">
        <f>COUNTIFS(EtaCliente!B:B,AB350,EtaCliente!B:B,"&gt;&amp;1")</f>
        <v>1</v>
      </c>
      <c r="AB350" s="147" t="str">
        <f>IF(TabClienteLocalidade[[#This Row],[Cliente]]="","",TabClienteLocalidade[[#This Row],[Cliente]]&amp;" - "&amp;TabClienteLocalidade[[#This Row],[Localidade]])</f>
        <v>CASAL - BATALHA</v>
      </c>
      <c r="AC350" s="191"/>
      <c r="AD350" s="191" t="e">
        <f t="shared" si="20"/>
        <v>#VALUE!</v>
      </c>
      <c r="AE350" s="191" t="e">
        <f t="shared" si="21"/>
        <v>#VALUE!</v>
      </c>
      <c r="AF350" s="191"/>
      <c r="AG350" s="191"/>
      <c r="AH350" s="191"/>
    </row>
    <row r="351" spans="1:34" x14ac:dyDescent="0.2">
      <c r="A351" s="14" t="str">
        <f t="shared" si="22"/>
        <v>(348, 'CASAL', 'SERRANA', 'CAPELA', 'CAPELA', 'AL', '', '', '0'),</v>
      </c>
      <c r="B351" s="14" t="s">
        <v>8395</v>
      </c>
      <c r="C351" s="14">
        <v>348</v>
      </c>
      <c r="D351" s="14" t="s">
        <v>8399</v>
      </c>
      <c r="E351" s="14" t="str">
        <f>"'"&amp;TabClienteLocalidade[[#This Row],[Cliente]]&amp;"'"</f>
        <v>'CASAL'</v>
      </c>
      <c r="F351" s="14" t="s">
        <v>8399</v>
      </c>
      <c r="G351" s="14" t="str">
        <f>"'"&amp;TabClienteLocalidade[[#This Row],[Regional]]&amp;"'"</f>
        <v>'SERRANA'</v>
      </c>
      <c r="H351" s="14" t="s">
        <v>8399</v>
      </c>
      <c r="I351" s="14" t="str">
        <f>"'"&amp;TabClienteLocalidade[[#This Row],[Localidade]]&amp;"'"</f>
        <v>'CAPELA'</v>
      </c>
      <c r="J351" s="14" t="s">
        <v>8399</v>
      </c>
      <c r="K351" s="14" t="str">
        <f>"'"&amp;TabClienteLocalidade[[#This Row],[Colunas2]]&amp;"'"</f>
        <v>'CAPELA'</v>
      </c>
      <c r="L351" s="14" t="s">
        <v>8399</v>
      </c>
      <c r="M351" s="14" t="str">
        <f>"'"&amp;TabClienteLocalidade[[#This Row],[UF]]&amp;"'"</f>
        <v>'AL'</v>
      </c>
      <c r="N351" s="14" t="s">
        <v>8399</v>
      </c>
      <c r="O351" s="14" t="str">
        <f>"'"&amp;IFERROR(TabClienteLocalidade[[#This Row],[Lat]],"")&amp;"'"</f>
        <v>''</v>
      </c>
      <c r="P351" s="14" t="s">
        <v>8399</v>
      </c>
      <c r="Q351" s="14" t="str">
        <f>"'"&amp;IFERROR(TabClienteLocalidade[[#This Row],[Log]],"")&amp;"'"</f>
        <v>''</v>
      </c>
      <c r="R351" s="14" t="s">
        <v>8399</v>
      </c>
      <c r="S351" s="14" t="str">
        <f t="shared" si="23"/>
        <v>'0'</v>
      </c>
      <c r="T351" s="213" t="s">
        <v>8397</v>
      </c>
      <c r="U351" s="213">
        <f>COUNTIFS(CLIENTE_FORN[NICK],TabClienteLocalidade[[#This Row],[Cliente]])</f>
        <v>1</v>
      </c>
      <c r="V351" s="143" t="s">
        <v>42</v>
      </c>
      <c r="W351" s="143" t="s">
        <v>61</v>
      </c>
      <c r="X351" s="145" t="s">
        <v>417</v>
      </c>
      <c r="Y351" s="176" t="str">
        <f>IFERROR(INDEX(EtaCliente!K:K,MATCH(TabClienteLocalidade[[#This Row],[Validação]],EtaCliente!$B:$B,0)),TabClienteLocalidade[[#This Row],[Colunas14]])</f>
        <v>AL</v>
      </c>
      <c r="Z351" s="176" t="str">
        <f>IFERROR(INDEX(EtaCliente!M:M,MATCH(TabClienteLocalidade[[#This Row],[Validação]],EtaCliente!$B:$B,0)),TabClienteLocalidade[[#This Row],[Colunas13]])</f>
        <v>CAPELA</v>
      </c>
      <c r="AA351" s="147">
        <f>COUNTIFS(EtaCliente!B:B,AB351,EtaCliente!B:B,"&gt;&amp;1")</f>
        <v>1</v>
      </c>
      <c r="AB351" s="147" t="str">
        <f>IF(TabClienteLocalidade[[#This Row],[Cliente]]="","",TabClienteLocalidade[[#This Row],[Cliente]]&amp;" - "&amp;TabClienteLocalidade[[#This Row],[Localidade]])</f>
        <v>CASAL - CAPELA</v>
      </c>
      <c r="AC351" s="191"/>
      <c r="AD351" s="191" t="e">
        <f t="shared" si="20"/>
        <v>#VALUE!</v>
      </c>
      <c r="AE351" s="191" t="e">
        <f t="shared" si="21"/>
        <v>#VALUE!</v>
      </c>
      <c r="AF351" s="191"/>
      <c r="AG351" s="191"/>
      <c r="AH351" s="191"/>
    </row>
    <row r="352" spans="1:34" x14ac:dyDescent="0.2">
      <c r="A352" s="14" t="str">
        <f t="shared" si="22"/>
        <v>(349, 'CASAL', 'SERTÃO', 'DELMIRO GOUVEIA - BARRAGEM', 'DELMIRO GOUVEIA', 'AL', '', '', '0'),</v>
      </c>
      <c r="B352" s="14" t="s">
        <v>8395</v>
      </c>
      <c r="C352" s="14">
        <v>349</v>
      </c>
      <c r="D352" s="14" t="s">
        <v>8399</v>
      </c>
      <c r="E352" s="14" t="str">
        <f>"'"&amp;TabClienteLocalidade[[#This Row],[Cliente]]&amp;"'"</f>
        <v>'CASAL'</v>
      </c>
      <c r="F352" s="14" t="s">
        <v>8399</v>
      </c>
      <c r="G352" s="14" t="str">
        <f>"'"&amp;TabClienteLocalidade[[#This Row],[Regional]]&amp;"'"</f>
        <v>'SERTÃO'</v>
      </c>
      <c r="H352" s="14" t="s">
        <v>8399</v>
      </c>
      <c r="I352" s="14" t="str">
        <f>"'"&amp;TabClienteLocalidade[[#This Row],[Localidade]]&amp;"'"</f>
        <v>'DELMIRO GOUVEIA - BARRAGEM'</v>
      </c>
      <c r="J352" s="14" t="s">
        <v>8399</v>
      </c>
      <c r="K352" s="14" t="str">
        <f>"'"&amp;TabClienteLocalidade[[#This Row],[Colunas2]]&amp;"'"</f>
        <v>'DELMIRO GOUVEIA'</v>
      </c>
      <c r="L352" s="14" t="s">
        <v>8399</v>
      </c>
      <c r="M352" s="14" t="str">
        <f>"'"&amp;TabClienteLocalidade[[#This Row],[UF]]&amp;"'"</f>
        <v>'AL'</v>
      </c>
      <c r="N352" s="14" t="s">
        <v>8399</v>
      </c>
      <c r="O352" s="14" t="str">
        <f>"'"&amp;IFERROR(TabClienteLocalidade[[#This Row],[Lat]],"")&amp;"'"</f>
        <v>''</v>
      </c>
      <c r="P352" s="14" t="s">
        <v>8399</v>
      </c>
      <c r="Q352" s="14" t="str">
        <f>"'"&amp;IFERROR(TabClienteLocalidade[[#This Row],[Log]],"")&amp;"'"</f>
        <v>''</v>
      </c>
      <c r="R352" s="14" t="s">
        <v>8399</v>
      </c>
      <c r="S352" s="14" t="str">
        <f t="shared" si="23"/>
        <v>'0'</v>
      </c>
      <c r="T352" s="213" t="s">
        <v>8397</v>
      </c>
      <c r="U352" s="213">
        <f>COUNTIFS(CLIENTE_FORN[NICK],TabClienteLocalidade[[#This Row],[Cliente]])</f>
        <v>1</v>
      </c>
      <c r="V352" s="143" t="s">
        <v>42</v>
      </c>
      <c r="W352" s="143" t="s">
        <v>7300</v>
      </c>
      <c r="X352" s="145" t="s">
        <v>614</v>
      </c>
      <c r="Y352" s="176" t="str">
        <f>IFERROR(INDEX(EtaCliente!K:K,MATCH(TabClienteLocalidade[[#This Row],[Validação]],EtaCliente!$B:$B,0)),TabClienteLocalidade[[#This Row],[Colunas14]])</f>
        <v>AL</v>
      </c>
      <c r="Z352" s="176" t="str">
        <f>IFERROR(INDEX(EtaCliente!M:M,MATCH(TabClienteLocalidade[[#This Row],[Validação]],EtaCliente!$B:$B,0)),TabClienteLocalidade[[#This Row],[Colunas13]])</f>
        <v>DELMIRO GOUVEIA</v>
      </c>
      <c r="AA352" s="147">
        <f>COUNTIFS(EtaCliente!B:B,AB352,EtaCliente!B:B,"&gt;&amp;1")</f>
        <v>1</v>
      </c>
      <c r="AB352" s="147" t="str">
        <f>IF(TabClienteLocalidade[[#This Row],[Cliente]]="","",TabClienteLocalidade[[#This Row],[Cliente]]&amp;" - "&amp;TabClienteLocalidade[[#This Row],[Localidade]])</f>
        <v>CASAL - DELMIRO GOUVEIA - BARRAGEM</v>
      </c>
      <c r="AC352" s="191"/>
      <c r="AD352" s="191" t="e">
        <f t="shared" si="20"/>
        <v>#VALUE!</v>
      </c>
      <c r="AE352" s="191" t="e">
        <f t="shared" si="21"/>
        <v>#VALUE!</v>
      </c>
      <c r="AF352" s="191"/>
      <c r="AG352" s="191"/>
      <c r="AH352" s="191"/>
    </row>
    <row r="353" spans="1:34" x14ac:dyDescent="0.2">
      <c r="A353" s="14" t="str">
        <f t="shared" si="22"/>
        <v>(350, 'CASAL', 'SERTÃO', 'DELMIRO GOUVEIA - EE3', 'DELMIRO GOUVEIA', 'AL', '', '', '0'),</v>
      </c>
      <c r="B353" s="14" t="s">
        <v>8395</v>
      </c>
      <c r="C353" s="14">
        <v>350</v>
      </c>
      <c r="D353" s="14" t="s">
        <v>8399</v>
      </c>
      <c r="E353" s="14" t="str">
        <f>"'"&amp;TabClienteLocalidade[[#This Row],[Cliente]]&amp;"'"</f>
        <v>'CASAL'</v>
      </c>
      <c r="F353" s="14" t="s">
        <v>8399</v>
      </c>
      <c r="G353" s="14" t="str">
        <f>"'"&amp;TabClienteLocalidade[[#This Row],[Regional]]&amp;"'"</f>
        <v>'SERTÃO'</v>
      </c>
      <c r="H353" s="14" t="s">
        <v>8399</v>
      </c>
      <c r="I353" s="14" t="str">
        <f>"'"&amp;TabClienteLocalidade[[#This Row],[Localidade]]&amp;"'"</f>
        <v>'DELMIRO GOUVEIA - EE3'</v>
      </c>
      <c r="J353" s="14" t="s">
        <v>8399</v>
      </c>
      <c r="K353" s="14" t="str">
        <f>"'"&amp;TabClienteLocalidade[[#This Row],[Colunas2]]&amp;"'"</f>
        <v>'DELMIRO GOUVEIA'</v>
      </c>
      <c r="L353" s="14" t="s">
        <v>8399</v>
      </c>
      <c r="M353" s="14" t="str">
        <f>"'"&amp;TabClienteLocalidade[[#This Row],[UF]]&amp;"'"</f>
        <v>'AL'</v>
      </c>
      <c r="N353" s="14" t="s">
        <v>8399</v>
      </c>
      <c r="O353" s="14" t="str">
        <f>"'"&amp;IFERROR(TabClienteLocalidade[[#This Row],[Lat]],"")&amp;"'"</f>
        <v>''</v>
      </c>
      <c r="P353" s="14" t="s">
        <v>8399</v>
      </c>
      <c r="Q353" s="14" t="str">
        <f>"'"&amp;IFERROR(TabClienteLocalidade[[#This Row],[Log]],"")&amp;"'"</f>
        <v>''</v>
      </c>
      <c r="R353" s="14" t="s">
        <v>8399</v>
      </c>
      <c r="S353" s="14" t="str">
        <f t="shared" si="23"/>
        <v>'0'</v>
      </c>
      <c r="T353" s="213" t="s">
        <v>8397</v>
      </c>
      <c r="U353" s="213">
        <f>COUNTIFS(CLIENTE_FORN[NICK],TabClienteLocalidade[[#This Row],[Cliente]])</f>
        <v>1</v>
      </c>
      <c r="V353" s="143" t="s">
        <v>42</v>
      </c>
      <c r="W353" s="143" t="s">
        <v>7300</v>
      </c>
      <c r="X353" s="145" t="s">
        <v>615</v>
      </c>
      <c r="Y353" s="176" t="str">
        <f>IFERROR(INDEX(EtaCliente!K:K,MATCH(TabClienteLocalidade[[#This Row],[Validação]],EtaCliente!$B:$B,0)),TabClienteLocalidade[[#This Row],[Colunas14]])</f>
        <v>AL</v>
      </c>
      <c r="Z353" s="176" t="str">
        <f>IFERROR(INDEX(EtaCliente!M:M,MATCH(TabClienteLocalidade[[#This Row],[Validação]],EtaCliente!$B:$B,0)),TabClienteLocalidade[[#This Row],[Colunas13]])</f>
        <v>DELMIRO GOUVEIA</v>
      </c>
      <c r="AA353" s="147">
        <f>COUNTIFS(EtaCliente!B:B,AB353,EtaCliente!B:B,"&gt;&amp;1")</f>
        <v>1</v>
      </c>
      <c r="AB353" s="147" t="str">
        <f>IF(TabClienteLocalidade[[#This Row],[Cliente]]="","",TabClienteLocalidade[[#This Row],[Cliente]]&amp;" - "&amp;TabClienteLocalidade[[#This Row],[Localidade]])</f>
        <v>CASAL - DELMIRO GOUVEIA - EE3</v>
      </c>
      <c r="AC353" s="191"/>
      <c r="AD353" s="191" t="e">
        <f t="shared" si="20"/>
        <v>#VALUE!</v>
      </c>
      <c r="AE353" s="191" t="e">
        <f t="shared" si="21"/>
        <v>#VALUE!</v>
      </c>
      <c r="AF353" s="191"/>
      <c r="AG353" s="191"/>
      <c r="AH353" s="191"/>
    </row>
    <row r="354" spans="1:34" x14ac:dyDescent="0.2">
      <c r="A354" s="14" t="str">
        <f t="shared" si="22"/>
        <v>(351, 'CASAL', 'SERRANA', 'ESTRELA DE ALAGOAS', 'ESTRELA DE ALAGOAS', 'AL', '', '', '0'),</v>
      </c>
      <c r="B354" s="14" t="s">
        <v>8395</v>
      </c>
      <c r="C354" s="14">
        <v>351</v>
      </c>
      <c r="D354" s="14" t="s">
        <v>8399</v>
      </c>
      <c r="E354" s="14" t="str">
        <f>"'"&amp;TabClienteLocalidade[[#This Row],[Cliente]]&amp;"'"</f>
        <v>'CASAL'</v>
      </c>
      <c r="F354" s="14" t="s">
        <v>8399</v>
      </c>
      <c r="G354" s="14" t="str">
        <f>"'"&amp;TabClienteLocalidade[[#This Row],[Regional]]&amp;"'"</f>
        <v>'SERRANA'</v>
      </c>
      <c r="H354" s="14" t="s">
        <v>8399</v>
      </c>
      <c r="I354" s="14" t="str">
        <f>"'"&amp;TabClienteLocalidade[[#This Row],[Localidade]]&amp;"'"</f>
        <v>'ESTRELA DE ALAGOAS'</v>
      </c>
      <c r="J354" s="14" t="s">
        <v>8399</v>
      </c>
      <c r="K354" s="14" t="str">
        <f>"'"&amp;TabClienteLocalidade[[#This Row],[Colunas2]]&amp;"'"</f>
        <v>'ESTRELA DE ALAGOAS'</v>
      </c>
      <c r="L354" s="14" t="s">
        <v>8399</v>
      </c>
      <c r="M354" s="14" t="str">
        <f>"'"&amp;TabClienteLocalidade[[#This Row],[UF]]&amp;"'"</f>
        <v>'AL'</v>
      </c>
      <c r="N354" s="14" t="s">
        <v>8399</v>
      </c>
      <c r="O354" s="14" t="str">
        <f>"'"&amp;IFERROR(TabClienteLocalidade[[#This Row],[Lat]],"")&amp;"'"</f>
        <v>''</v>
      </c>
      <c r="P354" s="14" t="s">
        <v>8399</v>
      </c>
      <c r="Q354" s="14" t="str">
        <f>"'"&amp;IFERROR(TabClienteLocalidade[[#This Row],[Log]],"")&amp;"'"</f>
        <v>''</v>
      </c>
      <c r="R354" s="14" t="s">
        <v>8399</v>
      </c>
      <c r="S354" s="14" t="str">
        <f t="shared" si="23"/>
        <v>'0'</v>
      </c>
      <c r="T354" s="213" t="s">
        <v>8397</v>
      </c>
      <c r="U354" s="213">
        <f>COUNTIFS(CLIENTE_FORN[NICK],TabClienteLocalidade[[#This Row],[Cliente]])</f>
        <v>1</v>
      </c>
      <c r="V354" s="143" t="s">
        <v>42</v>
      </c>
      <c r="W354" s="143" t="s">
        <v>61</v>
      </c>
      <c r="X354" s="151" t="s">
        <v>418</v>
      </c>
      <c r="Y354" s="176" t="str">
        <f>IFERROR(INDEX(EtaCliente!K:K,MATCH(TabClienteLocalidade[[#This Row],[Validação]],EtaCliente!$B:$B,0)),TabClienteLocalidade[[#This Row],[Colunas14]])</f>
        <v>AL</v>
      </c>
      <c r="Z354" s="176" t="str">
        <f>IFERROR(INDEX(EtaCliente!M:M,MATCH(TabClienteLocalidade[[#This Row],[Validação]],EtaCliente!$B:$B,0)),TabClienteLocalidade[[#This Row],[Colunas13]])</f>
        <v>ESTRELA DE ALAGOAS</v>
      </c>
      <c r="AA354" s="147">
        <f>COUNTIFS(EtaCliente!B:B,AB354,EtaCliente!B:B,"&gt;&amp;1")</f>
        <v>1</v>
      </c>
      <c r="AB354" s="147" t="str">
        <f>IF(TabClienteLocalidade[[#This Row],[Cliente]]="","",TabClienteLocalidade[[#This Row],[Cliente]]&amp;" - "&amp;TabClienteLocalidade[[#This Row],[Localidade]])</f>
        <v>CASAL - ESTRELA DE ALAGOAS</v>
      </c>
      <c r="AC354" s="191"/>
      <c r="AD354" s="191" t="e">
        <f t="shared" si="20"/>
        <v>#VALUE!</v>
      </c>
      <c r="AE354" s="191" t="e">
        <f t="shared" si="21"/>
        <v>#VALUE!</v>
      </c>
      <c r="AF354" s="191"/>
      <c r="AG354" s="191"/>
      <c r="AH354" s="191"/>
    </row>
    <row r="355" spans="1:34" x14ac:dyDescent="0.2">
      <c r="A355" s="14" t="str">
        <f t="shared" si="22"/>
        <v>(352, 'CASAL', 'LESTE', 'FLEXEIRAS', 'FLEXEIRAS', 'AL', '-9.28035', '-35.72167', '0'),</v>
      </c>
      <c r="B355" s="14" t="s">
        <v>8395</v>
      </c>
      <c r="C355" s="14">
        <v>352</v>
      </c>
      <c r="D355" s="14" t="s">
        <v>8399</v>
      </c>
      <c r="E355" s="14" t="str">
        <f>"'"&amp;TabClienteLocalidade[[#This Row],[Cliente]]&amp;"'"</f>
        <v>'CASAL'</v>
      </c>
      <c r="F355" s="14" t="s">
        <v>8399</v>
      </c>
      <c r="G355" s="14" t="str">
        <f>"'"&amp;TabClienteLocalidade[[#This Row],[Regional]]&amp;"'"</f>
        <v>'LESTE'</v>
      </c>
      <c r="H355" s="14" t="s">
        <v>8399</v>
      </c>
      <c r="I355" s="14" t="str">
        <f>"'"&amp;TabClienteLocalidade[[#This Row],[Localidade]]&amp;"'"</f>
        <v>'FLEXEIRAS'</v>
      </c>
      <c r="J355" s="14" t="s">
        <v>8399</v>
      </c>
      <c r="K355" s="14" t="str">
        <f>"'"&amp;TabClienteLocalidade[[#This Row],[Colunas2]]&amp;"'"</f>
        <v>'FLEXEIRAS'</v>
      </c>
      <c r="L355" s="14" t="s">
        <v>8399</v>
      </c>
      <c r="M355" s="14" t="str">
        <f>"'"&amp;TabClienteLocalidade[[#This Row],[UF]]&amp;"'"</f>
        <v>'AL'</v>
      </c>
      <c r="N355" s="14" t="s">
        <v>8399</v>
      </c>
      <c r="O355" s="14" t="str">
        <f>"'"&amp;IFERROR(TabClienteLocalidade[[#This Row],[Lat]],"")&amp;"'"</f>
        <v>'-9.28035'</v>
      </c>
      <c r="P355" s="14" t="s">
        <v>8399</v>
      </c>
      <c r="Q355" s="14" t="str">
        <f>"'"&amp;IFERROR(TabClienteLocalidade[[#This Row],[Log]],"")&amp;"'"</f>
        <v>'-35.72167'</v>
      </c>
      <c r="R355" s="14" t="s">
        <v>8399</v>
      </c>
      <c r="S355" s="14" t="str">
        <f t="shared" si="23"/>
        <v>'0'</v>
      </c>
      <c r="T355" s="213" t="s">
        <v>8397</v>
      </c>
      <c r="U355" s="213">
        <f>COUNTIFS(CLIENTE_FORN[NICK],TabClienteLocalidade[[#This Row],[Cliente]])</f>
        <v>1</v>
      </c>
      <c r="V355" s="143" t="s">
        <v>42</v>
      </c>
      <c r="W355" s="143" t="s">
        <v>72</v>
      </c>
      <c r="X355" s="151" t="s">
        <v>419</v>
      </c>
      <c r="Y355" s="176" t="str">
        <f>IFERROR(INDEX(EtaCliente!K:K,MATCH(TabClienteLocalidade[[#This Row],[Validação]],EtaCliente!$B:$B,0)),TabClienteLocalidade[[#This Row],[Colunas14]])</f>
        <v>AL</v>
      </c>
      <c r="Z355" s="176" t="str">
        <f>IFERROR(INDEX(EtaCliente!M:M,MATCH(TabClienteLocalidade[[#This Row],[Validação]],EtaCliente!$B:$B,0)),TabClienteLocalidade[[#This Row],[Colunas13]])</f>
        <v>FLEXEIRAS</v>
      </c>
      <c r="AA355" s="147">
        <f>COUNTIFS(EtaCliente!B:B,AB355,EtaCliente!B:B,"&gt;&amp;1")</f>
        <v>1</v>
      </c>
      <c r="AB355" s="147" t="str">
        <f>IF(TabClienteLocalidade[[#This Row],[Cliente]]="","",TabClienteLocalidade[[#This Row],[Cliente]]&amp;" - "&amp;TabClienteLocalidade[[#This Row],[Localidade]])</f>
        <v>CASAL - FLEXEIRAS</v>
      </c>
      <c r="AC355" s="193" t="s">
        <v>8263</v>
      </c>
      <c r="AD355" s="191" t="str">
        <f t="shared" si="20"/>
        <v>-9.28035</v>
      </c>
      <c r="AE355" s="191" t="str">
        <f t="shared" si="21"/>
        <v>-35.72167</v>
      </c>
      <c r="AF355" s="191"/>
      <c r="AG355" s="191"/>
      <c r="AH355" s="191"/>
    </row>
    <row r="356" spans="1:34" x14ac:dyDescent="0.2">
      <c r="A356" s="14" t="str">
        <f t="shared" si="22"/>
        <v>(353, 'CASAL', 'LESTE', 'JOAQUIM GOMES', 'JOAQUIM GOMES', 'AL', '', '', '0'),</v>
      </c>
      <c r="B356" s="14" t="s">
        <v>8395</v>
      </c>
      <c r="C356" s="14">
        <v>353</v>
      </c>
      <c r="D356" s="14" t="s">
        <v>8399</v>
      </c>
      <c r="E356" s="14" t="str">
        <f>"'"&amp;TabClienteLocalidade[[#This Row],[Cliente]]&amp;"'"</f>
        <v>'CASAL'</v>
      </c>
      <c r="F356" s="14" t="s">
        <v>8399</v>
      </c>
      <c r="G356" s="14" t="str">
        <f>"'"&amp;TabClienteLocalidade[[#This Row],[Regional]]&amp;"'"</f>
        <v>'LESTE'</v>
      </c>
      <c r="H356" s="14" t="s">
        <v>8399</v>
      </c>
      <c r="I356" s="14" t="str">
        <f>"'"&amp;TabClienteLocalidade[[#This Row],[Localidade]]&amp;"'"</f>
        <v>'JOAQUIM GOMES'</v>
      </c>
      <c r="J356" s="14" t="s">
        <v>8399</v>
      </c>
      <c r="K356" s="14" t="str">
        <f>"'"&amp;TabClienteLocalidade[[#This Row],[Colunas2]]&amp;"'"</f>
        <v>'JOAQUIM GOMES'</v>
      </c>
      <c r="L356" s="14" t="s">
        <v>8399</v>
      </c>
      <c r="M356" s="14" t="str">
        <f>"'"&amp;TabClienteLocalidade[[#This Row],[UF]]&amp;"'"</f>
        <v>'AL'</v>
      </c>
      <c r="N356" s="14" t="s">
        <v>8399</v>
      </c>
      <c r="O356" s="14" t="str">
        <f>"'"&amp;IFERROR(TabClienteLocalidade[[#This Row],[Lat]],"")&amp;"'"</f>
        <v>''</v>
      </c>
      <c r="P356" s="14" t="s">
        <v>8399</v>
      </c>
      <c r="Q356" s="14" t="str">
        <f>"'"&amp;IFERROR(TabClienteLocalidade[[#This Row],[Log]],"")&amp;"'"</f>
        <v>''</v>
      </c>
      <c r="R356" s="14" t="s">
        <v>8399</v>
      </c>
      <c r="S356" s="14" t="str">
        <f t="shared" si="23"/>
        <v>'0'</v>
      </c>
      <c r="T356" s="213" t="s">
        <v>8397</v>
      </c>
      <c r="U356" s="213">
        <f>COUNTIFS(CLIENTE_FORN[NICK],TabClienteLocalidade[[#This Row],[Cliente]])</f>
        <v>1</v>
      </c>
      <c r="V356" s="143" t="s">
        <v>42</v>
      </c>
      <c r="W356" s="143" t="s">
        <v>72</v>
      </c>
      <c r="X356" s="151" t="s">
        <v>420</v>
      </c>
      <c r="Y356" s="176" t="str">
        <f>IFERROR(INDEX(EtaCliente!K:K,MATCH(TabClienteLocalidade[[#This Row],[Validação]],EtaCliente!$B:$B,0)),TabClienteLocalidade[[#This Row],[Colunas14]])</f>
        <v>AL</v>
      </c>
      <c r="Z356" s="176" t="str">
        <f>IFERROR(INDEX(EtaCliente!M:M,MATCH(TabClienteLocalidade[[#This Row],[Validação]],EtaCliente!$B:$B,0)),TabClienteLocalidade[[#This Row],[Colunas13]])</f>
        <v>JOAQUIM GOMES</v>
      </c>
      <c r="AA356" s="147">
        <f>COUNTIFS(EtaCliente!B:B,AB356,EtaCliente!B:B,"&gt;&amp;1")</f>
        <v>1</v>
      </c>
      <c r="AB356" s="147" t="str">
        <f>IF(TabClienteLocalidade[[#This Row],[Cliente]]="","",TabClienteLocalidade[[#This Row],[Cliente]]&amp;" - "&amp;TabClienteLocalidade[[#This Row],[Localidade]])</f>
        <v>CASAL - JOAQUIM GOMES</v>
      </c>
      <c r="AC356" s="191"/>
      <c r="AD356" s="191" t="e">
        <f t="shared" si="20"/>
        <v>#VALUE!</v>
      </c>
      <c r="AE356" s="191" t="e">
        <f t="shared" si="21"/>
        <v>#VALUE!</v>
      </c>
      <c r="AF356" s="191"/>
      <c r="AG356" s="191"/>
      <c r="AH356" s="191"/>
    </row>
    <row r="357" spans="1:34" x14ac:dyDescent="0.2">
      <c r="A357" s="14" t="str">
        <f t="shared" si="22"/>
        <v>(354, 'CASAL', 'AGRESTE', 'JUNQUEIRO', 'CAJUEIRO', 'AL', '', '', '0'),</v>
      </c>
      <c r="B357" s="14" t="s">
        <v>8395</v>
      </c>
      <c r="C357" s="14">
        <v>354</v>
      </c>
      <c r="D357" s="14" t="s">
        <v>8399</v>
      </c>
      <c r="E357" s="14" t="str">
        <f>"'"&amp;TabClienteLocalidade[[#This Row],[Cliente]]&amp;"'"</f>
        <v>'CASAL'</v>
      </c>
      <c r="F357" s="14" t="s">
        <v>8399</v>
      </c>
      <c r="G357" s="14" t="str">
        <f>"'"&amp;TabClienteLocalidade[[#This Row],[Regional]]&amp;"'"</f>
        <v>'AGRESTE'</v>
      </c>
      <c r="H357" s="14" t="s">
        <v>8399</v>
      </c>
      <c r="I357" s="14" t="str">
        <f>"'"&amp;TabClienteLocalidade[[#This Row],[Localidade]]&amp;"'"</f>
        <v>'JUNQUEIRO'</v>
      </c>
      <c r="J357" s="14" t="s">
        <v>8399</v>
      </c>
      <c r="K357" s="14" t="str">
        <f>"'"&amp;TabClienteLocalidade[[#This Row],[Colunas2]]&amp;"'"</f>
        <v>'CAJUEIRO'</v>
      </c>
      <c r="L357" s="14" t="s">
        <v>8399</v>
      </c>
      <c r="M357" s="14" t="str">
        <f>"'"&amp;TabClienteLocalidade[[#This Row],[UF]]&amp;"'"</f>
        <v>'AL'</v>
      </c>
      <c r="N357" s="14" t="s">
        <v>8399</v>
      </c>
      <c r="O357" s="14" t="str">
        <f>"'"&amp;IFERROR(TabClienteLocalidade[[#This Row],[Lat]],"")&amp;"'"</f>
        <v>''</v>
      </c>
      <c r="P357" s="14" t="s">
        <v>8399</v>
      </c>
      <c r="Q357" s="14" t="str">
        <f>"'"&amp;IFERROR(TabClienteLocalidade[[#This Row],[Log]],"")&amp;"'"</f>
        <v>''</v>
      </c>
      <c r="R357" s="14" t="s">
        <v>8399</v>
      </c>
      <c r="S357" s="14" t="str">
        <f t="shared" si="23"/>
        <v>'0'</v>
      </c>
      <c r="T357" s="213" t="s">
        <v>8397</v>
      </c>
      <c r="U357" s="213">
        <f>COUNTIFS(CLIENTE_FORN[NICK],TabClienteLocalidade[[#This Row],[Cliente]])</f>
        <v>1</v>
      </c>
      <c r="V357" s="149" t="s">
        <v>42</v>
      </c>
      <c r="W357" s="150" t="s">
        <v>209</v>
      </c>
      <c r="X357" s="151" t="s">
        <v>226</v>
      </c>
      <c r="Y357" s="176" t="str">
        <f>IFERROR(INDEX(EtaCliente!K:K,MATCH(TabClienteLocalidade[[#This Row],[Validação]],EtaCliente!$B:$B,0)),TabClienteLocalidade[[#This Row],[Colunas14]])</f>
        <v>AL</v>
      </c>
      <c r="Z357" s="176" t="str">
        <f>IFERROR(INDEX(EtaCliente!M:M,MATCH(TabClienteLocalidade[[#This Row],[Validação]],EtaCliente!$B:$B,0)),TabClienteLocalidade[[#This Row],[Colunas13]])</f>
        <v>CAJUEIRO</v>
      </c>
      <c r="AA357" s="147">
        <f>COUNTIFS(EtaCliente!B:B,AB357,EtaCliente!B:B,"&gt;&amp;1")</f>
        <v>1</v>
      </c>
      <c r="AB357" s="147" t="str">
        <f>IF(TabClienteLocalidade[[#This Row],[Cliente]]="","",TabClienteLocalidade[[#This Row],[Cliente]]&amp;" - "&amp;TabClienteLocalidade[[#This Row],[Localidade]])</f>
        <v>CASAL - JUNQUEIRO</v>
      </c>
      <c r="AC357" s="191"/>
      <c r="AD357" s="191" t="e">
        <f t="shared" si="20"/>
        <v>#VALUE!</v>
      </c>
      <c r="AE357" s="191" t="e">
        <f t="shared" si="21"/>
        <v>#VALUE!</v>
      </c>
      <c r="AF357" s="191"/>
      <c r="AG357" s="191"/>
      <c r="AH357" s="191"/>
    </row>
    <row r="358" spans="1:34" x14ac:dyDescent="0.2">
      <c r="A358" s="14" t="str">
        <f t="shared" si="22"/>
        <v>(355, 'CASAL', 'MACEIÓ', 'MACEIO - AVIAÇAO', '0', '0', '', '', '0'),</v>
      </c>
      <c r="B358" s="14" t="s">
        <v>8395</v>
      </c>
      <c r="C358" s="14">
        <v>355</v>
      </c>
      <c r="D358" s="14" t="s">
        <v>8399</v>
      </c>
      <c r="E358" s="14" t="str">
        <f>"'"&amp;TabClienteLocalidade[[#This Row],[Cliente]]&amp;"'"</f>
        <v>'CASAL'</v>
      </c>
      <c r="F358" s="14" t="s">
        <v>8399</v>
      </c>
      <c r="G358" s="14" t="str">
        <f>"'"&amp;TabClienteLocalidade[[#This Row],[Regional]]&amp;"'"</f>
        <v>'MACEIÓ'</v>
      </c>
      <c r="H358" s="14" t="s">
        <v>8399</v>
      </c>
      <c r="I358" s="14" t="str">
        <f>"'"&amp;TabClienteLocalidade[[#This Row],[Localidade]]&amp;"'"</f>
        <v>'MACEIO - AVIAÇAO'</v>
      </c>
      <c r="J358" s="14" t="s">
        <v>8399</v>
      </c>
      <c r="K358" s="14" t="str">
        <f>"'"&amp;TabClienteLocalidade[[#This Row],[Colunas2]]&amp;"'"</f>
        <v>'0'</v>
      </c>
      <c r="L358" s="14" t="s">
        <v>8399</v>
      </c>
      <c r="M358" s="14" t="str">
        <f>"'"&amp;TabClienteLocalidade[[#This Row],[UF]]&amp;"'"</f>
        <v>'0'</v>
      </c>
      <c r="N358" s="14" t="s">
        <v>8399</v>
      </c>
      <c r="O358" s="14" t="str">
        <f>"'"&amp;IFERROR(TabClienteLocalidade[[#This Row],[Lat]],"")&amp;"'"</f>
        <v>''</v>
      </c>
      <c r="P358" s="14" t="s">
        <v>8399</v>
      </c>
      <c r="Q358" s="14" t="str">
        <f>"'"&amp;IFERROR(TabClienteLocalidade[[#This Row],[Log]],"")&amp;"'"</f>
        <v>''</v>
      </c>
      <c r="R358" s="14" t="s">
        <v>8399</v>
      </c>
      <c r="S358" s="14" t="str">
        <f t="shared" si="23"/>
        <v>'0'</v>
      </c>
      <c r="T358" s="213" t="s">
        <v>8397</v>
      </c>
      <c r="U358" s="213">
        <f>COUNTIFS(CLIENTE_FORN[NICK],TabClienteLocalidade[[#This Row],[Cliente]])</f>
        <v>1</v>
      </c>
      <c r="V358" s="143" t="s">
        <v>42</v>
      </c>
      <c r="W358" s="143" t="s">
        <v>7301</v>
      </c>
      <c r="X358" s="151" t="s">
        <v>1495</v>
      </c>
      <c r="Y358" s="176">
        <f>IFERROR(INDEX(EtaCliente!K:K,MATCH(TabClienteLocalidade[[#This Row],[Validação]],EtaCliente!$B:$B,0)),TabClienteLocalidade[[#This Row],[Colunas14]])</f>
        <v>0</v>
      </c>
      <c r="Z358" s="176">
        <f>IFERROR(INDEX(EtaCliente!M:M,MATCH(TabClienteLocalidade[[#This Row],[Validação]],EtaCliente!$B:$B,0)),TabClienteLocalidade[[#This Row],[Colunas13]])</f>
        <v>0</v>
      </c>
      <c r="AA358" s="147">
        <f>COUNTIFS(EtaCliente!B:B,AB358,EtaCliente!B:B,"&gt;&amp;1")</f>
        <v>0</v>
      </c>
      <c r="AB358" s="147" t="str">
        <f>IF(TabClienteLocalidade[[#This Row],[Cliente]]="","",TabClienteLocalidade[[#This Row],[Cliente]]&amp;" - "&amp;TabClienteLocalidade[[#This Row],[Localidade]])</f>
        <v>CASAL - MACEIO - AVIAÇAO</v>
      </c>
      <c r="AC358" s="191"/>
      <c r="AD358" s="191" t="e">
        <f t="shared" si="20"/>
        <v>#VALUE!</v>
      </c>
      <c r="AE358" s="191" t="e">
        <f t="shared" si="21"/>
        <v>#VALUE!</v>
      </c>
      <c r="AF358" s="191"/>
      <c r="AG358" s="191"/>
      <c r="AH358" s="191"/>
    </row>
    <row r="359" spans="1:34" x14ac:dyDescent="0.2">
      <c r="A359" s="14" t="str">
        <f t="shared" si="22"/>
        <v>(356, 'CASAL', 'MACEIÓ', 'MACEIO - CARDOSO', 'MACEIO', 'AL', '', '', '0'),</v>
      </c>
      <c r="B359" s="14" t="s">
        <v>8395</v>
      </c>
      <c r="C359" s="14">
        <v>356</v>
      </c>
      <c r="D359" s="14" t="s">
        <v>8399</v>
      </c>
      <c r="E359" s="14" t="str">
        <f>"'"&amp;TabClienteLocalidade[[#This Row],[Cliente]]&amp;"'"</f>
        <v>'CASAL'</v>
      </c>
      <c r="F359" s="14" t="s">
        <v>8399</v>
      </c>
      <c r="G359" s="14" t="str">
        <f>"'"&amp;TabClienteLocalidade[[#This Row],[Regional]]&amp;"'"</f>
        <v>'MACEIÓ'</v>
      </c>
      <c r="H359" s="14" t="s">
        <v>8399</v>
      </c>
      <c r="I359" s="14" t="str">
        <f>"'"&amp;TabClienteLocalidade[[#This Row],[Localidade]]&amp;"'"</f>
        <v>'MACEIO - CARDOSO'</v>
      </c>
      <c r="J359" s="14" t="s">
        <v>8399</v>
      </c>
      <c r="K359" s="14" t="str">
        <f>"'"&amp;TabClienteLocalidade[[#This Row],[Colunas2]]&amp;"'"</f>
        <v>'MACEIO'</v>
      </c>
      <c r="L359" s="14" t="s">
        <v>8399</v>
      </c>
      <c r="M359" s="14" t="str">
        <f>"'"&amp;TabClienteLocalidade[[#This Row],[UF]]&amp;"'"</f>
        <v>'AL'</v>
      </c>
      <c r="N359" s="14" t="s">
        <v>8399</v>
      </c>
      <c r="O359" s="14" t="str">
        <f>"'"&amp;IFERROR(TabClienteLocalidade[[#This Row],[Lat]],"")&amp;"'"</f>
        <v>''</v>
      </c>
      <c r="P359" s="14" t="s">
        <v>8399</v>
      </c>
      <c r="Q359" s="14" t="str">
        <f>"'"&amp;IFERROR(TabClienteLocalidade[[#This Row],[Log]],"")&amp;"'"</f>
        <v>''</v>
      </c>
      <c r="R359" s="14" t="s">
        <v>8399</v>
      </c>
      <c r="S359" s="14" t="str">
        <f t="shared" si="23"/>
        <v>'0'</v>
      </c>
      <c r="T359" s="213" t="s">
        <v>8397</v>
      </c>
      <c r="U359" s="213">
        <f>COUNTIFS(CLIENTE_FORN[NICK],TabClienteLocalidade[[#This Row],[Cliente]])</f>
        <v>1</v>
      </c>
      <c r="V359" s="143" t="s">
        <v>42</v>
      </c>
      <c r="W359" s="143" t="s">
        <v>7301</v>
      </c>
      <c r="X359" s="151" t="s">
        <v>1084</v>
      </c>
      <c r="Y359" s="176" t="str">
        <f>IFERROR(INDEX(EtaCliente!K:K,MATCH(TabClienteLocalidade[[#This Row],[Validação]],EtaCliente!$B:$B,0)),TabClienteLocalidade[[#This Row],[Colunas14]])</f>
        <v>AL</v>
      </c>
      <c r="Z359" s="176" t="str">
        <f>IFERROR(INDEX(EtaCliente!M:M,MATCH(TabClienteLocalidade[[#This Row],[Validação]],EtaCliente!$B:$B,0)),TabClienteLocalidade[[#This Row],[Colunas13]])</f>
        <v>MACEIO</v>
      </c>
      <c r="AA359" s="147">
        <f>COUNTIFS(EtaCliente!B:B,AB359,EtaCliente!B:B,"&gt;&amp;1")</f>
        <v>1</v>
      </c>
      <c r="AB359" s="147" t="str">
        <f>IF(TabClienteLocalidade[[#This Row],[Cliente]]="","",TabClienteLocalidade[[#This Row],[Cliente]]&amp;" - "&amp;TabClienteLocalidade[[#This Row],[Localidade]])</f>
        <v>CASAL - MACEIO - CARDOSO</v>
      </c>
      <c r="AC359" s="191"/>
      <c r="AD359" s="191" t="e">
        <f t="shared" si="20"/>
        <v>#VALUE!</v>
      </c>
      <c r="AE359" s="191" t="e">
        <f t="shared" si="21"/>
        <v>#VALUE!</v>
      </c>
      <c r="AF359" s="191"/>
      <c r="AG359" s="191"/>
      <c r="AH359" s="191"/>
    </row>
    <row r="360" spans="1:34" x14ac:dyDescent="0.2">
      <c r="A360" s="14" t="str">
        <f t="shared" si="22"/>
        <v>(357, 'CASAL', 'LESTE', 'MURICI - CACHOEIRA', 'MURICI', 'AL', '', '', '0'),</v>
      </c>
      <c r="B360" s="14" t="s">
        <v>8395</v>
      </c>
      <c r="C360" s="14">
        <v>357</v>
      </c>
      <c r="D360" s="14" t="s">
        <v>8399</v>
      </c>
      <c r="E360" s="14" t="str">
        <f>"'"&amp;TabClienteLocalidade[[#This Row],[Cliente]]&amp;"'"</f>
        <v>'CASAL'</v>
      </c>
      <c r="F360" s="14" t="s">
        <v>8399</v>
      </c>
      <c r="G360" s="14" t="str">
        <f>"'"&amp;TabClienteLocalidade[[#This Row],[Regional]]&amp;"'"</f>
        <v>'LESTE'</v>
      </c>
      <c r="H360" s="14" t="s">
        <v>8399</v>
      </c>
      <c r="I360" s="14" t="str">
        <f>"'"&amp;TabClienteLocalidade[[#This Row],[Localidade]]&amp;"'"</f>
        <v>'MURICI - CACHOEIRA'</v>
      </c>
      <c r="J360" s="14" t="s">
        <v>8399</v>
      </c>
      <c r="K360" s="14" t="str">
        <f>"'"&amp;TabClienteLocalidade[[#This Row],[Colunas2]]&amp;"'"</f>
        <v>'MURICI'</v>
      </c>
      <c r="L360" s="14" t="s">
        <v>8399</v>
      </c>
      <c r="M360" s="14" t="str">
        <f>"'"&amp;TabClienteLocalidade[[#This Row],[UF]]&amp;"'"</f>
        <v>'AL'</v>
      </c>
      <c r="N360" s="14" t="s">
        <v>8399</v>
      </c>
      <c r="O360" s="14" t="str">
        <f>"'"&amp;IFERROR(TabClienteLocalidade[[#This Row],[Lat]],"")&amp;"'"</f>
        <v>''</v>
      </c>
      <c r="P360" s="14" t="s">
        <v>8399</v>
      </c>
      <c r="Q360" s="14" t="str">
        <f>"'"&amp;IFERROR(TabClienteLocalidade[[#This Row],[Log]],"")&amp;"'"</f>
        <v>''</v>
      </c>
      <c r="R360" s="14" t="s">
        <v>8399</v>
      </c>
      <c r="S360" s="14" t="str">
        <f t="shared" si="23"/>
        <v>'0'</v>
      </c>
      <c r="T360" s="213" t="s">
        <v>8397</v>
      </c>
      <c r="U360" s="213">
        <f>COUNTIFS(CLIENTE_FORN[NICK],TabClienteLocalidade[[#This Row],[Cliente]])</f>
        <v>1</v>
      </c>
      <c r="V360" s="143" t="s">
        <v>42</v>
      </c>
      <c r="W360" s="143" t="s">
        <v>72</v>
      </c>
      <c r="X360" s="151" t="s">
        <v>854</v>
      </c>
      <c r="Y360" s="176" t="str">
        <f>IFERROR(INDEX(EtaCliente!K:K,MATCH(TabClienteLocalidade[[#This Row],[Validação]],EtaCliente!$B:$B,0)),TabClienteLocalidade[[#This Row],[Colunas14]])</f>
        <v>AL</v>
      </c>
      <c r="Z360" s="176" t="str">
        <f>IFERROR(INDEX(EtaCliente!M:M,MATCH(TabClienteLocalidade[[#This Row],[Validação]],EtaCliente!$B:$B,0)),TabClienteLocalidade[[#This Row],[Colunas13]])</f>
        <v>MURICI</v>
      </c>
      <c r="AA360" s="147">
        <f>COUNTIFS(EtaCliente!B:B,AB360,EtaCliente!B:B,"&gt;&amp;1")</f>
        <v>1</v>
      </c>
      <c r="AB360" s="147" t="str">
        <f>IF(TabClienteLocalidade[[#This Row],[Cliente]]="","",TabClienteLocalidade[[#This Row],[Cliente]]&amp;" - "&amp;TabClienteLocalidade[[#This Row],[Localidade]])</f>
        <v>CASAL - MURICI - CACHOEIRA</v>
      </c>
      <c r="AC360" s="191"/>
      <c r="AD360" s="191" t="e">
        <f t="shared" si="20"/>
        <v>#VALUE!</v>
      </c>
      <c r="AE360" s="191" t="e">
        <f t="shared" si="21"/>
        <v>#VALUE!</v>
      </c>
      <c r="AF360" s="191"/>
      <c r="AG360" s="191"/>
      <c r="AH360" s="191"/>
    </row>
    <row r="361" spans="1:34" x14ac:dyDescent="0.2">
      <c r="A361" s="14" t="str">
        <f t="shared" si="22"/>
        <v>(358, 'CASAL', 'LESTE', 'MURICI - CANSANÇAO', '0', '0', '', '', '0'),</v>
      </c>
      <c r="B361" s="14" t="s">
        <v>8395</v>
      </c>
      <c r="C361" s="14">
        <v>358</v>
      </c>
      <c r="D361" s="14" t="s">
        <v>8399</v>
      </c>
      <c r="E361" s="14" t="str">
        <f>"'"&amp;TabClienteLocalidade[[#This Row],[Cliente]]&amp;"'"</f>
        <v>'CASAL'</v>
      </c>
      <c r="F361" s="14" t="s">
        <v>8399</v>
      </c>
      <c r="G361" s="14" t="str">
        <f>"'"&amp;TabClienteLocalidade[[#This Row],[Regional]]&amp;"'"</f>
        <v>'LESTE'</v>
      </c>
      <c r="H361" s="14" t="s">
        <v>8399</v>
      </c>
      <c r="I361" s="14" t="str">
        <f>"'"&amp;TabClienteLocalidade[[#This Row],[Localidade]]&amp;"'"</f>
        <v>'MURICI - CANSANÇAO'</v>
      </c>
      <c r="J361" s="14" t="s">
        <v>8399</v>
      </c>
      <c r="K361" s="14" t="str">
        <f>"'"&amp;TabClienteLocalidade[[#This Row],[Colunas2]]&amp;"'"</f>
        <v>'0'</v>
      </c>
      <c r="L361" s="14" t="s">
        <v>8399</v>
      </c>
      <c r="M361" s="14" t="str">
        <f>"'"&amp;TabClienteLocalidade[[#This Row],[UF]]&amp;"'"</f>
        <v>'0'</v>
      </c>
      <c r="N361" s="14" t="s">
        <v>8399</v>
      </c>
      <c r="O361" s="14" t="str">
        <f>"'"&amp;IFERROR(TabClienteLocalidade[[#This Row],[Lat]],"")&amp;"'"</f>
        <v>''</v>
      </c>
      <c r="P361" s="14" t="s">
        <v>8399</v>
      </c>
      <c r="Q361" s="14" t="str">
        <f>"'"&amp;IFERROR(TabClienteLocalidade[[#This Row],[Log]],"")&amp;"'"</f>
        <v>''</v>
      </c>
      <c r="R361" s="14" t="s">
        <v>8399</v>
      </c>
      <c r="S361" s="14" t="str">
        <f t="shared" si="23"/>
        <v>'0'</v>
      </c>
      <c r="T361" s="213" t="s">
        <v>8397</v>
      </c>
      <c r="U361" s="213">
        <f>COUNTIFS(CLIENTE_FORN[NICK],TabClienteLocalidade[[#This Row],[Cliente]])</f>
        <v>1</v>
      </c>
      <c r="V361" s="143" t="s">
        <v>42</v>
      </c>
      <c r="W361" s="143" t="s">
        <v>72</v>
      </c>
      <c r="X361" s="151" t="s">
        <v>1497</v>
      </c>
      <c r="Y361" s="176">
        <f>IFERROR(INDEX(EtaCliente!K:K,MATCH(TabClienteLocalidade[[#This Row],[Validação]],EtaCliente!$B:$B,0)),TabClienteLocalidade[[#This Row],[Colunas14]])</f>
        <v>0</v>
      </c>
      <c r="Z361" s="176">
        <f>IFERROR(INDEX(EtaCliente!M:M,MATCH(TabClienteLocalidade[[#This Row],[Validação]],EtaCliente!$B:$B,0)),TabClienteLocalidade[[#This Row],[Colunas13]])</f>
        <v>0</v>
      </c>
      <c r="AA361" s="147">
        <f>COUNTIFS(EtaCliente!B:B,AB361,EtaCliente!B:B,"&gt;&amp;1")</f>
        <v>0</v>
      </c>
      <c r="AB361" s="147" t="str">
        <f>IF(TabClienteLocalidade[[#This Row],[Cliente]]="","",TabClienteLocalidade[[#This Row],[Cliente]]&amp;" - "&amp;TabClienteLocalidade[[#This Row],[Localidade]])</f>
        <v>CASAL - MURICI - CANSANÇAO</v>
      </c>
      <c r="AC361" s="191"/>
      <c r="AD361" s="191" t="e">
        <f t="shared" si="20"/>
        <v>#VALUE!</v>
      </c>
      <c r="AE361" s="191" t="e">
        <f t="shared" si="21"/>
        <v>#VALUE!</v>
      </c>
      <c r="AF361" s="191"/>
      <c r="AG361" s="191"/>
      <c r="AH361" s="191"/>
    </row>
    <row r="362" spans="1:34" x14ac:dyDescent="0.2">
      <c r="A362" s="14" t="str">
        <f t="shared" si="22"/>
        <v>(359, 'CASAL', 'LESTE', 'NOVO LINO', 'NOVO LINO', 'AL', '', '', '0'),</v>
      </c>
      <c r="B362" s="14" t="s">
        <v>8395</v>
      </c>
      <c r="C362" s="14">
        <v>359</v>
      </c>
      <c r="D362" s="14" t="s">
        <v>8399</v>
      </c>
      <c r="E362" s="14" t="str">
        <f>"'"&amp;TabClienteLocalidade[[#This Row],[Cliente]]&amp;"'"</f>
        <v>'CASAL'</v>
      </c>
      <c r="F362" s="14" t="s">
        <v>8399</v>
      </c>
      <c r="G362" s="14" t="str">
        <f>"'"&amp;TabClienteLocalidade[[#This Row],[Regional]]&amp;"'"</f>
        <v>'LESTE'</v>
      </c>
      <c r="H362" s="14" t="s">
        <v>8399</v>
      </c>
      <c r="I362" s="14" t="str">
        <f>"'"&amp;TabClienteLocalidade[[#This Row],[Localidade]]&amp;"'"</f>
        <v>'NOVO LINO'</v>
      </c>
      <c r="J362" s="14" t="s">
        <v>8399</v>
      </c>
      <c r="K362" s="14" t="str">
        <f>"'"&amp;TabClienteLocalidade[[#This Row],[Colunas2]]&amp;"'"</f>
        <v>'NOVO LINO'</v>
      </c>
      <c r="L362" s="14" t="s">
        <v>8399</v>
      </c>
      <c r="M362" s="14" t="str">
        <f>"'"&amp;TabClienteLocalidade[[#This Row],[UF]]&amp;"'"</f>
        <v>'AL'</v>
      </c>
      <c r="N362" s="14" t="s">
        <v>8399</v>
      </c>
      <c r="O362" s="14" t="str">
        <f>"'"&amp;IFERROR(TabClienteLocalidade[[#This Row],[Lat]],"")&amp;"'"</f>
        <v>''</v>
      </c>
      <c r="P362" s="14" t="s">
        <v>8399</v>
      </c>
      <c r="Q362" s="14" t="str">
        <f>"'"&amp;IFERROR(TabClienteLocalidade[[#This Row],[Log]],"")&amp;"'"</f>
        <v>''</v>
      </c>
      <c r="R362" s="14" t="s">
        <v>8399</v>
      </c>
      <c r="S362" s="14" t="str">
        <f t="shared" si="23"/>
        <v>'0'</v>
      </c>
      <c r="T362" s="213" t="s">
        <v>8397</v>
      </c>
      <c r="U362" s="213">
        <f>COUNTIFS(CLIENTE_FORN[NICK],TabClienteLocalidade[[#This Row],[Cliente]])</f>
        <v>1</v>
      </c>
      <c r="V362" s="148" t="s">
        <v>42</v>
      </c>
      <c r="W362" s="148" t="s">
        <v>72</v>
      </c>
      <c r="X362" s="151" t="s">
        <v>1282</v>
      </c>
      <c r="Y362" s="176" t="str">
        <f>IFERROR(INDEX(EtaCliente!K:K,MATCH(TabClienteLocalidade[[#This Row],[Validação]],EtaCliente!$B:$B,0)),TabClienteLocalidade[[#This Row],[Colunas14]])</f>
        <v>AL</v>
      </c>
      <c r="Z362" s="176" t="str">
        <f>IFERROR(INDEX(EtaCliente!M:M,MATCH(TabClienteLocalidade[[#This Row],[Validação]],EtaCliente!$B:$B,0)),TabClienteLocalidade[[#This Row],[Colunas13]])</f>
        <v>NOVO LINO</v>
      </c>
      <c r="AA362" s="147">
        <f>COUNTIFS(EtaCliente!B:B,AB362,EtaCliente!B:B,"&gt;&amp;1")</f>
        <v>1</v>
      </c>
      <c r="AB362" s="147" t="str">
        <f>IF(TabClienteLocalidade[[#This Row],[Cliente]]="","",TabClienteLocalidade[[#This Row],[Cliente]]&amp;" - "&amp;TabClienteLocalidade[[#This Row],[Localidade]])</f>
        <v>CASAL - NOVO LINO</v>
      </c>
      <c r="AC362" s="191"/>
      <c r="AD362" s="191" t="e">
        <f t="shared" si="20"/>
        <v>#VALUE!</v>
      </c>
      <c r="AE362" s="191" t="e">
        <f t="shared" si="21"/>
        <v>#VALUE!</v>
      </c>
      <c r="AF362" s="191"/>
      <c r="AG362" s="191"/>
      <c r="AH362" s="191"/>
    </row>
    <row r="363" spans="1:34" x14ac:dyDescent="0.2">
      <c r="A363" s="14" t="str">
        <f t="shared" si="22"/>
        <v>(360, 'CASAL', 'SERTÃO', 'OLHO DAGUA DO CASADO', 'OLHO DAGUA DO CASADO', 'AL', '', '', '0'),</v>
      </c>
      <c r="B363" s="14" t="s">
        <v>8395</v>
      </c>
      <c r="C363" s="14">
        <v>360</v>
      </c>
      <c r="D363" s="14" t="s">
        <v>8399</v>
      </c>
      <c r="E363" s="14" t="str">
        <f>"'"&amp;TabClienteLocalidade[[#This Row],[Cliente]]&amp;"'"</f>
        <v>'CASAL'</v>
      </c>
      <c r="F363" s="14" t="s">
        <v>8399</v>
      </c>
      <c r="G363" s="14" t="str">
        <f>"'"&amp;TabClienteLocalidade[[#This Row],[Regional]]&amp;"'"</f>
        <v>'SERTÃO'</v>
      </c>
      <c r="H363" s="14" t="s">
        <v>8399</v>
      </c>
      <c r="I363" s="14" t="str">
        <f>"'"&amp;TabClienteLocalidade[[#This Row],[Localidade]]&amp;"'"</f>
        <v>'OLHO DAGUA DO CASADO'</v>
      </c>
      <c r="J363" s="14" t="s">
        <v>8399</v>
      </c>
      <c r="K363" s="14" t="str">
        <f>"'"&amp;TabClienteLocalidade[[#This Row],[Colunas2]]&amp;"'"</f>
        <v>'OLHO DAGUA DO CASADO'</v>
      </c>
      <c r="L363" s="14" t="s">
        <v>8399</v>
      </c>
      <c r="M363" s="14" t="str">
        <f>"'"&amp;TabClienteLocalidade[[#This Row],[UF]]&amp;"'"</f>
        <v>'AL'</v>
      </c>
      <c r="N363" s="14" t="s">
        <v>8399</v>
      </c>
      <c r="O363" s="14" t="str">
        <f>"'"&amp;IFERROR(TabClienteLocalidade[[#This Row],[Lat]],"")&amp;"'"</f>
        <v>''</v>
      </c>
      <c r="P363" s="14" t="s">
        <v>8399</v>
      </c>
      <c r="Q363" s="14" t="str">
        <f>"'"&amp;IFERROR(TabClienteLocalidade[[#This Row],[Log]],"")&amp;"'"</f>
        <v>''</v>
      </c>
      <c r="R363" s="14" t="s">
        <v>8399</v>
      </c>
      <c r="S363" s="14" t="str">
        <f t="shared" si="23"/>
        <v>'0'</v>
      </c>
      <c r="T363" s="213" t="s">
        <v>8397</v>
      </c>
      <c r="U363" s="213">
        <f>COUNTIFS(CLIENTE_FORN[NICK],TabClienteLocalidade[[#This Row],[Cliente]])</f>
        <v>1</v>
      </c>
      <c r="V363" s="145" t="s">
        <v>42</v>
      </c>
      <c r="W363" s="145" t="s">
        <v>7300</v>
      </c>
      <c r="X363" s="151" t="s">
        <v>132</v>
      </c>
      <c r="Y363" s="176" t="str">
        <f>IFERROR(INDEX(EtaCliente!K:K,MATCH(TabClienteLocalidade[[#This Row],[Validação]],EtaCliente!$B:$B,0)),TabClienteLocalidade[[#This Row],[Colunas14]])</f>
        <v>AL</v>
      </c>
      <c r="Z363" s="176" t="str">
        <f>IFERROR(INDEX(EtaCliente!M:M,MATCH(TabClienteLocalidade[[#This Row],[Validação]],EtaCliente!$B:$B,0)),TabClienteLocalidade[[#This Row],[Colunas13]])</f>
        <v>OLHO DAGUA DO CASADO</v>
      </c>
      <c r="AA363" s="147">
        <f>COUNTIFS(EtaCliente!B:B,AB363,EtaCliente!B:B,"&gt;&amp;1")</f>
        <v>1</v>
      </c>
      <c r="AB363" s="147" t="str">
        <f>IF(TabClienteLocalidade[[#This Row],[Cliente]]="","",TabClienteLocalidade[[#This Row],[Cliente]]&amp;" - "&amp;TabClienteLocalidade[[#This Row],[Localidade]])</f>
        <v>CASAL - OLHO DAGUA DO CASADO</v>
      </c>
      <c r="AC363" s="191"/>
      <c r="AD363" s="191" t="e">
        <f t="shared" si="20"/>
        <v>#VALUE!</v>
      </c>
      <c r="AE363" s="191" t="e">
        <f t="shared" si="21"/>
        <v>#VALUE!</v>
      </c>
      <c r="AF363" s="191"/>
      <c r="AG363" s="191"/>
      <c r="AH363" s="191"/>
    </row>
    <row r="364" spans="1:34" x14ac:dyDescent="0.2">
      <c r="A364" s="14" t="str">
        <f t="shared" si="22"/>
        <v>(361, 'CASAL', 'SERRANA', 'PALMEIRA DOS INDIOS', 'PALMEIRA DOS INDIOS', 'AL', '-9.4026743', '-36.6294103', '0'),</v>
      </c>
      <c r="B364" s="14" t="s">
        <v>8395</v>
      </c>
      <c r="C364" s="14">
        <v>361</v>
      </c>
      <c r="D364" s="14" t="s">
        <v>8399</v>
      </c>
      <c r="E364" s="14" t="str">
        <f>"'"&amp;TabClienteLocalidade[[#This Row],[Cliente]]&amp;"'"</f>
        <v>'CASAL'</v>
      </c>
      <c r="F364" s="14" t="s">
        <v>8399</v>
      </c>
      <c r="G364" s="14" t="str">
        <f>"'"&amp;TabClienteLocalidade[[#This Row],[Regional]]&amp;"'"</f>
        <v>'SERRANA'</v>
      </c>
      <c r="H364" s="14" t="s">
        <v>8399</v>
      </c>
      <c r="I364" s="14" t="str">
        <f>"'"&amp;TabClienteLocalidade[[#This Row],[Localidade]]&amp;"'"</f>
        <v>'PALMEIRA DOS INDIOS'</v>
      </c>
      <c r="J364" s="14" t="s">
        <v>8399</v>
      </c>
      <c r="K364" s="14" t="str">
        <f>"'"&amp;TabClienteLocalidade[[#This Row],[Colunas2]]&amp;"'"</f>
        <v>'PALMEIRA DOS INDIOS'</v>
      </c>
      <c r="L364" s="14" t="s">
        <v>8399</v>
      </c>
      <c r="M364" s="14" t="str">
        <f>"'"&amp;TabClienteLocalidade[[#This Row],[UF]]&amp;"'"</f>
        <v>'AL'</v>
      </c>
      <c r="N364" s="14" t="s">
        <v>8399</v>
      </c>
      <c r="O364" s="14" t="str">
        <f>"'"&amp;IFERROR(TabClienteLocalidade[[#This Row],[Lat]],"")&amp;"'"</f>
        <v>'-9.4026743'</v>
      </c>
      <c r="P364" s="14" t="s">
        <v>8399</v>
      </c>
      <c r="Q364" s="14" t="str">
        <f>"'"&amp;IFERROR(TabClienteLocalidade[[#This Row],[Log]],"")&amp;"'"</f>
        <v>'-36.6294103'</v>
      </c>
      <c r="R364" s="14" t="s">
        <v>8399</v>
      </c>
      <c r="S364" s="14" t="str">
        <f t="shared" si="23"/>
        <v>'0'</v>
      </c>
      <c r="T364" s="213" t="s">
        <v>8397</v>
      </c>
      <c r="U364" s="213">
        <f>COUNTIFS(CLIENTE_FORN[NICK],TabClienteLocalidade[[#This Row],[Cliente]])</f>
        <v>1</v>
      </c>
      <c r="V364" s="145" t="s">
        <v>42</v>
      </c>
      <c r="W364" s="145" t="s">
        <v>61</v>
      </c>
      <c r="X364" s="151" t="s">
        <v>421</v>
      </c>
      <c r="Y364" s="176" t="str">
        <f>IFERROR(INDEX(EtaCliente!K:K,MATCH(TabClienteLocalidade[[#This Row],[Validação]],EtaCliente!$B:$B,0)),TabClienteLocalidade[[#This Row],[Colunas14]])</f>
        <v>AL</v>
      </c>
      <c r="Z364" s="176" t="str">
        <f>IFERROR(INDEX(EtaCliente!M:M,MATCH(TabClienteLocalidade[[#This Row],[Validação]],EtaCliente!$B:$B,0)),TabClienteLocalidade[[#This Row],[Colunas13]])</f>
        <v>PALMEIRA DOS INDIOS</v>
      </c>
      <c r="AA364" s="147">
        <f>COUNTIFS(EtaCliente!B:B,AB364,EtaCliente!B:B,"&gt;&amp;1")</f>
        <v>1</v>
      </c>
      <c r="AB364" s="147" t="str">
        <f>IF(TabClienteLocalidade[[#This Row],[Cliente]]="","",TabClienteLocalidade[[#This Row],[Cliente]]&amp;" - "&amp;TabClienteLocalidade[[#This Row],[Localidade]])</f>
        <v>CASAL - PALMEIRA DOS INDIOS</v>
      </c>
      <c r="AC364" s="191" t="s">
        <v>8292</v>
      </c>
      <c r="AD364" s="191" t="str">
        <f t="shared" si="20"/>
        <v>-9.4026743</v>
      </c>
      <c r="AE364" s="191" t="str">
        <f t="shared" si="21"/>
        <v>-36.6294103</v>
      </c>
      <c r="AF364" s="191"/>
      <c r="AG364" s="191"/>
      <c r="AH364" s="191"/>
    </row>
    <row r="365" spans="1:34" x14ac:dyDescent="0.2">
      <c r="A365" s="14" t="str">
        <f t="shared" si="22"/>
        <v>(362, 'CASAL', 'BACIA', 'PAO DE AÇUCAR', '0', '0', '', '', '0'),</v>
      </c>
      <c r="B365" s="14" t="s">
        <v>8395</v>
      </c>
      <c r="C365" s="14">
        <v>362</v>
      </c>
      <c r="D365" s="14" t="s">
        <v>8399</v>
      </c>
      <c r="E365" s="14" t="str">
        <f>"'"&amp;TabClienteLocalidade[[#This Row],[Cliente]]&amp;"'"</f>
        <v>'CASAL'</v>
      </c>
      <c r="F365" s="14" t="s">
        <v>8399</v>
      </c>
      <c r="G365" s="14" t="str">
        <f>"'"&amp;TabClienteLocalidade[[#This Row],[Regional]]&amp;"'"</f>
        <v>'BACIA'</v>
      </c>
      <c r="H365" s="14" t="s">
        <v>8399</v>
      </c>
      <c r="I365" s="14" t="str">
        <f>"'"&amp;TabClienteLocalidade[[#This Row],[Localidade]]&amp;"'"</f>
        <v>'PAO DE AÇUCAR'</v>
      </c>
      <c r="J365" s="14" t="s">
        <v>8399</v>
      </c>
      <c r="K365" s="14" t="str">
        <f>"'"&amp;TabClienteLocalidade[[#This Row],[Colunas2]]&amp;"'"</f>
        <v>'0'</v>
      </c>
      <c r="L365" s="14" t="s">
        <v>8399</v>
      </c>
      <c r="M365" s="14" t="str">
        <f>"'"&amp;TabClienteLocalidade[[#This Row],[UF]]&amp;"'"</f>
        <v>'0'</v>
      </c>
      <c r="N365" s="14" t="s">
        <v>8399</v>
      </c>
      <c r="O365" s="14" t="str">
        <f>"'"&amp;IFERROR(TabClienteLocalidade[[#This Row],[Lat]],"")&amp;"'"</f>
        <v>''</v>
      </c>
      <c r="P365" s="14" t="s">
        <v>8399</v>
      </c>
      <c r="Q365" s="14" t="str">
        <f>"'"&amp;IFERROR(TabClienteLocalidade[[#This Row],[Log]],"")&amp;"'"</f>
        <v>''</v>
      </c>
      <c r="R365" s="14" t="s">
        <v>8399</v>
      </c>
      <c r="S365" s="14" t="str">
        <f t="shared" si="23"/>
        <v>'0'</v>
      </c>
      <c r="T365" s="213" t="s">
        <v>8397</v>
      </c>
      <c r="U365" s="213">
        <f>COUNTIFS(CLIENTE_FORN[NICK],TabClienteLocalidade[[#This Row],[Cliente]])</f>
        <v>1</v>
      </c>
      <c r="V365" s="143" t="s">
        <v>42</v>
      </c>
      <c r="W365" s="143" t="s">
        <v>1488</v>
      </c>
      <c r="X365" s="151" t="s">
        <v>1499</v>
      </c>
      <c r="Y365" s="176">
        <f>IFERROR(INDEX(EtaCliente!K:K,MATCH(TabClienteLocalidade[[#This Row],[Validação]],EtaCliente!$B:$B,0)),TabClienteLocalidade[[#This Row],[Colunas14]])</f>
        <v>0</v>
      </c>
      <c r="Z365" s="176">
        <f>IFERROR(INDEX(EtaCliente!M:M,MATCH(TabClienteLocalidade[[#This Row],[Validação]],EtaCliente!$B:$B,0)),TabClienteLocalidade[[#This Row],[Colunas13]])</f>
        <v>0</v>
      </c>
      <c r="AA365" s="147">
        <f>COUNTIFS(EtaCliente!B:B,AB365,EtaCliente!B:B,"&gt;&amp;1")</f>
        <v>0</v>
      </c>
      <c r="AB365" s="147" t="str">
        <f>IF(TabClienteLocalidade[[#This Row],[Cliente]]="","",TabClienteLocalidade[[#This Row],[Cliente]]&amp;" - "&amp;TabClienteLocalidade[[#This Row],[Localidade]])</f>
        <v>CASAL - PAO DE AÇUCAR</v>
      </c>
      <c r="AC365" s="191"/>
      <c r="AD365" s="191" t="e">
        <f t="shared" si="20"/>
        <v>#VALUE!</v>
      </c>
      <c r="AE365" s="191" t="e">
        <f t="shared" si="21"/>
        <v>#VALUE!</v>
      </c>
      <c r="AF365" s="191"/>
      <c r="AG365" s="191"/>
      <c r="AH365" s="191"/>
    </row>
    <row r="366" spans="1:34" x14ac:dyDescent="0.2">
      <c r="A366" s="14" t="str">
        <f t="shared" si="22"/>
        <v>(363, 'CASAL', 'SERRANA', 'PAULO JACINTO', 'PAULO JACINTO', 'AL', '', '', '0'),</v>
      </c>
      <c r="B366" s="14" t="s">
        <v>8395</v>
      </c>
      <c r="C366" s="14">
        <v>363</v>
      </c>
      <c r="D366" s="14" t="s">
        <v>8399</v>
      </c>
      <c r="E366" s="14" t="str">
        <f>"'"&amp;TabClienteLocalidade[[#This Row],[Cliente]]&amp;"'"</f>
        <v>'CASAL'</v>
      </c>
      <c r="F366" s="14" t="s">
        <v>8399</v>
      </c>
      <c r="G366" s="14" t="str">
        <f>"'"&amp;TabClienteLocalidade[[#This Row],[Regional]]&amp;"'"</f>
        <v>'SERRANA'</v>
      </c>
      <c r="H366" s="14" t="s">
        <v>8399</v>
      </c>
      <c r="I366" s="14" t="str">
        <f>"'"&amp;TabClienteLocalidade[[#This Row],[Localidade]]&amp;"'"</f>
        <v>'PAULO JACINTO'</v>
      </c>
      <c r="J366" s="14" t="s">
        <v>8399</v>
      </c>
      <c r="K366" s="14" t="str">
        <f>"'"&amp;TabClienteLocalidade[[#This Row],[Colunas2]]&amp;"'"</f>
        <v>'PAULO JACINTO'</v>
      </c>
      <c r="L366" s="14" t="s">
        <v>8399</v>
      </c>
      <c r="M366" s="14" t="str">
        <f>"'"&amp;TabClienteLocalidade[[#This Row],[UF]]&amp;"'"</f>
        <v>'AL'</v>
      </c>
      <c r="N366" s="14" t="s">
        <v>8399</v>
      </c>
      <c r="O366" s="14" t="str">
        <f>"'"&amp;IFERROR(TabClienteLocalidade[[#This Row],[Lat]],"")&amp;"'"</f>
        <v>''</v>
      </c>
      <c r="P366" s="14" t="s">
        <v>8399</v>
      </c>
      <c r="Q366" s="14" t="str">
        <f>"'"&amp;IFERROR(TabClienteLocalidade[[#This Row],[Log]],"")&amp;"'"</f>
        <v>''</v>
      </c>
      <c r="R366" s="14" t="s">
        <v>8399</v>
      </c>
      <c r="S366" s="14" t="str">
        <f t="shared" si="23"/>
        <v>'0'</v>
      </c>
      <c r="T366" s="213" t="s">
        <v>8397</v>
      </c>
      <c r="U366" s="213">
        <f>COUNTIFS(CLIENTE_FORN[NICK],TabClienteLocalidade[[#This Row],[Cliente]])</f>
        <v>1</v>
      </c>
      <c r="V366" s="143" t="s">
        <v>42</v>
      </c>
      <c r="W366" s="143" t="s">
        <v>61</v>
      </c>
      <c r="X366" s="151" t="s">
        <v>422</v>
      </c>
      <c r="Y366" s="176" t="str">
        <f>IFERROR(INDEX(EtaCliente!K:K,MATCH(TabClienteLocalidade[[#This Row],[Validação]],EtaCliente!$B:$B,0)),TabClienteLocalidade[[#This Row],[Colunas14]])</f>
        <v>AL</v>
      </c>
      <c r="Z366" s="176" t="str">
        <f>IFERROR(INDEX(EtaCliente!M:M,MATCH(TabClienteLocalidade[[#This Row],[Validação]],EtaCliente!$B:$B,0)),TabClienteLocalidade[[#This Row],[Colunas13]])</f>
        <v>PAULO JACINTO</v>
      </c>
      <c r="AA366" s="147">
        <f>COUNTIFS(EtaCliente!B:B,AB366,EtaCliente!B:B,"&gt;&amp;1")</f>
        <v>1</v>
      </c>
      <c r="AB366" s="147" t="str">
        <f>IF(TabClienteLocalidade[[#This Row],[Cliente]]="","",TabClienteLocalidade[[#This Row],[Cliente]]&amp;" - "&amp;TabClienteLocalidade[[#This Row],[Localidade]])</f>
        <v>CASAL - PAULO JACINTO</v>
      </c>
      <c r="AC366" s="191"/>
      <c r="AD366" s="191" t="e">
        <f t="shared" si="20"/>
        <v>#VALUE!</v>
      </c>
      <c r="AE366" s="191" t="e">
        <f t="shared" si="21"/>
        <v>#VALUE!</v>
      </c>
      <c r="AF366" s="191"/>
      <c r="AG366" s="191"/>
      <c r="AH366" s="191"/>
    </row>
    <row r="367" spans="1:34" x14ac:dyDescent="0.2">
      <c r="A367" s="14" t="str">
        <f t="shared" si="22"/>
        <v>(364, 'CASAL', 'AGRESTE', 'PIAÇABUÇU', '0', '0', '', '', '0'),</v>
      </c>
      <c r="B367" s="14" t="s">
        <v>8395</v>
      </c>
      <c r="C367" s="14">
        <v>364</v>
      </c>
      <c r="D367" s="14" t="s">
        <v>8399</v>
      </c>
      <c r="E367" s="14" t="str">
        <f>"'"&amp;TabClienteLocalidade[[#This Row],[Cliente]]&amp;"'"</f>
        <v>'CASAL'</v>
      </c>
      <c r="F367" s="14" t="s">
        <v>8399</v>
      </c>
      <c r="G367" s="14" t="str">
        <f>"'"&amp;TabClienteLocalidade[[#This Row],[Regional]]&amp;"'"</f>
        <v>'AGRESTE'</v>
      </c>
      <c r="H367" s="14" t="s">
        <v>8399</v>
      </c>
      <c r="I367" s="14" t="str">
        <f>"'"&amp;TabClienteLocalidade[[#This Row],[Localidade]]&amp;"'"</f>
        <v>'PIAÇABUÇU'</v>
      </c>
      <c r="J367" s="14" t="s">
        <v>8399</v>
      </c>
      <c r="K367" s="14" t="str">
        <f>"'"&amp;TabClienteLocalidade[[#This Row],[Colunas2]]&amp;"'"</f>
        <v>'0'</v>
      </c>
      <c r="L367" s="14" t="s">
        <v>8399</v>
      </c>
      <c r="M367" s="14" t="str">
        <f>"'"&amp;TabClienteLocalidade[[#This Row],[UF]]&amp;"'"</f>
        <v>'0'</v>
      </c>
      <c r="N367" s="14" t="s">
        <v>8399</v>
      </c>
      <c r="O367" s="14" t="str">
        <f>"'"&amp;IFERROR(TabClienteLocalidade[[#This Row],[Lat]],"")&amp;"'"</f>
        <v>''</v>
      </c>
      <c r="P367" s="14" t="s">
        <v>8399</v>
      </c>
      <c r="Q367" s="14" t="str">
        <f>"'"&amp;IFERROR(TabClienteLocalidade[[#This Row],[Log]],"")&amp;"'"</f>
        <v>''</v>
      </c>
      <c r="R367" s="14" t="s">
        <v>8399</v>
      </c>
      <c r="S367" s="14" t="str">
        <f t="shared" si="23"/>
        <v>'0'</v>
      </c>
      <c r="T367" s="213" t="s">
        <v>8397</v>
      </c>
      <c r="U367" s="213">
        <f>COUNTIFS(CLIENTE_FORN[NICK],TabClienteLocalidade[[#This Row],[Cliente]])</f>
        <v>1</v>
      </c>
      <c r="V367" s="145" t="s">
        <v>42</v>
      </c>
      <c r="W367" s="145" t="s">
        <v>209</v>
      </c>
      <c r="X367" s="151" t="s">
        <v>207</v>
      </c>
      <c r="Y367" s="176">
        <f>IFERROR(INDEX(EtaCliente!K:K,MATCH(TabClienteLocalidade[[#This Row],[Validação]],EtaCliente!$B:$B,0)),TabClienteLocalidade[[#This Row],[Colunas14]])</f>
        <v>0</v>
      </c>
      <c r="Z367" s="176">
        <f>IFERROR(INDEX(EtaCliente!M:M,MATCH(TabClienteLocalidade[[#This Row],[Validação]],EtaCliente!$B:$B,0)),TabClienteLocalidade[[#This Row],[Colunas13]])</f>
        <v>0</v>
      </c>
      <c r="AA367" s="147">
        <f>COUNTIFS(EtaCliente!B:B,AB367,EtaCliente!B:B,"&gt;&amp;1")</f>
        <v>0</v>
      </c>
      <c r="AB367" s="147" t="str">
        <f>IF(TabClienteLocalidade[[#This Row],[Cliente]]="","",TabClienteLocalidade[[#This Row],[Cliente]]&amp;" - "&amp;TabClienteLocalidade[[#This Row],[Localidade]])</f>
        <v>CASAL - PIAÇABUÇU</v>
      </c>
      <c r="AC367" s="191"/>
      <c r="AD367" s="191" t="e">
        <f t="shared" si="20"/>
        <v>#VALUE!</v>
      </c>
      <c r="AE367" s="191" t="e">
        <f t="shared" si="21"/>
        <v>#VALUE!</v>
      </c>
      <c r="AF367" s="191"/>
      <c r="AG367" s="191"/>
      <c r="AH367" s="191"/>
    </row>
    <row r="368" spans="1:34" x14ac:dyDescent="0.2">
      <c r="A368" s="14" t="str">
        <f t="shared" si="22"/>
        <v>(365, 'CASAL', 'SERTÃO', 'PIRANHAS', 'PIRANHAS', 'AL', '', '', '0'),</v>
      </c>
      <c r="B368" s="14" t="s">
        <v>8395</v>
      </c>
      <c r="C368" s="14">
        <v>365</v>
      </c>
      <c r="D368" s="14" t="s">
        <v>8399</v>
      </c>
      <c r="E368" s="14" t="str">
        <f>"'"&amp;TabClienteLocalidade[[#This Row],[Cliente]]&amp;"'"</f>
        <v>'CASAL'</v>
      </c>
      <c r="F368" s="14" t="s">
        <v>8399</v>
      </c>
      <c r="G368" s="14" t="str">
        <f>"'"&amp;TabClienteLocalidade[[#This Row],[Regional]]&amp;"'"</f>
        <v>'SERTÃO'</v>
      </c>
      <c r="H368" s="14" t="s">
        <v>8399</v>
      </c>
      <c r="I368" s="14" t="str">
        <f>"'"&amp;TabClienteLocalidade[[#This Row],[Localidade]]&amp;"'"</f>
        <v>'PIRANHAS'</v>
      </c>
      <c r="J368" s="14" t="s">
        <v>8399</v>
      </c>
      <c r="K368" s="14" t="str">
        <f>"'"&amp;TabClienteLocalidade[[#This Row],[Colunas2]]&amp;"'"</f>
        <v>'PIRANHAS'</v>
      </c>
      <c r="L368" s="14" t="s">
        <v>8399</v>
      </c>
      <c r="M368" s="14" t="str">
        <f>"'"&amp;TabClienteLocalidade[[#This Row],[UF]]&amp;"'"</f>
        <v>'AL'</v>
      </c>
      <c r="N368" s="14" t="s">
        <v>8399</v>
      </c>
      <c r="O368" s="14" t="str">
        <f>"'"&amp;IFERROR(TabClienteLocalidade[[#This Row],[Lat]],"")&amp;"'"</f>
        <v>''</v>
      </c>
      <c r="P368" s="14" t="s">
        <v>8399</v>
      </c>
      <c r="Q368" s="14" t="str">
        <f>"'"&amp;IFERROR(TabClienteLocalidade[[#This Row],[Log]],"")&amp;"'"</f>
        <v>''</v>
      </c>
      <c r="R368" s="14" t="s">
        <v>8399</v>
      </c>
      <c r="S368" s="14" t="str">
        <f t="shared" si="23"/>
        <v>'0'</v>
      </c>
      <c r="T368" s="213" t="s">
        <v>8397</v>
      </c>
      <c r="U368" s="213">
        <f>COUNTIFS(CLIENTE_FORN[NICK],TabClienteLocalidade[[#This Row],[Cliente]])</f>
        <v>1</v>
      </c>
      <c r="V368" s="145" t="s">
        <v>42</v>
      </c>
      <c r="W368" s="145" t="s">
        <v>7300</v>
      </c>
      <c r="X368" s="151" t="s">
        <v>131</v>
      </c>
      <c r="Y368" s="176" t="str">
        <f>IFERROR(INDEX(EtaCliente!K:K,MATCH(TabClienteLocalidade[[#This Row],[Validação]],EtaCliente!$B:$B,0)),TabClienteLocalidade[[#This Row],[Colunas14]])</f>
        <v>AL</v>
      </c>
      <c r="Z368" s="176" t="str">
        <f>IFERROR(INDEX(EtaCliente!M:M,MATCH(TabClienteLocalidade[[#This Row],[Validação]],EtaCliente!$B:$B,0)),TabClienteLocalidade[[#This Row],[Colunas13]])</f>
        <v>PIRANHAS</v>
      </c>
      <c r="AA368" s="147">
        <f>COUNTIFS(EtaCliente!B:B,AB368,EtaCliente!B:B,"&gt;&amp;1")</f>
        <v>1</v>
      </c>
      <c r="AB368" s="147" t="str">
        <f>IF(TabClienteLocalidade[[#This Row],[Cliente]]="","",TabClienteLocalidade[[#This Row],[Cliente]]&amp;" - "&amp;TabClienteLocalidade[[#This Row],[Localidade]])</f>
        <v>CASAL - PIRANHAS</v>
      </c>
      <c r="AC368" s="191"/>
      <c r="AD368" s="191" t="e">
        <f t="shared" si="20"/>
        <v>#VALUE!</v>
      </c>
      <c r="AE368" s="191" t="e">
        <f t="shared" si="21"/>
        <v>#VALUE!</v>
      </c>
      <c r="AF368" s="191"/>
      <c r="AG368" s="191"/>
      <c r="AH368" s="191"/>
    </row>
    <row r="369" spans="1:34" x14ac:dyDescent="0.2">
      <c r="A369" s="14" t="str">
        <f t="shared" si="22"/>
        <v>(366, 'CASAL', 'MACEIÓ', 'PRATAGY', 'MACEIO', 'AL', '', '', '0'),</v>
      </c>
      <c r="B369" s="14" t="s">
        <v>8395</v>
      </c>
      <c r="C369" s="14">
        <v>366</v>
      </c>
      <c r="D369" s="14" t="s">
        <v>8399</v>
      </c>
      <c r="E369" s="14" t="str">
        <f>"'"&amp;TabClienteLocalidade[[#This Row],[Cliente]]&amp;"'"</f>
        <v>'CASAL'</v>
      </c>
      <c r="F369" s="14" t="s">
        <v>8399</v>
      </c>
      <c r="G369" s="14" t="str">
        <f>"'"&amp;TabClienteLocalidade[[#This Row],[Regional]]&amp;"'"</f>
        <v>'MACEIÓ'</v>
      </c>
      <c r="H369" s="14" t="s">
        <v>8399</v>
      </c>
      <c r="I369" s="14" t="str">
        <f>"'"&amp;TabClienteLocalidade[[#This Row],[Localidade]]&amp;"'"</f>
        <v>'PRATAGY'</v>
      </c>
      <c r="J369" s="14" t="s">
        <v>8399</v>
      </c>
      <c r="K369" s="14" t="str">
        <f>"'"&amp;TabClienteLocalidade[[#This Row],[Colunas2]]&amp;"'"</f>
        <v>'MACEIO'</v>
      </c>
      <c r="L369" s="14" t="s">
        <v>8399</v>
      </c>
      <c r="M369" s="14" t="str">
        <f>"'"&amp;TabClienteLocalidade[[#This Row],[UF]]&amp;"'"</f>
        <v>'AL'</v>
      </c>
      <c r="N369" s="14" t="s">
        <v>8399</v>
      </c>
      <c r="O369" s="14" t="str">
        <f>"'"&amp;IFERROR(TabClienteLocalidade[[#This Row],[Lat]],"")&amp;"'"</f>
        <v>''</v>
      </c>
      <c r="P369" s="14" t="s">
        <v>8399</v>
      </c>
      <c r="Q369" s="14" t="str">
        <f>"'"&amp;IFERROR(TabClienteLocalidade[[#This Row],[Log]],"")&amp;"'"</f>
        <v>''</v>
      </c>
      <c r="R369" s="14" t="s">
        <v>8399</v>
      </c>
      <c r="S369" s="14" t="str">
        <f t="shared" si="23"/>
        <v>'0'</v>
      </c>
      <c r="T369" s="213" t="s">
        <v>8397</v>
      </c>
      <c r="U369" s="213">
        <f>COUNTIFS(CLIENTE_FORN[NICK],TabClienteLocalidade[[#This Row],[Cliente]])</f>
        <v>1</v>
      </c>
      <c r="V369" s="143" t="s">
        <v>42</v>
      </c>
      <c r="W369" s="143" t="s">
        <v>7301</v>
      </c>
      <c r="X369" s="151" t="s">
        <v>1263</v>
      </c>
      <c r="Y369" s="176" t="str">
        <f>IFERROR(INDEX(EtaCliente!K:K,MATCH(TabClienteLocalidade[[#This Row],[Validação]],EtaCliente!$B:$B,0)),TabClienteLocalidade[[#This Row],[Colunas14]])</f>
        <v>AL</v>
      </c>
      <c r="Z369" s="176" t="str">
        <f>IFERROR(INDEX(EtaCliente!M:M,MATCH(TabClienteLocalidade[[#This Row],[Validação]],EtaCliente!$B:$B,0)),TabClienteLocalidade[[#This Row],[Colunas13]])</f>
        <v>MACEIO</v>
      </c>
      <c r="AA369" s="147">
        <f>COUNTIFS(EtaCliente!B:B,AB369,EtaCliente!B:B,"&gt;&amp;1")</f>
        <v>1</v>
      </c>
      <c r="AB369" s="147" t="str">
        <f>IF(TabClienteLocalidade[[#This Row],[Cliente]]="","",TabClienteLocalidade[[#This Row],[Cliente]]&amp;" - "&amp;TabClienteLocalidade[[#This Row],[Localidade]])</f>
        <v>CASAL - PRATAGY</v>
      </c>
      <c r="AC369" s="191"/>
      <c r="AD369" s="191" t="e">
        <f t="shared" si="20"/>
        <v>#VALUE!</v>
      </c>
      <c r="AE369" s="191" t="e">
        <f t="shared" si="21"/>
        <v>#VALUE!</v>
      </c>
      <c r="AF369" s="191"/>
      <c r="AG369" s="191"/>
      <c r="AH369" s="191"/>
    </row>
    <row r="370" spans="1:34" x14ac:dyDescent="0.2">
      <c r="A370" s="14" t="str">
        <f t="shared" si="22"/>
        <v>(367, 'CASAL', 'SERRANA', 'QUEBRANGULO', 'QUEBRANGULO', 'AL', '', '', '0'),</v>
      </c>
      <c r="B370" s="14" t="s">
        <v>8395</v>
      </c>
      <c r="C370" s="14">
        <v>367</v>
      </c>
      <c r="D370" s="14" t="s">
        <v>8399</v>
      </c>
      <c r="E370" s="14" t="str">
        <f>"'"&amp;TabClienteLocalidade[[#This Row],[Cliente]]&amp;"'"</f>
        <v>'CASAL'</v>
      </c>
      <c r="F370" s="14" t="s">
        <v>8399</v>
      </c>
      <c r="G370" s="14" t="str">
        <f>"'"&amp;TabClienteLocalidade[[#This Row],[Regional]]&amp;"'"</f>
        <v>'SERRANA'</v>
      </c>
      <c r="H370" s="14" t="s">
        <v>8399</v>
      </c>
      <c r="I370" s="14" t="str">
        <f>"'"&amp;TabClienteLocalidade[[#This Row],[Localidade]]&amp;"'"</f>
        <v>'QUEBRANGULO'</v>
      </c>
      <c r="J370" s="14" t="s">
        <v>8399</v>
      </c>
      <c r="K370" s="14" t="str">
        <f>"'"&amp;TabClienteLocalidade[[#This Row],[Colunas2]]&amp;"'"</f>
        <v>'QUEBRANGULO'</v>
      </c>
      <c r="L370" s="14" t="s">
        <v>8399</v>
      </c>
      <c r="M370" s="14" t="str">
        <f>"'"&amp;TabClienteLocalidade[[#This Row],[UF]]&amp;"'"</f>
        <v>'AL'</v>
      </c>
      <c r="N370" s="14" t="s">
        <v>8399</v>
      </c>
      <c r="O370" s="14" t="str">
        <f>"'"&amp;IFERROR(TabClienteLocalidade[[#This Row],[Lat]],"")&amp;"'"</f>
        <v>''</v>
      </c>
      <c r="P370" s="14" t="s">
        <v>8399</v>
      </c>
      <c r="Q370" s="14" t="str">
        <f>"'"&amp;IFERROR(TabClienteLocalidade[[#This Row],[Log]],"")&amp;"'"</f>
        <v>''</v>
      </c>
      <c r="R370" s="14" t="s">
        <v>8399</v>
      </c>
      <c r="S370" s="14" t="str">
        <f t="shared" si="23"/>
        <v>'0'</v>
      </c>
      <c r="T370" s="213" t="s">
        <v>8397</v>
      </c>
      <c r="U370" s="213">
        <f>COUNTIFS(CLIENTE_FORN[NICK],TabClienteLocalidade[[#This Row],[Cliente]])</f>
        <v>1</v>
      </c>
      <c r="V370" s="143" t="s">
        <v>42</v>
      </c>
      <c r="W370" s="143" t="s">
        <v>61</v>
      </c>
      <c r="X370" s="151" t="s">
        <v>423</v>
      </c>
      <c r="Y370" s="176" t="str">
        <f>IFERROR(INDEX(EtaCliente!K:K,MATCH(TabClienteLocalidade[[#This Row],[Validação]],EtaCliente!$B:$B,0)),TabClienteLocalidade[[#This Row],[Colunas14]])</f>
        <v>AL</v>
      </c>
      <c r="Z370" s="176" t="str">
        <f>IFERROR(INDEX(EtaCliente!M:M,MATCH(TabClienteLocalidade[[#This Row],[Validação]],EtaCliente!$B:$B,0)),TabClienteLocalidade[[#This Row],[Colunas13]])</f>
        <v>QUEBRANGULO</v>
      </c>
      <c r="AA370" s="147">
        <f>COUNTIFS(EtaCliente!B:B,AB370,EtaCliente!B:B,"&gt;&amp;1")</f>
        <v>1</v>
      </c>
      <c r="AB370" s="147" t="str">
        <f>IF(TabClienteLocalidade[[#This Row],[Cliente]]="","",TabClienteLocalidade[[#This Row],[Cliente]]&amp;" - "&amp;TabClienteLocalidade[[#This Row],[Localidade]])</f>
        <v>CASAL - QUEBRANGULO</v>
      </c>
      <c r="AC370" s="191"/>
      <c r="AD370" s="191" t="e">
        <f t="shared" si="20"/>
        <v>#VALUE!</v>
      </c>
      <c r="AE370" s="191" t="e">
        <f t="shared" si="21"/>
        <v>#VALUE!</v>
      </c>
      <c r="AF370" s="191"/>
      <c r="AG370" s="191"/>
      <c r="AH370" s="191"/>
    </row>
    <row r="371" spans="1:34" x14ac:dyDescent="0.2">
      <c r="A371" s="14" t="str">
        <f t="shared" si="22"/>
        <v>(368, 'CASAL', 'SERRANA', 'QUEBRANGULO - CAÇAMBAS', '0', '0', '', '', '0'),</v>
      </c>
      <c r="B371" s="14" t="s">
        <v>8395</v>
      </c>
      <c r="C371" s="14">
        <v>368</v>
      </c>
      <c r="D371" s="14" t="s">
        <v>8399</v>
      </c>
      <c r="E371" s="14" t="str">
        <f>"'"&amp;TabClienteLocalidade[[#This Row],[Cliente]]&amp;"'"</f>
        <v>'CASAL'</v>
      </c>
      <c r="F371" s="14" t="s">
        <v>8399</v>
      </c>
      <c r="G371" s="14" t="str">
        <f>"'"&amp;TabClienteLocalidade[[#This Row],[Regional]]&amp;"'"</f>
        <v>'SERRANA'</v>
      </c>
      <c r="H371" s="14" t="s">
        <v>8399</v>
      </c>
      <c r="I371" s="14" t="str">
        <f>"'"&amp;TabClienteLocalidade[[#This Row],[Localidade]]&amp;"'"</f>
        <v>'QUEBRANGULO - CAÇAMBAS'</v>
      </c>
      <c r="J371" s="14" t="s">
        <v>8399</v>
      </c>
      <c r="K371" s="14" t="str">
        <f>"'"&amp;TabClienteLocalidade[[#This Row],[Colunas2]]&amp;"'"</f>
        <v>'0'</v>
      </c>
      <c r="L371" s="14" t="s">
        <v>8399</v>
      </c>
      <c r="M371" s="14" t="str">
        <f>"'"&amp;TabClienteLocalidade[[#This Row],[UF]]&amp;"'"</f>
        <v>'0'</v>
      </c>
      <c r="N371" s="14" t="s">
        <v>8399</v>
      </c>
      <c r="O371" s="14" t="str">
        <f>"'"&amp;IFERROR(TabClienteLocalidade[[#This Row],[Lat]],"")&amp;"'"</f>
        <v>''</v>
      </c>
      <c r="P371" s="14" t="s">
        <v>8399</v>
      </c>
      <c r="Q371" s="14" t="str">
        <f>"'"&amp;IFERROR(TabClienteLocalidade[[#This Row],[Log]],"")&amp;"'"</f>
        <v>''</v>
      </c>
      <c r="R371" s="14" t="s">
        <v>8399</v>
      </c>
      <c r="S371" s="14" t="str">
        <f t="shared" si="23"/>
        <v>'0'</v>
      </c>
      <c r="T371" s="213" t="s">
        <v>8397</v>
      </c>
      <c r="U371" s="213">
        <f>COUNTIFS(CLIENTE_FORN[NICK],TabClienteLocalidade[[#This Row],[Cliente]])</f>
        <v>1</v>
      </c>
      <c r="V371" s="143" t="s">
        <v>42</v>
      </c>
      <c r="W371" s="143" t="s">
        <v>61</v>
      </c>
      <c r="X371" s="151" t="s">
        <v>1085</v>
      </c>
      <c r="Y371" s="176">
        <f>IFERROR(INDEX(EtaCliente!K:K,MATCH(TabClienteLocalidade[[#This Row],[Validação]],EtaCliente!$B:$B,0)),TabClienteLocalidade[[#This Row],[Colunas14]])</f>
        <v>0</v>
      </c>
      <c r="Z371" s="176">
        <f>IFERROR(INDEX(EtaCliente!M:M,MATCH(TabClienteLocalidade[[#This Row],[Validação]],EtaCliente!$B:$B,0)),TabClienteLocalidade[[#This Row],[Colunas13]])</f>
        <v>0</v>
      </c>
      <c r="AA371" s="147">
        <f>COUNTIFS(EtaCliente!B:B,AB371,EtaCliente!B:B,"&gt;&amp;1")</f>
        <v>0</v>
      </c>
      <c r="AB371" s="147" t="str">
        <f>IF(TabClienteLocalidade[[#This Row],[Cliente]]="","",TabClienteLocalidade[[#This Row],[Cliente]]&amp;" - "&amp;TabClienteLocalidade[[#This Row],[Localidade]])</f>
        <v>CASAL - QUEBRANGULO - CAÇAMBAS</v>
      </c>
      <c r="AC371" s="191"/>
      <c r="AD371" s="191" t="e">
        <f t="shared" si="20"/>
        <v>#VALUE!</v>
      </c>
      <c r="AE371" s="191" t="e">
        <f t="shared" si="21"/>
        <v>#VALUE!</v>
      </c>
      <c r="AF371" s="191"/>
      <c r="AG371" s="191"/>
      <c r="AH371" s="191"/>
    </row>
    <row r="372" spans="1:34" x14ac:dyDescent="0.2">
      <c r="A372" s="14" t="str">
        <f t="shared" si="22"/>
        <v>(369, 'CASAL', 'LESTE', 'RIO LARGO - MATA DO ROLO', 'RIO LARGO', 'AL', '-9.4816171', '-35.8405074', '0'),</v>
      </c>
      <c r="B372" s="14" t="s">
        <v>8395</v>
      </c>
      <c r="C372" s="14">
        <v>369</v>
      </c>
      <c r="D372" s="14" t="s">
        <v>8399</v>
      </c>
      <c r="E372" s="14" t="str">
        <f>"'"&amp;TabClienteLocalidade[[#This Row],[Cliente]]&amp;"'"</f>
        <v>'CASAL'</v>
      </c>
      <c r="F372" s="14" t="s">
        <v>8399</v>
      </c>
      <c r="G372" s="14" t="str">
        <f>"'"&amp;TabClienteLocalidade[[#This Row],[Regional]]&amp;"'"</f>
        <v>'LESTE'</v>
      </c>
      <c r="H372" s="14" t="s">
        <v>8399</v>
      </c>
      <c r="I372" s="14" t="str">
        <f>"'"&amp;TabClienteLocalidade[[#This Row],[Localidade]]&amp;"'"</f>
        <v>'RIO LARGO - MATA DO ROLO'</v>
      </c>
      <c r="J372" s="14" t="s">
        <v>8399</v>
      </c>
      <c r="K372" s="14" t="str">
        <f>"'"&amp;TabClienteLocalidade[[#This Row],[Colunas2]]&amp;"'"</f>
        <v>'RIO LARGO'</v>
      </c>
      <c r="L372" s="14" t="s">
        <v>8399</v>
      </c>
      <c r="M372" s="14" t="str">
        <f>"'"&amp;TabClienteLocalidade[[#This Row],[UF]]&amp;"'"</f>
        <v>'AL'</v>
      </c>
      <c r="N372" s="14" t="s">
        <v>8399</v>
      </c>
      <c r="O372" s="14" t="str">
        <f>"'"&amp;IFERROR(TabClienteLocalidade[[#This Row],[Lat]],"")&amp;"'"</f>
        <v>'-9.4816171'</v>
      </c>
      <c r="P372" s="14" t="s">
        <v>8399</v>
      </c>
      <c r="Q372" s="14" t="str">
        <f>"'"&amp;IFERROR(TabClienteLocalidade[[#This Row],[Log]],"")&amp;"'"</f>
        <v>'-35.8405074'</v>
      </c>
      <c r="R372" s="14" t="s">
        <v>8399</v>
      </c>
      <c r="S372" s="14" t="str">
        <f t="shared" si="23"/>
        <v>'0'</v>
      </c>
      <c r="T372" s="213" t="s">
        <v>8397</v>
      </c>
      <c r="U372" s="213">
        <f>COUNTIFS(CLIENTE_FORN[NICK],TabClienteLocalidade[[#This Row],[Cliente]])</f>
        <v>1</v>
      </c>
      <c r="V372" s="143" t="s">
        <v>42</v>
      </c>
      <c r="W372" s="143" t="s">
        <v>72</v>
      </c>
      <c r="X372" s="151" t="s">
        <v>855</v>
      </c>
      <c r="Y372" s="176" t="str">
        <f>IFERROR(INDEX(EtaCliente!K:K,MATCH(TabClienteLocalidade[[#This Row],[Validação]],EtaCliente!$B:$B,0)),TabClienteLocalidade[[#This Row],[Colunas14]])</f>
        <v>AL</v>
      </c>
      <c r="Z372" s="176" t="str">
        <f>IFERROR(INDEX(EtaCliente!M:M,MATCH(TabClienteLocalidade[[#This Row],[Validação]],EtaCliente!$B:$B,0)),TabClienteLocalidade[[#This Row],[Colunas13]])</f>
        <v>RIO LARGO</v>
      </c>
      <c r="AA372" s="147">
        <f>COUNTIFS(EtaCliente!B:B,AB372,EtaCliente!B:B,"&gt;&amp;1")</f>
        <v>1</v>
      </c>
      <c r="AB372" s="147" t="str">
        <f>IF(TabClienteLocalidade[[#This Row],[Cliente]]="","",TabClienteLocalidade[[#This Row],[Cliente]]&amp;" - "&amp;TabClienteLocalidade[[#This Row],[Localidade]])</f>
        <v>CASAL - RIO LARGO - MATA DO ROLO</v>
      </c>
      <c r="AC372" s="191" t="s">
        <v>8265</v>
      </c>
      <c r="AD372" s="191" t="str">
        <f t="shared" si="20"/>
        <v>-9.4816171</v>
      </c>
      <c r="AE372" s="191" t="str">
        <f t="shared" si="21"/>
        <v>-35.8405074</v>
      </c>
      <c r="AF372" s="191"/>
      <c r="AG372" s="191"/>
      <c r="AH372" s="191"/>
    </row>
    <row r="373" spans="1:34" x14ac:dyDescent="0.2">
      <c r="A373" s="14" t="str">
        <f t="shared" si="22"/>
        <v>(370, 'CASAL', 'LESTE', 'RIO LARGO - TABULEIRO DO PINTO', 'RIO LARGO', 'AL', '-9.5057836', '-35.8123273', '0'),</v>
      </c>
      <c r="B373" s="14" t="s">
        <v>8395</v>
      </c>
      <c r="C373" s="14">
        <v>370</v>
      </c>
      <c r="D373" s="14" t="s">
        <v>8399</v>
      </c>
      <c r="E373" s="14" t="str">
        <f>"'"&amp;TabClienteLocalidade[[#This Row],[Cliente]]&amp;"'"</f>
        <v>'CASAL'</v>
      </c>
      <c r="F373" s="14" t="s">
        <v>8399</v>
      </c>
      <c r="G373" s="14" t="str">
        <f>"'"&amp;TabClienteLocalidade[[#This Row],[Regional]]&amp;"'"</f>
        <v>'LESTE'</v>
      </c>
      <c r="H373" s="14" t="s">
        <v>8399</v>
      </c>
      <c r="I373" s="14" t="str">
        <f>"'"&amp;TabClienteLocalidade[[#This Row],[Localidade]]&amp;"'"</f>
        <v>'RIO LARGO - TABULEIRO DO PINTO'</v>
      </c>
      <c r="J373" s="14" t="s">
        <v>8399</v>
      </c>
      <c r="K373" s="14" t="str">
        <f>"'"&amp;TabClienteLocalidade[[#This Row],[Colunas2]]&amp;"'"</f>
        <v>'RIO LARGO'</v>
      </c>
      <c r="L373" s="14" t="s">
        <v>8399</v>
      </c>
      <c r="M373" s="14" t="str">
        <f>"'"&amp;TabClienteLocalidade[[#This Row],[UF]]&amp;"'"</f>
        <v>'AL'</v>
      </c>
      <c r="N373" s="14" t="s">
        <v>8399</v>
      </c>
      <c r="O373" s="14" t="str">
        <f>"'"&amp;IFERROR(TabClienteLocalidade[[#This Row],[Lat]],"")&amp;"'"</f>
        <v>'-9.5057836'</v>
      </c>
      <c r="P373" s="14" t="s">
        <v>8399</v>
      </c>
      <c r="Q373" s="14" t="str">
        <f>"'"&amp;IFERROR(TabClienteLocalidade[[#This Row],[Log]],"")&amp;"'"</f>
        <v>'-35.8123273'</v>
      </c>
      <c r="R373" s="14" t="s">
        <v>8399</v>
      </c>
      <c r="S373" s="14" t="str">
        <f t="shared" si="23"/>
        <v>'0'</v>
      </c>
      <c r="T373" s="213" t="s">
        <v>8397</v>
      </c>
      <c r="U373" s="213">
        <f>COUNTIFS(CLIENTE_FORN[NICK],TabClienteLocalidade[[#This Row],[Cliente]])</f>
        <v>1</v>
      </c>
      <c r="V373" s="143" t="s">
        <v>42</v>
      </c>
      <c r="W373" s="143" t="s">
        <v>72</v>
      </c>
      <c r="X373" s="151" t="s">
        <v>856</v>
      </c>
      <c r="Y373" s="176" t="str">
        <f>IFERROR(INDEX(EtaCliente!K:K,MATCH(TabClienteLocalidade[[#This Row],[Validação]],EtaCliente!$B:$B,0)),TabClienteLocalidade[[#This Row],[Colunas14]])</f>
        <v>AL</v>
      </c>
      <c r="Z373" s="176" t="str">
        <f>IFERROR(INDEX(EtaCliente!M:M,MATCH(TabClienteLocalidade[[#This Row],[Validação]],EtaCliente!$B:$B,0)),TabClienteLocalidade[[#This Row],[Colunas13]])</f>
        <v>RIO LARGO</v>
      </c>
      <c r="AA373" s="147">
        <f>COUNTIFS(EtaCliente!B:B,AB373,EtaCliente!B:B,"&gt;&amp;1")</f>
        <v>1</v>
      </c>
      <c r="AB373" s="147" t="str">
        <f>IF(TabClienteLocalidade[[#This Row],[Cliente]]="","",TabClienteLocalidade[[#This Row],[Cliente]]&amp;" - "&amp;TabClienteLocalidade[[#This Row],[Localidade]])</f>
        <v>CASAL - RIO LARGO - TABULEIRO DO PINTO</v>
      </c>
      <c r="AC373" s="191" t="s">
        <v>8267</v>
      </c>
      <c r="AD373" s="191" t="str">
        <f t="shared" si="20"/>
        <v>-9.5057836</v>
      </c>
      <c r="AE373" s="191" t="str">
        <f t="shared" si="21"/>
        <v>-35.8123273</v>
      </c>
      <c r="AF373" s="191"/>
      <c r="AG373" s="191"/>
      <c r="AH373" s="191"/>
    </row>
    <row r="374" spans="1:34" x14ac:dyDescent="0.2">
      <c r="A374" s="14" t="str">
        <f t="shared" si="22"/>
        <v>(371, 'CASAL', 'LESTE', 'SATUBA', 'SATUBA', 'AL', '', '', '0'),</v>
      </c>
      <c r="B374" s="14" t="s">
        <v>8395</v>
      </c>
      <c r="C374" s="14">
        <v>371</v>
      </c>
      <c r="D374" s="14" t="s">
        <v>8399</v>
      </c>
      <c r="E374" s="14" t="str">
        <f>"'"&amp;TabClienteLocalidade[[#This Row],[Cliente]]&amp;"'"</f>
        <v>'CASAL'</v>
      </c>
      <c r="F374" s="14" t="s">
        <v>8399</v>
      </c>
      <c r="G374" s="14" t="str">
        <f>"'"&amp;TabClienteLocalidade[[#This Row],[Regional]]&amp;"'"</f>
        <v>'LESTE'</v>
      </c>
      <c r="H374" s="14" t="s">
        <v>8399</v>
      </c>
      <c r="I374" s="14" t="str">
        <f>"'"&amp;TabClienteLocalidade[[#This Row],[Localidade]]&amp;"'"</f>
        <v>'SATUBA'</v>
      </c>
      <c r="J374" s="14" t="s">
        <v>8399</v>
      </c>
      <c r="K374" s="14" t="str">
        <f>"'"&amp;TabClienteLocalidade[[#This Row],[Colunas2]]&amp;"'"</f>
        <v>'SATUBA'</v>
      </c>
      <c r="L374" s="14" t="s">
        <v>8399</v>
      </c>
      <c r="M374" s="14" t="str">
        <f>"'"&amp;TabClienteLocalidade[[#This Row],[UF]]&amp;"'"</f>
        <v>'AL'</v>
      </c>
      <c r="N374" s="14" t="s">
        <v>8399</v>
      </c>
      <c r="O374" s="14" t="str">
        <f>"'"&amp;IFERROR(TabClienteLocalidade[[#This Row],[Lat]],"")&amp;"'"</f>
        <v>''</v>
      </c>
      <c r="P374" s="14" t="s">
        <v>8399</v>
      </c>
      <c r="Q374" s="14" t="str">
        <f>"'"&amp;IFERROR(TabClienteLocalidade[[#This Row],[Log]],"")&amp;"'"</f>
        <v>''</v>
      </c>
      <c r="R374" s="14" t="s">
        <v>8399</v>
      </c>
      <c r="S374" s="14" t="str">
        <f t="shared" si="23"/>
        <v>'0'</v>
      </c>
      <c r="T374" s="213" t="s">
        <v>8397</v>
      </c>
      <c r="U374" s="213">
        <f>COUNTIFS(CLIENTE_FORN[NICK],TabClienteLocalidade[[#This Row],[Cliente]])</f>
        <v>1</v>
      </c>
      <c r="V374" s="143" t="s">
        <v>42</v>
      </c>
      <c r="W374" s="143" t="s">
        <v>72</v>
      </c>
      <c r="X374" s="151" t="s">
        <v>424</v>
      </c>
      <c r="Y374" s="176" t="str">
        <f>IFERROR(INDEX(EtaCliente!K:K,MATCH(TabClienteLocalidade[[#This Row],[Validação]],EtaCliente!$B:$B,0)),TabClienteLocalidade[[#This Row],[Colunas14]])</f>
        <v>AL</v>
      </c>
      <c r="Z374" s="176" t="str">
        <f>IFERROR(INDEX(EtaCliente!M:M,MATCH(TabClienteLocalidade[[#This Row],[Validação]],EtaCliente!$B:$B,0)),TabClienteLocalidade[[#This Row],[Colunas13]])</f>
        <v>SATUBA</v>
      </c>
      <c r="AA374" s="147">
        <f>COUNTIFS(EtaCliente!B:B,AB374,EtaCliente!B:B,"&gt;&amp;1")</f>
        <v>1</v>
      </c>
      <c r="AB374" s="147" t="str">
        <f>IF(TabClienteLocalidade[[#This Row],[Cliente]]="","",TabClienteLocalidade[[#This Row],[Cliente]]&amp;" - "&amp;TabClienteLocalidade[[#This Row],[Localidade]])</f>
        <v>CASAL - SATUBA</v>
      </c>
      <c r="AC374" s="191"/>
      <c r="AD374" s="191" t="e">
        <f t="shared" si="20"/>
        <v>#VALUE!</v>
      </c>
      <c r="AE374" s="191" t="e">
        <f t="shared" si="21"/>
        <v>#VALUE!</v>
      </c>
      <c r="AF374" s="191"/>
      <c r="AG374" s="191"/>
      <c r="AH374" s="191"/>
    </row>
    <row r="375" spans="1:34" x14ac:dyDescent="0.2">
      <c r="A375" s="14" t="str">
        <f t="shared" si="22"/>
        <v>(372, 'CASAL', 'AGRESTE', 'TRAIPU', 'TRAIPU', 'AL', '', '', '0'),</v>
      </c>
      <c r="B375" s="14" t="s">
        <v>8395</v>
      </c>
      <c r="C375" s="14">
        <v>372</v>
      </c>
      <c r="D375" s="14" t="s">
        <v>8399</v>
      </c>
      <c r="E375" s="14" t="str">
        <f>"'"&amp;TabClienteLocalidade[[#This Row],[Cliente]]&amp;"'"</f>
        <v>'CASAL'</v>
      </c>
      <c r="F375" s="14" t="s">
        <v>8399</v>
      </c>
      <c r="G375" s="14" t="str">
        <f>"'"&amp;TabClienteLocalidade[[#This Row],[Regional]]&amp;"'"</f>
        <v>'AGRESTE'</v>
      </c>
      <c r="H375" s="14" t="s">
        <v>8399</v>
      </c>
      <c r="I375" s="14" t="str">
        <f>"'"&amp;TabClienteLocalidade[[#This Row],[Localidade]]&amp;"'"</f>
        <v>'TRAIPU'</v>
      </c>
      <c r="J375" s="14" t="s">
        <v>8399</v>
      </c>
      <c r="K375" s="14" t="str">
        <f>"'"&amp;TabClienteLocalidade[[#This Row],[Colunas2]]&amp;"'"</f>
        <v>'TRAIPU'</v>
      </c>
      <c r="L375" s="14" t="s">
        <v>8399</v>
      </c>
      <c r="M375" s="14" t="str">
        <f>"'"&amp;TabClienteLocalidade[[#This Row],[UF]]&amp;"'"</f>
        <v>'AL'</v>
      </c>
      <c r="N375" s="14" t="s">
        <v>8399</v>
      </c>
      <c r="O375" s="14" t="str">
        <f>"'"&amp;IFERROR(TabClienteLocalidade[[#This Row],[Lat]],"")&amp;"'"</f>
        <v>''</v>
      </c>
      <c r="P375" s="14" t="s">
        <v>8399</v>
      </c>
      <c r="Q375" s="14" t="str">
        <f>"'"&amp;IFERROR(TabClienteLocalidade[[#This Row],[Log]],"")&amp;"'"</f>
        <v>''</v>
      </c>
      <c r="R375" s="14" t="s">
        <v>8399</v>
      </c>
      <c r="S375" s="14" t="str">
        <f t="shared" si="23"/>
        <v>'0'</v>
      </c>
      <c r="T375" s="213" t="s">
        <v>8397</v>
      </c>
      <c r="U375" s="213">
        <f>COUNTIFS(CLIENTE_FORN[NICK],TabClienteLocalidade[[#This Row],[Cliente]])</f>
        <v>1</v>
      </c>
      <c r="V375" s="145" t="s">
        <v>42</v>
      </c>
      <c r="W375" s="145" t="s">
        <v>209</v>
      </c>
      <c r="X375" s="151" t="s">
        <v>208</v>
      </c>
      <c r="Y375" s="176" t="str">
        <f>IFERROR(INDEX(EtaCliente!K:K,MATCH(TabClienteLocalidade[[#This Row],[Validação]],EtaCliente!$B:$B,0)),TabClienteLocalidade[[#This Row],[Colunas14]])</f>
        <v>AL</v>
      </c>
      <c r="Z375" s="176" t="str">
        <f>IFERROR(INDEX(EtaCliente!M:M,MATCH(TabClienteLocalidade[[#This Row],[Validação]],EtaCliente!$B:$B,0)),TabClienteLocalidade[[#This Row],[Colunas13]])</f>
        <v>TRAIPU</v>
      </c>
      <c r="AA375" s="147">
        <f>COUNTIFS(EtaCliente!B:B,AB375,EtaCliente!B:B,"&gt;&amp;1")</f>
        <v>1</v>
      </c>
      <c r="AB375" s="147" t="str">
        <f>IF(TabClienteLocalidade[[#This Row],[Cliente]]="","",TabClienteLocalidade[[#This Row],[Cliente]]&amp;" - "&amp;TabClienteLocalidade[[#This Row],[Localidade]])</f>
        <v>CASAL - TRAIPU</v>
      </c>
      <c r="AC375" s="191"/>
      <c r="AD375" s="191" t="e">
        <f t="shared" si="20"/>
        <v>#VALUE!</v>
      </c>
      <c r="AE375" s="191" t="e">
        <f t="shared" si="21"/>
        <v>#VALUE!</v>
      </c>
      <c r="AF375" s="191"/>
      <c r="AG375" s="191"/>
      <c r="AH375" s="191"/>
    </row>
    <row r="376" spans="1:34" x14ac:dyDescent="0.2">
      <c r="A376" s="14" t="str">
        <f t="shared" si="22"/>
        <v>(373, 'CESAN - VITORIA', '', 'AFONSO CLAUDIO', 'AFONSO CLAUDIO', 'ES', '', '', '0'),</v>
      </c>
      <c r="B376" s="14" t="s">
        <v>8395</v>
      </c>
      <c r="C376" s="14">
        <v>373</v>
      </c>
      <c r="D376" s="14" t="s">
        <v>8399</v>
      </c>
      <c r="E376" s="14" t="str">
        <f>"'"&amp;TabClienteLocalidade[[#This Row],[Cliente]]&amp;"'"</f>
        <v>'CESAN - VITORIA'</v>
      </c>
      <c r="F376" s="14" t="s">
        <v>8399</v>
      </c>
      <c r="G376" s="14" t="str">
        <f>"'"&amp;TabClienteLocalidade[[#This Row],[Regional]]&amp;"'"</f>
        <v>''</v>
      </c>
      <c r="H376" s="14" t="s">
        <v>8399</v>
      </c>
      <c r="I376" s="14" t="str">
        <f>"'"&amp;TabClienteLocalidade[[#This Row],[Localidade]]&amp;"'"</f>
        <v>'AFONSO CLAUDIO'</v>
      </c>
      <c r="J376" s="14" t="s">
        <v>8399</v>
      </c>
      <c r="K376" s="14" t="str">
        <f>"'"&amp;TabClienteLocalidade[[#This Row],[Colunas2]]&amp;"'"</f>
        <v>'AFONSO CLAUDIO'</v>
      </c>
      <c r="L376" s="14" t="s">
        <v>8399</v>
      </c>
      <c r="M376" s="14" t="str">
        <f>"'"&amp;TabClienteLocalidade[[#This Row],[UF]]&amp;"'"</f>
        <v>'ES'</v>
      </c>
      <c r="N376" s="14" t="s">
        <v>8399</v>
      </c>
      <c r="O376" s="14" t="str">
        <f>"'"&amp;IFERROR(TabClienteLocalidade[[#This Row],[Lat]],"")&amp;"'"</f>
        <v>''</v>
      </c>
      <c r="P376" s="14" t="s">
        <v>8399</v>
      </c>
      <c r="Q376" s="14" t="str">
        <f>"'"&amp;IFERROR(TabClienteLocalidade[[#This Row],[Log]],"")&amp;"'"</f>
        <v>''</v>
      </c>
      <c r="R376" s="14" t="s">
        <v>8399</v>
      </c>
      <c r="S376" s="14" t="str">
        <f t="shared" si="23"/>
        <v>'0'</v>
      </c>
      <c r="T376" s="213" t="s">
        <v>8397</v>
      </c>
      <c r="U376" s="213">
        <f>COUNTIFS(CLIENTE_FORN[NICK],TabClienteLocalidade[[#This Row],[Cliente]])</f>
        <v>1</v>
      </c>
      <c r="V376" s="145" t="s">
        <v>8150</v>
      </c>
      <c r="W376" s="145"/>
      <c r="X376" s="155" t="s">
        <v>600</v>
      </c>
      <c r="Y376" s="176" t="str">
        <f>IFERROR(INDEX(EtaCliente!K:K,MATCH(TabClienteLocalidade[[#This Row],[Validação]],EtaCliente!$B:$B,0)),TabClienteLocalidade[[#This Row],[Colunas14]])</f>
        <v>ES</v>
      </c>
      <c r="Z376" s="176" t="str">
        <f>IFERROR(INDEX(EtaCliente!M:M,MATCH(TabClienteLocalidade[[#This Row],[Validação]],EtaCliente!$B:$B,0)),TabClienteLocalidade[[#This Row],[Colunas13]])</f>
        <v>AFONSO CLAUDIO</v>
      </c>
      <c r="AA376" s="147">
        <f>COUNTIFS(EtaCliente!B:B,AB376,EtaCliente!B:B,"&gt;&amp;1")</f>
        <v>1</v>
      </c>
      <c r="AB376" s="146" t="str">
        <f>IF(TabClienteLocalidade[[#This Row],[Cliente]]="","",TabClienteLocalidade[[#This Row],[Cliente]]&amp;" - "&amp;TabClienteLocalidade[[#This Row],[Localidade]])</f>
        <v>CESAN - VITORIA - AFONSO CLAUDIO</v>
      </c>
      <c r="AC376" s="191"/>
      <c r="AD376" s="191" t="e">
        <f t="shared" si="20"/>
        <v>#VALUE!</v>
      </c>
      <c r="AE376" s="191" t="e">
        <f t="shared" si="21"/>
        <v>#VALUE!</v>
      </c>
      <c r="AF376" s="191"/>
      <c r="AG376" s="191"/>
      <c r="AH376" s="191"/>
    </row>
    <row r="377" spans="1:34" x14ac:dyDescent="0.2">
      <c r="A377" s="14" t="str">
        <f t="shared" si="22"/>
        <v>(374, 'CESAN - VITORIA', '', 'APIACA', 'APIACA', 'ES', '', '', '0'),</v>
      </c>
      <c r="B377" s="14" t="s">
        <v>8395</v>
      </c>
      <c r="C377" s="14">
        <v>374</v>
      </c>
      <c r="D377" s="14" t="s">
        <v>8399</v>
      </c>
      <c r="E377" s="14" t="str">
        <f>"'"&amp;TabClienteLocalidade[[#This Row],[Cliente]]&amp;"'"</f>
        <v>'CESAN - VITORIA'</v>
      </c>
      <c r="F377" s="14" t="s">
        <v>8399</v>
      </c>
      <c r="G377" s="14" t="str">
        <f>"'"&amp;TabClienteLocalidade[[#This Row],[Regional]]&amp;"'"</f>
        <v>''</v>
      </c>
      <c r="H377" s="14" t="s">
        <v>8399</v>
      </c>
      <c r="I377" s="14" t="str">
        <f>"'"&amp;TabClienteLocalidade[[#This Row],[Localidade]]&amp;"'"</f>
        <v>'APIACA'</v>
      </c>
      <c r="J377" s="14" t="s">
        <v>8399</v>
      </c>
      <c r="K377" s="14" t="str">
        <f>"'"&amp;TabClienteLocalidade[[#This Row],[Colunas2]]&amp;"'"</f>
        <v>'APIACA'</v>
      </c>
      <c r="L377" s="14" t="s">
        <v>8399</v>
      </c>
      <c r="M377" s="14" t="str">
        <f>"'"&amp;TabClienteLocalidade[[#This Row],[UF]]&amp;"'"</f>
        <v>'ES'</v>
      </c>
      <c r="N377" s="14" t="s">
        <v>8399</v>
      </c>
      <c r="O377" s="14" t="str">
        <f>"'"&amp;IFERROR(TabClienteLocalidade[[#This Row],[Lat]],"")&amp;"'"</f>
        <v>''</v>
      </c>
      <c r="P377" s="14" t="s">
        <v>8399</v>
      </c>
      <c r="Q377" s="14" t="str">
        <f>"'"&amp;IFERROR(TabClienteLocalidade[[#This Row],[Log]],"")&amp;"'"</f>
        <v>''</v>
      </c>
      <c r="R377" s="14" t="s">
        <v>8399</v>
      </c>
      <c r="S377" s="14" t="str">
        <f t="shared" si="23"/>
        <v>'0'</v>
      </c>
      <c r="T377" s="213" t="s">
        <v>8397</v>
      </c>
      <c r="U377" s="213">
        <f>COUNTIFS(CLIENTE_FORN[NICK],TabClienteLocalidade[[#This Row],[Cliente]])</f>
        <v>1</v>
      </c>
      <c r="V377" s="145" t="s">
        <v>8150</v>
      </c>
      <c r="X377" s="152" t="s">
        <v>601</v>
      </c>
      <c r="Y377" s="176" t="str">
        <f>IFERROR(INDEX(EtaCliente!K:K,MATCH(TabClienteLocalidade[[#This Row],[Validação]],EtaCliente!$B:$B,0)),TabClienteLocalidade[[#This Row],[Colunas14]])</f>
        <v>ES</v>
      </c>
      <c r="Z377" s="176" t="str">
        <f>IFERROR(INDEX(EtaCliente!M:M,MATCH(TabClienteLocalidade[[#This Row],[Validação]],EtaCliente!$B:$B,0)),TabClienteLocalidade[[#This Row],[Colunas13]])</f>
        <v>APIACA</v>
      </c>
      <c r="AA377" s="147">
        <f>COUNTIFS(EtaCliente!B:B,AB377,EtaCliente!B:B,"&gt;&amp;1")</f>
        <v>1</v>
      </c>
      <c r="AB377" s="147" t="str">
        <f>IF(TabClienteLocalidade[[#This Row],[Cliente]]="","",TabClienteLocalidade[[#This Row],[Cliente]]&amp;" - "&amp;TabClienteLocalidade[[#This Row],[Localidade]])</f>
        <v>CESAN - VITORIA - APIACA</v>
      </c>
      <c r="AC377" s="191"/>
      <c r="AD377" s="191" t="e">
        <f t="shared" si="20"/>
        <v>#VALUE!</v>
      </c>
      <c r="AE377" s="191" t="e">
        <f t="shared" si="21"/>
        <v>#VALUE!</v>
      </c>
      <c r="AF377" s="191"/>
      <c r="AG377" s="191"/>
      <c r="AH377" s="191"/>
    </row>
    <row r="378" spans="1:34" x14ac:dyDescent="0.2">
      <c r="A378" s="14" t="str">
        <f t="shared" si="22"/>
        <v>(375, 'CESAN - VITORIA', '', 'ATILIO VIVACQUA', 'ATILIO VIVACQUA', 'ES', '', '', '0'),</v>
      </c>
      <c r="B378" s="14" t="s">
        <v>8395</v>
      </c>
      <c r="C378" s="14">
        <v>375</v>
      </c>
      <c r="D378" s="14" t="s">
        <v>8399</v>
      </c>
      <c r="E378" s="14" t="str">
        <f>"'"&amp;TabClienteLocalidade[[#This Row],[Cliente]]&amp;"'"</f>
        <v>'CESAN - VITORIA'</v>
      </c>
      <c r="F378" s="14" t="s">
        <v>8399</v>
      </c>
      <c r="G378" s="14" t="str">
        <f>"'"&amp;TabClienteLocalidade[[#This Row],[Regional]]&amp;"'"</f>
        <v>''</v>
      </c>
      <c r="H378" s="14" t="s">
        <v>8399</v>
      </c>
      <c r="I378" s="14" t="str">
        <f>"'"&amp;TabClienteLocalidade[[#This Row],[Localidade]]&amp;"'"</f>
        <v>'ATILIO VIVACQUA'</v>
      </c>
      <c r="J378" s="14" t="s">
        <v>8399</v>
      </c>
      <c r="K378" s="14" t="str">
        <f>"'"&amp;TabClienteLocalidade[[#This Row],[Colunas2]]&amp;"'"</f>
        <v>'ATILIO VIVACQUA'</v>
      </c>
      <c r="L378" s="14" t="s">
        <v>8399</v>
      </c>
      <c r="M378" s="14" t="str">
        <f>"'"&amp;TabClienteLocalidade[[#This Row],[UF]]&amp;"'"</f>
        <v>'ES'</v>
      </c>
      <c r="N378" s="14" t="s">
        <v>8399</v>
      </c>
      <c r="O378" s="14" t="str">
        <f>"'"&amp;IFERROR(TabClienteLocalidade[[#This Row],[Lat]],"")&amp;"'"</f>
        <v>''</v>
      </c>
      <c r="P378" s="14" t="s">
        <v>8399</v>
      </c>
      <c r="Q378" s="14" t="str">
        <f>"'"&amp;IFERROR(TabClienteLocalidade[[#This Row],[Log]],"")&amp;"'"</f>
        <v>''</v>
      </c>
      <c r="R378" s="14" t="s">
        <v>8399</v>
      </c>
      <c r="S378" s="14" t="str">
        <f t="shared" si="23"/>
        <v>'0'</v>
      </c>
      <c r="T378" s="213" t="s">
        <v>8397</v>
      </c>
      <c r="U378" s="213">
        <f>COUNTIFS(CLIENTE_FORN[NICK],TabClienteLocalidade[[#This Row],[Cliente]])</f>
        <v>1</v>
      </c>
      <c r="V378" s="145" t="s">
        <v>8150</v>
      </c>
      <c r="X378" s="152" t="s">
        <v>593</v>
      </c>
      <c r="Y378" s="176" t="str">
        <f>IFERROR(INDEX(EtaCliente!K:K,MATCH(TabClienteLocalidade[[#This Row],[Validação]],EtaCliente!$B:$B,0)),TabClienteLocalidade[[#This Row],[Colunas14]])</f>
        <v>ES</v>
      </c>
      <c r="Z378" s="176" t="str">
        <f>IFERROR(INDEX(EtaCliente!M:M,MATCH(TabClienteLocalidade[[#This Row],[Validação]],EtaCliente!$B:$B,0)),TabClienteLocalidade[[#This Row],[Colunas13]])</f>
        <v>ATILIO VIVACQUA</v>
      </c>
      <c r="AA378" s="147">
        <f>COUNTIFS(EtaCliente!B:B,AB378,EtaCliente!B:B,"&gt;&amp;1")</f>
        <v>1</v>
      </c>
      <c r="AB378" s="147" t="str">
        <f>IF(TabClienteLocalidade[[#This Row],[Cliente]]="","",TabClienteLocalidade[[#This Row],[Cliente]]&amp;" - "&amp;TabClienteLocalidade[[#This Row],[Localidade]])</f>
        <v>CESAN - VITORIA - ATILIO VIVACQUA</v>
      </c>
      <c r="AC378" s="191"/>
      <c r="AD378" s="191" t="e">
        <f t="shared" si="20"/>
        <v>#VALUE!</v>
      </c>
      <c r="AE378" s="191" t="e">
        <f t="shared" si="21"/>
        <v>#VALUE!</v>
      </c>
      <c r="AF378" s="191"/>
      <c r="AG378" s="191"/>
      <c r="AH378" s="191"/>
    </row>
    <row r="379" spans="1:34" x14ac:dyDescent="0.2">
      <c r="A379" s="14" t="str">
        <f t="shared" si="22"/>
        <v>(376, 'CESAN - VITORIA', '', 'BOA ESPERANÇA', '0', '0', '', '', '0'),</v>
      </c>
      <c r="B379" s="14" t="s">
        <v>8395</v>
      </c>
      <c r="C379" s="14">
        <v>376</v>
      </c>
      <c r="D379" s="14" t="s">
        <v>8399</v>
      </c>
      <c r="E379" s="14" t="str">
        <f>"'"&amp;TabClienteLocalidade[[#This Row],[Cliente]]&amp;"'"</f>
        <v>'CESAN - VITORIA'</v>
      </c>
      <c r="F379" s="14" t="s">
        <v>8399</v>
      </c>
      <c r="G379" s="14" t="str">
        <f>"'"&amp;TabClienteLocalidade[[#This Row],[Regional]]&amp;"'"</f>
        <v>''</v>
      </c>
      <c r="H379" s="14" t="s">
        <v>8399</v>
      </c>
      <c r="I379" s="14" t="str">
        <f>"'"&amp;TabClienteLocalidade[[#This Row],[Localidade]]&amp;"'"</f>
        <v>'BOA ESPERANÇA'</v>
      </c>
      <c r="J379" s="14" t="s">
        <v>8399</v>
      </c>
      <c r="K379" s="14" t="str">
        <f>"'"&amp;TabClienteLocalidade[[#This Row],[Colunas2]]&amp;"'"</f>
        <v>'0'</v>
      </c>
      <c r="L379" s="14" t="s">
        <v>8399</v>
      </c>
      <c r="M379" s="14" t="str">
        <f>"'"&amp;TabClienteLocalidade[[#This Row],[UF]]&amp;"'"</f>
        <v>'0'</v>
      </c>
      <c r="N379" s="14" t="s">
        <v>8399</v>
      </c>
      <c r="O379" s="14" t="str">
        <f>"'"&amp;IFERROR(TabClienteLocalidade[[#This Row],[Lat]],"")&amp;"'"</f>
        <v>''</v>
      </c>
      <c r="P379" s="14" t="s">
        <v>8399</v>
      </c>
      <c r="Q379" s="14" t="str">
        <f>"'"&amp;IFERROR(TabClienteLocalidade[[#This Row],[Log]],"")&amp;"'"</f>
        <v>''</v>
      </c>
      <c r="R379" s="14" t="s">
        <v>8399</v>
      </c>
      <c r="S379" s="14" t="str">
        <f t="shared" si="23"/>
        <v>'0'</v>
      </c>
      <c r="T379" s="213" t="s">
        <v>8397</v>
      </c>
      <c r="U379" s="213">
        <f>COUNTIFS(CLIENTE_FORN[NICK],TabClienteLocalidade[[#This Row],[Cliente]])</f>
        <v>1</v>
      </c>
      <c r="V379" s="145" t="s">
        <v>8150</v>
      </c>
      <c r="X379" s="152" t="s">
        <v>7302</v>
      </c>
      <c r="Y379" s="176">
        <f>IFERROR(INDEX(EtaCliente!K:K,MATCH(TabClienteLocalidade[[#This Row],[Validação]],EtaCliente!$B:$B,0)),TabClienteLocalidade[[#This Row],[Colunas14]])</f>
        <v>0</v>
      </c>
      <c r="Z379" s="176">
        <f>IFERROR(INDEX(EtaCliente!M:M,MATCH(TabClienteLocalidade[[#This Row],[Validação]],EtaCliente!$B:$B,0)),TabClienteLocalidade[[#This Row],[Colunas13]])</f>
        <v>0</v>
      </c>
      <c r="AA379" s="147">
        <f>COUNTIFS(EtaCliente!B:B,AB379,EtaCliente!B:B,"&gt;&amp;1")</f>
        <v>0</v>
      </c>
      <c r="AB379" s="147" t="str">
        <f>IF(TabClienteLocalidade[[#This Row],[Cliente]]="","",TabClienteLocalidade[[#This Row],[Cliente]]&amp;" - "&amp;TabClienteLocalidade[[#This Row],[Localidade]])</f>
        <v>CESAN - VITORIA - BOA ESPERANÇA</v>
      </c>
      <c r="AC379" s="191"/>
      <c r="AD379" s="191" t="e">
        <f t="shared" si="20"/>
        <v>#VALUE!</v>
      </c>
      <c r="AE379" s="191" t="e">
        <f t="shared" si="21"/>
        <v>#VALUE!</v>
      </c>
      <c r="AF379" s="191"/>
      <c r="AG379" s="191"/>
      <c r="AH379" s="191"/>
    </row>
    <row r="380" spans="1:34" x14ac:dyDescent="0.2">
      <c r="A380" s="14" t="str">
        <f t="shared" si="22"/>
        <v>(377, 'CESAN - VITORIA', '', 'BOM JESUS DO NORTE', 'BOM JESUS DO NORTE', 'ES', '', '', '0'),</v>
      </c>
      <c r="B380" s="14" t="s">
        <v>8395</v>
      </c>
      <c r="C380" s="14">
        <v>377</v>
      </c>
      <c r="D380" s="14" t="s">
        <v>8399</v>
      </c>
      <c r="E380" s="14" t="str">
        <f>"'"&amp;TabClienteLocalidade[[#This Row],[Cliente]]&amp;"'"</f>
        <v>'CESAN - VITORIA'</v>
      </c>
      <c r="F380" s="14" t="s">
        <v>8399</v>
      </c>
      <c r="G380" s="14" t="str">
        <f>"'"&amp;TabClienteLocalidade[[#This Row],[Regional]]&amp;"'"</f>
        <v>''</v>
      </c>
      <c r="H380" s="14" t="s">
        <v>8399</v>
      </c>
      <c r="I380" s="14" t="str">
        <f>"'"&amp;TabClienteLocalidade[[#This Row],[Localidade]]&amp;"'"</f>
        <v>'BOM JESUS DO NORTE'</v>
      </c>
      <c r="J380" s="14" t="s">
        <v>8399</v>
      </c>
      <c r="K380" s="14" t="str">
        <f>"'"&amp;TabClienteLocalidade[[#This Row],[Colunas2]]&amp;"'"</f>
        <v>'BOM JESUS DO NORTE'</v>
      </c>
      <c r="L380" s="14" t="s">
        <v>8399</v>
      </c>
      <c r="M380" s="14" t="str">
        <f>"'"&amp;TabClienteLocalidade[[#This Row],[UF]]&amp;"'"</f>
        <v>'ES'</v>
      </c>
      <c r="N380" s="14" t="s">
        <v>8399</v>
      </c>
      <c r="O380" s="14" t="str">
        <f>"'"&amp;IFERROR(TabClienteLocalidade[[#This Row],[Lat]],"")&amp;"'"</f>
        <v>''</v>
      </c>
      <c r="P380" s="14" t="s">
        <v>8399</v>
      </c>
      <c r="Q380" s="14" t="str">
        <f>"'"&amp;IFERROR(TabClienteLocalidade[[#This Row],[Log]],"")&amp;"'"</f>
        <v>''</v>
      </c>
      <c r="R380" s="14" t="s">
        <v>8399</v>
      </c>
      <c r="S380" s="14" t="str">
        <f t="shared" si="23"/>
        <v>'0'</v>
      </c>
      <c r="T380" s="213" t="s">
        <v>8397</v>
      </c>
      <c r="U380" s="213">
        <f>COUNTIFS(CLIENTE_FORN[NICK],TabClienteLocalidade[[#This Row],[Cliente]])</f>
        <v>1</v>
      </c>
      <c r="V380" s="145" t="s">
        <v>8150</v>
      </c>
      <c r="X380" s="152" t="s">
        <v>590</v>
      </c>
      <c r="Y380" s="176" t="str">
        <f>IFERROR(INDEX(EtaCliente!K:K,MATCH(TabClienteLocalidade[[#This Row],[Validação]],EtaCliente!$B:$B,0)),TabClienteLocalidade[[#This Row],[Colunas14]])</f>
        <v>ES</v>
      </c>
      <c r="Z380" s="176" t="str">
        <f>IFERROR(INDEX(EtaCliente!M:M,MATCH(TabClienteLocalidade[[#This Row],[Validação]],EtaCliente!$B:$B,0)),TabClienteLocalidade[[#This Row],[Colunas13]])</f>
        <v>BOM JESUS DO NORTE</v>
      </c>
      <c r="AA380" s="147">
        <f>COUNTIFS(EtaCliente!B:B,AB380,EtaCliente!B:B,"&gt;&amp;1")</f>
        <v>1</v>
      </c>
      <c r="AB380" s="147" t="str">
        <f>IF(TabClienteLocalidade[[#This Row],[Cliente]]="","",TabClienteLocalidade[[#This Row],[Cliente]]&amp;" - "&amp;TabClienteLocalidade[[#This Row],[Localidade]])</f>
        <v>CESAN - VITORIA - BOM JESUS DO NORTE</v>
      </c>
      <c r="AC380" s="191"/>
      <c r="AD380" s="191" t="e">
        <f t="shared" si="20"/>
        <v>#VALUE!</v>
      </c>
      <c r="AE380" s="191" t="e">
        <f t="shared" si="21"/>
        <v>#VALUE!</v>
      </c>
      <c r="AF380" s="191"/>
      <c r="AG380" s="191"/>
      <c r="AH380" s="191"/>
    </row>
    <row r="381" spans="1:34" x14ac:dyDescent="0.2">
      <c r="A381" s="14" t="str">
        <f t="shared" si="22"/>
        <v>(378, 'CESAN - VITORIA', '', 'BRAÇO DO RIO', '0', '0', '', '', '0'),</v>
      </c>
      <c r="B381" s="14" t="s">
        <v>8395</v>
      </c>
      <c r="C381" s="14">
        <v>378</v>
      </c>
      <c r="D381" s="14" t="s">
        <v>8399</v>
      </c>
      <c r="E381" s="14" t="str">
        <f>"'"&amp;TabClienteLocalidade[[#This Row],[Cliente]]&amp;"'"</f>
        <v>'CESAN - VITORIA'</v>
      </c>
      <c r="F381" s="14" t="s">
        <v>8399</v>
      </c>
      <c r="G381" s="14" t="str">
        <f>"'"&amp;TabClienteLocalidade[[#This Row],[Regional]]&amp;"'"</f>
        <v>''</v>
      </c>
      <c r="H381" s="14" t="s">
        <v>8399</v>
      </c>
      <c r="I381" s="14" t="str">
        <f>"'"&amp;TabClienteLocalidade[[#This Row],[Localidade]]&amp;"'"</f>
        <v>'BRAÇO DO RIO'</v>
      </c>
      <c r="J381" s="14" t="s">
        <v>8399</v>
      </c>
      <c r="K381" s="14" t="str">
        <f>"'"&amp;TabClienteLocalidade[[#This Row],[Colunas2]]&amp;"'"</f>
        <v>'0'</v>
      </c>
      <c r="L381" s="14" t="s">
        <v>8399</v>
      </c>
      <c r="M381" s="14" t="str">
        <f>"'"&amp;TabClienteLocalidade[[#This Row],[UF]]&amp;"'"</f>
        <v>'0'</v>
      </c>
      <c r="N381" s="14" t="s">
        <v>8399</v>
      </c>
      <c r="O381" s="14" t="str">
        <f>"'"&amp;IFERROR(TabClienteLocalidade[[#This Row],[Lat]],"")&amp;"'"</f>
        <v>''</v>
      </c>
      <c r="P381" s="14" t="s">
        <v>8399</v>
      </c>
      <c r="Q381" s="14" t="str">
        <f>"'"&amp;IFERROR(TabClienteLocalidade[[#This Row],[Log]],"")&amp;"'"</f>
        <v>''</v>
      </c>
      <c r="R381" s="14" t="s">
        <v>8399</v>
      </c>
      <c r="S381" s="14" t="str">
        <f t="shared" si="23"/>
        <v>'0'</v>
      </c>
      <c r="T381" s="213" t="s">
        <v>8397</v>
      </c>
      <c r="U381" s="213">
        <f>COUNTIFS(CLIENTE_FORN[NICK],TabClienteLocalidade[[#This Row],[Cliente]])</f>
        <v>1</v>
      </c>
      <c r="V381" s="145" t="s">
        <v>8150</v>
      </c>
      <c r="X381" s="152" t="s">
        <v>7303</v>
      </c>
      <c r="Y381" s="176">
        <f>IFERROR(INDEX(EtaCliente!K:K,MATCH(TabClienteLocalidade[[#This Row],[Validação]],EtaCliente!$B:$B,0)),TabClienteLocalidade[[#This Row],[Colunas14]])</f>
        <v>0</v>
      </c>
      <c r="Z381" s="176">
        <f>IFERROR(INDEX(EtaCliente!M:M,MATCH(TabClienteLocalidade[[#This Row],[Validação]],EtaCliente!$B:$B,0)),TabClienteLocalidade[[#This Row],[Colunas13]])</f>
        <v>0</v>
      </c>
      <c r="AA381" s="147">
        <f>COUNTIFS(EtaCliente!B:B,AB381,EtaCliente!B:B,"&gt;&amp;1")</f>
        <v>0</v>
      </c>
      <c r="AB381" s="147" t="str">
        <f>IF(TabClienteLocalidade[[#This Row],[Cliente]]="","",TabClienteLocalidade[[#This Row],[Cliente]]&amp;" - "&amp;TabClienteLocalidade[[#This Row],[Localidade]])</f>
        <v>CESAN - VITORIA - BRAÇO DO RIO</v>
      </c>
      <c r="AC381" s="191"/>
      <c r="AD381" s="191" t="e">
        <f t="shared" si="20"/>
        <v>#VALUE!</v>
      </c>
      <c r="AE381" s="191" t="e">
        <f t="shared" si="21"/>
        <v>#VALUE!</v>
      </c>
      <c r="AF381" s="191"/>
      <c r="AG381" s="191"/>
      <c r="AH381" s="191"/>
    </row>
    <row r="382" spans="1:34" x14ac:dyDescent="0.2">
      <c r="A382" s="14" t="str">
        <f t="shared" si="22"/>
        <v>(379, 'CESAN - VITORIA', '', 'CASTELO', 'CASTELO', 'ES', '', '', '0'),</v>
      </c>
      <c r="B382" s="14" t="s">
        <v>8395</v>
      </c>
      <c r="C382" s="14">
        <v>379</v>
      </c>
      <c r="D382" s="14" t="s">
        <v>8399</v>
      </c>
      <c r="E382" s="14" t="str">
        <f>"'"&amp;TabClienteLocalidade[[#This Row],[Cliente]]&amp;"'"</f>
        <v>'CESAN - VITORIA'</v>
      </c>
      <c r="F382" s="14" t="s">
        <v>8399</v>
      </c>
      <c r="G382" s="14" t="str">
        <f>"'"&amp;TabClienteLocalidade[[#This Row],[Regional]]&amp;"'"</f>
        <v>''</v>
      </c>
      <c r="H382" s="14" t="s">
        <v>8399</v>
      </c>
      <c r="I382" s="14" t="str">
        <f>"'"&amp;TabClienteLocalidade[[#This Row],[Localidade]]&amp;"'"</f>
        <v>'CASTELO'</v>
      </c>
      <c r="J382" s="14" t="s">
        <v>8399</v>
      </c>
      <c r="K382" s="14" t="str">
        <f>"'"&amp;TabClienteLocalidade[[#This Row],[Colunas2]]&amp;"'"</f>
        <v>'CASTELO'</v>
      </c>
      <c r="L382" s="14" t="s">
        <v>8399</v>
      </c>
      <c r="M382" s="14" t="str">
        <f>"'"&amp;TabClienteLocalidade[[#This Row],[UF]]&amp;"'"</f>
        <v>'ES'</v>
      </c>
      <c r="N382" s="14" t="s">
        <v>8399</v>
      </c>
      <c r="O382" s="14" t="str">
        <f>"'"&amp;IFERROR(TabClienteLocalidade[[#This Row],[Lat]],"")&amp;"'"</f>
        <v>''</v>
      </c>
      <c r="P382" s="14" t="s">
        <v>8399</v>
      </c>
      <c r="Q382" s="14" t="str">
        <f>"'"&amp;IFERROR(TabClienteLocalidade[[#This Row],[Log]],"")&amp;"'"</f>
        <v>''</v>
      </c>
      <c r="R382" s="14" t="s">
        <v>8399</v>
      </c>
      <c r="S382" s="14" t="str">
        <f t="shared" si="23"/>
        <v>'0'</v>
      </c>
      <c r="T382" s="213" t="s">
        <v>8397</v>
      </c>
      <c r="U382" s="213">
        <f>COUNTIFS(CLIENTE_FORN[NICK],TabClienteLocalidade[[#This Row],[Cliente]])</f>
        <v>1</v>
      </c>
      <c r="V382" s="145" t="s">
        <v>8150</v>
      </c>
      <c r="X382" s="152" t="s">
        <v>602</v>
      </c>
      <c r="Y382" s="176" t="str">
        <f>IFERROR(INDEX(EtaCliente!K:K,MATCH(TabClienteLocalidade[[#This Row],[Validação]],EtaCliente!$B:$B,0)),TabClienteLocalidade[[#This Row],[Colunas14]])</f>
        <v>ES</v>
      </c>
      <c r="Z382" s="176" t="str">
        <f>IFERROR(INDEX(EtaCliente!M:M,MATCH(TabClienteLocalidade[[#This Row],[Validação]],EtaCliente!$B:$B,0)),TabClienteLocalidade[[#This Row],[Colunas13]])</f>
        <v>CASTELO</v>
      </c>
      <c r="AA382" s="147">
        <f>COUNTIFS(EtaCliente!B:B,AB382,EtaCliente!B:B,"&gt;&amp;1")</f>
        <v>1</v>
      </c>
      <c r="AB382" s="147" t="str">
        <f>IF(TabClienteLocalidade[[#This Row],[Cliente]]="","",TabClienteLocalidade[[#This Row],[Cliente]]&amp;" - "&amp;TabClienteLocalidade[[#This Row],[Localidade]])</f>
        <v>CESAN - VITORIA - CASTELO</v>
      </c>
      <c r="AC382" s="191"/>
      <c r="AD382" s="191" t="e">
        <f t="shared" si="20"/>
        <v>#VALUE!</v>
      </c>
      <c r="AE382" s="191" t="e">
        <f t="shared" si="21"/>
        <v>#VALUE!</v>
      </c>
      <c r="AF382" s="191"/>
      <c r="AG382" s="191"/>
      <c r="AH382" s="191"/>
    </row>
    <row r="383" spans="1:34" x14ac:dyDescent="0.2">
      <c r="A383" s="14" t="str">
        <f t="shared" si="22"/>
        <v>(380, 'CESAN - VITORIA', '', 'CONCEIÇÃO DA BARRA', '0', '0', '', '', '0'),</v>
      </c>
      <c r="B383" s="14" t="s">
        <v>8395</v>
      </c>
      <c r="C383" s="14">
        <v>380</v>
      </c>
      <c r="D383" s="14" t="s">
        <v>8399</v>
      </c>
      <c r="E383" s="14" t="str">
        <f>"'"&amp;TabClienteLocalidade[[#This Row],[Cliente]]&amp;"'"</f>
        <v>'CESAN - VITORIA'</v>
      </c>
      <c r="F383" s="14" t="s">
        <v>8399</v>
      </c>
      <c r="G383" s="14" t="str">
        <f>"'"&amp;TabClienteLocalidade[[#This Row],[Regional]]&amp;"'"</f>
        <v>''</v>
      </c>
      <c r="H383" s="14" t="s">
        <v>8399</v>
      </c>
      <c r="I383" s="14" t="str">
        <f>"'"&amp;TabClienteLocalidade[[#This Row],[Localidade]]&amp;"'"</f>
        <v>'CONCEIÇÃO DA BARRA'</v>
      </c>
      <c r="J383" s="14" t="s">
        <v>8399</v>
      </c>
      <c r="K383" s="14" t="str">
        <f>"'"&amp;TabClienteLocalidade[[#This Row],[Colunas2]]&amp;"'"</f>
        <v>'0'</v>
      </c>
      <c r="L383" s="14" t="s">
        <v>8399</v>
      </c>
      <c r="M383" s="14" t="str">
        <f>"'"&amp;TabClienteLocalidade[[#This Row],[UF]]&amp;"'"</f>
        <v>'0'</v>
      </c>
      <c r="N383" s="14" t="s">
        <v>8399</v>
      </c>
      <c r="O383" s="14" t="str">
        <f>"'"&amp;IFERROR(TabClienteLocalidade[[#This Row],[Lat]],"")&amp;"'"</f>
        <v>''</v>
      </c>
      <c r="P383" s="14" t="s">
        <v>8399</v>
      </c>
      <c r="Q383" s="14" t="str">
        <f>"'"&amp;IFERROR(TabClienteLocalidade[[#This Row],[Log]],"")&amp;"'"</f>
        <v>''</v>
      </c>
      <c r="R383" s="14" t="s">
        <v>8399</v>
      </c>
      <c r="S383" s="14" t="str">
        <f t="shared" si="23"/>
        <v>'0'</v>
      </c>
      <c r="T383" s="213" t="s">
        <v>8397</v>
      </c>
      <c r="U383" s="213">
        <f>COUNTIFS(CLIENTE_FORN[NICK],TabClienteLocalidade[[#This Row],[Cliente]])</f>
        <v>1</v>
      </c>
      <c r="V383" s="145" t="s">
        <v>8150</v>
      </c>
      <c r="X383" s="152" t="s">
        <v>7304</v>
      </c>
      <c r="Y383" s="176">
        <f>IFERROR(INDEX(EtaCliente!K:K,MATCH(TabClienteLocalidade[[#This Row],[Validação]],EtaCliente!$B:$B,0)),TabClienteLocalidade[[#This Row],[Colunas14]])</f>
        <v>0</v>
      </c>
      <c r="Z383" s="176">
        <f>IFERROR(INDEX(EtaCliente!M:M,MATCH(TabClienteLocalidade[[#This Row],[Validação]],EtaCliente!$B:$B,0)),TabClienteLocalidade[[#This Row],[Colunas13]])</f>
        <v>0</v>
      </c>
      <c r="AA383" s="147">
        <f>COUNTIFS(EtaCliente!B:B,AB383,EtaCliente!B:B,"&gt;&amp;1")</f>
        <v>0</v>
      </c>
      <c r="AB383" s="147" t="str">
        <f>IF(TabClienteLocalidade[[#This Row],[Cliente]]="","",TabClienteLocalidade[[#This Row],[Cliente]]&amp;" - "&amp;TabClienteLocalidade[[#This Row],[Localidade]])</f>
        <v>CESAN - VITORIA - CONCEIÇÃO DA BARRA</v>
      </c>
      <c r="AC383" s="191"/>
      <c r="AD383" s="191" t="e">
        <f t="shared" si="20"/>
        <v>#VALUE!</v>
      </c>
      <c r="AE383" s="191" t="e">
        <f t="shared" si="21"/>
        <v>#VALUE!</v>
      </c>
      <c r="AF383" s="191"/>
      <c r="AG383" s="191"/>
      <c r="AH383" s="191"/>
    </row>
    <row r="384" spans="1:34" x14ac:dyDescent="0.2">
      <c r="A384" s="14" t="str">
        <f t="shared" si="22"/>
        <v>(381, 'CESAN - VITORIA', '', 'ECOPORANGA', 'ECOPORANGA', 'ES', '', '', '0'),</v>
      </c>
      <c r="B384" s="14" t="s">
        <v>8395</v>
      </c>
      <c r="C384" s="14">
        <v>381</v>
      </c>
      <c r="D384" s="14" t="s">
        <v>8399</v>
      </c>
      <c r="E384" s="14" t="str">
        <f>"'"&amp;TabClienteLocalidade[[#This Row],[Cliente]]&amp;"'"</f>
        <v>'CESAN - VITORIA'</v>
      </c>
      <c r="F384" s="14" t="s">
        <v>8399</v>
      </c>
      <c r="G384" s="14" t="str">
        <f>"'"&amp;TabClienteLocalidade[[#This Row],[Regional]]&amp;"'"</f>
        <v>''</v>
      </c>
      <c r="H384" s="14" t="s">
        <v>8399</v>
      </c>
      <c r="I384" s="14" t="str">
        <f>"'"&amp;TabClienteLocalidade[[#This Row],[Localidade]]&amp;"'"</f>
        <v>'ECOPORANGA'</v>
      </c>
      <c r="J384" s="14" t="s">
        <v>8399</v>
      </c>
      <c r="K384" s="14" t="str">
        <f>"'"&amp;TabClienteLocalidade[[#This Row],[Colunas2]]&amp;"'"</f>
        <v>'ECOPORANGA'</v>
      </c>
      <c r="L384" s="14" t="s">
        <v>8399</v>
      </c>
      <c r="M384" s="14" t="str">
        <f>"'"&amp;TabClienteLocalidade[[#This Row],[UF]]&amp;"'"</f>
        <v>'ES'</v>
      </c>
      <c r="N384" s="14" t="s">
        <v>8399</v>
      </c>
      <c r="O384" s="14" t="str">
        <f>"'"&amp;IFERROR(TabClienteLocalidade[[#This Row],[Lat]],"")&amp;"'"</f>
        <v>''</v>
      </c>
      <c r="P384" s="14" t="s">
        <v>8399</v>
      </c>
      <c r="Q384" s="14" t="str">
        <f>"'"&amp;IFERROR(TabClienteLocalidade[[#This Row],[Log]],"")&amp;"'"</f>
        <v>''</v>
      </c>
      <c r="R384" s="14" t="s">
        <v>8399</v>
      </c>
      <c r="S384" s="14" t="str">
        <f t="shared" si="23"/>
        <v>'0'</v>
      </c>
      <c r="T384" s="213" t="s">
        <v>8397</v>
      </c>
      <c r="U384" s="213">
        <f>COUNTIFS(CLIENTE_FORN[NICK],TabClienteLocalidade[[#This Row],[Cliente]])</f>
        <v>1</v>
      </c>
      <c r="V384" s="145" t="s">
        <v>8150</v>
      </c>
      <c r="X384" s="152" t="s">
        <v>603</v>
      </c>
      <c r="Y384" s="176" t="str">
        <f>IFERROR(INDEX(EtaCliente!K:K,MATCH(TabClienteLocalidade[[#This Row],[Validação]],EtaCliente!$B:$B,0)),TabClienteLocalidade[[#This Row],[Colunas14]])</f>
        <v>ES</v>
      </c>
      <c r="Z384" s="176" t="str">
        <f>IFERROR(INDEX(EtaCliente!M:M,MATCH(TabClienteLocalidade[[#This Row],[Validação]],EtaCliente!$B:$B,0)),TabClienteLocalidade[[#This Row],[Colunas13]])</f>
        <v>ECOPORANGA</v>
      </c>
      <c r="AA384" s="147">
        <f>COUNTIFS(EtaCliente!B:B,AB384,EtaCliente!B:B,"&gt;&amp;1")</f>
        <v>1</v>
      </c>
      <c r="AB384" s="147" t="str">
        <f>IF(TabClienteLocalidade[[#This Row],[Cliente]]="","",TabClienteLocalidade[[#This Row],[Cliente]]&amp;" - "&amp;TabClienteLocalidade[[#This Row],[Localidade]])</f>
        <v>CESAN - VITORIA - ECOPORANGA</v>
      </c>
      <c r="AC384" s="191"/>
      <c r="AD384" s="191" t="e">
        <f t="shared" si="20"/>
        <v>#VALUE!</v>
      </c>
      <c r="AE384" s="191" t="e">
        <f t="shared" si="21"/>
        <v>#VALUE!</v>
      </c>
      <c r="AF384" s="191"/>
      <c r="AG384" s="191"/>
      <c r="AH384" s="191"/>
    </row>
    <row r="385" spans="1:34" x14ac:dyDescent="0.2">
      <c r="A385" s="14" t="str">
        <f t="shared" si="22"/>
        <v>(382, 'CESAN - VITORIA', '', 'ETA-1 VALE ESPERANÇA', '0', '0', '', '', '0'),</v>
      </c>
      <c r="B385" s="14" t="s">
        <v>8395</v>
      </c>
      <c r="C385" s="14">
        <v>382</v>
      </c>
      <c r="D385" s="14" t="s">
        <v>8399</v>
      </c>
      <c r="E385" s="14" t="str">
        <f>"'"&amp;TabClienteLocalidade[[#This Row],[Cliente]]&amp;"'"</f>
        <v>'CESAN - VITORIA'</v>
      </c>
      <c r="F385" s="14" t="s">
        <v>8399</v>
      </c>
      <c r="G385" s="14" t="str">
        <f>"'"&amp;TabClienteLocalidade[[#This Row],[Regional]]&amp;"'"</f>
        <v>''</v>
      </c>
      <c r="H385" s="14" t="s">
        <v>8399</v>
      </c>
      <c r="I385" s="14" t="str">
        <f>"'"&amp;TabClienteLocalidade[[#This Row],[Localidade]]&amp;"'"</f>
        <v>'ETA-1 VALE ESPERANÇA'</v>
      </c>
      <c r="J385" s="14" t="s">
        <v>8399</v>
      </c>
      <c r="K385" s="14" t="str">
        <f>"'"&amp;TabClienteLocalidade[[#This Row],[Colunas2]]&amp;"'"</f>
        <v>'0'</v>
      </c>
      <c r="L385" s="14" t="s">
        <v>8399</v>
      </c>
      <c r="M385" s="14" t="str">
        <f>"'"&amp;TabClienteLocalidade[[#This Row],[UF]]&amp;"'"</f>
        <v>'0'</v>
      </c>
      <c r="N385" s="14" t="s">
        <v>8399</v>
      </c>
      <c r="O385" s="14" t="str">
        <f>"'"&amp;IFERROR(TabClienteLocalidade[[#This Row],[Lat]],"")&amp;"'"</f>
        <v>''</v>
      </c>
      <c r="P385" s="14" t="s">
        <v>8399</v>
      </c>
      <c r="Q385" s="14" t="str">
        <f>"'"&amp;IFERROR(TabClienteLocalidade[[#This Row],[Log]],"")&amp;"'"</f>
        <v>''</v>
      </c>
      <c r="R385" s="14" t="s">
        <v>8399</v>
      </c>
      <c r="S385" s="14" t="str">
        <f t="shared" si="23"/>
        <v>'0'</v>
      </c>
      <c r="T385" s="213" t="s">
        <v>8397</v>
      </c>
      <c r="U385" s="213">
        <f>COUNTIFS(CLIENTE_FORN[NICK],TabClienteLocalidade[[#This Row],[Cliente]])</f>
        <v>1</v>
      </c>
      <c r="V385" s="145" t="s">
        <v>8150</v>
      </c>
      <c r="X385" s="152" t="s">
        <v>588</v>
      </c>
      <c r="Y385" s="176">
        <f>IFERROR(INDEX(EtaCliente!K:K,MATCH(TabClienteLocalidade[[#This Row],[Validação]],EtaCliente!$B:$B,0)),TabClienteLocalidade[[#This Row],[Colunas14]])</f>
        <v>0</v>
      </c>
      <c r="Z385" s="176">
        <f>IFERROR(INDEX(EtaCliente!M:M,MATCH(TabClienteLocalidade[[#This Row],[Validação]],EtaCliente!$B:$B,0)),TabClienteLocalidade[[#This Row],[Colunas13]])</f>
        <v>0</v>
      </c>
      <c r="AA385" s="147">
        <f>COUNTIFS(EtaCliente!B:B,AB385,EtaCliente!B:B,"&gt;&amp;1")</f>
        <v>0</v>
      </c>
      <c r="AB385" s="147" t="str">
        <f>IF(TabClienteLocalidade[[#This Row],[Cliente]]="","",TabClienteLocalidade[[#This Row],[Cliente]]&amp;" - "&amp;TabClienteLocalidade[[#This Row],[Localidade]])</f>
        <v>CESAN - VITORIA - ETA-1 VALE ESPERANÇA</v>
      </c>
      <c r="AC385" s="191"/>
      <c r="AD385" s="191" t="e">
        <f t="shared" si="20"/>
        <v>#VALUE!</v>
      </c>
      <c r="AE385" s="191" t="e">
        <f t="shared" si="21"/>
        <v>#VALUE!</v>
      </c>
      <c r="AF385" s="191"/>
      <c r="AG385" s="191"/>
      <c r="AH385" s="191"/>
    </row>
    <row r="386" spans="1:34" x14ac:dyDescent="0.2">
      <c r="A386" s="14" t="str">
        <f t="shared" si="22"/>
        <v>(383, 'CESAN - VITORIA', '', 'ETA-11 SANTA MARIA', 'SANTA MARIA DE JETIBA', 'ES', '', '', '0'),</v>
      </c>
      <c r="B386" s="14" t="s">
        <v>8395</v>
      </c>
      <c r="C386" s="14">
        <v>383</v>
      </c>
      <c r="D386" s="14" t="s">
        <v>8399</v>
      </c>
      <c r="E386" s="14" t="str">
        <f>"'"&amp;TabClienteLocalidade[[#This Row],[Cliente]]&amp;"'"</f>
        <v>'CESAN - VITORIA'</v>
      </c>
      <c r="F386" s="14" t="s">
        <v>8399</v>
      </c>
      <c r="G386" s="14" t="str">
        <f>"'"&amp;TabClienteLocalidade[[#This Row],[Regional]]&amp;"'"</f>
        <v>''</v>
      </c>
      <c r="H386" s="14" t="s">
        <v>8399</v>
      </c>
      <c r="I386" s="14" t="str">
        <f>"'"&amp;TabClienteLocalidade[[#This Row],[Localidade]]&amp;"'"</f>
        <v>'ETA-11 SANTA MARIA'</v>
      </c>
      <c r="J386" s="14" t="s">
        <v>8399</v>
      </c>
      <c r="K386" s="14" t="str">
        <f>"'"&amp;TabClienteLocalidade[[#This Row],[Colunas2]]&amp;"'"</f>
        <v>'SANTA MARIA DE JETIBA'</v>
      </c>
      <c r="L386" s="14" t="s">
        <v>8399</v>
      </c>
      <c r="M386" s="14" t="str">
        <f>"'"&amp;TabClienteLocalidade[[#This Row],[UF]]&amp;"'"</f>
        <v>'ES'</v>
      </c>
      <c r="N386" s="14" t="s">
        <v>8399</v>
      </c>
      <c r="O386" s="14" t="str">
        <f>"'"&amp;IFERROR(TabClienteLocalidade[[#This Row],[Lat]],"")&amp;"'"</f>
        <v>''</v>
      </c>
      <c r="P386" s="14" t="s">
        <v>8399</v>
      </c>
      <c r="Q386" s="14" t="str">
        <f>"'"&amp;IFERROR(TabClienteLocalidade[[#This Row],[Log]],"")&amp;"'"</f>
        <v>''</v>
      </c>
      <c r="R386" s="14" t="s">
        <v>8399</v>
      </c>
      <c r="S386" s="14" t="str">
        <f t="shared" si="23"/>
        <v>'0'</v>
      </c>
      <c r="T386" s="213" t="s">
        <v>8397</v>
      </c>
      <c r="U386" s="213">
        <f>COUNTIFS(CLIENTE_FORN[NICK],TabClienteLocalidade[[#This Row],[Cliente]])</f>
        <v>1</v>
      </c>
      <c r="V386" s="145" t="s">
        <v>8150</v>
      </c>
      <c r="X386" s="152" t="s">
        <v>584</v>
      </c>
      <c r="Y386" s="176" t="str">
        <f>IFERROR(INDEX(EtaCliente!K:K,MATCH(TabClienteLocalidade[[#This Row],[Validação]],EtaCliente!$B:$B,0)),TabClienteLocalidade[[#This Row],[Colunas14]])</f>
        <v>ES</v>
      </c>
      <c r="Z386" s="176" t="str">
        <f>IFERROR(INDEX(EtaCliente!M:M,MATCH(TabClienteLocalidade[[#This Row],[Validação]],EtaCliente!$B:$B,0)),TabClienteLocalidade[[#This Row],[Colunas13]])</f>
        <v>SANTA MARIA DE JETIBA</v>
      </c>
      <c r="AA386" s="147">
        <f>COUNTIFS(EtaCliente!B:B,AB386,EtaCliente!B:B,"&gt;&amp;1")</f>
        <v>1</v>
      </c>
      <c r="AB386" s="147" t="str">
        <f>IF(TabClienteLocalidade[[#This Row],[Cliente]]="","",TabClienteLocalidade[[#This Row],[Cliente]]&amp;" - "&amp;TabClienteLocalidade[[#This Row],[Localidade]])</f>
        <v>CESAN - VITORIA - ETA-11 SANTA MARIA</v>
      </c>
      <c r="AC386" s="191"/>
      <c r="AD386" s="191" t="e">
        <f t="shared" ref="AD386:AD449" si="24">LEFT(AC386,SEARCH(",",AC386,1)-1)</f>
        <v>#VALUE!</v>
      </c>
      <c r="AE386" s="191" t="e">
        <f t="shared" si="21"/>
        <v>#VALUE!</v>
      </c>
      <c r="AF386" s="191"/>
      <c r="AG386" s="191"/>
      <c r="AH386" s="191"/>
    </row>
    <row r="387" spans="1:34" x14ac:dyDescent="0.2">
      <c r="A387" s="14" t="str">
        <f t="shared" si="22"/>
        <v>(384, 'CESAN - VITORIA', '', 'ETA-12 CACAROCA', 'VILA VELHA', 'ES', '', '', '0'),</v>
      </c>
      <c r="B387" s="14" t="s">
        <v>8395</v>
      </c>
      <c r="C387" s="14">
        <v>384</v>
      </c>
      <c r="D387" s="14" t="s">
        <v>8399</v>
      </c>
      <c r="E387" s="14" t="str">
        <f>"'"&amp;TabClienteLocalidade[[#This Row],[Cliente]]&amp;"'"</f>
        <v>'CESAN - VITORIA'</v>
      </c>
      <c r="F387" s="14" t="s">
        <v>8399</v>
      </c>
      <c r="G387" s="14" t="str">
        <f>"'"&amp;TabClienteLocalidade[[#This Row],[Regional]]&amp;"'"</f>
        <v>''</v>
      </c>
      <c r="H387" s="14" t="s">
        <v>8399</v>
      </c>
      <c r="I387" s="14" t="str">
        <f>"'"&amp;TabClienteLocalidade[[#This Row],[Localidade]]&amp;"'"</f>
        <v>'ETA-12 CACAROCA'</v>
      </c>
      <c r="J387" s="14" t="s">
        <v>8399</v>
      </c>
      <c r="K387" s="14" t="str">
        <f>"'"&amp;TabClienteLocalidade[[#This Row],[Colunas2]]&amp;"'"</f>
        <v>'VILA VELHA'</v>
      </c>
      <c r="L387" s="14" t="s">
        <v>8399</v>
      </c>
      <c r="M387" s="14" t="str">
        <f>"'"&amp;TabClienteLocalidade[[#This Row],[UF]]&amp;"'"</f>
        <v>'ES'</v>
      </c>
      <c r="N387" s="14" t="s">
        <v>8399</v>
      </c>
      <c r="O387" s="14" t="str">
        <f>"'"&amp;IFERROR(TabClienteLocalidade[[#This Row],[Lat]],"")&amp;"'"</f>
        <v>''</v>
      </c>
      <c r="P387" s="14" t="s">
        <v>8399</v>
      </c>
      <c r="Q387" s="14" t="str">
        <f>"'"&amp;IFERROR(TabClienteLocalidade[[#This Row],[Log]],"")&amp;"'"</f>
        <v>''</v>
      </c>
      <c r="R387" s="14" t="s">
        <v>8399</v>
      </c>
      <c r="S387" s="14" t="str">
        <f t="shared" si="23"/>
        <v>'0'</v>
      </c>
      <c r="T387" s="213" t="s">
        <v>8397</v>
      </c>
      <c r="U387" s="213">
        <f>COUNTIFS(CLIENTE_FORN[NICK],TabClienteLocalidade[[#This Row],[Cliente]])</f>
        <v>1</v>
      </c>
      <c r="V387" s="145" t="s">
        <v>8150</v>
      </c>
      <c r="X387" s="152" t="s">
        <v>609</v>
      </c>
      <c r="Y387" s="176" t="str">
        <f>IFERROR(INDEX(EtaCliente!K:K,MATCH(TabClienteLocalidade[[#This Row],[Validação]],EtaCliente!$B:$B,0)),TabClienteLocalidade[[#This Row],[Colunas14]])</f>
        <v>ES</v>
      </c>
      <c r="Z387" s="176" t="str">
        <f>IFERROR(INDEX(EtaCliente!M:M,MATCH(TabClienteLocalidade[[#This Row],[Validação]],EtaCliente!$B:$B,0)),TabClienteLocalidade[[#This Row],[Colunas13]])</f>
        <v>VILA VELHA</v>
      </c>
      <c r="AA387" s="147">
        <f>COUNTIFS(EtaCliente!B:B,AB387,EtaCliente!B:B,"&gt;&amp;1")</f>
        <v>1</v>
      </c>
      <c r="AB387" s="147" t="str">
        <f>IF(TabClienteLocalidade[[#This Row],[Cliente]]="","",TabClienteLocalidade[[#This Row],[Cliente]]&amp;" - "&amp;TabClienteLocalidade[[#This Row],[Localidade]])</f>
        <v>CESAN - VITORIA - ETA-12 CACAROCA</v>
      </c>
      <c r="AC387" s="191"/>
      <c r="AD387" s="191" t="e">
        <f t="shared" si="24"/>
        <v>#VALUE!</v>
      </c>
      <c r="AE387" s="191" t="e">
        <f t="shared" ref="AE387:AE450" si="25">RIGHT(AC387,LEN(AC387)-SEARCH(",",AC387,1))</f>
        <v>#VALUE!</v>
      </c>
      <c r="AF387" s="191"/>
      <c r="AG387" s="191"/>
      <c r="AH387" s="191"/>
    </row>
    <row r="388" spans="1:34" x14ac:dyDescent="0.2">
      <c r="A388" s="14" t="str">
        <f t="shared" ref="A388:A451" si="26">CONCATENATE(B388,C388,D388,E388,F388,G388,H388,I388,J388,K388,L388,M388,N388,O388,P388,Q388,R388,S388,T388)</f>
        <v>(385, 'CESAN - VITORIA', '', 'ETA-2 COBI', 'VILA VELHA', 'ES', '', '', '0'),</v>
      </c>
      <c r="B388" s="14" t="s">
        <v>8395</v>
      </c>
      <c r="C388" s="14">
        <v>385</v>
      </c>
      <c r="D388" s="14" t="s">
        <v>8399</v>
      </c>
      <c r="E388" s="14" t="str">
        <f>"'"&amp;TabClienteLocalidade[[#This Row],[Cliente]]&amp;"'"</f>
        <v>'CESAN - VITORIA'</v>
      </c>
      <c r="F388" s="14" t="s">
        <v>8399</v>
      </c>
      <c r="G388" s="14" t="str">
        <f>"'"&amp;TabClienteLocalidade[[#This Row],[Regional]]&amp;"'"</f>
        <v>''</v>
      </c>
      <c r="H388" s="14" t="s">
        <v>8399</v>
      </c>
      <c r="I388" s="14" t="str">
        <f>"'"&amp;TabClienteLocalidade[[#This Row],[Localidade]]&amp;"'"</f>
        <v>'ETA-2 COBI'</v>
      </c>
      <c r="J388" s="14" t="s">
        <v>8399</v>
      </c>
      <c r="K388" s="14" t="str">
        <f>"'"&amp;TabClienteLocalidade[[#This Row],[Colunas2]]&amp;"'"</f>
        <v>'VILA VELHA'</v>
      </c>
      <c r="L388" s="14" t="s">
        <v>8399</v>
      </c>
      <c r="M388" s="14" t="str">
        <f>"'"&amp;TabClienteLocalidade[[#This Row],[UF]]&amp;"'"</f>
        <v>'ES'</v>
      </c>
      <c r="N388" s="14" t="s">
        <v>8399</v>
      </c>
      <c r="O388" s="14" t="str">
        <f>"'"&amp;IFERROR(TabClienteLocalidade[[#This Row],[Lat]],"")&amp;"'"</f>
        <v>''</v>
      </c>
      <c r="P388" s="14" t="s">
        <v>8399</v>
      </c>
      <c r="Q388" s="14" t="str">
        <f>"'"&amp;IFERROR(TabClienteLocalidade[[#This Row],[Log]],"")&amp;"'"</f>
        <v>''</v>
      </c>
      <c r="R388" s="14" t="s">
        <v>8399</v>
      </c>
      <c r="S388" s="14" t="str">
        <f t="shared" ref="S388:S451" si="27">"'"&amp;0&amp;"'"</f>
        <v>'0'</v>
      </c>
      <c r="T388" s="213" t="s">
        <v>8397</v>
      </c>
      <c r="U388" s="213">
        <f>COUNTIFS(CLIENTE_FORN[NICK],TabClienteLocalidade[[#This Row],[Cliente]])</f>
        <v>1</v>
      </c>
      <c r="V388" s="145" t="s">
        <v>8150</v>
      </c>
      <c r="X388" s="152" t="s">
        <v>589</v>
      </c>
      <c r="Y388" s="176" t="str">
        <f>IFERROR(INDEX(EtaCliente!K:K,MATCH(TabClienteLocalidade[[#This Row],[Validação]],EtaCliente!$B:$B,0)),TabClienteLocalidade[[#This Row],[Colunas14]])</f>
        <v>ES</v>
      </c>
      <c r="Z388" s="176" t="str">
        <f>IFERROR(INDEX(EtaCliente!M:M,MATCH(TabClienteLocalidade[[#This Row],[Validação]],EtaCliente!$B:$B,0)),TabClienteLocalidade[[#This Row],[Colunas13]])</f>
        <v>VILA VELHA</v>
      </c>
      <c r="AA388" s="147">
        <f>COUNTIFS(EtaCliente!B:B,AB388,EtaCliente!B:B,"&gt;&amp;1")</f>
        <v>1</v>
      </c>
      <c r="AB388" s="147" t="str">
        <f>IF(TabClienteLocalidade[[#This Row],[Cliente]]="","",TabClienteLocalidade[[#This Row],[Cliente]]&amp;" - "&amp;TabClienteLocalidade[[#This Row],[Localidade]])</f>
        <v>CESAN - VITORIA - ETA-2 COBI</v>
      </c>
      <c r="AC388" s="191"/>
      <c r="AD388" s="191" t="e">
        <f t="shared" si="24"/>
        <v>#VALUE!</v>
      </c>
      <c r="AE388" s="191" t="e">
        <f t="shared" si="25"/>
        <v>#VALUE!</v>
      </c>
      <c r="AF388" s="191"/>
      <c r="AG388" s="191"/>
      <c r="AH388" s="191"/>
    </row>
    <row r="389" spans="1:34" x14ac:dyDescent="0.2">
      <c r="A389" s="14" t="str">
        <f t="shared" si="26"/>
        <v>(386, 'CESAN - VITORIA', '', 'ETA-3 DUAS BOCAS', 'CARIACICA', 'ES', '', '', '0'),</v>
      </c>
      <c r="B389" s="14" t="s">
        <v>8395</v>
      </c>
      <c r="C389" s="14">
        <v>386</v>
      </c>
      <c r="D389" s="14" t="s">
        <v>8399</v>
      </c>
      <c r="E389" s="14" t="str">
        <f>"'"&amp;TabClienteLocalidade[[#This Row],[Cliente]]&amp;"'"</f>
        <v>'CESAN - VITORIA'</v>
      </c>
      <c r="F389" s="14" t="s">
        <v>8399</v>
      </c>
      <c r="G389" s="14" t="str">
        <f>"'"&amp;TabClienteLocalidade[[#This Row],[Regional]]&amp;"'"</f>
        <v>''</v>
      </c>
      <c r="H389" s="14" t="s">
        <v>8399</v>
      </c>
      <c r="I389" s="14" t="str">
        <f>"'"&amp;TabClienteLocalidade[[#This Row],[Localidade]]&amp;"'"</f>
        <v>'ETA-3 DUAS BOCAS'</v>
      </c>
      <c r="J389" s="14" t="s">
        <v>8399</v>
      </c>
      <c r="K389" s="14" t="str">
        <f>"'"&amp;TabClienteLocalidade[[#This Row],[Colunas2]]&amp;"'"</f>
        <v>'CARIACICA'</v>
      </c>
      <c r="L389" s="14" t="s">
        <v>8399</v>
      </c>
      <c r="M389" s="14" t="str">
        <f>"'"&amp;TabClienteLocalidade[[#This Row],[UF]]&amp;"'"</f>
        <v>'ES'</v>
      </c>
      <c r="N389" s="14" t="s">
        <v>8399</v>
      </c>
      <c r="O389" s="14" t="str">
        <f>"'"&amp;IFERROR(TabClienteLocalidade[[#This Row],[Lat]],"")&amp;"'"</f>
        <v>''</v>
      </c>
      <c r="P389" s="14" t="s">
        <v>8399</v>
      </c>
      <c r="Q389" s="14" t="str">
        <f>"'"&amp;IFERROR(TabClienteLocalidade[[#This Row],[Log]],"")&amp;"'"</f>
        <v>''</v>
      </c>
      <c r="R389" s="14" t="s">
        <v>8399</v>
      </c>
      <c r="S389" s="14" t="str">
        <f t="shared" si="27"/>
        <v>'0'</v>
      </c>
      <c r="T389" s="213" t="s">
        <v>8397</v>
      </c>
      <c r="U389" s="213">
        <f>COUNTIFS(CLIENTE_FORN[NICK],TabClienteLocalidade[[#This Row],[Cliente]])</f>
        <v>1</v>
      </c>
      <c r="V389" s="145" t="s">
        <v>8150</v>
      </c>
      <c r="X389" s="152" t="s">
        <v>583</v>
      </c>
      <c r="Y389" s="176" t="str">
        <f>IFERROR(INDEX(EtaCliente!K:K,MATCH(TabClienteLocalidade[[#This Row],[Validação]],EtaCliente!$B:$B,0)),TabClienteLocalidade[[#This Row],[Colunas14]])</f>
        <v>ES</v>
      </c>
      <c r="Z389" s="176" t="str">
        <f>IFERROR(INDEX(EtaCliente!M:M,MATCH(TabClienteLocalidade[[#This Row],[Validação]],EtaCliente!$B:$B,0)),TabClienteLocalidade[[#This Row],[Colunas13]])</f>
        <v>CARIACICA</v>
      </c>
      <c r="AA389" s="147">
        <f>COUNTIFS(EtaCliente!B:B,AB389,EtaCliente!B:B,"&gt;&amp;1")</f>
        <v>1</v>
      </c>
      <c r="AB389" s="147" t="str">
        <f>IF(TabClienteLocalidade[[#This Row],[Cliente]]="","",TabClienteLocalidade[[#This Row],[Cliente]]&amp;" - "&amp;TabClienteLocalidade[[#This Row],[Localidade]])</f>
        <v>CESAN - VITORIA - ETA-3 DUAS BOCAS</v>
      </c>
      <c r="AC389" s="191"/>
      <c r="AD389" s="191" t="e">
        <f t="shared" si="24"/>
        <v>#VALUE!</v>
      </c>
      <c r="AE389" s="191" t="e">
        <f t="shared" si="25"/>
        <v>#VALUE!</v>
      </c>
      <c r="AF389" s="191"/>
      <c r="AG389" s="191"/>
      <c r="AH389" s="191"/>
    </row>
    <row r="390" spans="1:34" x14ac:dyDescent="0.2">
      <c r="A390" s="14" t="str">
        <f t="shared" si="26"/>
        <v>(387, 'CESAN - VITORIA', '', 'ETA-5 CARAPINA', 'SERRA', 'ES', '', '', '0'),</v>
      </c>
      <c r="B390" s="14" t="s">
        <v>8395</v>
      </c>
      <c r="C390" s="14">
        <v>387</v>
      </c>
      <c r="D390" s="14" t="s">
        <v>8399</v>
      </c>
      <c r="E390" s="14" t="str">
        <f>"'"&amp;TabClienteLocalidade[[#This Row],[Cliente]]&amp;"'"</f>
        <v>'CESAN - VITORIA'</v>
      </c>
      <c r="F390" s="14" t="s">
        <v>8399</v>
      </c>
      <c r="G390" s="14" t="str">
        <f>"'"&amp;TabClienteLocalidade[[#This Row],[Regional]]&amp;"'"</f>
        <v>''</v>
      </c>
      <c r="H390" s="14" t="s">
        <v>8399</v>
      </c>
      <c r="I390" s="14" t="str">
        <f>"'"&amp;TabClienteLocalidade[[#This Row],[Localidade]]&amp;"'"</f>
        <v>'ETA-5 CARAPINA'</v>
      </c>
      <c r="J390" s="14" t="s">
        <v>8399</v>
      </c>
      <c r="K390" s="14" t="str">
        <f>"'"&amp;TabClienteLocalidade[[#This Row],[Colunas2]]&amp;"'"</f>
        <v>'SERRA'</v>
      </c>
      <c r="L390" s="14" t="s">
        <v>8399</v>
      </c>
      <c r="M390" s="14" t="str">
        <f>"'"&amp;TabClienteLocalidade[[#This Row],[UF]]&amp;"'"</f>
        <v>'ES'</v>
      </c>
      <c r="N390" s="14" t="s">
        <v>8399</v>
      </c>
      <c r="O390" s="14" t="str">
        <f>"'"&amp;IFERROR(TabClienteLocalidade[[#This Row],[Lat]],"")&amp;"'"</f>
        <v>''</v>
      </c>
      <c r="P390" s="14" t="s">
        <v>8399</v>
      </c>
      <c r="Q390" s="14" t="str">
        <f>"'"&amp;IFERROR(TabClienteLocalidade[[#This Row],[Log]],"")&amp;"'"</f>
        <v>''</v>
      </c>
      <c r="R390" s="14" t="s">
        <v>8399</v>
      </c>
      <c r="S390" s="14" t="str">
        <f t="shared" si="27"/>
        <v>'0'</v>
      </c>
      <c r="T390" s="213" t="s">
        <v>8397</v>
      </c>
      <c r="U390" s="213">
        <f>COUNTIFS(CLIENTE_FORN[NICK],TabClienteLocalidade[[#This Row],[Cliente]])</f>
        <v>1</v>
      </c>
      <c r="V390" s="145" t="s">
        <v>8150</v>
      </c>
      <c r="X390" s="152" t="s">
        <v>587</v>
      </c>
      <c r="Y390" s="176" t="str">
        <f>IFERROR(INDEX(EtaCliente!K:K,MATCH(TabClienteLocalidade[[#This Row],[Validação]],EtaCliente!$B:$B,0)),TabClienteLocalidade[[#This Row],[Colunas14]])</f>
        <v>ES</v>
      </c>
      <c r="Z390" s="176" t="str">
        <f>IFERROR(INDEX(EtaCliente!M:M,MATCH(TabClienteLocalidade[[#This Row],[Validação]],EtaCliente!$B:$B,0)),TabClienteLocalidade[[#This Row],[Colunas13]])</f>
        <v>SERRA</v>
      </c>
      <c r="AA390" s="147">
        <f>COUNTIFS(EtaCliente!B:B,AB390,EtaCliente!B:B,"&gt;&amp;1")</f>
        <v>1</v>
      </c>
      <c r="AB390" s="147" t="str">
        <f>IF(TabClienteLocalidade[[#This Row],[Cliente]]="","",TabClienteLocalidade[[#This Row],[Cliente]]&amp;" - "&amp;TabClienteLocalidade[[#This Row],[Localidade]])</f>
        <v>CESAN - VITORIA - ETA-5 CARAPINA</v>
      </c>
      <c r="AC390" s="191"/>
      <c r="AD390" s="191" t="e">
        <f t="shared" si="24"/>
        <v>#VALUE!</v>
      </c>
      <c r="AE390" s="191" t="e">
        <f t="shared" si="25"/>
        <v>#VALUE!</v>
      </c>
      <c r="AF390" s="191"/>
      <c r="AG390" s="191"/>
      <c r="AH390" s="191"/>
    </row>
    <row r="391" spans="1:34" x14ac:dyDescent="0.2">
      <c r="A391" s="14" t="str">
        <f t="shared" si="26"/>
        <v>(388, 'CESAN - VITORIA', '', 'ETA-9 JUCU/ARACATIBA', 'VIANA', 'ES', '', '', '0'),</v>
      </c>
      <c r="B391" s="14" t="s">
        <v>8395</v>
      </c>
      <c r="C391" s="14">
        <v>388</v>
      </c>
      <c r="D391" s="14" t="s">
        <v>8399</v>
      </c>
      <c r="E391" s="14" t="str">
        <f>"'"&amp;TabClienteLocalidade[[#This Row],[Cliente]]&amp;"'"</f>
        <v>'CESAN - VITORIA'</v>
      </c>
      <c r="F391" s="14" t="s">
        <v>8399</v>
      </c>
      <c r="G391" s="14" t="str">
        <f>"'"&amp;TabClienteLocalidade[[#This Row],[Regional]]&amp;"'"</f>
        <v>''</v>
      </c>
      <c r="H391" s="14" t="s">
        <v>8399</v>
      </c>
      <c r="I391" s="14" t="str">
        <f>"'"&amp;TabClienteLocalidade[[#This Row],[Localidade]]&amp;"'"</f>
        <v>'ETA-9 JUCU/ARACATIBA'</v>
      </c>
      <c r="J391" s="14" t="s">
        <v>8399</v>
      </c>
      <c r="K391" s="14" t="str">
        <f>"'"&amp;TabClienteLocalidade[[#This Row],[Colunas2]]&amp;"'"</f>
        <v>'VIANA'</v>
      </c>
      <c r="L391" s="14" t="s">
        <v>8399</v>
      </c>
      <c r="M391" s="14" t="str">
        <f>"'"&amp;TabClienteLocalidade[[#This Row],[UF]]&amp;"'"</f>
        <v>'ES'</v>
      </c>
      <c r="N391" s="14" t="s">
        <v>8399</v>
      </c>
      <c r="O391" s="14" t="str">
        <f>"'"&amp;IFERROR(TabClienteLocalidade[[#This Row],[Lat]],"")&amp;"'"</f>
        <v>''</v>
      </c>
      <c r="P391" s="14" t="s">
        <v>8399</v>
      </c>
      <c r="Q391" s="14" t="str">
        <f>"'"&amp;IFERROR(TabClienteLocalidade[[#This Row],[Log]],"")&amp;"'"</f>
        <v>''</v>
      </c>
      <c r="R391" s="14" t="s">
        <v>8399</v>
      </c>
      <c r="S391" s="14" t="str">
        <f t="shared" si="27"/>
        <v>'0'</v>
      </c>
      <c r="T391" s="213" t="s">
        <v>8397</v>
      </c>
      <c r="U391" s="213">
        <f>COUNTIFS(CLIENTE_FORN[NICK],TabClienteLocalidade[[#This Row],[Cliente]])</f>
        <v>1</v>
      </c>
      <c r="V391" s="145" t="s">
        <v>8150</v>
      </c>
      <c r="X391" s="152" t="s">
        <v>585</v>
      </c>
      <c r="Y391" s="176" t="str">
        <f>IFERROR(INDEX(EtaCliente!K:K,MATCH(TabClienteLocalidade[[#This Row],[Validação]],EtaCliente!$B:$B,0)),TabClienteLocalidade[[#This Row],[Colunas14]])</f>
        <v>ES</v>
      </c>
      <c r="Z391" s="176" t="str">
        <f>IFERROR(INDEX(EtaCliente!M:M,MATCH(TabClienteLocalidade[[#This Row],[Validação]],EtaCliente!$B:$B,0)),TabClienteLocalidade[[#This Row],[Colunas13]])</f>
        <v>VIANA</v>
      </c>
      <c r="AA391" s="147">
        <f>COUNTIFS(EtaCliente!B:B,AB391,EtaCliente!B:B,"&gt;&amp;1")</f>
        <v>1</v>
      </c>
      <c r="AB391" s="147" t="str">
        <f>IF(TabClienteLocalidade[[#This Row],[Cliente]]="","",TabClienteLocalidade[[#This Row],[Cliente]]&amp;" - "&amp;TabClienteLocalidade[[#This Row],[Localidade]])</f>
        <v>CESAN - VITORIA - ETA-9 JUCU/ARACATIBA</v>
      </c>
      <c r="AC391" s="191"/>
      <c r="AD391" s="191" t="e">
        <f t="shared" si="24"/>
        <v>#VALUE!</v>
      </c>
      <c r="AE391" s="191" t="e">
        <f t="shared" si="25"/>
        <v>#VALUE!</v>
      </c>
      <c r="AF391" s="191"/>
      <c r="AG391" s="191"/>
      <c r="AH391" s="191"/>
    </row>
    <row r="392" spans="1:34" x14ac:dyDescent="0.2">
      <c r="A392" s="14" t="str">
        <f t="shared" si="26"/>
        <v>(389, 'CESAN - VITORIA', '', 'FUNDÃO', '0', '0', '', '', '0'),</v>
      </c>
      <c r="B392" s="14" t="s">
        <v>8395</v>
      </c>
      <c r="C392" s="14">
        <v>389</v>
      </c>
      <c r="D392" s="14" t="s">
        <v>8399</v>
      </c>
      <c r="E392" s="14" t="str">
        <f>"'"&amp;TabClienteLocalidade[[#This Row],[Cliente]]&amp;"'"</f>
        <v>'CESAN - VITORIA'</v>
      </c>
      <c r="F392" s="14" t="s">
        <v>8399</v>
      </c>
      <c r="G392" s="14" t="str">
        <f>"'"&amp;TabClienteLocalidade[[#This Row],[Regional]]&amp;"'"</f>
        <v>''</v>
      </c>
      <c r="H392" s="14" t="s">
        <v>8399</v>
      </c>
      <c r="I392" s="14" t="str">
        <f>"'"&amp;TabClienteLocalidade[[#This Row],[Localidade]]&amp;"'"</f>
        <v>'FUNDÃO'</v>
      </c>
      <c r="J392" s="14" t="s">
        <v>8399</v>
      </c>
      <c r="K392" s="14" t="str">
        <f>"'"&amp;TabClienteLocalidade[[#This Row],[Colunas2]]&amp;"'"</f>
        <v>'0'</v>
      </c>
      <c r="L392" s="14" t="s">
        <v>8399</v>
      </c>
      <c r="M392" s="14" t="str">
        <f>"'"&amp;TabClienteLocalidade[[#This Row],[UF]]&amp;"'"</f>
        <v>'0'</v>
      </c>
      <c r="N392" s="14" t="s">
        <v>8399</v>
      </c>
      <c r="O392" s="14" t="str">
        <f>"'"&amp;IFERROR(TabClienteLocalidade[[#This Row],[Lat]],"")&amp;"'"</f>
        <v>''</v>
      </c>
      <c r="P392" s="14" t="s">
        <v>8399</v>
      </c>
      <c r="Q392" s="14" t="str">
        <f>"'"&amp;IFERROR(TabClienteLocalidade[[#This Row],[Log]],"")&amp;"'"</f>
        <v>''</v>
      </c>
      <c r="R392" s="14" t="s">
        <v>8399</v>
      </c>
      <c r="S392" s="14" t="str">
        <f t="shared" si="27"/>
        <v>'0'</v>
      </c>
      <c r="T392" s="213" t="s">
        <v>8397</v>
      </c>
      <c r="U392" s="213">
        <f>COUNTIFS(CLIENTE_FORN[NICK],TabClienteLocalidade[[#This Row],[Cliente]])</f>
        <v>1</v>
      </c>
      <c r="V392" s="145" t="s">
        <v>8150</v>
      </c>
      <c r="X392" s="152" t="s">
        <v>7305</v>
      </c>
      <c r="Y392" s="176">
        <f>IFERROR(INDEX(EtaCliente!K:K,MATCH(TabClienteLocalidade[[#This Row],[Validação]],EtaCliente!$B:$B,0)),TabClienteLocalidade[[#This Row],[Colunas14]])</f>
        <v>0</v>
      </c>
      <c r="Z392" s="176">
        <f>IFERROR(INDEX(EtaCliente!M:M,MATCH(TabClienteLocalidade[[#This Row],[Validação]],EtaCliente!$B:$B,0)),TabClienteLocalidade[[#This Row],[Colunas13]])</f>
        <v>0</v>
      </c>
      <c r="AA392" s="147">
        <f>COUNTIFS(EtaCliente!B:B,AB392,EtaCliente!B:B,"&gt;&amp;1")</f>
        <v>0</v>
      </c>
      <c r="AB392" s="147" t="str">
        <f>IF(TabClienteLocalidade[[#This Row],[Cliente]]="","",TabClienteLocalidade[[#This Row],[Cliente]]&amp;" - "&amp;TabClienteLocalidade[[#This Row],[Localidade]])</f>
        <v>CESAN - VITORIA - FUNDÃO</v>
      </c>
      <c r="AC392" s="191"/>
      <c r="AD392" s="191" t="e">
        <f t="shared" si="24"/>
        <v>#VALUE!</v>
      </c>
      <c r="AE392" s="191" t="e">
        <f t="shared" si="25"/>
        <v>#VALUE!</v>
      </c>
      <c r="AF392" s="191"/>
      <c r="AG392" s="191"/>
      <c r="AH392" s="191"/>
    </row>
    <row r="393" spans="1:34" x14ac:dyDescent="0.2">
      <c r="A393" s="14" t="str">
        <f t="shared" si="26"/>
        <v>(390, 'CESAN - VITORIA', '', 'GUARAPARI', 'GUARAPARI', 'ES', '', '', '0'),</v>
      </c>
      <c r="B393" s="14" t="s">
        <v>8395</v>
      </c>
      <c r="C393" s="14">
        <v>390</v>
      </c>
      <c r="D393" s="14" t="s">
        <v>8399</v>
      </c>
      <c r="E393" s="14" t="str">
        <f>"'"&amp;TabClienteLocalidade[[#This Row],[Cliente]]&amp;"'"</f>
        <v>'CESAN - VITORIA'</v>
      </c>
      <c r="F393" s="14" t="s">
        <v>8399</v>
      </c>
      <c r="G393" s="14" t="str">
        <f>"'"&amp;TabClienteLocalidade[[#This Row],[Regional]]&amp;"'"</f>
        <v>''</v>
      </c>
      <c r="H393" s="14" t="s">
        <v>8399</v>
      </c>
      <c r="I393" s="14" t="str">
        <f>"'"&amp;TabClienteLocalidade[[#This Row],[Localidade]]&amp;"'"</f>
        <v>'GUARAPARI'</v>
      </c>
      <c r="J393" s="14" t="s">
        <v>8399</v>
      </c>
      <c r="K393" s="14" t="str">
        <f>"'"&amp;TabClienteLocalidade[[#This Row],[Colunas2]]&amp;"'"</f>
        <v>'GUARAPARI'</v>
      </c>
      <c r="L393" s="14" t="s">
        <v>8399</v>
      </c>
      <c r="M393" s="14" t="str">
        <f>"'"&amp;TabClienteLocalidade[[#This Row],[UF]]&amp;"'"</f>
        <v>'ES'</v>
      </c>
      <c r="N393" s="14" t="s">
        <v>8399</v>
      </c>
      <c r="O393" s="14" t="str">
        <f>"'"&amp;IFERROR(TabClienteLocalidade[[#This Row],[Lat]],"")&amp;"'"</f>
        <v>''</v>
      </c>
      <c r="P393" s="14" t="s">
        <v>8399</v>
      </c>
      <c r="Q393" s="14" t="str">
        <f>"'"&amp;IFERROR(TabClienteLocalidade[[#This Row],[Log]],"")&amp;"'"</f>
        <v>''</v>
      </c>
      <c r="R393" s="14" t="s">
        <v>8399</v>
      </c>
      <c r="S393" s="14" t="str">
        <f t="shared" si="27"/>
        <v>'0'</v>
      </c>
      <c r="T393" s="213" t="s">
        <v>8397</v>
      </c>
      <c r="U393" s="213">
        <f>COUNTIFS(CLIENTE_FORN[NICK],TabClienteLocalidade[[#This Row],[Cliente]])</f>
        <v>1</v>
      </c>
      <c r="V393" s="145" t="s">
        <v>8150</v>
      </c>
      <c r="X393" s="152" t="s">
        <v>608</v>
      </c>
      <c r="Y393" s="176" t="str">
        <f>IFERROR(INDEX(EtaCliente!K:K,MATCH(TabClienteLocalidade[[#This Row],[Validação]],EtaCliente!$B:$B,0)),TabClienteLocalidade[[#This Row],[Colunas14]])</f>
        <v>ES</v>
      </c>
      <c r="Z393" s="176" t="str">
        <f>IFERROR(INDEX(EtaCliente!M:M,MATCH(TabClienteLocalidade[[#This Row],[Validação]],EtaCliente!$B:$B,0)),TabClienteLocalidade[[#This Row],[Colunas13]])</f>
        <v>GUARAPARI</v>
      </c>
      <c r="AA393" s="147">
        <f>COUNTIFS(EtaCliente!B:B,AB393,EtaCliente!B:B,"&gt;&amp;1")</f>
        <v>1</v>
      </c>
      <c r="AB393" s="147" t="str">
        <f>IF(TabClienteLocalidade[[#This Row],[Cliente]]="","",TabClienteLocalidade[[#This Row],[Cliente]]&amp;" - "&amp;TabClienteLocalidade[[#This Row],[Localidade]])</f>
        <v>CESAN - VITORIA - GUARAPARI</v>
      </c>
      <c r="AC393" s="191"/>
      <c r="AD393" s="191" t="e">
        <f t="shared" si="24"/>
        <v>#VALUE!</v>
      </c>
      <c r="AE393" s="191" t="e">
        <f t="shared" si="25"/>
        <v>#VALUE!</v>
      </c>
      <c r="AF393" s="191"/>
      <c r="AG393" s="191"/>
      <c r="AH393" s="191"/>
    </row>
    <row r="394" spans="1:34" x14ac:dyDescent="0.2">
      <c r="A394" s="14" t="str">
        <f t="shared" si="26"/>
        <v>(391, 'CESAN - VITORIA', '', 'IBATIBA', 'IBATIBA', 'ES', '', '', '0'),</v>
      </c>
      <c r="B394" s="14" t="s">
        <v>8395</v>
      </c>
      <c r="C394" s="14">
        <v>391</v>
      </c>
      <c r="D394" s="14" t="s">
        <v>8399</v>
      </c>
      <c r="E394" s="14" t="str">
        <f>"'"&amp;TabClienteLocalidade[[#This Row],[Cliente]]&amp;"'"</f>
        <v>'CESAN - VITORIA'</v>
      </c>
      <c r="F394" s="14" t="s">
        <v>8399</v>
      </c>
      <c r="G394" s="14" t="str">
        <f>"'"&amp;TabClienteLocalidade[[#This Row],[Regional]]&amp;"'"</f>
        <v>''</v>
      </c>
      <c r="H394" s="14" t="s">
        <v>8399</v>
      </c>
      <c r="I394" s="14" t="str">
        <f>"'"&amp;TabClienteLocalidade[[#This Row],[Localidade]]&amp;"'"</f>
        <v>'IBATIBA'</v>
      </c>
      <c r="J394" s="14" t="s">
        <v>8399</v>
      </c>
      <c r="K394" s="14" t="str">
        <f>"'"&amp;TabClienteLocalidade[[#This Row],[Colunas2]]&amp;"'"</f>
        <v>'IBATIBA'</v>
      </c>
      <c r="L394" s="14" t="s">
        <v>8399</v>
      </c>
      <c r="M394" s="14" t="str">
        <f>"'"&amp;TabClienteLocalidade[[#This Row],[UF]]&amp;"'"</f>
        <v>'ES'</v>
      </c>
      <c r="N394" s="14" t="s">
        <v>8399</v>
      </c>
      <c r="O394" s="14" t="str">
        <f>"'"&amp;IFERROR(TabClienteLocalidade[[#This Row],[Lat]],"")&amp;"'"</f>
        <v>''</v>
      </c>
      <c r="P394" s="14" t="s">
        <v>8399</v>
      </c>
      <c r="Q394" s="14" t="str">
        <f>"'"&amp;IFERROR(TabClienteLocalidade[[#This Row],[Log]],"")&amp;"'"</f>
        <v>''</v>
      </c>
      <c r="R394" s="14" t="s">
        <v>8399</v>
      </c>
      <c r="S394" s="14" t="str">
        <f t="shared" si="27"/>
        <v>'0'</v>
      </c>
      <c r="T394" s="213" t="s">
        <v>8397</v>
      </c>
      <c r="U394" s="213">
        <f>COUNTIFS(CLIENTE_FORN[NICK],TabClienteLocalidade[[#This Row],[Cliente]])</f>
        <v>1</v>
      </c>
      <c r="V394" s="145" t="s">
        <v>8150</v>
      </c>
      <c r="X394" s="152" t="s">
        <v>591</v>
      </c>
      <c r="Y394" s="176" t="str">
        <f>IFERROR(INDEX(EtaCliente!K:K,MATCH(TabClienteLocalidade[[#This Row],[Validação]],EtaCliente!$B:$B,0)),TabClienteLocalidade[[#This Row],[Colunas14]])</f>
        <v>ES</v>
      </c>
      <c r="Z394" s="176" t="str">
        <f>IFERROR(INDEX(EtaCliente!M:M,MATCH(TabClienteLocalidade[[#This Row],[Validação]],EtaCliente!$B:$B,0)),TabClienteLocalidade[[#This Row],[Colunas13]])</f>
        <v>IBATIBA</v>
      </c>
      <c r="AA394" s="147">
        <f>COUNTIFS(EtaCliente!B:B,AB394,EtaCliente!B:B,"&gt;&amp;1")</f>
        <v>1</v>
      </c>
      <c r="AB394" s="147" t="str">
        <f>IF(TabClienteLocalidade[[#This Row],[Cliente]]="","",TabClienteLocalidade[[#This Row],[Cliente]]&amp;" - "&amp;TabClienteLocalidade[[#This Row],[Localidade]])</f>
        <v>CESAN - VITORIA - IBATIBA</v>
      </c>
      <c r="AC394" s="191"/>
      <c r="AD394" s="191" t="e">
        <f t="shared" si="24"/>
        <v>#VALUE!</v>
      </c>
      <c r="AE394" s="191" t="e">
        <f t="shared" si="25"/>
        <v>#VALUE!</v>
      </c>
      <c r="AF394" s="191"/>
      <c r="AG394" s="191"/>
      <c r="AH394" s="191"/>
    </row>
    <row r="395" spans="1:34" x14ac:dyDescent="0.2">
      <c r="A395" s="14" t="str">
        <f t="shared" si="26"/>
        <v>(392, 'CESAN - VITORIA', '', 'IRIRI', 'ANCHIETA', 'ES', '', '', '0'),</v>
      </c>
      <c r="B395" s="14" t="s">
        <v>8395</v>
      </c>
      <c r="C395" s="14">
        <v>392</v>
      </c>
      <c r="D395" s="14" t="s">
        <v>8399</v>
      </c>
      <c r="E395" s="14" t="str">
        <f>"'"&amp;TabClienteLocalidade[[#This Row],[Cliente]]&amp;"'"</f>
        <v>'CESAN - VITORIA'</v>
      </c>
      <c r="F395" s="14" t="s">
        <v>8399</v>
      </c>
      <c r="G395" s="14" t="str">
        <f>"'"&amp;TabClienteLocalidade[[#This Row],[Regional]]&amp;"'"</f>
        <v>''</v>
      </c>
      <c r="H395" s="14" t="s">
        <v>8399</v>
      </c>
      <c r="I395" s="14" t="str">
        <f>"'"&amp;TabClienteLocalidade[[#This Row],[Localidade]]&amp;"'"</f>
        <v>'IRIRI'</v>
      </c>
      <c r="J395" s="14" t="s">
        <v>8399</v>
      </c>
      <c r="K395" s="14" t="str">
        <f>"'"&amp;TabClienteLocalidade[[#This Row],[Colunas2]]&amp;"'"</f>
        <v>'ANCHIETA'</v>
      </c>
      <c r="L395" s="14" t="s">
        <v>8399</v>
      </c>
      <c r="M395" s="14" t="str">
        <f>"'"&amp;TabClienteLocalidade[[#This Row],[UF]]&amp;"'"</f>
        <v>'ES'</v>
      </c>
      <c r="N395" s="14" t="s">
        <v>8399</v>
      </c>
      <c r="O395" s="14" t="str">
        <f>"'"&amp;IFERROR(TabClienteLocalidade[[#This Row],[Lat]],"")&amp;"'"</f>
        <v>''</v>
      </c>
      <c r="P395" s="14" t="s">
        <v>8399</v>
      </c>
      <c r="Q395" s="14" t="str">
        <f>"'"&amp;IFERROR(TabClienteLocalidade[[#This Row],[Log]],"")&amp;"'"</f>
        <v>''</v>
      </c>
      <c r="R395" s="14" t="s">
        <v>8399</v>
      </c>
      <c r="S395" s="14" t="str">
        <f t="shared" si="27"/>
        <v>'0'</v>
      </c>
      <c r="T395" s="213" t="s">
        <v>8397</v>
      </c>
      <c r="U395" s="213">
        <f>COUNTIFS(CLIENTE_FORN[NICK],TabClienteLocalidade[[#This Row],[Cliente]])</f>
        <v>1</v>
      </c>
      <c r="V395" s="145" t="s">
        <v>8150</v>
      </c>
      <c r="W395" s="145"/>
      <c r="X395" s="155" t="s">
        <v>597</v>
      </c>
      <c r="Y395" s="176" t="str">
        <f>IFERROR(INDEX(EtaCliente!K:K,MATCH(TabClienteLocalidade[[#This Row],[Validação]],EtaCliente!$B:$B,0)),TabClienteLocalidade[[#This Row],[Colunas14]])</f>
        <v>ES</v>
      </c>
      <c r="Z395" s="176" t="str">
        <f>IFERROR(INDEX(EtaCliente!M:M,MATCH(TabClienteLocalidade[[#This Row],[Validação]],EtaCliente!$B:$B,0)),TabClienteLocalidade[[#This Row],[Colunas13]])</f>
        <v>ANCHIETA</v>
      </c>
      <c r="AA395" s="147">
        <f>COUNTIFS(EtaCliente!B:B,AB395,EtaCliente!B:B,"&gt;&amp;1")</f>
        <v>1</v>
      </c>
      <c r="AB395" s="146" t="str">
        <f>IF(TabClienteLocalidade[[#This Row],[Cliente]]="","",TabClienteLocalidade[[#This Row],[Cliente]]&amp;" - "&amp;TabClienteLocalidade[[#This Row],[Localidade]])</f>
        <v>CESAN - VITORIA - IRIRI</v>
      </c>
      <c r="AC395" s="191"/>
      <c r="AD395" s="191" t="e">
        <f t="shared" si="24"/>
        <v>#VALUE!</v>
      </c>
      <c r="AE395" s="191" t="e">
        <f t="shared" si="25"/>
        <v>#VALUE!</v>
      </c>
      <c r="AF395" s="191"/>
      <c r="AG395" s="191"/>
      <c r="AH395" s="191"/>
    </row>
    <row r="396" spans="1:34" x14ac:dyDescent="0.2">
      <c r="A396" s="14" t="str">
        <f t="shared" si="26"/>
        <v>(393, 'CESAN - VITORIA', '', 'IUNA', 'IUNA', 'ES', '', '', '0'),</v>
      </c>
      <c r="B396" s="14" t="s">
        <v>8395</v>
      </c>
      <c r="C396" s="14">
        <v>393</v>
      </c>
      <c r="D396" s="14" t="s">
        <v>8399</v>
      </c>
      <c r="E396" s="14" t="str">
        <f>"'"&amp;TabClienteLocalidade[[#This Row],[Cliente]]&amp;"'"</f>
        <v>'CESAN - VITORIA'</v>
      </c>
      <c r="F396" s="14" t="s">
        <v>8399</v>
      </c>
      <c r="G396" s="14" t="str">
        <f>"'"&amp;TabClienteLocalidade[[#This Row],[Regional]]&amp;"'"</f>
        <v>''</v>
      </c>
      <c r="H396" s="14" t="s">
        <v>8399</v>
      </c>
      <c r="I396" s="14" t="str">
        <f>"'"&amp;TabClienteLocalidade[[#This Row],[Localidade]]&amp;"'"</f>
        <v>'IUNA'</v>
      </c>
      <c r="J396" s="14" t="s">
        <v>8399</v>
      </c>
      <c r="K396" s="14" t="str">
        <f>"'"&amp;TabClienteLocalidade[[#This Row],[Colunas2]]&amp;"'"</f>
        <v>'IUNA'</v>
      </c>
      <c r="L396" s="14" t="s">
        <v>8399</v>
      </c>
      <c r="M396" s="14" t="str">
        <f>"'"&amp;TabClienteLocalidade[[#This Row],[UF]]&amp;"'"</f>
        <v>'ES'</v>
      </c>
      <c r="N396" s="14" t="s">
        <v>8399</v>
      </c>
      <c r="O396" s="14" t="str">
        <f>"'"&amp;IFERROR(TabClienteLocalidade[[#This Row],[Lat]],"")&amp;"'"</f>
        <v>''</v>
      </c>
      <c r="P396" s="14" t="s">
        <v>8399</v>
      </c>
      <c r="Q396" s="14" t="str">
        <f>"'"&amp;IFERROR(TabClienteLocalidade[[#This Row],[Log]],"")&amp;"'"</f>
        <v>''</v>
      </c>
      <c r="R396" s="14" t="s">
        <v>8399</v>
      </c>
      <c r="S396" s="14" t="str">
        <f t="shared" si="27"/>
        <v>'0'</v>
      </c>
      <c r="T396" s="213" t="s">
        <v>8397</v>
      </c>
      <c r="U396" s="213">
        <f>COUNTIFS(CLIENTE_FORN[NICK],TabClienteLocalidade[[#This Row],[Cliente]])</f>
        <v>1</v>
      </c>
      <c r="V396" s="145" t="s">
        <v>8150</v>
      </c>
      <c r="X396" s="152" t="s">
        <v>592</v>
      </c>
      <c r="Y396" s="176" t="str">
        <f>IFERROR(INDEX(EtaCliente!K:K,MATCH(TabClienteLocalidade[[#This Row],[Validação]],EtaCliente!$B:$B,0)),TabClienteLocalidade[[#This Row],[Colunas14]])</f>
        <v>ES</v>
      </c>
      <c r="Z396" s="176" t="str">
        <f>IFERROR(INDEX(EtaCliente!M:M,MATCH(TabClienteLocalidade[[#This Row],[Validação]],EtaCliente!$B:$B,0)),TabClienteLocalidade[[#This Row],[Colunas13]])</f>
        <v>IUNA</v>
      </c>
      <c r="AA396" s="147">
        <f>COUNTIFS(EtaCliente!B:B,AB396,EtaCliente!B:B,"&gt;&amp;1")</f>
        <v>1</v>
      </c>
      <c r="AB396" s="147" t="str">
        <f>IF(TabClienteLocalidade[[#This Row],[Cliente]]="","",TabClienteLocalidade[[#This Row],[Cliente]]&amp;" - "&amp;TabClienteLocalidade[[#This Row],[Localidade]])</f>
        <v>CESAN - VITORIA - IUNA</v>
      </c>
      <c r="AC396" s="191"/>
      <c r="AD396" s="191" t="e">
        <f t="shared" si="24"/>
        <v>#VALUE!</v>
      </c>
      <c r="AE396" s="191" t="e">
        <f t="shared" si="25"/>
        <v>#VALUE!</v>
      </c>
      <c r="AF396" s="191"/>
      <c r="AG396" s="191"/>
      <c r="AH396" s="191"/>
    </row>
    <row r="397" spans="1:34" x14ac:dyDescent="0.2">
      <c r="A397" s="14" t="str">
        <f t="shared" si="26"/>
        <v>(394, 'CESAN - VITORIA', '', 'MANTENÓPOLIS', '0', '0', '', '', '0'),</v>
      </c>
      <c r="B397" s="14" t="s">
        <v>8395</v>
      </c>
      <c r="C397" s="14">
        <v>394</v>
      </c>
      <c r="D397" s="14" t="s">
        <v>8399</v>
      </c>
      <c r="E397" s="14" t="str">
        <f>"'"&amp;TabClienteLocalidade[[#This Row],[Cliente]]&amp;"'"</f>
        <v>'CESAN - VITORIA'</v>
      </c>
      <c r="F397" s="14" t="s">
        <v>8399</v>
      </c>
      <c r="G397" s="14" t="str">
        <f>"'"&amp;TabClienteLocalidade[[#This Row],[Regional]]&amp;"'"</f>
        <v>''</v>
      </c>
      <c r="H397" s="14" t="s">
        <v>8399</v>
      </c>
      <c r="I397" s="14" t="str">
        <f>"'"&amp;TabClienteLocalidade[[#This Row],[Localidade]]&amp;"'"</f>
        <v>'MANTENÓPOLIS'</v>
      </c>
      <c r="J397" s="14" t="s">
        <v>8399</v>
      </c>
      <c r="K397" s="14" t="str">
        <f>"'"&amp;TabClienteLocalidade[[#This Row],[Colunas2]]&amp;"'"</f>
        <v>'0'</v>
      </c>
      <c r="L397" s="14" t="s">
        <v>8399</v>
      </c>
      <c r="M397" s="14" t="str">
        <f>"'"&amp;TabClienteLocalidade[[#This Row],[UF]]&amp;"'"</f>
        <v>'0'</v>
      </c>
      <c r="N397" s="14" t="s">
        <v>8399</v>
      </c>
      <c r="O397" s="14" t="str">
        <f>"'"&amp;IFERROR(TabClienteLocalidade[[#This Row],[Lat]],"")&amp;"'"</f>
        <v>''</v>
      </c>
      <c r="P397" s="14" t="s">
        <v>8399</v>
      </c>
      <c r="Q397" s="14" t="str">
        <f>"'"&amp;IFERROR(TabClienteLocalidade[[#This Row],[Log]],"")&amp;"'"</f>
        <v>''</v>
      </c>
      <c r="R397" s="14" t="s">
        <v>8399</v>
      </c>
      <c r="S397" s="14" t="str">
        <f t="shared" si="27"/>
        <v>'0'</v>
      </c>
      <c r="T397" s="213" t="s">
        <v>8397</v>
      </c>
      <c r="U397" s="213">
        <f>COUNTIFS(CLIENTE_FORN[NICK],TabClienteLocalidade[[#This Row],[Cliente]])</f>
        <v>1</v>
      </c>
      <c r="V397" s="145" t="s">
        <v>8150</v>
      </c>
      <c r="X397" s="152" t="s">
        <v>7306</v>
      </c>
      <c r="Y397" s="176">
        <f>IFERROR(INDEX(EtaCliente!K:K,MATCH(TabClienteLocalidade[[#This Row],[Validação]],EtaCliente!$B:$B,0)),TabClienteLocalidade[[#This Row],[Colunas14]])</f>
        <v>0</v>
      </c>
      <c r="Z397" s="176">
        <f>IFERROR(INDEX(EtaCliente!M:M,MATCH(TabClienteLocalidade[[#This Row],[Validação]],EtaCliente!$B:$B,0)),TabClienteLocalidade[[#This Row],[Colunas13]])</f>
        <v>0</v>
      </c>
      <c r="AA397" s="147">
        <f>COUNTIFS(EtaCliente!B:B,AB397,EtaCliente!B:B,"&gt;&amp;1")</f>
        <v>0</v>
      </c>
      <c r="AB397" s="147" t="str">
        <f>IF(TabClienteLocalidade[[#This Row],[Cliente]]="","",TabClienteLocalidade[[#This Row],[Cliente]]&amp;" - "&amp;TabClienteLocalidade[[#This Row],[Localidade]])</f>
        <v>CESAN - VITORIA - MANTENÓPOLIS</v>
      </c>
      <c r="AC397" s="191"/>
      <c r="AD397" s="191" t="e">
        <f t="shared" si="24"/>
        <v>#VALUE!</v>
      </c>
      <c r="AE397" s="191" t="e">
        <f t="shared" si="25"/>
        <v>#VALUE!</v>
      </c>
      <c r="AF397" s="191"/>
      <c r="AG397" s="191"/>
      <c r="AH397" s="191"/>
    </row>
    <row r="398" spans="1:34" x14ac:dyDescent="0.2">
      <c r="A398" s="14" t="str">
        <f t="shared" si="26"/>
        <v>(395, 'CESAN - VITORIA', '', 'MUQUI', 'MUQUI', 'ES', '', '', '0'),</v>
      </c>
      <c r="B398" s="14" t="s">
        <v>8395</v>
      </c>
      <c r="C398" s="14">
        <v>395</v>
      </c>
      <c r="D398" s="14" t="s">
        <v>8399</v>
      </c>
      <c r="E398" s="14" t="str">
        <f>"'"&amp;TabClienteLocalidade[[#This Row],[Cliente]]&amp;"'"</f>
        <v>'CESAN - VITORIA'</v>
      </c>
      <c r="F398" s="14" t="s">
        <v>8399</v>
      </c>
      <c r="G398" s="14" t="str">
        <f>"'"&amp;TabClienteLocalidade[[#This Row],[Regional]]&amp;"'"</f>
        <v>''</v>
      </c>
      <c r="H398" s="14" t="s">
        <v>8399</v>
      </c>
      <c r="I398" s="14" t="str">
        <f>"'"&amp;TabClienteLocalidade[[#This Row],[Localidade]]&amp;"'"</f>
        <v>'MUQUI'</v>
      </c>
      <c r="J398" s="14" t="s">
        <v>8399</v>
      </c>
      <c r="K398" s="14" t="str">
        <f>"'"&amp;TabClienteLocalidade[[#This Row],[Colunas2]]&amp;"'"</f>
        <v>'MUQUI'</v>
      </c>
      <c r="L398" s="14" t="s">
        <v>8399</v>
      </c>
      <c r="M398" s="14" t="str">
        <f>"'"&amp;TabClienteLocalidade[[#This Row],[UF]]&amp;"'"</f>
        <v>'ES'</v>
      </c>
      <c r="N398" s="14" t="s">
        <v>8399</v>
      </c>
      <c r="O398" s="14" t="str">
        <f>"'"&amp;IFERROR(TabClienteLocalidade[[#This Row],[Lat]],"")&amp;"'"</f>
        <v>''</v>
      </c>
      <c r="P398" s="14" t="s">
        <v>8399</v>
      </c>
      <c r="Q398" s="14" t="str">
        <f>"'"&amp;IFERROR(TabClienteLocalidade[[#This Row],[Log]],"")&amp;"'"</f>
        <v>''</v>
      </c>
      <c r="R398" s="14" t="s">
        <v>8399</v>
      </c>
      <c r="S398" s="14" t="str">
        <f t="shared" si="27"/>
        <v>'0'</v>
      </c>
      <c r="T398" s="213" t="s">
        <v>8397</v>
      </c>
      <c r="U398" s="213">
        <f>COUNTIFS(CLIENTE_FORN[NICK],TabClienteLocalidade[[#This Row],[Cliente]])</f>
        <v>1</v>
      </c>
      <c r="V398" s="145" t="s">
        <v>8150</v>
      </c>
      <c r="X398" s="152" t="s">
        <v>594</v>
      </c>
      <c r="Y398" s="176" t="str">
        <f>IFERROR(INDEX(EtaCliente!K:K,MATCH(TabClienteLocalidade[[#This Row],[Validação]],EtaCliente!$B:$B,0)),TabClienteLocalidade[[#This Row],[Colunas14]])</f>
        <v>ES</v>
      </c>
      <c r="Z398" s="176" t="str">
        <f>IFERROR(INDEX(EtaCliente!M:M,MATCH(TabClienteLocalidade[[#This Row],[Validação]],EtaCliente!$B:$B,0)),TabClienteLocalidade[[#This Row],[Colunas13]])</f>
        <v>MUQUI</v>
      </c>
      <c r="AA398" s="147">
        <f>COUNTIFS(EtaCliente!B:B,AB398,EtaCliente!B:B,"&gt;&amp;1")</f>
        <v>1</v>
      </c>
      <c r="AB398" s="147" t="str">
        <f>IF(TabClienteLocalidade[[#This Row],[Cliente]]="","",TabClienteLocalidade[[#This Row],[Cliente]]&amp;" - "&amp;TabClienteLocalidade[[#This Row],[Localidade]])</f>
        <v>CESAN - VITORIA - MUQUI</v>
      </c>
      <c r="AC398" s="191"/>
      <c r="AD398" s="191" t="e">
        <f t="shared" si="24"/>
        <v>#VALUE!</v>
      </c>
      <c r="AE398" s="191" t="e">
        <f t="shared" si="25"/>
        <v>#VALUE!</v>
      </c>
      <c r="AF398" s="191"/>
      <c r="AG398" s="191"/>
      <c r="AH398" s="191"/>
    </row>
    <row r="399" spans="1:34" x14ac:dyDescent="0.2">
      <c r="A399" s="14" t="str">
        <f t="shared" si="26"/>
        <v>(396, 'CESAN - VITORIA', '', 'PEDRO CANÁRIO', '0', '0', '', '', '0'),</v>
      </c>
      <c r="B399" s="14" t="s">
        <v>8395</v>
      </c>
      <c r="C399" s="14">
        <v>396</v>
      </c>
      <c r="D399" s="14" t="s">
        <v>8399</v>
      </c>
      <c r="E399" s="14" t="str">
        <f>"'"&amp;TabClienteLocalidade[[#This Row],[Cliente]]&amp;"'"</f>
        <v>'CESAN - VITORIA'</v>
      </c>
      <c r="F399" s="14" t="s">
        <v>8399</v>
      </c>
      <c r="G399" s="14" t="str">
        <f>"'"&amp;TabClienteLocalidade[[#This Row],[Regional]]&amp;"'"</f>
        <v>''</v>
      </c>
      <c r="H399" s="14" t="s">
        <v>8399</v>
      </c>
      <c r="I399" s="14" t="str">
        <f>"'"&amp;TabClienteLocalidade[[#This Row],[Localidade]]&amp;"'"</f>
        <v>'PEDRO CANÁRIO'</v>
      </c>
      <c r="J399" s="14" t="s">
        <v>8399</v>
      </c>
      <c r="K399" s="14" t="str">
        <f>"'"&amp;TabClienteLocalidade[[#This Row],[Colunas2]]&amp;"'"</f>
        <v>'0'</v>
      </c>
      <c r="L399" s="14" t="s">
        <v>8399</v>
      </c>
      <c r="M399" s="14" t="str">
        <f>"'"&amp;TabClienteLocalidade[[#This Row],[UF]]&amp;"'"</f>
        <v>'0'</v>
      </c>
      <c r="N399" s="14" t="s">
        <v>8399</v>
      </c>
      <c r="O399" s="14" t="str">
        <f>"'"&amp;IFERROR(TabClienteLocalidade[[#This Row],[Lat]],"")&amp;"'"</f>
        <v>''</v>
      </c>
      <c r="P399" s="14" t="s">
        <v>8399</v>
      </c>
      <c r="Q399" s="14" t="str">
        <f>"'"&amp;IFERROR(TabClienteLocalidade[[#This Row],[Log]],"")&amp;"'"</f>
        <v>''</v>
      </c>
      <c r="R399" s="14" t="s">
        <v>8399</v>
      </c>
      <c r="S399" s="14" t="str">
        <f t="shared" si="27"/>
        <v>'0'</v>
      </c>
      <c r="T399" s="213" t="s">
        <v>8397</v>
      </c>
      <c r="U399" s="213">
        <f>COUNTIFS(CLIENTE_FORN[NICK],TabClienteLocalidade[[#This Row],[Cliente]])</f>
        <v>1</v>
      </c>
      <c r="V399" s="145" t="s">
        <v>8150</v>
      </c>
      <c r="X399" s="152" t="s">
        <v>7307</v>
      </c>
      <c r="Y399" s="176">
        <f>IFERROR(INDEX(EtaCliente!K:K,MATCH(TabClienteLocalidade[[#This Row],[Validação]],EtaCliente!$B:$B,0)),TabClienteLocalidade[[#This Row],[Colunas14]])</f>
        <v>0</v>
      </c>
      <c r="Z399" s="176">
        <f>IFERROR(INDEX(EtaCliente!M:M,MATCH(TabClienteLocalidade[[#This Row],[Validação]],EtaCliente!$B:$B,0)),TabClienteLocalidade[[#This Row],[Colunas13]])</f>
        <v>0</v>
      </c>
      <c r="AA399" s="147">
        <f>COUNTIFS(EtaCliente!B:B,AB399,EtaCliente!B:B,"&gt;&amp;1")</f>
        <v>0</v>
      </c>
      <c r="AB399" s="147" t="str">
        <f>IF(TabClienteLocalidade[[#This Row],[Cliente]]="","",TabClienteLocalidade[[#This Row],[Cliente]]&amp;" - "&amp;TabClienteLocalidade[[#This Row],[Localidade]])</f>
        <v>CESAN - VITORIA - PEDRO CANÁRIO</v>
      </c>
      <c r="AC399" s="191"/>
      <c r="AD399" s="191" t="e">
        <f t="shared" si="24"/>
        <v>#VALUE!</v>
      </c>
      <c r="AE399" s="191" t="e">
        <f t="shared" si="25"/>
        <v>#VALUE!</v>
      </c>
      <c r="AF399" s="191"/>
      <c r="AG399" s="191"/>
      <c r="AH399" s="191"/>
    </row>
    <row r="400" spans="1:34" x14ac:dyDescent="0.2">
      <c r="A400" s="14" t="str">
        <f t="shared" si="26"/>
        <v>(397, 'CESAN - VITORIA', '', 'PINHEIROS', 'PINHEIROS', 'ES', '', '', '0'),</v>
      </c>
      <c r="B400" s="14" t="s">
        <v>8395</v>
      </c>
      <c r="C400" s="14">
        <v>397</v>
      </c>
      <c r="D400" s="14" t="s">
        <v>8399</v>
      </c>
      <c r="E400" s="14" t="str">
        <f>"'"&amp;TabClienteLocalidade[[#This Row],[Cliente]]&amp;"'"</f>
        <v>'CESAN - VITORIA'</v>
      </c>
      <c r="F400" s="14" t="s">
        <v>8399</v>
      </c>
      <c r="G400" s="14" t="str">
        <f>"'"&amp;TabClienteLocalidade[[#This Row],[Regional]]&amp;"'"</f>
        <v>''</v>
      </c>
      <c r="H400" s="14" t="s">
        <v>8399</v>
      </c>
      <c r="I400" s="14" t="str">
        <f>"'"&amp;TabClienteLocalidade[[#This Row],[Localidade]]&amp;"'"</f>
        <v>'PINHEIROS'</v>
      </c>
      <c r="J400" s="14" t="s">
        <v>8399</v>
      </c>
      <c r="K400" s="14" t="str">
        <f>"'"&amp;TabClienteLocalidade[[#This Row],[Colunas2]]&amp;"'"</f>
        <v>'PINHEIROS'</v>
      </c>
      <c r="L400" s="14" t="s">
        <v>8399</v>
      </c>
      <c r="M400" s="14" t="str">
        <f>"'"&amp;TabClienteLocalidade[[#This Row],[UF]]&amp;"'"</f>
        <v>'ES'</v>
      </c>
      <c r="N400" s="14" t="s">
        <v>8399</v>
      </c>
      <c r="O400" s="14" t="str">
        <f>"'"&amp;IFERROR(TabClienteLocalidade[[#This Row],[Lat]],"")&amp;"'"</f>
        <v>''</v>
      </c>
      <c r="P400" s="14" t="s">
        <v>8399</v>
      </c>
      <c r="Q400" s="14" t="str">
        <f>"'"&amp;IFERROR(TabClienteLocalidade[[#This Row],[Log]],"")&amp;"'"</f>
        <v>''</v>
      </c>
      <c r="R400" s="14" t="s">
        <v>8399</v>
      </c>
      <c r="S400" s="14" t="str">
        <f t="shared" si="27"/>
        <v>'0'</v>
      </c>
      <c r="T400" s="213" t="s">
        <v>8397</v>
      </c>
      <c r="U400" s="213">
        <f>COUNTIFS(CLIENTE_FORN[NICK],TabClienteLocalidade[[#This Row],[Cliente]])</f>
        <v>1</v>
      </c>
      <c r="V400" s="145" t="s">
        <v>8150</v>
      </c>
      <c r="X400" s="152" t="s">
        <v>606</v>
      </c>
      <c r="Y400" s="176" t="str">
        <f>IFERROR(INDEX(EtaCliente!K:K,MATCH(TabClienteLocalidade[[#This Row],[Validação]],EtaCliente!$B:$B,0)),TabClienteLocalidade[[#This Row],[Colunas14]])</f>
        <v>ES</v>
      </c>
      <c r="Z400" s="176" t="str">
        <f>IFERROR(INDEX(EtaCliente!M:M,MATCH(TabClienteLocalidade[[#This Row],[Validação]],EtaCliente!$B:$B,0)),TabClienteLocalidade[[#This Row],[Colunas13]])</f>
        <v>PINHEIROS</v>
      </c>
      <c r="AA400" s="147">
        <f>COUNTIFS(EtaCliente!B:B,AB400,EtaCliente!B:B,"&gt;&amp;1")</f>
        <v>1</v>
      </c>
      <c r="AB400" s="147" t="str">
        <f>IF(TabClienteLocalidade[[#This Row],[Cliente]]="","",TabClienteLocalidade[[#This Row],[Cliente]]&amp;" - "&amp;TabClienteLocalidade[[#This Row],[Localidade]])</f>
        <v>CESAN - VITORIA - PINHEIROS</v>
      </c>
      <c r="AC400" s="191"/>
      <c r="AD400" s="191" t="e">
        <f t="shared" si="24"/>
        <v>#VALUE!</v>
      </c>
      <c r="AE400" s="191" t="e">
        <f t="shared" si="25"/>
        <v>#VALUE!</v>
      </c>
      <c r="AF400" s="191"/>
      <c r="AG400" s="191"/>
      <c r="AH400" s="191"/>
    </row>
    <row r="401" spans="1:34" x14ac:dyDescent="0.2">
      <c r="A401" s="14" t="str">
        <f t="shared" si="26"/>
        <v>(398, 'CESAN - VITORIA', '', 'PIUMA', 'PIUMA', 'ES', '', '', '0'),</v>
      </c>
      <c r="B401" s="14" t="s">
        <v>8395</v>
      </c>
      <c r="C401" s="14">
        <v>398</v>
      </c>
      <c r="D401" s="14" t="s">
        <v>8399</v>
      </c>
      <c r="E401" s="14" t="str">
        <f>"'"&amp;TabClienteLocalidade[[#This Row],[Cliente]]&amp;"'"</f>
        <v>'CESAN - VITORIA'</v>
      </c>
      <c r="F401" s="14" t="s">
        <v>8399</v>
      </c>
      <c r="G401" s="14" t="str">
        <f>"'"&amp;TabClienteLocalidade[[#This Row],[Regional]]&amp;"'"</f>
        <v>''</v>
      </c>
      <c r="H401" s="14" t="s">
        <v>8399</v>
      </c>
      <c r="I401" s="14" t="str">
        <f>"'"&amp;TabClienteLocalidade[[#This Row],[Localidade]]&amp;"'"</f>
        <v>'PIUMA'</v>
      </c>
      <c r="J401" s="14" t="s">
        <v>8399</v>
      </c>
      <c r="K401" s="14" t="str">
        <f>"'"&amp;TabClienteLocalidade[[#This Row],[Colunas2]]&amp;"'"</f>
        <v>'PIUMA'</v>
      </c>
      <c r="L401" s="14" t="s">
        <v>8399</v>
      </c>
      <c r="M401" s="14" t="str">
        <f>"'"&amp;TabClienteLocalidade[[#This Row],[UF]]&amp;"'"</f>
        <v>'ES'</v>
      </c>
      <c r="N401" s="14" t="s">
        <v>8399</v>
      </c>
      <c r="O401" s="14" t="str">
        <f>"'"&amp;IFERROR(TabClienteLocalidade[[#This Row],[Lat]],"")&amp;"'"</f>
        <v>''</v>
      </c>
      <c r="P401" s="14" t="s">
        <v>8399</v>
      </c>
      <c r="Q401" s="14" t="str">
        <f>"'"&amp;IFERROR(TabClienteLocalidade[[#This Row],[Log]],"")&amp;"'"</f>
        <v>''</v>
      </c>
      <c r="R401" s="14" t="s">
        <v>8399</v>
      </c>
      <c r="S401" s="14" t="str">
        <f t="shared" si="27"/>
        <v>'0'</v>
      </c>
      <c r="T401" s="213" t="s">
        <v>8397</v>
      </c>
      <c r="U401" s="213">
        <f>COUNTIFS(CLIENTE_FORN[NICK],TabClienteLocalidade[[#This Row],[Cliente]])</f>
        <v>1</v>
      </c>
      <c r="V401" s="145" t="s">
        <v>8150</v>
      </c>
      <c r="X401" s="152" t="s">
        <v>607</v>
      </c>
      <c r="Y401" s="176" t="str">
        <f>IFERROR(INDEX(EtaCliente!K:K,MATCH(TabClienteLocalidade[[#This Row],[Validação]],EtaCliente!$B:$B,0)),TabClienteLocalidade[[#This Row],[Colunas14]])</f>
        <v>ES</v>
      </c>
      <c r="Z401" s="176" t="str">
        <f>IFERROR(INDEX(EtaCliente!M:M,MATCH(TabClienteLocalidade[[#This Row],[Validação]],EtaCliente!$B:$B,0)),TabClienteLocalidade[[#This Row],[Colunas13]])</f>
        <v>PIUMA</v>
      </c>
      <c r="AA401" s="147">
        <f>COUNTIFS(EtaCliente!B:B,AB401,EtaCliente!B:B,"&gt;&amp;1")</f>
        <v>1</v>
      </c>
      <c r="AB401" s="147" t="str">
        <f>IF(TabClienteLocalidade[[#This Row],[Cliente]]="","",TabClienteLocalidade[[#This Row],[Cliente]]&amp;" - "&amp;TabClienteLocalidade[[#This Row],[Localidade]])</f>
        <v>CESAN - VITORIA - PIUMA</v>
      </c>
      <c r="AC401" s="191"/>
      <c r="AD401" s="191" t="e">
        <f t="shared" si="24"/>
        <v>#VALUE!</v>
      </c>
      <c r="AE401" s="191" t="e">
        <f t="shared" si="25"/>
        <v>#VALUE!</v>
      </c>
      <c r="AF401" s="191"/>
      <c r="AG401" s="191"/>
      <c r="AH401" s="191"/>
    </row>
    <row r="402" spans="1:34" ht="12.75" customHeight="1" x14ac:dyDescent="0.2">
      <c r="A402" s="14" t="str">
        <f t="shared" si="26"/>
        <v>(399, 'CESAN - VITORIA', '', 'PRESIDENTE KENNEDY', 'PRESIDENTE KENNEDY', 'ES', '', '', '0'),</v>
      </c>
      <c r="B402" s="14" t="s">
        <v>8395</v>
      </c>
      <c r="C402" s="14">
        <v>399</v>
      </c>
      <c r="D402" s="14" t="s">
        <v>8399</v>
      </c>
      <c r="E402" s="14" t="str">
        <f>"'"&amp;TabClienteLocalidade[[#This Row],[Cliente]]&amp;"'"</f>
        <v>'CESAN - VITORIA'</v>
      </c>
      <c r="F402" s="14" t="s">
        <v>8399</v>
      </c>
      <c r="G402" s="14" t="str">
        <f>"'"&amp;TabClienteLocalidade[[#This Row],[Regional]]&amp;"'"</f>
        <v>''</v>
      </c>
      <c r="H402" s="14" t="s">
        <v>8399</v>
      </c>
      <c r="I402" s="14" t="str">
        <f>"'"&amp;TabClienteLocalidade[[#This Row],[Localidade]]&amp;"'"</f>
        <v>'PRESIDENTE KENNEDY'</v>
      </c>
      <c r="J402" s="14" t="s">
        <v>8399</v>
      </c>
      <c r="K402" s="14" t="str">
        <f>"'"&amp;TabClienteLocalidade[[#This Row],[Colunas2]]&amp;"'"</f>
        <v>'PRESIDENTE KENNEDY'</v>
      </c>
      <c r="L402" s="14" t="s">
        <v>8399</v>
      </c>
      <c r="M402" s="14" t="str">
        <f>"'"&amp;TabClienteLocalidade[[#This Row],[UF]]&amp;"'"</f>
        <v>'ES'</v>
      </c>
      <c r="N402" s="14" t="s">
        <v>8399</v>
      </c>
      <c r="O402" s="14" t="str">
        <f>"'"&amp;IFERROR(TabClienteLocalidade[[#This Row],[Lat]],"")&amp;"'"</f>
        <v>''</v>
      </c>
      <c r="P402" s="14" t="s">
        <v>8399</v>
      </c>
      <c r="Q402" s="14" t="str">
        <f>"'"&amp;IFERROR(TabClienteLocalidade[[#This Row],[Log]],"")&amp;"'"</f>
        <v>''</v>
      </c>
      <c r="R402" s="14" t="s">
        <v>8399</v>
      </c>
      <c r="S402" s="14" t="str">
        <f t="shared" si="27"/>
        <v>'0'</v>
      </c>
      <c r="T402" s="213" t="s">
        <v>8397</v>
      </c>
      <c r="U402" s="213">
        <f>COUNTIFS(CLIENTE_FORN[NICK],TabClienteLocalidade[[#This Row],[Cliente]])</f>
        <v>1</v>
      </c>
      <c r="V402" s="145" t="s">
        <v>8150</v>
      </c>
      <c r="X402" s="152" t="s">
        <v>599</v>
      </c>
      <c r="Y402" s="176" t="str">
        <f>IFERROR(INDEX(EtaCliente!K:K,MATCH(TabClienteLocalidade[[#This Row],[Validação]],EtaCliente!$B:$B,0)),TabClienteLocalidade[[#This Row],[Colunas14]])</f>
        <v>ES</v>
      </c>
      <c r="Z402" s="176" t="str">
        <f>IFERROR(INDEX(EtaCliente!M:M,MATCH(TabClienteLocalidade[[#This Row],[Validação]],EtaCliente!$B:$B,0)),TabClienteLocalidade[[#This Row],[Colunas13]])</f>
        <v>PRESIDENTE KENNEDY</v>
      </c>
      <c r="AA402" s="147">
        <f>COUNTIFS(EtaCliente!B:B,AB402,EtaCliente!B:B,"&gt;&amp;1")</f>
        <v>1</v>
      </c>
      <c r="AB402" s="147" t="str">
        <f>IF(TabClienteLocalidade[[#This Row],[Cliente]]="","",TabClienteLocalidade[[#This Row],[Cliente]]&amp;" - "&amp;TabClienteLocalidade[[#This Row],[Localidade]])</f>
        <v>CESAN - VITORIA - PRESIDENTE KENNEDY</v>
      </c>
      <c r="AC402" s="191"/>
      <c r="AD402" s="191" t="e">
        <f t="shared" si="24"/>
        <v>#VALUE!</v>
      </c>
      <c r="AE402" s="191" t="e">
        <f t="shared" si="25"/>
        <v>#VALUE!</v>
      </c>
      <c r="AF402" s="191"/>
      <c r="AG402" s="191"/>
      <c r="AH402" s="191"/>
    </row>
    <row r="403" spans="1:34" x14ac:dyDescent="0.2">
      <c r="A403" s="14" t="str">
        <f t="shared" si="26"/>
        <v>(400, 'CESAN - VITORIA', '', 'RIO NOVO DO SUL', 'RIO NOVO DO SUL', 'ES', '', '', '0'),</v>
      </c>
      <c r="B403" s="14" t="s">
        <v>8395</v>
      </c>
      <c r="C403" s="14">
        <v>400</v>
      </c>
      <c r="D403" s="14" t="s">
        <v>8399</v>
      </c>
      <c r="E403" s="14" t="str">
        <f>"'"&amp;TabClienteLocalidade[[#This Row],[Cliente]]&amp;"'"</f>
        <v>'CESAN - VITORIA'</v>
      </c>
      <c r="F403" s="14" t="s">
        <v>8399</v>
      </c>
      <c r="G403" s="14" t="str">
        <f>"'"&amp;TabClienteLocalidade[[#This Row],[Regional]]&amp;"'"</f>
        <v>''</v>
      </c>
      <c r="H403" s="14" t="s">
        <v>8399</v>
      </c>
      <c r="I403" s="14" t="str">
        <f>"'"&amp;TabClienteLocalidade[[#This Row],[Localidade]]&amp;"'"</f>
        <v>'RIO NOVO DO SUL'</v>
      </c>
      <c r="J403" s="14" t="s">
        <v>8399</v>
      </c>
      <c r="K403" s="14" t="str">
        <f>"'"&amp;TabClienteLocalidade[[#This Row],[Colunas2]]&amp;"'"</f>
        <v>'RIO NOVO DO SUL'</v>
      </c>
      <c r="L403" s="14" t="s">
        <v>8399</v>
      </c>
      <c r="M403" s="14" t="str">
        <f>"'"&amp;TabClienteLocalidade[[#This Row],[UF]]&amp;"'"</f>
        <v>'ES'</v>
      </c>
      <c r="N403" s="14" t="s">
        <v>8399</v>
      </c>
      <c r="O403" s="14" t="str">
        <f>"'"&amp;IFERROR(TabClienteLocalidade[[#This Row],[Lat]],"")&amp;"'"</f>
        <v>''</v>
      </c>
      <c r="P403" s="14" t="s">
        <v>8399</v>
      </c>
      <c r="Q403" s="14" t="str">
        <f>"'"&amp;IFERROR(TabClienteLocalidade[[#This Row],[Log]],"")&amp;"'"</f>
        <v>''</v>
      </c>
      <c r="R403" s="14" t="s">
        <v>8399</v>
      </c>
      <c r="S403" s="14" t="str">
        <f t="shared" si="27"/>
        <v>'0'</v>
      </c>
      <c r="T403" s="213" t="s">
        <v>8397</v>
      </c>
      <c r="U403" s="213">
        <f>COUNTIFS(CLIENTE_FORN[NICK],TabClienteLocalidade[[#This Row],[Cliente]])</f>
        <v>1</v>
      </c>
      <c r="V403" s="145" t="s">
        <v>8150</v>
      </c>
      <c r="X403" s="152" t="s">
        <v>598</v>
      </c>
      <c r="Y403" s="176" t="str">
        <f>IFERROR(INDEX(EtaCliente!K:K,MATCH(TabClienteLocalidade[[#This Row],[Validação]],EtaCliente!$B:$B,0)),TabClienteLocalidade[[#This Row],[Colunas14]])</f>
        <v>ES</v>
      </c>
      <c r="Z403" s="176" t="str">
        <f>IFERROR(INDEX(EtaCliente!M:M,MATCH(TabClienteLocalidade[[#This Row],[Validação]],EtaCliente!$B:$B,0)),TabClienteLocalidade[[#This Row],[Colunas13]])</f>
        <v>RIO NOVO DO SUL</v>
      </c>
      <c r="AA403" s="147">
        <f>COUNTIFS(EtaCliente!B:B,AB403,EtaCliente!B:B,"&gt;&amp;1")</f>
        <v>1</v>
      </c>
      <c r="AB403" s="147" t="str">
        <f>IF(TabClienteLocalidade[[#This Row],[Cliente]]="","",TabClienteLocalidade[[#This Row],[Cliente]]&amp;" - "&amp;TabClienteLocalidade[[#This Row],[Localidade]])</f>
        <v>CESAN - VITORIA - RIO NOVO DO SUL</v>
      </c>
      <c r="AC403" s="191"/>
      <c r="AD403" s="191" t="e">
        <f t="shared" si="24"/>
        <v>#VALUE!</v>
      </c>
      <c r="AE403" s="191" t="e">
        <f t="shared" si="25"/>
        <v>#VALUE!</v>
      </c>
      <c r="AF403" s="191"/>
      <c r="AG403" s="191"/>
      <c r="AH403" s="191"/>
    </row>
    <row r="404" spans="1:34" x14ac:dyDescent="0.2">
      <c r="A404" s="14" t="str">
        <f t="shared" si="26"/>
        <v>(401, 'CESAN - VITORIA', '', 'SANTA MARIA DO JETIBÁ', '0', '0', '', '', '0'),</v>
      </c>
      <c r="B404" s="14" t="s">
        <v>8395</v>
      </c>
      <c r="C404" s="14">
        <v>401</v>
      </c>
      <c r="D404" s="14" t="s">
        <v>8399</v>
      </c>
      <c r="E404" s="14" t="str">
        <f>"'"&amp;TabClienteLocalidade[[#This Row],[Cliente]]&amp;"'"</f>
        <v>'CESAN - VITORIA'</v>
      </c>
      <c r="F404" s="14" t="s">
        <v>8399</v>
      </c>
      <c r="G404" s="14" t="str">
        <f>"'"&amp;TabClienteLocalidade[[#This Row],[Regional]]&amp;"'"</f>
        <v>''</v>
      </c>
      <c r="H404" s="14" t="s">
        <v>8399</v>
      </c>
      <c r="I404" s="14" t="str">
        <f>"'"&amp;TabClienteLocalidade[[#This Row],[Localidade]]&amp;"'"</f>
        <v>'SANTA MARIA DO JETIBÁ'</v>
      </c>
      <c r="J404" s="14" t="s">
        <v>8399</v>
      </c>
      <c r="K404" s="14" t="str">
        <f>"'"&amp;TabClienteLocalidade[[#This Row],[Colunas2]]&amp;"'"</f>
        <v>'0'</v>
      </c>
      <c r="L404" s="14" t="s">
        <v>8399</v>
      </c>
      <c r="M404" s="14" t="str">
        <f>"'"&amp;TabClienteLocalidade[[#This Row],[UF]]&amp;"'"</f>
        <v>'0'</v>
      </c>
      <c r="N404" s="14" t="s">
        <v>8399</v>
      </c>
      <c r="O404" s="14" t="str">
        <f>"'"&amp;IFERROR(TabClienteLocalidade[[#This Row],[Lat]],"")&amp;"'"</f>
        <v>''</v>
      </c>
      <c r="P404" s="14" t="s">
        <v>8399</v>
      </c>
      <c r="Q404" s="14" t="str">
        <f>"'"&amp;IFERROR(TabClienteLocalidade[[#This Row],[Log]],"")&amp;"'"</f>
        <v>''</v>
      </c>
      <c r="R404" s="14" t="s">
        <v>8399</v>
      </c>
      <c r="S404" s="14" t="str">
        <f t="shared" si="27"/>
        <v>'0'</v>
      </c>
      <c r="T404" s="213" t="s">
        <v>8397</v>
      </c>
      <c r="U404" s="213">
        <f>COUNTIFS(CLIENTE_FORN[NICK],TabClienteLocalidade[[#This Row],[Cliente]])</f>
        <v>1</v>
      </c>
      <c r="V404" s="145" t="s">
        <v>8150</v>
      </c>
      <c r="W404" s="145"/>
      <c r="X404" s="155" t="s">
        <v>7308</v>
      </c>
      <c r="Y404" s="176">
        <f>IFERROR(INDEX(EtaCliente!K:K,MATCH(TabClienteLocalidade[[#This Row],[Validação]],EtaCliente!$B:$B,0)),TabClienteLocalidade[[#This Row],[Colunas14]])</f>
        <v>0</v>
      </c>
      <c r="Z404" s="176">
        <f>IFERROR(INDEX(EtaCliente!M:M,MATCH(TabClienteLocalidade[[#This Row],[Validação]],EtaCliente!$B:$B,0)),TabClienteLocalidade[[#This Row],[Colunas13]])</f>
        <v>0</v>
      </c>
      <c r="AA404" s="147">
        <f>COUNTIFS(EtaCliente!B:B,AB404,EtaCliente!B:B,"&gt;&amp;1")</f>
        <v>0</v>
      </c>
      <c r="AB404" s="146" t="str">
        <f>IF(TabClienteLocalidade[[#This Row],[Cliente]]="","",TabClienteLocalidade[[#This Row],[Cliente]]&amp;" - "&amp;TabClienteLocalidade[[#This Row],[Localidade]])</f>
        <v>CESAN - VITORIA - SANTA MARIA DO JETIBÁ</v>
      </c>
      <c r="AC404" s="191"/>
      <c r="AD404" s="191" t="e">
        <f t="shared" si="24"/>
        <v>#VALUE!</v>
      </c>
      <c r="AE404" s="191" t="e">
        <f t="shared" si="25"/>
        <v>#VALUE!</v>
      </c>
      <c r="AF404" s="191"/>
      <c r="AG404" s="191"/>
      <c r="AH404" s="191"/>
    </row>
    <row r="405" spans="1:34" x14ac:dyDescent="0.2">
      <c r="A405" s="14" t="str">
        <f t="shared" si="26"/>
        <v>(402, 'CESAN - VITORIA', '', 'SANTA TEREZA', 'SANTA TERESA', 'ES', '', '', '0'),</v>
      </c>
      <c r="B405" s="14" t="s">
        <v>8395</v>
      </c>
      <c r="C405" s="14">
        <v>402</v>
      </c>
      <c r="D405" s="14" t="s">
        <v>8399</v>
      </c>
      <c r="E405" s="14" t="str">
        <f>"'"&amp;TabClienteLocalidade[[#This Row],[Cliente]]&amp;"'"</f>
        <v>'CESAN - VITORIA'</v>
      </c>
      <c r="F405" s="14" t="s">
        <v>8399</v>
      </c>
      <c r="G405" s="14" t="str">
        <f>"'"&amp;TabClienteLocalidade[[#This Row],[Regional]]&amp;"'"</f>
        <v>''</v>
      </c>
      <c r="H405" s="14" t="s">
        <v>8399</v>
      </c>
      <c r="I405" s="14" t="str">
        <f>"'"&amp;TabClienteLocalidade[[#This Row],[Localidade]]&amp;"'"</f>
        <v>'SANTA TEREZA'</v>
      </c>
      <c r="J405" s="14" t="s">
        <v>8399</v>
      </c>
      <c r="K405" s="14" t="str">
        <f>"'"&amp;TabClienteLocalidade[[#This Row],[Colunas2]]&amp;"'"</f>
        <v>'SANTA TERESA'</v>
      </c>
      <c r="L405" s="14" t="s">
        <v>8399</v>
      </c>
      <c r="M405" s="14" t="str">
        <f>"'"&amp;TabClienteLocalidade[[#This Row],[UF]]&amp;"'"</f>
        <v>'ES'</v>
      </c>
      <c r="N405" s="14" t="s">
        <v>8399</v>
      </c>
      <c r="O405" s="14" t="str">
        <f>"'"&amp;IFERROR(TabClienteLocalidade[[#This Row],[Lat]],"")&amp;"'"</f>
        <v>''</v>
      </c>
      <c r="P405" s="14" t="s">
        <v>8399</v>
      </c>
      <c r="Q405" s="14" t="str">
        <f>"'"&amp;IFERROR(TabClienteLocalidade[[#This Row],[Log]],"")&amp;"'"</f>
        <v>''</v>
      </c>
      <c r="R405" s="14" t="s">
        <v>8399</v>
      </c>
      <c r="S405" s="14" t="str">
        <f t="shared" si="27"/>
        <v>'0'</v>
      </c>
      <c r="T405" s="213" t="s">
        <v>8397</v>
      </c>
      <c r="U405" s="213">
        <f>COUNTIFS(CLIENTE_FORN[NICK],TabClienteLocalidade[[#This Row],[Cliente]])</f>
        <v>1</v>
      </c>
      <c r="V405" s="145" t="s">
        <v>8150</v>
      </c>
      <c r="X405" s="152" t="s">
        <v>595</v>
      </c>
      <c r="Y405" s="176" t="str">
        <f>IFERROR(INDEX(EtaCliente!K:K,MATCH(TabClienteLocalidade[[#This Row],[Validação]],EtaCliente!$B:$B,0)),TabClienteLocalidade[[#This Row],[Colunas14]])</f>
        <v>ES</v>
      </c>
      <c r="Z405" s="176" t="str">
        <f>IFERROR(INDEX(EtaCliente!M:M,MATCH(TabClienteLocalidade[[#This Row],[Validação]],EtaCliente!$B:$B,0)),TabClienteLocalidade[[#This Row],[Colunas13]])</f>
        <v>SANTA TERESA</v>
      </c>
      <c r="AA405" s="147">
        <f>COUNTIFS(EtaCliente!B:B,AB405,EtaCliente!B:B,"&gt;&amp;1")</f>
        <v>1</v>
      </c>
      <c r="AB405" s="147" t="str">
        <f>IF(TabClienteLocalidade[[#This Row],[Cliente]]="","",TabClienteLocalidade[[#This Row],[Cliente]]&amp;" - "&amp;TabClienteLocalidade[[#This Row],[Localidade]])</f>
        <v>CESAN - VITORIA - SANTA TEREZA</v>
      </c>
      <c r="AC405" s="191"/>
      <c r="AD405" s="191" t="e">
        <f t="shared" si="24"/>
        <v>#VALUE!</v>
      </c>
      <c r="AE405" s="191" t="e">
        <f t="shared" si="25"/>
        <v>#VALUE!</v>
      </c>
      <c r="AF405" s="191"/>
      <c r="AG405" s="191"/>
      <c r="AH405" s="191"/>
    </row>
    <row r="406" spans="1:34" x14ac:dyDescent="0.2">
      <c r="A406" s="14" t="str">
        <f t="shared" si="26"/>
        <v>(403, 'CESAN - VITORIA', '', 'SÃO ROQUE DO CANAÃ', '0', '0', '', '', '0'),</v>
      </c>
      <c r="B406" s="14" t="s">
        <v>8395</v>
      </c>
      <c r="C406" s="14">
        <v>403</v>
      </c>
      <c r="D406" s="14" t="s">
        <v>8399</v>
      </c>
      <c r="E406" s="14" t="str">
        <f>"'"&amp;TabClienteLocalidade[[#This Row],[Cliente]]&amp;"'"</f>
        <v>'CESAN - VITORIA'</v>
      </c>
      <c r="F406" s="14" t="s">
        <v>8399</v>
      </c>
      <c r="G406" s="14" t="str">
        <f>"'"&amp;TabClienteLocalidade[[#This Row],[Regional]]&amp;"'"</f>
        <v>''</v>
      </c>
      <c r="H406" s="14" t="s">
        <v>8399</v>
      </c>
      <c r="I406" s="14" t="str">
        <f>"'"&amp;TabClienteLocalidade[[#This Row],[Localidade]]&amp;"'"</f>
        <v>'SÃO ROQUE DO CANAÃ'</v>
      </c>
      <c r="J406" s="14" t="s">
        <v>8399</v>
      </c>
      <c r="K406" s="14" t="str">
        <f>"'"&amp;TabClienteLocalidade[[#This Row],[Colunas2]]&amp;"'"</f>
        <v>'0'</v>
      </c>
      <c r="L406" s="14" t="s">
        <v>8399</v>
      </c>
      <c r="M406" s="14" t="str">
        <f>"'"&amp;TabClienteLocalidade[[#This Row],[UF]]&amp;"'"</f>
        <v>'0'</v>
      </c>
      <c r="N406" s="14" t="s">
        <v>8399</v>
      </c>
      <c r="O406" s="14" t="str">
        <f>"'"&amp;IFERROR(TabClienteLocalidade[[#This Row],[Lat]],"")&amp;"'"</f>
        <v>''</v>
      </c>
      <c r="P406" s="14" t="s">
        <v>8399</v>
      </c>
      <c r="Q406" s="14" t="str">
        <f>"'"&amp;IFERROR(TabClienteLocalidade[[#This Row],[Log]],"")&amp;"'"</f>
        <v>''</v>
      </c>
      <c r="R406" s="14" t="s">
        <v>8399</v>
      </c>
      <c r="S406" s="14" t="str">
        <f t="shared" si="27"/>
        <v>'0'</v>
      </c>
      <c r="T406" s="213" t="s">
        <v>8397</v>
      </c>
      <c r="U406" s="213">
        <f>COUNTIFS(CLIENTE_FORN[NICK],TabClienteLocalidade[[#This Row],[Cliente]])</f>
        <v>1</v>
      </c>
      <c r="V406" s="145" t="s">
        <v>8150</v>
      </c>
      <c r="X406" s="152" t="s">
        <v>7309</v>
      </c>
      <c r="Y406" s="176">
        <f>IFERROR(INDEX(EtaCliente!K:K,MATCH(TabClienteLocalidade[[#This Row],[Validação]],EtaCliente!$B:$B,0)),TabClienteLocalidade[[#This Row],[Colunas14]])</f>
        <v>0</v>
      </c>
      <c r="Z406" s="176">
        <f>IFERROR(INDEX(EtaCliente!M:M,MATCH(TabClienteLocalidade[[#This Row],[Validação]],EtaCliente!$B:$B,0)),TabClienteLocalidade[[#This Row],[Colunas13]])</f>
        <v>0</v>
      </c>
      <c r="AA406" s="147">
        <f>COUNTIFS(EtaCliente!B:B,AB406,EtaCliente!B:B,"&gt;&amp;1")</f>
        <v>0</v>
      </c>
      <c r="AB406" s="147" t="str">
        <f>IF(TabClienteLocalidade[[#This Row],[Cliente]]="","",TabClienteLocalidade[[#This Row],[Cliente]]&amp;" - "&amp;TabClienteLocalidade[[#This Row],[Localidade]])</f>
        <v>CESAN - VITORIA - SÃO ROQUE DO CANAÃ</v>
      </c>
      <c r="AC406" s="191"/>
      <c r="AD406" s="191" t="e">
        <f t="shared" si="24"/>
        <v>#VALUE!</v>
      </c>
      <c r="AE406" s="191" t="e">
        <f t="shared" si="25"/>
        <v>#VALUE!</v>
      </c>
      <c r="AF406" s="191"/>
      <c r="AG406" s="191"/>
      <c r="AH406" s="191"/>
    </row>
    <row r="407" spans="1:34" x14ac:dyDescent="0.2">
      <c r="A407" s="14" t="str">
        <f t="shared" si="26"/>
        <v>(404, 'CESAN - VITORIA', '', 'VENDA NOVA DO IMIGRANTE', 'VENDA NOVA DO IMIGRANTE', 'ES', '', '', '0'),</v>
      </c>
      <c r="B407" s="14" t="s">
        <v>8395</v>
      </c>
      <c r="C407" s="14">
        <v>404</v>
      </c>
      <c r="D407" s="14" t="s">
        <v>8399</v>
      </c>
      <c r="E407" s="14" t="str">
        <f>"'"&amp;TabClienteLocalidade[[#This Row],[Cliente]]&amp;"'"</f>
        <v>'CESAN - VITORIA'</v>
      </c>
      <c r="F407" s="14" t="s">
        <v>8399</v>
      </c>
      <c r="G407" s="14" t="str">
        <f>"'"&amp;TabClienteLocalidade[[#This Row],[Regional]]&amp;"'"</f>
        <v>''</v>
      </c>
      <c r="H407" s="14" t="s">
        <v>8399</v>
      </c>
      <c r="I407" s="14" t="str">
        <f>"'"&amp;TabClienteLocalidade[[#This Row],[Localidade]]&amp;"'"</f>
        <v>'VENDA NOVA DO IMIGRANTE'</v>
      </c>
      <c r="J407" s="14" t="s">
        <v>8399</v>
      </c>
      <c r="K407" s="14" t="str">
        <f>"'"&amp;TabClienteLocalidade[[#This Row],[Colunas2]]&amp;"'"</f>
        <v>'VENDA NOVA DO IMIGRANTE'</v>
      </c>
      <c r="L407" s="14" t="s">
        <v>8399</v>
      </c>
      <c r="M407" s="14" t="str">
        <f>"'"&amp;TabClienteLocalidade[[#This Row],[UF]]&amp;"'"</f>
        <v>'ES'</v>
      </c>
      <c r="N407" s="14" t="s">
        <v>8399</v>
      </c>
      <c r="O407" s="14" t="str">
        <f>"'"&amp;IFERROR(TabClienteLocalidade[[#This Row],[Lat]],"")&amp;"'"</f>
        <v>''</v>
      </c>
      <c r="P407" s="14" t="s">
        <v>8399</v>
      </c>
      <c r="Q407" s="14" t="str">
        <f>"'"&amp;IFERROR(TabClienteLocalidade[[#This Row],[Log]],"")&amp;"'"</f>
        <v>''</v>
      </c>
      <c r="R407" s="14" t="s">
        <v>8399</v>
      </c>
      <c r="S407" s="14" t="str">
        <f t="shared" si="27"/>
        <v>'0'</v>
      </c>
      <c r="T407" s="213" t="s">
        <v>8397</v>
      </c>
      <c r="U407" s="213">
        <f>COUNTIFS(CLIENTE_FORN[NICK],TabClienteLocalidade[[#This Row],[Cliente]])</f>
        <v>1</v>
      </c>
      <c r="V407" s="145" t="s">
        <v>8150</v>
      </c>
      <c r="W407" s="145"/>
      <c r="X407" s="155" t="s">
        <v>596</v>
      </c>
      <c r="Y407" s="176" t="str">
        <f>IFERROR(INDEX(EtaCliente!K:K,MATCH(TabClienteLocalidade[[#This Row],[Validação]],EtaCliente!$B:$B,0)),TabClienteLocalidade[[#This Row],[Colunas14]])</f>
        <v>ES</v>
      </c>
      <c r="Z407" s="176" t="str">
        <f>IFERROR(INDEX(EtaCliente!M:M,MATCH(TabClienteLocalidade[[#This Row],[Validação]],EtaCliente!$B:$B,0)),TabClienteLocalidade[[#This Row],[Colunas13]])</f>
        <v>VENDA NOVA DO IMIGRANTE</v>
      </c>
      <c r="AA407" s="147">
        <f>COUNTIFS(EtaCliente!B:B,AB407,EtaCliente!B:B,"&gt;&amp;1")</f>
        <v>1</v>
      </c>
      <c r="AB407" s="146" t="str">
        <f>IF(TabClienteLocalidade[[#This Row],[Cliente]]="","",TabClienteLocalidade[[#This Row],[Cliente]]&amp;" - "&amp;TabClienteLocalidade[[#This Row],[Localidade]])</f>
        <v>CESAN - VITORIA - VENDA NOVA DO IMIGRANTE</v>
      </c>
      <c r="AC407" s="191"/>
      <c r="AD407" s="191" t="e">
        <f t="shared" si="24"/>
        <v>#VALUE!</v>
      </c>
      <c r="AE407" s="191" t="e">
        <f t="shared" si="25"/>
        <v>#VALUE!</v>
      </c>
      <c r="AF407" s="191"/>
      <c r="AG407" s="191"/>
      <c r="AH407" s="191"/>
    </row>
    <row r="408" spans="1:34" x14ac:dyDescent="0.2">
      <c r="A408" s="14" t="str">
        <f t="shared" si="26"/>
        <v>(405, 'CESAN - VITORIA', '', 'VIANA', 'VIANA', 'ES', '', '', '0'),</v>
      </c>
      <c r="B408" s="14" t="s">
        <v>8395</v>
      </c>
      <c r="C408" s="14">
        <v>405</v>
      </c>
      <c r="D408" s="14" t="s">
        <v>8399</v>
      </c>
      <c r="E408" s="14" t="str">
        <f>"'"&amp;TabClienteLocalidade[[#This Row],[Cliente]]&amp;"'"</f>
        <v>'CESAN - VITORIA'</v>
      </c>
      <c r="F408" s="14" t="s">
        <v>8399</v>
      </c>
      <c r="G408" s="14" t="str">
        <f>"'"&amp;TabClienteLocalidade[[#This Row],[Regional]]&amp;"'"</f>
        <v>''</v>
      </c>
      <c r="H408" s="14" t="s">
        <v>8399</v>
      </c>
      <c r="I408" s="14" t="str">
        <f>"'"&amp;TabClienteLocalidade[[#This Row],[Localidade]]&amp;"'"</f>
        <v>'VIANA'</v>
      </c>
      <c r="J408" s="14" t="s">
        <v>8399</v>
      </c>
      <c r="K408" s="14" t="str">
        <f>"'"&amp;TabClienteLocalidade[[#This Row],[Colunas2]]&amp;"'"</f>
        <v>'VIANA'</v>
      </c>
      <c r="L408" s="14" t="s">
        <v>8399</v>
      </c>
      <c r="M408" s="14" t="str">
        <f>"'"&amp;TabClienteLocalidade[[#This Row],[UF]]&amp;"'"</f>
        <v>'ES'</v>
      </c>
      <c r="N408" s="14" t="s">
        <v>8399</v>
      </c>
      <c r="O408" s="14" t="str">
        <f>"'"&amp;IFERROR(TabClienteLocalidade[[#This Row],[Lat]],"")&amp;"'"</f>
        <v>''</v>
      </c>
      <c r="P408" s="14" t="s">
        <v>8399</v>
      </c>
      <c r="Q408" s="14" t="str">
        <f>"'"&amp;IFERROR(TabClienteLocalidade[[#This Row],[Log]],"")&amp;"'"</f>
        <v>''</v>
      </c>
      <c r="R408" s="14" t="s">
        <v>8399</v>
      </c>
      <c r="S408" s="14" t="str">
        <f t="shared" si="27"/>
        <v>'0'</v>
      </c>
      <c r="T408" s="213" t="s">
        <v>8397</v>
      </c>
      <c r="U408" s="213">
        <f>COUNTIFS(CLIENTE_FORN[NICK],TabClienteLocalidade[[#This Row],[Cliente]])</f>
        <v>1</v>
      </c>
      <c r="V408" s="145" t="s">
        <v>8150</v>
      </c>
      <c r="X408" s="151" t="s">
        <v>586</v>
      </c>
      <c r="Y408" s="176" t="str">
        <f>IFERROR(INDEX(EtaCliente!K:K,MATCH(TabClienteLocalidade[[#This Row],[Validação]],EtaCliente!$B:$B,0)),TabClienteLocalidade[[#This Row],[Colunas14]])</f>
        <v>ES</v>
      </c>
      <c r="Z408" s="176" t="str">
        <f>IFERROR(INDEX(EtaCliente!M:M,MATCH(TabClienteLocalidade[[#This Row],[Validação]],EtaCliente!$B:$B,0)),TabClienteLocalidade[[#This Row],[Colunas13]])</f>
        <v>VIANA</v>
      </c>
      <c r="AA408" s="147">
        <f>COUNTIFS(EtaCliente!B:B,AB408,EtaCliente!B:B,"&gt;&amp;1")</f>
        <v>1</v>
      </c>
      <c r="AB408" s="147" t="str">
        <f>IF(TabClienteLocalidade[[#This Row],[Cliente]]="","",TabClienteLocalidade[[#This Row],[Cliente]]&amp;" - "&amp;TabClienteLocalidade[[#This Row],[Localidade]])</f>
        <v>CESAN - VITORIA - VIANA</v>
      </c>
      <c r="AC408" s="191"/>
      <c r="AD408" s="191" t="e">
        <f t="shared" si="24"/>
        <v>#VALUE!</v>
      </c>
      <c r="AE408" s="191" t="e">
        <f t="shared" si="25"/>
        <v>#VALUE!</v>
      </c>
      <c r="AF408" s="191"/>
      <c r="AG408" s="191"/>
      <c r="AH408" s="191"/>
    </row>
    <row r="409" spans="1:34" x14ac:dyDescent="0.2">
      <c r="A409" s="14" t="str">
        <f t="shared" si="26"/>
        <v>(406, 'COMPESA', '', 'AGRESTINA NOVA', 'AGRESTINA', 'PE', '', '', '0'),</v>
      </c>
      <c r="B409" s="14" t="s">
        <v>8395</v>
      </c>
      <c r="C409" s="14">
        <v>406</v>
      </c>
      <c r="D409" s="14" t="s">
        <v>8399</v>
      </c>
      <c r="E409" s="14" t="str">
        <f>"'"&amp;TabClienteLocalidade[[#This Row],[Cliente]]&amp;"'"</f>
        <v>'COMPESA'</v>
      </c>
      <c r="F409" s="14" t="s">
        <v>8399</v>
      </c>
      <c r="G409" s="14" t="str">
        <f>"'"&amp;TabClienteLocalidade[[#This Row],[Regional]]&amp;"'"</f>
        <v>''</v>
      </c>
      <c r="H409" s="14" t="s">
        <v>8399</v>
      </c>
      <c r="I409" s="14" t="str">
        <f>"'"&amp;TabClienteLocalidade[[#This Row],[Localidade]]&amp;"'"</f>
        <v>'AGRESTINA NOVA'</v>
      </c>
      <c r="J409" s="14" t="s">
        <v>8399</v>
      </c>
      <c r="K409" s="14" t="str">
        <f>"'"&amp;TabClienteLocalidade[[#This Row],[Colunas2]]&amp;"'"</f>
        <v>'AGRESTINA'</v>
      </c>
      <c r="L409" s="14" t="s">
        <v>8399</v>
      </c>
      <c r="M409" s="14" t="str">
        <f>"'"&amp;TabClienteLocalidade[[#This Row],[UF]]&amp;"'"</f>
        <v>'PE'</v>
      </c>
      <c r="N409" s="14" t="s">
        <v>8399</v>
      </c>
      <c r="O409" s="14" t="str">
        <f>"'"&amp;IFERROR(TabClienteLocalidade[[#This Row],[Lat]],"")&amp;"'"</f>
        <v>''</v>
      </c>
      <c r="P409" s="14" t="s">
        <v>8399</v>
      </c>
      <c r="Q409" s="14" t="str">
        <f>"'"&amp;IFERROR(TabClienteLocalidade[[#This Row],[Log]],"")&amp;"'"</f>
        <v>''</v>
      </c>
      <c r="R409" s="14" t="s">
        <v>8399</v>
      </c>
      <c r="S409" s="14" t="str">
        <f t="shared" si="27"/>
        <v>'0'</v>
      </c>
      <c r="T409" s="213" t="s">
        <v>8397</v>
      </c>
      <c r="U409" s="213">
        <f>COUNTIFS(CLIENTE_FORN[NICK],TabClienteLocalidade[[#This Row],[Cliente]])</f>
        <v>1</v>
      </c>
      <c r="V409" s="145" t="s">
        <v>338</v>
      </c>
      <c r="W409" s="145"/>
      <c r="X409" s="151" t="s">
        <v>1632</v>
      </c>
      <c r="Y409" s="176" t="str">
        <f>IFERROR(INDEX(EtaCliente!K:K,MATCH(TabClienteLocalidade[[#This Row],[Validação]],EtaCliente!$B:$B,0)),TabClienteLocalidade[[#This Row],[Colunas14]])</f>
        <v>PE</v>
      </c>
      <c r="Z409" s="176" t="str">
        <f>IFERROR(INDEX(EtaCliente!M:M,MATCH(TabClienteLocalidade[[#This Row],[Validação]],EtaCliente!$B:$B,0)),TabClienteLocalidade[[#This Row],[Colunas13]])</f>
        <v>AGRESTINA</v>
      </c>
      <c r="AA409" s="147">
        <f>COUNTIFS(EtaCliente!B:B,AB409,EtaCliente!B:B,"&gt;&amp;1")</f>
        <v>1</v>
      </c>
      <c r="AB409" s="146" t="str">
        <f>IF(TabClienteLocalidade[[#This Row],[Cliente]]="","",TabClienteLocalidade[[#This Row],[Cliente]]&amp;" - "&amp;TabClienteLocalidade[[#This Row],[Localidade]])</f>
        <v>COMPESA - AGRESTINA NOVA</v>
      </c>
      <c r="AC409" s="191"/>
      <c r="AD409" s="191" t="e">
        <f t="shared" si="24"/>
        <v>#VALUE!</v>
      </c>
      <c r="AE409" s="191" t="e">
        <f t="shared" si="25"/>
        <v>#VALUE!</v>
      </c>
      <c r="AF409" s="191"/>
      <c r="AG409" s="191"/>
      <c r="AH409" s="191"/>
    </row>
    <row r="410" spans="1:34" x14ac:dyDescent="0.2">
      <c r="A410" s="14" t="str">
        <f t="shared" si="26"/>
        <v>(407, 'COMPESA', '', 'AGRESTINA VELHA', 'AGRESTINA', 'PE', '', '', '0'),</v>
      </c>
      <c r="B410" s="14" t="s">
        <v>8395</v>
      </c>
      <c r="C410" s="14">
        <v>407</v>
      </c>
      <c r="D410" s="14" t="s">
        <v>8399</v>
      </c>
      <c r="E410" s="14" t="str">
        <f>"'"&amp;TabClienteLocalidade[[#This Row],[Cliente]]&amp;"'"</f>
        <v>'COMPESA'</v>
      </c>
      <c r="F410" s="14" t="s">
        <v>8399</v>
      </c>
      <c r="G410" s="14" t="str">
        <f>"'"&amp;TabClienteLocalidade[[#This Row],[Regional]]&amp;"'"</f>
        <v>''</v>
      </c>
      <c r="H410" s="14" t="s">
        <v>8399</v>
      </c>
      <c r="I410" s="14" t="str">
        <f>"'"&amp;TabClienteLocalidade[[#This Row],[Localidade]]&amp;"'"</f>
        <v>'AGRESTINA VELHA'</v>
      </c>
      <c r="J410" s="14" t="s">
        <v>8399</v>
      </c>
      <c r="K410" s="14" t="str">
        <f>"'"&amp;TabClienteLocalidade[[#This Row],[Colunas2]]&amp;"'"</f>
        <v>'AGRESTINA'</v>
      </c>
      <c r="L410" s="14" t="s">
        <v>8399</v>
      </c>
      <c r="M410" s="14" t="str">
        <f>"'"&amp;TabClienteLocalidade[[#This Row],[UF]]&amp;"'"</f>
        <v>'PE'</v>
      </c>
      <c r="N410" s="14" t="s">
        <v>8399</v>
      </c>
      <c r="O410" s="14" t="str">
        <f>"'"&amp;IFERROR(TabClienteLocalidade[[#This Row],[Lat]],"")&amp;"'"</f>
        <v>''</v>
      </c>
      <c r="P410" s="14" t="s">
        <v>8399</v>
      </c>
      <c r="Q410" s="14" t="str">
        <f>"'"&amp;IFERROR(TabClienteLocalidade[[#This Row],[Log]],"")&amp;"'"</f>
        <v>''</v>
      </c>
      <c r="R410" s="14" t="s">
        <v>8399</v>
      </c>
      <c r="S410" s="14" t="str">
        <f t="shared" si="27"/>
        <v>'0'</v>
      </c>
      <c r="T410" s="213" t="s">
        <v>8397</v>
      </c>
      <c r="U410" s="213">
        <f>COUNTIFS(CLIENTE_FORN[NICK],TabClienteLocalidade[[#This Row],[Cliente]])</f>
        <v>1</v>
      </c>
      <c r="V410" s="145" t="s">
        <v>338</v>
      </c>
      <c r="W410" s="145"/>
      <c r="X410" s="145" t="s">
        <v>1633</v>
      </c>
      <c r="Y410" s="176" t="str">
        <f>IFERROR(INDEX(EtaCliente!K:K,MATCH(TabClienteLocalidade[[#This Row],[Validação]],EtaCliente!$B:$B,0)),TabClienteLocalidade[[#This Row],[Colunas14]])</f>
        <v>PE</v>
      </c>
      <c r="Z410" s="176" t="str">
        <f>IFERROR(INDEX(EtaCliente!M:M,MATCH(TabClienteLocalidade[[#This Row],[Validação]],EtaCliente!$B:$B,0)),TabClienteLocalidade[[#This Row],[Colunas13]])</f>
        <v>AGRESTINA</v>
      </c>
      <c r="AA410" s="147">
        <f>COUNTIFS(EtaCliente!B:B,AB410,EtaCliente!B:B,"&gt;&amp;1")</f>
        <v>1</v>
      </c>
      <c r="AB410" s="146" t="str">
        <f>IF(TabClienteLocalidade[[#This Row],[Cliente]]="","",TabClienteLocalidade[[#This Row],[Cliente]]&amp;" - "&amp;TabClienteLocalidade[[#This Row],[Localidade]])</f>
        <v>COMPESA - AGRESTINA VELHA</v>
      </c>
      <c r="AC410" s="191"/>
      <c r="AD410" s="191" t="e">
        <f t="shared" si="24"/>
        <v>#VALUE!</v>
      </c>
      <c r="AE410" s="191" t="e">
        <f t="shared" si="25"/>
        <v>#VALUE!</v>
      </c>
      <c r="AF410" s="191"/>
      <c r="AG410" s="191"/>
      <c r="AH410" s="191"/>
    </row>
    <row r="411" spans="1:34" x14ac:dyDescent="0.2">
      <c r="A411" s="14" t="str">
        <f t="shared" si="26"/>
        <v>(408, 'COMPESA', '', 'AGUAS BELAS', 'AGUAS BELAS', 'PE', '', '', '0'),</v>
      </c>
      <c r="B411" s="14" t="s">
        <v>8395</v>
      </c>
      <c r="C411" s="14">
        <v>408</v>
      </c>
      <c r="D411" s="14" t="s">
        <v>8399</v>
      </c>
      <c r="E411" s="14" t="str">
        <f>"'"&amp;TabClienteLocalidade[[#This Row],[Cliente]]&amp;"'"</f>
        <v>'COMPESA'</v>
      </c>
      <c r="F411" s="14" t="s">
        <v>8399</v>
      </c>
      <c r="G411" s="14" t="str">
        <f>"'"&amp;TabClienteLocalidade[[#This Row],[Regional]]&amp;"'"</f>
        <v>''</v>
      </c>
      <c r="H411" s="14" t="s">
        <v>8399</v>
      </c>
      <c r="I411" s="14" t="str">
        <f>"'"&amp;TabClienteLocalidade[[#This Row],[Localidade]]&amp;"'"</f>
        <v>'AGUAS BELAS'</v>
      </c>
      <c r="J411" s="14" t="s">
        <v>8399</v>
      </c>
      <c r="K411" s="14" t="str">
        <f>"'"&amp;TabClienteLocalidade[[#This Row],[Colunas2]]&amp;"'"</f>
        <v>'AGUAS BELAS'</v>
      </c>
      <c r="L411" s="14" t="s">
        <v>8399</v>
      </c>
      <c r="M411" s="14" t="str">
        <f>"'"&amp;TabClienteLocalidade[[#This Row],[UF]]&amp;"'"</f>
        <v>'PE'</v>
      </c>
      <c r="N411" s="14" t="s">
        <v>8399</v>
      </c>
      <c r="O411" s="14" t="str">
        <f>"'"&amp;IFERROR(TabClienteLocalidade[[#This Row],[Lat]],"")&amp;"'"</f>
        <v>''</v>
      </c>
      <c r="P411" s="14" t="s">
        <v>8399</v>
      </c>
      <c r="Q411" s="14" t="str">
        <f>"'"&amp;IFERROR(TabClienteLocalidade[[#This Row],[Log]],"")&amp;"'"</f>
        <v>''</v>
      </c>
      <c r="R411" s="14" t="s">
        <v>8399</v>
      </c>
      <c r="S411" s="14" t="str">
        <f t="shared" si="27"/>
        <v>'0'</v>
      </c>
      <c r="T411" s="213" t="s">
        <v>8397</v>
      </c>
      <c r="U411" s="213">
        <f>COUNTIFS(CLIENTE_FORN[NICK],TabClienteLocalidade[[#This Row],[Cliente]])</f>
        <v>1</v>
      </c>
      <c r="V411" s="145" t="s">
        <v>338</v>
      </c>
      <c r="W411" s="145"/>
      <c r="X411" s="145" t="s">
        <v>1634</v>
      </c>
      <c r="Y411" s="176" t="str">
        <f>IFERROR(INDEX(EtaCliente!K:K,MATCH(TabClienteLocalidade[[#This Row],[Validação]],EtaCliente!$B:$B,0)),TabClienteLocalidade[[#This Row],[Colunas14]])</f>
        <v>PE</v>
      </c>
      <c r="Z411" s="176" t="str">
        <f>IFERROR(INDEX(EtaCliente!M:M,MATCH(TabClienteLocalidade[[#This Row],[Validação]],EtaCliente!$B:$B,0)),TabClienteLocalidade[[#This Row],[Colunas13]])</f>
        <v>AGUAS BELAS</v>
      </c>
      <c r="AA411" s="147">
        <f>COUNTIFS(EtaCliente!B:B,AB411,EtaCliente!B:B,"&gt;&amp;1")</f>
        <v>1</v>
      </c>
      <c r="AB411" s="146" t="str">
        <f>IF(TabClienteLocalidade[[#This Row],[Cliente]]="","",TabClienteLocalidade[[#This Row],[Cliente]]&amp;" - "&amp;TabClienteLocalidade[[#This Row],[Localidade]])</f>
        <v>COMPESA - AGUAS BELAS</v>
      </c>
      <c r="AC411" s="191"/>
      <c r="AD411" s="191" t="e">
        <f t="shared" si="24"/>
        <v>#VALUE!</v>
      </c>
      <c r="AE411" s="191" t="e">
        <f t="shared" si="25"/>
        <v>#VALUE!</v>
      </c>
      <c r="AF411" s="191"/>
      <c r="AG411" s="191"/>
      <c r="AH411" s="191"/>
    </row>
    <row r="412" spans="1:34" ht="12.75" customHeight="1" x14ac:dyDescent="0.2">
      <c r="A412" s="14" t="str">
        <f t="shared" si="26"/>
        <v>(409, 'COMPESA', '', 'ALIANCA', 'ALIANCA', 'PE', '', '', '0'),</v>
      </c>
      <c r="B412" s="14" t="s">
        <v>8395</v>
      </c>
      <c r="C412" s="14">
        <v>409</v>
      </c>
      <c r="D412" s="14" t="s">
        <v>8399</v>
      </c>
      <c r="E412" s="14" t="str">
        <f>"'"&amp;TabClienteLocalidade[[#This Row],[Cliente]]&amp;"'"</f>
        <v>'COMPESA'</v>
      </c>
      <c r="F412" s="14" t="s">
        <v>8399</v>
      </c>
      <c r="G412" s="14" t="str">
        <f>"'"&amp;TabClienteLocalidade[[#This Row],[Regional]]&amp;"'"</f>
        <v>''</v>
      </c>
      <c r="H412" s="14" t="s">
        <v>8399</v>
      </c>
      <c r="I412" s="14" t="str">
        <f>"'"&amp;TabClienteLocalidade[[#This Row],[Localidade]]&amp;"'"</f>
        <v>'ALIANCA'</v>
      </c>
      <c r="J412" s="14" t="s">
        <v>8399</v>
      </c>
      <c r="K412" s="14" t="str">
        <f>"'"&amp;TabClienteLocalidade[[#This Row],[Colunas2]]&amp;"'"</f>
        <v>'ALIANCA'</v>
      </c>
      <c r="L412" s="14" t="s">
        <v>8399</v>
      </c>
      <c r="M412" s="14" t="str">
        <f>"'"&amp;TabClienteLocalidade[[#This Row],[UF]]&amp;"'"</f>
        <v>'PE'</v>
      </c>
      <c r="N412" s="14" t="s">
        <v>8399</v>
      </c>
      <c r="O412" s="14" t="str">
        <f>"'"&amp;IFERROR(TabClienteLocalidade[[#This Row],[Lat]],"")&amp;"'"</f>
        <v>''</v>
      </c>
      <c r="P412" s="14" t="s">
        <v>8399</v>
      </c>
      <c r="Q412" s="14" t="str">
        <f>"'"&amp;IFERROR(TabClienteLocalidade[[#This Row],[Log]],"")&amp;"'"</f>
        <v>''</v>
      </c>
      <c r="R412" s="14" t="s">
        <v>8399</v>
      </c>
      <c r="S412" s="14" t="str">
        <f t="shared" si="27"/>
        <v>'0'</v>
      </c>
      <c r="T412" s="213" t="s">
        <v>8397</v>
      </c>
      <c r="U412" s="213">
        <f>COUNTIFS(CLIENTE_FORN[NICK],TabClienteLocalidade[[#This Row],[Cliente]])</f>
        <v>1</v>
      </c>
      <c r="V412" s="145" t="s">
        <v>338</v>
      </c>
      <c r="W412" s="145"/>
      <c r="X412" s="145" t="s">
        <v>1635</v>
      </c>
      <c r="Y412" s="176" t="str">
        <f>IFERROR(INDEX(EtaCliente!K:K,MATCH(TabClienteLocalidade[[#This Row],[Validação]],EtaCliente!$B:$B,0)),TabClienteLocalidade[[#This Row],[Colunas14]])</f>
        <v>PE</v>
      </c>
      <c r="Z412" s="176" t="str">
        <f>IFERROR(INDEX(EtaCliente!M:M,MATCH(TabClienteLocalidade[[#This Row],[Validação]],EtaCliente!$B:$B,0)),TabClienteLocalidade[[#This Row],[Colunas13]])</f>
        <v>ALIANCA</v>
      </c>
      <c r="AA412" s="147">
        <f>COUNTIFS(EtaCliente!B:B,AB412,EtaCliente!B:B,"&gt;&amp;1")</f>
        <v>1</v>
      </c>
      <c r="AB412" s="146" t="str">
        <f>IF(TabClienteLocalidade[[#This Row],[Cliente]]="","",TabClienteLocalidade[[#This Row],[Cliente]]&amp;" - "&amp;TabClienteLocalidade[[#This Row],[Localidade]])</f>
        <v>COMPESA - ALIANCA</v>
      </c>
      <c r="AC412" s="191"/>
      <c r="AD412" s="191" t="e">
        <f t="shared" si="24"/>
        <v>#VALUE!</v>
      </c>
      <c r="AE412" s="191" t="e">
        <f t="shared" si="25"/>
        <v>#VALUE!</v>
      </c>
      <c r="AF412" s="191"/>
      <c r="AG412" s="191"/>
      <c r="AH412" s="191"/>
    </row>
    <row r="413" spans="1:34" x14ac:dyDescent="0.2">
      <c r="A413" s="14" t="str">
        <f t="shared" si="26"/>
        <v>(410, 'COMPESA', '', 'ALTINHO', 'ALTINHO', 'PE', '', '', '0'),</v>
      </c>
      <c r="B413" s="14" t="s">
        <v>8395</v>
      </c>
      <c r="C413" s="14">
        <v>410</v>
      </c>
      <c r="D413" s="14" t="s">
        <v>8399</v>
      </c>
      <c r="E413" s="14" t="str">
        <f>"'"&amp;TabClienteLocalidade[[#This Row],[Cliente]]&amp;"'"</f>
        <v>'COMPESA'</v>
      </c>
      <c r="F413" s="14" t="s">
        <v>8399</v>
      </c>
      <c r="G413" s="14" t="str">
        <f>"'"&amp;TabClienteLocalidade[[#This Row],[Regional]]&amp;"'"</f>
        <v>''</v>
      </c>
      <c r="H413" s="14" t="s">
        <v>8399</v>
      </c>
      <c r="I413" s="14" t="str">
        <f>"'"&amp;TabClienteLocalidade[[#This Row],[Localidade]]&amp;"'"</f>
        <v>'ALTINHO'</v>
      </c>
      <c r="J413" s="14" t="s">
        <v>8399</v>
      </c>
      <c r="K413" s="14" t="str">
        <f>"'"&amp;TabClienteLocalidade[[#This Row],[Colunas2]]&amp;"'"</f>
        <v>'ALTINHO'</v>
      </c>
      <c r="L413" s="14" t="s">
        <v>8399</v>
      </c>
      <c r="M413" s="14" t="str">
        <f>"'"&amp;TabClienteLocalidade[[#This Row],[UF]]&amp;"'"</f>
        <v>'PE'</v>
      </c>
      <c r="N413" s="14" t="s">
        <v>8399</v>
      </c>
      <c r="O413" s="14" t="str">
        <f>"'"&amp;IFERROR(TabClienteLocalidade[[#This Row],[Lat]],"")&amp;"'"</f>
        <v>''</v>
      </c>
      <c r="P413" s="14" t="s">
        <v>8399</v>
      </c>
      <c r="Q413" s="14" t="str">
        <f>"'"&amp;IFERROR(TabClienteLocalidade[[#This Row],[Log]],"")&amp;"'"</f>
        <v>''</v>
      </c>
      <c r="R413" s="14" t="s">
        <v>8399</v>
      </c>
      <c r="S413" s="14" t="str">
        <f t="shared" si="27"/>
        <v>'0'</v>
      </c>
      <c r="T413" s="213" t="s">
        <v>8397</v>
      </c>
      <c r="U413" s="213">
        <f>COUNTIFS(CLIENTE_FORN[NICK],TabClienteLocalidade[[#This Row],[Cliente]])</f>
        <v>1</v>
      </c>
      <c r="V413" s="145" t="s">
        <v>338</v>
      </c>
      <c r="W413" s="145"/>
      <c r="X413" s="145" t="s">
        <v>1636</v>
      </c>
      <c r="Y413" s="176" t="str">
        <f>IFERROR(INDEX(EtaCliente!K:K,MATCH(TabClienteLocalidade[[#This Row],[Validação]],EtaCliente!$B:$B,0)),TabClienteLocalidade[[#This Row],[Colunas14]])</f>
        <v>PE</v>
      </c>
      <c r="Z413" s="176" t="str">
        <f>IFERROR(INDEX(EtaCliente!M:M,MATCH(TabClienteLocalidade[[#This Row],[Validação]],EtaCliente!$B:$B,0)),TabClienteLocalidade[[#This Row],[Colunas13]])</f>
        <v>ALTINHO</v>
      </c>
      <c r="AA413" s="147">
        <f>COUNTIFS(EtaCliente!B:B,AB413,EtaCliente!B:B,"&gt;&amp;1")</f>
        <v>1</v>
      </c>
      <c r="AB413" s="146" t="str">
        <f>IF(TabClienteLocalidade[[#This Row],[Cliente]]="","",TabClienteLocalidade[[#This Row],[Cliente]]&amp;" - "&amp;TabClienteLocalidade[[#This Row],[Localidade]])</f>
        <v>COMPESA - ALTINHO</v>
      </c>
      <c r="AC413" s="191"/>
      <c r="AD413" s="191" t="e">
        <f t="shared" si="24"/>
        <v>#VALUE!</v>
      </c>
      <c r="AE413" s="191" t="e">
        <f t="shared" si="25"/>
        <v>#VALUE!</v>
      </c>
      <c r="AF413" s="191"/>
      <c r="AG413" s="191"/>
      <c r="AH413" s="191"/>
    </row>
    <row r="414" spans="1:34" x14ac:dyDescent="0.2">
      <c r="A414" s="14" t="str">
        <f t="shared" si="26"/>
        <v>(411, 'COMPESA', '', 'ALTO BONITO', 'BONITO', 'PE', '', '', '0'),</v>
      </c>
      <c r="B414" s="14" t="s">
        <v>8395</v>
      </c>
      <c r="C414" s="14">
        <v>411</v>
      </c>
      <c r="D414" s="14" t="s">
        <v>8399</v>
      </c>
      <c r="E414" s="14" t="str">
        <f>"'"&amp;TabClienteLocalidade[[#This Row],[Cliente]]&amp;"'"</f>
        <v>'COMPESA'</v>
      </c>
      <c r="F414" s="14" t="s">
        <v>8399</v>
      </c>
      <c r="G414" s="14" t="str">
        <f>"'"&amp;TabClienteLocalidade[[#This Row],[Regional]]&amp;"'"</f>
        <v>''</v>
      </c>
      <c r="H414" s="14" t="s">
        <v>8399</v>
      </c>
      <c r="I414" s="14" t="str">
        <f>"'"&amp;TabClienteLocalidade[[#This Row],[Localidade]]&amp;"'"</f>
        <v>'ALTO BONITO'</v>
      </c>
      <c r="J414" s="14" t="s">
        <v>8399</v>
      </c>
      <c r="K414" s="14" t="str">
        <f>"'"&amp;TabClienteLocalidade[[#This Row],[Colunas2]]&amp;"'"</f>
        <v>'BONITO'</v>
      </c>
      <c r="L414" s="14" t="s">
        <v>8399</v>
      </c>
      <c r="M414" s="14" t="str">
        <f>"'"&amp;TabClienteLocalidade[[#This Row],[UF]]&amp;"'"</f>
        <v>'PE'</v>
      </c>
      <c r="N414" s="14" t="s">
        <v>8399</v>
      </c>
      <c r="O414" s="14" t="str">
        <f>"'"&amp;IFERROR(TabClienteLocalidade[[#This Row],[Lat]],"")&amp;"'"</f>
        <v>''</v>
      </c>
      <c r="P414" s="14" t="s">
        <v>8399</v>
      </c>
      <c r="Q414" s="14" t="str">
        <f>"'"&amp;IFERROR(TabClienteLocalidade[[#This Row],[Log]],"")&amp;"'"</f>
        <v>''</v>
      </c>
      <c r="R414" s="14" t="s">
        <v>8399</v>
      </c>
      <c r="S414" s="14" t="str">
        <f t="shared" si="27"/>
        <v>'0'</v>
      </c>
      <c r="T414" s="213" t="s">
        <v>8397</v>
      </c>
      <c r="U414" s="213">
        <f>COUNTIFS(CLIENTE_FORN[NICK],TabClienteLocalidade[[#This Row],[Cliente]])</f>
        <v>1</v>
      </c>
      <c r="V414" s="145" t="s">
        <v>338</v>
      </c>
      <c r="W414" s="145"/>
      <c r="X414" s="145" t="s">
        <v>1637</v>
      </c>
      <c r="Y414" s="176" t="str">
        <f>IFERROR(INDEX(EtaCliente!K:K,MATCH(TabClienteLocalidade[[#This Row],[Validação]],EtaCliente!$B:$B,0)),TabClienteLocalidade[[#This Row],[Colunas14]])</f>
        <v>PE</v>
      </c>
      <c r="Z414" s="176" t="str">
        <f>IFERROR(INDEX(EtaCliente!M:M,MATCH(TabClienteLocalidade[[#This Row],[Validação]],EtaCliente!$B:$B,0)),TabClienteLocalidade[[#This Row],[Colunas13]])</f>
        <v>BONITO</v>
      </c>
      <c r="AA414" s="147">
        <f>COUNTIFS(EtaCliente!B:B,AB414,EtaCliente!B:B,"&gt;&amp;1")</f>
        <v>1</v>
      </c>
      <c r="AB414" s="146" t="str">
        <f>IF(TabClienteLocalidade[[#This Row],[Cliente]]="","",TabClienteLocalidade[[#This Row],[Cliente]]&amp;" - "&amp;TabClienteLocalidade[[#This Row],[Localidade]])</f>
        <v>COMPESA - ALTO BONITO</v>
      </c>
      <c r="AC414" s="191"/>
      <c r="AD414" s="191" t="e">
        <f t="shared" si="24"/>
        <v>#VALUE!</v>
      </c>
      <c r="AE414" s="191" t="e">
        <f t="shared" si="25"/>
        <v>#VALUE!</v>
      </c>
      <c r="AF414" s="191"/>
      <c r="AG414" s="191"/>
      <c r="AH414" s="191"/>
    </row>
    <row r="415" spans="1:34" x14ac:dyDescent="0.2">
      <c r="A415" s="14" t="str">
        <f t="shared" si="26"/>
        <v>(412, 'COMPESA', '', 'ALTO DO CEU', 'RECIFE', 'PE', '', '', '0'),</v>
      </c>
      <c r="B415" s="14" t="s">
        <v>8395</v>
      </c>
      <c r="C415" s="14">
        <v>412</v>
      </c>
      <c r="D415" s="14" t="s">
        <v>8399</v>
      </c>
      <c r="E415" s="14" t="str">
        <f>"'"&amp;TabClienteLocalidade[[#This Row],[Cliente]]&amp;"'"</f>
        <v>'COMPESA'</v>
      </c>
      <c r="F415" s="14" t="s">
        <v>8399</v>
      </c>
      <c r="G415" s="14" t="str">
        <f>"'"&amp;TabClienteLocalidade[[#This Row],[Regional]]&amp;"'"</f>
        <v>''</v>
      </c>
      <c r="H415" s="14" t="s">
        <v>8399</v>
      </c>
      <c r="I415" s="14" t="str">
        <f>"'"&amp;TabClienteLocalidade[[#This Row],[Localidade]]&amp;"'"</f>
        <v>'ALTO DO CEU'</v>
      </c>
      <c r="J415" s="14" t="s">
        <v>8399</v>
      </c>
      <c r="K415" s="14" t="str">
        <f>"'"&amp;TabClienteLocalidade[[#This Row],[Colunas2]]&amp;"'"</f>
        <v>'RECIFE'</v>
      </c>
      <c r="L415" s="14" t="s">
        <v>8399</v>
      </c>
      <c r="M415" s="14" t="str">
        <f>"'"&amp;TabClienteLocalidade[[#This Row],[UF]]&amp;"'"</f>
        <v>'PE'</v>
      </c>
      <c r="N415" s="14" t="s">
        <v>8399</v>
      </c>
      <c r="O415" s="14" t="str">
        <f>"'"&amp;IFERROR(TabClienteLocalidade[[#This Row],[Lat]],"")&amp;"'"</f>
        <v>''</v>
      </c>
      <c r="P415" s="14" t="s">
        <v>8399</v>
      </c>
      <c r="Q415" s="14" t="str">
        <f>"'"&amp;IFERROR(TabClienteLocalidade[[#This Row],[Log]],"")&amp;"'"</f>
        <v>''</v>
      </c>
      <c r="R415" s="14" t="s">
        <v>8399</v>
      </c>
      <c r="S415" s="14" t="str">
        <f t="shared" si="27"/>
        <v>'0'</v>
      </c>
      <c r="T415" s="213" t="s">
        <v>8397</v>
      </c>
      <c r="U415" s="213">
        <f>COUNTIFS(CLIENTE_FORN[NICK],TabClienteLocalidade[[#This Row],[Cliente]])</f>
        <v>1</v>
      </c>
      <c r="V415" s="145" t="s">
        <v>338</v>
      </c>
      <c r="W415" s="145"/>
      <c r="X415" s="145" t="s">
        <v>1638</v>
      </c>
      <c r="Y415" s="176" t="str">
        <f>IFERROR(INDEX(EtaCliente!K:K,MATCH(TabClienteLocalidade[[#This Row],[Validação]],EtaCliente!$B:$B,0)),TabClienteLocalidade[[#This Row],[Colunas14]])</f>
        <v>PE</v>
      </c>
      <c r="Z415" s="176" t="str">
        <f>IFERROR(INDEX(EtaCliente!M:M,MATCH(TabClienteLocalidade[[#This Row],[Validação]],EtaCliente!$B:$B,0)),TabClienteLocalidade[[#This Row],[Colunas13]])</f>
        <v>RECIFE</v>
      </c>
      <c r="AA415" s="147">
        <f>COUNTIFS(EtaCliente!B:B,AB415,EtaCliente!B:B,"&gt;&amp;1")</f>
        <v>1</v>
      </c>
      <c r="AB415" s="146" t="str">
        <f>IF(TabClienteLocalidade[[#This Row],[Cliente]]="","",TabClienteLocalidade[[#This Row],[Cliente]]&amp;" - "&amp;TabClienteLocalidade[[#This Row],[Localidade]])</f>
        <v>COMPESA - ALTO DO CEU</v>
      </c>
      <c r="AC415" s="191"/>
      <c r="AD415" s="191" t="e">
        <f t="shared" si="24"/>
        <v>#VALUE!</v>
      </c>
      <c r="AE415" s="191" t="e">
        <f t="shared" si="25"/>
        <v>#VALUE!</v>
      </c>
      <c r="AF415" s="191"/>
      <c r="AG415" s="191"/>
      <c r="AH415" s="191"/>
    </row>
    <row r="416" spans="1:34" x14ac:dyDescent="0.2">
      <c r="A416" s="14" t="str">
        <f t="shared" si="26"/>
        <v>(413, 'COMPESA', '', 'ANGELIM', 'ANGELIM', 'PE', '', '', '0'),</v>
      </c>
      <c r="B416" s="14" t="s">
        <v>8395</v>
      </c>
      <c r="C416" s="14">
        <v>413</v>
      </c>
      <c r="D416" s="14" t="s">
        <v>8399</v>
      </c>
      <c r="E416" s="14" t="str">
        <f>"'"&amp;TabClienteLocalidade[[#This Row],[Cliente]]&amp;"'"</f>
        <v>'COMPESA'</v>
      </c>
      <c r="F416" s="14" t="s">
        <v>8399</v>
      </c>
      <c r="G416" s="14" t="str">
        <f>"'"&amp;TabClienteLocalidade[[#This Row],[Regional]]&amp;"'"</f>
        <v>''</v>
      </c>
      <c r="H416" s="14" t="s">
        <v>8399</v>
      </c>
      <c r="I416" s="14" t="str">
        <f>"'"&amp;TabClienteLocalidade[[#This Row],[Localidade]]&amp;"'"</f>
        <v>'ANGELIM'</v>
      </c>
      <c r="J416" s="14" t="s">
        <v>8399</v>
      </c>
      <c r="K416" s="14" t="str">
        <f>"'"&amp;TabClienteLocalidade[[#This Row],[Colunas2]]&amp;"'"</f>
        <v>'ANGELIM'</v>
      </c>
      <c r="L416" s="14" t="s">
        <v>8399</v>
      </c>
      <c r="M416" s="14" t="str">
        <f>"'"&amp;TabClienteLocalidade[[#This Row],[UF]]&amp;"'"</f>
        <v>'PE'</v>
      </c>
      <c r="N416" s="14" t="s">
        <v>8399</v>
      </c>
      <c r="O416" s="14" t="str">
        <f>"'"&amp;IFERROR(TabClienteLocalidade[[#This Row],[Lat]],"")&amp;"'"</f>
        <v>''</v>
      </c>
      <c r="P416" s="14" t="s">
        <v>8399</v>
      </c>
      <c r="Q416" s="14" t="str">
        <f>"'"&amp;IFERROR(TabClienteLocalidade[[#This Row],[Log]],"")&amp;"'"</f>
        <v>''</v>
      </c>
      <c r="R416" s="14" t="s">
        <v>8399</v>
      </c>
      <c r="S416" s="14" t="str">
        <f t="shared" si="27"/>
        <v>'0'</v>
      </c>
      <c r="T416" s="213" t="s">
        <v>8397</v>
      </c>
      <c r="U416" s="213">
        <f>COUNTIFS(CLIENTE_FORN[NICK],TabClienteLocalidade[[#This Row],[Cliente]])</f>
        <v>1</v>
      </c>
      <c r="V416" s="174" t="s">
        <v>338</v>
      </c>
      <c r="W416" s="175"/>
      <c r="X416" s="174" t="s">
        <v>8092</v>
      </c>
      <c r="Y416" s="176" t="str">
        <f>IFERROR(INDEX(EtaCliente!K:K,MATCH(TabClienteLocalidade[[#This Row],[Validação]],EtaCliente!$B:$B,0)),TabClienteLocalidade[[#This Row],[Colunas14]])</f>
        <v>PE</v>
      </c>
      <c r="Z416" s="176" t="str">
        <f>IFERROR(INDEX(EtaCliente!M:M,MATCH(TabClienteLocalidade[[#This Row],[Validação]],EtaCliente!$B:$B,0)),TabClienteLocalidade[[#This Row],[Colunas13]])</f>
        <v>ANGELIM</v>
      </c>
      <c r="AA416" s="176">
        <f>COUNTIFS(EtaCliente!B:B,AB416,EtaCliente!B:B,"&gt;&amp;1")</f>
        <v>1</v>
      </c>
      <c r="AB416" s="176" t="str">
        <f>IF(TabClienteLocalidade[[#This Row],[Cliente]]="","",TabClienteLocalidade[[#This Row],[Cliente]]&amp;" - "&amp;TabClienteLocalidade[[#This Row],[Localidade]])</f>
        <v>COMPESA - ANGELIM</v>
      </c>
      <c r="AC416" s="191"/>
      <c r="AD416" s="191" t="e">
        <f t="shared" si="24"/>
        <v>#VALUE!</v>
      </c>
      <c r="AE416" s="191" t="e">
        <f t="shared" si="25"/>
        <v>#VALUE!</v>
      </c>
      <c r="AF416" s="191"/>
      <c r="AG416" s="191"/>
      <c r="AH416" s="191"/>
    </row>
    <row r="417" spans="1:34" x14ac:dyDescent="0.2">
      <c r="A417" s="14" t="str">
        <f t="shared" si="26"/>
        <v>(414, 'COMPESA', '', 'ARCOVERDE', 'ARCOVERDE', 'PE', '', '', '0'),</v>
      </c>
      <c r="B417" s="14" t="s">
        <v>8395</v>
      </c>
      <c r="C417" s="14">
        <v>414</v>
      </c>
      <c r="D417" s="14" t="s">
        <v>8399</v>
      </c>
      <c r="E417" s="14" t="str">
        <f>"'"&amp;TabClienteLocalidade[[#This Row],[Cliente]]&amp;"'"</f>
        <v>'COMPESA'</v>
      </c>
      <c r="F417" s="14" t="s">
        <v>8399</v>
      </c>
      <c r="G417" s="14" t="str">
        <f>"'"&amp;TabClienteLocalidade[[#This Row],[Regional]]&amp;"'"</f>
        <v>''</v>
      </c>
      <c r="H417" s="14" t="s">
        <v>8399</v>
      </c>
      <c r="I417" s="14" t="str">
        <f>"'"&amp;TabClienteLocalidade[[#This Row],[Localidade]]&amp;"'"</f>
        <v>'ARCOVERDE'</v>
      </c>
      <c r="J417" s="14" t="s">
        <v>8399</v>
      </c>
      <c r="K417" s="14" t="str">
        <f>"'"&amp;TabClienteLocalidade[[#This Row],[Colunas2]]&amp;"'"</f>
        <v>'ARCOVERDE'</v>
      </c>
      <c r="L417" s="14" t="s">
        <v>8399</v>
      </c>
      <c r="M417" s="14" t="str">
        <f>"'"&amp;TabClienteLocalidade[[#This Row],[UF]]&amp;"'"</f>
        <v>'PE'</v>
      </c>
      <c r="N417" s="14" t="s">
        <v>8399</v>
      </c>
      <c r="O417" s="14" t="str">
        <f>"'"&amp;IFERROR(TabClienteLocalidade[[#This Row],[Lat]],"")&amp;"'"</f>
        <v>''</v>
      </c>
      <c r="P417" s="14" t="s">
        <v>8399</v>
      </c>
      <c r="Q417" s="14" t="str">
        <f>"'"&amp;IFERROR(TabClienteLocalidade[[#This Row],[Log]],"")&amp;"'"</f>
        <v>''</v>
      </c>
      <c r="R417" s="14" t="s">
        <v>8399</v>
      </c>
      <c r="S417" s="14" t="str">
        <f t="shared" si="27"/>
        <v>'0'</v>
      </c>
      <c r="T417" s="213" t="s">
        <v>8397</v>
      </c>
      <c r="U417" s="213">
        <f>COUNTIFS(CLIENTE_FORN[NICK],TabClienteLocalidade[[#This Row],[Cliente]])</f>
        <v>1</v>
      </c>
      <c r="V417" s="145" t="s">
        <v>338</v>
      </c>
      <c r="W417" s="145"/>
      <c r="X417" s="145" t="s">
        <v>1639</v>
      </c>
      <c r="Y417" s="176" t="str">
        <f>IFERROR(INDEX(EtaCliente!K:K,MATCH(TabClienteLocalidade[[#This Row],[Validação]],EtaCliente!$B:$B,0)),TabClienteLocalidade[[#This Row],[Colunas14]])</f>
        <v>PE</v>
      </c>
      <c r="Z417" s="176" t="str">
        <f>IFERROR(INDEX(EtaCliente!M:M,MATCH(TabClienteLocalidade[[#This Row],[Validação]],EtaCliente!$B:$B,0)),TabClienteLocalidade[[#This Row],[Colunas13]])</f>
        <v>ARCOVERDE</v>
      </c>
      <c r="AA417" s="147">
        <f>COUNTIFS(EtaCliente!B:B,AB417,EtaCliente!B:B,"&gt;&amp;1")</f>
        <v>1</v>
      </c>
      <c r="AB417" s="146" t="str">
        <f>IF(TabClienteLocalidade[[#This Row],[Cliente]]="","",TabClienteLocalidade[[#This Row],[Cliente]]&amp;" - "&amp;TabClienteLocalidade[[#This Row],[Localidade]])</f>
        <v>COMPESA - ARCOVERDE</v>
      </c>
      <c r="AC417" s="191"/>
      <c r="AD417" s="191" t="e">
        <f t="shared" si="24"/>
        <v>#VALUE!</v>
      </c>
      <c r="AE417" s="191" t="e">
        <f t="shared" si="25"/>
        <v>#VALUE!</v>
      </c>
      <c r="AF417" s="191"/>
      <c r="AG417" s="191"/>
      <c r="AH417" s="191"/>
    </row>
    <row r="418" spans="1:34" x14ac:dyDescent="0.2">
      <c r="A418" s="14" t="str">
        <f t="shared" si="26"/>
        <v>(415, 'COMPESA', '', 'BARRA DE GUABIRABA', 'BARRA DE GUABIRABA', 'PE', '', '', '0'),</v>
      </c>
      <c r="B418" s="14" t="s">
        <v>8395</v>
      </c>
      <c r="C418" s="14">
        <v>415</v>
      </c>
      <c r="D418" s="14" t="s">
        <v>8399</v>
      </c>
      <c r="E418" s="14" t="str">
        <f>"'"&amp;TabClienteLocalidade[[#This Row],[Cliente]]&amp;"'"</f>
        <v>'COMPESA'</v>
      </c>
      <c r="F418" s="14" t="s">
        <v>8399</v>
      </c>
      <c r="G418" s="14" t="str">
        <f>"'"&amp;TabClienteLocalidade[[#This Row],[Regional]]&amp;"'"</f>
        <v>''</v>
      </c>
      <c r="H418" s="14" t="s">
        <v>8399</v>
      </c>
      <c r="I418" s="14" t="str">
        <f>"'"&amp;TabClienteLocalidade[[#This Row],[Localidade]]&amp;"'"</f>
        <v>'BARRA DE GUABIRABA'</v>
      </c>
      <c r="J418" s="14" t="s">
        <v>8399</v>
      </c>
      <c r="K418" s="14" t="str">
        <f>"'"&amp;TabClienteLocalidade[[#This Row],[Colunas2]]&amp;"'"</f>
        <v>'BARRA DE GUABIRABA'</v>
      </c>
      <c r="L418" s="14" t="s">
        <v>8399</v>
      </c>
      <c r="M418" s="14" t="str">
        <f>"'"&amp;TabClienteLocalidade[[#This Row],[UF]]&amp;"'"</f>
        <v>'PE'</v>
      </c>
      <c r="N418" s="14" t="s">
        <v>8399</v>
      </c>
      <c r="O418" s="14" t="str">
        <f>"'"&amp;IFERROR(TabClienteLocalidade[[#This Row],[Lat]],"")&amp;"'"</f>
        <v>''</v>
      </c>
      <c r="P418" s="14" t="s">
        <v>8399</v>
      </c>
      <c r="Q418" s="14" t="str">
        <f>"'"&amp;IFERROR(TabClienteLocalidade[[#This Row],[Log]],"")&amp;"'"</f>
        <v>''</v>
      </c>
      <c r="R418" s="14" t="s">
        <v>8399</v>
      </c>
      <c r="S418" s="14" t="str">
        <f t="shared" si="27"/>
        <v>'0'</v>
      </c>
      <c r="T418" s="213" t="s">
        <v>8397</v>
      </c>
      <c r="U418" s="213">
        <f>COUNTIFS(CLIENTE_FORN[NICK],TabClienteLocalidade[[#This Row],[Cliente]])</f>
        <v>1</v>
      </c>
      <c r="V418" s="145" t="s">
        <v>338</v>
      </c>
      <c r="W418" s="145"/>
      <c r="X418" s="145" t="s">
        <v>1640</v>
      </c>
      <c r="Y418" s="176" t="str">
        <f>IFERROR(INDEX(EtaCliente!K:K,MATCH(TabClienteLocalidade[[#This Row],[Validação]],EtaCliente!$B:$B,0)),TabClienteLocalidade[[#This Row],[Colunas14]])</f>
        <v>PE</v>
      </c>
      <c r="Z418" s="176" t="str">
        <f>IFERROR(INDEX(EtaCliente!M:M,MATCH(TabClienteLocalidade[[#This Row],[Validação]],EtaCliente!$B:$B,0)),TabClienteLocalidade[[#This Row],[Colunas13]])</f>
        <v>BARRA DE GUABIRABA</v>
      </c>
      <c r="AA418" s="147">
        <f>COUNTIFS(EtaCliente!B:B,AB418,EtaCliente!B:B,"&gt;&amp;1")</f>
        <v>1</v>
      </c>
      <c r="AB418" s="146" t="str">
        <f>IF(TabClienteLocalidade[[#This Row],[Cliente]]="","",TabClienteLocalidade[[#This Row],[Cliente]]&amp;" - "&amp;TabClienteLocalidade[[#This Row],[Localidade]])</f>
        <v>COMPESA - BARRA DE GUABIRABA</v>
      </c>
      <c r="AC418" s="191"/>
      <c r="AD418" s="191" t="e">
        <f t="shared" si="24"/>
        <v>#VALUE!</v>
      </c>
      <c r="AE418" s="191" t="e">
        <f t="shared" si="25"/>
        <v>#VALUE!</v>
      </c>
      <c r="AF418" s="191"/>
      <c r="AG418" s="191"/>
      <c r="AH418" s="191"/>
    </row>
    <row r="419" spans="1:34" x14ac:dyDescent="0.2">
      <c r="A419" s="14" t="str">
        <f t="shared" si="26"/>
        <v>(416, 'COMPESA', '', 'BARRA DO FARIAS', 'BREJO DA MADRE DE DEUS', 'PE', '', '', '0'),</v>
      </c>
      <c r="B419" s="14" t="s">
        <v>8395</v>
      </c>
      <c r="C419" s="14">
        <v>416</v>
      </c>
      <c r="D419" s="14" t="s">
        <v>8399</v>
      </c>
      <c r="E419" s="14" t="str">
        <f>"'"&amp;TabClienteLocalidade[[#This Row],[Cliente]]&amp;"'"</f>
        <v>'COMPESA'</v>
      </c>
      <c r="F419" s="14" t="s">
        <v>8399</v>
      </c>
      <c r="G419" s="14" t="str">
        <f>"'"&amp;TabClienteLocalidade[[#This Row],[Regional]]&amp;"'"</f>
        <v>''</v>
      </c>
      <c r="H419" s="14" t="s">
        <v>8399</v>
      </c>
      <c r="I419" s="14" t="str">
        <f>"'"&amp;TabClienteLocalidade[[#This Row],[Localidade]]&amp;"'"</f>
        <v>'BARRA DO FARIAS'</v>
      </c>
      <c r="J419" s="14" t="s">
        <v>8399</v>
      </c>
      <c r="K419" s="14" t="str">
        <f>"'"&amp;TabClienteLocalidade[[#This Row],[Colunas2]]&amp;"'"</f>
        <v>'BREJO DA MADRE DE DEUS'</v>
      </c>
      <c r="L419" s="14" t="s">
        <v>8399</v>
      </c>
      <c r="M419" s="14" t="str">
        <f>"'"&amp;TabClienteLocalidade[[#This Row],[UF]]&amp;"'"</f>
        <v>'PE'</v>
      </c>
      <c r="N419" s="14" t="s">
        <v>8399</v>
      </c>
      <c r="O419" s="14" t="str">
        <f>"'"&amp;IFERROR(TabClienteLocalidade[[#This Row],[Lat]],"")&amp;"'"</f>
        <v>''</v>
      </c>
      <c r="P419" s="14" t="s">
        <v>8399</v>
      </c>
      <c r="Q419" s="14" t="str">
        <f>"'"&amp;IFERROR(TabClienteLocalidade[[#This Row],[Log]],"")&amp;"'"</f>
        <v>''</v>
      </c>
      <c r="R419" s="14" t="s">
        <v>8399</v>
      </c>
      <c r="S419" s="14" t="str">
        <f t="shared" si="27"/>
        <v>'0'</v>
      </c>
      <c r="T419" s="213" t="s">
        <v>8397</v>
      </c>
      <c r="U419" s="213">
        <f>COUNTIFS(CLIENTE_FORN[NICK],TabClienteLocalidade[[#This Row],[Cliente]])</f>
        <v>1</v>
      </c>
      <c r="V419" s="174" t="s">
        <v>338</v>
      </c>
      <c r="W419" s="175"/>
      <c r="X419" s="174" t="s">
        <v>8093</v>
      </c>
      <c r="Y419" s="176" t="str">
        <f>IFERROR(INDEX(EtaCliente!K:K,MATCH(TabClienteLocalidade[[#This Row],[Validação]],EtaCliente!$B:$B,0)),TabClienteLocalidade[[#This Row],[Colunas14]])</f>
        <v>PE</v>
      </c>
      <c r="Z419" s="176" t="str">
        <f>IFERROR(INDEX(EtaCliente!M:M,MATCH(TabClienteLocalidade[[#This Row],[Validação]],EtaCliente!$B:$B,0)),TabClienteLocalidade[[#This Row],[Colunas13]])</f>
        <v>BREJO DA MADRE DE DEUS</v>
      </c>
      <c r="AA419" s="176">
        <f>COUNTIFS(EtaCliente!B:B,AB419,EtaCliente!B:B,"&gt;&amp;1")</f>
        <v>1</v>
      </c>
      <c r="AB419" s="176" t="str">
        <f>IF(TabClienteLocalidade[[#This Row],[Cliente]]="","",TabClienteLocalidade[[#This Row],[Cliente]]&amp;" - "&amp;TabClienteLocalidade[[#This Row],[Localidade]])</f>
        <v>COMPESA - BARRA DO FARIAS</v>
      </c>
      <c r="AC419" s="191"/>
      <c r="AD419" s="191" t="e">
        <f t="shared" si="24"/>
        <v>#VALUE!</v>
      </c>
      <c r="AE419" s="191" t="e">
        <f t="shared" si="25"/>
        <v>#VALUE!</v>
      </c>
      <c r="AF419" s="191"/>
      <c r="AG419" s="191"/>
      <c r="AH419" s="191"/>
    </row>
    <row r="420" spans="1:34" x14ac:dyDescent="0.2">
      <c r="A420" s="14" t="str">
        <f t="shared" si="26"/>
        <v>(417, 'COMPESA', '', 'BARREIROS', 'BARREIROS', 'PE', '', '', '0'),</v>
      </c>
      <c r="B420" s="14" t="s">
        <v>8395</v>
      </c>
      <c r="C420" s="14">
        <v>417</v>
      </c>
      <c r="D420" s="14" t="s">
        <v>8399</v>
      </c>
      <c r="E420" s="14" t="str">
        <f>"'"&amp;TabClienteLocalidade[[#This Row],[Cliente]]&amp;"'"</f>
        <v>'COMPESA'</v>
      </c>
      <c r="F420" s="14" t="s">
        <v>8399</v>
      </c>
      <c r="G420" s="14" t="str">
        <f>"'"&amp;TabClienteLocalidade[[#This Row],[Regional]]&amp;"'"</f>
        <v>''</v>
      </c>
      <c r="H420" s="14" t="s">
        <v>8399</v>
      </c>
      <c r="I420" s="14" t="str">
        <f>"'"&amp;TabClienteLocalidade[[#This Row],[Localidade]]&amp;"'"</f>
        <v>'BARREIROS'</v>
      </c>
      <c r="J420" s="14" t="s">
        <v>8399</v>
      </c>
      <c r="K420" s="14" t="str">
        <f>"'"&amp;TabClienteLocalidade[[#This Row],[Colunas2]]&amp;"'"</f>
        <v>'BARREIROS'</v>
      </c>
      <c r="L420" s="14" t="s">
        <v>8399</v>
      </c>
      <c r="M420" s="14" t="str">
        <f>"'"&amp;TabClienteLocalidade[[#This Row],[UF]]&amp;"'"</f>
        <v>'PE'</v>
      </c>
      <c r="N420" s="14" t="s">
        <v>8399</v>
      </c>
      <c r="O420" s="14" t="str">
        <f>"'"&amp;IFERROR(TabClienteLocalidade[[#This Row],[Lat]],"")&amp;"'"</f>
        <v>''</v>
      </c>
      <c r="P420" s="14" t="s">
        <v>8399</v>
      </c>
      <c r="Q420" s="14" t="str">
        <f>"'"&amp;IFERROR(TabClienteLocalidade[[#This Row],[Log]],"")&amp;"'"</f>
        <v>''</v>
      </c>
      <c r="R420" s="14" t="s">
        <v>8399</v>
      </c>
      <c r="S420" s="14" t="str">
        <f t="shared" si="27"/>
        <v>'0'</v>
      </c>
      <c r="T420" s="213" t="s">
        <v>8397</v>
      </c>
      <c r="U420" s="213">
        <f>COUNTIFS(CLIENTE_FORN[NICK],TabClienteLocalidade[[#This Row],[Cliente]])</f>
        <v>1</v>
      </c>
      <c r="V420" s="145" t="s">
        <v>338</v>
      </c>
      <c r="W420" s="145"/>
      <c r="X420" s="145" t="s">
        <v>1641</v>
      </c>
      <c r="Y420" s="176" t="str">
        <f>IFERROR(INDEX(EtaCliente!K:K,MATCH(TabClienteLocalidade[[#This Row],[Validação]],EtaCliente!$B:$B,0)),TabClienteLocalidade[[#This Row],[Colunas14]])</f>
        <v>PE</v>
      </c>
      <c r="Z420" s="176" t="str">
        <f>IFERROR(INDEX(EtaCliente!M:M,MATCH(TabClienteLocalidade[[#This Row],[Validação]],EtaCliente!$B:$B,0)),TabClienteLocalidade[[#This Row],[Colunas13]])</f>
        <v>BARREIROS</v>
      </c>
      <c r="AA420" s="147">
        <f>COUNTIFS(EtaCliente!B:B,AB420,EtaCliente!B:B,"&gt;&amp;1")</f>
        <v>1</v>
      </c>
      <c r="AB420" s="146" t="str">
        <f>IF(TabClienteLocalidade[[#This Row],[Cliente]]="","",TabClienteLocalidade[[#This Row],[Cliente]]&amp;" - "&amp;TabClienteLocalidade[[#This Row],[Localidade]])</f>
        <v>COMPESA - BARREIROS</v>
      </c>
      <c r="AC420" s="191"/>
      <c r="AD420" s="191" t="e">
        <f t="shared" si="24"/>
        <v>#VALUE!</v>
      </c>
      <c r="AE420" s="191" t="e">
        <f t="shared" si="25"/>
        <v>#VALUE!</v>
      </c>
      <c r="AF420" s="191"/>
      <c r="AG420" s="191"/>
      <c r="AH420" s="191"/>
    </row>
    <row r="421" spans="1:34" x14ac:dyDescent="0.2">
      <c r="A421" s="14" t="str">
        <f t="shared" si="26"/>
        <v>(418, 'COMPESA', '', 'BELO JARDIM BITURY', 'BELO JARDIM', 'PE', '', '', '0'),</v>
      </c>
      <c r="B421" s="14" t="s">
        <v>8395</v>
      </c>
      <c r="C421" s="14">
        <v>418</v>
      </c>
      <c r="D421" s="14" t="s">
        <v>8399</v>
      </c>
      <c r="E421" s="14" t="str">
        <f>"'"&amp;TabClienteLocalidade[[#This Row],[Cliente]]&amp;"'"</f>
        <v>'COMPESA'</v>
      </c>
      <c r="F421" s="14" t="s">
        <v>8399</v>
      </c>
      <c r="G421" s="14" t="str">
        <f>"'"&amp;TabClienteLocalidade[[#This Row],[Regional]]&amp;"'"</f>
        <v>''</v>
      </c>
      <c r="H421" s="14" t="s">
        <v>8399</v>
      </c>
      <c r="I421" s="14" t="str">
        <f>"'"&amp;TabClienteLocalidade[[#This Row],[Localidade]]&amp;"'"</f>
        <v>'BELO JARDIM BITURY'</v>
      </c>
      <c r="J421" s="14" t="s">
        <v>8399</v>
      </c>
      <c r="K421" s="14" t="str">
        <f>"'"&amp;TabClienteLocalidade[[#This Row],[Colunas2]]&amp;"'"</f>
        <v>'BELO JARDIM'</v>
      </c>
      <c r="L421" s="14" t="s">
        <v>8399</v>
      </c>
      <c r="M421" s="14" t="str">
        <f>"'"&amp;TabClienteLocalidade[[#This Row],[UF]]&amp;"'"</f>
        <v>'PE'</v>
      </c>
      <c r="N421" s="14" t="s">
        <v>8399</v>
      </c>
      <c r="O421" s="14" t="str">
        <f>"'"&amp;IFERROR(TabClienteLocalidade[[#This Row],[Lat]],"")&amp;"'"</f>
        <v>''</v>
      </c>
      <c r="P421" s="14" t="s">
        <v>8399</v>
      </c>
      <c r="Q421" s="14" t="str">
        <f>"'"&amp;IFERROR(TabClienteLocalidade[[#This Row],[Log]],"")&amp;"'"</f>
        <v>''</v>
      </c>
      <c r="R421" s="14" t="s">
        <v>8399</v>
      </c>
      <c r="S421" s="14" t="str">
        <f t="shared" si="27"/>
        <v>'0'</v>
      </c>
      <c r="T421" s="213" t="s">
        <v>8397</v>
      </c>
      <c r="U421" s="213">
        <f>COUNTIFS(CLIENTE_FORN[NICK],TabClienteLocalidade[[#This Row],[Cliente]])</f>
        <v>1</v>
      </c>
      <c r="V421" s="145" t="s">
        <v>338</v>
      </c>
      <c r="W421" s="145"/>
      <c r="X421" s="145" t="s">
        <v>1642</v>
      </c>
      <c r="Y421" s="176" t="str">
        <f>IFERROR(INDEX(EtaCliente!K:K,MATCH(TabClienteLocalidade[[#This Row],[Validação]],EtaCliente!$B:$B,0)),TabClienteLocalidade[[#This Row],[Colunas14]])</f>
        <v>PE</v>
      </c>
      <c r="Z421" s="176" t="str">
        <f>IFERROR(INDEX(EtaCliente!M:M,MATCH(TabClienteLocalidade[[#This Row],[Validação]],EtaCliente!$B:$B,0)),TabClienteLocalidade[[#This Row],[Colunas13]])</f>
        <v>BELO JARDIM</v>
      </c>
      <c r="AA421" s="147">
        <f>COUNTIFS(EtaCliente!B:B,AB421,EtaCliente!B:B,"&gt;&amp;1")</f>
        <v>1</v>
      </c>
      <c r="AB421" s="146" t="str">
        <f>IF(TabClienteLocalidade[[#This Row],[Cliente]]="","",TabClienteLocalidade[[#This Row],[Cliente]]&amp;" - "&amp;TabClienteLocalidade[[#This Row],[Localidade]])</f>
        <v>COMPESA - BELO JARDIM BITURY</v>
      </c>
      <c r="AC421" s="191"/>
      <c r="AD421" s="191" t="e">
        <f t="shared" si="24"/>
        <v>#VALUE!</v>
      </c>
      <c r="AE421" s="191" t="e">
        <f t="shared" si="25"/>
        <v>#VALUE!</v>
      </c>
      <c r="AF421" s="191"/>
      <c r="AG421" s="191"/>
      <c r="AH421" s="191"/>
    </row>
    <row r="422" spans="1:34" x14ac:dyDescent="0.2">
      <c r="A422" s="14" t="str">
        <f t="shared" si="26"/>
        <v>(419, 'COMPESA', '', 'BELO JARDIM M. LONGO', 'BELO JARDIM', 'PE', '', '', '0'),</v>
      </c>
      <c r="B422" s="14" t="s">
        <v>8395</v>
      </c>
      <c r="C422" s="14">
        <v>419</v>
      </c>
      <c r="D422" s="14" t="s">
        <v>8399</v>
      </c>
      <c r="E422" s="14" t="str">
        <f>"'"&amp;TabClienteLocalidade[[#This Row],[Cliente]]&amp;"'"</f>
        <v>'COMPESA'</v>
      </c>
      <c r="F422" s="14" t="s">
        <v>8399</v>
      </c>
      <c r="G422" s="14" t="str">
        <f>"'"&amp;TabClienteLocalidade[[#This Row],[Regional]]&amp;"'"</f>
        <v>''</v>
      </c>
      <c r="H422" s="14" t="s">
        <v>8399</v>
      </c>
      <c r="I422" s="14" t="str">
        <f>"'"&amp;TabClienteLocalidade[[#This Row],[Localidade]]&amp;"'"</f>
        <v>'BELO JARDIM M. LONGO'</v>
      </c>
      <c r="J422" s="14" t="s">
        <v>8399</v>
      </c>
      <c r="K422" s="14" t="str">
        <f>"'"&amp;TabClienteLocalidade[[#This Row],[Colunas2]]&amp;"'"</f>
        <v>'BELO JARDIM'</v>
      </c>
      <c r="L422" s="14" t="s">
        <v>8399</v>
      </c>
      <c r="M422" s="14" t="str">
        <f>"'"&amp;TabClienteLocalidade[[#This Row],[UF]]&amp;"'"</f>
        <v>'PE'</v>
      </c>
      <c r="N422" s="14" t="s">
        <v>8399</v>
      </c>
      <c r="O422" s="14" t="str">
        <f>"'"&amp;IFERROR(TabClienteLocalidade[[#This Row],[Lat]],"")&amp;"'"</f>
        <v>''</v>
      </c>
      <c r="P422" s="14" t="s">
        <v>8399</v>
      </c>
      <c r="Q422" s="14" t="str">
        <f>"'"&amp;IFERROR(TabClienteLocalidade[[#This Row],[Log]],"")&amp;"'"</f>
        <v>''</v>
      </c>
      <c r="R422" s="14" t="s">
        <v>8399</v>
      </c>
      <c r="S422" s="14" t="str">
        <f t="shared" si="27"/>
        <v>'0'</v>
      </c>
      <c r="T422" s="213" t="s">
        <v>8397</v>
      </c>
      <c r="U422" s="213">
        <f>COUNTIFS(CLIENTE_FORN[NICK],TabClienteLocalidade[[#This Row],[Cliente]])</f>
        <v>1</v>
      </c>
      <c r="V422" s="145" t="s">
        <v>338</v>
      </c>
      <c r="W422" s="145"/>
      <c r="X422" s="145" t="s">
        <v>1643</v>
      </c>
      <c r="Y422" s="176" t="str">
        <f>IFERROR(INDEX(EtaCliente!K:K,MATCH(TabClienteLocalidade[[#This Row],[Validação]],EtaCliente!$B:$B,0)),TabClienteLocalidade[[#This Row],[Colunas14]])</f>
        <v>PE</v>
      </c>
      <c r="Z422" s="176" t="str">
        <f>IFERROR(INDEX(EtaCliente!M:M,MATCH(TabClienteLocalidade[[#This Row],[Validação]],EtaCliente!$B:$B,0)),TabClienteLocalidade[[#This Row],[Colunas13]])</f>
        <v>BELO JARDIM</v>
      </c>
      <c r="AA422" s="147">
        <f>COUNTIFS(EtaCliente!B:B,AB422,EtaCliente!B:B,"&gt;&amp;1")</f>
        <v>1</v>
      </c>
      <c r="AB422" s="146" t="str">
        <f>IF(TabClienteLocalidade[[#This Row],[Cliente]]="","",TabClienteLocalidade[[#This Row],[Cliente]]&amp;" - "&amp;TabClienteLocalidade[[#This Row],[Localidade]])</f>
        <v>COMPESA - BELO JARDIM M. LONGO</v>
      </c>
      <c r="AC422" s="191"/>
      <c r="AD422" s="191" t="e">
        <f t="shared" si="24"/>
        <v>#VALUE!</v>
      </c>
      <c r="AE422" s="191" t="e">
        <f t="shared" si="25"/>
        <v>#VALUE!</v>
      </c>
      <c r="AF422" s="191"/>
      <c r="AG422" s="191"/>
      <c r="AH422" s="191"/>
    </row>
    <row r="423" spans="1:34" x14ac:dyDescent="0.2">
      <c r="A423" s="14" t="str">
        <f t="shared" si="26"/>
        <v>(420, 'COMPESA', '', 'BESOURO', 'CAMARAGIBE', 'PE', '', '', '0'),</v>
      </c>
      <c r="B423" s="14" t="s">
        <v>8395</v>
      </c>
      <c r="C423" s="14">
        <v>420</v>
      </c>
      <c r="D423" s="14" t="s">
        <v>8399</v>
      </c>
      <c r="E423" s="14" t="str">
        <f>"'"&amp;TabClienteLocalidade[[#This Row],[Cliente]]&amp;"'"</f>
        <v>'COMPESA'</v>
      </c>
      <c r="F423" s="14" t="s">
        <v>8399</v>
      </c>
      <c r="G423" s="14" t="str">
        <f>"'"&amp;TabClienteLocalidade[[#This Row],[Regional]]&amp;"'"</f>
        <v>''</v>
      </c>
      <c r="H423" s="14" t="s">
        <v>8399</v>
      </c>
      <c r="I423" s="14" t="str">
        <f>"'"&amp;TabClienteLocalidade[[#This Row],[Localidade]]&amp;"'"</f>
        <v>'BESOURO'</v>
      </c>
      <c r="J423" s="14" t="s">
        <v>8399</v>
      </c>
      <c r="K423" s="14" t="str">
        <f>"'"&amp;TabClienteLocalidade[[#This Row],[Colunas2]]&amp;"'"</f>
        <v>'CAMARAGIBE'</v>
      </c>
      <c r="L423" s="14" t="s">
        <v>8399</v>
      </c>
      <c r="M423" s="14" t="str">
        <f>"'"&amp;TabClienteLocalidade[[#This Row],[UF]]&amp;"'"</f>
        <v>'PE'</v>
      </c>
      <c r="N423" s="14" t="s">
        <v>8399</v>
      </c>
      <c r="O423" s="14" t="str">
        <f>"'"&amp;IFERROR(TabClienteLocalidade[[#This Row],[Lat]],"")&amp;"'"</f>
        <v>''</v>
      </c>
      <c r="P423" s="14" t="s">
        <v>8399</v>
      </c>
      <c r="Q423" s="14" t="str">
        <f>"'"&amp;IFERROR(TabClienteLocalidade[[#This Row],[Log]],"")&amp;"'"</f>
        <v>''</v>
      </c>
      <c r="R423" s="14" t="s">
        <v>8399</v>
      </c>
      <c r="S423" s="14" t="str">
        <f t="shared" si="27"/>
        <v>'0'</v>
      </c>
      <c r="T423" s="213" t="s">
        <v>8397</v>
      </c>
      <c r="U423" s="213">
        <f>COUNTIFS(CLIENTE_FORN[NICK],TabClienteLocalidade[[#This Row],[Cliente]])</f>
        <v>1</v>
      </c>
      <c r="V423" s="174" t="s">
        <v>338</v>
      </c>
      <c r="W423" s="175"/>
      <c r="X423" s="174" t="s">
        <v>8094</v>
      </c>
      <c r="Y423" s="176" t="str">
        <f>IFERROR(INDEX(EtaCliente!K:K,MATCH(TabClienteLocalidade[[#This Row],[Validação]],EtaCliente!$B:$B,0)),TabClienteLocalidade[[#This Row],[Colunas14]])</f>
        <v>PE</v>
      </c>
      <c r="Z423" s="176" t="str">
        <f>IFERROR(INDEX(EtaCliente!M:M,MATCH(TabClienteLocalidade[[#This Row],[Validação]],EtaCliente!$B:$B,0)),TabClienteLocalidade[[#This Row],[Colunas13]])</f>
        <v>CAMARAGIBE</v>
      </c>
      <c r="AA423" s="176">
        <f>COUNTIFS(EtaCliente!B:B,AB423,EtaCliente!B:B,"&gt;&amp;1")</f>
        <v>1</v>
      </c>
      <c r="AB423" s="176" t="str">
        <f>IF(TabClienteLocalidade[[#This Row],[Cliente]]="","",TabClienteLocalidade[[#This Row],[Cliente]]&amp;" - "&amp;TabClienteLocalidade[[#This Row],[Localidade]])</f>
        <v>COMPESA - BESOURO</v>
      </c>
      <c r="AC423" s="191"/>
      <c r="AD423" s="191" t="e">
        <f t="shared" si="24"/>
        <v>#VALUE!</v>
      </c>
      <c r="AE423" s="191" t="e">
        <f t="shared" si="25"/>
        <v>#VALUE!</v>
      </c>
      <c r="AF423" s="191"/>
      <c r="AG423" s="191"/>
      <c r="AH423" s="191"/>
    </row>
    <row r="424" spans="1:34" x14ac:dyDescent="0.2">
      <c r="A424" s="14" t="str">
        <f t="shared" si="26"/>
        <v>(421, 'COMPESA', '', 'BEZERROS', 'BEZERROS', 'PE', '', '', '0'),</v>
      </c>
      <c r="B424" s="14" t="s">
        <v>8395</v>
      </c>
      <c r="C424" s="14">
        <v>421</v>
      </c>
      <c r="D424" s="14" t="s">
        <v>8399</v>
      </c>
      <c r="E424" s="14" t="str">
        <f>"'"&amp;TabClienteLocalidade[[#This Row],[Cliente]]&amp;"'"</f>
        <v>'COMPESA'</v>
      </c>
      <c r="F424" s="14" t="s">
        <v>8399</v>
      </c>
      <c r="G424" s="14" t="str">
        <f>"'"&amp;TabClienteLocalidade[[#This Row],[Regional]]&amp;"'"</f>
        <v>''</v>
      </c>
      <c r="H424" s="14" t="s">
        <v>8399</v>
      </c>
      <c r="I424" s="14" t="str">
        <f>"'"&amp;TabClienteLocalidade[[#This Row],[Localidade]]&amp;"'"</f>
        <v>'BEZERROS'</v>
      </c>
      <c r="J424" s="14" t="s">
        <v>8399</v>
      </c>
      <c r="K424" s="14" t="str">
        <f>"'"&amp;TabClienteLocalidade[[#This Row],[Colunas2]]&amp;"'"</f>
        <v>'BEZERROS'</v>
      </c>
      <c r="L424" s="14" t="s">
        <v>8399</v>
      </c>
      <c r="M424" s="14" t="str">
        <f>"'"&amp;TabClienteLocalidade[[#This Row],[UF]]&amp;"'"</f>
        <v>'PE'</v>
      </c>
      <c r="N424" s="14" t="s">
        <v>8399</v>
      </c>
      <c r="O424" s="14" t="str">
        <f>"'"&amp;IFERROR(TabClienteLocalidade[[#This Row],[Lat]],"")&amp;"'"</f>
        <v>''</v>
      </c>
      <c r="P424" s="14" t="s">
        <v>8399</v>
      </c>
      <c r="Q424" s="14" t="str">
        <f>"'"&amp;IFERROR(TabClienteLocalidade[[#This Row],[Log]],"")&amp;"'"</f>
        <v>''</v>
      </c>
      <c r="R424" s="14" t="s">
        <v>8399</v>
      </c>
      <c r="S424" s="14" t="str">
        <f t="shared" si="27"/>
        <v>'0'</v>
      </c>
      <c r="T424" s="213" t="s">
        <v>8397</v>
      </c>
      <c r="U424" s="213">
        <f>COUNTIFS(CLIENTE_FORN[NICK],TabClienteLocalidade[[#This Row],[Cliente]])</f>
        <v>1</v>
      </c>
      <c r="V424" s="145" t="s">
        <v>338</v>
      </c>
      <c r="W424" s="145"/>
      <c r="X424" s="145" t="s">
        <v>1644</v>
      </c>
      <c r="Y424" s="176" t="str">
        <f>IFERROR(INDEX(EtaCliente!K:K,MATCH(TabClienteLocalidade[[#This Row],[Validação]],EtaCliente!$B:$B,0)),TabClienteLocalidade[[#This Row],[Colunas14]])</f>
        <v>PE</v>
      </c>
      <c r="Z424" s="176" t="str">
        <f>IFERROR(INDEX(EtaCliente!M:M,MATCH(TabClienteLocalidade[[#This Row],[Validação]],EtaCliente!$B:$B,0)),TabClienteLocalidade[[#This Row],[Colunas13]])</f>
        <v>BEZERROS</v>
      </c>
      <c r="AA424" s="147">
        <f>COUNTIFS(EtaCliente!B:B,AB424,EtaCliente!B:B,"&gt;&amp;1")</f>
        <v>1</v>
      </c>
      <c r="AB424" s="146" t="str">
        <f>IF(TabClienteLocalidade[[#This Row],[Cliente]]="","",TabClienteLocalidade[[#This Row],[Cliente]]&amp;" - "&amp;TabClienteLocalidade[[#This Row],[Localidade]])</f>
        <v>COMPESA - BEZERROS</v>
      </c>
      <c r="AC424" s="191"/>
      <c r="AD424" s="191" t="e">
        <f t="shared" si="24"/>
        <v>#VALUE!</v>
      </c>
      <c r="AE424" s="191" t="e">
        <f t="shared" si="25"/>
        <v>#VALUE!</v>
      </c>
      <c r="AF424" s="191"/>
      <c r="AG424" s="191"/>
      <c r="AH424" s="191"/>
    </row>
    <row r="425" spans="1:34" x14ac:dyDescent="0.2">
      <c r="A425" s="14" t="str">
        <f t="shared" si="26"/>
        <v>(422, 'COMPESA', '', 'BOM CONSELHO', 'BOM CONSELHO', 'PE', '', '', '0'),</v>
      </c>
      <c r="B425" s="14" t="s">
        <v>8395</v>
      </c>
      <c r="C425" s="14">
        <v>422</v>
      </c>
      <c r="D425" s="14" t="s">
        <v>8399</v>
      </c>
      <c r="E425" s="14" t="str">
        <f>"'"&amp;TabClienteLocalidade[[#This Row],[Cliente]]&amp;"'"</f>
        <v>'COMPESA'</v>
      </c>
      <c r="F425" s="14" t="s">
        <v>8399</v>
      </c>
      <c r="G425" s="14" t="str">
        <f>"'"&amp;TabClienteLocalidade[[#This Row],[Regional]]&amp;"'"</f>
        <v>''</v>
      </c>
      <c r="H425" s="14" t="s">
        <v>8399</v>
      </c>
      <c r="I425" s="14" t="str">
        <f>"'"&amp;TabClienteLocalidade[[#This Row],[Localidade]]&amp;"'"</f>
        <v>'BOM CONSELHO'</v>
      </c>
      <c r="J425" s="14" t="s">
        <v>8399</v>
      </c>
      <c r="K425" s="14" t="str">
        <f>"'"&amp;TabClienteLocalidade[[#This Row],[Colunas2]]&amp;"'"</f>
        <v>'BOM CONSELHO'</v>
      </c>
      <c r="L425" s="14" t="s">
        <v>8399</v>
      </c>
      <c r="M425" s="14" t="str">
        <f>"'"&amp;TabClienteLocalidade[[#This Row],[UF]]&amp;"'"</f>
        <v>'PE'</v>
      </c>
      <c r="N425" s="14" t="s">
        <v>8399</v>
      </c>
      <c r="O425" s="14" t="str">
        <f>"'"&amp;IFERROR(TabClienteLocalidade[[#This Row],[Lat]],"")&amp;"'"</f>
        <v>''</v>
      </c>
      <c r="P425" s="14" t="s">
        <v>8399</v>
      </c>
      <c r="Q425" s="14" t="str">
        <f>"'"&amp;IFERROR(TabClienteLocalidade[[#This Row],[Log]],"")&amp;"'"</f>
        <v>''</v>
      </c>
      <c r="R425" s="14" t="s">
        <v>8399</v>
      </c>
      <c r="S425" s="14" t="str">
        <f t="shared" si="27"/>
        <v>'0'</v>
      </c>
      <c r="T425" s="213" t="s">
        <v>8397</v>
      </c>
      <c r="U425" s="213">
        <f>COUNTIFS(CLIENTE_FORN[NICK],TabClienteLocalidade[[#This Row],[Cliente]])</f>
        <v>1</v>
      </c>
      <c r="V425" s="145" t="s">
        <v>338</v>
      </c>
      <c r="W425" s="145"/>
      <c r="X425" s="145" t="s">
        <v>1645</v>
      </c>
      <c r="Y425" s="176" t="str">
        <f>IFERROR(INDEX(EtaCliente!K:K,MATCH(TabClienteLocalidade[[#This Row],[Validação]],EtaCliente!$B:$B,0)),TabClienteLocalidade[[#This Row],[Colunas14]])</f>
        <v>PE</v>
      </c>
      <c r="Z425" s="176" t="str">
        <f>IFERROR(INDEX(EtaCliente!M:M,MATCH(TabClienteLocalidade[[#This Row],[Validação]],EtaCliente!$B:$B,0)),TabClienteLocalidade[[#This Row],[Colunas13]])</f>
        <v>BOM CONSELHO</v>
      </c>
      <c r="AA425" s="147">
        <f>COUNTIFS(EtaCliente!B:B,AB425,EtaCliente!B:B,"&gt;&amp;1")</f>
        <v>1</v>
      </c>
      <c r="AB425" s="146" t="str">
        <f>IF(TabClienteLocalidade[[#This Row],[Cliente]]="","",TabClienteLocalidade[[#This Row],[Cliente]]&amp;" - "&amp;TabClienteLocalidade[[#This Row],[Localidade]])</f>
        <v>COMPESA - BOM CONSELHO</v>
      </c>
      <c r="AC425" s="191"/>
      <c r="AD425" s="191" t="e">
        <f t="shared" si="24"/>
        <v>#VALUE!</v>
      </c>
      <c r="AE425" s="191" t="e">
        <f t="shared" si="25"/>
        <v>#VALUE!</v>
      </c>
      <c r="AF425" s="191"/>
      <c r="AG425" s="191"/>
      <c r="AH425" s="191"/>
    </row>
    <row r="426" spans="1:34" x14ac:dyDescent="0.2">
      <c r="A426" s="14" t="str">
        <f t="shared" si="26"/>
        <v>(423, 'COMPESA', '', 'BONANCA', 'MORENO', 'PE', '', '', '0'),</v>
      </c>
      <c r="B426" s="14" t="s">
        <v>8395</v>
      </c>
      <c r="C426" s="14">
        <v>423</v>
      </c>
      <c r="D426" s="14" t="s">
        <v>8399</v>
      </c>
      <c r="E426" s="14" t="str">
        <f>"'"&amp;TabClienteLocalidade[[#This Row],[Cliente]]&amp;"'"</f>
        <v>'COMPESA'</v>
      </c>
      <c r="F426" s="14" t="s">
        <v>8399</v>
      </c>
      <c r="G426" s="14" t="str">
        <f>"'"&amp;TabClienteLocalidade[[#This Row],[Regional]]&amp;"'"</f>
        <v>''</v>
      </c>
      <c r="H426" s="14" t="s">
        <v>8399</v>
      </c>
      <c r="I426" s="14" t="str">
        <f>"'"&amp;TabClienteLocalidade[[#This Row],[Localidade]]&amp;"'"</f>
        <v>'BONANCA'</v>
      </c>
      <c r="J426" s="14" t="s">
        <v>8399</v>
      </c>
      <c r="K426" s="14" t="str">
        <f>"'"&amp;TabClienteLocalidade[[#This Row],[Colunas2]]&amp;"'"</f>
        <v>'MORENO'</v>
      </c>
      <c r="L426" s="14" t="s">
        <v>8399</v>
      </c>
      <c r="M426" s="14" t="str">
        <f>"'"&amp;TabClienteLocalidade[[#This Row],[UF]]&amp;"'"</f>
        <v>'PE'</v>
      </c>
      <c r="N426" s="14" t="s">
        <v>8399</v>
      </c>
      <c r="O426" s="14" t="str">
        <f>"'"&amp;IFERROR(TabClienteLocalidade[[#This Row],[Lat]],"")&amp;"'"</f>
        <v>''</v>
      </c>
      <c r="P426" s="14" t="s">
        <v>8399</v>
      </c>
      <c r="Q426" s="14" t="str">
        <f>"'"&amp;IFERROR(TabClienteLocalidade[[#This Row],[Log]],"")&amp;"'"</f>
        <v>''</v>
      </c>
      <c r="R426" s="14" t="s">
        <v>8399</v>
      </c>
      <c r="S426" s="14" t="str">
        <f t="shared" si="27"/>
        <v>'0'</v>
      </c>
      <c r="T426" s="213" t="s">
        <v>8397</v>
      </c>
      <c r="U426" s="213">
        <f>COUNTIFS(CLIENTE_FORN[NICK],TabClienteLocalidade[[#This Row],[Cliente]])</f>
        <v>1</v>
      </c>
      <c r="V426" s="174" t="s">
        <v>338</v>
      </c>
      <c r="W426" s="175"/>
      <c r="X426" s="174" t="s">
        <v>8095</v>
      </c>
      <c r="Y426" s="176" t="str">
        <f>IFERROR(INDEX(EtaCliente!K:K,MATCH(TabClienteLocalidade[[#This Row],[Validação]],EtaCliente!$B:$B,0)),TabClienteLocalidade[[#This Row],[Colunas14]])</f>
        <v>PE</v>
      </c>
      <c r="Z426" s="176" t="str">
        <f>IFERROR(INDEX(EtaCliente!M:M,MATCH(TabClienteLocalidade[[#This Row],[Validação]],EtaCliente!$B:$B,0)),TabClienteLocalidade[[#This Row],[Colunas13]])</f>
        <v>MORENO</v>
      </c>
      <c r="AA426" s="176">
        <f>COUNTIFS(EtaCliente!B:B,AB426,EtaCliente!B:B,"&gt;&amp;1")</f>
        <v>1</v>
      </c>
      <c r="AB426" s="176" t="str">
        <f>IF(TabClienteLocalidade[[#This Row],[Cliente]]="","",TabClienteLocalidade[[#This Row],[Cliente]]&amp;" - "&amp;TabClienteLocalidade[[#This Row],[Localidade]])</f>
        <v>COMPESA - BONANCA</v>
      </c>
      <c r="AC426" s="191"/>
      <c r="AD426" s="191" t="e">
        <f t="shared" si="24"/>
        <v>#VALUE!</v>
      </c>
      <c r="AE426" s="191" t="e">
        <f t="shared" si="25"/>
        <v>#VALUE!</v>
      </c>
      <c r="AF426" s="191"/>
      <c r="AG426" s="191"/>
      <c r="AH426" s="191"/>
    </row>
    <row r="427" spans="1:34" x14ac:dyDescent="0.2">
      <c r="A427" s="14" t="str">
        <f t="shared" si="26"/>
        <v>(424, 'COMPESA', '', 'BONITO', 'BONITO', 'PE', '', '', '0'),</v>
      </c>
      <c r="B427" s="14" t="s">
        <v>8395</v>
      </c>
      <c r="C427" s="14">
        <v>424</v>
      </c>
      <c r="D427" s="14" t="s">
        <v>8399</v>
      </c>
      <c r="E427" s="14" t="str">
        <f>"'"&amp;TabClienteLocalidade[[#This Row],[Cliente]]&amp;"'"</f>
        <v>'COMPESA'</v>
      </c>
      <c r="F427" s="14" t="s">
        <v>8399</v>
      </c>
      <c r="G427" s="14" t="str">
        <f>"'"&amp;TabClienteLocalidade[[#This Row],[Regional]]&amp;"'"</f>
        <v>''</v>
      </c>
      <c r="H427" s="14" t="s">
        <v>8399</v>
      </c>
      <c r="I427" s="14" t="str">
        <f>"'"&amp;TabClienteLocalidade[[#This Row],[Localidade]]&amp;"'"</f>
        <v>'BONITO'</v>
      </c>
      <c r="J427" s="14" t="s">
        <v>8399</v>
      </c>
      <c r="K427" s="14" t="str">
        <f>"'"&amp;TabClienteLocalidade[[#This Row],[Colunas2]]&amp;"'"</f>
        <v>'BONITO'</v>
      </c>
      <c r="L427" s="14" t="s">
        <v>8399</v>
      </c>
      <c r="M427" s="14" t="str">
        <f>"'"&amp;TabClienteLocalidade[[#This Row],[UF]]&amp;"'"</f>
        <v>'PE'</v>
      </c>
      <c r="N427" s="14" t="s">
        <v>8399</v>
      </c>
      <c r="O427" s="14" t="str">
        <f>"'"&amp;IFERROR(TabClienteLocalidade[[#This Row],[Lat]],"")&amp;"'"</f>
        <v>''</v>
      </c>
      <c r="P427" s="14" t="s">
        <v>8399</v>
      </c>
      <c r="Q427" s="14" t="str">
        <f>"'"&amp;IFERROR(TabClienteLocalidade[[#This Row],[Log]],"")&amp;"'"</f>
        <v>''</v>
      </c>
      <c r="R427" s="14" t="s">
        <v>8399</v>
      </c>
      <c r="S427" s="14" t="str">
        <f t="shared" si="27"/>
        <v>'0'</v>
      </c>
      <c r="T427" s="213" t="s">
        <v>8397</v>
      </c>
      <c r="U427" s="213">
        <f>COUNTIFS(CLIENTE_FORN[NICK],TabClienteLocalidade[[#This Row],[Cliente]])</f>
        <v>1</v>
      </c>
      <c r="V427" s="145" t="s">
        <v>338</v>
      </c>
      <c r="W427" s="145"/>
      <c r="X427" s="145" t="s">
        <v>1646</v>
      </c>
      <c r="Y427" s="176" t="str">
        <f>IFERROR(INDEX(EtaCliente!K:K,MATCH(TabClienteLocalidade[[#This Row],[Validação]],EtaCliente!$B:$B,0)),TabClienteLocalidade[[#This Row],[Colunas14]])</f>
        <v>PE</v>
      </c>
      <c r="Z427" s="176" t="str">
        <f>IFERROR(INDEX(EtaCliente!M:M,MATCH(TabClienteLocalidade[[#This Row],[Validação]],EtaCliente!$B:$B,0)),TabClienteLocalidade[[#This Row],[Colunas13]])</f>
        <v>BONITO</v>
      </c>
      <c r="AA427" s="147">
        <f>COUNTIFS(EtaCliente!B:B,AB427,EtaCliente!B:B,"&gt;&amp;1")</f>
        <v>1</v>
      </c>
      <c r="AB427" s="146" t="str">
        <f>IF(TabClienteLocalidade[[#This Row],[Cliente]]="","",TabClienteLocalidade[[#This Row],[Cliente]]&amp;" - "&amp;TabClienteLocalidade[[#This Row],[Localidade]])</f>
        <v>COMPESA - BONITO</v>
      </c>
      <c r="AC427" s="191"/>
      <c r="AD427" s="191" t="e">
        <f t="shared" si="24"/>
        <v>#VALUE!</v>
      </c>
      <c r="AE427" s="191" t="e">
        <f t="shared" si="25"/>
        <v>#VALUE!</v>
      </c>
      <c r="AF427" s="191"/>
      <c r="AG427" s="191"/>
      <c r="AH427" s="191"/>
    </row>
    <row r="428" spans="1:34" x14ac:dyDescent="0.2">
      <c r="A428" s="14" t="str">
        <f t="shared" si="26"/>
        <v>(425, 'COMPESA', '', 'BOTAFOGO', 'IGARASSU', 'PE', '', '', '0'),</v>
      </c>
      <c r="B428" s="14" t="s">
        <v>8395</v>
      </c>
      <c r="C428" s="14">
        <v>425</v>
      </c>
      <c r="D428" s="14" t="s">
        <v>8399</v>
      </c>
      <c r="E428" s="14" t="str">
        <f>"'"&amp;TabClienteLocalidade[[#This Row],[Cliente]]&amp;"'"</f>
        <v>'COMPESA'</v>
      </c>
      <c r="F428" s="14" t="s">
        <v>8399</v>
      </c>
      <c r="G428" s="14" t="str">
        <f>"'"&amp;TabClienteLocalidade[[#This Row],[Regional]]&amp;"'"</f>
        <v>''</v>
      </c>
      <c r="H428" s="14" t="s">
        <v>8399</v>
      </c>
      <c r="I428" s="14" t="str">
        <f>"'"&amp;TabClienteLocalidade[[#This Row],[Localidade]]&amp;"'"</f>
        <v>'BOTAFOGO'</v>
      </c>
      <c r="J428" s="14" t="s">
        <v>8399</v>
      </c>
      <c r="K428" s="14" t="str">
        <f>"'"&amp;TabClienteLocalidade[[#This Row],[Colunas2]]&amp;"'"</f>
        <v>'IGARASSU'</v>
      </c>
      <c r="L428" s="14" t="s">
        <v>8399</v>
      </c>
      <c r="M428" s="14" t="str">
        <f>"'"&amp;TabClienteLocalidade[[#This Row],[UF]]&amp;"'"</f>
        <v>'PE'</v>
      </c>
      <c r="N428" s="14" t="s">
        <v>8399</v>
      </c>
      <c r="O428" s="14" t="str">
        <f>"'"&amp;IFERROR(TabClienteLocalidade[[#This Row],[Lat]],"")&amp;"'"</f>
        <v>''</v>
      </c>
      <c r="P428" s="14" t="s">
        <v>8399</v>
      </c>
      <c r="Q428" s="14" t="str">
        <f>"'"&amp;IFERROR(TabClienteLocalidade[[#This Row],[Log]],"")&amp;"'"</f>
        <v>''</v>
      </c>
      <c r="R428" s="14" t="s">
        <v>8399</v>
      </c>
      <c r="S428" s="14" t="str">
        <f t="shared" si="27"/>
        <v>'0'</v>
      </c>
      <c r="T428" s="213" t="s">
        <v>8397</v>
      </c>
      <c r="U428" s="213">
        <f>COUNTIFS(CLIENTE_FORN[NICK],TabClienteLocalidade[[#This Row],[Cliente]])</f>
        <v>1</v>
      </c>
      <c r="V428" s="145" t="s">
        <v>338</v>
      </c>
      <c r="W428" s="145"/>
      <c r="X428" s="145" t="s">
        <v>1647</v>
      </c>
      <c r="Y428" s="176" t="str">
        <f>IFERROR(INDEX(EtaCliente!K:K,MATCH(TabClienteLocalidade[[#This Row],[Validação]],EtaCliente!$B:$B,0)),TabClienteLocalidade[[#This Row],[Colunas14]])</f>
        <v>PE</v>
      </c>
      <c r="Z428" s="176" t="str">
        <f>IFERROR(INDEX(EtaCliente!M:M,MATCH(TabClienteLocalidade[[#This Row],[Validação]],EtaCliente!$B:$B,0)),TabClienteLocalidade[[#This Row],[Colunas13]])</f>
        <v>IGARASSU</v>
      </c>
      <c r="AA428" s="147">
        <f>COUNTIFS(EtaCliente!B:B,AB428,EtaCliente!B:B,"&gt;&amp;1")</f>
        <v>1</v>
      </c>
      <c r="AB428" s="146" t="str">
        <f>IF(TabClienteLocalidade[[#This Row],[Cliente]]="","",TabClienteLocalidade[[#This Row],[Cliente]]&amp;" - "&amp;TabClienteLocalidade[[#This Row],[Localidade]])</f>
        <v>COMPESA - BOTAFOGO</v>
      </c>
      <c r="AC428" s="191"/>
      <c r="AD428" s="191" t="e">
        <f t="shared" si="24"/>
        <v>#VALUE!</v>
      </c>
      <c r="AE428" s="191" t="e">
        <f t="shared" si="25"/>
        <v>#VALUE!</v>
      </c>
      <c r="AF428" s="191"/>
      <c r="AG428" s="191"/>
      <c r="AH428" s="191"/>
    </row>
    <row r="429" spans="1:34" x14ac:dyDescent="0.2">
      <c r="A429" s="14" t="str">
        <f t="shared" si="26"/>
        <v>(426, 'COMPESA', '', 'BREJAO', 'BREJAO', 'PE', '', '', '0'),</v>
      </c>
      <c r="B429" s="14" t="s">
        <v>8395</v>
      </c>
      <c r="C429" s="14">
        <v>426</v>
      </c>
      <c r="D429" s="14" t="s">
        <v>8399</v>
      </c>
      <c r="E429" s="14" t="str">
        <f>"'"&amp;TabClienteLocalidade[[#This Row],[Cliente]]&amp;"'"</f>
        <v>'COMPESA'</v>
      </c>
      <c r="F429" s="14" t="s">
        <v>8399</v>
      </c>
      <c r="G429" s="14" t="str">
        <f>"'"&amp;TabClienteLocalidade[[#This Row],[Regional]]&amp;"'"</f>
        <v>''</v>
      </c>
      <c r="H429" s="14" t="s">
        <v>8399</v>
      </c>
      <c r="I429" s="14" t="str">
        <f>"'"&amp;TabClienteLocalidade[[#This Row],[Localidade]]&amp;"'"</f>
        <v>'BREJAO'</v>
      </c>
      <c r="J429" s="14" t="s">
        <v>8399</v>
      </c>
      <c r="K429" s="14" t="str">
        <f>"'"&amp;TabClienteLocalidade[[#This Row],[Colunas2]]&amp;"'"</f>
        <v>'BREJAO'</v>
      </c>
      <c r="L429" s="14" t="s">
        <v>8399</v>
      </c>
      <c r="M429" s="14" t="str">
        <f>"'"&amp;TabClienteLocalidade[[#This Row],[UF]]&amp;"'"</f>
        <v>'PE'</v>
      </c>
      <c r="N429" s="14" t="s">
        <v>8399</v>
      </c>
      <c r="O429" s="14" t="str">
        <f>"'"&amp;IFERROR(TabClienteLocalidade[[#This Row],[Lat]],"")&amp;"'"</f>
        <v>''</v>
      </c>
      <c r="P429" s="14" t="s">
        <v>8399</v>
      </c>
      <c r="Q429" s="14" t="str">
        <f>"'"&amp;IFERROR(TabClienteLocalidade[[#This Row],[Log]],"")&amp;"'"</f>
        <v>''</v>
      </c>
      <c r="R429" s="14" t="s">
        <v>8399</v>
      </c>
      <c r="S429" s="14" t="str">
        <f t="shared" si="27"/>
        <v>'0'</v>
      </c>
      <c r="T429" s="213" t="s">
        <v>8397</v>
      </c>
      <c r="U429" s="213">
        <f>COUNTIFS(CLIENTE_FORN[NICK],TabClienteLocalidade[[#This Row],[Cliente]])</f>
        <v>1</v>
      </c>
      <c r="V429" s="174" t="s">
        <v>338</v>
      </c>
      <c r="W429" s="175"/>
      <c r="X429" s="175" t="s">
        <v>8096</v>
      </c>
      <c r="Y429" s="176" t="str">
        <f>IFERROR(INDEX(EtaCliente!K:K,MATCH(TabClienteLocalidade[[#This Row],[Validação]],EtaCliente!$B:$B,0)),TabClienteLocalidade[[#This Row],[Colunas14]])</f>
        <v>PE</v>
      </c>
      <c r="Z429" s="176" t="str">
        <f>IFERROR(INDEX(EtaCliente!M:M,MATCH(TabClienteLocalidade[[#This Row],[Validação]],EtaCliente!$B:$B,0)),TabClienteLocalidade[[#This Row],[Colunas13]])</f>
        <v>BREJAO</v>
      </c>
      <c r="AA429" s="176">
        <f>COUNTIFS(EtaCliente!B:B,AB429,EtaCliente!B:B,"&gt;&amp;1")</f>
        <v>1</v>
      </c>
      <c r="AB429" s="176" t="str">
        <f>IF(TabClienteLocalidade[[#This Row],[Cliente]]="","",TabClienteLocalidade[[#This Row],[Cliente]]&amp;" - "&amp;TabClienteLocalidade[[#This Row],[Localidade]])</f>
        <v>COMPESA - BREJAO</v>
      </c>
      <c r="AC429" s="191"/>
      <c r="AD429" s="191" t="e">
        <f t="shared" si="24"/>
        <v>#VALUE!</v>
      </c>
      <c r="AE429" s="191" t="e">
        <f t="shared" si="25"/>
        <v>#VALUE!</v>
      </c>
      <c r="AF429" s="191"/>
      <c r="AG429" s="191"/>
      <c r="AH429" s="191"/>
    </row>
    <row r="430" spans="1:34" x14ac:dyDescent="0.2">
      <c r="A430" s="14" t="str">
        <f t="shared" si="26"/>
        <v>(427, 'COMPESA', '', 'BREJO DA MADRE DE DEUS', 'BREJO DA MADRE DE DEUS', 'PE', '', '', '0'),</v>
      </c>
      <c r="B430" s="14" t="s">
        <v>8395</v>
      </c>
      <c r="C430" s="14">
        <v>427</v>
      </c>
      <c r="D430" s="14" t="s">
        <v>8399</v>
      </c>
      <c r="E430" s="14" t="str">
        <f>"'"&amp;TabClienteLocalidade[[#This Row],[Cliente]]&amp;"'"</f>
        <v>'COMPESA'</v>
      </c>
      <c r="F430" s="14" t="s">
        <v>8399</v>
      </c>
      <c r="G430" s="14" t="str">
        <f>"'"&amp;TabClienteLocalidade[[#This Row],[Regional]]&amp;"'"</f>
        <v>''</v>
      </c>
      <c r="H430" s="14" t="s">
        <v>8399</v>
      </c>
      <c r="I430" s="14" t="str">
        <f>"'"&amp;TabClienteLocalidade[[#This Row],[Localidade]]&amp;"'"</f>
        <v>'BREJO DA MADRE DE DEUS'</v>
      </c>
      <c r="J430" s="14" t="s">
        <v>8399</v>
      </c>
      <c r="K430" s="14" t="str">
        <f>"'"&amp;TabClienteLocalidade[[#This Row],[Colunas2]]&amp;"'"</f>
        <v>'BREJO DA MADRE DE DEUS'</v>
      </c>
      <c r="L430" s="14" t="s">
        <v>8399</v>
      </c>
      <c r="M430" s="14" t="str">
        <f>"'"&amp;TabClienteLocalidade[[#This Row],[UF]]&amp;"'"</f>
        <v>'PE'</v>
      </c>
      <c r="N430" s="14" t="s">
        <v>8399</v>
      </c>
      <c r="O430" s="14" t="str">
        <f>"'"&amp;IFERROR(TabClienteLocalidade[[#This Row],[Lat]],"")&amp;"'"</f>
        <v>''</v>
      </c>
      <c r="P430" s="14" t="s">
        <v>8399</v>
      </c>
      <c r="Q430" s="14" t="str">
        <f>"'"&amp;IFERROR(TabClienteLocalidade[[#This Row],[Log]],"")&amp;"'"</f>
        <v>''</v>
      </c>
      <c r="R430" s="14" t="s">
        <v>8399</v>
      </c>
      <c r="S430" s="14" t="str">
        <f t="shared" si="27"/>
        <v>'0'</v>
      </c>
      <c r="T430" s="213" t="s">
        <v>8397</v>
      </c>
      <c r="U430" s="213">
        <f>COUNTIFS(CLIENTE_FORN[NICK],TabClienteLocalidade[[#This Row],[Cliente]])</f>
        <v>1</v>
      </c>
      <c r="V430" s="145" t="s">
        <v>338</v>
      </c>
      <c r="W430" s="145"/>
      <c r="X430" s="145" t="s">
        <v>7475</v>
      </c>
      <c r="Y430" s="176" t="str">
        <f>IFERROR(INDEX(EtaCliente!K:K,MATCH(TabClienteLocalidade[[#This Row],[Validação]],EtaCliente!$B:$B,0)),TabClienteLocalidade[[#This Row],[Colunas14]])</f>
        <v>PE</v>
      </c>
      <c r="Z430" s="176" t="str">
        <f>IFERROR(INDEX(EtaCliente!M:M,MATCH(TabClienteLocalidade[[#This Row],[Validação]],EtaCliente!$B:$B,0)),TabClienteLocalidade[[#This Row],[Colunas13]])</f>
        <v>BREJO DA MADRE DE DEUS</v>
      </c>
      <c r="AA430" s="147">
        <f>COUNTIFS(EtaCliente!B:B,AB430,EtaCliente!B:B,"&gt;&amp;1")</f>
        <v>1</v>
      </c>
      <c r="AB430" s="146" t="str">
        <f>IF(TabClienteLocalidade[[#This Row],[Cliente]]="","",TabClienteLocalidade[[#This Row],[Cliente]]&amp;" - "&amp;TabClienteLocalidade[[#This Row],[Localidade]])</f>
        <v>COMPESA - BREJO DA MADRE DE DEUS</v>
      </c>
      <c r="AC430" s="191"/>
      <c r="AD430" s="191" t="e">
        <f t="shared" si="24"/>
        <v>#VALUE!</v>
      </c>
      <c r="AE430" s="191" t="e">
        <f t="shared" si="25"/>
        <v>#VALUE!</v>
      </c>
      <c r="AF430" s="191"/>
      <c r="AG430" s="191"/>
      <c r="AH430" s="191"/>
    </row>
    <row r="431" spans="1:34" x14ac:dyDescent="0.2">
      <c r="A431" s="14" t="str">
        <f t="shared" si="26"/>
        <v>(428, 'COMPESA', '', 'BUENOS AIRES', 'BUENOS AIRES', 'PE', '', '', '0'),</v>
      </c>
      <c r="B431" s="14" t="s">
        <v>8395</v>
      </c>
      <c r="C431" s="14">
        <v>428</v>
      </c>
      <c r="D431" s="14" t="s">
        <v>8399</v>
      </c>
      <c r="E431" s="14" t="str">
        <f>"'"&amp;TabClienteLocalidade[[#This Row],[Cliente]]&amp;"'"</f>
        <v>'COMPESA'</v>
      </c>
      <c r="F431" s="14" t="s">
        <v>8399</v>
      </c>
      <c r="G431" s="14" t="str">
        <f>"'"&amp;TabClienteLocalidade[[#This Row],[Regional]]&amp;"'"</f>
        <v>''</v>
      </c>
      <c r="H431" s="14" t="s">
        <v>8399</v>
      </c>
      <c r="I431" s="14" t="str">
        <f>"'"&amp;TabClienteLocalidade[[#This Row],[Localidade]]&amp;"'"</f>
        <v>'BUENOS AIRES'</v>
      </c>
      <c r="J431" s="14" t="s">
        <v>8399</v>
      </c>
      <c r="K431" s="14" t="str">
        <f>"'"&amp;TabClienteLocalidade[[#This Row],[Colunas2]]&amp;"'"</f>
        <v>'BUENOS AIRES'</v>
      </c>
      <c r="L431" s="14" t="s">
        <v>8399</v>
      </c>
      <c r="M431" s="14" t="str">
        <f>"'"&amp;TabClienteLocalidade[[#This Row],[UF]]&amp;"'"</f>
        <v>'PE'</v>
      </c>
      <c r="N431" s="14" t="s">
        <v>8399</v>
      </c>
      <c r="O431" s="14" t="str">
        <f>"'"&amp;IFERROR(TabClienteLocalidade[[#This Row],[Lat]],"")&amp;"'"</f>
        <v>''</v>
      </c>
      <c r="P431" s="14" t="s">
        <v>8399</v>
      </c>
      <c r="Q431" s="14" t="str">
        <f>"'"&amp;IFERROR(TabClienteLocalidade[[#This Row],[Log]],"")&amp;"'"</f>
        <v>''</v>
      </c>
      <c r="R431" s="14" t="s">
        <v>8399</v>
      </c>
      <c r="S431" s="14" t="str">
        <f t="shared" si="27"/>
        <v>'0'</v>
      </c>
      <c r="T431" s="213" t="s">
        <v>8397</v>
      </c>
      <c r="U431" s="213">
        <f>COUNTIFS(CLIENTE_FORN[NICK],TabClienteLocalidade[[#This Row],[Cliente]])</f>
        <v>1</v>
      </c>
      <c r="V431" s="174" t="s">
        <v>338</v>
      </c>
      <c r="W431" s="175"/>
      <c r="X431" s="175" t="s">
        <v>8185</v>
      </c>
      <c r="Y431" s="176" t="str">
        <f>IFERROR(INDEX(EtaCliente!K:K,MATCH(TabClienteLocalidade[[#This Row],[Validação]],EtaCliente!$B:$B,0)),TabClienteLocalidade[[#This Row],[Colunas14]])</f>
        <v>PE</v>
      </c>
      <c r="Z431" s="176" t="str">
        <f>IFERROR(INDEX(EtaCliente!M:M,MATCH(TabClienteLocalidade[[#This Row],[Validação]],EtaCliente!$B:$B,0)),TabClienteLocalidade[[#This Row],[Colunas13]])</f>
        <v>BUENOS AIRES</v>
      </c>
      <c r="AA431" s="176">
        <f>COUNTIFS(EtaCliente!B:B,AB431,EtaCliente!B:B,"&gt;&amp;1")</f>
        <v>1</v>
      </c>
      <c r="AB431" s="176" t="str">
        <f>IF(TabClienteLocalidade[[#This Row],[Cliente]]="","",TabClienteLocalidade[[#This Row],[Cliente]]&amp;" - "&amp;TabClienteLocalidade[[#This Row],[Localidade]])</f>
        <v>COMPESA - BUENOS AIRES</v>
      </c>
      <c r="AC431" s="191"/>
      <c r="AD431" s="191" t="e">
        <f t="shared" si="24"/>
        <v>#VALUE!</v>
      </c>
      <c r="AE431" s="191" t="e">
        <f t="shared" si="25"/>
        <v>#VALUE!</v>
      </c>
      <c r="AF431" s="191"/>
      <c r="AG431" s="191"/>
      <c r="AH431" s="191"/>
    </row>
    <row r="432" spans="1:34" x14ac:dyDescent="0.2">
      <c r="A432" s="14" t="str">
        <f t="shared" si="26"/>
        <v>(429, 'COMPESA', '', 'BUIQUE', 'BUIQUE', 'PE', '', '', '0'),</v>
      </c>
      <c r="B432" s="14" t="s">
        <v>8395</v>
      </c>
      <c r="C432" s="14">
        <v>429</v>
      </c>
      <c r="D432" s="14" t="s">
        <v>8399</v>
      </c>
      <c r="E432" s="14" t="str">
        <f>"'"&amp;TabClienteLocalidade[[#This Row],[Cliente]]&amp;"'"</f>
        <v>'COMPESA'</v>
      </c>
      <c r="F432" s="14" t="s">
        <v>8399</v>
      </c>
      <c r="G432" s="14" t="str">
        <f>"'"&amp;TabClienteLocalidade[[#This Row],[Regional]]&amp;"'"</f>
        <v>''</v>
      </c>
      <c r="H432" s="14" t="s">
        <v>8399</v>
      </c>
      <c r="I432" s="14" t="str">
        <f>"'"&amp;TabClienteLocalidade[[#This Row],[Localidade]]&amp;"'"</f>
        <v>'BUIQUE'</v>
      </c>
      <c r="J432" s="14" t="s">
        <v>8399</v>
      </c>
      <c r="K432" s="14" t="str">
        <f>"'"&amp;TabClienteLocalidade[[#This Row],[Colunas2]]&amp;"'"</f>
        <v>'BUIQUE'</v>
      </c>
      <c r="L432" s="14" t="s">
        <v>8399</v>
      </c>
      <c r="M432" s="14" t="str">
        <f>"'"&amp;TabClienteLocalidade[[#This Row],[UF]]&amp;"'"</f>
        <v>'PE'</v>
      </c>
      <c r="N432" s="14" t="s">
        <v>8399</v>
      </c>
      <c r="O432" s="14" t="str">
        <f>"'"&amp;IFERROR(TabClienteLocalidade[[#This Row],[Lat]],"")&amp;"'"</f>
        <v>''</v>
      </c>
      <c r="P432" s="14" t="s">
        <v>8399</v>
      </c>
      <c r="Q432" s="14" t="str">
        <f>"'"&amp;IFERROR(TabClienteLocalidade[[#This Row],[Log]],"")&amp;"'"</f>
        <v>''</v>
      </c>
      <c r="R432" s="14" t="s">
        <v>8399</v>
      </c>
      <c r="S432" s="14" t="str">
        <f t="shared" si="27"/>
        <v>'0'</v>
      </c>
      <c r="T432" s="213" t="s">
        <v>8397</v>
      </c>
      <c r="U432" s="213">
        <f>COUNTIFS(CLIENTE_FORN[NICK],TabClienteLocalidade[[#This Row],[Cliente]])</f>
        <v>1</v>
      </c>
      <c r="V432" s="145" t="s">
        <v>338</v>
      </c>
      <c r="W432" s="145"/>
      <c r="X432" s="145" t="s">
        <v>1649</v>
      </c>
      <c r="Y432" s="176" t="str">
        <f>IFERROR(INDEX(EtaCliente!K:K,MATCH(TabClienteLocalidade[[#This Row],[Validação]],EtaCliente!$B:$B,0)),TabClienteLocalidade[[#This Row],[Colunas14]])</f>
        <v>PE</v>
      </c>
      <c r="Z432" s="176" t="str">
        <f>IFERROR(INDEX(EtaCliente!M:M,MATCH(TabClienteLocalidade[[#This Row],[Validação]],EtaCliente!$B:$B,0)),TabClienteLocalidade[[#This Row],[Colunas13]])</f>
        <v>BUIQUE</v>
      </c>
      <c r="AA432" s="147">
        <f>COUNTIFS(EtaCliente!B:B,AB432,EtaCliente!B:B,"&gt;&amp;1")</f>
        <v>1</v>
      </c>
      <c r="AB432" s="146" t="str">
        <f>IF(TabClienteLocalidade[[#This Row],[Cliente]]="","",TabClienteLocalidade[[#This Row],[Cliente]]&amp;" - "&amp;TabClienteLocalidade[[#This Row],[Localidade]])</f>
        <v>COMPESA - BUIQUE</v>
      </c>
      <c r="AC432" s="191"/>
      <c r="AD432" s="191" t="e">
        <f t="shared" si="24"/>
        <v>#VALUE!</v>
      </c>
      <c r="AE432" s="191" t="e">
        <f t="shared" si="25"/>
        <v>#VALUE!</v>
      </c>
      <c r="AF432" s="191"/>
      <c r="AG432" s="191"/>
      <c r="AH432" s="191"/>
    </row>
    <row r="433" spans="1:34" x14ac:dyDescent="0.2">
      <c r="A433" s="14" t="str">
        <f t="shared" si="26"/>
        <v>(430, 'COMPESA', '', 'BUIQUE - BREJO SAO JOSE', 'BUIQUE', 'PE', '', '', '0'),</v>
      </c>
      <c r="B433" s="14" t="s">
        <v>8395</v>
      </c>
      <c r="C433" s="14">
        <v>430</v>
      </c>
      <c r="D433" s="14" t="s">
        <v>8399</v>
      </c>
      <c r="E433" s="14" t="str">
        <f>"'"&amp;TabClienteLocalidade[[#This Row],[Cliente]]&amp;"'"</f>
        <v>'COMPESA'</v>
      </c>
      <c r="F433" s="14" t="s">
        <v>8399</v>
      </c>
      <c r="G433" s="14" t="str">
        <f>"'"&amp;TabClienteLocalidade[[#This Row],[Regional]]&amp;"'"</f>
        <v>''</v>
      </c>
      <c r="H433" s="14" t="s">
        <v>8399</v>
      </c>
      <c r="I433" s="14" t="str">
        <f>"'"&amp;TabClienteLocalidade[[#This Row],[Localidade]]&amp;"'"</f>
        <v>'BUIQUE - BREJO SAO JOSE'</v>
      </c>
      <c r="J433" s="14" t="s">
        <v>8399</v>
      </c>
      <c r="K433" s="14" t="str">
        <f>"'"&amp;TabClienteLocalidade[[#This Row],[Colunas2]]&amp;"'"</f>
        <v>'BUIQUE'</v>
      </c>
      <c r="L433" s="14" t="s">
        <v>8399</v>
      </c>
      <c r="M433" s="14" t="str">
        <f>"'"&amp;TabClienteLocalidade[[#This Row],[UF]]&amp;"'"</f>
        <v>'PE'</v>
      </c>
      <c r="N433" s="14" t="s">
        <v>8399</v>
      </c>
      <c r="O433" s="14" t="str">
        <f>"'"&amp;IFERROR(TabClienteLocalidade[[#This Row],[Lat]],"")&amp;"'"</f>
        <v>''</v>
      </c>
      <c r="P433" s="14" t="s">
        <v>8399</v>
      </c>
      <c r="Q433" s="14" t="str">
        <f>"'"&amp;IFERROR(TabClienteLocalidade[[#This Row],[Log]],"")&amp;"'"</f>
        <v>''</v>
      </c>
      <c r="R433" s="14" t="s">
        <v>8399</v>
      </c>
      <c r="S433" s="14" t="str">
        <f t="shared" si="27"/>
        <v>'0'</v>
      </c>
      <c r="T433" s="213" t="s">
        <v>8397</v>
      </c>
      <c r="U433" s="213">
        <f>COUNTIFS(CLIENTE_FORN[NICK],TabClienteLocalidade[[#This Row],[Cliente]])</f>
        <v>1</v>
      </c>
      <c r="V433" s="174" t="s">
        <v>338</v>
      </c>
      <c r="W433" s="175"/>
      <c r="X433" s="175" t="s">
        <v>8097</v>
      </c>
      <c r="Y433" s="176" t="str">
        <f>IFERROR(INDEX(EtaCliente!K:K,MATCH(TabClienteLocalidade[[#This Row],[Validação]],EtaCliente!$B:$B,0)),TabClienteLocalidade[[#This Row],[Colunas14]])</f>
        <v>PE</v>
      </c>
      <c r="Z433" s="176" t="str">
        <f>IFERROR(INDEX(EtaCliente!M:M,MATCH(TabClienteLocalidade[[#This Row],[Validação]],EtaCliente!$B:$B,0)),TabClienteLocalidade[[#This Row],[Colunas13]])</f>
        <v>BUIQUE</v>
      </c>
      <c r="AA433" s="176">
        <f>COUNTIFS(EtaCliente!B:B,AB433,EtaCliente!B:B,"&gt;&amp;1")</f>
        <v>1</v>
      </c>
      <c r="AB433" s="176" t="str">
        <f>IF(TabClienteLocalidade[[#This Row],[Cliente]]="","",TabClienteLocalidade[[#This Row],[Cliente]]&amp;" - "&amp;TabClienteLocalidade[[#This Row],[Localidade]])</f>
        <v>COMPESA - BUIQUE - BREJO SAO JOSE</v>
      </c>
      <c r="AC433" s="191"/>
      <c r="AD433" s="191" t="e">
        <f t="shared" si="24"/>
        <v>#VALUE!</v>
      </c>
      <c r="AE433" s="191" t="e">
        <f t="shared" si="25"/>
        <v>#VALUE!</v>
      </c>
      <c r="AF433" s="191"/>
      <c r="AG433" s="191"/>
      <c r="AH433" s="191"/>
    </row>
    <row r="434" spans="1:34" x14ac:dyDescent="0.2">
      <c r="A434" s="14" t="str">
        <f t="shared" si="26"/>
        <v>(431, 'COMPESA', '', 'BURACO DO TATU', 'BOM JARDIM', 'PE', '', '', '0'),</v>
      </c>
      <c r="B434" s="14" t="s">
        <v>8395</v>
      </c>
      <c r="C434" s="14">
        <v>431</v>
      </c>
      <c r="D434" s="14" t="s">
        <v>8399</v>
      </c>
      <c r="E434" s="14" t="str">
        <f>"'"&amp;TabClienteLocalidade[[#This Row],[Cliente]]&amp;"'"</f>
        <v>'COMPESA'</v>
      </c>
      <c r="F434" s="14" t="s">
        <v>8399</v>
      </c>
      <c r="G434" s="14" t="str">
        <f>"'"&amp;TabClienteLocalidade[[#This Row],[Regional]]&amp;"'"</f>
        <v>''</v>
      </c>
      <c r="H434" s="14" t="s">
        <v>8399</v>
      </c>
      <c r="I434" s="14" t="str">
        <f>"'"&amp;TabClienteLocalidade[[#This Row],[Localidade]]&amp;"'"</f>
        <v>'BURACO DO TATU'</v>
      </c>
      <c r="J434" s="14" t="s">
        <v>8399</v>
      </c>
      <c r="K434" s="14" t="str">
        <f>"'"&amp;TabClienteLocalidade[[#This Row],[Colunas2]]&amp;"'"</f>
        <v>'BOM JARDIM'</v>
      </c>
      <c r="L434" s="14" t="s">
        <v>8399</v>
      </c>
      <c r="M434" s="14" t="str">
        <f>"'"&amp;TabClienteLocalidade[[#This Row],[UF]]&amp;"'"</f>
        <v>'PE'</v>
      </c>
      <c r="N434" s="14" t="s">
        <v>8399</v>
      </c>
      <c r="O434" s="14" t="str">
        <f>"'"&amp;IFERROR(TabClienteLocalidade[[#This Row],[Lat]],"")&amp;"'"</f>
        <v>''</v>
      </c>
      <c r="P434" s="14" t="s">
        <v>8399</v>
      </c>
      <c r="Q434" s="14" t="str">
        <f>"'"&amp;IFERROR(TabClienteLocalidade[[#This Row],[Log]],"")&amp;"'"</f>
        <v>''</v>
      </c>
      <c r="R434" s="14" t="s">
        <v>8399</v>
      </c>
      <c r="S434" s="14" t="str">
        <f t="shared" si="27"/>
        <v>'0'</v>
      </c>
      <c r="T434" s="213" t="s">
        <v>8397</v>
      </c>
      <c r="U434" s="213">
        <f>COUNTIFS(CLIENTE_FORN[NICK],TabClienteLocalidade[[#This Row],[Cliente]])</f>
        <v>1</v>
      </c>
      <c r="V434" s="145" t="s">
        <v>338</v>
      </c>
      <c r="W434" s="145"/>
      <c r="X434" s="145" t="s">
        <v>1650</v>
      </c>
      <c r="Y434" s="176" t="str">
        <f>IFERROR(INDEX(EtaCliente!K:K,MATCH(TabClienteLocalidade[[#This Row],[Validação]],EtaCliente!$B:$B,0)),TabClienteLocalidade[[#This Row],[Colunas14]])</f>
        <v>PE</v>
      </c>
      <c r="Z434" s="176" t="str">
        <f>IFERROR(INDEX(EtaCliente!M:M,MATCH(TabClienteLocalidade[[#This Row],[Validação]],EtaCliente!$B:$B,0)),TabClienteLocalidade[[#This Row],[Colunas13]])</f>
        <v>BOM JARDIM</v>
      </c>
      <c r="AA434" s="147">
        <f>COUNTIFS(EtaCliente!B:B,AB434,EtaCliente!B:B,"&gt;&amp;1")</f>
        <v>1</v>
      </c>
      <c r="AB434" s="146" t="str">
        <f>IF(TabClienteLocalidade[[#This Row],[Cliente]]="","",TabClienteLocalidade[[#This Row],[Cliente]]&amp;" - "&amp;TabClienteLocalidade[[#This Row],[Localidade]])</f>
        <v>COMPESA - BURACO DO TATU</v>
      </c>
      <c r="AC434" s="191"/>
      <c r="AD434" s="191" t="e">
        <f t="shared" si="24"/>
        <v>#VALUE!</v>
      </c>
      <c r="AE434" s="191" t="e">
        <f t="shared" si="25"/>
        <v>#VALUE!</v>
      </c>
      <c r="AF434" s="191"/>
      <c r="AG434" s="191"/>
      <c r="AH434" s="191"/>
    </row>
    <row r="435" spans="1:34" x14ac:dyDescent="0.2">
      <c r="A435" s="14" t="str">
        <f t="shared" si="26"/>
        <v>(432, 'COMPESA', '', 'CAIXA D'AGUA', '0', '0', '', '', '0'),</v>
      </c>
      <c r="B435" s="14" t="s">
        <v>8395</v>
      </c>
      <c r="C435" s="14">
        <v>432</v>
      </c>
      <c r="D435" s="14" t="s">
        <v>8399</v>
      </c>
      <c r="E435" s="14" t="str">
        <f>"'"&amp;TabClienteLocalidade[[#This Row],[Cliente]]&amp;"'"</f>
        <v>'COMPESA'</v>
      </c>
      <c r="F435" s="14" t="s">
        <v>8399</v>
      </c>
      <c r="G435" s="14" t="str">
        <f>"'"&amp;TabClienteLocalidade[[#This Row],[Regional]]&amp;"'"</f>
        <v>''</v>
      </c>
      <c r="H435" s="14" t="s">
        <v>8399</v>
      </c>
      <c r="I435" s="14" t="str">
        <f>"'"&amp;TabClienteLocalidade[[#This Row],[Localidade]]&amp;"'"</f>
        <v>'CAIXA D'AGUA'</v>
      </c>
      <c r="J435" s="14" t="s">
        <v>8399</v>
      </c>
      <c r="K435" s="14" t="str">
        <f>"'"&amp;TabClienteLocalidade[[#This Row],[Colunas2]]&amp;"'"</f>
        <v>'0'</v>
      </c>
      <c r="L435" s="14" t="s">
        <v>8399</v>
      </c>
      <c r="M435" s="14" t="str">
        <f>"'"&amp;TabClienteLocalidade[[#This Row],[UF]]&amp;"'"</f>
        <v>'0'</v>
      </c>
      <c r="N435" s="14" t="s">
        <v>8399</v>
      </c>
      <c r="O435" s="14" t="str">
        <f>"'"&amp;IFERROR(TabClienteLocalidade[[#This Row],[Lat]],"")&amp;"'"</f>
        <v>''</v>
      </c>
      <c r="P435" s="14" t="s">
        <v>8399</v>
      </c>
      <c r="Q435" s="14" t="str">
        <f>"'"&amp;IFERROR(TabClienteLocalidade[[#This Row],[Log]],"")&amp;"'"</f>
        <v>''</v>
      </c>
      <c r="R435" s="14" t="s">
        <v>8399</v>
      </c>
      <c r="S435" s="14" t="str">
        <f t="shared" si="27"/>
        <v>'0'</v>
      </c>
      <c r="T435" s="213" t="s">
        <v>8397</v>
      </c>
      <c r="U435" s="213">
        <f>COUNTIFS(CLIENTE_FORN[NICK],TabClienteLocalidade[[#This Row],[Cliente]])</f>
        <v>1</v>
      </c>
      <c r="V435" s="145" t="s">
        <v>338</v>
      </c>
      <c r="W435" s="145"/>
      <c r="X435" s="145" t="s">
        <v>1651</v>
      </c>
      <c r="Y435" s="176">
        <f>IFERROR(INDEX(EtaCliente!K:K,MATCH(TabClienteLocalidade[[#This Row],[Validação]],EtaCliente!$B:$B,0)),TabClienteLocalidade[[#This Row],[Colunas14]])</f>
        <v>0</v>
      </c>
      <c r="Z435" s="176">
        <f>IFERROR(INDEX(EtaCliente!M:M,MATCH(TabClienteLocalidade[[#This Row],[Validação]],EtaCliente!$B:$B,0)),TabClienteLocalidade[[#This Row],[Colunas13]])</f>
        <v>0</v>
      </c>
      <c r="AA435" s="147">
        <f>COUNTIFS(EtaCliente!B:B,AB435,EtaCliente!B:B,"&gt;&amp;1")</f>
        <v>0</v>
      </c>
      <c r="AB435" s="146" t="str">
        <f>IF(TabClienteLocalidade[[#This Row],[Cliente]]="","",TabClienteLocalidade[[#This Row],[Cliente]]&amp;" - "&amp;TabClienteLocalidade[[#This Row],[Localidade]])</f>
        <v>COMPESA - CAIXA D'AGUA</v>
      </c>
      <c r="AC435" s="191"/>
      <c r="AD435" s="191" t="e">
        <f t="shared" si="24"/>
        <v>#VALUE!</v>
      </c>
      <c r="AE435" s="191" t="e">
        <f t="shared" si="25"/>
        <v>#VALUE!</v>
      </c>
      <c r="AF435" s="191"/>
      <c r="AG435" s="191"/>
      <c r="AH435" s="191"/>
    </row>
    <row r="436" spans="1:34" x14ac:dyDescent="0.2">
      <c r="A436" s="14" t="str">
        <f t="shared" si="26"/>
        <v>(433, 'COMPESA', '', 'CALCADAS', 'CALCADO', 'PE', '', '', '0'),</v>
      </c>
      <c r="B436" s="14" t="s">
        <v>8395</v>
      </c>
      <c r="C436" s="14">
        <v>433</v>
      </c>
      <c r="D436" s="14" t="s">
        <v>8399</v>
      </c>
      <c r="E436" s="14" t="str">
        <f>"'"&amp;TabClienteLocalidade[[#This Row],[Cliente]]&amp;"'"</f>
        <v>'COMPESA'</v>
      </c>
      <c r="F436" s="14" t="s">
        <v>8399</v>
      </c>
      <c r="G436" s="14" t="str">
        <f>"'"&amp;TabClienteLocalidade[[#This Row],[Regional]]&amp;"'"</f>
        <v>''</v>
      </c>
      <c r="H436" s="14" t="s">
        <v>8399</v>
      </c>
      <c r="I436" s="14" t="str">
        <f>"'"&amp;TabClienteLocalidade[[#This Row],[Localidade]]&amp;"'"</f>
        <v>'CALCADAS'</v>
      </c>
      <c r="J436" s="14" t="s">
        <v>8399</v>
      </c>
      <c r="K436" s="14" t="str">
        <f>"'"&amp;TabClienteLocalidade[[#This Row],[Colunas2]]&amp;"'"</f>
        <v>'CALCADO'</v>
      </c>
      <c r="L436" s="14" t="s">
        <v>8399</v>
      </c>
      <c r="M436" s="14" t="str">
        <f>"'"&amp;TabClienteLocalidade[[#This Row],[UF]]&amp;"'"</f>
        <v>'PE'</v>
      </c>
      <c r="N436" s="14" t="s">
        <v>8399</v>
      </c>
      <c r="O436" s="14" t="str">
        <f>"'"&amp;IFERROR(TabClienteLocalidade[[#This Row],[Lat]],"")&amp;"'"</f>
        <v>''</v>
      </c>
      <c r="P436" s="14" t="s">
        <v>8399</v>
      </c>
      <c r="Q436" s="14" t="str">
        <f>"'"&amp;IFERROR(TabClienteLocalidade[[#This Row],[Log]],"")&amp;"'"</f>
        <v>''</v>
      </c>
      <c r="R436" s="14" t="s">
        <v>8399</v>
      </c>
      <c r="S436" s="14" t="str">
        <f t="shared" si="27"/>
        <v>'0'</v>
      </c>
      <c r="T436" s="213" t="s">
        <v>8397</v>
      </c>
      <c r="U436" s="213">
        <f>COUNTIFS(CLIENTE_FORN[NICK],TabClienteLocalidade[[#This Row],[Cliente]])</f>
        <v>1</v>
      </c>
      <c r="V436" s="174" t="s">
        <v>338</v>
      </c>
      <c r="W436" s="175"/>
      <c r="X436" s="175" t="s">
        <v>8098</v>
      </c>
      <c r="Y436" s="176" t="str">
        <f>IFERROR(INDEX(EtaCliente!K:K,MATCH(TabClienteLocalidade[[#This Row],[Validação]],EtaCliente!$B:$B,0)),TabClienteLocalidade[[#This Row],[Colunas14]])</f>
        <v>PE</v>
      </c>
      <c r="Z436" s="176" t="str">
        <f>IFERROR(INDEX(EtaCliente!M:M,MATCH(TabClienteLocalidade[[#This Row],[Validação]],EtaCliente!$B:$B,0)),TabClienteLocalidade[[#This Row],[Colunas13]])</f>
        <v>CALCADO</v>
      </c>
      <c r="AA436" s="176">
        <f>COUNTIFS(EtaCliente!B:B,AB436,EtaCliente!B:B,"&gt;&amp;1")</f>
        <v>1</v>
      </c>
      <c r="AB436" s="176" t="str">
        <f>IF(TabClienteLocalidade[[#This Row],[Cliente]]="","",TabClienteLocalidade[[#This Row],[Cliente]]&amp;" - "&amp;TabClienteLocalidade[[#This Row],[Localidade]])</f>
        <v>COMPESA - CALCADAS</v>
      </c>
      <c r="AC436" s="191"/>
      <c r="AD436" s="191" t="e">
        <f t="shared" si="24"/>
        <v>#VALUE!</v>
      </c>
      <c r="AE436" s="191" t="e">
        <f t="shared" si="25"/>
        <v>#VALUE!</v>
      </c>
      <c r="AF436" s="191"/>
      <c r="AG436" s="191"/>
      <c r="AH436" s="191"/>
    </row>
    <row r="437" spans="1:34" x14ac:dyDescent="0.2">
      <c r="A437" s="14" t="str">
        <f t="shared" si="26"/>
        <v>(434, 'COMPESA', '', 'CAMELA', 'IPOJUCA', 'PE', '', '', '0'),</v>
      </c>
      <c r="B437" s="14" t="s">
        <v>8395</v>
      </c>
      <c r="C437" s="14">
        <v>434</v>
      </c>
      <c r="D437" s="14" t="s">
        <v>8399</v>
      </c>
      <c r="E437" s="14" t="str">
        <f>"'"&amp;TabClienteLocalidade[[#This Row],[Cliente]]&amp;"'"</f>
        <v>'COMPESA'</v>
      </c>
      <c r="F437" s="14" t="s">
        <v>8399</v>
      </c>
      <c r="G437" s="14" t="str">
        <f>"'"&amp;TabClienteLocalidade[[#This Row],[Regional]]&amp;"'"</f>
        <v>''</v>
      </c>
      <c r="H437" s="14" t="s">
        <v>8399</v>
      </c>
      <c r="I437" s="14" t="str">
        <f>"'"&amp;TabClienteLocalidade[[#This Row],[Localidade]]&amp;"'"</f>
        <v>'CAMELA'</v>
      </c>
      <c r="J437" s="14" t="s">
        <v>8399</v>
      </c>
      <c r="K437" s="14" t="str">
        <f>"'"&amp;TabClienteLocalidade[[#This Row],[Colunas2]]&amp;"'"</f>
        <v>'IPOJUCA'</v>
      </c>
      <c r="L437" s="14" t="s">
        <v>8399</v>
      </c>
      <c r="M437" s="14" t="str">
        <f>"'"&amp;TabClienteLocalidade[[#This Row],[UF]]&amp;"'"</f>
        <v>'PE'</v>
      </c>
      <c r="N437" s="14" t="s">
        <v>8399</v>
      </c>
      <c r="O437" s="14" t="str">
        <f>"'"&amp;IFERROR(TabClienteLocalidade[[#This Row],[Lat]],"")&amp;"'"</f>
        <v>''</v>
      </c>
      <c r="P437" s="14" t="s">
        <v>8399</v>
      </c>
      <c r="Q437" s="14" t="str">
        <f>"'"&amp;IFERROR(TabClienteLocalidade[[#This Row],[Log]],"")&amp;"'"</f>
        <v>''</v>
      </c>
      <c r="R437" s="14" t="s">
        <v>8399</v>
      </c>
      <c r="S437" s="14" t="str">
        <f t="shared" si="27"/>
        <v>'0'</v>
      </c>
      <c r="T437" s="213" t="s">
        <v>8397</v>
      </c>
      <c r="U437" s="213">
        <f>COUNTIFS(CLIENTE_FORN[NICK],TabClienteLocalidade[[#This Row],[Cliente]])</f>
        <v>1</v>
      </c>
      <c r="V437" s="174" t="s">
        <v>338</v>
      </c>
      <c r="W437" s="175"/>
      <c r="X437" s="175" t="s">
        <v>8099</v>
      </c>
      <c r="Y437" s="176" t="str">
        <f>IFERROR(INDEX(EtaCliente!K:K,MATCH(TabClienteLocalidade[[#This Row],[Validação]],EtaCliente!$B:$B,0)),TabClienteLocalidade[[#This Row],[Colunas14]])</f>
        <v>PE</v>
      </c>
      <c r="Z437" s="176" t="str">
        <f>IFERROR(INDEX(EtaCliente!M:M,MATCH(TabClienteLocalidade[[#This Row],[Validação]],EtaCliente!$B:$B,0)),TabClienteLocalidade[[#This Row],[Colunas13]])</f>
        <v>IPOJUCA</v>
      </c>
      <c r="AA437" s="176">
        <f>COUNTIFS(EtaCliente!B:B,AB437,EtaCliente!B:B,"&gt;&amp;1")</f>
        <v>1</v>
      </c>
      <c r="AB437" s="176" t="str">
        <f>IF(TabClienteLocalidade[[#This Row],[Cliente]]="","",TabClienteLocalidade[[#This Row],[Cliente]]&amp;" - "&amp;TabClienteLocalidade[[#This Row],[Localidade]])</f>
        <v>COMPESA - CAMELA</v>
      </c>
      <c r="AC437" s="191"/>
      <c r="AD437" s="191" t="e">
        <f t="shared" si="24"/>
        <v>#VALUE!</v>
      </c>
      <c r="AE437" s="191" t="e">
        <f t="shared" si="25"/>
        <v>#VALUE!</v>
      </c>
      <c r="AF437" s="191"/>
      <c r="AG437" s="191"/>
      <c r="AH437" s="191"/>
    </row>
    <row r="438" spans="1:34" x14ac:dyDescent="0.2">
      <c r="A438" s="14" t="str">
        <f t="shared" si="26"/>
        <v>(435, 'COMPESA', '', 'CAMOCIM DE SAO FELIX', 'CAMOCIM DE SAO FELIX', 'PE', '', '', '0'),</v>
      </c>
      <c r="B438" s="14" t="s">
        <v>8395</v>
      </c>
      <c r="C438" s="14">
        <v>435</v>
      </c>
      <c r="D438" s="14" t="s">
        <v>8399</v>
      </c>
      <c r="E438" s="14" t="str">
        <f>"'"&amp;TabClienteLocalidade[[#This Row],[Cliente]]&amp;"'"</f>
        <v>'COMPESA'</v>
      </c>
      <c r="F438" s="14" t="s">
        <v>8399</v>
      </c>
      <c r="G438" s="14" t="str">
        <f>"'"&amp;TabClienteLocalidade[[#This Row],[Regional]]&amp;"'"</f>
        <v>''</v>
      </c>
      <c r="H438" s="14" t="s">
        <v>8399</v>
      </c>
      <c r="I438" s="14" t="str">
        <f>"'"&amp;TabClienteLocalidade[[#This Row],[Localidade]]&amp;"'"</f>
        <v>'CAMOCIM DE SAO FELIX'</v>
      </c>
      <c r="J438" s="14" t="s">
        <v>8399</v>
      </c>
      <c r="K438" s="14" t="str">
        <f>"'"&amp;TabClienteLocalidade[[#This Row],[Colunas2]]&amp;"'"</f>
        <v>'CAMOCIM DE SAO FELIX'</v>
      </c>
      <c r="L438" s="14" t="s">
        <v>8399</v>
      </c>
      <c r="M438" s="14" t="str">
        <f>"'"&amp;TabClienteLocalidade[[#This Row],[UF]]&amp;"'"</f>
        <v>'PE'</v>
      </c>
      <c r="N438" s="14" t="s">
        <v>8399</v>
      </c>
      <c r="O438" s="14" t="str">
        <f>"'"&amp;IFERROR(TabClienteLocalidade[[#This Row],[Lat]],"")&amp;"'"</f>
        <v>''</v>
      </c>
      <c r="P438" s="14" t="s">
        <v>8399</v>
      </c>
      <c r="Q438" s="14" t="str">
        <f>"'"&amp;IFERROR(TabClienteLocalidade[[#This Row],[Log]],"")&amp;"'"</f>
        <v>''</v>
      </c>
      <c r="R438" s="14" t="s">
        <v>8399</v>
      </c>
      <c r="S438" s="14" t="str">
        <f t="shared" si="27"/>
        <v>'0'</v>
      </c>
      <c r="T438" s="213" t="s">
        <v>8397</v>
      </c>
      <c r="U438" s="213">
        <f>COUNTIFS(CLIENTE_FORN[NICK],TabClienteLocalidade[[#This Row],[Cliente]])</f>
        <v>1</v>
      </c>
      <c r="V438" s="145" t="s">
        <v>338</v>
      </c>
      <c r="W438" s="145"/>
      <c r="X438" s="145" t="s">
        <v>1652</v>
      </c>
      <c r="Y438" s="176" t="str">
        <f>IFERROR(INDEX(EtaCliente!K:K,MATCH(TabClienteLocalidade[[#This Row],[Validação]],EtaCliente!$B:$B,0)),TabClienteLocalidade[[#This Row],[Colunas14]])</f>
        <v>PE</v>
      </c>
      <c r="Z438" s="176" t="str">
        <f>IFERROR(INDEX(EtaCliente!M:M,MATCH(TabClienteLocalidade[[#This Row],[Validação]],EtaCliente!$B:$B,0)),TabClienteLocalidade[[#This Row],[Colunas13]])</f>
        <v>CAMOCIM DE SAO FELIX</v>
      </c>
      <c r="AA438" s="147">
        <f>COUNTIFS(EtaCliente!B:B,AB438,EtaCliente!B:B,"&gt;&amp;1")</f>
        <v>1</v>
      </c>
      <c r="AB438" s="146" t="str">
        <f>IF(TabClienteLocalidade[[#This Row],[Cliente]]="","",TabClienteLocalidade[[#This Row],[Cliente]]&amp;" - "&amp;TabClienteLocalidade[[#This Row],[Localidade]])</f>
        <v>COMPESA - CAMOCIM DE SAO FELIX</v>
      </c>
      <c r="AC438" s="191"/>
      <c r="AD438" s="191" t="e">
        <f t="shared" si="24"/>
        <v>#VALUE!</v>
      </c>
      <c r="AE438" s="191" t="e">
        <f t="shared" si="25"/>
        <v>#VALUE!</v>
      </c>
      <c r="AF438" s="191"/>
      <c r="AG438" s="191"/>
      <c r="AH438" s="191"/>
    </row>
    <row r="439" spans="1:34" x14ac:dyDescent="0.2">
      <c r="A439" s="14" t="str">
        <f t="shared" si="26"/>
        <v>(436, 'COMPESA', '', 'CAPOEIRA', 'CAPOEIRAS', 'PE', '', '', '0'),</v>
      </c>
      <c r="B439" s="14" t="s">
        <v>8395</v>
      </c>
      <c r="C439" s="14">
        <v>436</v>
      </c>
      <c r="D439" s="14" t="s">
        <v>8399</v>
      </c>
      <c r="E439" s="14" t="str">
        <f>"'"&amp;TabClienteLocalidade[[#This Row],[Cliente]]&amp;"'"</f>
        <v>'COMPESA'</v>
      </c>
      <c r="F439" s="14" t="s">
        <v>8399</v>
      </c>
      <c r="G439" s="14" t="str">
        <f>"'"&amp;TabClienteLocalidade[[#This Row],[Regional]]&amp;"'"</f>
        <v>''</v>
      </c>
      <c r="H439" s="14" t="s">
        <v>8399</v>
      </c>
      <c r="I439" s="14" t="str">
        <f>"'"&amp;TabClienteLocalidade[[#This Row],[Localidade]]&amp;"'"</f>
        <v>'CAPOEIRA'</v>
      </c>
      <c r="J439" s="14" t="s">
        <v>8399</v>
      </c>
      <c r="K439" s="14" t="str">
        <f>"'"&amp;TabClienteLocalidade[[#This Row],[Colunas2]]&amp;"'"</f>
        <v>'CAPOEIRAS'</v>
      </c>
      <c r="L439" s="14" t="s">
        <v>8399</v>
      </c>
      <c r="M439" s="14" t="str">
        <f>"'"&amp;TabClienteLocalidade[[#This Row],[UF]]&amp;"'"</f>
        <v>'PE'</v>
      </c>
      <c r="N439" s="14" t="s">
        <v>8399</v>
      </c>
      <c r="O439" s="14" t="str">
        <f>"'"&amp;IFERROR(TabClienteLocalidade[[#This Row],[Lat]],"")&amp;"'"</f>
        <v>''</v>
      </c>
      <c r="P439" s="14" t="s">
        <v>8399</v>
      </c>
      <c r="Q439" s="14" t="str">
        <f>"'"&amp;IFERROR(TabClienteLocalidade[[#This Row],[Log]],"")&amp;"'"</f>
        <v>''</v>
      </c>
      <c r="R439" s="14" t="s">
        <v>8399</v>
      </c>
      <c r="S439" s="14" t="str">
        <f t="shared" si="27"/>
        <v>'0'</v>
      </c>
      <c r="T439" s="213" t="s">
        <v>8397</v>
      </c>
      <c r="U439" s="213">
        <f>COUNTIFS(CLIENTE_FORN[NICK],TabClienteLocalidade[[#This Row],[Cliente]])</f>
        <v>1</v>
      </c>
      <c r="V439" s="174" t="s">
        <v>338</v>
      </c>
      <c r="W439" s="175"/>
      <c r="X439" s="175" t="s">
        <v>8100</v>
      </c>
      <c r="Y439" s="176" t="str">
        <f>IFERROR(INDEX(EtaCliente!K:K,MATCH(TabClienteLocalidade[[#This Row],[Validação]],EtaCliente!$B:$B,0)),TabClienteLocalidade[[#This Row],[Colunas14]])</f>
        <v>PE</v>
      </c>
      <c r="Z439" s="176" t="str">
        <f>IFERROR(INDEX(EtaCliente!M:M,MATCH(TabClienteLocalidade[[#This Row],[Validação]],EtaCliente!$B:$B,0)),TabClienteLocalidade[[#This Row],[Colunas13]])</f>
        <v>CAPOEIRAS</v>
      </c>
      <c r="AA439" s="176">
        <f>COUNTIFS(EtaCliente!B:B,AB439,EtaCliente!B:B,"&gt;&amp;1")</f>
        <v>1</v>
      </c>
      <c r="AB439" s="176" t="str">
        <f>IF(TabClienteLocalidade[[#This Row],[Cliente]]="","",TabClienteLocalidade[[#This Row],[Cliente]]&amp;" - "&amp;TabClienteLocalidade[[#This Row],[Localidade]])</f>
        <v>COMPESA - CAPOEIRA</v>
      </c>
      <c r="AC439" s="191"/>
      <c r="AD439" s="191" t="e">
        <f t="shared" si="24"/>
        <v>#VALUE!</v>
      </c>
      <c r="AE439" s="191" t="e">
        <f t="shared" si="25"/>
        <v>#VALUE!</v>
      </c>
      <c r="AF439" s="191"/>
      <c r="AG439" s="191"/>
      <c r="AH439" s="191"/>
    </row>
    <row r="440" spans="1:34" x14ac:dyDescent="0.2">
      <c r="A440" s="14" t="str">
        <f t="shared" si="26"/>
        <v>(437, 'COMPESA', '', 'CARUARU PETRÓPOLIS', '0', '0', '', '', '0'),</v>
      </c>
      <c r="B440" s="14" t="s">
        <v>8395</v>
      </c>
      <c r="C440" s="14">
        <v>437</v>
      </c>
      <c r="D440" s="14" t="s">
        <v>8399</v>
      </c>
      <c r="E440" s="14" t="str">
        <f>"'"&amp;TabClienteLocalidade[[#This Row],[Cliente]]&amp;"'"</f>
        <v>'COMPESA'</v>
      </c>
      <c r="F440" s="14" t="s">
        <v>8399</v>
      </c>
      <c r="G440" s="14" t="str">
        <f>"'"&amp;TabClienteLocalidade[[#This Row],[Regional]]&amp;"'"</f>
        <v>''</v>
      </c>
      <c r="H440" s="14" t="s">
        <v>8399</v>
      </c>
      <c r="I440" s="14" t="str">
        <f>"'"&amp;TabClienteLocalidade[[#This Row],[Localidade]]&amp;"'"</f>
        <v>'CARUARU PETRÓPOLIS'</v>
      </c>
      <c r="J440" s="14" t="s">
        <v>8399</v>
      </c>
      <c r="K440" s="14" t="str">
        <f>"'"&amp;TabClienteLocalidade[[#This Row],[Colunas2]]&amp;"'"</f>
        <v>'0'</v>
      </c>
      <c r="L440" s="14" t="s">
        <v>8399</v>
      </c>
      <c r="M440" s="14" t="str">
        <f>"'"&amp;TabClienteLocalidade[[#This Row],[UF]]&amp;"'"</f>
        <v>'0'</v>
      </c>
      <c r="N440" s="14" t="s">
        <v>8399</v>
      </c>
      <c r="O440" s="14" t="str">
        <f>"'"&amp;IFERROR(TabClienteLocalidade[[#This Row],[Lat]],"")&amp;"'"</f>
        <v>''</v>
      </c>
      <c r="P440" s="14" t="s">
        <v>8399</v>
      </c>
      <c r="Q440" s="14" t="str">
        <f>"'"&amp;IFERROR(TabClienteLocalidade[[#This Row],[Log]],"")&amp;"'"</f>
        <v>''</v>
      </c>
      <c r="R440" s="14" t="s">
        <v>8399</v>
      </c>
      <c r="S440" s="14" t="str">
        <f t="shared" si="27"/>
        <v>'0'</v>
      </c>
      <c r="T440" s="213" t="s">
        <v>8397</v>
      </c>
      <c r="U440" s="213">
        <f>COUNTIFS(CLIENTE_FORN[NICK],TabClienteLocalidade[[#This Row],[Cliente]])</f>
        <v>1</v>
      </c>
      <c r="V440" s="145" t="s">
        <v>338</v>
      </c>
      <c r="W440" s="145"/>
      <c r="X440" s="145" t="s">
        <v>7310</v>
      </c>
      <c r="Y440" s="176">
        <f>IFERROR(INDEX(EtaCliente!K:K,MATCH(TabClienteLocalidade[[#This Row],[Validação]],EtaCliente!$B:$B,0)),TabClienteLocalidade[[#This Row],[Colunas14]])</f>
        <v>0</v>
      </c>
      <c r="Z440" s="176">
        <f>IFERROR(INDEX(EtaCliente!M:M,MATCH(TabClienteLocalidade[[#This Row],[Validação]],EtaCliente!$B:$B,0)),TabClienteLocalidade[[#This Row],[Colunas13]])</f>
        <v>0</v>
      </c>
      <c r="AA440" s="147">
        <f>COUNTIFS(EtaCliente!B:B,AB440,EtaCliente!B:B,"&gt;&amp;1")</f>
        <v>0</v>
      </c>
      <c r="AB440" s="146" t="str">
        <f>IF(TabClienteLocalidade[[#This Row],[Cliente]]="","",TabClienteLocalidade[[#This Row],[Cliente]]&amp;" - "&amp;TabClienteLocalidade[[#This Row],[Localidade]])</f>
        <v>COMPESA - CARUARU PETRÓPOLIS</v>
      </c>
      <c r="AC440" s="191"/>
      <c r="AD440" s="191" t="e">
        <f t="shared" si="24"/>
        <v>#VALUE!</v>
      </c>
      <c r="AE440" s="191" t="e">
        <f t="shared" si="25"/>
        <v>#VALUE!</v>
      </c>
      <c r="AF440" s="191"/>
      <c r="AG440" s="191"/>
      <c r="AH440" s="191"/>
    </row>
    <row r="441" spans="1:34" x14ac:dyDescent="0.2">
      <c r="A441" s="14" t="str">
        <f t="shared" si="26"/>
        <v>(438, 'COMPESA', '', 'CHA DE ALEGRIA', 'CHA DE ALEGRIA', 'PE', '', '', '0'),</v>
      </c>
      <c r="B441" s="14" t="s">
        <v>8395</v>
      </c>
      <c r="C441" s="14">
        <v>438</v>
      </c>
      <c r="D441" s="14" t="s">
        <v>8399</v>
      </c>
      <c r="E441" s="14" t="str">
        <f>"'"&amp;TabClienteLocalidade[[#This Row],[Cliente]]&amp;"'"</f>
        <v>'COMPESA'</v>
      </c>
      <c r="F441" s="14" t="s">
        <v>8399</v>
      </c>
      <c r="G441" s="14" t="str">
        <f>"'"&amp;TabClienteLocalidade[[#This Row],[Regional]]&amp;"'"</f>
        <v>''</v>
      </c>
      <c r="H441" s="14" t="s">
        <v>8399</v>
      </c>
      <c r="I441" s="14" t="str">
        <f>"'"&amp;TabClienteLocalidade[[#This Row],[Localidade]]&amp;"'"</f>
        <v>'CHA DE ALEGRIA'</v>
      </c>
      <c r="J441" s="14" t="s">
        <v>8399</v>
      </c>
      <c r="K441" s="14" t="str">
        <f>"'"&amp;TabClienteLocalidade[[#This Row],[Colunas2]]&amp;"'"</f>
        <v>'CHA DE ALEGRIA'</v>
      </c>
      <c r="L441" s="14" t="s">
        <v>8399</v>
      </c>
      <c r="M441" s="14" t="str">
        <f>"'"&amp;TabClienteLocalidade[[#This Row],[UF]]&amp;"'"</f>
        <v>'PE'</v>
      </c>
      <c r="N441" s="14" t="s">
        <v>8399</v>
      </c>
      <c r="O441" s="14" t="str">
        <f>"'"&amp;IFERROR(TabClienteLocalidade[[#This Row],[Lat]],"")&amp;"'"</f>
        <v>''</v>
      </c>
      <c r="P441" s="14" t="s">
        <v>8399</v>
      </c>
      <c r="Q441" s="14" t="str">
        <f>"'"&amp;IFERROR(TabClienteLocalidade[[#This Row],[Log]],"")&amp;"'"</f>
        <v>''</v>
      </c>
      <c r="R441" s="14" t="s">
        <v>8399</v>
      </c>
      <c r="S441" s="14" t="str">
        <f t="shared" si="27"/>
        <v>'0'</v>
      </c>
      <c r="T441" s="213" t="s">
        <v>8397</v>
      </c>
      <c r="U441" s="213">
        <f>COUNTIFS(CLIENTE_FORN[NICK],TabClienteLocalidade[[#This Row],[Cliente]])</f>
        <v>1</v>
      </c>
      <c r="V441" s="174" t="s">
        <v>338</v>
      </c>
      <c r="W441" s="175"/>
      <c r="X441" s="175" t="s">
        <v>8101</v>
      </c>
      <c r="Y441" s="176" t="str">
        <f>IFERROR(INDEX(EtaCliente!K:K,MATCH(TabClienteLocalidade[[#This Row],[Validação]],EtaCliente!$B:$B,0)),TabClienteLocalidade[[#This Row],[Colunas14]])</f>
        <v>PE</v>
      </c>
      <c r="Z441" s="176" t="str">
        <f>IFERROR(INDEX(EtaCliente!M:M,MATCH(TabClienteLocalidade[[#This Row],[Validação]],EtaCliente!$B:$B,0)),TabClienteLocalidade[[#This Row],[Colunas13]])</f>
        <v>CHA DE ALEGRIA</v>
      </c>
      <c r="AA441" s="176">
        <f>COUNTIFS(EtaCliente!B:B,AB441,EtaCliente!B:B,"&gt;&amp;1")</f>
        <v>1</v>
      </c>
      <c r="AB441" s="176" t="str">
        <f>IF(TabClienteLocalidade[[#This Row],[Cliente]]="","",TabClienteLocalidade[[#This Row],[Cliente]]&amp;" - "&amp;TabClienteLocalidade[[#This Row],[Localidade]])</f>
        <v>COMPESA - CHA DE ALEGRIA</v>
      </c>
      <c r="AC441" s="191"/>
      <c r="AD441" s="191" t="e">
        <f t="shared" si="24"/>
        <v>#VALUE!</v>
      </c>
      <c r="AE441" s="191" t="e">
        <f t="shared" si="25"/>
        <v>#VALUE!</v>
      </c>
      <c r="AF441" s="191"/>
      <c r="AG441" s="191"/>
      <c r="AH441" s="191"/>
    </row>
    <row r="442" spans="1:34" x14ac:dyDescent="0.2">
      <c r="A442" s="14" t="str">
        <f t="shared" si="26"/>
        <v>(439, 'COMPESA', '', 'CHA GRANDE', 'CHA GRANDE', 'PE', '', '', '0'),</v>
      </c>
      <c r="B442" s="14" t="s">
        <v>8395</v>
      </c>
      <c r="C442" s="14">
        <v>439</v>
      </c>
      <c r="D442" s="14" t="s">
        <v>8399</v>
      </c>
      <c r="E442" s="14" t="str">
        <f>"'"&amp;TabClienteLocalidade[[#This Row],[Cliente]]&amp;"'"</f>
        <v>'COMPESA'</v>
      </c>
      <c r="F442" s="14" t="s">
        <v>8399</v>
      </c>
      <c r="G442" s="14" t="str">
        <f>"'"&amp;TabClienteLocalidade[[#This Row],[Regional]]&amp;"'"</f>
        <v>''</v>
      </c>
      <c r="H442" s="14" t="s">
        <v>8399</v>
      </c>
      <c r="I442" s="14" t="str">
        <f>"'"&amp;TabClienteLocalidade[[#This Row],[Localidade]]&amp;"'"</f>
        <v>'CHA GRANDE'</v>
      </c>
      <c r="J442" s="14" t="s">
        <v>8399</v>
      </c>
      <c r="K442" s="14" t="str">
        <f>"'"&amp;TabClienteLocalidade[[#This Row],[Colunas2]]&amp;"'"</f>
        <v>'CHA GRANDE'</v>
      </c>
      <c r="L442" s="14" t="s">
        <v>8399</v>
      </c>
      <c r="M442" s="14" t="str">
        <f>"'"&amp;TabClienteLocalidade[[#This Row],[UF]]&amp;"'"</f>
        <v>'PE'</v>
      </c>
      <c r="N442" s="14" t="s">
        <v>8399</v>
      </c>
      <c r="O442" s="14" t="str">
        <f>"'"&amp;IFERROR(TabClienteLocalidade[[#This Row],[Lat]],"")&amp;"'"</f>
        <v>''</v>
      </c>
      <c r="P442" s="14" t="s">
        <v>8399</v>
      </c>
      <c r="Q442" s="14" t="str">
        <f>"'"&amp;IFERROR(TabClienteLocalidade[[#This Row],[Log]],"")&amp;"'"</f>
        <v>''</v>
      </c>
      <c r="R442" s="14" t="s">
        <v>8399</v>
      </c>
      <c r="S442" s="14" t="str">
        <f t="shared" si="27"/>
        <v>'0'</v>
      </c>
      <c r="T442" s="213" t="s">
        <v>8397</v>
      </c>
      <c r="U442" s="213">
        <f>COUNTIFS(CLIENTE_FORN[NICK],TabClienteLocalidade[[#This Row],[Cliente]])</f>
        <v>1</v>
      </c>
      <c r="V442" s="174" t="s">
        <v>338</v>
      </c>
      <c r="W442" s="175"/>
      <c r="X442" s="175" t="s">
        <v>8102</v>
      </c>
      <c r="Y442" s="176" t="str">
        <f>IFERROR(INDEX(EtaCliente!K:K,MATCH(TabClienteLocalidade[[#This Row],[Validação]],EtaCliente!$B:$B,0)),TabClienteLocalidade[[#This Row],[Colunas14]])</f>
        <v>PE</v>
      </c>
      <c r="Z442" s="176" t="str">
        <f>IFERROR(INDEX(EtaCliente!M:M,MATCH(TabClienteLocalidade[[#This Row],[Validação]],EtaCliente!$B:$B,0)),TabClienteLocalidade[[#This Row],[Colunas13]])</f>
        <v>CHA GRANDE</v>
      </c>
      <c r="AA442" s="176">
        <f>COUNTIFS(EtaCliente!B:B,AB442,EtaCliente!B:B,"&gt;&amp;1")</f>
        <v>1</v>
      </c>
      <c r="AB442" s="176" t="str">
        <f>IF(TabClienteLocalidade[[#This Row],[Cliente]]="","",TabClienteLocalidade[[#This Row],[Cliente]]&amp;" - "&amp;TabClienteLocalidade[[#This Row],[Localidade]])</f>
        <v>COMPESA - CHA GRANDE</v>
      </c>
      <c r="AC442" s="191"/>
      <c r="AD442" s="191" t="e">
        <f t="shared" si="24"/>
        <v>#VALUE!</v>
      </c>
      <c r="AE442" s="191" t="e">
        <f t="shared" si="25"/>
        <v>#VALUE!</v>
      </c>
      <c r="AF442" s="191"/>
      <c r="AG442" s="191"/>
      <c r="AH442" s="191"/>
    </row>
    <row r="443" spans="1:34" x14ac:dyDescent="0.2">
      <c r="A443" s="14" t="str">
        <f t="shared" si="26"/>
        <v>(440, 'COMPESA', '', 'CHARNECA', 'CABO DE SANTO AGOSTINHO', 'PE', '', '', '0'),</v>
      </c>
      <c r="B443" s="14" t="s">
        <v>8395</v>
      </c>
      <c r="C443" s="14">
        <v>440</v>
      </c>
      <c r="D443" s="14" t="s">
        <v>8399</v>
      </c>
      <c r="E443" s="14" t="str">
        <f>"'"&amp;TabClienteLocalidade[[#This Row],[Cliente]]&amp;"'"</f>
        <v>'COMPESA'</v>
      </c>
      <c r="F443" s="14" t="s">
        <v>8399</v>
      </c>
      <c r="G443" s="14" t="str">
        <f>"'"&amp;TabClienteLocalidade[[#This Row],[Regional]]&amp;"'"</f>
        <v>''</v>
      </c>
      <c r="H443" s="14" t="s">
        <v>8399</v>
      </c>
      <c r="I443" s="14" t="str">
        <f>"'"&amp;TabClienteLocalidade[[#This Row],[Localidade]]&amp;"'"</f>
        <v>'CHARNECA'</v>
      </c>
      <c r="J443" s="14" t="s">
        <v>8399</v>
      </c>
      <c r="K443" s="14" t="str">
        <f>"'"&amp;TabClienteLocalidade[[#This Row],[Colunas2]]&amp;"'"</f>
        <v>'CABO DE SANTO AGOSTINHO'</v>
      </c>
      <c r="L443" s="14" t="s">
        <v>8399</v>
      </c>
      <c r="M443" s="14" t="str">
        <f>"'"&amp;TabClienteLocalidade[[#This Row],[UF]]&amp;"'"</f>
        <v>'PE'</v>
      </c>
      <c r="N443" s="14" t="s">
        <v>8399</v>
      </c>
      <c r="O443" s="14" t="str">
        <f>"'"&amp;IFERROR(TabClienteLocalidade[[#This Row],[Lat]],"")&amp;"'"</f>
        <v>''</v>
      </c>
      <c r="P443" s="14" t="s">
        <v>8399</v>
      </c>
      <c r="Q443" s="14" t="str">
        <f>"'"&amp;IFERROR(TabClienteLocalidade[[#This Row],[Log]],"")&amp;"'"</f>
        <v>''</v>
      </c>
      <c r="R443" s="14" t="s">
        <v>8399</v>
      </c>
      <c r="S443" s="14" t="str">
        <f t="shared" si="27"/>
        <v>'0'</v>
      </c>
      <c r="T443" s="213" t="s">
        <v>8397</v>
      </c>
      <c r="U443" s="213">
        <f>COUNTIFS(CLIENTE_FORN[NICK],TabClienteLocalidade[[#This Row],[Cliente]])</f>
        <v>1</v>
      </c>
      <c r="V443" s="174" t="s">
        <v>338</v>
      </c>
      <c r="W443" s="175"/>
      <c r="X443" s="175" t="s">
        <v>8103</v>
      </c>
      <c r="Y443" s="176" t="str">
        <f>IFERROR(INDEX(EtaCliente!K:K,MATCH(TabClienteLocalidade[[#This Row],[Validação]],EtaCliente!$B:$B,0)),TabClienteLocalidade[[#This Row],[Colunas14]])</f>
        <v>PE</v>
      </c>
      <c r="Z443" s="176" t="str">
        <f>IFERROR(INDEX(EtaCliente!M:M,MATCH(TabClienteLocalidade[[#This Row],[Validação]],EtaCliente!$B:$B,0)),TabClienteLocalidade[[#This Row],[Colunas13]])</f>
        <v>CABO DE SANTO AGOSTINHO</v>
      </c>
      <c r="AA443" s="176">
        <f>COUNTIFS(EtaCliente!B:B,AB443,EtaCliente!B:B,"&gt;&amp;1")</f>
        <v>1</v>
      </c>
      <c r="AB443" s="176" t="str">
        <f>IF(TabClienteLocalidade[[#This Row],[Cliente]]="","",TabClienteLocalidade[[#This Row],[Cliente]]&amp;" - "&amp;TabClienteLocalidade[[#This Row],[Localidade]])</f>
        <v>COMPESA - CHARNECA</v>
      </c>
      <c r="AC443" s="191"/>
      <c r="AD443" s="191" t="e">
        <f t="shared" si="24"/>
        <v>#VALUE!</v>
      </c>
      <c r="AE443" s="191" t="e">
        <f t="shared" si="25"/>
        <v>#VALUE!</v>
      </c>
      <c r="AF443" s="191"/>
      <c r="AG443" s="191"/>
      <c r="AH443" s="191"/>
    </row>
    <row r="444" spans="1:34" x14ac:dyDescent="0.2">
      <c r="A444" s="14" t="str">
        <f t="shared" si="26"/>
        <v>(441, 'COMPESA', '', 'CIMBRES IPANEMINHA', 'PESQUEIRA', 'PE', '', '', '0'),</v>
      </c>
      <c r="B444" s="14" t="s">
        <v>8395</v>
      </c>
      <c r="C444" s="14">
        <v>441</v>
      </c>
      <c r="D444" s="14" t="s">
        <v>8399</v>
      </c>
      <c r="E444" s="14" t="str">
        <f>"'"&amp;TabClienteLocalidade[[#This Row],[Cliente]]&amp;"'"</f>
        <v>'COMPESA'</v>
      </c>
      <c r="F444" s="14" t="s">
        <v>8399</v>
      </c>
      <c r="G444" s="14" t="str">
        <f>"'"&amp;TabClienteLocalidade[[#This Row],[Regional]]&amp;"'"</f>
        <v>''</v>
      </c>
      <c r="H444" s="14" t="s">
        <v>8399</v>
      </c>
      <c r="I444" s="14" t="str">
        <f>"'"&amp;TabClienteLocalidade[[#This Row],[Localidade]]&amp;"'"</f>
        <v>'CIMBRES IPANEMINHA'</v>
      </c>
      <c r="J444" s="14" t="s">
        <v>8399</v>
      </c>
      <c r="K444" s="14" t="str">
        <f>"'"&amp;TabClienteLocalidade[[#This Row],[Colunas2]]&amp;"'"</f>
        <v>'PESQUEIRA'</v>
      </c>
      <c r="L444" s="14" t="s">
        <v>8399</v>
      </c>
      <c r="M444" s="14" t="str">
        <f>"'"&amp;TabClienteLocalidade[[#This Row],[UF]]&amp;"'"</f>
        <v>'PE'</v>
      </c>
      <c r="N444" s="14" t="s">
        <v>8399</v>
      </c>
      <c r="O444" s="14" t="str">
        <f>"'"&amp;IFERROR(TabClienteLocalidade[[#This Row],[Lat]],"")&amp;"'"</f>
        <v>''</v>
      </c>
      <c r="P444" s="14" t="s">
        <v>8399</v>
      </c>
      <c r="Q444" s="14" t="str">
        <f>"'"&amp;IFERROR(TabClienteLocalidade[[#This Row],[Log]],"")&amp;"'"</f>
        <v>''</v>
      </c>
      <c r="R444" s="14" t="s">
        <v>8399</v>
      </c>
      <c r="S444" s="14" t="str">
        <f t="shared" si="27"/>
        <v>'0'</v>
      </c>
      <c r="T444" s="213" t="s">
        <v>8397</v>
      </c>
      <c r="U444" s="213">
        <f>COUNTIFS(CLIENTE_FORN[NICK],TabClienteLocalidade[[#This Row],[Cliente]])</f>
        <v>1</v>
      </c>
      <c r="V444" s="145" t="s">
        <v>338</v>
      </c>
      <c r="W444" s="145"/>
      <c r="X444" s="145" t="s">
        <v>1654</v>
      </c>
      <c r="Y444" s="176" t="str">
        <f>IFERROR(INDEX(EtaCliente!K:K,MATCH(TabClienteLocalidade[[#This Row],[Validação]],EtaCliente!$B:$B,0)),TabClienteLocalidade[[#This Row],[Colunas14]])</f>
        <v>PE</v>
      </c>
      <c r="Z444" s="176" t="str">
        <f>IFERROR(INDEX(EtaCliente!M:M,MATCH(TabClienteLocalidade[[#This Row],[Validação]],EtaCliente!$B:$B,0)),TabClienteLocalidade[[#This Row],[Colunas13]])</f>
        <v>PESQUEIRA</v>
      </c>
      <c r="AA444" s="147">
        <f>COUNTIFS(EtaCliente!B:B,AB444,EtaCliente!B:B,"&gt;&amp;1")</f>
        <v>1</v>
      </c>
      <c r="AB444" s="146" t="str">
        <f>IF(TabClienteLocalidade[[#This Row],[Cliente]]="","",TabClienteLocalidade[[#This Row],[Cliente]]&amp;" - "&amp;TabClienteLocalidade[[#This Row],[Localidade]])</f>
        <v>COMPESA - CIMBRES IPANEMINHA</v>
      </c>
      <c r="AC444" s="191"/>
      <c r="AD444" s="191" t="e">
        <f t="shared" si="24"/>
        <v>#VALUE!</v>
      </c>
      <c r="AE444" s="191" t="e">
        <f t="shared" si="25"/>
        <v>#VALUE!</v>
      </c>
      <c r="AF444" s="191"/>
      <c r="AG444" s="191"/>
      <c r="AH444" s="191"/>
    </row>
    <row r="445" spans="1:34" x14ac:dyDescent="0.2">
      <c r="A445" s="14" t="str">
        <f t="shared" si="26"/>
        <v>(442, 'COMPESA', '', 'CONDADO', 'CONDADO', 'PE', '', '', '0'),</v>
      </c>
      <c r="B445" s="14" t="s">
        <v>8395</v>
      </c>
      <c r="C445" s="14">
        <v>442</v>
      </c>
      <c r="D445" s="14" t="s">
        <v>8399</v>
      </c>
      <c r="E445" s="14" t="str">
        <f>"'"&amp;TabClienteLocalidade[[#This Row],[Cliente]]&amp;"'"</f>
        <v>'COMPESA'</v>
      </c>
      <c r="F445" s="14" t="s">
        <v>8399</v>
      </c>
      <c r="G445" s="14" t="str">
        <f>"'"&amp;TabClienteLocalidade[[#This Row],[Regional]]&amp;"'"</f>
        <v>''</v>
      </c>
      <c r="H445" s="14" t="s">
        <v>8399</v>
      </c>
      <c r="I445" s="14" t="str">
        <f>"'"&amp;TabClienteLocalidade[[#This Row],[Localidade]]&amp;"'"</f>
        <v>'CONDADO'</v>
      </c>
      <c r="J445" s="14" t="s">
        <v>8399</v>
      </c>
      <c r="K445" s="14" t="str">
        <f>"'"&amp;TabClienteLocalidade[[#This Row],[Colunas2]]&amp;"'"</f>
        <v>'CONDADO'</v>
      </c>
      <c r="L445" s="14" t="s">
        <v>8399</v>
      </c>
      <c r="M445" s="14" t="str">
        <f>"'"&amp;TabClienteLocalidade[[#This Row],[UF]]&amp;"'"</f>
        <v>'PE'</v>
      </c>
      <c r="N445" s="14" t="s">
        <v>8399</v>
      </c>
      <c r="O445" s="14" t="str">
        <f>"'"&amp;IFERROR(TabClienteLocalidade[[#This Row],[Lat]],"")&amp;"'"</f>
        <v>''</v>
      </c>
      <c r="P445" s="14" t="s">
        <v>8399</v>
      </c>
      <c r="Q445" s="14" t="str">
        <f>"'"&amp;IFERROR(TabClienteLocalidade[[#This Row],[Log]],"")&amp;"'"</f>
        <v>''</v>
      </c>
      <c r="R445" s="14" t="s">
        <v>8399</v>
      </c>
      <c r="S445" s="14" t="str">
        <f t="shared" si="27"/>
        <v>'0'</v>
      </c>
      <c r="T445" s="213" t="s">
        <v>8397</v>
      </c>
      <c r="U445" s="213">
        <f>COUNTIFS(CLIENTE_FORN[NICK],TabClienteLocalidade[[#This Row],[Cliente]])</f>
        <v>1</v>
      </c>
      <c r="V445" s="174" t="s">
        <v>338</v>
      </c>
      <c r="W445" s="175"/>
      <c r="X445" s="175" t="s">
        <v>7448</v>
      </c>
      <c r="Y445" s="176" t="str">
        <f>IFERROR(INDEX(EtaCliente!K:K,MATCH(TabClienteLocalidade[[#This Row],[Validação]],EtaCliente!$B:$B,0)),TabClienteLocalidade[[#This Row],[Colunas14]])</f>
        <v>PE</v>
      </c>
      <c r="Z445" s="176" t="str">
        <f>IFERROR(INDEX(EtaCliente!M:M,MATCH(TabClienteLocalidade[[#This Row],[Validação]],EtaCliente!$B:$B,0)),TabClienteLocalidade[[#This Row],[Colunas13]])</f>
        <v>CONDADO</v>
      </c>
      <c r="AA445" s="176">
        <f>COUNTIFS(EtaCliente!B:B,AB445,EtaCliente!B:B,"&gt;&amp;1")</f>
        <v>1</v>
      </c>
      <c r="AB445" s="176" t="str">
        <f>IF(TabClienteLocalidade[[#This Row],[Cliente]]="","",TabClienteLocalidade[[#This Row],[Cliente]]&amp;" - "&amp;TabClienteLocalidade[[#This Row],[Localidade]])</f>
        <v>COMPESA - CONDADO</v>
      </c>
      <c r="AC445" s="191"/>
      <c r="AD445" s="191" t="e">
        <f t="shared" si="24"/>
        <v>#VALUE!</v>
      </c>
      <c r="AE445" s="191" t="e">
        <f t="shared" si="25"/>
        <v>#VALUE!</v>
      </c>
      <c r="AF445" s="191"/>
      <c r="AG445" s="191"/>
      <c r="AH445" s="191"/>
    </row>
    <row r="446" spans="1:34" x14ac:dyDescent="0.2">
      <c r="A446" s="14" t="str">
        <f t="shared" si="26"/>
        <v>(443, 'COMPESA', '', 'CORRENTES', 'CORRENTES', 'PE', '', '', '0'),</v>
      </c>
      <c r="B446" s="14" t="s">
        <v>8395</v>
      </c>
      <c r="C446" s="14">
        <v>443</v>
      </c>
      <c r="D446" s="14" t="s">
        <v>8399</v>
      </c>
      <c r="E446" s="14" t="str">
        <f>"'"&amp;TabClienteLocalidade[[#This Row],[Cliente]]&amp;"'"</f>
        <v>'COMPESA'</v>
      </c>
      <c r="F446" s="14" t="s">
        <v>8399</v>
      </c>
      <c r="G446" s="14" t="str">
        <f>"'"&amp;TabClienteLocalidade[[#This Row],[Regional]]&amp;"'"</f>
        <v>''</v>
      </c>
      <c r="H446" s="14" t="s">
        <v>8399</v>
      </c>
      <c r="I446" s="14" t="str">
        <f>"'"&amp;TabClienteLocalidade[[#This Row],[Localidade]]&amp;"'"</f>
        <v>'CORRENTES'</v>
      </c>
      <c r="J446" s="14" t="s">
        <v>8399</v>
      </c>
      <c r="K446" s="14" t="str">
        <f>"'"&amp;TabClienteLocalidade[[#This Row],[Colunas2]]&amp;"'"</f>
        <v>'CORRENTES'</v>
      </c>
      <c r="L446" s="14" t="s">
        <v>8399</v>
      </c>
      <c r="M446" s="14" t="str">
        <f>"'"&amp;TabClienteLocalidade[[#This Row],[UF]]&amp;"'"</f>
        <v>'PE'</v>
      </c>
      <c r="N446" s="14" t="s">
        <v>8399</v>
      </c>
      <c r="O446" s="14" t="str">
        <f>"'"&amp;IFERROR(TabClienteLocalidade[[#This Row],[Lat]],"")&amp;"'"</f>
        <v>''</v>
      </c>
      <c r="P446" s="14" t="s">
        <v>8399</v>
      </c>
      <c r="Q446" s="14" t="str">
        <f>"'"&amp;IFERROR(TabClienteLocalidade[[#This Row],[Log]],"")&amp;"'"</f>
        <v>''</v>
      </c>
      <c r="R446" s="14" t="s">
        <v>8399</v>
      </c>
      <c r="S446" s="14" t="str">
        <f t="shared" si="27"/>
        <v>'0'</v>
      </c>
      <c r="T446" s="213" t="s">
        <v>8397</v>
      </c>
      <c r="U446" s="213">
        <f>COUNTIFS(CLIENTE_FORN[NICK],TabClienteLocalidade[[#This Row],[Cliente]])</f>
        <v>1</v>
      </c>
      <c r="V446" s="174" t="s">
        <v>338</v>
      </c>
      <c r="W446" s="175"/>
      <c r="X446" s="175" t="s">
        <v>8104</v>
      </c>
      <c r="Y446" s="176" t="str">
        <f>IFERROR(INDEX(EtaCliente!K:K,MATCH(TabClienteLocalidade[[#This Row],[Validação]],EtaCliente!$B:$B,0)),TabClienteLocalidade[[#This Row],[Colunas14]])</f>
        <v>PE</v>
      </c>
      <c r="Z446" s="176" t="str">
        <f>IFERROR(INDEX(EtaCliente!M:M,MATCH(TabClienteLocalidade[[#This Row],[Validação]],EtaCliente!$B:$B,0)),TabClienteLocalidade[[#This Row],[Colunas13]])</f>
        <v>CORRENTES</v>
      </c>
      <c r="AA446" s="176">
        <f>COUNTIFS(EtaCliente!B:B,AB446,EtaCliente!B:B,"&gt;&amp;1")</f>
        <v>1</v>
      </c>
      <c r="AB446" s="176" t="str">
        <f>IF(TabClienteLocalidade[[#This Row],[Cliente]]="","",TabClienteLocalidade[[#This Row],[Cliente]]&amp;" - "&amp;TabClienteLocalidade[[#This Row],[Localidade]])</f>
        <v>COMPESA - CORRENTES</v>
      </c>
      <c r="AC446" s="191"/>
      <c r="AD446" s="191" t="e">
        <f t="shared" si="24"/>
        <v>#VALUE!</v>
      </c>
      <c r="AE446" s="191" t="e">
        <f t="shared" si="25"/>
        <v>#VALUE!</v>
      </c>
      <c r="AF446" s="191"/>
      <c r="AG446" s="191"/>
      <c r="AH446" s="191"/>
    </row>
    <row r="447" spans="1:34" x14ac:dyDescent="0.2">
      <c r="A447" s="14" t="str">
        <f t="shared" si="26"/>
        <v>(444, 'COMPESA', '', 'CUCAU', 'RIO FORMOSO', 'PE', '', '', '0'),</v>
      </c>
      <c r="B447" s="14" t="s">
        <v>8395</v>
      </c>
      <c r="C447" s="14">
        <v>444</v>
      </c>
      <c r="D447" s="14" t="s">
        <v>8399</v>
      </c>
      <c r="E447" s="14" t="str">
        <f>"'"&amp;TabClienteLocalidade[[#This Row],[Cliente]]&amp;"'"</f>
        <v>'COMPESA'</v>
      </c>
      <c r="F447" s="14" t="s">
        <v>8399</v>
      </c>
      <c r="G447" s="14" t="str">
        <f>"'"&amp;TabClienteLocalidade[[#This Row],[Regional]]&amp;"'"</f>
        <v>''</v>
      </c>
      <c r="H447" s="14" t="s">
        <v>8399</v>
      </c>
      <c r="I447" s="14" t="str">
        <f>"'"&amp;TabClienteLocalidade[[#This Row],[Localidade]]&amp;"'"</f>
        <v>'CUCAU'</v>
      </c>
      <c r="J447" s="14" t="s">
        <v>8399</v>
      </c>
      <c r="K447" s="14" t="str">
        <f>"'"&amp;TabClienteLocalidade[[#This Row],[Colunas2]]&amp;"'"</f>
        <v>'RIO FORMOSO'</v>
      </c>
      <c r="L447" s="14" t="s">
        <v>8399</v>
      </c>
      <c r="M447" s="14" t="str">
        <f>"'"&amp;TabClienteLocalidade[[#This Row],[UF]]&amp;"'"</f>
        <v>'PE'</v>
      </c>
      <c r="N447" s="14" t="s">
        <v>8399</v>
      </c>
      <c r="O447" s="14" t="str">
        <f>"'"&amp;IFERROR(TabClienteLocalidade[[#This Row],[Lat]],"")&amp;"'"</f>
        <v>''</v>
      </c>
      <c r="P447" s="14" t="s">
        <v>8399</v>
      </c>
      <c r="Q447" s="14" t="str">
        <f>"'"&amp;IFERROR(TabClienteLocalidade[[#This Row],[Log]],"")&amp;"'"</f>
        <v>''</v>
      </c>
      <c r="R447" s="14" t="s">
        <v>8399</v>
      </c>
      <c r="S447" s="14" t="str">
        <f t="shared" si="27"/>
        <v>'0'</v>
      </c>
      <c r="T447" s="213" t="s">
        <v>8397</v>
      </c>
      <c r="U447" s="213">
        <f>COUNTIFS(CLIENTE_FORN[NICK],TabClienteLocalidade[[#This Row],[Cliente]])</f>
        <v>1</v>
      </c>
      <c r="V447" s="174" t="s">
        <v>338</v>
      </c>
      <c r="W447" s="175"/>
      <c r="X447" s="175" t="s">
        <v>8105</v>
      </c>
      <c r="Y447" s="176" t="str">
        <f>IFERROR(INDEX(EtaCliente!K:K,MATCH(TabClienteLocalidade[[#This Row],[Validação]],EtaCliente!$B:$B,0)),TabClienteLocalidade[[#This Row],[Colunas14]])</f>
        <v>PE</v>
      </c>
      <c r="Z447" s="176" t="str">
        <f>IFERROR(INDEX(EtaCliente!M:M,MATCH(TabClienteLocalidade[[#This Row],[Validação]],EtaCliente!$B:$B,0)),TabClienteLocalidade[[#This Row],[Colunas13]])</f>
        <v>RIO FORMOSO</v>
      </c>
      <c r="AA447" s="176">
        <f>COUNTIFS(EtaCliente!B:B,AB447,EtaCliente!B:B,"&gt;&amp;1")</f>
        <v>1</v>
      </c>
      <c r="AB447" s="176" t="str">
        <f>IF(TabClienteLocalidade[[#This Row],[Cliente]]="","",TabClienteLocalidade[[#This Row],[Cliente]]&amp;" - "&amp;TabClienteLocalidade[[#This Row],[Localidade]])</f>
        <v>COMPESA - CUCAU</v>
      </c>
      <c r="AC447" s="191"/>
      <c r="AD447" s="191" t="e">
        <f t="shared" si="24"/>
        <v>#VALUE!</v>
      </c>
      <c r="AE447" s="191" t="e">
        <f t="shared" si="25"/>
        <v>#VALUE!</v>
      </c>
      <c r="AF447" s="191"/>
      <c r="AG447" s="191"/>
      <c r="AH447" s="191"/>
    </row>
    <row r="448" spans="1:34" x14ac:dyDescent="0.2">
      <c r="A448" s="14" t="str">
        <f t="shared" si="26"/>
        <v>(445, 'COMPESA', '', 'CUMARU', 'CUMARU', 'PE', '', '', '0'),</v>
      </c>
      <c r="B448" s="14" t="s">
        <v>8395</v>
      </c>
      <c r="C448" s="14">
        <v>445</v>
      </c>
      <c r="D448" s="14" t="s">
        <v>8399</v>
      </c>
      <c r="E448" s="14" t="str">
        <f>"'"&amp;TabClienteLocalidade[[#This Row],[Cliente]]&amp;"'"</f>
        <v>'COMPESA'</v>
      </c>
      <c r="F448" s="14" t="s">
        <v>8399</v>
      </c>
      <c r="G448" s="14" t="str">
        <f>"'"&amp;TabClienteLocalidade[[#This Row],[Regional]]&amp;"'"</f>
        <v>''</v>
      </c>
      <c r="H448" s="14" t="s">
        <v>8399</v>
      </c>
      <c r="I448" s="14" t="str">
        <f>"'"&amp;TabClienteLocalidade[[#This Row],[Localidade]]&amp;"'"</f>
        <v>'CUMARU'</v>
      </c>
      <c r="J448" s="14" t="s">
        <v>8399</v>
      </c>
      <c r="K448" s="14" t="str">
        <f>"'"&amp;TabClienteLocalidade[[#This Row],[Colunas2]]&amp;"'"</f>
        <v>'CUMARU'</v>
      </c>
      <c r="L448" s="14" t="s">
        <v>8399</v>
      </c>
      <c r="M448" s="14" t="str">
        <f>"'"&amp;TabClienteLocalidade[[#This Row],[UF]]&amp;"'"</f>
        <v>'PE'</v>
      </c>
      <c r="N448" s="14" t="s">
        <v>8399</v>
      </c>
      <c r="O448" s="14" t="str">
        <f>"'"&amp;IFERROR(TabClienteLocalidade[[#This Row],[Lat]],"")&amp;"'"</f>
        <v>''</v>
      </c>
      <c r="P448" s="14" t="s">
        <v>8399</v>
      </c>
      <c r="Q448" s="14" t="str">
        <f>"'"&amp;IFERROR(TabClienteLocalidade[[#This Row],[Log]],"")&amp;"'"</f>
        <v>''</v>
      </c>
      <c r="R448" s="14" t="s">
        <v>8399</v>
      </c>
      <c r="S448" s="14" t="str">
        <f t="shared" si="27"/>
        <v>'0'</v>
      </c>
      <c r="T448" s="213" t="s">
        <v>8397</v>
      </c>
      <c r="U448" s="213">
        <f>COUNTIFS(CLIENTE_FORN[NICK],TabClienteLocalidade[[#This Row],[Cliente]])</f>
        <v>1</v>
      </c>
      <c r="V448" s="145" t="s">
        <v>338</v>
      </c>
      <c r="W448" s="145"/>
      <c r="X448" s="145" t="s">
        <v>1655</v>
      </c>
      <c r="Y448" s="176" t="str">
        <f>IFERROR(INDEX(EtaCliente!K:K,MATCH(TabClienteLocalidade[[#This Row],[Validação]],EtaCliente!$B:$B,0)),TabClienteLocalidade[[#This Row],[Colunas14]])</f>
        <v>PE</v>
      </c>
      <c r="Z448" s="176" t="str">
        <f>IFERROR(INDEX(EtaCliente!M:M,MATCH(TabClienteLocalidade[[#This Row],[Validação]],EtaCliente!$B:$B,0)),TabClienteLocalidade[[#This Row],[Colunas13]])</f>
        <v>CUMARU</v>
      </c>
      <c r="AA448" s="147">
        <f>COUNTIFS(EtaCliente!B:B,AB448,EtaCliente!B:B,"&gt;&amp;1")</f>
        <v>1</v>
      </c>
      <c r="AB448" s="146" t="str">
        <f>IF(TabClienteLocalidade[[#This Row],[Cliente]]="","",TabClienteLocalidade[[#This Row],[Cliente]]&amp;" - "&amp;TabClienteLocalidade[[#This Row],[Localidade]])</f>
        <v>COMPESA - CUMARU</v>
      </c>
      <c r="AC448" s="191"/>
      <c r="AD448" s="191" t="e">
        <f t="shared" si="24"/>
        <v>#VALUE!</v>
      </c>
      <c r="AE448" s="191" t="e">
        <f t="shared" si="25"/>
        <v>#VALUE!</v>
      </c>
      <c r="AF448" s="191"/>
      <c r="AG448" s="191"/>
      <c r="AH448" s="191"/>
    </row>
    <row r="449" spans="1:34" x14ac:dyDescent="0.2">
      <c r="A449" s="14" t="str">
        <f t="shared" si="26"/>
        <v>(446, 'COMPESA', '', 'CUPIRA', 'CUPIRA', 'PE', '', '', '0'),</v>
      </c>
      <c r="B449" s="14" t="s">
        <v>8395</v>
      </c>
      <c r="C449" s="14">
        <v>446</v>
      </c>
      <c r="D449" s="14" t="s">
        <v>8399</v>
      </c>
      <c r="E449" s="14" t="str">
        <f>"'"&amp;TabClienteLocalidade[[#This Row],[Cliente]]&amp;"'"</f>
        <v>'COMPESA'</v>
      </c>
      <c r="F449" s="14" t="s">
        <v>8399</v>
      </c>
      <c r="G449" s="14" t="str">
        <f>"'"&amp;TabClienteLocalidade[[#This Row],[Regional]]&amp;"'"</f>
        <v>''</v>
      </c>
      <c r="H449" s="14" t="s">
        <v>8399</v>
      </c>
      <c r="I449" s="14" t="str">
        <f>"'"&amp;TabClienteLocalidade[[#This Row],[Localidade]]&amp;"'"</f>
        <v>'CUPIRA'</v>
      </c>
      <c r="J449" s="14" t="s">
        <v>8399</v>
      </c>
      <c r="K449" s="14" t="str">
        <f>"'"&amp;TabClienteLocalidade[[#This Row],[Colunas2]]&amp;"'"</f>
        <v>'CUPIRA'</v>
      </c>
      <c r="L449" s="14" t="s">
        <v>8399</v>
      </c>
      <c r="M449" s="14" t="str">
        <f>"'"&amp;TabClienteLocalidade[[#This Row],[UF]]&amp;"'"</f>
        <v>'PE'</v>
      </c>
      <c r="N449" s="14" t="s">
        <v>8399</v>
      </c>
      <c r="O449" s="14" t="str">
        <f>"'"&amp;IFERROR(TabClienteLocalidade[[#This Row],[Lat]],"")&amp;"'"</f>
        <v>''</v>
      </c>
      <c r="P449" s="14" t="s">
        <v>8399</v>
      </c>
      <c r="Q449" s="14" t="str">
        <f>"'"&amp;IFERROR(TabClienteLocalidade[[#This Row],[Log]],"")&amp;"'"</f>
        <v>''</v>
      </c>
      <c r="R449" s="14" t="s">
        <v>8399</v>
      </c>
      <c r="S449" s="14" t="str">
        <f t="shared" si="27"/>
        <v>'0'</v>
      </c>
      <c r="T449" s="213" t="s">
        <v>8397</v>
      </c>
      <c r="U449" s="213">
        <f>COUNTIFS(CLIENTE_FORN[NICK],TabClienteLocalidade[[#This Row],[Cliente]])</f>
        <v>1</v>
      </c>
      <c r="V449" s="145" t="s">
        <v>338</v>
      </c>
      <c r="W449" s="145"/>
      <c r="X449" s="145" t="s">
        <v>1656</v>
      </c>
      <c r="Y449" s="176" t="str">
        <f>IFERROR(INDEX(EtaCliente!K:K,MATCH(TabClienteLocalidade[[#This Row],[Validação]],EtaCliente!$B:$B,0)),TabClienteLocalidade[[#This Row],[Colunas14]])</f>
        <v>PE</v>
      </c>
      <c r="Z449" s="176" t="str">
        <f>IFERROR(INDEX(EtaCliente!M:M,MATCH(TabClienteLocalidade[[#This Row],[Validação]],EtaCliente!$B:$B,0)),TabClienteLocalidade[[#This Row],[Colunas13]])</f>
        <v>CUPIRA</v>
      </c>
      <c r="AA449" s="147">
        <f>COUNTIFS(EtaCliente!B:B,AB449,EtaCliente!B:B,"&gt;&amp;1")</f>
        <v>1</v>
      </c>
      <c r="AB449" s="146" t="str">
        <f>IF(TabClienteLocalidade[[#This Row],[Cliente]]="","",TabClienteLocalidade[[#This Row],[Cliente]]&amp;" - "&amp;TabClienteLocalidade[[#This Row],[Localidade]])</f>
        <v>COMPESA - CUPIRA</v>
      </c>
      <c r="AC449" s="191"/>
      <c r="AD449" s="191" t="e">
        <f t="shared" si="24"/>
        <v>#VALUE!</v>
      </c>
      <c r="AE449" s="191" t="e">
        <f t="shared" si="25"/>
        <v>#VALUE!</v>
      </c>
      <c r="AF449" s="191"/>
      <c r="AG449" s="191"/>
      <c r="AH449" s="191"/>
    </row>
    <row r="450" spans="1:34" x14ac:dyDescent="0.2">
      <c r="A450" s="14" t="str">
        <f t="shared" si="26"/>
        <v>(447, 'COMPESA', '', 'CUSTODIA', 'CUSTODIA', 'PE', '', '', '0'),</v>
      </c>
      <c r="B450" s="14" t="s">
        <v>8395</v>
      </c>
      <c r="C450" s="14">
        <v>447</v>
      </c>
      <c r="D450" s="14" t="s">
        <v>8399</v>
      </c>
      <c r="E450" s="14" t="str">
        <f>"'"&amp;TabClienteLocalidade[[#This Row],[Cliente]]&amp;"'"</f>
        <v>'COMPESA'</v>
      </c>
      <c r="F450" s="14" t="s">
        <v>8399</v>
      </c>
      <c r="G450" s="14" t="str">
        <f>"'"&amp;TabClienteLocalidade[[#This Row],[Regional]]&amp;"'"</f>
        <v>''</v>
      </c>
      <c r="H450" s="14" t="s">
        <v>8399</v>
      </c>
      <c r="I450" s="14" t="str">
        <f>"'"&amp;TabClienteLocalidade[[#This Row],[Localidade]]&amp;"'"</f>
        <v>'CUSTODIA'</v>
      </c>
      <c r="J450" s="14" t="s">
        <v>8399</v>
      </c>
      <c r="K450" s="14" t="str">
        <f>"'"&amp;TabClienteLocalidade[[#This Row],[Colunas2]]&amp;"'"</f>
        <v>'CUSTODIA'</v>
      </c>
      <c r="L450" s="14" t="s">
        <v>8399</v>
      </c>
      <c r="M450" s="14" t="str">
        <f>"'"&amp;TabClienteLocalidade[[#This Row],[UF]]&amp;"'"</f>
        <v>'PE'</v>
      </c>
      <c r="N450" s="14" t="s">
        <v>8399</v>
      </c>
      <c r="O450" s="14" t="str">
        <f>"'"&amp;IFERROR(TabClienteLocalidade[[#This Row],[Lat]],"")&amp;"'"</f>
        <v>''</v>
      </c>
      <c r="P450" s="14" t="s">
        <v>8399</v>
      </c>
      <c r="Q450" s="14" t="str">
        <f>"'"&amp;IFERROR(TabClienteLocalidade[[#This Row],[Log]],"")&amp;"'"</f>
        <v>''</v>
      </c>
      <c r="R450" s="14" t="s">
        <v>8399</v>
      </c>
      <c r="S450" s="14" t="str">
        <f t="shared" si="27"/>
        <v>'0'</v>
      </c>
      <c r="T450" s="213" t="s">
        <v>8397</v>
      </c>
      <c r="U450" s="213">
        <f>COUNTIFS(CLIENTE_FORN[NICK],TabClienteLocalidade[[#This Row],[Cliente]])</f>
        <v>1</v>
      </c>
      <c r="V450" s="145" t="s">
        <v>338</v>
      </c>
      <c r="W450" s="145"/>
      <c r="X450" s="145" t="s">
        <v>1657</v>
      </c>
      <c r="Y450" s="176" t="str">
        <f>IFERROR(INDEX(EtaCliente!K:K,MATCH(TabClienteLocalidade[[#This Row],[Validação]],EtaCliente!$B:$B,0)),TabClienteLocalidade[[#This Row],[Colunas14]])</f>
        <v>PE</v>
      </c>
      <c r="Z450" s="176" t="str">
        <f>IFERROR(INDEX(EtaCliente!M:M,MATCH(TabClienteLocalidade[[#This Row],[Validação]],EtaCliente!$B:$B,0)),TabClienteLocalidade[[#This Row],[Colunas13]])</f>
        <v>CUSTODIA</v>
      </c>
      <c r="AA450" s="147">
        <f>COUNTIFS(EtaCliente!B:B,AB450,EtaCliente!B:B,"&gt;&amp;1")</f>
        <v>1</v>
      </c>
      <c r="AB450" s="146" t="str">
        <f>IF(TabClienteLocalidade[[#This Row],[Cliente]]="","",TabClienteLocalidade[[#This Row],[Cliente]]&amp;" - "&amp;TabClienteLocalidade[[#This Row],[Localidade]])</f>
        <v>COMPESA - CUSTODIA</v>
      </c>
      <c r="AC450" s="191"/>
      <c r="AD450" s="191" t="e">
        <f t="shared" ref="AD450:AD513" si="28">LEFT(AC450,SEARCH(",",AC450,1)-1)</f>
        <v>#VALUE!</v>
      </c>
      <c r="AE450" s="191" t="e">
        <f t="shared" si="25"/>
        <v>#VALUE!</v>
      </c>
      <c r="AF450" s="191"/>
      <c r="AG450" s="191"/>
      <c r="AH450" s="191"/>
    </row>
    <row r="451" spans="1:34" x14ac:dyDescent="0.2">
      <c r="A451" s="14" t="str">
        <f t="shared" si="26"/>
        <v>(448, 'COMPESA', '', 'ESCADA', 'ESCADA', 'PE', '', '', '0'),</v>
      </c>
      <c r="B451" s="14" t="s">
        <v>8395</v>
      </c>
      <c r="C451" s="14">
        <v>448</v>
      </c>
      <c r="D451" s="14" t="s">
        <v>8399</v>
      </c>
      <c r="E451" s="14" t="str">
        <f>"'"&amp;TabClienteLocalidade[[#This Row],[Cliente]]&amp;"'"</f>
        <v>'COMPESA'</v>
      </c>
      <c r="F451" s="14" t="s">
        <v>8399</v>
      </c>
      <c r="G451" s="14" t="str">
        <f>"'"&amp;TabClienteLocalidade[[#This Row],[Regional]]&amp;"'"</f>
        <v>''</v>
      </c>
      <c r="H451" s="14" t="s">
        <v>8399</v>
      </c>
      <c r="I451" s="14" t="str">
        <f>"'"&amp;TabClienteLocalidade[[#This Row],[Localidade]]&amp;"'"</f>
        <v>'ESCADA'</v>
      </c>
      <c r="J451" s="14" t="s">
        <v>8399</v>
      </c>
      <c r="K451" s="14" t="str">
        <f>"'"&amp;TabClienteLocalidade[[#This Row],[Colunas2]]&amp;"'"</f>
        <v>'ESCADA'</v>
      </c>
      <c r="L451" s="14" t="s">
        <v>8399</v>
      </c>
      <c r="M451" s="14" t="str">
        <f>"'"&amp;TabClienteLocalidade[[#This Row],[UF]]&amp;"'"</f>
        <v>'PE'</v>
      </c>
      <c r="N451" s="14" t="s">
        <v>8399</v>
      </c>
      <c r="O451" s="14" t="str">
        <f>"'"&amp;IFERROR(TabClienteLocalidade[[#This Row],[Lat]],"")&amp;"'"</f>
        <v>''</v>
      </c>
      <c r="P451" s="14" t="s">
        <v>8399</v>
      </c>
      <c r="Q451" s="14" t="str">
        <f>"'"&amp;IFERROR(TabClienteLocalidade[[#This Row],[Log]],"")&amp;"'"</f>
        <v>''</v>
      </c>
      <c r="R451" s="14" t="s">
        <v>8399</v>
      </c>
      <c r="S451" s="14" t="str">
        <f t="shared" si="27"/>
        <v>'0'</v>
      </c>
      <c r="T451" s="213" t="s">
        <v>8397</v>
      </c>
      <c r="U451" s="213">
        <f>COUNTIFS(CLIENTE_FORN[NICK],TabClienteLocalidade[[#This Row],[Cliente]])</f>
        <v>1</v>
      </c>
      <c r="V451" s="145" t="s">
        <v>338</v>
      </c>
      <c r="W451" s="145"/>
      <c r="X451" s="145" t="s">
        <v>1659</v>
      </c>
      <c r="Y451" s="176" t="str">
        <f>IFERROR(INDEX(EtaCliente!K:K,MATCH(TabClienteLocalidade[[#This Row],[Validação]],EtaCliente!$B:$B,0)),TabClienteLocalidade[[#This Row],[Colunas14]])</f>
        <v>PE</v>
      </c>
      <c r="Z451" s="176" t="str">
        <f>IFERROR(INDEX(EtaCliente!M:M,MATCH(TabClienteLocalidade[[#This Row],[Validação]],EtaCliente!$B:$B,0)),TabClienteLocalidade[[#This Row],[Colunas13]])</f>
        <v>ESCADA</v>
      </c>
      <c r="AA451" s="147">
        <f>COUNTIFS(EtaCliente!B:B,AB451,EtaCliente!B:B,"&gt;&amp;1")</f>
        <v>1</v>
      </c>
      <c r="AB451" s="146" t="str">
        <f>IF(TabClienteLocalidade[[#This Row],[Cliente]]="","",TabClienteLocalidade[[#This Row],[Cliente]]&amp;" - "&amp;TabClienteLocalidade[[#This Row],[Localidade]])</f>
        <v>COMPESA - ESCADA</v>
      </c>
      <c r="AC451" s="191"/>
      <c r="AD451" s="191" t="e">
        <f t="shared" si="28"/>
        <v>#VALUE!</v>
      </c>
      <c r="AE451" s="191" t="e">
        <f t="shared" ref="AE451:AE514" si="29">RIGHT(AC451,LEN(AC451)-SEARCH(",",AC451,1))</f>
        <v>#VALUE!</v>
      </c>
      <c r="AF451" s="191"/>
      <c r="AG451" s="191"/>
      <c r="AH451" s="191"/>
    </row>
    <row r="452" spans="1:34" x14ac:dyDescent="0.2">
      <c r="A452" s="14" t="str">
        <f t="shared" ref="A452:A515" si="30">CONCATENATE(B452,C452,D452,E452,F452,G452,H452,I452,J452,K452,L452,M452,N452,O452,P452,Q452,R452,S452,T452)</f>
        <v>(449, 'COMPESA', '', 'FAZENDA NOVA', 'BREJO DA MADRE DE DEUS', 'PE', '', '', '0'),</v>
      </c>
      <c r="B452" s="14" t="s">
        <v>8395</v>
      </c>
      <c r="C452" s="14">
        <v>449</v>
      </c>
      <c r="D452" s="14" t="s">
        <v>8399</v>
      </c>
      <c r="E452" s="14" t="str">
        <f>"'"&amp;TabClienteLocalidade[[#This Row],[Cliente]]&amp;"'"</f>
        <v>'COMPESA'</v>
      </c>
      <c r="F452" s="14" t="s">
        <v>8399</v>
      </c>
      <c r="G452" s="14" t="str">
        <f>"'"&amp;TabClienteLocalidade[[#This Row],[Regional]]&amp;"'"</f>
        <v>''</v>
      </c>
      <c r="H452" s="14" t="s">
        <v>8399</v>
      </c>
      <c r="I452" s="14" t="str">
        <f>"'"&amp;TabClienteLocalidade[[#This Row],[Localidade]]&amp;"'"</f>
        <v>'FAZENDA NOVA'</v>
      </c>
      <c r="J452" s="14" t="s">
        <v>8399</v>
      </c>
      <c r="K452" s="14" t="str">
        <f>"'"&amp;TabClienteLocalidade[[#This Row],[Colunas2]]&amp;"'"</f>
        <v>'BREJO DA MADRE DE DEUS'</v>
      </c>
      <c r="L452" s="14" t="s">
        <v>8399</v>
      </c>
      <c r="M452" s="14" t="str">
        <f>"'"&amp;TabClienteLocalidade[[#This Row],[UF]]&amp;"'"</f>
        <v>'PE'</v>
      </c>
      <c r="N452" s="14" t="s">
        <v>8399</v>
      </c>
      <c r="O452" s="14" t="str">
        <f>"'"&amp;IFERROR(TabClienteLocalidade[[#This Row],[Lat]],"")&amp;"'"</f>
        <v>''</v>
      </c>
      <c r="P452" s="14" t="s">
        <v>8399</v>
      </c>
      <c r="Q452" s="14" t="str">
        <f>"'"&amp;IFERROR(TabClienteLocalidade[[#This Row],[Log]],"")&amp;"'"</f>
        <v>''</v>
      </c>
      <c r="R452" s="14" t="s">
        <v>8399</v>
      </c>
      <c r="S452" s="14" t="str">
        <f t="shared" ref="S452:S515" si="31">"'"&amp;0&amp;"'"</f>
        <v>'0'</v>
      </c>
      <c r="T452" s="213" t="s">
        <v>8397</v>
      </c>
      <c r="U452" s="213">
        <f>COUNTIFS(CLIENTE_FORN[NICK],TabClienteLocalidade[[#This Row],[Cliente]])</f>
        <v>1</v>
      </c>
      <c r="V452" s="174" t="s">
        <v>338</v>
      </c>
      <c r="W452" s="175"/>
      <c r="X452" s="175" t="s">
        <v>8106</v>
      </c>
      <c r="Y452" s="176" t="str">
        <f>IFERROR(INDEX(EtaCliente!K:K,MATCH(TabClienteLocalidade[[#This Row],[Validação]],EtaCliente!$B:$B,0)),TabClienteLocalidade[[#This Row],[Colunas14]])</f>
        <v>PE</v>
      </c>
      <c r="Z452" s="176" t="str">
        <f>IFERROR(INDEX(EtaCliente!M:M,MATCH(TabClienteLocalidade[[#This Row],[Validação]],EtaCliente!$B:$B,0)),TabClienteLocalidade[[#This Row],[Colunas13]])</f>
        <v>BREJO DA MADRE DE DEUS</v>
      </c>
      <c r="AA452" s="176">
        <f>COUNTIFS(EtaCliente!B:B,AB452,EtaCliente!B:B,"&gt;&amp;1")</f>
        <v>1</v>
      </c>
      <c r="AB452" s="176" t="str">
        <f>IF(TabClienteLocalidade[[#This Row],[Cliente]]="","",TabClienteLocalidade[[#This Row],[Cliente]]&amp;" - "&amp;TabClienteLocalidade[[#This Row],[Localidade]])</f>
        <v>COMPESA - FAZENDA NOVA</v>
      </c>
      <c r="AC452" s="191"/>
      <c r="AD452" s="191" t="e">
        <f t="shared" si="28"/>
        <v>#VALUE!</v>
      </c>
      <c r="AE452" s="191" t="e">
        <f t="shared" si="29"/>
        <v>#VALUE!</v>
      </c>
      <c r="AF452" s="191"/>
      <c r="AG452" s="191"/>
      <c r="AH452" s="191"/>
    </row>
    <row r="453" spans="1:34" x14ac:dyDescent="0.2">
      <c r="A453" s="14" t="str">
        <f t="shared" si="30"/>
        <v>(450, 'COMPESA', '', 'FEIRA NOVA', 'FEIRA NOVA', 'PE', '', '', '0'),</v>
      </c>
      <c r="B453" s="14" t="s">
        <v>8395</v>
      </c>
      <c r="C453" s="14">
        <v>450</v>
      </c>
      <c r="D453" s="14" t="s">
        <v>8399</v>
      </c>
      <c r="E453" s="14" t="str">
        <f>"'"&amp;TabClienteLocalidade[[#This Row],[Cliente]]&amp;"'"</f>
        <v>'COMPESA'</v>
      </c>
      <c r="F453" s="14" t="s">
        <v>8399</v>
      </c>
      <c r="G453" s="14" t="str">
        <f>"'"&amp;TabClienteLocalidade[[#This Row],[Regional]]&amp;"'"</f>
        <v>''</v>
      </c>
      <c r="H453" s="14" t="s">
        <v>8399</v>
      </c>
      <c r="I453" s="14" t="str">
        <f>"'"&amp;TabClienteLocalidade[[#This Row],[Localidade]]&amp;"'"</f>
        <v>'FEIRA NOVA'</v>
      </c>
      <c r="J453" s="14" t="s">
        <v>8399</v>
      </c>
      <c r="K453" s="14" t="str">
        <f>"'"&amp;TabClienteLocalidade[[#This Row],[Colunas2]]&amp;"'"</f>
        <v>'FEIRA NOVA'</v>
      </c>
      <c r="L453" s="14" t="s">
        <v>8399</v>
      </c>
      <c r="M453" s="14" t="str">
        <f>"'"&amp;TabClienteLocalidade[[#This Row],[UF]]&amp;"'"</f>
        <v>'PE'</v>
      </c>
      <c r="N453" s="14" t="s">
        <v>8399</v>
      </c>
      <c r="O453" s="14" t="str">
        <f>"'"&amp;IFERROR(TabClienteLocalidade[[#This Row],[Lat]],"")&amp;"'"</f>
        <v>''</v>
      </c>
      <c r="P453" s="14" t="s">
        <v>8399</v>
      </c>
      <c r="Q453" s="14" t="str">
        <f>"'"&amp;IFERROR(TabClienteLocalidade[[#This Row],[Log]],"")&amp;"'"</f>
        <v>''</v>
      </c>
      <c r="R453" s="14" t="s">
        <v>8399</v>
      </c>
      <c r="S453" s="14" t="str">
        <f t="shared" si="31"/>
        <v>'0'</v>
      </c>
      <c r="T453" s="213" t="s">
        <v>8397</v>
      </c>
      <c r="U453" s="213">
        <f>COUNTIFS(CLIENTE_FORN[NICK],TabClienteLocalidade[[#This Row],[Cliente]])</f>
        <v>1</v>
      </c>
      <c r="V453" s="145" t="s">
        <v>338</v>
      </c>
      <c r="W453" s="145"/>
      <c r="X453" s="145" t="s">
        <v>1660</v>
      </c>
      <c r="Y453" s="176" t="str">
        <f>IFERROR(INDEX(EtaCliente!K:K,MATCH(TabClienteLocalidade[[#This Row],[Validação]],EtaCliente!$B:$B,0)),TabClienteLocalidade[[#This Row],[Colunas14]])</f>
        <v>PE</v>
      </c>
      <c r="Z453" s="176" t="str">
        <f>IFERROR(INDEX(EtaCliente!M:M,MATCH(TabClienteLocalidade[[#This Row],[Validação]],EtaCliente!$B:$B,0)),TabClienteLocalidade[[#This Row],[Colunas13]])</f>
        <v>FEIRA NOVA</v>
      </c>
      <c r="AA453" s="147">
        <f>COUNTIFS(EtaCliente!B:B,AB453,EtaCliente!B:B,"&gt;&amp;1")</f>
        <v>1</v>
      </c>
      <c r="AB453" s="146" t="str">
        <f>IF(TabClienteLocalidade[[#This Row],[Cliente]]="","",TabClienteLocalidade[[#This Row],[Cliente]]&amp;" - "&amp;TabClienteLocalidade[[#This Row],[Localidade]])</f>
        <v>COMPESA - FEIRA NOVA</v>
      </c>
      <c r="AC453" s="191"/>
      <c r="AD453" s="191" t="e">
        <f t="shared" si="28"/>
        <v>#VALUE!</v>
      </c>
      <c r="AE453" s="191" t="e">
        <f t="shared" si="29"/>
        <v>#VALUE!</v>
      </c>
      <c r="AF453" s="191"/>
      <c r="AG453" s="191"/>
      <c r="AH453" s="191"/>
    </row>
    <row r="454" spans="1:34" x14ac:dyDescent="0.2">
      <c r="A454" s="14" t="str">
        <f t="shared" si="30"/>
        <v>(451, 'COMPESA', '', 'FERREIROS', 'FERREIROS', 'PE', '', '', '0'),</v>
      </c>
      <c r="B454" s="14" t="s">
        <v>8395</v>
      </c>
      <c r="C454" s="14">
        <v>451</v>
      </c>
      <c r="D454" s="14" t="s">
        <v>8399</v>
      </c>
      <c r="E454" s="14" t="str">
        <f>"'"&amp;TabClienteLocalidade[[#This Row],[Cliente]]&amp;"'"</f>
        <v>'COMPESA'</v>
      </c>
      <c r="F454" s="14" t="s">
        <v>8399</v>
      </c>
      <c r="G454" s="14" t="str">
        <f>"'"&amp;TabClienteLocalidade[[#This Row],[Regional]]&amp;"'"</f>
        <v>''</v>
      </c>
      <c r="H454" s="14" t="s">
        <v>8399</v>
      </c>
      <c r="I454" s="14" t="str">
        <f>"'"&amp;TabClienteLocalidade[[#This Row],[Localidade]]&amp;"'"</f>
        <v>'FERREIROS'</v>
      </c>
      <c r="J454" s="14" t="s">
        <v>8399</v>
      </c>
      <c r="K454" s="14" t="str">
        <f>"'"&amp;TabClienteLocalidade[[#This Row],[Colunas2]]&amp;"'"</f>
        <v>'FERREIROS'</v>
      </c>
      <c r="L454" s="14" t="s">
        <v>8399</v>
      </c>
      <c r="M454" s="14" t="str">
        <f>"'"&amp;TabClienteLocalidade[[#This Row],[UF]]&amp;"'"</f>
        <v>'PE'</v>
      </c>
      <c r="N454" s="14" t="s">
        <v>8399</v>
      </c>
      <c r="O454" s="14" t="str">
        <f>"'"&amp;IFERROR(TabClienteLocalidade[[#This Row],[Lat]],"")&amp;"'"</f>
        <v>''</v>
      </c>
      <c r="P454" s="14" t="s">
        <v>8399</v>
      </c>
      <c r="Q454" s="14" t="str">
        <f>"'"&amp;IFERROR(TabClienteLocalidade[[#This Row],[Log]],"")&amp;"'"</f>
        <v>''</v>
      </c>
      <c r="R454" s="14" t="s">
        <v>8399</v>
      </c>
      <c r="S454" s="14" t="str">
        <f t="shared" si="31"/>
        <v>'0'</v>
      </c>
      <c r="T454" s="213" t="s">
        <v>8397</v>
      </c>
      <c r="U454" s="213">
        <f>COUNTIFS(CLIENTE_FORN[NICK],TabClienteLocalidade[[#This Row],[Cliente]])</f>
        <v>1</v>
      </c>
      <c r="V454" s="174" t="s">
        <v>338</v>
      </c>
      <c r="W454" s="175"/>
      <c r="X454" s="175" t="s">
        <v>8107</v>
      </c>
      <c r="Y454" s="176" t="str">
        <f>IFERROR(INDEX(EtaCliente!K:K,MATCH(TabClienteLocalidade[[#This Row],[Validação]],EtaCliente!$B:$B,0)),TabClienteLocalidade[[#This Row],[Colunas14]])</f>
        <v>PE</v>
      </c>
      <c r="Z454" s="176" t="str">
        <f>IFERROR(INDEX(EtaCliente!M:M,MATCH(TabClienteLocalidade[[#This Row],[Validação]],EtaCliente!$B:$B,0)),TabClienteLocalidade[[#This Row],[Colunas13]])</f>
        <v>FERREIROS</v>
      </c>
      <c r="AA454" s="176">
        <f>COUNTIFS(EtaCliente!B:B,AB454,EtaCliente!B:B,"&gt;&amp;1")</f>
        <v>1</v>
      </c>
      <c r="AB454" s="176" t="str">
        <f>IF(TabClienteLocalidade[[#This Row],[Cliente]]="","",TabClienteLocalidade[[#This Row],[Cliente]]&amp;" - "&amp;TabClienteLocalidade[[#This Row],[Localidade]])</f>
        <v>COMPESA - FERREIROS</v>
      </c>
      <c r="AC454" s="191"/>
      <c r="AD454" s="191" t="e">
        <f t="shared" si="28"/>
        <v>#VALUE!</v>
      </c>
      <c r="AE454" s="191" t="e">
        <f t="shared" si="29"/>
        <v>#VALUE!</v>
      </c>
      <c r="AF454" s="191"/>
      <c r="AG454" s="191"/>
      <c r="AH454" s="191"/>
    </row>
    <row r="455" spans="1:34" x14ac:dyDescent="0.2">
      <c r="A455" s="14" t="str">
        <f t="shared" si="30"/>
        <v>(452, 'COMPESA', '', 'GARANHUNS', 'GARANHUNS', 'PE', '', '', '0'),</v>
      </c>
      <c r="B455" s="14" t="s">
        <v>8395</v>
      </c>
      <c r="C455" s="14">
        <v>452</v>
      </c>
      <c r="D455" s="14" t="s">
        <v>8399</v>
      </c>
      <c r="E455" s="14" t="str">
        <f>"'"&amp;TabClienteLocalidade[[#This Row],[Cliente]]&amp;"'"</f>
        <v>'COMPESA'</v>
      </c>
      <c r="F455" s="14" t="s">
        <v>8399</v>
      </c>
      <c r="G455" s="14" t="str">
        <f>"'"&amp;TabClienteLocalidade[[#This Row],[Regional]]&amp;"'"</f>
        <v>''</v>
      </c>
      <c r="H455" s="14" t="s">
        <v>8399</v>
      </c>
      <c r="I455" s="14" t="str">
        <f>"'"&amp;TabClienteLocalidade[[#This Row],[Localidade]]&amp;"'"</f>
        <v>'GARANHUNS'</v>
      </c>
      <c r="J455" s="14" t="s">
        <v>8399</v>
      </c>
      <c r="K455" s="14" t="str">
        <f>"'"&amp;TabClienteLocalidade[[#This Row],[Colunas2]]&amp;"'"</f>
        <v>'GARANHUNS'</v>
      </c>
      <c r="L455" s="14" t="s">
        <v>8399</v>
      </c>
      <c r="M455" s="14" t="str">
        <f>"'"&amp;TabClienteLocalidade[[#This Row],[UF]]&amp;"'"</f>
        <v>'PE'</v>
      </c>
      <c r="N455" s="14" t="s">
        <v>8399</v>
      </c>
      <c r="O455" s="14" t="str">
        <f>"'"&amp;IFERROR(TabClienteLocalidade[[#This Row],[Lat]],"")&amp;"'"</f>
        <v>''</v>
      </c>
      <c r="P455" s="14" t="s">
        <v>8399</v>
      </c>
      <c r="Q455" s="14" t="str">
        <f>"'"&amp;IFERROR(TabClienteLocalidade[[#This Row],[Log]],"")&amp;"'"</f>
        <v>''</v>
      </c>
      <c r="R455" s="14" t="s">
        <v>8399</v>
      </c>
      <c r="S455" s="14" t="str">
        <f t="shared" si="31"/>
        <v>'0'</v>
      </c>
      <c r="T455" s="213" t="s">
        <v>8397</v>
      </c>
      <c r="U455" s="213">
        <f>COUNTIFS(CLIENTE_FORN[NICK],TabClienteLocalidade[[#This Row],[Cliente]])</f>
        <v>1</v>
      </c>
      <c r="V455" s="145" t="s">
        <v>338</v>
      </c>
      <c r="W455" s="145"/>
      <c r="X455" s="145" t="s">
        <v>1661</v>
      </c>
      <c r="Y455" s="176" t="str">
        <f>IFERROR(INDEX(EtaCliente!K:K,MATCH(TabClienteLocalidade[[#This Row],[Validação]],EtaCliente!$B:$B,0)),TabClienteLocalidade[[#This Row],[Colunas14]])</f>
        <v>PE</v>
      </c>
      <c r="Z455" s="176" t="str">
        <f>IFERROR(INDEX(EtaCliente!M:M,MATCH(TabClienteLocalidade[[#This Row],[Validação]],EtaCliente!$B:$B,0)),TabClienteLocalidade[[#This Row],[Colunas13]])</f>
        <v>GARANHUNS</v>
      </c>
      <c r="AA455" s="147">
        <f>COUNTIFS(EtaCliente!B:B,AB455,EtaCliente!B:B,"&gt;&amp;1")</f>
        <v>1</v>
      </c>
      <c r="AB455" s="146" t="str">
        <f>IF(TabClienteLocalidade[[#This Row],[Cliente]]="","",TabClienteLocalidade[[#This Row],[Cliente]]&amp;" - "&amp;TabClienteLocalidade[[#This Row],[Localidade]])</f>
        <v>COMPESA - GARANHUNS</v>
      </c>
      <c r="AC455" s="191"/>
      <c r="AD455" s="191" t="e">
        <f t="shared" si="28"/>
        <v>#VALUE!</v>
      </c>
      <c r="AE455" s="191" t="e">
        <f t="shared" si="29"/>
        <v>#VALUE!</v>
      </c>
      <c r="AF455" s="191"/>
      <c r="AG455" s="191"/>
      <c r="AH455" s="191"/>
    </row>
    <row r="456" spans="1:34" x14ac:dyDescent="0.2">
      <c r="A456" s="14" t="str">
        <f t="shared" si="30"/>
        <v>(453, 'COMPESA', '', 'GLORIA DO GOITA', 'GLORIA DO GOITA', 'PE', '', '', '0'),</v>
      </c>
      <c r="B456" s="14" t="s">
        <v>8395</v>
      </c>
      <c r="C456" s="14">
        <v>453</v>
      </c>
      <c r="D456" s="14" t="s">
        <v>8399</v>
      </c>
      <c r="E456" s="14" t="str">
        <f>"'"&amp;TabClienteLocalidade[[#This Row],[Cliente]]&amp;"'"</f>
        <v>'COMPESA'</v>
      </c>
      <c r="F456" s="14" t="s">
        <v>8399</v>
      </c>
      <c r="G456" s="14" t="str">
        <f>"'"&amp;TabClienteLocalidade[[#This Row],[Regional]]&amp;"'"</f>
        <v>''</v>
      </c>
      <c r="H456" s="14" t="s">
        <v>8399</v>
      </c>
      <c r="I456" s="14" t="str">
        <f>"'"&amp;TabClienteLocalidade[[#This Row],[Localidade]]&amp;"'"</f>
        <v>'GLORIA DO GOITA'</v>
      </c>
      <c r="J456" s="14" t="s">
        <v>8399</v>
      </c>
      <c r="K456" s="14" t="str">
        <f>"'"&amp;TabClienteLocalidade[[#This Row],[Colunas2]]&amp;"'"</f>
        <v>'GLORIA DO GOITA'</v>
      </c>
      <c r="L456" s="14" t="s">
        <v>8399</v>
      </c>
      <c r="M456" s="14" t="str">
        <f>"'"&amp;TabClienteLocalidade[[#This Row],[UF]]&amp;"'"</f>
        <v>'PE'</v>
      </c>
      <c r="N456" s="14" t="s">
        <v>8399</v>
      </c>
      <c r="O456" s="14" t="str">
        <f>"'"&amp;IFERROR(TabClienteLocalidade[[#This Row],[Lat]],"")&amp;"'"</f>
        <v>''</v>
      </c>
      <c r="P456" s="14" t="s">
        <v>8399</v>
      </c>
      <c r="Q456" s="14" t="str">
        <f>"'"&amp;IFERROR(TabClienteLocalidade[[#This Row],[Log]],"")&amp;"'"</f>
        <v>''</v>
      </c>
      <c r="R456" s="14" t="s">
        <v>8399</v>
      </c>
      <c r="S456" s="14" t="str">
        <f t="shared" si="31"/>
        <v>'0'</v>
      </c>
      <c r="T456" s="213" t="s">
        <v>8397</v>
      </c>
      <c r="U456" s="213">
        <f>COUNTIFS(CLIENTE_FORN[NICK],TabClienteLocalidade[[#This Row],[Cliente]])</f>
        <v>1</v>
      </c>
      <c r="V456" s="174" t="s">
        <v>338</v>
      </c>
      <c r="W456" s="175"/>
      <c r="X456" s="175" t="s">
        <v>8108</v>
      </c>
      <c r="Y456" s="176" t="str">
        <f>IFERROR(INDEX(EtaCliente!K:K,MATCH(TabClienteLocalidade[[#This Row],[Validação]],EtaCliente!$B:$B,0)),TabClienteLocalidade[[#This Row],[Colunas14]])</f>
        <v>PE</v>
      </c>
      <c r="Z456" s="176" t="str">
        <f>IFERROR(INDEX(EtaCliente!M:M,MATCH(TabClienteLocalidade[[#This Row],[Validação]],EtaCliente!$B:$B,0)),TabClienteLocalidade[[#This Row],[Colunas13]])</f>
        <v>GLORIA DO GOITA</v>
      </c>
      <c r="AA456" s="176">
        <f>COUNTIFS(EtaCliente!B:B,AB456,EtaCliente!B:B,"&gt;&amp;1")</f>
        <v>1</v>
      </c>
      <c r="AB456" s="176" t="str">
        <f>IF(TabClienteLocalidade[[#This Row],[Cliente]]="","",TabClienteLocalidade[[#This Row],[Cliente]]&amp;" - "&amp;TabClienteLocalidade[[#This Row],[Localidade]])</f>
        <v>COMPESA - GLORIA DO GOITA</v>
      </c>
      <c r="AC456" s="191"/>
      <c r="AD456" s="191" t="e">
        <f t="shared" si="28"/>
        <v>#VALUE!</v>
      </c>
      <c r="AE456" s="191" t="e">
        <f t="shared" si="29"/>
        <v>#VALUE!</v>
      </c>
      <c r="AF456" s="191"/>
      <c r="AG456" s="191"/>
      <c r="AH456" s="191"/>
    </row>
    <row r="457" spans="1:34" x14ac:dyDescent="0.2">
      <c r="A457" s="14" t="str">
        <f t="shared" si="30"/>
        <v>(454, 'COMPESA', '', 'GOIANA', 'GOIANA', 'PE', '', '', '0'),</v>
      </c>
      <c r="B457" s="14" t="s">
        <v>8395</v>
      </c>
      <c r="C457" s="14">
        <v>454</v>
      </c>
      <c r="D457" s="14" t="s">
        <v>8399</v>
      </c>
      <c r="E457" s="14" t="str">
        <f>"'"&amp;TabClienteLocalidade[[#This Row],[Cliente]]&amp;"'"</f>
        <v>'COMPESA'</v>
      </c>
      <c r="F457" s="14" t="s">
        <v>8399</v>
      </c>
      <c r="G457" s="14" t="str">
        <f>"'"&amp;TabClienteLocalidade[[#This Row],[Regional]]&amp;"'"</f>
        <v>''</v>
      </c>
      <c r="H457" s="14" t="s">
        <v>8399</v>
      </c>
      <c r="I457" s="14" t="str">
        <f>"'"&amp;TabClienteLocalidade[[#This Row],[Localidade]]&amp;"'"</f>
        <v>'GOIANA'</v>
      </c>
      <c r="J457" s="14" t="s">
        <v>8399</v>
      </c>
      <c r="K457" s="14" t="str">
        <f>"'"&amp;TabClienteLocalidade[[#This Row],[Colunas2]]&amp;"'"</f>
        <v>'GOIANA'</v>
      </c>
      <c r="L457" s="14" t="s">
        <v>8399</v>
      </c>
      <c r="M457" s="14" t="str">
        <f>"'"&amp;TabClienteLocalidade[[#This Row],[UF]]&amp;"'"</f>
        <v>'PE'</v>
      </c>
      <c r="N457" s="14" t="s">
        <v>8399</v>
      </c>
      <c r="O457" s="14" t="str">
        <f>"'"&amp;IFERROR(TabClienteLocalidade[[#This Row],[Lat]],"")&amp;"'"</f>
        <v>''</v>
      </c>
      <c r="P457" s="14" t="s">
        <v>8399</v>
      </c>
      <c r="Q457" s="14" t="str">
        <f>"'"&amp;IFERROR(TabClienteLocalidade[[#This Row],[Log]],"")&amp;"'"</f>
        <v>''</v>
      </c>
      <c r="R457" s="14" t="s">
        <v>8399</v>
      </c>
      <c r="S457" s="14" t="str">
        <f t="shared" si="31"/>
        <v>'0'</v>
      </c>
      <c r="T457" s="213" t="s">
        <v>8397</v>
      </c>
      <c r="U457" s="213">
        <f>COUNTIFS(CLIENTE_FORN[NICK],TabClienteLocalidade[[#This Row],[Cliente]])</f>
        <v>1</v>
      </c>
      <c r="V457" s="145" t="s">
        <v>338</v>
      </c>
      <c r="W457" s="145"/>
      <c r="X457" s="145" t="s">
        <v>1662</v>
      </c>
      <c r="Y457" s="176" t="str">
        <f>IFERROR(INDEX(EtaCliente!K:K,MATCH(TabClienteLocalidade[[#This Row],[Validação]],EtaCliente!$B:$B,0)),TabClienteLocalidade[[#This Row],[Colunas14]])</f>
        <v>PE</v>
      </c>
      <c r="Z457" s="176" t="str">
        <f>IFERROR(INDEX(EtaCliente!M:M,MATCH(TabClienteLocalidade[[#This Row],[Validação]],EtaCliente!$B:$B,0)),TabClienteLocalidade[[#This Row],[Colunas13]])</f>
        <v>GOIANA</v>
      </c>
      <c r="AA457" s="147">
        <f>COUNTIFS(EtaCliente!B:B,AB457,EtaCliente!B:B,"&gt;&amp;1")</f>
        <v>1</v>
      </c>
      <c r="AB457" s="146" t="str">
        <f>IF(TabClienteLocalidade[[#This Row],[Cliente]]="","",TabClienteLocalidade[[#This Row],[Cliente]]&amp;" - "&amp;TabClienteLocalidade[[#This Row],[Localidade]])</f>
        <v>COMPESA - GOIANA</v>
      </c>
      <c r="AC457" s="191"/>
      <c r="AD457" s="191" t="e">
        <f t="shared" si="28"/>
        <v>#VALUE!</v>
      </c>
      <c r="AE457" s="191" t="e">
        <f t="shared" si="29"/>
        <v>#VALUE!</v>
      </c>
      <c r="AF457" s="191"/>
      <c r="AG457" s="191"/>
      <c r="AH457" s="191"/>
    </row>
    <row r="458" spans="1:34" x14ac:dyDescent="0.2">
      <c r="A458" s="14" t="str">
        <f t="shared" si="30"/>
        <v>(455, 'COMPESA', '', 'GRAVATA', 'GRAVATA', 'PE', '', '', '0'),</v>
      </c>
      <c r="B458" s="14" t="s">
        <v>8395</v>
      </c>
      <c r="C458" s="14">
        <v>455</v>
      </c>
      <c r="D458" s="14" t="s">
        <v>8399</v>
      </c>
      <c r="E458" s="14" t="str">
        <f>"'"&amp;TabClienteLocalidade[[#This Row],[Cliente]]&amp;"'"</f>
        <v>'COMPESA'</v>
      </c>
      <c r="F458" s="14" t="s">
        <v>8399</v>
      </c>
      <c r="G458" s="14" t="str">
        <f>"'"&amp;TabClienteLocalidade[[#This Row],[Regional]]&amp;"'"</f>
        <v>''</v>
      </c>
      <c r="H458" s="14" t="s">
        <v>8399</v>
      </c>
      <c r="I458" s="14" t="str">
        <f>"'"&amp;TabClienteLocalidade[[#This Row],[Localidade]]&amp;"'"</f>
        <v>'GRAVATA'</v>
      </c>
      <c r="J458" s="14" t="s">
        <v>8399</v>
      </c>
      <c r="K458" s="14" t="str">
        <f>"'"&amp;TabClienteLocalidade[[#This Row],[Colunas2]]&amp;"'"</f>
        <v>'GRAVATA'</v>
      </c>
      <c r="L458" s="14" t="s">
        <v>8399</v>
      </c>
      <c r="M458" s="14" t="str">
        <f>"'"&amp;TabClienteLocalidade[[#This Row],[UF]]&amp;"'"</f>
        <v>'PE'</v>
      </c>
      <c r="N458" s="14" t="s">
        <v>8399</v>
      </c>
      <c r="O458" s="14" t="str">
        <f>"'"&amp;IFERROR(TabClienteLocalidade[[#This Row],[Lat]],"")&amp;"'"</f>
        <v>''</v>
      </c>
      <c r="P458" s="14" t="s">
        <v>8399</v>
      </c>
      <c r="Q458" s="14" t="str">
        <f>"'"&amp;IFERROR(TabClienteLocalidade[[#This Row],[Log]],"")&amp;"'"</f>
        <v>''</v>
      </c>
      <c r="R458" s="14" t="s">
        <v>8399</v>
      </c>
      <c r="S458" s="14" t="str">
        <f t="shared" si="31"/>
        <v>'0'</v>
      </c>
      <c r="T458" s="213" t="s">
        <v>8397</v>
      </c>
      <c r="U458" s="213">
        <f>COUNTIFS(CLIENTE_FORN[NICK],TabClienteLocalidade[[#This Row],[Cliente]])</f>
        <v>1</v>
      </c>
      <c r="V458" s="145" t="s">
        <v>338</v>
      </c>
      <c r="W458" s="145"/>
      <c r="X458" s="145" t="s">
        <v>1663</v>
      </c>
      <c r="Y458" s="176" t="str">
        <f>IFERROR(INDEX(EtaCliente!K:K,MATCH(TabClienteLocalidade[[#This Row],[Validação]],EtaCliente!$B:$B,0)),TabClienteLocalidade[[#This Row],[Colunas14]])</f>
        <v>PE</v>
      </c>
      <c r="Z458" s="176" t="str">
        <f>IFERROR(INDEX(EtaCliente!M:M,MATCH(TabClienteLocalidade[[#This Row],[Validação]],EtaCliente!$B:$B,0)),TabClienteLocalidade[[#This Row],[Colunas13]])</f>
        <v>GRAVATA</v>
      </c>
      <c r="AA458" s="147">
        <f>COUNTIFS(EtaCliente!B:B,AB458,EtaCliente!B:B,"&gt;&amp;1")</f>
        <v>1</v>
      </c>
      <c r="AB458" s="146" t="str">
        <f>IF(TabClienteLocalidade[[#This Row],[Cliente]]="","",TabClienteLocalidade[[#This Row],[Cliente]]&amp;" - "&amp;TabClienteLocalidade[[#This Row],[Localidade]])</f>
        <v>COMPESA - GRAVATA</v>
      </c>
      <c r="AC458" s="191"/>
      <c r="AD458" s="191" t="e">
        <f t="shared" si="28"/>
        <v>#VALUE!</v>
      </c>
      <c r="AE458" s="191" t="e">
        <f t="shared" si="29"/>
        <v>#VALUE!</v>
      </c>
      <c r="AF458" s="191"/>
      <c r="AG458" s="191"/>
      <c r="AH458" s="191"/>
    </row>
    <row r="459" spans="1:34" x14ac:dyDescent="0.2">
      <c r="A459" s="14" t="str">
        <f t="shared" si="30"/>
        <v>(456, 'COMPESA', '', 'GUABIRABA', 'RECIFE', 'PE', '', '', '0'),</v>
      </c>
      <c r="B459" s="14" t="s">
        <v>8395</v>
      </c>
      <c r="C459" s="14">
        <v>456</v>
      </c>
      <c r="D459" s="14" t="s">
        <v>8399</v>
      </c>
      <c r="E459" s="14" t="str">
        <f>"'"&amp;TabClienteLocalidade[[#This Row],[Cliente]]&amp;"'"</f>
        <v>'COMPESA'</v>
      </c>
      <c r="F459" s="14" t="s">
        <v>8399</v>
      </c>
      <c r="G459" s="14" t="str">
        <f>"'"&amp;TabClienteLocalidade[[#This Row],[Regional]]&amp;"'"</f>
        <v>''</v>
      </c>
      <c r="H459" s="14" t="s">
        <v>8399</v>
      </c>
      <c r="I459" s="14" t="str">
        <f>"'"&amp;TabClienteLocalidade[[#This Row],[Localidade]]&amp;"'"</f>
        <v>'GUABIRABA'</v>
      </c>
      <c r="J459" s="14" t="s">
        <v>8399</v>
      </c>
      <c r="K459" s="14" t="str">
        <f>"'"&amp;TabClienteLocalidade[[#This Row],[Colunas2]]&amp;"'"</f>
        <v>'RECIFE'</v>
      </c>
      <c r="L459" s="14" t="s">
        <v>8399</v>
      </c>
      <c r="M459" s="14" t="str">
        <f>"'"&amp;TabClienteLocalidade[[#This Row],[UF]]&amp;"'"</f>
        <v>'PE'</v>
      </c>
      <c r="N459" s="14" t="s">
        <v>8399</v>
      </c>
      <c r="O459" s="14" t="str">
        <f>"'"&amp;IFERROR(TabClienteLocalidade[[#This Row],[Lat]],"")&amp;"'"</f>
        <v>''</v>
      </c>
      <c r="P459" s="14" t="s">
        <v>8399</v>
      </c>
      <c r="Q459" s="14" t="str">
        <f>"'"&amp;IFERROR(TabClienteLocalidade[[#This Row],[Log]],"")&amp;"'"</f>
        <v>''</v>
      </c>
      <c r="R459" s="14" t="s">
        <v>8399</v>
      </c>
      <c r="S459" s="14" t="str">
        <f t="shared" si="31"/>
        <v>'0'</v>
      </c>
      <c r="T459" s="213" t="s">
        <v>8397</v>
      </c>
      <c r="U459" s="213">
        <f>COUNTIFS(CLIENTE_FORN[NICK],TabClienteLocalidade[[#This Row],[Cliente]])</f>
        <v>1</v>
      </c>
      <c r="V459" s="145" t="s">
        <v>338</v>
      </c>
      <c r="W459" s="145"/>
      <c r="X459" s="145" t="s">
        <v>1664</v>
      </c>
      <c r="Y459" s="176" t="str">
        <f>IFERROR(INDEX(EtaCliente!K:K,MATCH(TabClienteLocalidade[[#This Row],[Validação]],EtaCliente!$B:$B,0)),TabClienteLocalidade[[#This Row],[Colunas14]])</f>
        <v>PE</v>
      </c>
      <c r="Z459" s="176" t="str">
        <f>IFERROR(INDEX(EtaCliente!M:M,MATCH(TabClienteLocalidade[[#This Row],[Validação]],EtaCliente!$B:$B,0)),TabClienteLocalidade[[#This Row],[Colunas13]])</f>
        <v>RECIFE</v>
      </c>
      <c r="AA459" s="147">
        <f>COUNTIFS(EtaCliente!B:B,AB459,EtaCliente!B:B,"&gt;&amp;1")</f>
        <v>1</v>
      </c>
      <c r="AB459" s="146" t="str">
        <f>IF(TabClienteLocalidade[[#This Row],[Cliente]]="","",TabClienteLocalidade[[#This Row],[Cliente]]&amp;" - "&amp;TabClienteLocalidade[[#This Row],[Localidade]])</f>
        <v>COMPESA - GUABIRABA</v>
      </c>
      <c r="AC459" s="191"/>
      <c r="AD459" s="191" t="e">
        <f t="shared" si="28"/>
        <v>#VALUE!</v>
      </c>
      <c r="AE459" s="191" t="e">
        <f t="shared" si="29"/>
        <v>#VALUE!</v>
      </c>
      <c r="AF459" s="191"/>
      <c r="AG459" s="191"/>
      <c r="AH459" s="191"/>
    </row>
    <row r="460" spans="1:34" x14ac:dyDescent="0.2">
      <c r="A460" s="14" t="str">
        <f t="shared" si="30"/>
        <v>(457, 'COMPESA', '', 'GURJAU', 'CABO DE SANTO AGOSTINHO', 'PE', '', '', '0'),</v>
      </c>
      <c r="B460" s="14" t="s">
        <v>8395</v>
      </c>
      <c r="C460" s="14">
        <v>457</v>
      </c>
      <c r="D460" s="14" t="s">
        <v>8399</v>
      </c>
      <c r="E460" s="14" t="str">
        <f>"'"&amp;TabClienteLocalidade[[#This Row],[Cliente]]&amp;"'"</f>
        <v>'COMPESA'</v>
      </c>
      <c r="F460" s="14" t="s">
        <v>8399</v>
      </c>
      <c r="G460" s="14" t="str">
        <f>"'"&amp;TabClienteLocalidade[[#This Row],[Regional]]&amp;"'"</f>
        <v>''</v>
      </c>
      <c r="H460" s="14" t="s">
        <v>8399</v>
      </c>
      <c r="I460" s="14" t="str">
        <f>"'"&amp;TabClienteLocalidade[[#This Row],[Localidade]]&amp;"'"</f>
        <v>'GURJAU'</v>
      </c>
      <c r="J460" s="14" t="s">
        <v>8399</v>
      </c>
      <c r="K460" s="14" t="str">
        <f>"'"&amp;TabClienteLocalidade[[#This Row],[Colunas2]]&amp;"'"</f>
        <v>'CABO DE SANTO AGOSTINHO'</v>
      </c>
      <c r="L460" s="14" t="s">
        <v>8399</v>
      </c>
      <c r="M460" s="14" t="str">
        <f>"'"&amp;TabClienteLocalidade[[#This Row],[UF]]&amp;"'"</f>
        <v>'PE'</v>
      </c>
      <c r="N460" s="14" t="s">
        <v>8399</v>
      </c>
      <c r="O460" s="14" t="str">
        <f>"'"&amp;IFERROR(TabClienteLocalidade[[#This Row],[Lat]],"")&amp;"'"</f>
        <v>''</v>
      </c>
      <c r="P460" s="14" t="s">
        <v>8399</v>
      </c>
      <c r="Q460" s="14" t="str">
        <f>"'"&amp;IFERROR(TabClienteLocalidade[[#This Row],[Log]],"")&amp;"'"</f>
        <v>''</v>
      </c>
      <c r="R460" s="14" t="s">
        <v>8399</v>
      </c>
      <c r="S460" s="14" t="str">
        <f t="shared" si="31"/>
        <v>'0'</v>
      </c>
      <c r="T460" s="213" t="s">
        <v>8397</v>
      </c>
      <c r="U460" s="213">
        <f>COUNTIFS(CLIENTE_FORN[NICK],TabClienteLocalidade[[#This Row],[Cliente]])</f>
        <v>1</v>
      </c>
      <c r="V460" s="145" t="s">
        <v>338</v>
      </c>
      <c r="W460" s="145"/>
      <c r="X460" s="145" t="s">
        <v>1665</v>
      </c>
      <c r="Y460" s="176" t="str">
        <f>IFERROR(INDEX(EtaCliente!K:K,MATCH(TabClienteLocalidade[[#This Row],[Validação]],EtaCliente!$B:$B,0)),TabClienteLocalidade[[#This Row],[Colunas14]])</f>
        <v>PE</v>
      </c>
      <c r="Z460" s="176" t="str">
        <f>IFERROR(INDEX(EtaCliente!M:M,MATCH(TabClienteLocalidade[[#This Row],[Validação]],EtaCliente!$B:$B,0)),TabClienteLocalidade[[#This Row],[Colunas13]])</f>
        <v>CABO DE SANTO AGOSTINHO</v>
      </c>
      <c r="AA460" s="147">
        <f>COUNTIFS(EtaCliente!B:B,AB460,EtaCliente!B:B,"&gt;&amp;1")</f>
        <v>1</v>
      </c>
      <c r="AB460" s="146" t="str">
        <f>IF(TabClienteLocalidade[[#This Row],[Cliente]]="","",TabClienteLocalidade[[#This Row],[Cliente]]&amp;" - "&amp;TabClienteLocalidade[[#This Row],[Localidade]])</f>
        <v>COMPESA - GURJAU</v>
      </c>
      <c r="AC460" s="191"/>
      <c r="AD460" s="191" t="e">
        <f t="shared" si="28"/>
        <v>#VALUE!</v>
      </c>
      <c r="AE460" s="191" t="e">
        <f t="shared" si="29"/>
        <v>#VALUE!</v>
      </c>
      <c r="AF460" s="191"/>
      <c r="AG460" s="191"/>
      <c r="AH460" s="191"/>
    </row>
    <row r="461" spans="1:34" x14ac:dyDescent="0.2">
      <c r="A461" s="14" t="str">
        <f t="shared" si="30"/>
        <v>(458, 'COMPESA', '', 'IBIMIRIM POCOS', 'IBIMIRIM', 'PE', '', '', '0'),</v>
      </c>
      <c r="B461" s="14" t="s">
        <v>8395</v>
      </c>
      <c r="C461" s="14">
        <v>458</v>
      </c>
      <c r="D461" s="14" t="s">
        <v>8399</v>
      </c>
      <c r="E461" s="14" t="str">
        <f>"'"&amp;TabClienteLocalidade[[#This Row],[Cliente]]&amp;"'"</f>
        <v>'COMPESA'</v>
      </c>
      <c r="F461" s="14" t="s">
        <v>8399</v>
      </c>
      <c r="G461" s="14" t="str">
        <f>"'"&amp;TabClienteLocalidade[[#This Row],[Regional]]&amp;"'"</f>
        <v>''</v>
      </c>
      <c r="H461" s="14" t="s">
        <v>8399</v>
      </c>
      <c r="I461" s="14" t="str">
        <f>"'"&amp;TabClienteLocalidade[[#This Row],[Localidade]]&amp;"'"</f>
        <v>'IBIMIRIM POCOS'</v>
      </c>
      <c r="J461" s="14" t="s">
        <v>8399</v>
      </c>
      <c r="K461" s="14" t="str">
        <f>"'"&amp;TabClienteLocalidade[[#This Row],[Colunas2]]&amp;"'"</f>
        <v>'IBIMIRIM'</v>
      </c>
      <c r="L461" s="14" t="s">
        <v>8399</v>
      </c>
      <c r="M461" s="14" t="str">
        <f>"'"&amp;TabClienteLocalidade[[#This Row],[UF]]&amp;"'"</f>
        <v>'PE'</v>
      </c>
      <c r="N461" s="14" t="s">
        <v>8399</v>
      </c>
      <c r="O461" s="14" t="str">
        <f>"'"&amp;IFERROR(TabClienteLocalidade[[#This Row],[Lat]],"")&amp;"'"</f>
        <v>''</v>
      </c>
      <c r="P461" s="14" t="s">
        <v>8399</v>
      </c>
      <c r="Q461" s="14" t="str">
        <f>"'"&amp;IFERROR(TabClienteLocalidade[[#This Row],[Log]],"")&amp;"'"</f>
        <v>''</v>
      </c>
      <c r="R461" s="14" t="s">
        <v>8399</v>
      </c>
      <c r="S461" s="14" t="str">
        <f t="shared" si="31"/>
        <v>'0'</v>
      </c>
      <c r="T461" s="213" t="s">
        <v>8397</v>
      </c>
      <c r="U461" s="213">
        <f>COUNTIFS(CLIENTE_FORN[NICK],TabClienteLocalidade[[#This Row],[Cliente]])</f>
        <v>1</v>
      </c>
      <c r="V461" s="174" t="s">
        <v>338</v>
      </c>
      <c r="W461" s="175"/>
      <c r="X461" s="175" t="s">
        <v>8109</v>
      </c>
      <c r="Y461" s="176" t="str">
        <f>IFERROR(INDEX(EtaCliente!K:K,MATCH(TabClienteLocalidade[[#This Row],[Validação]],EtaCliente!$B:$B,0)),TabClienteLocalidade[[#This Row],[Colunas14]])</f>
        <v>PE</v>
      </c>
      <c r="Z461" s="176" t="str">
        <f>IFERROR(INDEX(EtaCliente!M:M,MATCH(TabClienteLocalidade[[#This Row],[Validação]],EtaCliente!$B:$B,0)),TabClienteLocalidade[[#This Row],[Colunas13]])</f>
        <v>IBIMIRIM</v>
      </c>
      <c r="AA461" s="176">
        <f>COUNTIFS(EtaCliente!B:B,AB461,EtaCliente!B:B,"&gt;&amp;1")</f>
        <v>1</v>
      </c>
      <c r="AB461" s="176" t="str">
        <f>IF(TabClienteLocalidade[[#This Row],[Cliente]]="","",TabClienteLocalidade[[#This Row],[Cliente]]&amp;" - "&amp;TabClienteLocalidade[[#This Row],[Localidade]])</f>
        <v>COMPESA - IBIMIRIM POCOS</v>
      </c>
      <c r="AC461" s="191"/>
      <c r="AD461" s="191" t="e">
        <f t="shared" si="28"/>
        <v>#VALUE!</v>
      </c>
      <c r="AE461" s="191" t="e">
        <f t="shared" si="29"/>
        <v>#VALUE!</v>
      </c>
      <c r="AF461" s="191"/>
      <c r="AG461" s="191"/>
      <c r="AH461" s="191"/>
    </row>
    <row r="462" spans="1:34" x14ac:dyDescent="0.2">
      <c r="A462" s="14" t="str">
        <f t="shared" si="30"/>
        <v>(459, 'COMPESA', '', 'IPOJUCA', 'IPOJUCA', 'PE', '', '', '0'),</v>
      </c>
      <c r="B462" s="14" t="s">
        <v>8395</v>
      </c>
      <c r="C462" s="14">
        <v>459</v>
      </c>
      <c r="D462" s="14" t="s">
        <v>8399</v>
      </c>
      <c r="E462" s="14" t="str">
        <f>"'"&amp;TabClienteLocalidade[[#This Row],[Cliente]]&amp;"'"</f>
        <v>'COMPESA'</v>
      </c>
      <c r="F462" s="14" t="s">
        <v>8399</v>
      </c>
      <c r="G462" s="14" t="str">
        <f>"'"&amp;TabClienteLocalidade[[#This Row],[Regional]]&amp;"'"</f>
        <v>''</v>
      </c>
      <c r="H462" s="14" t="s">
        <v>8399</v>
      </c>
      <c r="I462" s="14" t="str">
        <f>"'"&amp;TabClienteLocalidade[[#This Row],[Localidade]]&amp;"'"</f>
        <v>'IPOJUCA'</v>
      </c>
      <c r="J462" s="14" t="s">
        <v>8399</v>
      </c>
      <c r="K462" s="14" t="str">
        <f>"'"&amp;TabClienteLocalidade[[#This Row],[Colunas2]]&amp;"'"</f>
        <v>'IPOJUCA'</v>
      </c>
      <c r="L462" s="14" t="s">
        <v>8399</v>
      </c>
      <c r="M462" s="14" t="str">
        <f>"'"&amp;TabClienteLocalidade[[#This Row],[UF]]&amp;"'"</f>
        <v>'PE'</v>
      </c>
      <c r="N462" s="14" t="s">
        <v>8399</v>
      </c>
      <c r="O462" s="14" t="str">
        <f>"'"&amp;IFERROR(TabClienteLocalidade[[#This Row],[Lat]],"")&amp;"'"</f>
        <v>''</v>
      </c>
      <c r="P462" s="14" t="s">
        <v>8399</v>
      </c>
      <c r="Q462" s="14" t="str">
        <f>"'"&amp;IFERROR(TabClienteLocalidade[[#This Row],[Log]],"")&amp;"'"</f>
        <v>''</v>
      </c>
      <c r="R462" s="14" t="s">
        <v>8399</v>
      </c>
      <c r="S462" s="14" t="str">
        <f t="shared" si="31"/>
        <v>'0'</v>
      </c>
      <c r="T462" s="213" t="s">
        <v>8397</v>
      </c>
      <c r="U462" s="213">
        <f>COUNTIFS(CLIENTE_FORN[NICK],TabClienteLocalidade[[#This Row],[Cliente]])</f>
        <v>1</v>
      </c>
      <c r="V462" s="174" t="s">
        <v>338</v>
      </c>
      <c r="W462" s="175"/>
      <c r="X462" s="175" t="s">
        <v>8110</v>
      </c>
      <c r="Y462" s="176" t="str">
        <f>IFERROR(INDEX(EtaCliente!K:K,MATCH(TabClienteLocalidade[[#This Row],[Validação]],EtaCliente!$B:$B,0)),TabClienteLocalidade[[#This Row],[Colunas14]])</f>
        <v>PE</v>
      </c>
      <c r="Z462" s="176" t="str">
        <f>IFERROR(INDEX(EtaCliente!M:M,MATCH(TabClienteLocalidade[[#This Row],[Validação]],EtaCliente!$B:$B,0)),TabClienteLocalidade[[#This Row],[Colunas13]])</f>
        <v>IPOJUCA</v>
      </c>
      <c r="AA462" s="176">
        <f>COUNTIFS(EtaCliente!B:B,AB462,EtaCliente!B:B,"&gt;&amp;1")</f>
        <v>1</v>
      </c>
      <c r="AB462" s="176" t="str">
        <f>IF(TabClienteLocalidade[[#This Row],[Cliente]]="","",TabClienteLocalidade[[#This Row],[Cliente]]&amp;" - "&amp;TabClienteLocalidade[[#This Row],[Localidade]])</f>
        <v>COMPESA - IPOJUCA</v>
      </c>
      <c r="AC462" s="191"/>
      <c r="AD462" s="191" t="e">
        <f t="shared" si="28"/>
        <v>#VALUE!</v>
      </c>
      <c r="AE462" s="191" t="e">
        <f t="shared" si="29"/>
        <v>#VALUE!</v>
      </c>
      <c r="AF462" s="191"/>
      <c r="AG462" s="191"/>
      <c r="AH462" s="191"/>
    </row>
    <row r="463" spans="1:34" x14ac:dyDescent="0.2">
      <c r="A463" s="14" t="str">
        <f t="shared" si="30"/>
        <v>(460, 'COMPESA', '', 'ITAQUITINGA', 'ITAQUITINGA', 'PE', '', '', '0'),</v>
      </c>
      <c r="B463" s="14" t="s">
        <v>8395</v>
      </c>
      <c r="C463" s="14">
        <v>460</v>
      </c>
      <c r="D463" s="14" t="s">
        <v>8399</v>
      </c>
      <c r="E463" s="14" t="str">
        <f>"'"&amp;TabClienteLocalidade[[#This Row],[Cliente]]&amp;"'"</f>
        <v>'COMPESA'</v>
      </c>
      <c r="F463" s="14" t="s">
        <v>8399</v>
      </c>
      <c r="G463" s="14" t="str">
        <f>"'"&amp;TabClienteLocalidade[[#This Row],[Regional]]&amp;"'"</f>
        <v>''</v>
      </c>
      <c r="H463" s="14" t="s">
        <v>8399</v>
      </c>
      <c r="I463" s="14" t="str">
        <f>"'"&amp;TabClienteLocalidade[[#This Row],[Localidade]]&amp;"'"</f>
        <v>'ITAQUITINGA'</v>
      </c>
      <c r="J463" s="14" t="s">
        <v>8399</v>
      </c>
      <c r="K463" s="14" t="str">
        <f>"'"&amp;TabClienteLocalidade[[#This Row],[Colunas2]]&amp;"'"</f>
        <v>'ITAQUITINGA'</v>
      </c>
      <c r="L463" s="14" t="s">
        <v>8399</v>
      </c>
      <c r="M463" s="14" t="str">
        <f>"'"&amp;TabClienteLocalidade[[#This Row],[UF]]&amp;"'"</f>
        <v>'PE'</v>
      </c>
      <c r="N463" s="14" t="s">
        <v>8399</v>
      </c>
      <c r="O463" s="14" t="str">
        <f>"'"&amp;IFERROR(TabClienteLocalidade[[#This Row],[Lat]],"")&amp;"'"</f>
        <v>''</v>
      </c>
      <c r="P463" s="14" t="s">
        <v>8399</v>
      </c>
      <c r="Q463" s="14" t="str">
        <f>"'"&amp;IFERROR(TabClienteLocalidade[[#This Row],[Log]],"")&amp;"'"</f>
        <v>''</v>
      </c>
      <c r="R463" s="14" t="s">
        <v>8399</v>
      </c>
      <c r="S463" s="14" t="str">
        <f t="shared" si="31"/>
        <v>'0'</v>
      </c>
      <c r="T463" s="213" t="s">
        <v>8397</v>
      </c>
      <c r="U463" s="213">
        <f>COUNTIFS(CLIENTE_FORN[NICK],TabClienteLocalidade[[#This Row],[Cliente]])</f>
        <v>1</v>
      </c>
      <c r="V463" s="174" t="s">
        <v>338</v>
      </c>
      <c r="W463" s="175"/>
      <c r="X463" s="175" t="s">
        <v>8111</v>
      </c>
      <c r="Y463" s="176" t="str">
        <f>IFERROR(INDEX(EtaCliente!K:K,MATCH(TabClienteLocalidade[[#This Row],[Validação]],EtaCliente!$B:$B,0)),TabClienteLocalidade[[#This Row],[Colunas14]])</f>
        <v>PE</v>
      </c>
      <c r="Z463" s="176" t="str">
        <f>IFERROR(INDEX(EtaCliente!M:M,MATCH(TabClienteLocalidade[[#This Row],[Validação]],EtaCliente!$B:$B,0)),TabClienteLocalidade[[#This Row],[Colunas13]])</f>
        <v>ITAQUITINGA</v>
      </c>
      <c r="AA463" s="176">
        <f>COUNTIFS(EtaCliente!B:B,AB463,EtaCliente!B:B,"&gt;&amp;1")</f>
        <v>1</v>
      </c>
      <c r="AB463" s="176" t="str">
        <f>IF(TabClienteLocalidade[[#This Row],[Cliente]]="","",TabClienteLocalidade[[#This Row],[Cliente]]&amp;" - "&amp;TabClienteLocalidade[[#This Row],[Localidade]])</f>
        <v>COMPESA - ITAQUITINGA</v>
      </c>
      <c r="AC463" s="191"/>
      <c r="AD463" s="191" t="e">
        <f t="shared" si="28"/>
        <v>#VALUE!</v>
      </c>
      <c r="AE463" s="191" t="e">
        <f t="shared" si="29"/>
        <v>#VALUE!</v>
      </c>
      <c r="AF463" s="191"/>
      <c r="AG463" s="191"/>
      <c r="AH463" s="191"/>
    </row>
    <row r="464" spans="1:34" x14ac:dyDescent="0.2">
      <c r="A464" s="14" t="str">
        <f t="shared" si="30"/>
        <v>(461, 'COMPESA', '', 'JANGADINHA', 'JABOATAO DOS GUARARAPES', 'PE', '', '', '0'),</v>
      </c>
      <c r="B464" s="14" t="s">
        <v>8395</v>
      </c>
      <c r="C464" s="14">
        <v>461</v>
      </c>
      <c r="D464" s="14" t="s">
        <v>8399</v>
      </c>
      <c r="E464" s="14" t="str">
        <f>"'"&amp;TabClienteLocalidade[[#This Row],[Cliente]]&amp;"'"</f>
        <v>'COMPESA'</v>
      </c>
      <c r="F464" s="14" t="s">
        <v>8399</v>
      </c>
      <c r="G464" s="14" t="str">
        <f>"'"&amp;TabClienteLocalidade[[#This Row],[Regional]]&amp;"'"</f>
        <v>''</v>
      </c>
      <c r="H464" s="14" t="s">
        <v>8399</v>
      </c>
      <c r="I464" s="14" t="str">
        <f>"'"&amp;TabClienteLocalidade[[#This Row],[Localidade]]&amp;"'"</f>
        <v>'JANGADINHA'</v>
      </c>
      <c r="J464" s="14" t="s">
        <v>8399</v>
      </c>
      <c r="K464" s="14" t="str">
        <f>"'"&amp;TabClienteLocalidade[[#This Row],[Colunas2]]&amp;"'"</f>
        <v>'JABOATAO DOS GUARARAPES'</v>
      </c>
      <c r="L464" s="14" t="s">
        <v>8399</v>
      </c>
      <c r="M464" s="14" t="str">
        <f>"'"&amp;TabClienteLocalidade[[#This Row],[UF]]&amp;"'"</f>
        <v>'PE'</v>
      </c>
      <c r="N464" s="14" t="s">
        <v>8399</v>
      </c>
      <c r="O464" s="14" t="str">
        <f>"'"&amp;IFERROR(TabClienteLocalidade[[#This Row],[Lat]],"")&amp;"'"</f>
        <v>''</v>
      </c>
      <c r="P464" s="14" t="s">
        <v>8399</v>
      </c>
      <c r="Q464" s="14" t="str">
        <f>"'"&amp;IFERROR(TabClienteLocalidade[[#This Row],[Log]],"")&amp;"'"</f>
        <v>''</v>
      </c>
      <c r="R464" s="14" t="s">
        <v>8399</v>
      </c>
      <c r="S464" s="14" t="str">
        <f t="shared" si="31"/>
        <v>'0'</v>
      </c>
      <c r="T464" s="213" t="s">
        <v>8397</v>
      </c>
      <c r="U464" s="213">
        <f>COUNTIFS(CLIENTE_FORN[NICK],TabClienteLocalidade[[#This Row],[Cliente]])</f>
        <v>1</v>
      </c>
      <c r="V464" s="174" t="s">
        <v>338</v>
      </c>
      <c r="W464" s="175"/>
      <c r="X464" s="175" t="s">
        <v>8112</v>
      </c>
      <c r="Y464" s="176" t="str">
        <f>IFERROR(INDEX(EtaCliente!K:K,MATCH(TabClienteLocalidade[[#This Row],[Validação]],EtaCliente!$B:$B,0)),TabClienteLocalidade[[#This Row],[Colunas14]])</f>
        <v>PE</v>
      </c>
      <c r="Z464" s="176" t="str">
        <f>IFERROR(INDEX(EtaCliente!M:M,MATCH(TabClienteLocalidade[[#This Row],[Validação]],EtaCliente!$B:$B,0)),TabClienteLocalidade[[#This Row],[Colunas13]])</f>
        <v>JABOATAO DOS GUARARAPES</v>
      </c>
      <c r="AA464" s="176">
        <f>COUNTIFS(EtaCliente!B:B,AB464,EtaCliente!B:B,"&gt;&amp;1")</f>
        <v>1</v>
      </c>
      <c r="AB464" s="176" t="str">
        <f>IF(TabClienteLocalidade[[#This Row],[Cliente]]="","",TabClienteLocalidade[[#This Row],[Cliente]]&amp;" - "&amp;TabClienteLocalidade[[#This Row],[Localidade]])</f>
        <v>COMPESA - JANGADINHA</v>
      </c>
      <c r="AC464" s="191"/>
      <c r="AD464" s="191" t="e">
        <f t="shared" si="28"/>
        <v>#VALUE!</v>
      </c>
      <c r="AE464" s="191" t="e">
        <f t="shared" si="29"/>
        <v>#VALUE!</v>
      </c>
      <c r="AF464" s="191"/>
      <c r="AG464" s="191"/>
      <c r="AH464" s="191"/>
    </row>
    <row r="465" spans="1:34" x14ac:dyDescent="0.2">
      <c r="A465" s="14" t="str">
        <f t="shared" si="30"/>
        <v>(462, 'COMPESA', '', 'JARDIM PAULISTA', 'PAULISTA', 'PE', '', '', '0'),</v>
      </c>
      <c r="B465" s="14" t="s">
        <v>8395</v>
      </c>
      <c r="C465" s="14">
        <v>462</v>
      </c>
      <c r="D465" s="14" t="s">
        <v>8399</v>
      </c>
      <c r="E465" s="14" t="str">
        <f>"'"&amp;TabClienteLocalidade[[#This Row],[Cliente]]&amp;"'"</f>
        <v>'COMPESA'</v>
      </c>
      <c r="F465" s="14" t="s">
        <v>8399</v>
      </c>
      <c r="G465" s="14" t="str">
        <f>"'"&amp;TabClienteLocalidade[[#This Row],[Regional]]&amp;"'"</f>
        <v>''</v>
      </c>
      <c r="H465" s="14" t="s">
        <v>8399</v>
      </c>
      <c r="I465" s="14" t="str">
        <f>"'"&amp;TabClienteLocalidade[[#This Row],[Localidade]]&amp;"'"</f>
        <v>'JARDIM PAULISTA'</v>
      </c>
      <c r="J465" s="14" t="s">
        <v>8399</v>
      </c>
      <c r="K465" s="14" t="str">
        <f>"'"&amp;TabClienteLocalidade[[#This Row],[Colunas2]]&amp;"'"</f>
        <v>'PAULISTA'</v>
      </c>
      <c r="L465" s="14" t="s">
        <v>8399</v>
      </c>
      <c r="M465" s="14" t="str">
        <f>"'"&amp;TabClienteLocalidade[[#This Row],[UF]]&amp;"'"</f>
        <v>'PE'</v>
      </c>
      <c r="N465" s="14" t="s">
        <v>8399</v>
      </c>
      <c r="O465" s="14" t="str">
        <f>"'"&amp;IFERROR(TabClienteLocalidade[[#This Row],[Lat]],"")&amp;"'"</f>
        <v>''</v>
      </c>
      <c r="P465" s="14" t="s">
        <v>8399</v>
      </c>
      <c r="Q465" s="14" t="str">
        <f>"'"&amp;IFERROR(TabClienteLocalidade[[#This Row],[Log]],"")&amp;"'"</f>
        <v>''</v>
      </c>
      <c r="R465" s="14" t="s">
        <v>8399</v>
      </c>
      <c r="S465" s="14" t="str">
        <f t="shared" si="31"/>
        <v>'0'</v>
      </c>
      <c r="T465" s="213" t="s">
        <v>8397</v>
      </c>
      <c r="U465" s="213">
        <f>COUNTIFS(CLIENTE_FORN[NICK],TabClienteLocalidade[[#This Row],[Cliente]])</f>
        <v>1</v>
      </c>
      <c r="V465" s="174" t="s">
        <v>338</v>
      </c>
      <c r="W465" s="175"/>
      <c r="X465" s="175" t="s">
        <v>8113</v>
      </c>
      <c r="Y465" s="176" t="str">
        <f>IFERROR(INDEX(EtaCliente!K:K,MATCH(TabClienteLocalidade[[#This Row],[Validação]],EtaCliente!$B:$B,0)),TabClienteLocalidade[[#This Row],[Colunas14]])</f>
        <v>PE</v>
      </c>
      <c r="Z465" s="176" t="str">
        <f>IFERROR(INDEX(EtaCliente!M:M,MATCH(TabClienteLocalidade[[#This Row],[Validação]],EtaCliente!$B:$B,0)),TabClienteLocalidade[[#This Row],[Colunas13]])</f>
        <v>PAULISTA</v>
      </c>
      <c r="AA465" s="176">
        <f>COUNTIFS(EtaCliente!B:B,AB465,EtaCliente!B:B,"&gt;&amp;1")</f>
        <v>1</v>
      </c>
      <c r="AB465" s="176" t="str">
        <f>IF(TabClienteLocalidade[[#This Row],[Cliente]]="","",TabClienteLocalidade[[#This Row],[Cliente]]&amp;" - "&amp;TabClienteLocalidade[[#This Row],[Localidade]])</f>
        <v>COMPESA - JARDIM PAULISTA</v>
      </c>
      <c r="AC465" s="191"/>
      <c r="AD465" s="191" t="e">
        <f t="shared" si="28"/>
        <v>#VALUE!</v>
      </c>
      <c r="AE465" s="191" t="e">
        <f t="shared" si="29"/>
        <v>#VALUE!</v>
      </c>
      <c r="AF465" s="191"/>
      <c r="AG465" s="191"/>
      <c r="AH465" s="191"/>
    </row>
    <row r="466" spans="1:34" x14ac:dyDescent="0.2">
      <c r="A466" s="14" t="str">
        <f t="shared" si="30"/>
        <v>(463, 'COMPESA', '', 'JATAUBA - POÇO FUNDO II', '0', '0', '', '', '0'),</v>
      </c>
      <c r="B466" s="14" t="s">
        <v>8395</v>
      </c>
      <c r="C466" s="14">
        <v>463</v>
      </c>
      <c r="D466" s="14" t="s">
        <v>8399</v>
      </c>
      <c r="E466" s="14" t="str">
        <f>"'"&amp;TabClienteLocalidade[[#This Row],[Cliente]]&amp;"'"</f>
        <v>'COMPESA'</v>
      </c>
      <c r="F466" s="14" t="s">
        <v>8399</v>
      </c>
      <c r="G466" s="14" t="str">
        <f>"'"&amp;TabClienteLocalidade[[#This Row],[Regional]]&amp;"'"</f>
        <v>''</v>
      </c>
      <c r="H466" s="14" t="s">
        <v>8399</v>
      </c>
      <c r="I466" s="14" t="str">
        <f>"'"&amp;TabClienteLocalidade[[#This Row],[Localidade]]&amp;"'"</f>
        <v>'JATAUBA - POÇO FUNDO II'</v>
      </c>
      <c r="J466" s="14" t="s">
        <v>8399</v>
      </c>
      <c r="K466" s="14" t="str">
        <f>"'"&amp;TabClienteLocalidade[[#This Row],[Colunas2]]&amp;"'"</f>
        <v>'0'</v>
      </c>
      <c r="L466" s="14" t="s">
        <v>8399</v>
      </c>
      <c r="M466" s="14" t="str">
        <f>"'"&amp;TabClienteLocalidade[[#This Row],[UF]]&amp;"'"</f>
        <v>'0'</v>
      </c>
      <c r="N466" s="14" t="s">
        <v>8399</v>
      </c>
      <c r="O466" s="14" t="str">
        <f>"'"&amp;IFERROR(TabClienteLocalidade[[#This Row],[Lat]],"")&amp;"'"</f>
        <v>''</v>
      </c>
      <c r="P466" s="14" t="s">
        <v>8399</v>
      </c>
      <c r="Q466" s="14" t="str">
        <f>"'"&amp;IFERROR(TabClienteLocalidade[[#This Row],[Log]],"")&amp;"'"</f>
        <v>''</v>
      </c>
      <c r="R466" s="14" t="s">
        <v>8399</v>
      </c>
      <c r="S466" s="14" t="str">
        <f t="shared" si="31"/>
        <v>'0'</v>
      </c>
      <c r="T466" s="213" t="s">
        <v>8397</v>
      </c>
      <c r="U466" s="213">
        <f>COUNTIFS(CLIENTE_FORN[NICK],TabClienteLocalidade[[#This Row],[Cliente]])</f>
        <v>1</v>
      </c>
      <c r="V466" s="145" t="s">
        <v>338</v>
      </c>
      <c r="W466" s="145"/>
      <c r="X466" s="145" t="s">
        <v>7311</v>
      </c>
      <c r="Y466" s="176">
        <f>IFERROR(INDEX(EtaCliente!K:K,MATCH(TabClienteLocalidade[[#This Row],[Validação]],EtaCliente!$B:$B,0)),TabClienteLocalidade[[#This Row],[Colunas14]])</f>
        <v>0</v>
      </c>
      <c r="Z466" s="176">
        <f>IFERROR(INDEX(EtaCliente!M:M,MATCH(TabClienteLocalidade[[#This Row],[Validação]],EtaCliente!$B:$B,0)),TabClienteLocalidade[[#This Row],[Colunas13]])</f>
        <v>0</v>
      </c>
      <c r="AA466" s="147">
        <f>COUNTIFS(EtaCliente!B:B,AB466,EtaCliente!B:B,"&gt;&amp;1")</f>
        <v>0</v>
      </c>
      <c r="AB466" s="146" t="str">
        <f>IF(TabClienteLocalidade[[#This Row],[Cliente]]="","",TabClienteLocalidade[[#This Row],[Cliente]]&amp;" - "&amp;TabClienteLocalidade[[#This Row],[Localidade]])</f>
        <v>COMPESA - JATAUBA - POÇO FUNDO II</v>
      </c>
      <c r="AC466" s="191"/>
      <c r="AD466" s="191" t="e">
        <f t="shared" si="28"/>
        <v>#VALUE!</v>
      </c>
      <c r="AE466" s="191" t="e">
        <f t="shared" si="29"/>
        <v>#VALUE!</v>
      </c>
      <c r="AF466" s="191"/>
      <c r="AG466" s="191"/>
      <c r="AH466" s="191"/>
    </row>
    <row r="467" spans="1:34" x14ac:dyDescent="0.2">
      <c r="A467" s="14" t="str">
        <f t="shared" si="30"/>
        <v>(464, 'COMPESA', '', 'JOAO ALFREDO', 'JOAO ALFREDO', 'PE', '', '', '0'),</v>
      </c>
      <c r="B467" s="14" t="s">
        <v>8395</v>
      </c>
      <c r="C467" s="14">
        <v>464</v>
      </c>
      <c r="D467" s="14" t="s">
        <v>8399</v>
      </c>
      <c r="E467" s="14" t="str">
        <f>"'"&amp;TabClienteLocalidade[[#This Row],[Cliente]]&amp;"'"</f>
        <v>'COMPESA'</v>
      </c>
      <c r="F467" s="14" t="s">
        <v>8399</v>
      </c>
      <c r="G467" s="14" t="str">
        <f>"'"&amp;TabClienteLocalidade[[#This Row],[Regional]]&amp;"'"</f>
        <v>''</v>
      </c>
      <c r="H467" s="14" t="s">
        <v>8399</v>
      </c>
      <c r="I467" s="14" t="str">
        <f>"'"&amp;TabClienteLocalidade[[#This Row],[Localidade]]&amp;"'"</f>
        <v>'JOAO ALFREDO'</v>
      </c>
      <c r="J467" s="14" t="s">
        <v>8399</v>
      </c>
      <c r="K467" s="14" t="str">
        <f>"'"&amp;TabClienteLocalidade[[#This Row],[Colunas2]]&amp;"'"</f>
        <v>'JOAO ALFREDO'</v>
      </c>
      <c r="L467" s="14" t="s">
        <v>8399</v>
      </c>
      <c r="M467" s="14" t="str">
        <f>"'"&amp;TabClienteLocalidade[[#This Row],[UF]]&amp;"'"</f>
        <v>'PE'</v>
      </c>
      <c r="N467" s="14" t="s">
        <v>8399</v>
      </c>
      <c r="O467" s="14" t="str">
        <f>"'"&amp;IFERROR(TabClienteLocalidade[[#This Row],[Lat]],"")&amp;"'"</f>
        <v>''</v>
      </c>
      <c r="P467" s="14" t="s">
        <v>8399</v>
      </c>
      <c r="Q467" s="14" t="str">
        <f>"'"&amp;IFERROR(TabClienteLocalidade[[#This Row],[Log]],"")&amp;"'"</f>
        <v>''</v>
      </c>
      <c r="R467" s="14" t="s">
        <v>8399</v>
      </c>
      <c r="S467" s="14" t="str">
        <f t="shared" si="31"/>
        <v>'0'</v>
      </c>
      <c r="T467" s="213" t="s">
        <v>8397</v>
      </c>
      <c r="U467" s="213">
        <f>COUNTIFS(CLIENTE_FORN[NICK],TabClienteLocalidade[[#This Row],[Cliente]])</f>
        <v>1</v>
      </c>
      <c r="V467" s="145" t="s">
        <v>338</v>
      </c>
      <c r="W467" s="145"/>
      <c r="X467" s="145" t="s">
        <v>1667</v>
      </c>
      <c r="Y467" s="176" t="str">
        <f>IFERROR(INDEX(EtaCliente!K:K,MATCH(TabClienteLocalidade[[#This Row],[Validação]],EtaCliente!$B:$B,0)),TabClienteLocalidade[[#This Row],[Colunas14]])</f>
        <v>PE</v>
      </c>
      <c r="Z467" s="176" t="str">
        <f>IFERROR(INDEX(EtaCliente!M:M,MATCH(TabClienteLocalidade[[#This Row],[Validação]],EtaCliente!$B:$B,0)),TabClienteLocalidade[[#This Row],[Colunas13]])</f>
        <v>JOAO ALFREDO</v>
      </c>
      <c r="AA467" s="147">
        <f>COUNTIFS(EtaCliente!B:B,AB467,EtaCliente!B:B,"&gt;&amp;1")</f>
        <v>1</v>
      </c>
      <c r="AB467" s="146" t="str">
        <f>IF(TabClienteLocalidade[[#This Row],[Cliente]]="","",TabClienteLocalidade[[#This Row],[Cliente]]&amp;" - "&amp;TabClienteLocalidade[[#This Row],[Localidade]])</f>
        <v>COMPESA - JOAO ALFREDO</v>
      </c>
      <c r="AC467" s="191"/>
      <c r="AD467" s="191" t="e">
        <f t="shared" si="28"/>
        <v>#VALUE!</v>
      </c>
      <c r="AE467" s="191" t="e">
        <f t="shared" si="29"/>
        <v>#VALUE!</v>
      </c>
      <c r="AF467" s="191"/>
      <c r="AG467" s="191"/>
      <c r="AH467" s="191"/>
    </row>
    <row r="468" spans="1:34" x14ac:dyDescent="0.2">
      <c r="A468" s="14" t="str">
        <f t="shared" si="30"/>
        <v>(465, 'COMPESA', '', 'JOAQUIM NABUCO', 'JOAQUIM NABUCO', 'PE', '', '', '0'),</v>
      </c>
      <c r="B468" s="14" t="s">
        <v>8395</v>
      </c>
      <c r="C468" s="14">
        <v>465</v>
      </c>
      <c r="D468" s="14" t="s">
        <v>8399</v>
      </c>
      <c r="E468" s="14" t="str">
        <f>"'"&amp;TabClienteLocalidade[[#This Row],[Cliente]]&amp;"'"</f>
        <v>'COMPESA'</v>
      </c>
      <c r="F468" s="14" t="s">
        <v>8399</v>
      </c>
      <c r="G468" s="14" t="str">
        <f>"'"&amp;TabClienteLocalidade[[#This Row],[Regional]]&amp;"'"</f>
        <v>''</v>
      </c>
      <c r="H468" s="14" t="s">
        <v>8399</v>
      </c>
      <c r="I468" s="14" t="str">
        <f>"'"&amp;TabClienteLocalidade[[#This Row],[Localidade]]&amp;"'"</f>
        <v>'JOAQUIM NABUCO'</v>
      </c>
      <c r="J468" s="14" t="s">
        <v>8399</v>
      </c>
      <c r="K468" s="14" t="str">
        <f>"'"&amp;TabClienteLocalidade[[#This Row],[Colunas2]]&amp;"'"</f>
        <v>'JOAQUIM NABUCO'</v>
      </c>
      <c r="L468" s="14" t="s">
        <v>8399</v>
      </c>
      <c r="M468" s="14" t="str">
        <f>"'"&amp;TabClienteLocalidade[[#This Row],[UF]]&amp;"'"</f>
        <v>'PE'</v>
      </c>
      <c r="N468" s="14" t="s">
        <v>8399</v>
      </c>
      <c r="O468" s="14" t="str">
        <f>"'"&amp;IFERROR(TabClienteLocalidade[[#This Row],[Lat]],"")&amp;"'"</f>
        <v>''</v>
      </c>
      <c r="P468" s="14" t="s">
        <v>8399</v>
      </c>
      <c r="Q468" s="14" t="str">
        <f>"'"&amp;IFERROR(TabClienteLocalidade[[#This Row],[Log]],"")&amp;"'"</f>
        <v>''</v>
      </c>
      <c r="R468" s="14" t="s">
        <v>8399</v>
      </c>
      <c r="S468" s="14" t="str">
        <f t="shared" si="31"/>
        <v>'0'</v>
      </c>
      <c r="T468" s="213" t="s">
        <v>8397</v>
      </c>
      <c r="U468" s="213">
        <f>COUNTIFS(CLIENTE_FORN[NICK],TabClienteLocalidade[[#This Row],[Cliente]])</f>
        <v>1</v>
      </c>
      <c r="V468" s="174" t="s">
        <v>338</v>
      </c>
      <c r="W468" s="175"/>
      <c r="X468" s="175" t="s">
        <v>8114</v>
      </c>
      <c r="Y468" s="176" t="str">
        <f>IFERROR(INDEX(EtaCliente!K:K,MATCH(TabClienteLocalidade[[#This Row],[Validação]],EtaCliente!$B:$B,0)),TabClienteLocalidade[[#This Row],[Colunas14]])</f>
        <v>PE</v>
      </c>
      <c r="Z468" s="176" t="str">
        <f>IFERROR(INDEX(EtaCliente!M:M,MATCH(TabClienteLocalidade[[#This Row],[Validação]],EtaCliente!$B:$B,0)),TabClienteLocalidade[[#This Row],[Colunas13]])</f>
        <v>JOAQUIM NABUCO</v>
      </c>
      <c r="AA468" s="176">
        <f>COUNTIFS(EtaCliente!B:B,AB468,EtaCliente!B:B,"&gt;&amp;1")</f>
        <v>1</v>
      </c>
      <c r="AB468" s="176" t="str">
        <f>IF(TabClienteLocalidade[[#This Row],[Cliente]]="","",TabClienteLocalidade[[#This Row],[Cliente]]&amp;" - "&amp;TabClienteLocalidade[[#This Row],[Localidade]])</f>
        <v>COMPESA - JOAQUIM NABUCO</v>
      </c>
      <c r="AC468" s="191"/>
      <c r="AD468" s="191" t="e">
        <f t="shared" si="28"/>
        <v>#VALUE!</v>
      </c>
      <c r="AE468" s="191" t="e">
        <f t="shared" si="29"/>
        <v>#VALUE!</v>
      </c>
      <c r="AF468" s="191"/>
      <c r="AG468" s="191"/>
      <c r="AH468" s="191"/>
    </row>
    <row r="469" spans="1:34" x14ac:dyDescent="0.2">
      <c r="A469" s="14" t="str">
        <f t="shared" si="30"/>
        <v>(466, 'COMPESA', '', 'JUCAZINHO', 'SURUBIM', 'PE', '', '', '0'),</v>
      </c>
      <c r="B469" s="14" t="s">
        <v>8395</v>
      </c>
      <c r="C469" s="14">
        <v>466</v>
      </c>
      <c r="D469" s="14" t="s">
        <v>8399</v>
      </c>
      <c r="E469" s="14" t="str">
        <f>"'"&amp;TabClienteLocalidade[[#This Row],[Cliente]]&amp;"'"</f>
        <v>'COMPESA'</v>
      </c>
      <c r="F469" s="14" t="s">
        <v>8399</v>
      </c>
      <c r="G469" s="14" t="str">
        <f>"'"&amp;TabClienteLocalidade[[#This Row],[Regional]]&amp;"'"</f>
        <v>''</v>
      </c>
      <c r="H469" s="14" t="s">
        <v>8399</v>
      </c>
      <c r="I469" s="14" t="str">
        <f>"'"&amp;TabClienteLocalidade[[#This Row],[Localidade]]&amp;"'"</f>
        <v>'JUCAZINHO'</v>
      </c>
      <c r="J469" s="14" t="s">
        <v>8399</v>
      </c>
      <c r="K469" s="14" t="str">
        <f>"'"&amp;TabClienteLocalidade[[#This Row],[Colunas2]]&amp;"'"</f>
        <v>'SURUBIM'</v>
      </c>
      <c r="L469" s="14" t="s">
        <v>8399</v>
      </c>
      <c r="M469" s="14" t="str">
        <f>"'"&amp;TabClienteLocalidade[[#This Row],[UF]]&amp;"'"</f>
        <v>'PE'</v>
      </c>
      <c r="N469" s="14" t="s">
        <v>8399</v>
      </c>
      <c r="O469" s="14" t="str">
        <f>"'"&amp;IFERROR(TabClienteLocalidade[[#This Row],[Lat]],"")&amp;"'"</f>
        <v>''</v>
      </c>
      <c r="P469" s="14" t="s">
        <v>8399</v>
      </c>
      <c r="Q469" s="14" t="str">
        <f>"'"&amp;IFERROR(TabClienteLocalidade[[#This Row],[Log]],"")&amp;"'"</f>
        <v>''</v>
      </c>
      <c r="R469" s="14" t="s">
        <v>8399</v>
      </c>
      <c r="S469" s="14" t="str">
        <f t="shared" si="31"/>
        <v>'0'</v>
      </c>
      <c r="T469" s="213" t="s">
        <v>8397</v>
      </c>
      <c r="U469" s="213">
        <f>COUNTIFS(CLIENTE_FORN[NICK],TabClienteLocalidade[[#This Row],[Cliente]])</f>
        <v>1</v>
      </c>
      <c r="V469" s="145" t="s">
        <v>338</v>
      </c>
      <c r="W469" s="145"/>
      <c r="X469" s="145" t="s">
        <v>1668</v>
      </c>
      <c r="Y469" s="176" t="str">
        <f>IFERROR(INDEX(EtaCliente!K:K,MATCH(TabClienteLocalidade[[#This Row],[Validação]],EtaCliente!$B:$B,0)),TabClienteLocalidade[[#This Row],[Colunas14]])</f>
        <v>PE</v>
      </c>
      <c r="Z469" s="176" t="str">
        <f>IFERROR(INDEX(EtaCliente!M:M,MATCH(TabClienteLocalidade[[#This Row],[Validação]],EtaCliente!$B:$B,0)),TabClienteLocalidade[[#This Row],[Colunas13]])</f>
        <v>SURUBIM</v>
      </c>
      <c r="AA469" s="147">
        <f>COUNTIFS(EtaCliente!B:B,AB469,EtaCliente!B:B,"&gt;&amp;1")</f>
        <v>1</v>
      </c>
      <c r="AB469" s="146" t="str">
        <f>IF(TabClienteLocalidade[[#This Row],[Cliente]]="","",TabClienteLocalidade[[#This Row],[Cliente]]&amp;" - "&amp;TabClienteLocalidade[[#This Row],[Localidade]])</f>
        <v>COMPESA - JUCAZINHO</v>
      </c>
      <c r="AC469" s="191"/>
      <c r="AD469" s="191" t="e">
        <f t="shared" si="28"/>
        <v>#VALUE!</v>
      </c>
      <c r="AE469" s="191" t="e">
        <f t="shared" si="29"/>
        <v>#VALUE!</v>
      </c>
      <c r="AF469" s="191"/>
      <c r="AG469" s="191"/>
      <c r="AH469" s="191"/>
    </row>
    <row r="470" spans="1:34" x14ac:dyDescent="0.2">
      <c r="A470" s="14" t="str">
        <f t="shared" si="30"/>
        <v>(467, 'COMPESA', '', 'JUPI', 'JUPI', 'PE', '', '', '0'),</v>
      </c>
      <c r="B470" s="14" t="s">
        <v>8395</v>
      </c>
      <c r="C470" s="14">
        <v>467</v>
      </c>
      <c r="D470" s="14" t="s">
        <v>8399</v>
      </c>
      <c r="E470" s="14" t="str">
        <f>"'"&amp;TabClienteLocalidade[[#This Row],[Cliente]]&amp;"'"</f>
        <v>'COMPESA'</v>
      </c>
      <c r="F470" s="14" t="s">
        <v>8399</v>
      </c>
      <c r="G470" s="14" t="str">
        <f>"'"&amp;TabClienteLocalidade[[#This Row],[Regional]]&amp;"'"</f>
        <v>''</v>
      </c>
      <c r="H470" s="14" t="s">
        <v>8399</v>
      </c>
      <c r="I470" s="14" t="str">
        <f>"'"&amp;TabClienteLocalidade[[#This Row],[Localidade]]&amp;"'"</f>
        <v>'JUPI'</v>
      </c>
      <c r="J470" s="14" t="s">
        <v>8399</v>
      </c>
      <c r="K470" s="14" t="str">
        <f>"'"&amp;TabClienteLocalidade[[#This Row],[Colunas2]]&amp;"'"</f>
        <v>'JUPI'</v>
      </c>
      <c r="L470" s="14" t="s">
        <v>8399</v>
      </c>
      <c r="M470" s="14" t="str">
        <f>"'"&amp;TabClienteLocalidade[[#This Row],[UF]]&amp;"'"</f>
        <v>'PE'</v>
      </c>
      <c r="N470" s="14" t="s">
        <v>8399</v>
      </c>
      <c r="O470" s="14" t="str">
        <f>"'"&amp;IFERROR(TabClienteLocalidade[[#This Row],[Lat]],"")&amp;"'"</f>
        <v>''</v>
      </c>
      <c r="P470" s="14" t="s">
        <v>8399</v>
      </c>
      <c r="Q470" s="14" t="str">
        <f>"'"&amp;IFERROR(TabClienteLocalidade[[#This Row],[Log]],"")&amp;"'"</f>
        <v>''</v>
      </c>
      <c r="R470" s="14" t="s">
        <v>8399</v>
      </c>
      <c r="S470" s="14" t="str">
        <f t="shared" si="31"/>
        <v>'0'</v>
      </c>
      <c r="T470" s="213" t="s">
        <v>8397</v>
      </c>
      <c r="U470" s="213">
        <f>COUNTIFS(CLIENTE_FORN[NICK],TabClienteLocalidade[[#This Row],[Cliente]])</f>
        <v>1</v>
      </c>
      <c r="V470" s="174" t="s">
        <v>338</v>
      </c>
      <c r="W470" s="175"/>
      <c r="X470" s="175" t="s">
        <v>8115</v>
      </c>
      <c r="Y470" s="176" t="str">
        <f>IFERROR(INDEX(EtaCliente!K:K,MATCH(TabClienteLocalidade[[#This Row],[Validação]],EtaCliente!$B:$B,0)),TabClienteLocalidade[[#This Row],[Colunas14]])</f>
        <v>PE</v>
      </c>
      <c r="Z470" s="176" t="str">
        <f>IFERROR(INDEX(EtaCliente!M:M,MATCH(TabClienteLocalidade[[#This Row],[Validação]],EtaCliente!$B:$B,0)),TabClienteLocalidade[[#This Row],[Colunas13]])</f>
        <v>JUPI</v>
      </c>
      <c r="AA470" s="176">
        <f>COUNTIFS(EtaCliente!B:B,AB470,EtaCliente!B:B,"&gt;&amp;1")</f>
        <v>1</v>
      </c>
      <c r="AB470" s="176" t="str">
        <f>IF(TabClienteLocalidade[[#This Row],[Cliente]]="","",TabClienteLocalidade[[#This Row],[Cliente]]&amp;" - "&amp;TabClienteLocalidade[[#This Row],[Localidade]])</f>
        <v>COMPESA - JUPI</v>
      </c>
      <c r="AC470" s="191"/>
      <c r="AD470" s="191" t="e">
        <f t="shared" si="28"/>
        <v>#VALUE!</v>
      </c>
      <c r="AE470" s="191" t="e">
        <f t="shared" si="29"/>
        <v>#VALUE!</v>
      </c>
      <c r="AF470" s="191"/>
      <c r="AG470" s="191"/>
      <c r="AH470" s="191"/>
    </row>
    <row r="471" spans="1:34" x14ac:dyDescent="0.2">
      <c r="A471" s="14" t="str">
        <f t="shared" si="30"/>
        <v>(468, 'COMPESA', '', 'JUREMA', 'JUREMA', 'PE', '', '', '0'),</v>
      </c>
      <c r="B471" s="14" t="s">
        <v>8395</v>
      </c>
      <c r="C471" s="14">
        <v>468</v>
      </c>
      <c r="D471" s="14" t="s">
        <v>8399</v>
      </c>
      <c r="E471" s="14" t="str">
        <f>"'"&amp;TabClienteLocalidade[[#This Row],[Cliente]]&amp;"'"</f>
        <v>'COMPESA'</v>
      </c>
      <c r="F471" s="14" t="s">
        <v>8399</v>
      </c>
      <c r="G471" s="14" t="str">
        <f>"'"&amp;TabClienteLocalidade[[#This Row],[Regional]]&amp;"'"</f>
        <v>''</v>
      </c>
      <c r="H471" s="14" t="s">
        <v>8399</v>
      </c>
      <c r="I471" s="14" t="str">
        <f>"'"&amp;TabClienteLocalidade[[#This Row],[Localidade]]&amp;"'"</f>
        <v>'JUREMA'</v>
      </c>
      <c r="J471" s="14" t="s">
        <v>8399</v>
      </c>
      <c r="K471" s="14" t="str">
        <f>"'"&amp;TabClienteLocalidade[[#This Row],[Colunas2]]&amp;"'"</f>
        <v>'JUREMA'</v>
      </c>
      <c r="L471" s="14" t="s">
        <v>8399</v>
      </c>
      <c r="M471" s="14" t="str">
        <f>"'"&amp;TabClienteLocalidade[[#This Row],[UF]]&amp;"'"</f>
        <v>'PE'</v>
      </c>
      <c r="N471" s="14" t="s">
        <v>8399</v>
      </c>
      <c r="O471" s="14" t="str">
        <f>"'"&amp;IFERROR(TabClienteLocalidade[[#This Row],[Lat]],"")&amp;"'"</f>
        <v>''</v>
      </c>
      <c r="P471" s="14" t="s">
        <v>8399</v>
      </c>
      <c r="Q471" s="14" t="str">
        <f>"'"&amp;IFERROR(TabClienteLocalidade[[#This Row],[Log]],"")&amp;"'"</f>
        <v>''</v>
      </c>
      <c r="R471" s="14" t="s">
        <v>8399</v>
      </c>
      <c r="S471" s="14" t="str">
        <f t="shared" si="31"/>
        <v>'0'</v>
      </c>
      <c r="T471" s="213" t="s">
        <v>8397</v>
      </c>
      <c r="U471" s="213">
        <f>COUNTIFS(CLIENTE_FORN[NICK],TabClienteLocalidade[[#This Row],[Cliente]])</f>
        <v>1</v>
      </c>
      <c r="V471" s="174" t="s">
        <v>338</v>
      </c>
      <c r="W471" s="175"/>
      <c r="X471" s="175" t="s">
        <v>8116</v>
      </c>
      <c r="Y471" s="176" t="str">
        <f>IFERROR(INDEX(EtaCliente!K:K,MATCH(TabClienteLocalidade[[#This Row],[Validação]],EtaCliente!$B:$B,0)),TabClienteLocalidade[[#This Row],[Colunas14]])</f>
        <v>PE</v>
      </c>
      <c r="Z471" s="176" t="str">
        <f>IFERROR(INDEX(EtaCliente!M:M,MATCH(TabClienteLocalidade[[#This Row],[Validação]],EtaCliente!$B:$B,0)),TabClienteLocalidade[[#This Row],[Colunas13]])</f>
        <v>JUREMA</v>
      </c>
      <c r="AA471" s="176">
        <f>COUNTIFS(EtaCliente!B:B,AB471,EtaCliente!B:B,"&gt;&amp;1")</f>
        <v>1</v>
      </c>
      <c r="AB471" s="176" t="str">
        <f>IF(TabClienteLocalidade[[#This Row],[Cliente]]="","",TabClienteLocalidade[[#This Row],[Cliente]]&amp;" - "&amp;TabClienteLocalidade[[#This Row],[Localidade]])</f>
        <v>COMPESA - JUREMA</v>
      </c>
      <c r="AC471" s="191"/>
      <c r="AD471" s="191" t="e">
        <f t="shared" si="28"/>
        <v>#VALUE!</v>
      </c>
      <c r="AE471" s="191" t="e">
        <f t="shared" si="29"/>
        <v>#VALUE!</v>
      </c>
      <c r="AF471" s="191"/>
      <c r="AG471" s="191"/>
      <c r="AH471" s="191"/>
    </row>
    <row r="472" spans="1:34" x14ac:dyDescent="0.2">
      <c r="A472" s="14" t="str">
        <f t="shared" si="30"/>
        <v>(469, 'COMPESA', '', 'LAGOA DE ITAENGA', 'PAUDALHO', 'PE', '', '', '0'),</v>
      </c>
      <c r="B472" s="14" t="s">
        <v>8395</v>
      </c>
      <c r="C472" s="14">
        <v>469</v>
      </c>
      <c r="D472" s="14" t="s">
        <v>8399</v>
      </c>
      <c r="E472" s="14" t="str">
        <f>"'"&amp;TabClienteLocalidade[[#This Row],[Cliente]]&amp;"'"</f>
        <v>'COMPESA'</v>
      </c>
      <c r="F472" s="14" t="s">
        <v>8399</v>
      </c>
      <c r="G472" s="14" t="str">
        <f>"'"&amp;TabClienteLocalidade[[#This Row],[Regional]]&amp;"'"</f>
        <v>''</v>
      </c>
      <c r="H472" s="14" t="s">
        <v>8399</v>
      </c>
      <c r="I472" s="14" t="str">
        <f>"'"&amp;TabClienteLocalidade[[#This Row],[Localidade]]&amp;"'"</f>
        <v>'LAGOA DE ITAENGA'</v>
      </c>
      <c r="J472" s="14" t="s">
        <v>8399</v>
      </c>
      <c r="K472" s="14" t="str">
        <f>"'"&amp;TabClienteLocalidade[[#This Row],[Colunas2]]&amp;"'"</f>
        <v>'PAUDALHO'</v>
      </c>
      <c r="L472" s="14" t="s">
        <v>8399</v>
      </c>
      <c r="M472" s="14" t="str">
        <f>"'"&amp;TabClienteLocalidade[[#This Row],[UF]]&amp;"'"</f>
        <v>'PE'</v>
      </c>
      <c r="N472" s="14" t="s">
        <v>8399</v>
      </c>
      <c r="O472" s="14" t="str">
        <f>"'"&amp;IFERROR(TabClienteLocalidade[[#This Row],[Lat]],"")&amp;"'"</f>
        <v>''</v>
      </c>
      <c r="P472" s="14" t="s">
        <v>8399</v>
      </c>
      <c r="Q472" s="14" t="str">
        <f>"'"&amp;IFERROR(TabClienteLocalidade[[#This Row],[Log]],"")&amp;"'"</f>
        <v>''</v>
      </c>
      <c r="R472" s="14" t="s">
        <v>8399</v>
      </c>
      <c r="S472" s="14" t="str">
        <f t="shared" si="31"/>
        <v>'0'</v>
      </c>
      <c r="T472" s="213" t="s">
        <v>8397</v>
      </c>
      <c r="U472" s="213">
        <f>COUNTIFS(CLIENTE_FORN[NICK],TabClienteLocalidade[[#This Row],[Cliente]])</f>
        <v>1</v>
      </c>
      <c r="V472" s="145" t="s">
        <v>338</v>
      </c>
      <c r="W472" s="145"/>
      <c r="X472" s="145" t="s">
        <v>1669</v>
      </c>
      <c r="Y472" s="176" t="str">
        <f>IFERROR(INDEX(EtaCliente!K:K,MATCH(TabClienteLocalidade[[#This Row],[Validação]],EtaCliente!$B:$B,0)),TabClienteLocalidade[[#This Row],[Colunas14]])</f>
        <v>PE</v>
      </c>
      <c r="Z472" s="176" t="str">
        <f>IFERROR(INDEX(EtaCliente!M:M,MATCH(TabClienteLocalidade[[#This Row],[Validação]],EtaCliente!$B:$B,0)),TabClienteLocalidade[[#This Row],[Colunas13]])</f>
        <v>PAUDALHO</v>
      </c>
      <c r="AA472" s="147">
        <f>COUNTIFS(EtaCliente!B:B,AB472,EtaCliente!B:B,"&gt;&amp;1")</f>
        <v>1</v>
      </c>
      <c r="AB472" s="146" t="str">
        <f>IF(TabClienteLocalidade[[#This Row],[Cliente]]="","",TabClienteLocalidade[[#This Row],[Cliente]]&amp;" - "&amp;TabClienteLocalidade[[#This Row],[Localidade]])</f>
        <v>COMPESA - LAGOA DE ITAENGA</v>
      </c>
      <c r="AC472" s="191"/>
      <c r="AD472" s="191" t="e">
        <f t="shared" si="28"/>
        <v>#VALUE!</v>
      </c>
      <c r="AE472" s="191" t="e">
        <f t="shared" si="29"/>
        <v>#VALUE!</v>
      </c>
      <c r="AF472" s="191"/>
      <c r="AG472" s="191"/>
      <c r="AH472" s="191"/>
    </row>
    <row r="473" spans="1:34" x14ac:dyDescent="0.2">
      <c r="A473" s="14" t="str">
        <f t="shared" si="30"/>
        <v>(470, 'COMPESA', '', 'LAGOA DO CARRO', 'LAGOA DO CARRO', 'PE', '', '', '0'),</v>
      </c>
      <c r="B473" s="14" t="s">
        <v>8395</v>
      </c>
      <c r="C473" s="14">
        <v>470</v>
      </c>
      <c r="D473" s="14" t="s">
        <v>8399</v>
      </c>
      <c r="E473" s="14" t="str">
        <f>"'"&amp;TabClienteLocalidade[[#This Row],[Cliente]]&amp;"'"</f>
        <v>'COMPESA'</v>
      </c>
      <c r="F473" s="14" t="s">
        <v>8399</v>
      </c>
      <c r="G473" s="14" t="str">
        <f>"'"&amp;TabClienteLocalidade[[#This Row],[Regional]]&amp;"'"</f>
        <v>''</v>
      </c>
      <c r="H473" s="14" t="s">
        <v>8399</v>
      </c>
      <c r="I473" s="14" t="str">
        <f>"'"&amp;TabClienteLocalidade[[#This Row],[Localidade]]&amp;"'"</f>
        <v>'LAGOA DO CARRO'</v>
      </c>
      <c r="J473" s="14" t="s">
        <v>8399</v>
      </c>
      <c r="K473" s="14" t="str">
        <f>"'"&amp;TabClienteLocalidade[[#This Row],[Colunas2]]&amp;"'"</f>
        <v>'LAGOA DO CARRO'</v>
      </c>
      <c r="L473" s="14" t="s">
        <v>8399</v>
      </c>
      <c r="M473" s="14" t="str">
        <f>"'"&amp;TabClienteLocalidade[[#This Row],[UF]]&amp;"'"</f>
        <v>'PE'</v>
      </c>
      <c r="N473" s="14" t="s">
        <v>8399</v>
      </c>
      <c r="O473" s="14" t="str">
        <f>"'"&amp;IFERROR(TabClienteLocalidade[[#This Row],[Lat]],"")&amp;"'"</f>
        <v>''</v>
      </c>
      <c r="P473" s="14" t="s">
        <v>8399</v>
      </c>
      <c r="Q473" s="14" t="str">
        <f>"'"&amp;IFERROR(TabClienteLocalidade[[#This Row],[Log]],"")&amp;"'"</f>
        <v>''</v>
      </c>
      <c r="R473" s="14" t="s">
        <v>8399</v>
      </c>
      <c r="S473" s="14" t="str">
        <f t="shared" si="31"/>
        <v>'0'</v>
      </c>
      <c r="T473" s="213" t="s">
        <v>8397</v>
      </c>
      <c r="U473" s="213">
        <f>COUNTIFS(CLIENTE_FORN[NICK],TabClienteLocalidade[[#This Row],[Cliente]])</f>
        <v>1</v>
      </c>
      <c r="V473" s="174" t="s">
        <v>338</v>
      </c>
      <c r="W473" s="175"/>
      <c r="X473" s="175" t="s">
        <v>8117</v>
      </c>
      <c r="Y473" s="176" t="str">
        <f>IFERROR(INDEX(EtaCliente!K:K,MATCH(TabClienteLocalidade[[#This Row],[Validação]],EtaCliente!$B:$B,0)),TabClienteLocalidade[[#This Row],[Colunas14]])</f>
        <v>PE</v>
      </c>
      <c r="Z473" s="176" t="str">
        <f>IFERROR(INDEX(EtaCliente!M:M,MATCH(TabClienteLocalidade[[#This Row],[Validação]],EtaCliente!$B:$B,0)),TabClienteLocalidade[[#This Row],[Colunas13]])</f>
        <v>LAGOA DO CARRO</v>
      </c>
      <c r="AA473" s="176">
        <f>COUNTIFS(EtaCliente!B:B,AB473,EtaCliente!B:B,"&gt;&amp;1")</f>
        <v>1</v>
      </c>
      <c r="AB473" s="176" t="str">
        <f>IF(TabClienteLocalidade[[#This Row],[Cliente]]="","",TabClienteLocalidade[[#This Row],[Cliente]]&amp;" - "&amp;TabClienteLocalidade[[#This Row],[Localidade]])</f>
        <v>COMPESA - LAGOA DO CARRO</v>
      </c>
      <c r="AC473" s="191"/>
      <c r="AD473" s="191" t="e">
        <f t="shared" si="28"/>
        <v>#VALUE!</v>
      </c>
      <c r="AE473" s="191" t="e">
        <f t="shared" si="29"/>
        <v>#VALUE!</v>
      </c>
      <c r="AF473" s="191"/>
      <c r="AG473" s="191"/>
      <c r="AH473" s="191"/>
    </row>
    <row r="474" spans="1:34" x14ac:dyDescent="0.2">
      <c r="A474" s="14" t="str">
        <f t="shared" si="30"/>
        <v>(471, 'COMPESA', '', 'LAJEDO', 'LAJEDO', 'PE', '', '', '0'),</v>
      </c>
      <c r="B474" s="14" t="s">
        <v>8395</v>
      </c>
      <c r="C474" s="14">
        <v>471</v>
      </c>
      <c r="D474" s="14" t="s">
        <v>8399</v>
      </c>
      <c r="E474" s="14" t="str">
        <f>"'"&amp;TabClienteLocalidade[[#This Row],[Cliente]]&amp;"'"</f>
        <v>'COMPESA'</v>
      </c>
      <c r="F474" s="14" t="s">
        <v>8399</v>
      </c>
      <c r="G474" s="14" t="str">
        <f>"'"&amp;TabClienteLocalidade[[#This Row],[Regional]]&amp;"'"</f>
        <v>''</v>
      </c>
      <c r="H474" s="14" t="s">
        <v>8399</v>
      </c>
      <c r="I474" s="14" t="str">
        <f>"'"&amp;TabClienteLocalidade[[#This Row],[Localidade]]&amp;"'"</f>
        <v>'LAJEDO'</v>
      </c>
      <c r="J474" s="14" t="s">
        <v>8399</v>
      </c>
      <c r="K474" s="14" t="str">
        <f>"'"&amp;TabClienteLocalidade[[#This Row],[Colunas2]]&amp;"'"</f>
        <v>'LAJEDO'</v>
      </c>
      <c r="L474" s="14" t="s">
        <v>8399</v>
      </c>
      <c r="M474" s="14" t="str">
        <f>"'"&amp;TabClienteLocalidade[[#This Row],[UF]]&amp;"'"</f>
        <v>'PE'</v>
      </c>
      <c r="N474" s="14" t="s">
        <v>8399</v>
      </c>
      <c r="O474" s="14" t="str">
        <f>"'"&amp;IFERROR(TabClienteLocalidade[[#This Row],[Lat]],"")&amp;"'"</f>
        <v>''</v>
      </c>
      <c r="P474" s="14" t="s">
        <v>8399</v>
      </c>
      <c r="Q474" s="14" t="str">
        <f>"'"&amp;IFERROR(TabClienteLocalidade[[#This Row],[Log]],"")&amp;"'"</f>
        <v>''</v>
      </c>
      <c r="R474" s="14" t="s">
        <v>8399</v>
      </c>
      <c r="S474" s="14" t="str">
        <f t="shared" si="31"/>
        <v>'0'</v>
      </c>
      <c r="T474" s="213" t="s">
        <v>8397</v>
      </c>
      <c r="U474" s="213">
        <f>COUNTIFS(CLIENTE_FORN[NICK],TabClienteLocalidade[[#This Row],[Cliente]])</f>
        <v>1</v>
      </c>
      <c r="V474" s="145" t="s">
        <v>338</v>
      </c>
      <c r="W474" s="145"/>
      <c r="X474" s="145" t="s">
        <v>1670</v>
      </c>
      <c r="Y474" s="176" t="str">
        <f>IFERROR(INDEX(EtaCliente!K:K,MATCH(TabClienteLocalidade[[#This Row],[Validação]],EtaCliente!$B:$B,0)),TabClienteLocalidade[[#This Row],[Colunas14]])</f>
        <v>PE</v>
      </c>
      <c r="Z474" s="176" t="str">
        <f>IFERROR(INDEX(EtaCliente!M:M,MATCH(TabClienteLocalidade[[#This Row],[Validação]],EtaCliente!$B:$B,0)),TabClienteLocalidade[[#This Row],[Colunas13]])</f>
        <v>LAJEDO</v>
      </c>
      <c r="AA474" s="147">
        <f>COUNTIFS(EtaCliente!B:B,AB474,EtaCliente!B:B,"&gt;&amp;1")</f>
        <v>1</v>
      </c>
      <c r="AB474" s="146" t="str">
        <f>IF(TabClienteLocalidade[[#This Row],[Cliente]]="","",TabClienteLocalidade[[#This Row],[Cliente]]&amp;" - "&amp;TabClienteLocalidade[[#This Row],[Localidade]])</f>
        <v>COMPESA - LAJEDO</v>
      </c>
      <c r="AC474" s="191"/>
      <c r="AD474" s="191" t="e">
        <f t="shared" si="28"/>
        <v>#VALUE!</v>
      </c>
      <c r="AE474" s="191" t="e">
        <f t="shared" si="29"/>
        <v>#VALUE!</v>
      </c>
      <c r="AF474" s="191"/>
      <c r="AG474" s="191"/>
      <c r="AH474" s="191"/>
    </row>
    <row r="475" spans="1:34" x14ac:dyDescent="0.2">
      <c r="A475" s="14" t="str">
        <f t="shared" si="30"/>
        <v>(472, 'COMPESA', '', 'LIMOEIRO', 'LIMOEIRO', 'PE', '', '', '0'),</v>
      </c>
      <c r="B475" s="14" t="s">
        <v>8395</v>
      </c>
      <c r="C475" s="14">
        <v>472</v>
      </c>
      <c r="D475" s="14" t="s">
        <v>8399</v>
      </c>
      <c r="E475" s="14" t="str">
        <f>"'"&amp;TabClienteLocalidade[[#This Row],[Cliente]]&amp;"'"</f>
        <v>'COMPESA'</v>
      </c>
      <c r="F475" s="14" t="s">
        <v>8399</v>
      </c>
      <c r="G475" s="14" t="str">
        <f>"'"&amp;TabClienteLocalidade[[#This Row],[Regional]]&amp;"'"</f>
        <v>''</v>
      </c>
      <c r="H475" s="14" t="s">
        <v>8399</v>
      </c>
      <c r="I475" s="14" t="str">
        <f>"'"&amp;TabClienteLocalidade[[#This Row],[Localidade]]&amp;"'"</f>
        <v>'LIMOEIRO'</v>
      </c>
      <c r="J475" s="14" t="s">
        <v>8399</v>
      </c>
      <c r="K475" s="14" t="str">
        <f>"'"&amp;TabClienteLocalidade[[#This Row],[Colunas2]]&amp;"'"</f>
        <v>'LIMOEIRO'</v>
      </c>
      <c r="L475" s="14" t="s">
        <v>8399</v>
      </c>
      <c r="M475" s="14" t="str">
        <f>"'"&amp;TabClienteLocalidade[[#This Row],[UF]]&amp;"'"</f>
        <v>'PE'</v>
      </c>
      <c r="N475" s="14" t="s">
        <v>8399</v>
      </c>
      <c r="O475" s="14" t="str">
        <f>"'"&amp;IFERROR(TabClienteLocalidade[[#This Row],[Lat]],"")&amp;"'"</f>
        <v>''</v>
      </c>
      <c r="P475" s="14" t="s">
        <v>8399</v>
      </c>
      <c r="Q475" s="14" t="str">
        <f>"'"&amp;IFERROR(TabClienteLocalidade[[#This Row],[Log]],"")&amp;"'"</f>
        <v>''</v>
      </c>
      <c r="R475" s="14" t="s">
        <v>8399</v>
      </c>
      <c r="S475" s="14" t="str">
        <f t="shared" si="31"/>
        <v>'0'</v>
      </c>
      <c r="T475" s="213" t="s">
        <v>8397</v>
      </c>
      <c r="U475" s="213">
        <f>COUNTIFS(CLIENTE_FORN[NICK],TabClienteLocalidade[[#This Row],[Cliente]])</f>
        <v>1</v>
      </c>
      <c r="V475" s="145" t="s">
        <v>338</v>
      </c>
      <c r="W475" s="145"/>
      <c r="X475" s="145" t="s">
        <v>1671</v>
      </c>
      <c r="Y475" s="176" t="str">
        <f>IFERROR(INDEX(EtaCliente!K:K,MATCH(TabClienteLocalidade[[#This Row],[Validação]],EtaCliente!$B:$B,0)),TabClienteLocalidade[[#This Row],[Colunas14]])</f>
        <v>PE</v>
      </c>
      <c r="Z475" s="176" t="str">
        <f>IFERROR(INDEX(EtaCliente!M:M,MATCH(TabClienteLocalidade[[#This Row],[Validação]],EtaCliente!$B:$B,0)),TabClienteLocalidade[[#This Row],[Colunas13]])</f>
        <v>LIMOEIRO</v>
      </c>
      <c r="AA475" s="147">
        <f>COUNTIFS(EtaCliente!B:B,AB475,EtaCliente!B:B,"&gt;&amp;1")</f>
        <v>1</v>
      </c>
      <c r="AB475" s="146" t="str">
        <f>IF(TabClienteLocalidade[[#This Row],[Cliente]]="","",TabClienteLocalidade[[#This Row],[Cliente]]&amp;" - "&amp;TabClienteLocalidade[[#This Row],[Localidade]])</f>
        <v>COMPESA - LIMOEIRO</v>
      </c>
      <c r="AC475" s="191"/>
      <c r="AD475" s="191" t="e">
        <f t="shared" si="28"/>
        <v>#VALUE!</v>
      </c>
      <c r="AE475" s="191" t="e">
        <f t="shared" si="29"/>
        <v>#VALUE!</v>
      </c>
      <c r="AF475" s="191"/>
      <c r="AG475" s="191"/>
      <c r="AH475" s="191"/>
    </row>
    <row r="476" spans="1:34" x14ac:dyDescent="0.2">
      <c r="A476" s="14" t="str">
        <f t="shared" si="30"/>
        <v>(473, 'COMPESA', '', 'MACAPARAMA', 'MACAPARANA', 'PE', '', '', '0'),</v>
      </c>
      <c r="B476" s="14" t="s">
        <v>8395</v>
      </c>
      <c r="C476" s="14">
        <v>473</v>
      </c>
      <c r="D476" s="14" t="s">
        <v>8399</v>
      </c>
      <c r="E476" s="14" t="str">
        <f>"'"&amp;TabClienteLocalidade[[#This Row],[Cliente]]&amp;"'"</f>
        <v>'COMPESA'</v>
      </c>
      <c r="F476" s="14" t="s">
        <v>8399</v>
      </c>
      <c r="G476" s="14" t="str">
        <f>"'"&amp;TabClienteLocalidade[[#This Row],[Regional]]&amp;"'"</f>
        <v>''</v>
      </c>
      <c r="H476" s="14" t="s">
        <v>8399</v>
      </c>
      <c r="I476" s="14" t="str">
        <f>"'"&amp;TabClienteLocalidade[[#This Row],[Localidade]]&amp;"'"</f>
        <v>'MACAPARAMA'</v>
      </c>
      <c r="J476" s="14" t="s">
        <v>8399</v>
      </c>
      <c r="K476" s="14" t="str">
        <f>"'"&amp;TabClienteLocalidade[[#This Row],[Colunas2]]&amp;"'"</f>
        <v>'MACAPARANA'</v>
      </c>
      <c r="L476" s="14" t="s">
        <v>8399</v>
      </c>
      <c r="M476" s="14" t="str">
        <f>"'"&amp;TabClienteLocalidade[[#This Row],[UF]]&amp;"'"</f>
        <v>'PE'</v>
      </c>
      <c r="N476" s="14" t="s">
        <v>8399</v>
      </c>
      <c r="O476" s="14" t="str">
        <f>"'"&amp;IFERROR(TabClienteLocalidade[[#This Row],[Lat]],"")&amp;"'"</f>
        <v>''</v>
      </c>
      <c r="P476" s="14" t="s">
        <v>8399</v>
      </c>
      <c r="Q476" s="14" t="str">
        <f>"'"&amp;IFERROR(TabClienteLocalidade[[#This Row],[Log]],"")&amp;"'"</f>
        <v>''</v>
      </c>
      <c r="R476" s="14" t="s">
        <v>8399</v>
      </c>
      <c r="S476" s="14" t="str">
        <f t="shared" si="31"/>
        <v>'0'</v>
      </c>
      <c r="T476" s="213" t="s">
        <v>8397</v>
      </c>
      <c r="U476" s="213">
        <f>COUNTIFS(CLIENTE_FORN[NICK],TabClienteLocalidade[[#This Row],[Cliente]])</f>
        <v>1</v>
      </c>
      <c r="V476" s="174" t="s">
        <v>338</v>
      </c>
      <c r="W476" s="175"/>
      <c r="X476" s="175" t="s">
        <v>8118</v>
      </c>
      <c r="Y476" s="176" t="str">
        <f>IFERROR(INDEX(EtaCliente!K:K,MATCH(TabClienteLocalidade[[#This Row],[Validação]],EtaCliente!$B:$B,0)),TabClienteLocalidade[[#This Row],[Colunas14]])</f>
        <v>PE</v>
      </c>
      <c r="Z476" s="176" t="str">
        <f>IFERROR(INDEX(EtaCliente!M:M,MATCH(TabClienteLocalidade[[#This Row],[Validação]],EtaCliente!$B:$B,0)),TabClienteLocalidade[[#This Row],[Colunas13]])</f>
        <v>MACAPARANA</v>
      </c>
      <c r="AA476" s="176">
        <f>COUNTIFS(EtaCliente!B:B,AB476,EtaCliente!B:B,"&gt;&amp;1")</f>
        <v>1</v>
      </c>
      <c r="AB476" s="176" t="str">
        <f>IF(TabClienteLocalidade[[#This Row],[Cliente]]="","",TabClienteLocalidade[[#This Row],[Cliente]]&amp;" - "&amp;TabClienteLocalidade[[#This Row],[Localidade]])</f>
        <v>COMPESA - MACAPARAMA</v>
      </c>
      <c r="AC476" s="191"/>
      <c r="AD476" s="191" t="e">
        <f t="shared" si="28"/>
        <v>#VALUE!</v>
      </c>
      <c r="AE476" s="191" t="e">
        <f t="shared" si="29"/>
        <v>#VALUE!</v>
      </c>
      <c r="AF476" s="191"/>
      <c r="AG476" s="191"/>
      <c r="AH476" s="191"/>
    </row>
    <row r="477" spans="1:34" x14ac:dyDescent="0.2">
      <c r="A477" s="14" t="str">
        <f t="shared" si="30"/>
        <v>(474, 'COMPESA', '', 'MACHADOS', 'MACHADOS', 'PE', '', '', '0'),</v>
      </c>
      <c r="B477" s="14" t="s">
        <v>8395</v>
      </c>
      <c r="C477" s="14">
        <v>474</v>
      </c>
      <c r="D477" s="14" t="s">
        <v>8399</v>
      </c>
      <c r="E477" s="14" t="str">
        <f>"'"&amp;TabClienteLocalidade[[#This Row],[Cliente]]&amp;"'"</f>
        <v>'COMPESA'</v>
      </c>
      <c r="F477" s="14" t="s">
        <v>8399</v>
      </c>
      <c r="G477" s="14" t="str">
        <f>"'"&amp;TabClienteLocalidade[[#This Row],[Regional]]&amp;"'"</f>
        <v>''</v>
      </c>
      <c r="H477" s="14" t="s">
        <v>8399</v>
      </c>
      <c r="I477" s="14" t="str">
        <f>"'"&amp;TabClienteLocalidade[[#This Row],[Localidade]]&amp;"'"</f>
        <v>'MACHADOS'</v>
      </c>
      <c r="J477" s="14" t="s">
        <v>8399</v>
      </c>
      <c r="K477" s="14" t="str">
        <f>"'"&amp;TabClienteLocalidade[[#This Row],[Colunas2]]&amp;"'"</f>
        <v>'MACHADOS'</v>
      </c>
      <c r="L477" s="14" t="s">
        <v>8399</v>
      </c>
      <c r="M477" s="14" t="str">
        <f>"'"&amp;TabClienteLocalidade[[#This Row],[UF]]&amp;"'"</f>
        <v>'PE'</v>
      </c>
      <c r="N477" s="14" t="s">
        <v>8399</v>
      </c>
      <c r="O477" s="14" t="str">
        <f>"'"&amp;IFERROR(TabClienteLocalidade[[#This Row],[Lat]],"")&amp;"'"</f>
        <v>''</v>
      </c>
      <c r="P477" s="14" t="s">
        <v>8399</v>
      </c>
      <c r="Q477" s="14" t="str">
        <f>"'"&amp;IFERROR(TabClienteLocalidade[[#This Row],[Log]],"")&amp;"'"</f>
        <v>''</v>
      </c>
      <c r="R477" s="14" t="s">
        <v>8399</v>
      </c>
      <c r="S477" s="14" t="str">
        <f t="shared" si="31"/>
        <v>'0'</v>
      </c>
      <c r="T477" s="213" t="s">
        <v>8397</v>
      </c>
      <c r="U477" s="213">
        <f>COUNTIFS(CLIENTE_FORN[NICK],TabClienteLocalidade[[#This Row],[Cliente]])</f>
        <v>1</v>
      </c>
      <c r="V477" s="174" t="s">
        <v>338</v>
      </c>
      <c r="W477" s="175"/>
      <c r="X477" s="175" t="s">
        <v>8119</v>
      </c>
      <c r="Y477" s="176" t="str">
        <f>IFERROR(INDEX(EtaCliente!K:K,MATCH(TabClienteLocalidade[[#This Row],[Validação]],EtaCliente!$B:$B,0)),TabClienteLocalidade[[#This Row],[Colunas14]])</f>
        <v>PE</v>
      </c>
      <c r="Z477" s="176" t="str">
        <f>IFERROR(INDEX(EtaCliente!M:M,MATCH(TabClienteLocalidade[[#This Row],[Validação]],EtaCliente!$B:$B,0)),TabClienteLocalidade[[#This Row],[Colunas13]])</f>
        <v>MACHADOS</v>
      </c>
      <c r="AA477" s="176">
        <f>COUNTIFS(EtaCliente!B:B,AB477,EtaCliente!B:B,"&gt;&amp;1")</f>
        <v>1</v>
      </c>
      <c r="AB477" s="176" t="str">
        <f>IF(TabClienteLocalidade[[#This Row],[Cliente]]="","",TabClienteLocalidade[[#This Row],[Cliente]]&amp;" - "&amp;TabClienteLocalidade[[#This Row],[Localidade]])</f>
        <v>COMPESA - MACHADOS</v>
      </c>
      <c r="AC477" s="191"/>
      <c r="AD477" s="191" t="e">
        <f t="shared" si="28"/>
        <v>#VALUE!</v>
      </c>
      <c r="AE477" s="191" t="e">
        <f t="shared" si="29"/>
        <v>#VALUE!</v>
      </c>
      <c r="AF477" s="191"/>
      <c r="AG477" s="191"/>
      <c r="AH477" s="191"/>
    </row>
    <row r="478" spans="1:34" x14ac:dyDescent="0.2">
      <c r="A478" s="14" t="str">
        <f t="shared" si="30"/>
        <v>(475, 'COMPESA', '', 'MANOEL DE SENA', 'JABOATAO DOS GUARARAPES', 'PE', '', '', '0'),</v>
      </c>
      <c r="B478" s="14" t="s">
        <v>8395</v>
      </c>
      <c r="C478" s="14">
        <v>475</v>
      </c>
      <c r="D478" s="14" t="s">
        <v>8399</v>
      </c>
      <c r="E478" s="14" t="str">
        <f>"'"&amp;TabClienteLocalidade[[#This Row],[Cliente]]&amp;"'"</f>
        <v>'COMPESA'</v>
      </c>
      <c r="F478" s="14" t="s">
        <v>8399</v>
      </c>
      <c r="G478" s="14" t="str">
        <f>"'"&amp;TabClienteLocalidade[[#This Row],[Regional]]&amp;"'"</f>
        <v>''</v>
      </c>
      <c r="H478" s="14" t="s">
        <v>8399</v>
      </c>
      <c r="I478" s="14" t="str">
        <f>"'"&amp;TabClienteLocalidade[[#This Row],[Localidade]]&amp;"'"</f>
        <v>'MANOEL DE SENA'</v>
      </c>
      <c r="J478" s="14" t="s">
        <v>8399</v>
      </c>
      <c r="K478" s="14" t="str">
        <f>"'"&amp;TabClienteLocalidade[[#This Row],[Colunas2]]&amp;"'"</f>
        <v>'JABOATAO DOS GUARARAPES'</v>
      </c>
      <c r="L478" s="14" t="s">
        <v>8399</v>
      </c>
      <c r="M478" s="14" t="str">
        <f>"'"&amp;TabClienteLocalidade[[#This Row],[UF]]&amp;"'"</f>
        <v>'PE'</v>
      </c>
      <c r="N478" s="14" t="s">
        <v>8399</v>
      </c>
      <c r="O478" s="14" t="str">
        <f>"'"&amp;IFERROR(TabClienteLocalidade[[#This Row],[Lat]],"")&amp;"'"</f>
        <v>''</v>
      </c>
      <c r="P478" s="14" t="s">
        <v>8399</v>
      </c>
      <c r="Q478" s="14" t="str">
        <f>"'"&amp;IFERROR(TabClienteLocalidade[[#This Row],[Log]],"")&amp;"'"</f>
        <v>''</v>
      </c>
      <c r="R478" s="14" t="s">
        <v>8399</v>
      </c>
      <c r="S478" s="14" t="str">
        <f t="shared" si="31"/>
        <v>'0'</v>
      </c>
      <c r="T478" s="213" t="s">
        <v>8397</v>
      </c>
      <c r="U478" s="213">
        <f>COUNTIFS(CLIENTE_FORN[NICK],TabClienteLocalidade[[#This Row],[Cliente]])</f>
        <v>1</v>
      </c>
      <c r="V478" s="145" t="s">
        <v>338</v>
      </c>
      <c r="W478" s="145"/>
      <c r="X478" s="145" t="s">
        <v>1672</v>
      </c>
      <c r="Y478" s="176" t="str">
        <f>IFERROR(INDEX(EtaCliente!K:K,MATCH(TabClienteLocalidade[[#This Row],[Validação]],EtaCliente!$B:$B,0)),TabClienteLocalidade[[#This Row],[Colunas14]])</f>
        <v>PE</v>
      </c>
      <c r="Z478" s="176" t="str">
        <f>IFERROR(INDEX(EtaCliente!M:M,MATCH(TabClienteLocalidade[[#This Row],[Validação]],EtaCliente!$B:$B,0)),TabClienteLocalidade[[#This Row],[Colunas13]])</f>
        <v>JABOATAO DOS GUARARAPES</v>
      </c>
      <c r="AA478" s="147">
        <f>COUNTIFS(EtaCliente!B:B,AB478,EtaCliente!B:B,"&gt;&amp;1")</f>
        <v>1</v>
      </c>
      <c r="AB478" s="146" t="str">
        <f>IF(TabClienteLocalidade[[#This Row],[Cliente]]="","",TabClienteLocalidade[[#This Row],[Cliente]]&amp;" - "&amp;TabClienteLocalidade[[#This Row],[Localidade]])</f>
        <v>COMPESA - MANOEL DE SENA</v>
      </c>
      <c r="AC478" s="191"/>
      <c r="AD478" s="191" t="e">
        <f t="shared" si="28"/>
        <v>#VALUE!</v>
      </c>
      <c r="AE478" s="191" t="e">
        <f t="shared" si="29"/>
        <v>#VALUE!</v>
      </c>
      <c r="AF478" s="191"/>
      <c r="AG478" s="191"/>
      <c r="AH478" s="191"/>
    </row>
    <row r="479" spans="1:34" x14ac:dyDescent="0.2">
      <c r="A479" s="14" t="str">
        <f t="shared" si="30"/>
        <v>(476, 'COMPESA', '', 'MARCOS FREIRE', 'JABOATAO DOS GUARARAPES', 'PE', '', '', '0'),</v>
      </c>
      <c r="B479" s="14" t="s">
        <v>8395</v>
      </c>
      <c r="C479" s="14">
        <v>476</v>
      </c>
      <c r="D479" s="14" t="s">
        <v>8399</v>
      </c>
      <c r="E479" s="14" t="str">
        <f>"'"&amp;TabClienteLocalidade[[#This Row],[Cliente]]&amp;"'"</f>
        <v>'COMPESA'</v>
      </c>
      <c r="F479" s="14" t="s">
        <v>8399</v>
      </c>
      <c r="G479" s="14" t="str">
        <f>"'"&amp;TabClienteLocalidade[[#This Row],[Regional]]&amp;"'"</f>
        <v>''</v>
      </c>
      <c r="H479" s="14" t="s">
        <v>8399</v>
      </c>
      <c r="I479" s="14" t="str">
        <f>"'"&amp;TabClienteLocalidade[[#This Row],[Localidade]]&amp;"'"</f>
        <v>'MARCOS FREIRE'</v>
      </c>
      <c r="J479" s="14" t="s">
        <v>8399</v>
      </c>
      <c r="K479" s="14" t="str">
        <f>"'"&amp;TabClienteLocalidade[[#This Row],[Colunas2]]&amp;"'"</f>
        <v>'JABOATAO DOS GUARARAPES'</v>
      </c>
      <c r="L479" s="14" t="s">
        <v>8399</v>
      </c>
      <c r="M479" s="14" t="str">
        <f>"'"&amp;TabClienteLocalidade[[#This Row],[UF]]&amp;"'"</f>
        <v>'PE'</v>
      </c>
      <c r="N479" s="14" t="s">
        <v>8399</v>
      </c>
      <c r="O479" s="14" t="str">
        <f>"'"&amp;IFERROR(TabClienteLocalidade[[#This Row],[Lat]],"")&amp;"'"</f>
        <v>''</v>
      </c>
      <c r="P479" s="14" t="s">
        <v>8399</v>
      </c>
      <c r="Q479" s="14" t="str">
        <f>"'"&amp;IFERROR(TabClienteLocalidade[[#This Row],[Log]],"")&amp;"'"</f>
        <v>''</v>
      </c>
      <c r="R479" s="14" t="s">
        <v>8399</v>
      </c>
      <c r="S479" s="14" t="str">
        <f t="shared" si="31"/>
        <v>'0'</v>
      </c>
      <c r="T479" s="213" t="s">
        <v>8397</v>
      </c>
      <c r="U479" s="213">
        <f>COUNTIFS(CLIENTE_FORN[NICK],TabClienteLocalidade[[#This Row],[Cliente]])</f>
        <v>1</v>
      </c>
      <c r="V479" s="145" t="s">
        <v>338</v>
      </c>
      <c r="W479" s="145"/>
      <c r="X479" s="145" t="s">
        <v>1673</v>
      </c>
      <c r="Y479" s="176" t="str">
        <f>IFERROR(INDEX(EtaCliente!K:K,MATCH(TabClienteLocalidade[[#This Row],[Validação]],EtaCliente!$B:$B,0)),TabClienteLocalidade[[#This Row],[Colunas14]])</f>
        <v>PE</v>
      </c>
      <c r="Z479" s="176" t="str">
        <f>IFERROR(INDEX(EtaCliente!M:M,MATCH(TabClienteLocalidade[[#This Row],[Validação]],EtaCliente!$B:$B,0)),TabClienteLocalidade[[#This Row],[Colunas13]])</f>
        <v>JABOATAO DOS GUARARAPES</v>
      </c>
      <c r="AA479" s="147">
        <f>COUNTIFS(EtaCliente!B:B,AB479,EtaCliente!B:B,"&gt;&amp;1")</f>
        <v>1</v>
      </c>
      <c r="AB479" s="146" t="str">
        <f>IF(TabClienteLocalidade[[#This Row],[Cliente]]="","",TabClienteLocalidade[[#This Row],[Cliente]]&amp;" - "&amp;TabClienteLocalidade[[#This Row],[Localidade]])</f>
        <v>COMPESA - MARCOS FREIRE</v>
      </c>
      <c r="AC479" s="191"/>
      <c r="AD479" s="191" t="e">
        <f t="shared" si="28"/>
        <v>#VALUE!</v>
      </c>
      <c r="AE479" s="191" t="e">
        <f t="shared" si="29"/>
        <v>#VALUE!</v>
      </c>
      <c r="AF479" s="191"/>
      <c r="AG479" s="191"/>
      <c r="AH479" s="191"/>
    </row>
    <row r="480" spans="1:34" x14ac:dyDescent="0.2">
      <c r="A480" s="14" t="str">
        <f t="shared" si="30"/>
        <v>(477, 'COMPESA', '', 'MARCOS FREIRE CAP', 'JABOATAO DOS GUARARAPES', 'PE', '', '', '0'),</v>
      </c>
      <c r="B480" s="14" t="s">
        <v>8395</v>
      </c>
      <c r="C480" s="14">
        <v>477</v>
      </c>
      <c r="D480" s="14" t="s">
        <v>8399</v>
      </c>
      <c r="E480" s="14" t="str">
        <f>"'"&amp;TabClienteLocalidade[[#This Row],[Cliente]]&amp;"'"</f>
        <v>'COMPESA'</v>
      </c>
      <c r="F480" s="14" t="s">
        <v>8399</v>
      </c>
      <c r="G480" s="14" t="str">
        <f>"'"&amp;TabClienteLocalidade[[#This Row],[Regional]]&amp;"'"</f>
        <v>''</v>
      </c>
      <c r="H480" s="14" t="s">
        <v>8399</v>
      </c>
      <c r="I480" s="14" t="str">
        <f>"'"&amp;TabClienteLocalidade[[#This Row],[Localidade]]&amp;"'"</f>
        <v>'MARCOS FREIRE CAP'</v>
      </c>
      <c r="J480" s="14" t="s">
        <v>8399</v>
      </c>
      <c r="K480" s="14" t="str">
        <f>"'"&amp;TabClienteLocalidade[[#This Row],[Colunas2]]&amp;"'"</f>
        <v>'JABOATAO DOS GUARARAPES'</v>
      </c>
      <c r="L480" s="14" t="s">
        <v>8399</v>
      </c>
      <c r="M480" s="14" t="str">
        <f>"'"&amp;TabClienteLocalidade[[#This Row],[UF]]&amp;"'"</f>
        <v>'PE'</v>
      </c>
      <c r="N480" s="14" t="s">
        <v>8399</v>
      </c>
      <c r="O480" s="14" t="str">
        <f>"'"&amp;IFERROR(TabClienteLocalidade[[#This Row],[Lat]],"")&amp;"'"</f>
        <v>''</v>
      </c>
      <c r="P480" s="14" t="s">
        <v>8399</v>
      </c>
      <c r="Q480" s="14" t="str">
        <f>"'"&amp;IFERROR(TabClienteLocalidade[[#This Row],[Log]],"")&amp;"'"</f>
        <v>''</v>
      </c>
      <c r="R480" s="14" t="s">
        <v>8399</v>
      </c>
      <c r="S480" s="14" t="str">
        <f t="shared" si="31"/>
        <v>'0'</v>
      </c>
      <c r="T480" s="213" t="s">
        <v>8397</v>
      </c>
      <c r="U480" s="213">
        <f>COUNTIFS(CLIENTE_FORN[NICK],TabClienteLocalidade[[#This Row],[Cliente]])</f>
        <v>1</v>
      </c>
      <c r="V480" s="145" t="s">
        <v>338</v>
      </c>
      <c r="W480" s="145"/>
      <c r="X480" s="145" t="s">
        <v>1674</v>
      </c>
      <c r="Y480" s="176" t="str">
        <f>IFERROR(INDEX(EtaCliente!K:K,MATCH(TabClienteLocalidade[[#This Row],[Validação]],EtaCliente!$B:$B,0)),TabClienteLocalidade[[#This Row],[Colunas14]])</f>
        <v>PE</v>
      </c>
      <c r="Z480" s="176" t="str">
        <f>IFERROR(INDEX(EtaCliente!M:M,MATCH(TabClienteLocalidade[[#This Row],[Validação]],EtaCliente!$B:$B,0)),TabClienteLocalidade[[#This Row],[Colunas13]])</f>
        <v>JABOATAO DOS GUARARAPES</v>
      </c>
      <c r="AA480" s="147">
        <f>COUNTIFS(EtaCliente!B:B,AB480,EtaCliente!B:B,"&gt;&amp;1")</f>
        <v>1</v>
      </c>
      <c r="AB480" s="146" t="str">
        <f>IF(TabClienteLocalidade[[#This Row],[Cliente]]="","",TabClienteLocalidade[[#This Row],[Cliente]]&amp;" - "&amp;TabClienteLocalidade[[#This Row],[Localidade]])</f>
        <v>COMPESA - MARCOS FREIRE CAP</v>
      </c>
      <c r="AC480" s="191"/>
      <c r="AD480" s="191" t="e">
        <f t="shared" si="28"/>
        <v>#VALUE!</v>
      </c>
      <c r="AE480" s="191" t="e">
        <f t="shared" si="29"/>
        <v>#VALUE!</v>
      </c>
      <c r="AF480" s="191"/>
      <c r="AG480" s="191"/>
      <c r="AH480" s="191"/>
    </row>
    <row r="481" spans="1:34" x14ac:dyDescent="0.2">
      <c r="A481" s="14" t="str">
        <f t="shared" si="30"/>
        <v>(478, 'COMPESA', '', 'MATHEUS VIEIRA', 'TAQUARITINGA DO NORTE', 'PE', '', '', '0'),</v>
      </c>
      <c r="B481" s="14" t="s">
        <v>8395</v>
      </c>
      <c r="C481" s="14">
        <v>478</v>
      </c>
      <c r="D481" s="14" t="s">
        <v>8399</v>
      </c>
      <c r="E481" s="14" t="str">
        <f>"'"&amp;TabClienteLocalidade[[#This Row],[Cliente]]&amp;"'"</f>
        <v>'COMPESA'</v>
      </c>
      <c r="F481" s="14" t="s">
        <v>8399</v>
      </c>
      <c r="G481" s="14" t="str">
        <f>"'"&amp;TabClienteLocalidade[[#This Row],[Regional]]&amp;"'"</f>
        <v>''</v>
      </c>
      <c r="H481" s="14" t="s">
        <v>8399</v>
      </c>
      <c r="I481" s="14" t="str">
        <f>"'"&amp;TabClienteLocalidade[[#This Row],[Localidade]]&amp;"'"</f>
        <v>'MATHEUS VIEIRA'</v>
      </c>
      <c r="J481" s="14" t="s">
        <v>8399</v>
      </c>
      <c r="K481" s="14" t="str">
        <f>"'"&amp;TabClienteLocalidade[[#This Row],[Colunas2]]&amp;"'"</f>
        <v>'TAQUARITINGA DO NORTE'</v>
      </c>
      <c r="L481" s="14" t="s">
        <v>8399</v>
      </c>
      <c r="M481" s="14" t="str">
        <f>"'"&amp;TabClienteLocalidade[[#This Row],[UF]]&amp;"'"</f>
        <v>'PE'</v>
      </c>
      <c r="N481" s="14" t="s">
        <v>8399</v>
      </c>
      <c r="O481" s="14" t="str">
        <f>"'"&amp;IFERROR(TabClienteLocalidade[[#This Row],[Lat]],"")&amp;"'"</f>
        <v>''</v>
      </c>
      <c r="P481" s="14" t="s">
        <v>8399</v>
      </c>
      <c r="Q481" s="14" t="str">
        <f>"'"&amp;IFERROR(TabClienteLocalidade[[#This Row],[Log]],"")&amp;"'"</f>
        <v>''</v>
      </c>
      <c r="R481" s="14" t="s">
        <v>8399</v>
      </c>
      <c r="S481" s="14" t="str">
        <f t="shared" si="31"/>
        <v>'0'</v>
      </c>
      <c r="T481" s="213" t="s">
        <v>8397</v>
      </c>
      <c r="U481" s="213">
        <f>COUNTIFS(CLIENTE_FORN[NICK],TabClienteLocalidade[[#This Row],[Cliente]])</f>
        <v>1</v>
      </c>
      <c r="V481" s="145" t="s">
        <v>338</v>
      </c>
      <c r="W481" s="145"/>
      <c r="X481" s="145" t="s">
        <v>1675</v>
      </c>
      <c r="Y481" s="176" t="str">
        <f>IFERROR(INDEX(EtaCliente!K:K,MATCH(TabClienteLocalidade[[#This Row],[Validação]],EtaCliente!$B:$B,0)),TabClienteLocalidade[[#This Row],[Colunas14]])</f>
        <v>PE</v>
      </c>
      <c r="Z481" s="176" t="str">
        <f>IFERROR(INDEX(EtaCliente!M:M,MATCH(TabClienteLocalidade[[#This Row],[Validação]],EtaCliente!$B:$B,0)),TabClienteLocalidade[[#This Row],[Colunas13]])</f>
        <v>TAQUARITINGA DO NORTE</v>
      </c>
      <c r="AA481" s="147">
        <f>COUNTIFS(EtaCliente!B:B,AB481,EtaCliente!B:B,"&gt;&amp;1")</f>
        <v>1</v>
      </c>
      <c r="AB481" s="146" t="str">
        <f>IF(TabClienteLocalidade[[#This Row],[Cliente]]="","",TabClienteLocalidade[[#This Row],[Cliente]]&amp;" - "&amp;TabClienteLocalidade[[#This Row],[Localidade]])</f>
        <v>COMPESA - MATHEUS VIEIRA</v>
      </c>
      <c r="AC481" s="191"/>
      <c r="AD481" s="191" t="e">
        <f t="shared" si="28"/>
        <v>#VALUE!</v>
      </c>
      <c r="AE481" s="191" t="e">
        <f t="shared" si="29"/>
        <v>#VALUE!</v>
      </c>
      <c r="AF481" s="191"/>
      <c r="AG481" s="191"/>
      <c r="AH481" s="191"/>
    </row>
    <row r="482" spans="1:34" x14ac:dyDescent="0.2">
      <c r="A482" s="14" t="str">
        <f t="shared" si="30"/>
        <v>(479, 'COMPESA', '', 'MATRIZ DA LUIZ', 'SAO LOURENCO DA MATA', 'PE', '', '', '0'),</v>
      </c>
      <c r="B482" s="14" t="s">
        <v>8395</v>
      </c>
      <c r="C482" s="14">
        <v>479</v>
      </c>
      <c r="D482" s="14" t="s">
        <v>8399</v>
      </c>
      <c r="E482" s="14" t="str">
        <f>"'"&amp;TabClienteLocalidade[[#This Row],[Cliente]]&amp;"'"</f>
        <v>'COMPESA'</v>
      </c>
      <c r="F482" s="14" t="s">
        <v>8399</v>
      </c>
      <c r="G482" s="14" t="str">
        <f>"'"&amp;TabClienteLocalidade[[#This Row],[Regional]]&amp;"'"</f>
        <v>''</v>
      </c>
      <c r="H482" s="14" t="s">
        <v>8399</v>
      </c>
      <c r="I482" s="14" t="str">
        <f>"'"&amp;TabClienteLocalidade[[#This Row],[Localidade]]&amp;"'"</f>
        <v>'MATRIZ DA LUIZ'</v>
      </c>
      <c r="J482" s="14" t="s">
        <v>8399</v>
      </c>
      <c r="K482" s="14" t="str">
        <f>"'"&amp;TabClienteLocalidade[[#This Row],[Colunas2]]&amp;"'"</f>
        <v>'SAO LOURENCO DA MATA'</v>
      </c>
      <c r="L482" s="14" t="s">
        <v>8399</v>
      </c>
      <c r="M482" s="14" t="str">
        <f>"'"&amp;TabClienteLocalidade[[#This Row],[UF]]&amp;"'"</f>
        <v>'PE'</v>
      </c>
      <c r="N482" s="14" t="s">
        <v>8399</v>
      </c>
      <c r="O482" s="14" t="str">
        <f>"'"&amp;IFERROR(TabClienteLocalidade[[#This Row],[Lat]],"")&amp;"'"</f>
        <v>''</v>
      </c>
      <c r="P482" s="14" t="s">
        <v>8399</v>
      </c>
      <c r="Q482" s="14" t="str">
        <f>"'"&amp;IFERROR(TabClienteLocalidade[[#This Row],[Log]],"")&amp;"'"</f>
        <v>''</v>
      </c>
      <c r="R482" s="14" t="s">
        <v>8399</v>
      </c>
      <c r="S482" s="14" t="str">
        <f t="shared" si="31"/>
        <v>'0'</v>
      </c>
      <c r="T482" s="213" t="s">
        <v>8397</v>
      </c>
      <c r="U482" s="213">
        <f>COUNTIFS(CLIENTE_FORN[NICK],TabClienteLocalidade[[#This Row],[Cliente]])</f>
        <v>1</v>
      </c>
      <c r="V482" s="174" t="s">
        <v>338</v>
      </c>
      <c r="W482" s="175"/>
      <c r="X482" s="174" t="s">
        <v>8120</v>
      </c>
      <c r="Y482" s="176" t="str">
        <f>IFERROR(INDEX(EtaCliente!K:K,MATCH(TabClienteLocalidade[[#This Row],[Validação]],EtaCliente!$B:$B,0)),TabClienteLocalidade[[#This Row],[Colunas14]])</f>
        <v>PE</v>
      </c>
      <c r="Z482" s="176" t="str">
        <f>IFERROR(INDEX(EtaCliente!M:M,MATCH(TabClienteLocalidade[[#This Row],[Validação]],EtaCliente!$B:$B,0)),TabClienteLocalidade[[#This Row],[Colunas13]])</f>
        <v>SAO LOURENCO DA MATA</v>
      </c>
      <c r="AA482" s="176">
        <f>COUNTIFS(EtaCliente!B:B,AB482,EtaCliente!B:B,"&gt;&amp;1")</f>
        <v>1</v>
      </c>
      <c r="AB482" s="176" t="str">
        <f>IF(TabClienteLocalidade[[#This Row],[Cliente]]="","",TabClienteLocalidade[[#This Row],[Cliente]]&amp;" - "&amp;TabClienteLocalidade[[#This Row],[Localidade]])</f>
        <v>COMPESA - MATRIZ DA LUIZ</v>
      </c>
      <c r="AC482" s="191"/>
      <c r="AD482" s="191" t="e">
        <f t="shared" si="28"/>
        <v>#VALUE!</v>
      </c>
      <c r="AE482" s="191" t="e">
        <f t="shared" si="29"/>
        <v>#VALUE!</v>
      </c>
      <c r="AF482" s="191"/>
      <c r="AG482" s="191"/>
      <c r="AH482" s="191"/>
    </row>
    <row r="483" spans="1:34" x14ac:dyDescent="0.2">
      <c r="A483" s="14" t="str">
        <f t="shared" si="30"/>
        <v>(480, 'COMPESA', '', 'MORENO', 'MORENO', 'PE', '', '', '0'),</v>
      </c>
      <c r="B483" s="14" t="s">
        <v>8395</v>
      </c>
      <c r="C483" s="14">
        <v>480</v>
      </c>
      <c r="D483" s="14" t="s">
        <v>8399</v>
      </c>
      <c r="E483" s="14" t="str">
        <f>"'"&amp;TabClienteLocalidade[[#This Row],[Cliente]]&amp;"'"</f>
        <v>'COMPESA'</v>
      </c>
      <c r="F483" s="14" t="s">
        <v>8399</v>
      </c>
      <c r="G483" s="14" t="str">
        <f>"'"&amp;TabClienteLocalidade[[#This Row],[Regional]]&amp;"'"</f>
        <v>''</v>
      </c>
      <c r="H483" s="14" t="s">
        <v>8399</v>
      </c>
      <c r="I483" s="14" t="str">
        <f>"'"&amp;TabClienteLocalidade[[#This Row],[Localidade]]&amp;"'"</f>
        <v>'MORENO'</v>
      </c>
      <c r="J483" s="14" t="s">
        <v>8399</v>
      </c>
      <c r="K483" s="14" t="str">
        <f>"'"&amp;TabClienteLocalidade[[#This Row],[Colunas2]]&amp;"'"</f>
        <v>'MORENO'</v>
      </c>
      <c r="L483" s="14" t="s">
        <v>8399</v>
      </c>
      <c r="M483" s="14" t="str">
        <f>"'"&amp;TabClienteLocalidade[[#This Row],[UF]]&amp;"'"</f>
        <v>'PE'</v>
      </c>
      <c r="N483" s="14" t="s">
        <v>8399</v>
      </c>
      <c r="O483" s="14" t="str">
        <f>"'"&amp;IFERROR(TabClienteLocalidade[[#This Row],[Lat]],"")&amp;"'"</f>
        <v>''</v>
      </c>
      <c r="P483" s="14" t="s">
        <v>8399</v>
      </c>
      <c r="Q483" s="14" t="str">
        <f>"'"&amp;IFERROR(TabClienteLocalidade[[#This Row],[Log]],"")&amp;"'"</f>
        <v>''</v>
      </c>
      <c r="R483" s="14" t="s">
        <v>8399</v>
      </c>
      <c r="S483" s="14" t="str">
        <f t="shared" si="31"/>
        <v>'0'</v>
      </c>
      <c r="T483" s="213" t="s">
        <v>8397</v>
      </c>
      <c r="U483" s="213">
        <f>COUNTIFS(CLIENTE_FORN[NICK],TabClienteLocalidade[[#This Row],[Cliente]])</f>
        <v>1</v>
      </c>
      <c r="V483" s="145" t="s">
        <v>338</v>
      </c>
      <c r="W483" s="145"/>
      <c r="X483" s="145" t="s">
        <v>1676</v>
      </c>
      <c r="Y483" s="176" t="str">
        <f>IFERROR(INDEX(EtaCliente!K:K,MATCH(TabClienteLocalidade[[#This Row],[Validação]],EtaCliente!$B:$B,0)),TabClienteLocalidade[[#This Row],[Colunas14]])</f>
        <v>PE</v>
      </c>
      <c r="Z483" s="176" t="str">
        <f>IFERROR(INDEX(EtaCliente!M:M,MATCH(TabClienteLocalidade[[#This Row],[Validação]],EtaCliente!$B:$B,0)),TabClienteLocalidade[[#This Row],[Colunas13]])</f>
        <v>MORENO</v>
      </c>
      <c r="AA483" s="147">
        <f>COUNTIFS(EtaCliente!B:B,AB483,EtaCliente!B:B,"&gt;&amp;1")</f>
        <v>1</v>
      </c>
      <c r="AB483" s="146" t="str">
        <f>IF(TabClienteLocalidade[[#This Row],[Cliente]]="","",TabClienteLocalidade[[#This Row],[Cliente]]&amp;" - "&amp;TabClienteLocalidade[[#This Row],[Localidade]])</f>
        <v>COMPESA - MORENO</v>
      </c>
      <c r="AC483" s="191"/>
      <c r="AD483" s="191" t="e">
        <f t="shared" si="28"/>
        <v>#VALUE!</v>
      </c>
      <c r="AE483" s="191" t="e">
        <f t="shared" si="29"/>
        <v>#VALUE!</v>
      </c>
      <c r="AF483" s="191"/>
      <c r="AG483" s="191"/>
      <c r="AH483" s="191"/>
    </row>
    <row r="484" spans="1:34" x14ac:dyDescent="0.2">
      <c r="A484" s="14" t="str">
        <f t="shared" si="30"/>
        <v>(481, 'COMPESA', '', 'MURIBEQUINHA', 'JABOATAO DOS GUARARAPES', 'PE', '', '', '0'),</v>
      </c>
      <c r="B484" s="14" t="s">
        <v>8395</v>
      </c>
      <c r="C484" s="14">
        <v>481</v>
      </c>
      <c r="D484" s="14" t="s">
        <v>8399</v>
      </c>
      <c r="E484" s="14" t="str">
        <f>"'"&amp;TabClienteLocalidade[[#This Row],[Cliente]]&amp;"'"</f>
        <v>'COMPESA'</v>
      </c>
      <c r="F484" s="14" t="s">
        <v>8399</v>
      </c>
      <c r="G484" s="14" t="str">
        <f>"'"&amp;TabClienteLocalidade[[#This Row],[Regional]]&amp;"'"</f>
        <v>''</v>
      </c>
      <c r="H484" s="14" t="s">
        <v>8399</v>
      </c>
      <c r="I484" s="14" t="str">
        <f>"'"&amp;TabClienteLocalidade[[#This Row],[Localidade]]&amp;"'"</f>
        <v>'MURIBEQUINHA'</v>
      </c>
      <c r="J484" s="14" t="s">
        <v>8399</v>
      </c>
      <c r="K484" s="14" t="str">
        <f>"'"&amp;TabClienteLocalidade[[#This Row],[Colunas2]]&amp;"'"</f>
        <v>'JABOATAO DOS GUARARAPES'</v>
      </c>
      <c r="L484" s="14" t="s">
        <v>8399</v>
      </c>
      <c r="M484" s="14" t="str">
        <f>"'"&amp;TabClienteLocalidade[[#This Row],[UF]]&amp;"'"</f>
        <v>'PE'</v>
      </c>
      <c r="N484" s="14" t="s">
        <v>8399</v>
      </c>
      <c r="O484" s="14" t="str">
        <f>"'"&amp;IFERROR(TabClienteLocalidade[[#This Row],[Lat]],"")&amp;"'"</f>
        <v>''</v>
      </c>
      <c r="P484" s="14" t="s">
        <v>8399</v>
      </c>
      <c r="Q484" s="14" t="str">
        <f>"'"&amp;IFERROR(TabClienteLocalidade[[#This Row],[Log]],"")&amp;"'"</f>
        <v>''</v>
      </c>
      <c r="R484" s="14" t="s">
        <v>8399</v>
      </c>
      <c r="S484" s="14" t="str">
        <f t="shared" si="31"/>
        <v>'0'</v>
      </c>
      <c r="T484" s="213" t="s">
        <v>8397</v>
      </c>
      <c r="U484" s="213">
        <f>COUNTIFS(CLIENTE_FORN[NICK],TabClienteLocalidade[[#This Row],[Cliente]])</f>
        <v>1</v>
      </c>
      <c r="V484" s="174" t="s">
        <v>338</v>
      </c>
      <c r="W484" s="175"/>
      <c r="X484" s="174" t="s">
        <v>8121</v>
      </c>
      <c r="Y484" s="176" t="str">
        <f>IFERROR(INDEX(EtaCliente!K:K,MATCH(TabClienteLocalidade[[#This Row],[Validação]],EtaCliente!$B:$B,0)),TabClienteLocalidade[[#This Row],[Colunas14]])</f>
        <v>PE</v>
      </c>
      <c r="Z484" s="176" t="str">
        <f>IFERROR(INDEX(EtaCliente!M:M,MATCH(TabClienteLocalidade[[#This Row],[Validação]],EtaCliente!$B:$B,0)),TabClienteLocalidade[[#This Row],[Colunas13]])</f>
        <v>JABOATAO DOS GUARARAPES</v>
      </c>
      <c r="AA484" s="176">
        <f>COUNTIFS(EtaCliente!B:B,AB484,EtaCliente!B:B,"&gt;&amp;1")</f>
        <v>1</v>
      </c>
      <c r="AB484" s="176" t="str">
        <f>IF(TabClienteLocalidade[[#This Row],[Cliente]]="","",TabClienteLocalidade[[#This Row],[Cliente]]&amp;" - "&amp;TabClienteLocalidade[[#This Row],[Localidade]])</f>
        <v>COMPESA - MURIBEQUINHA</v>
      </c>
      <c r="AC484" s="191"/>
      <c r="AD484" s="191" t="e">
        <f t="shared" si="28"/>
        <v>#VALUE!</v>
      </c>
      <c r="AE484" s="191" t="e">
        <f t="shared" si="29"/>
        <v>#VALUE!</v>
      </c>
      <c r="AF484" s="191"/>
      <c r="AG484" s="191"/>
      <c r="AH484" s="191"/>
    </row>
    <row r="485" spans="1:34" ht="12.75" customHeight="1" x14ac:dyDescent="0.2">
      <c r="A485" s="14" t="str">
        <f t="shared" si="30"/>
        <v>(482, 'COMPESA', '', 'NAZARE DA MATA', 'NAZARE DA MATA', 'PE', '', '', '0'),</v>
      </c>
      <c r="B485" s="14" t="s">
        <v>8395</v>
      </c>
      <c r="C485" s="14">
        <v>482</v>
      </c>
      <c r="D485" s="14" t="s">
        <v>8399</v>
      </c>
      <c r="E485" s="14" t="str">
        <f>"'"&amp;TabClienteLocalidade[[#This Row],[Cliente]]&amp;"'"</f>
        <v>'COMPESA'</v>
      </c>
      <c r="F485" s="14" t="s">
        <v>8399</v>
      </c>
      <c r="G485" s="14" t="str">
        <f>"'"&amp;TabClienteLocalidade[[#This Row],[Regional]]&amp;"'"</f>
        <v>''</v>
      </c>
      <c r="H485" s="14" t="s">
        <v>8399</v>
      </c>
      <c r="I485" s="14" t="str">
        <f>"'"&amp;TabClienteLocalidade[[#This Row],[Localidade]]&amp;"'"</f>
        <v>'NAZARE DA MATA'</v>
      </c>
      <c r="J485" s="14" t="s">
        <v>8399</v>
      </c>
      <c r="K485" s="14" t="str">
        <f>"'"&amp;TabClienteLocalidade[[#This Row],[Colunas2]]&amp;"'"</f>
        <v>'NAZARE DA MATA'</v>
      </c>
      <c r="L485" s="14" t="s">
        <v>8399</v>
      </c>
      <c r="M485" s="14" t="str">
        <f>"'"&amp;TabClienteLocalidade[[#This Row],[UF]]&amp;"'"</f>
        <v>'PE'</v>
      </c>
      <c r="N485" s="14" t="s">
        <v>8399</v>
      </c>
      <c r="O485" s="14" t="str">
        <f>"'"&amp;IFERROR(TabClienteLocalidade[[#This Row],[Lat]],"")&amp;"'"</f>
        <v>''</v>
      </c>
      <c r="P485" s="14" t="s">
        <v>8399</v>
      </c>
      <c r="Q485" s="14" t="str">
        <f>"'"&amp;IFERROR(TabClienteLocalidade[[#This Row],[Log]],"")&amp;"'"</f>
        <v>''</v>
      </c>
      <c r="R485" s="14" t="s">
        <v>8399</v>
      </c>
      <c r="S485" s="14" t="str">
        <f t="shared" si="31"/>
        <v>'0'</v>
      </c>
      <c r="T485" s="213" t="s">
        <v>8397</v>
      </c>
      <c r="U485" s="213">
        <f>COUNTIFS(CLIENTE_FORN[NICK],TabClienteLocalidade[[#This Row],[Cliente]])</f>
        <v>1</v>
      </c>
      <c r="V485" s="145" t="s">
        <v>338</v>
      </c>
      <c r="W485" s="145"/>
      <c r="X485" s="145" t="s">
        <v>1677</v>
      </c>
      <c r="Y485" s="176" t="str">
        <f>IFERROR(INDEX(EtaCliente!K:K,MATCH(TabClienteLocalidade[[#This Row],[Validação]],EtaCliente!$B:$B,0)),TabClienteLocalidade[[#This Row],[Colunas14]])</f>
        <v>PE</v>
      </c>
      <c r="Z485" s="176" t="str">
        <f>IFERROR(INDEX(EtaCliente!M:M,MATCH(TabClienteLocalidade[[#This Row],[Validação]],EtaCliente!$B:$B,0)),TabClienteLocalidade[[#This Row],[Colunas13]])</f>
        <v>NAZARE DA MATA</v>
      </c>
      <c r="AA485" s="147">
        <f>COUNTIFS(EtaCliente!B:B,AB485,EtaCliente!B:B,"&gt;&amp;1")</f>
        <v>1</v>
      </c>
      <c r="AB485" s="146" t="str">
        <f>IF(TabClienteLocalidade[[#This Row],[Cliente]]="","",TabClienteLocalidade[[#This Row],[Cliente]]&amp;" - "&amp;TabClienteLocalidade[[#This Row],[Localidade]])</f>
        <v>COMPESA - NAZARE DA MATA</v>
      </c>
      <c r="AC485" s="191"/>
      <c r="AD485" s="191" t="e">
        <f t="shared" si="28"/>
        <v>#VALUE!</v>
      </c>
      <c r="AE485" s="191" t="e">
        <f t="shared" si="29"/>
        <v>#VALUE!</v>
      </c>
      <c r="AF485" s="191"/>
      <c r="AG485" s="191"/>
      <c r="AH485" s="191"/>
    </row>
    <row r="486" spans="1:34" ht="12.75" customHeight="1" x14ac:dyDescent="0.2">
      <c r="A486" s="14" t="str">
        <f t="shared" si="30"/>
        <v>(483, 'COMPESA', '', 'OROBO', 'OROBO', 'PE', '', '', '0'),</v>
      </c>
      <c r="B486" s="14" t="s">
        <v>8395</v>
      </c>
      <c r="C486" s="14">
        <v>483</v>
      </c>
      <c r="D486" s="14" t="s">
        <v>8399</v>
      </c>
      <c r="E486" s="14" t="str">
        <f>"'"&amp;TabClienteLocalidade[[#This Row],[Cliente]]&amp;"'"</f>
        <v>'COMPESA'</v>
      </c>
      <c r="F486" s="14" t="s">
        <v>8399</v>
      </c>
      <c r="G486" s="14" t="str">
        <f>"'"&amp;TabClienteLocalidade[[#This Row],[Regional]]&amp;"'"</f>
        <v>''</v>
      </c>
      <c r="H486" s="14" t="s">
        <v>8399</v>
      </c>
      <c r="I486" s="14" t="str">
        <f>"'"&amp;TabClienteLocalidade[[#This Row],[Localidade]]&amp;"'"</f>
        <v>'OROBO'</v>
      </c>
      <c r="J486" s="14" t="s">
        <v>8399</v>
      </c>
      <c r="K486" s="14" t="str">
        <f>"'"&amp;TabClienteLocalidade[[#This Row],[Colunas2]]&amp;"'"</f>
        <v>'OROBO'</v>
      </c>
      <c r="L486" s="14" t="s">
        <v>8399</v>
      </c>
      <c r="M486" s="14" t="str">
        <f>"'"&amp;TabClienteLocalidade[[#This Row],[UF]]&amp;"'"</f>
        <v>'PE'</v>
      </c>
      <c r="N486" s="14" t="s">
        <v>8399</v>
      </c>
      <c r="O486" s="14" t="str">
        <f>"'"&amp;IFERROR(TabClienteLocalidade[[#This Row],[Lat]],"")&amp;"'"</f>
        <v>''</v>
      </c>
      <c r="P486" s="14" t="s">
        <v>8399</v>
      </c>
      <c r="Q486" s="14" t="str">
        <f>"'"&amp;IFERROR(TabClienteLocalidade[[#This Row],[Log]],"")&amp;"'"</f>
        <v>''</v>
      </c>
      <c r="R486" s="14" t="s">
        <v>8399</v>
      </c>
      <c r="S486" s="14" t="str">
        <f t="shared" si="31"/>
        <v>'0'</v>
      </c>
      <c r="T486" s="213" t="s">
        <v>8397</v>
      </c>
      <c r="U486" s="213">
        <f>COUNTIFS(CLIENTE_FORN[NICK],TabClienteLocalidade[[#This Row],[Cliente]])</f>
        <v>1</v>
      </c>
      <c r="V486" s="174" t="s">
        <v>338</v>
      </c>
      <c r="W486" s="175"/>
      <c r="X486" s="174" t="s">
        <v>8122</v>
      </c>
      <c r="Y486" s="176" t="str">
        <f>IFERROR(INDEX(EtaCliente!K:K,MATCH(TabClienteLocalidade[[#This Row],[Validação]],EtaCliente!$B:$B,0)),TabClienteLocalidade[[#This Row],[Colunas14]])</f>
        <v>PE</v>
      </c>
      <c r="Z486" s="176" t="str">
        <f>IFERROR(INDEX(EtaCliente!M:M,MATCH(TabClienteLocalidade[[#This Row],[Validação]],EtaCliente!$B:$B,0)),TabClienteLocalidade[[#This Row],[Colunas13]])</f>
        <v>OROBO</v>
      </c>
      <c r="AA486" s="176">
        <f>COUNTIFS(EtaCliente!B:B,AB486,EtaCliente!B:B,"&gt;&amp;1")</f>
        <v>1</v>
      </c>
      <c r="AB486" s="176" t="str">
        <f>IF(TabClienteLocalidade[[#This Row],[Cliente]]="","",TabClienteLocalidade[[#This Row],[Cliente]]&amp;" - "&amp;TabClienteLocalidade[[#This Row],[Localidade]])</f>
        <v>COMPESA - OROBO</v>
      </c>
      <c r="AC486" s="191"/>
      <c r="AD486" s="191" t="e">
        <f t="shared" si="28"/>
        <v>#VALUE!</v>
      </c>
      <c r="AE486" s="191" t="e">
        <f t="shared" si="29"/>
        <v>#VALUE!</v>
      </c>
      <c r="AF486" s="191"/>
      <c r="AG486" s="191"/>
      <c r="AH486" s="191"/>
    </row>
    <row r="487" spans="1:34" x14ac:dyDescent="0.2">
      <c r="A487" s="14" t="str">
        <f t="shared" si="30"/>
        <v>(484, 'COMPESA', '', 'PANELAS', 'PANELAS', 'PE', '', '', '0'),</v>
      </c>
      <c r="B487" s="14" t="s">
        <v>8395</v>
      </c>
      <c r="C487" s="14">
        <v>484</v>
      </c>
      <c r="D487" s="14" t="s">
        <v>8399</v>
      </c>
      <c r="E487" s="14" t="str">
        <f>"'"&amp;TabClienteLocalidade[[#This Row],[Cliente]]&amp;"'"</f>
        <v>'COMPESA'</v>
      </c>
      <c r="F487" s="14" t="s">
        <v>8399</v>
      </c>
      <c r="G487" s="14" t="str">
        <f>"'"&amp;TabClienteLocalidade[[#This Row],[Regional]]&amp;"'"</f>
        <v>''</v>
      </c>
      <c r="H487" s="14" t="s">
        <v>8399</v>
      </c>
      <c r="I487" s="14" t="str">
        <f>"'"&amp;TabClienteLocalidade[[#This Row],[Localidade]]&amp;"'"</f>
        <v>'PANELAS'</v>
      </c>
      <c r="J487" s="14" t="s">
        <v>8399</v>
      </c>
      <c r="K487" s="14" t="str">
        <f>"'"&amp;TabClienteLocalidade[[#This Row],[Colunas2]]&amp;"'"</f>
        <v>'PANELAS'</v>
      </c>
      <c r="L487" s="14" t="s">
        <v>8399</v>
      </c>
      <c r="M487" s="14" t="str">
        <f>"'"&amp;TabClienteLocalidade[[#This Row],[UF]]&amp;"'"</f>
        <v>'PE'</v>
      </c>
      <c r="N487" s="14" t="s">
        <v>8399</v>
      </c>
      <c r="O487" s="14" t="str">
        <f>"'"&amp;IFERROR(TabClienteLocalidade[[#This Row],[Lat]],"")&amp;"'"</f>
        <v>''</v>
      </c>
      <c r="P487" s="14" t="s">
        <v>8399</v>
      </c>
      <c r="Q487" s="14" t="str">
        <f>"'"&amp;IFERROR(TabClienteLocalidade[[#This Row],[Log]],"")&amp;"'"</f>
        <v>''</v>
      </c>
      <c r="R487" s="14" t="s">
        <v>8399</v>
      </c>
      <c r="S487" s="14" t="str">
        <f t="shared" si="31"/>
        <v>'0'</v>
      </c>
      <c r="T487" s="213" t="s">
        <v>8397</v>
      </c>
      <c r="U487" s="213">
        <f>COUNTIFS(CLIENTE_FORN[NICK],TabClienteLocalidade[[#This Row],[Cliente]])</f>
        <v>1</v>
      </c>
      <c r="V487" s="145" t="s">
        <v>338</v>
      </c>
      <c r="W487" s="145"/>
      <c r="X487" s="145" t="s">
        <v>1678</v>
      </c>
      <c r="Y487" s="176" t="str">
        <f>IFERROR(INDEX(EtaCliente!K:K,MATCH(TabClienteLocalidade[[#This Row],[Validação]],EtaCliente!$B:$B,0)),TabClienteLocalidade[[#This Row],[Colunas14]])</f>
        <v>PE</v>
      </c>
      <c r="Z487" s="176" t="str">
        <f>IFERROR(INDEX(EtaCliente!M:M,MATCH(TabClienteLocalidade[[#This Row],[Validação]],EtaCliente!$B:$B,0)),TabClienteLocalidade[[#This Row],[Colunas13]])</f>
        <v>PANELAS</v>
      </c>
      <c r="AA487" s="147">
        <f>COUNTIFS(EtaCliente!B:B,AB487,EtaCliente!B:B,"&gt;&amp;1")</f>
        <v>1</v>
      </c>
      <c r="AB487" s="146" t="str">
        <f>IF(TabClienteLocalidade[[#This Row],[Cliente]]="","",TabClienteLocalidade[[#This Row],[Cliente]]&amp;" - "&amp;TabClienteLocalidade[[#This Row],[Localidade]])</f>
        <v>COMPESA - PANELAS</v>
      </c>
      <c r="AC487" s="191"/>
      <c r="AD487" s="191" t="e">
        <f t="shared" si="28"/>
        <v>#VALUE!</v>
      </c>
      <c r="AE487" s="191" t="e">
        <f t="shared" si="29"/>
        <v>#VALUE!</v>
      </c>
      <c r="AF487" s="191"/>
      <c r="AG487" s="191"/>
      <c r="AH487" s="191"/>
    </row>
    <row r="488" spans="1:34" x14ac:dyDescent="0.2">
      <c r="A488" s="14" t="str">
        <f t="shared" si="30"/>
        <v>(485, 'COMPESA', '', 'PARQUE CAPIBARIBE', 'SAO LOURENCO DA MATA', 'PE', '', '', '0'),</v>
      </c>
      <c r="B488" s="14" t="s">
        <v>8395</v>
      </c>
      <c r="C488" s="14">
        <v>485</v>
      </c>
      <c r="D488" s="14" t="s">
        <v>8399</v>
      </c>
      <c r="E488" s="14" t="str">
        <f>"'"&amp;TabClienteLocalidade[[#This Row],[Cliente]]&amp;"'"</f>
        <v>'COMPESA'</v>
      </c>
      <c r="F488" s="14" t="s">
        <v>8399</v>
      </c>
      <c r="G488" s="14" t="str">
        <f>"'"&amp;TabClienteLocalidade[[#This Row],[Regional]]&amp;"'"</f>
        <v>''</v>
      </c>
      <c r="H488" s="14" t="s">
        <v>8399</v>
      </c>
      <c r="I488" s="14" t="str">
        <f>"'"&amp;TabClienteLocalidade[[#This Row],[Localidade]]&amp;"'"</f>
        <v>'PARQUE CAPIBARIBE'</v>
      </c>
      <c r="J488" s="14" t="s">
        <v>8399</v>
      </c>
      <c r="K488" s="14" t="str">
        <f>"'"&amp;TabClienteLocalidade[[#This Row],[Colunas2]]&amp;"'"</f>
        <v>'SAO LOURENCO DA MATA'</v>
      </c>
      <c r="L488" s="14" t="s">
        <v>8399</v>
      </c>
      <c r="M488" s="14" t="str">
        <f>"'"&amp;TabClienteLocalidade[[#This Row],[UF]]&amp;"'"</f>
        <v>'PE'</v>
      </c>
      <c r="N488" s="14" t="s">
        <v>8399</v>
      </c>
      <c r="O488" s="14" t="str">
        <f>"'"&amp;IFERROR(TabClienteLocalidade[[#This Row],[Lat]],"")&amp;"'"</f>
        <v>''</v>
      </c>
      <c r="P488" s="14" t="s">
        <v>8399</v>
      </c>
      <c r="Q488" s="14" t="str">
        <f>"'"&amp;IFERROR(TabClienteLocalidade[[#This Row],[Log]],"")&amp;"'"</f>
        <v>''</v>
      </c>
      <c r="R488" s="14" t="s">
        <v>8399</v>
      </c>
      <c r="S488" s="14" t="str">
        <f t="shared" si="31"/>
        <v>'0'</v>
      </c>
      <c r="T488" s="213" t="s">
        <v>8397</v>
      </c>
      <c r="U488" s="213">
        <f>COUNTIFS(CLIENTE_FORN[NICK],TabClienteLocalidade[[#This Row],[Cliente]])</f>
        <v>1</v>
      </c>
      <c r="V488" s="174" t="s">
        <v>338</v>
      </c>
      <c r="W488" s="175"/>
      <c r="X488" s="175" t="s">
        <v>8123</v>
      </c>
      <c r="Y488" s="176" t="str">
        <f>IFERROR(INDEX(EtaCliente!K:K,MATCH(TabClienteLocalidade[[#This Row],[Validação]],EtaCliente!$B:$B,0)),TabClienteLocalidade[[#This Row],[Colunas14]])</f>
        <v>PE</v>
      </c>
      <c r="Z488" s="176" t="str">
        <f>IFERROR(INDEX(EtaCliente!M:M,MATCH(TabClienteLocalidade[[#This Row],[Validação]],EtaCliente!$B:$B,0)),TabClienteLocalidade[[#This Row],[Colunas13]])</f>
        <v>SAO LOURENCO DA MATA</v>
      </c>
      <c r="AA488" s="176">
        <f>COUNTIFS(EtaCliente!B:B,AB488,EtaCliente!B:B,"&gt;&amp;1")</f>
        <v>1</v>
      </c>
      <c r="AB488" s="176" t="str">
        <f>IF(TabClienteLocalidade[[#This Row],[Cliente]]="","",TabClienteLocalidade[[#This Row],[Cliente]]&amp;" - "&amp;TabClienteLocalidade[[#This Row],[Localidade]])</f>
        <v>COMPESA - PARQUE CAPIBARIBE</v>
      </c>
      <c r="AC488" s="191"/>
      <c r="AD488" s="191" t="e">
        <f t="shared" si="28"/>
        <v>#VALUE!</v>
      </c>
      <c r="AE488" s="191" t="e">
        <f t="shared" si="29"/>
        <v>#VALUE!</v>
      </c>
      <c r="AF488" s="191"/>
      <c r="AG488" s="191"/>
      <c r="AH488" s="191"/>
    </row>
    <row r="489" spans="1:34" x14ac:dyDescent="0.2">
      <c r="A489" s="14" t="str">
        <f t="shared" si="30"/>
        <v>(486, 'COMPESA', '', 'PAUDALHO', 'PAUDALHO', 'PE', '', '', '0'),</v>
      </c>
      <c r="B489" s="14" t="s">
        <v>8395</v>
      </c>
      <c r="C489" s="14">
        <v>486</v>
      </c>
      <c r="D489" s="14" t="s">
        <v>8399</v>
      </c>
      <c r="E489" s="14" t="str">
        <f>"'"&amp;TabClienteLocalidade[[#This Row],[Cliente]]&amp;"'"</f>
        <v>'COMPESA'</v>
      </c>
      <c r="F489" s="14" t="s">
        <v>8399</v>
      </c>
      <c r="G489" s="14" t="str">
        <f>"'"&amp;TabClienteLocalidade[[#This Row],[Regional]]&amp;"'"</f>
        <v>''</v>
      </c>
      <c r="H489" s="14" t="s">
        <v>8399</v>
      </c>
      <c r="I489" s="14" t="str">
        <f>"'"&amp;TabClienteLocalidade[[#This Row],[Localidade]]&amp;"'"</f>
        <v>'PAUDALHO'</v>
      </c>
      <c r="J489" s="14" t="s">
        <v>8399</v>
      </c>
      <c r="K489" s="14" t="str">
        <f>"'"&amp;TabClienteLocalidade[[#This Row],[Colunas2]]&amp;"'"</f>
        <v>'PAUDALHO'</v>
      </c>
      <c r="L489" s="14" t="s">
        <v>8399</v>
      </c>
      <c r="M489" s="14" t="str">
        <f>"'"&amp;TabClienteLocalidade[[#This Row],[UF]]&amp;"'"</f>
        <v>'PE'</v>
      </c>
      <c r="N489" s="14" t="s">
        <v>8399</v>
      </c>
      <c r="O489" s="14" t="str">
        <f>"'"&amp;IFERROR(TabClienteLocalidade[[#This Row],[Lat]],"")&amp;"'"</f>
        <v>''</v>
      </c>
      <c r="P489" s="14" t="s">
        <v>8399</v>
      </c>
      <c r="Q489" s="14" t="str">
        <f>"'"&amp;IFERROR(TabClienteLocalidade[[#This Row],[Log]],"")&amp;"'"</f>
        <v>''</v>
      </c>
      <c r="R489" s="14" t="s">
        <v>8399</v>
      </c>
      <c r="S489" s="14" t="str">
        <f t="shared" si="31"/>
        <v>'0'</v>
      </c>
      <c r="T489" s="213" t="s">
        <v>8397</v>
      </c>
      <c r="U489" s="213">
        <f>COUNTIFS(CLIENTE_FORN[NICK],TabClienteLocalidade[[#This Row],[Cliente]])</f>
        <v>1</v>
      </c>
      <c r="V489" s="145" t="s">
        <v>338</v>
      </c>
      <c r="W489" s="145"/>
      <c r="X489" s="145" t="s">
        <v>1679</v>
      </c>
      <c r="Y489" s="176" t="str">
        <f>IFERROR(INDEX(EtaCliente!K:K,MATCH(TabClienteLocalidade[[#This Row],[Validação]],EtaCliente!$B:$B,0)),TabClienteLocalidade[[#This Row],[Colunas14]])</f>
        <v>PE</v>
      </c>
      <c r="Z489" s="176" t="str">
        <f>IFERROR(INDEX(EtaCliente!M:M,MATCH(TabClienteLocalidade[[#This Row],[Validação]],EtaCliente!$B:$B,0)),TabClienteLocalidade[[#This Row],[Colunas13]])</f>
        <v>PAUDALHO</v>
      </c>
      <c r="AA489" s="147">
        <f>COUNTIFS(EtaCliente!B:B,AB489,EtaCliente!B:B,"&gt;&amp;1")</f>
        <v>1</v>
      </c>
      <c r="AB489" s="146" t="str">
        <f>IF(TabClienteLocalidade[[#This Row],[Cliente]]="","",TabClienteLocalidade[[#This Row],[Cliente]]&amp;" - "&amp;TabClienteLocalidade[[#This Row],[Localidade]])</f>
        <v>COMPESA - PAUDALHO</v>
      </c>
      <c r="AC489" s="191"/>
      <c r="AD489" s="191" t="e">
        <f t="shared" si="28"/>
        <v>#VALUE!</v>
      </c>
      <c r="AE489" s="191" t="e">
        <f t="shared" si="29"/>
        <v>#VALUE!</v>
      </c>
      <c r="AF489" s="191"/>
      <c r="AG489" s="191"/>
      <c r="AH489" s="191"/>
    </row>
    <row r="490" spans="1:34" x14ac:dyDescent="0.2">
      <c r="A490" s="14" t="str">
        <f t="shared" si="30"/>
        <v>(487, 'COMPESA', '', 'PEDRA', 'PEDRA', 'PE', '', '', '0'),</v>
      </c>
      <c r="B490" s="14" t="s">
        <v>8395</v>
      </c>
      <c r="C490" s="14">
        <v>487</v>
      </c>
      <c r="D490" s="14" t="s">
        <v>8399</v>
      </c>
      <c r="E490" s="14" t="str">
        <f>"'"&amp;TabClienteLocalidade[[#This Row],[Cliente]]&amp;"'"</f>
        <v>'COMPESA'</v>
      </c>
      <c r="F490" s="14" t="s">
        <v>8399</v>
      </c>
      <c r="G490" s="14" t="str">
        <f>"'"&amp;TabClienteLocalidade[[#This Row],[Regional]]&amp;"'"</f>
        <v>''</v>
      </c>
      <c r="H490" s="14" t="s">
        <v>8399</v>
      </c>
      <c r="I490" s="14" t="str">
        <f>"'"&amp;TabClienteLocalidade[[#This Row],[Localidade]]&amp;"'"</f>
        <v>'PEDRA'</v>
      </c>
      <c r="J490" s="14" t="s">
        <v>8399</v>
      </c>
      <c r="K490" s="14" t="str">
        <f>"'"&amp;TabClienteLocalidade[[#This Row],[Colunas2]]&amp;"'"</f>
        <v>'PEDRA'</v>
      </c>
      <c r="L490" s="14" t="s">
        <v>8399</v>
      </c>
      <c r="M490" s="14" t="str">
        <f>"'"&amp;TabClienteLocalidade[[#This Row],[UF]]&amp;"'"</f>
        <v>'PE'</v>
      </c>
      <c r="N490" s="14" t="s">
        <v>8399</v>
      </c>
      <c r="O490" s="14" t="str">
        <f>"'"&amp;IFERROR(TabClienteLocalidade[[#This Row],[Lat]],"")&amp;"'"</f>
        <v>''</v>
      </c>
      <c r="P490" s="14" t="s">
        <v>8399</v>
      </c>
      <c r="Q490" s="14" t="str">
        <f>"'"&amp;IFERROR(TabClienteLocalidade[[#This Row],[Log]],"")&amp;"'"</f>
        <v>''</v>
      </c>
      <c r="R490" s="14" t="s">
        <v>8399</v>
      </c>
      <c r="S490" s="14" t="str">
        <f t="shared" si="31"/>
        <v>'0'</v>
      </c>
      <c r="T490" s="213" t="s">
        <v>8397</v>
      </c>
      <c r="U490" s="213">
        <f>COUNTIFS(CLIENTE_FORN[NICK],TabClienteLocalidade[[#This Row],[Cliente]])</f>
        <v>1</v>
      </c>
      <c r="V490" s="145" t="s">
        <v>338</v>
      </c>
      <c r="W490" s="145"/>
      <c r="X490" s="145" t="s">
        <v>1680</v>
      </c>
      <c r="Y490" s="176" t="str">
        <f>IFERROR(INDEX(EtaCliente!K:K,MATCH(TabClienteLocalidade[[#This Row],[Validação]],EtaCliente!$B:$B,0)),TabClienteLocalidade[[#This Row],[Colunas14]])</f>
        <v>PE</v>
      </c>
      <c r="Z490" s="176" t="str">
        <f>IFERROR(INDEX(EtaCliente!M:M,MATCH(TabClienteLocalidade[[#This Row],[Validação]],EtaCliente!$B:$B,0)),TabClienteLocalidade[[#This Row],[Colunas13]])</f>
        <v>PEDRA</v>
      </c>
      <c r="AA490" s="147">
        <f>COUNTIFS(EtaCliente!B:B,AB490,EtaCliente!B:B,"&gt;&amp;1")</f>
        <v>1</v>
      </c>
      <c r="AB490" s="146" t="str">
        <f>IF(TabClienteLocalidade[[#This Row],[Cliente]]="","",TabClienteLocalidade[[#This Row],[Cliente]]&amp;" - "&amp;TabClienteLocalidade[[#This Row],[Localidade]])</f>
        <v>COMPESA - PEDRA</v>
      </c>
      <c r="AC490" s="191"/>
      <c r="AD490" s="191" t="e">
        <f t="shared" si="28"/>
        <v>#VALUE!</v>
      </c>
      <c r="AE490" s="191" t="e">
        <f t="shared" si="29"/>
        <v>#VALUE!</v>
      </c>
      <c r="AF490" s="191"/>
      <c r="AG490" s="191"/>
      <c r="AH490" s="191"/>
    </row>
    <row r="491" spans="1:34" x14ac:dyDescent="0.2">
      <c r="A491" s="14" t="str">
        <f t="shared" si="30"/>
        <v>(488, 'COMPESA', '', 'PESQUEIRA AFETO', 'PESQUEIRA', 'PE', '', '', '0'),</v>
      </c>
      <c r="B491" s="14" t="s">
        <v>8395</v>
      </c>
      <c r="C491" s="14">
        <v>488</v>
      </c>
      <c r="D491" s="14" t="s">
        <v>8399</v>
      </c>
      <c r="E491" s="14" t="str">
        <f>"'"&amp;TabClienteLocalidade[[#This Row],[Cliente]]&amp;"'"</f>
        <v>'COMPESA'</v>
      </c>
      <c r="F491" s="14" t="s">
        <v>8399</v>
      </c>
      <c r="G491" s="14" t="str">
        <f>"'"&amp;TabClienteLocalidade[[#This Row],[Regional]]&amp;"'"</f>
        <v>''</v>
      </c>
      <c r="H491" s="14" t="s">
        <v>8399</v>
      </c>
      <c r="I491" s="14" t="str">
        <f>"'"&amp;TabClienteLocalidade[[#This Row],[Localidade]]&amp;"'"</f>
        <v>'PESQUEIRA AFETO'</v>
      </c>
      <c r="J491" s="14" t="s">
        <v>8399</v>
      </c>
      <c r="K491" s="14" t="str">
        <f>"'"&amp;TabClienteLocalidade[[#This Row],[Colunas2]]&amp;"'"</f>
        <v>'PESQUEIRA'</v>
      </c>
      <c r="L491" s="14" t="s">
        <v>8399</v>
      </c>
      <c r="M491" s="14" t="str">
        <f>"'"&amp;TabClienteLocalidade[[#This Row],[UF]]&amp;"'"</f>
        <v>'PE'</v>
      </c>
      <c r="N491" s="14" t="s">
        <v>8399</v>
      </c>
      <c r="O491" s="14" t="str">
        <f>"'"&amp;IFERROR(TabClienteLocalidade[[#This Row],[Lat]],"")&amp;"'"</f>
        <v>''</v>
      </c>
      <c r="P491" s="14" t="s">
        <v>8399</v>
      </c>
      <c r="Q491" s="14" t="str">
        <f>"'"&amp;IFERROR(TabClienteLocalidade[[#This Row],[Log]],"")&amp;"'"</f>
        <v>''</v>
      </c>
      <c r="R491" s="14" t="s">
        <v>8399</v>
      </c>
      <c r="S491" s="14" t="str">
        <f t="shared" si="31"/>
        <v>'0'</v>
      </c>
      <c r="T491" s="213" t="s">
        <v>8397</v>
      </c>
      <c r="U491" s="213">
        <f>COUNTIFS(CLIENTE_FORN[NICK],TabClienteLocalidade[[#This Row],[Cliente]])</f>
        <v>1</v>
      </c>
      <c r="V491" s="145" t="s">
        <v>338</v>
      </c>
      <c r="W491" s="145"/>
      <c r="X491" s="145" t="s">
        <v>1681</v>
      </c>
      <c r="Y491" s="176" t="str">
        <f>IFERROR(INDEX(EtaCliente!K:K,MATCH(TabClienteLocalidade[[#This Row],[Validação]],EtaCliente!$B:$B,0)),TabClienteLocalidade[[#This Row],[Colunas14]])</f>
        <v>PE</v>
      </c>
      <c r="Z491" s="176" t="str">
        <f>IFERROR(INDEX(EtaCliente!M:M,MATCH(TabClienteLocalidade[[#This Row],[Validação]],EtaCliente!$B:$B,0)),TabClienteLocalidade[[#This Row],[Colunas13]])</f>
        <v>PESQUEIRA</v>
      </c>
      <c r="AA491" s="147">
        <f>COUNTIFS(EtaCliente!B:B,AB491,EtaCliente!B:B,"&gt;&amp;1")</f>
        <v>1</v>
      </c>
      <c r="AB491" s="146" t="str">
        <f>IF(TabClienteLocalidade[[#This Row],[Cliente]]="","",TabClienteLocalidade[[#This Row],[Cliente]]&amp;" - "&amp;TabClienteLocalidade[[#This Row],[Localidade]])</f>
        <v>COMPESA - PESQUEIRA AFETO</v>
      </c>
      <c r="AC491" s="191"/>
      <c r="AD491" s="191" t="e">
        <f t="shared" si="28"/>
        <v>#VALUE!</v>
      </c>
      <c r="AE491" s="191" t="e">
        <f t="shared" si="29"/>
        <v>#VALUE!</v>
      </c>
      <c r="AF491" s="191"/>
      <c r="AG491" s="191"/>
      <c r="AH491" s="191"/>
    </row>
    <row r="492" spans="1:34" x14ac:dyDescent="0.2">
      <c r="A492" s="14" t="str">
        <f t="shared" si="30"/>
        <v>(489, 'COMPESA', '', 'PESQUEIRA EE', 'PESQUEIRA', 'PE', '', '', '0'),</v>
      </c>
      <c r="B492" s="14" t="s">
        <v>8395</v>
      </c>
      <c r="C492" s="14">
        <v>489</v>
      </c>
      <c r="D492" s="14" t="s">
        <v>8399</v>
      </c>
      <c r="E492" s="14" t="str">
        <f>"'"&amp;TabClienteLocalidade[[#This Row],[Cliente]]&amp;"'"</f>
        <v>'COMPESA'</v>
      </c>
      <c r="F492" s="14" t="s">
        <v>8399</v>
      </c>
      <c r="G492" s="14" t="str">
        <f>"'"&amp;TabClienteLocalidade[[#This Row],[Regional]]&amp;"'"</f>
        <v>''</v>
      </c>
      <c r="H492" s="14" t="s">
        <v>8399</v>
      </c>
      <c r="I492" s="14" t="str">
        <f>"'"&amp;TabClienteLocalidade[[#This Row],[Localidade]]&amp;"'"</f>
        <v>'PESQUEIRA EE'</v>
      </c>
      <c r="J492" s="14" t="s">
        <v>8399</v>
      </c>
      <c r="K492" s="14" t="str">
        <f>"'"&amp;TabClienteLocalidade[[#This Row],[Colunas2]]&amp;"'"</f>
        <v>'PESQUEIRA'</v>
      </c>
      <c r="L492" s="14" t="s">
        <v>8399</v>
      </c>
      <c r="M492" s="14" t="str">
        <f>"'"&amp;TabClienteLocalidade[[#This Row],[UF]]&amp;"'"</f>
        <v>'PE'</v>
      </c>
      <c r="N492" s="14" t="s">
        <v>8399</v>
      </c>
      <c r="O492" s="14" t="str">
        <f>"'"&amp;IFERROR(TabClienteLocalidade[[#This Row],[Lat]],"")&amp;"'"</f>
        <v>''</v>
      </c>
      <c r="P492" s="14" t="s">
        <v>8399</v>
      </c>
      <c r="Q492" s="14" t="str">
        <f>"'"&amp;IFERROR(TabClienteLocalidade[[#This Row],[Log]],"")&amp;"'"</f>
        <v>''</v>
      </c>
      <c r="R492" s="14" t="s">
        <v>8399</v>
      </c>
      <c r="S492" s="14" t="str">
        <f t="shared" si="31"/>
        <v>'0'</v>
      </c>
      <c r="T492" s="213" t="s">
        <v>8397</v>
      </c>
      <c r="U492" s="213">
        <f>COUNTIFS(CLIENTE_FORN[NICK],TabClienteLocalidade[[#This Row],[Cliente]])</f>
        <v>1</v>
      </c>
      <c r="V492" s="174" t="s">
        <v>338</v>
      </c>
      <c r="W492" s="175"/>
      <c r="X492" s="175" t="s">
        <v>8124</v>
      </c>
      <c r="Y492" s="176" t="str">
        <f>IFERROR(INDEX(EtaCliente!K:K,MATCH(TabClienteLocalidade[[#This Row],[Validação]],EtaCliente!$B:$B,0)),TabClienteLocalidade[[#This Row],[Colunas14]])</f>
        <v>PE</v>
      </c>
      <c r="Z492" s="176" t="str">
        <f>IFERROR(INDEX(EtaCliente!M:M,MATCH(TabClienteLocalidade[[#This Row],[Validação]],EtaCliente!$B:$B,0)),TabClienteLocalidade[[#This Row],[Colunas13]])</f>
        <v>PESQUEIRA</v>
      </c>
      <c r="AA492" s="176">
        <f>COUNTIFS(EtaCliente!B:B,AB492,EtaCliente!B:B,"&gt;&amp;1")</f>
        <v>1</v>
      </c>
      <c r="AB492" s="176" t="str">
        <f>IF(TabClienteLocalidade[[#This Row],[Cliente]]="","",TabClienteLocalidade[[#This Row],[Cliente]]&amp;" - "&amp;TabClienteLocalidade[[#This Row],[Localidade]])</f>
        <v>COMPESA - PESQUEIRA EE</v>
      </c>
      <c r="AC492" s="191"/>
      <c r="AD492" s="191" t="e">
        <f t="shared" si="28"/>
        <v>#VALUE!</v>
      </c>
      <c r="AE492" s="191" t="e">
        <f t="shared" si="29"/>
        <v>#VALUE!</v>
      </c>
      <c r="AF492" s="191"/>
      <c r="AG492" s="191"/>
      <c r="AH492" s="191"/>
    </row>
    <row r="493" spans="1:34" x14ac:dyDescent="0.2">
      <c r="A493" s="14" t="str">
        <f t="shared" si="30"/>
        <v>(490, 'COMPESA', '', 'PINDOBA', 'CARPINA', 'PE', '', '', '0'),</v>
      </c>
      <c r="B493" s="14" t="s">
        <v>8395</v>
      </c>
      <c r="C493" s="14">
        <v>490</v>
      </c>
      <c r="D493" s="14" t="s">
        <v>8399</v>
      </c>
      <c r="E493" s="14" t="str">
        <f>"'"&amp;TabClienteLocalidade[[#This Row],[Cliente]]&amp;"'"</f>
        <v>'COMPESA'</v>
      </c>
      <c r="F493" s="14" t="s">
        <v>8399</v>
      </c>
      <c r="G493" s="14" t="str">
        <f>"'"&amp;TabClienteLocalidade[[#This Row],[Regional]]&amp;"'"</f>
        <v>''</v>
      </c>
      <c r="H493" s="14" t="s">
        <v>8399</v>
      </c>
      <c r="I493" s="14" t="str">
        <f>"'"&amp;TabClienteLocalidade[[#This Row],[Localidade]]&amp;"'"</f>
        <v>'PINDOBA'</v>
      </c>
      <c r="J493" s="14" t="s">
        <v>8399</v>
      </c>
      <c r="K493" s="14" t="str">
        <f>"'"&amp;TabClienteLocalidade[[#This Row],[Colunas2]]&amp;"'"</f>
        <v>'CARPINA'</v>
      </c>
      <c r="L493" s="14" t="s">
        <v>8399</v>
      </c>
      <c r="M493" s="14" t="str">
        <f>"'"&amp;TabClienteLocalidade[[#This Row],[UF]]&amp;"'"</f>
        <v>'PE'</v>
      </c>
      <c r="N493" s="14" t="s">
        <v>8399</v>
      </c>
      <c r="O493" s="14" t="str">
        <f>"'"&amp;IFERROR(TabClienteLocalidade[[#This Row],[Lat]],"")&amp;"'"</f>
        <v>''</v>
      </c>
      <c r="P493" s="14" t="s">
        <v>8399</v>
      </c>
      <c r="Q493" s="14" t="str">
        <f>"'"&amp;IFERROR(TabClienteLocalidade[[#This Row],[Log]],"")&amp;"'"</f>
        <v>''</v>
      </c>
      <c r="R493" s="14" t="s">
        <v>8399</v>
      </c>
      <c r="S493" s="14" t="str">
        <f t="shared" si="31"/>
        <v>'0'</v>
      </c>
      <c r="T493" s="213" t="s">
        <v>8397</v>
      </c>
      <c r="U493" s="213">
        <f>COUNTIFS(CLIENTE_FORN[NICK],TabClienteLocalidade[[#This Row],[Cliente]])</f>
        <v>1</v>
      </c>
      <c r="V493" s="145" t="s">
        <v>338</v>
      </c>
      <c r="W493" s="145"/>
      <c r="X493" s="145" t="s">
        <v>1682</v>
      </c>
      <c r="Y493" s="176" t="str">
        <f>IFERROR(INDEX(EtaCliente!K:K,MATCH(TabClienteLocalidade[[#This Row],[Validação]],EtaCliente!$B:$B,0)),TabClienteLocalidade[[#This Row],[Colunas14]])</f>
        <v>PE</v>
      </c>
      <c r="Z493" s="176" t="str">
        <f>IFERROR(INDEX(EtaCliente!M:M,MATCH(TabClienteLocalidade[[#This Row],[Validação]],EtaCliente!$B:$B,0)),TabClienteLocalidade[[#This Row],[Colunas13]])</f>
        <v>CARPINA</v>
      </c>
      <c r="AA493" s="147">
        <f>COUNTIFS(EtaCliente!B:B,AB493,EtaCliente!B:B,"&gt;&amp;1")</f>
        <v>1</v>
      </c>
      <c r="AB493" s="146" t="str">
        <f>IF(TabClienteLocalidade[[#This Row],[Cliente]]="","",TabClienteLocalidade[[#This Row],[Cliente]]&amp;" - "&amp;TabClienteLocalidade[[#This Row],[Localidade]])</f>
        <v>COMPESA - PINDOBA</v>
      </c>
      <c r="AC493" s="191"/>
      <c r="AD493" s="191" t="e">
        <f t="shared" si="28"/>
        <v>#VALUE!</v>
      </c>
      <c r="AE493" s="191" t="e">
        <f t="shared" si="29"/>
        <v>#VALUE!</v>
      </c>
      <c r="AF493" s="191"/>
      <c r="AG493" s="191"/>
      <c r="AH493" s="191"/>
    </row>
    <row r="494" spans="1:34" x14ac:dyDescent="0.2">
      <c r="A494" s="14" t="str">
        <f t="shared" si="30"/>
        <v>(491, 'COMPESA', '', 'PIRAPAMA', 'CABO DE SANTO AGOSTINHO', 'PE', '', '', '0'),</v>
      </c>
      <c r="B494" s="14" t="s">
        <v>8395</v>
      </c>
      <c r="C494" s="14">
        <v>491</v>
      </c>
      <c r="D494" s="14" t="s">
        <v>8399</v>
      </c>
      <c r="E494" s="14" t="str">
        <f>"'"&amp;TabClienteLocalidade[[#This Row],[Cliente]]&amp;"'"</f>
        <v>'COMPESA'</v>
      </c>
      <c r="F494" s="14" t="s">
        <v>8399</v>
      </c>
      <c r="G494" s="14" t="str">
        <f>"'"&amp;TabClienteLocalidade[[#This Row],[Regional]]&amp;"'"</f>
        <v>''</v>
      </c>
      <c r="H494" s="14" t="s">
        <v>8399</v>
      </c>
      <c r="I494" s="14" t="str">
        <f>"'"&amp;TabClienteLocalidade[[#This Row],[Localidade]]&amp;"'"</f>
        <v>'PIRAPAMA'</v>
      </c>
      <c r="J494" s="14" t="s">
        <v>8399</v>
      </c>
      <c r="K494" s="14" t="str">
        <f>"'"&amp;TabClienteLocalidade[[#This Row],[Colunas2]]&amp;"'"</f>
        <v>'CABO DE SANTO AGOSTINHO'</v>
      </c>
      <c r="L494" s="14" t="s">
        <v>8399</v>
      </c>
      <c r="M494" s="14" t="str">
        <f>"'"&amp;TabClienteLocalidade[[#This Row],[UF]]&amp;"'"</f>
        <v>'PE'</v>
      </c>
      <c r="N494" s="14" t="s">
        <v>8399</v>
      </c>
      <c r="O494" s="14" t="str">
        <f>"'"&amp;IFERROR(TabClienteLocalidade[[#This Row],[Lat]],"")&amp;"'"</f>
        <v>''</v>
      </c>
      <c r="P494" s="14" t="s">
        <v>8399</v>
      </c>
      <c r="Q494" s="14" t="str">
        <f>"'"&amp;IFERROR(TabClienteLocalidade[[#This Row],[Log]],"")&amp;"'"</f>
        <v>''</v>
      </c>
      <c r="R494" s="14" t="s">
        <v>8399</v>
      </c>
      <c r="S494" s="14" t="str">
        <f t="shared" si="31"/>
        <v>'0'</v>
      </c>
      <c r="T494" s="213" t="s">
        <v>8397</v>
      </c>
      <c r="U494" s="213">
        <f>COUNTIFS(CLIENTE_FORN[NICK],TabClienteLocalidade[[#This Row],[Cliente]])</f>
        <v>1</v>
      </c>
      <c r="V494" s="145" t="s">
        <v>338</v>
      </c>
      <c r="W494" s="145"/>
      <c r="X494" s="145" t="s">
        <v>1683</v>
      </c>
      <c r="Y494" s="176" t="str">
        <f>IFERROR(INDEX(EtaCliente!K:K,MATCH(TabClienteLocalidade[[#This Row],[Validação]],EtaCliente!$B:$B,0)),TabClienteLocalidade[[#This Row],[Colunas14]])</f>
        <v>PE</v>
      </c>
      <c r="Z494" s="176" t="str">
        <f>IFERROR(INDEX(EtaCliente!M:M,MATCH(TabClienteLocalidade[[#This Row],[Validação]],EtaCliente!$B:$B,0)),TabClienteLocalidade[[#This Row],[Colunas13]])</f>
        <v>CABO DE SANTO AGOSTINHO</v>
      </c>
      <c r="AA494" s="147">
        <f>COUNTIFS(EtaCliente!B:B,AB494,EtaCliente!B:B,"&gt;&amp;1")</f>
        <v>1</v>
      </c>
      <c r="AB494" s="146" t="str">
        <f>IF(TabClienteLocalidade[[#This Row],[Cliente]]="","",TabClienteLocalidade[[#This Row],[Cliente]]&amp;" - "&amp;TabClienteLocalidade[[#This Row],[Localidade]])</f>
        <v>COMPESA - PIRAPAMA</v>
      </c>
      <c r="AC494" s="191"/>
      <c r="AD494" s="191" t="e">
        <f t="shared" si="28"/>
        <v>#VALUE!</v>
      </c>
      <c r="AE494" s="191" t="e">
        <f t="shared" si="29"/>
        <v>#VALUE!</v>
      </c>
      <c r="AF494" s="191"/>
      <c r="AG494" s="191"/>
      <c r="AH494" s="191"/>
    </row>
    <row r="495" spans="1:34" x14ac:dyDescent="0.2">
      <c r="A495" s="14" t="str">
        <f t="shared" si="30"/>
        <v>(492, 'COMPESA', '', 'POÇAO', '0', '0', '', '', '0'),</v>
      </c>
      <c r="B495" s="14" t="s">
        <v>8395</v>
      </c>
      <c r="C495" s="14">
        <v>492</v>
      </c>
      <c r="D495" s="14" t="s">
        <v>8399</v>
      </c>
      <c r="E495" s="14" t="str">
        <f>"'"&amp;TabClienteLocalidade[[#This Row],[Cliente]]&amp;"'"</f>
        <v>'COMPESA'</v>
      </c>
      <c r="F495" s="14" t="s">
        <v>8399</v>
      </c>
      <c r="G495" s="14" t="str">
        <f>"'"&amp;TabClienteLocalidade[[#This Row],[Regional]]&amp;"'"</f>
        <v>''</v>
      </c>
      <c r="H495" s="14" t="s">
        <v>8399</v>
      </c>
      <c r="I495" s="14" t="str">
        <f>"'"&amp;TabClienteLocalidade[[#This Row],[Localidade]]&amp;"'"</f>
        <v>'POÇAO'</v>
      </c>
      <c r="J495" s="14" t="s">
        <v>8399</v>
      </c>
      <c r="K495" s="14" t="str">
        <f>"'"&amp;TabClienteLocalidade[[#This Row],[Colunas2]]&amp;"'"</f>
        <v>'0'</v>
      </c>
      <c r="L495" s="14" t="s">
        <v>8399</v>
      </c>
      <c r="M495" s="14" t="str">
        <f>"'"&amp;TabClienteLocalidade[[#This Row],[UF]]&amp;"'"</f>
        <v>'0'</v>
      </c>
      <c r="N495" s="14" t="s">
        <v>8399</v>
      </c>
      <c r="O495" s="14" t="str">
        <f>"'"&amp;IFERROR(TabClienteLocalidade[[#This Row],[Lat]],"")&amp;"'"</f>
        <v>''</v>
      </c>
      <c r="P495" s="14" t="s">
        <v>8399</v>
      </c>
      <c r="Q495" s="14" t="str">
        <f>"'"&amp;IFERROR(TabClienteLocalidade[[#This Row],[Log]],"")&amp;"'"</f>
        <v>''</v>
      </c>
      <c r="R495" s="14" t="s">
        <v>8399</v>
      </c>
      <c r="S495" s="14" t="str">
        <f t="shared" si="31"/>
        <v>'0'</v>
      </c>
      <c r="T495" s="213" t="s">
        <v>8397</v>
      </c>
      <c r="U495" s="213">
        <f>COUNTIFS(CLIENTE_FORN[NICK],TabClienteLocalidade[[#This Row],[Cliente]])</f>
        <v>1</v>
      </c>
      <c r="V495" s="145" t="s">
        <v>338</v>
      </c>
      <c r="W495" s="145"/>
      <c r="X495" s="145" t="s">
        <v>7483</v>
      </c>
      <c r="Y495" s="176">
        <f>IFERROR(INDEX(EtaCliente!K:K,MATCH(TabClienteLocalidade[[#This Row],[Validação]],EtaCliente!$B:$B,0)),TabClienteLocalidade[[#This Row],[Colunas14]])</f>
        <v>0</v>
      </c>
      <c r="Z495" s="176">
        <f>IFERROR(INDEX(EtaCliente!M:M,MATCH(TabClienteLocalidade[[#This Row],[Validação]],EtaCliente!$B:$B,0)),TabClienteLocalidade[[#This Row],[Colunas13]])</f>
        <v>0</v>
      </c>
      <c r="AA495" s="147">
        <f>COUNTIFS(EtaCliente!B:B,AB495,EtaCliente!B:B,"&gt;&amp;1")</f>
        <v>0</v>
      </c>
      <c r="AB495" s="146" t="str">
        <f>IF(TabClienteLocalidade[[#This Row],[Cliente]]="","",TabClienteLocalidade[[#This Row],[Cliente]]&amp;" - "&amp;TabClienteLocalidade[[#This Row],[Localidade]])</f>
        <v>COMPESA - POÇAO</v>
      </c>
      <c r="AC495" s="191"/>
      <c r="AD495" s="191" t="e">
        <f t="shared" si="28"/>
        <v>#VALUE!</v>
      </c>
      <c r="AE495" s="191" t="e">
        <f t="shared" si="29"/>
        <v>#VALUE!</v>
      </c>
      <c r="AF495" s="191"/>
      <c r="AG495" s="191"/>
      <c r="AH495" s="191"/>
    </row>
    <row r="496" spans="1:34" x14ac:dyDescent="0.2">
      <c r="A496" s="14" t="str">
        <f t="shared" si="30"/>
        <v>(493, 'COMPESA', '', 'POCO DA AREIA', 'BEZERROS', 'PE', '', '', '0'),</v>
      </c>
      <c r="B496" s="14" t="s">
        <v>8395</v>
      </c>
      <c r="C496" s="14">
        <v>493</v>
      </c>
      <c r="D496" s="14" t="s">
        <v>8399</v>
      </c>
      <c r="E496" s="14" t="str">
        <f>"'"&amp;TabClienteLocalidade[[#This Row],[Cliente]]&amp;"'"</f>
        <v>'COMPESA'</v>
      </c>
      <c r="F496" s="14" t="s">
        <v>8399</v>
      </c>
      <c r="G496" s="14" t="str">
        <f>"'"&amp;TabClienteLocalidade[[#This Row],[Regional]]&amp;"'"</f>
        <v>''</v>
      </c>
      <c r="H496" s="14" t="s">
        <v>8399</v>
      </c>
      <c r="I496" s="14" t="str">
        <f>"'"&amp;TabClienteLocalidade[[#This Row],[Localidade]]&amp;"'"</f>
        <v>'POCO DA AREIA'</v>
      </c>
      <c r="J496" s="14" t="s">
        <v>8399</v>
      </c>
      <c r="K496" s="14" t="str">
        <f>"'"&amp;TabClienteLocalidade[[#This Row],[Colunas2]]&amp;"'"</f>
        <v>'BEZERROS'</v>
      </c>
      <c r="L496" s="14" t="s">
        <v>8399</v>
      </c>
      <c r="M496" s="14" t="str">
        <f>"'"&amp;TabClienteLocalidade[[#This Row],[UF]]&amp;"'"</f>
        <v>'PE'</v>
      </c>
      <c r="N496" s="14" t="s">
        <v>8399</v>
      </c>
      <c r="O496" s="14" t="str">
        <f>"'"&amp;IFERROR(TabClienteLocalidade[[#This Row],[Lat]],"")&amp;"'"</f>
        <v>''</v>
      </c>
      <c r="P496" s="14" t="s">
        <v>8399</v>
      </c>
      <c r="Q496" s="14" t="str">
        <f>"'"&amp;IFERROR(TabClienteLocalidade[[#This Row],[Log]],"")&amp;"'"</f>
        <v>''</v>
      </c>
      <c r="R496" s="14" t="s">
        <v>8399</v>
      </c>
      <c r="S496" s="14" t="str">
        <f t="shared" si="31"/>
        <v>'0'</v>
      </c>
      <c r="T496" s="213" t="s">
        <v>8397</v>
      </c>
      <c r="U496" s="213">
        <f>COUNTIFS(CLIENTE_FORN[NICK],TabClienteLocalidade[[#This Row],[Cliente]])</f>
        <v>1</v>
      </c>
      <c r="V496" s="174" t="s">
        <v>338</v>
      </c>
      <c r="W496" s="175"/>
      <c r="X496" s="175" t="s">
        <v>8125</v>
      </c>
      <c r="Y496" s="176" t="str">
        <f>IFERROR(INDEX(EtaCliente!K:K,MATCH(TabClienteLocalidade[[#This Row],[Validação]],EtaCliente!$B:$B,0)),TabClienteLocalidade[[#This Row],[Colunas14]])</f>
        <v>PE</v>
      </c>
      <c r="Z496" s="176" t="str">
        <f>IFERROR(INDEX(EtaCliente!M:M,MATCH(TabClienteLocalidade[[#This Row],[Validação]],EtaCliente!$B:$B,0)),TabClienteLocalidade[[#This Row],[Colunas13]])</f>
        <v>BEZERROS</v>
      </c>
      <c r="AA496" s="176">
        <f>COUNTIFS(EtaCliente!B:B,AB496,EtaCliente!B:B,"&gt;&amp;1")</f>
        <v>1</v>
      </c>
      <c r="AB496" s="176" t="str">
        <f>IF(TabClienteLocalidade[[#This Row],[Cliente]]="","",TabClienteLocalidade[[#This Row],[Cliente]]&amp;" - "&amp;TabClienteLocalidade[[#This Row],[Localidade]])</f>
        <v>COMPESA - POCO DA AREIA</v>
      </c>
      <c r="AC496" s="191"/>
      <c r="AD496" s="191" t="e">
        <f t="shared" si="28"/>
        <v>#VALUE!</v>
      </c>
      <c r="AE496" s="191" t="e">
        <f t="shared" si="29"/>
        <v>#VALUE!</v>
      </c>
      <c r="AF496" s="191"/>
      <c r="AG496" s="191"/>
      <c r="AH496" s="191"/>
    </row>
    <row r="497" spans="1:34" x14ac:dyDescent="0.2">
      <c r="A497" s="14" t="str">
        <f t="shared" si="30"/>
        <v>(494, 'COMPESA', '', 'POCOS', '0', '0', '', '', '0'),</v>
      </c>
      <c r="B497" s="14" t="s">
        <v>8395</v>
      </c>
      <c r="C497" s="14">
        <v>494</v>
      </c>
      <c r="D497" s="14" t="s">
        <v>8399</v>
      </c>
      <c r="E497" s="14" t="str">
        <f>"'"&amp;TabClienteLocalidade[[#This Row],[Cliente]]&amp;"'"</f>
        <v>'COMPESA'</v>
      </c>
      <c r="F497" s="14" t="s">
        <v>8399</v>
      </c>
      <c r="G497" s="14" t="str">
        <f>"'"&amp;TabClienteLocalidade[[#This Row],[Regional]]&amp;"'"</f>
        <v>''</v>
      </c>
      <c r="H497" s="14" t="s">
        <v>8399</v>
      </c>
      <c r="I497" s="14" t="str">
        <f>"'"&amp;TabClienteLocalidade[[#This Row],[Localidade]]&amp;"'"</f>
        <v>'POCOS'</v>
      </c>
      <c r="J497" s="14" t="s">
        <v>8399</v>
      </c>
      <c r="K497" s="14" t="str">
        <f>"'"&amp;TabClienteLocalidade[[#This Row],[Colunas2]]&amp;"'"</f>
        <v>'0'</v>
      </c>
      <c r="L497" s="14" t="s">
        <v>8399</v>
      </c>
      <c r="M497" s="14" t="str">
        <f>"'"&amp;TabClienteLocalidade[[#This Row],[UF]]&amp;"'"</f>
        <v>'0'</v>
      </c>
      <c r="N497" s="14" t="s">
        <v>8399</v>
      </c>
      <c r="O497" s="14" t="str">
        <f>"'"&amp;IFERROR(TabClienteLocalidade[[#This Row],[Lat]],"")&amp;"'"</f>
        <v>''</v>
      </c>
      <c r="P497" s="14" t="s">
        <v>8399</v>
      </c>
      <c r="Q497" s="14" t="str">
        <f>"'"&amp;IFERROR(TabClienteLocalidade[[#This Row],[Log]],"")&amp;"'"</f>
        <v>''</v>
      </c>
      <c r="R497" s="14" t="s">
        <v>8399</v>
      </c>
      <c r="S497" s="14" t="str">
        <f t="shared" si="31"/>
        <v>'0'</v>
      </c>
      <c r="T497" s="213" t="s">
        <v>8397</v>
      </c>
      <c r="U497" s="213">
        <f>COUNTIFS(CLIENTE_FORN[NICK],TabClienteLocalidade[[#This Row],[Cliente]])</f>
        <v>1</v>
      </c>
      <c r="V497" s="174" t="s">
        <v>338</v>
      </c>
      <c r="W497" s="175"/>
      <c r="X497" s="175" t="s">
        <v>8126</v>
      </c>
      <c r="Y497" s="176">
        <f>IFERROR(INDEX(EtaCliente!K:K,MATCH(TabClienteLocalidade[[#This Row],[Validação]],EtaCliente!$B:$B,0)),TabClienteLocalidade[[#This Row],[Colunas14]])</f>
        <v>0</v>
      </c>
      <c r="Z497" s="176">
        <f>IFERROR(INDEX(EtaCliente!M:M,MATCH(TabClienteLocalidade[[#This Row],[Validação]],EtaCliente!$B:$B,0)),TabClienteLocalidade[[#This Row],[Colunas13]])</f>
        <v>0</v>
      </c>
      <c r="AA497" s="176">
        <f>COUNTIFS(EtaCliente!B:B,AB497,EtaCliente!B:B,"&gt;&amp;1")</f>
        <v>0</v>
      </c>
      <c r="AB497" s="176" t="str">
        <f>IF(TabClienteLocalidade[[#This Row],[Cliente]]="","",TabClienteLocalidade[[#This Row],[Cliente]]&amp;" - "&amp;TabClienteLocalidade[[#This Row],[Localidade]])</f>
        <v>COMPESA - POCOS</v>
      </c>
      <c r="AC497" s="191"/>
      <c r="AD497" s="191" t="e">
        <f t="shared" si="28"/>
        <v>#VALUE!</v>
      </c>
      <c r="AE497" s="191" t="e">
        <f t="shared" si="29"/>
        <v>#VALUE!</v>
      </c>
      <c r="AF497" s="191"/>
      <c r="AG497" s="191"/>
      <c r="AH497" s="191"/>
    </row>
    <row r="498" spans="1:34" x14ac:dyDescent="0.2">
      <c r="A498" s="14" t="str">
        <f t="shared" si="30"/>
        <v>(495, 'COMPESA', '', 'POMBOS', 'POMBOS', 'PE', '', '', '0'),</v>
      </c>
      <c r="B498" s="14" t="s">
        <v>8395</v>
      </c>
      <c r="C498" s="14">
        <v>495</v>
      </c>
      <c r="D498" s="14" t="s">
        <v>8399</v>
      </c>
      <c r="E498" s="14" t="str">
        <f>"'"&amp;TabClienteLocalidade[[#This Row],[Cliente]]&amp;"'"</f>
        <v>'COMPESA'</v>
      </c>
      <c r="F498" s="14" t="s">
        <v>8399</v>
      </c>
      <c r="G498" s="14" t="str">
        <f>"'"&amp;TabClienteLocalidade[[#This Row],[Regional]]&amp;"'"</f>
        <v>''</v>
      </c>
      <c r="H498" s="14" t="s">
        <v>8399</v>
      </c>
      <c r="I498" s="14" t="str">
        <f>"'"&amp;TabClienteLocalidade[[#This Row],[Localidade]]&amp;"'"</f>
        <v>'POMBOS'</v>
      </c>
      <c r="J498" s="14" t="s">
        <v>8399</v>
      </c>
      <c r="K498" s="14" t="str">
        <f>"'"&amp;TabClienteLocalidade[[#This Row],[Colunas2]]&amp;"'"</f>
        <v>'POMBOS'</v>
      </c>
      <c r="L498" s="14" t="s">
        <v>8399</v>
      </c>
      <c r="M498" s="14" t="str">
        <f>"'"&amp;TabClienteLocalidade[[#This Row],[UF]]&amp;"'"</f>
        <v>'PE'</v>
      </c>
      <c r="N498" s="14" t="s">
        <v>8399</v>
      </c>
      <c r="O498" s="14" t="str">
        <f>"'"&amp;IFERROR(TabClienteLocalidade[[#This Row],[Lat]],"")&amp;"'"</f>
        <v>''</v>
      </c>
      <c r="P498" s="14" t="s">
        <v>8399</v>
      </c>
      <c r="Q498" s="14" t="str">
        <f>"'"&amp;IFERROR(TabClienteLocalidade[[#This Row],[Log]],"")&amp;"'"</f>
        <v>''</v>
      </c>
      <c r="R498" s="14" t="s">
        <v>8399</v>
      </c>
      <c r="S498" s="14" t="str">
        <f t="shared" si="31"/>
        <v>'0'</v>
      </c>
      <c r="T498" s="213" t="s">
        <v>8397</v>
      </c>
      <c r="U498" s="213">
        <f>COUNTIFS(CLIENTE_FORN[NICK],TabClienteLocalidade[[#This Row],[Cliente]])</f>
        <v>1</v>
      </c>
      <c r="V498" s="145" t="s">
        <v>338</v>
      </c>
      <c r="W498" s="145"/>
      <c r="X498" s="145" t="s">
        <v>1685</v>
      </c>
      <c r="Y498" s="176" t="str">
        <f>IFERROR(INDEX(EtaCliente!K:K,MATCH(TabClienteLocalidade[[#This Row],[Validação]],EtaCliente!$B:$B,0)),TabClienteLocalidade[[#This Row],[Colunas14]])</f>
        <v>PE</v>
      </c>
      <c r="Z498" s="176" t="str">
        <f>IFERROR(INDEX(EtaCliente!M:M,MATCH(TabClienteLocalidade[[#This Row],[Validação]],EtaCliente!$B:$B,0)),TabClienteLocalidade[[#This Row],[Colunas13]])</f>
        <v>POMBOS</v>
      </c>
      <c r="AA498" s="147">
        <f>COUNTIFS(EtaCliente!B:B,AB498,EtaCliente!B:B,"&gt;&amp;1")</f>
        <v>1</v>
      </c>
      <c r="AB498" s="146" t="str">
        <f>IF(TabClienteLocalidade[[#This Row],[Cliente]]="","",TabClienteLocalidade[[#This Row],[Cliente]]&amp;" - "&amp;TabClienteLocalidade[[#This Row],[Localidade]])</f>
        <v>COMPESA - POMBOS</v>
      </c>
      <c r="AC498" s="191"/>
      <c r="AD498" s="191" t="e">
        <f t="shared" si="28"/>
        <v>#VALUE!</v>
      </c>
      <c r="AE498" s="191" t="e">
        <f t="shared" si="29"/>
        <v>#VALUE!</v>
      </c>
      <c r="AF498" s="191"/>
      <c r="AG498" s="191"/>
      <c r="AH498" s="191"/>
    </row>
    <row r="499" spans="1:34" x14ac:dyDescent="0.2">
      <c r="A499" s="14" t="str">
        <f t="shared" si="30"/>
        <v>(496, 'COMPESA', '', 'PORTO DE GALINHAS', 'CABO DE SANTO AGOSTINHO', 'PE', '', '', '0'),</v>
      </c>
      <c r="B499" s="14" t="s">
        <v>8395</v>
      </c>
      <c r="C499" s="14">
        <v>496</v>
      </c>
      <c r="D499" s="14" t="s">
        <v>8399</v>
      </c>
      <c r="E499" s="14" t="str">
        <f>"'"&amp;TabClienteLocalidade[[#This Row],[Cliente]]&amp;"'"</f>
        <v>'COMPESA'</v>
      </c>
      <c r="F499" s="14" t="s">
        <v>8399</v>
      </c>
      <c r="G499" s="14" t="str">
        <f>"'"&amp;TabClienteLocalidade[[#This Row],[Regional]]&amp;"'"</f>
        <v>''</v>
      </c>
      <c r="H499" s="14" t="s">
        <v>8399</v>
      </c>
      <c r="I499" s="14" t="str">
        <f>"'"&amp;TabClienteLocalidade[[#This Row],[Localidade]]&amp;"'"</f>
        <v>'PORTO DE GALINHAS'</v>
      </c>
      <c r="J499" s="14" t="s">
        <v>8399</v>
      </c>
      <c r="K499" s="14" t="str">
        <f>"'"&amp;TabClienteLocalidade[[#This Row],[Colunas2]]&amp;"'"</f>
        <v>'CABO DE SANTO AGOSTINHO'</v>
      </c>
      <c r="L499" s="14" t="s">
        <v>8399</v>
      </c>
      <c r="M499" s="14" t="str">
        <f>"'"&amp;TabClienteLocalidade[[#This Row],[UF]]&amp;"'"</f>
        <v>'PE'</v>
      </c>
      <c r="N499" s="14" t="s">
        <v>8399</v>
      </c>
      <c r="O499" s="14" t="str">
        <f>"'"&amp;IFERROR(TabClienteLocalidade[[#This Row],[Lat]],"")&amp;"'"</f>
        <v>''</v>
      </c>
      <c r="P499" s="14" t="s">
        <v>8399</v>
      </c>
      <c r="Q499" s="14" t="str">
        <f>"'"&amp;IFERROR(TabClienteLocalidade[[#This Row],[Log]],"")&amp;"'"</f>
        <v>''</v>
      </c>
      <c r="R499" s="14" t="s">
        <v>8399</v>
      </c>
      <c r="S499" s="14" t="str">
        <f t="shared" si="31"/>
        <v>'0'</v>
      </c>
      <c r="T499" s="213" t="s">
        <v>8397</v>
      </c>
      <c r="U499" s="213">
        <f>COUNTIFS(CLIENTE_FORN[NICK],TabClienteLocalidade[[#This Row],[Cliente]])</f>
        <v>1</v>
      </c>
      <c r="V499" s="145" t="s">
        <v>338</v>
      </c>
      <c r="W499" s="145"/>
      <c r="X499" s="145" t="s">
        <v>1686</v>
      </c>
      <c r="Y499" s="176" t="str">
        <f>IFERROR(INDEX(EtaCliente!K:K,MATCH(TabClienteLocalidade[[#This Row],[Validação]],EtaCliente!$B:$B,0)),TabClienteLocalidade[[#This Row],[Colunas14]])</f>
        <v>PE</v>
      </c>
      <c r="Z499" s="176" t="str">
        <f>IFERROR(INDEX(EtaCliente!M:M,MATCH(TabClienteLocalidade[[#This Row],[Validação]],EtaCliente!$B:$B,0)),TabClienteLocalidade[[#This Row],[Colunas13]])</f>
        <v>CABO DE SANTO AGOSTINHO</v>
      </c>
      <c r="AA499" s="147">
        <f>COUNTIFS(EtaCliente!B:B,AB499,EtaCliente!B:B,"&gt;&amp;1")</f>
        <v>1</v>
      </c>
      <c r="AB499" s="146" t="str">
        <f>IF(TabClienteLocalidade[[#This Row],[Cliente]]="","",TabClienteLocalidade[[#This Row],[Cliente]]&amp;" - "&amp;TabClienteLocalidade[[#This Row],[Localidade]])</f>
        <v>COMPESA - PORTO DE GALINHAS</v>
      </c>
      <c r="AC499" s="191"/>
      <c r="AD499" s="191" t="e">
        <f t="shared" si="28"/>
        <v>#VALUE!</v>
      </c>
      <c r="AE499" s="191" t="e">
        <f t="shared" si="29"/>
        <v>#VALUE!</v>
      </c>
      <c r="AF499" s="191"/>
      <c r="AG499" s="191"/>
      <c r="AH499" s="191"/>
    </row>
    <row r="500" spans="1:34" x14ac:dyDescent="0.2">
      <c r="A500" s="14" t="str">
        <f t="shared" si="30"/>
        <v>(497, 'COMPESA', '', 'PRIMAVERA', 'PRIMAVERA', 'PE', '', '', '0'),</v>
      </c>
      <c r="B500" s="14" t="s">
        <v>8395</v>
      </c>
      <c r="C500" s="14">
        <v>497</v>
      </c>
      <c r="D500" s="14" t="s">
        <v>8399</v>
      </c>
      <c r="E500" s="14" t="str">
        <f>"'"&amp;TabClienteLocalidade[[#This Row],[Cliente]]&amp;"'"</f>
        <v>'COMPESA'</v>
      </c>
      <c r="F500" s="14" t="s">
        <v>8399</v>
      </c>
      <c r="G500" s="14" t="str">
        <f>"'"&amp;TabClienteLocalidade[[#This Row],[Regional]]&amp;"'"</f>
        <v>''</v>
      </c>
      <c r="H500" s="14" t="s">
        <v>8399</v>
      </c>
      <c r="I500" s="14" t="str">
        <f>"'"&amp;TabClienteLocalidade[[#This Row],[Localidade]]&amp;"'"</f>
        <v>'PRIMAVERA'</v>
      </c>
      <c r="J500" s="14" t="s">
        <v>8399</v>
      </c>
      <c r="K500" s="14" t="str">
        <f>"'"&amp;TabClienteLocalidade[[#This Row],[Colunas2]]&amp;"'"</f>
        <v>'PRIMAVERA'</v>
      </c>
      <c r="L500" s="14" t="s">
        <v>8399</v>
      </c>
      <c r="M500" s="14" t="str">
        <f>"'"&amp;TabClienteLocalidade[[#This Row],[UF]]&amp;"'"</f>
        <v>'PE'</v>
      </c>
      <c r="N500" s="14" t="s">
        <v>8399</v>
      </c>
      <c r="O500" s="14" t="str">
        <f>"'"&amp;IFERROR(TabClienteLocalidade[[#This Row],[Lat]],"")&amp;"'"</f>
        <v>''</v>
      </c>
      <c r="P500" s="14" t="s">
        <v>8399</v>
      </c>
      <c r="Q500" s="14" t="str">
        <f>"'"&amp;IFERROR(TabClienteLocalidade[[#This Row],[Log]],"")&amp;"'"</f>
        <v>''</v>
      </c>
      <c r="R500" s="14" t="s">
        <v>8399</v>
      </c>
      <c r="S500" s="14" t="str">
        <f t="shared" si="31"/>
        <v>'0'</v>
      </c>
      <c r="T500" s="213" t="s">
        <v>8397</v>
      </c>
      <c r="U500" s="213">
        <f>COUNTIFS(CLIENTE_FORN[NICK],TabClienteLocalidade[[#This Row],[Cliente]])</f>
        <v>1</v>
      </c>
      <c r="V500" s="174" t="s">
        <v>338</v>
      </c>
      <c r="W500" s="175"/>
      <c r="X500" s="175" t="s">
        <v>8127</v>
      </c>
      <c r="Y500" s="176" t="str">
        <f>IFERROR(INDEX(EtaCliente!K:K,MATCH(TabClienteLocalidade[[#This Row],[Validação]],EtaCliente!$B:$B,0)),TabClienteLocalidade[[#This Row],[Colunas14]])</f>
        <v>PE</v>
      </c>
      <c r="Z500" s="176" t="str">
        <f>IFERROR(INDEX(EtaCliente!M:M,MATCH(TabClienteLocalidade[[#This Row],[Validação]],EtaCliente!$B:$B,0)),TabClienteLocalidade[[#This Row],[Colunas13]])</f>
        <v>PRIMAVERA</v>
      </c>
      <c r="AA500" s="176">
        <f>COUNTIFS(EtaCliente!B:B,AB500,EtaCliente!B:B,"&gt;&amp;1")</f>
        <v>1</v>
      </c>
      <c r="AB500" s="176" t="str">
        <f>IF(TabClienteLocalidade[[#This Row],[Cliente]]="","",TabClienteLocalidade[[#This Row],[Cliente]]&amp;" - "&amp;TabClienteLocalidade[[#This Row],[Localidade]])</f>
        <v>COMPESA - PRIMAVERA</v>
      </c>
      <c r="AC500" s="191"/>
      <c r="AD500" s="191" t="e">
        <f t="shared" si="28"/>
        <v>#VALUE!</v>
      </c>
      <c r="AE500" s="191" t="e">
        <f t="shared" si="29"/>
        <v>#VALUE!</v>
      </c>
      <c r="AF500" s="191"/>
      <c r="AG500" s="191"/>
      <c r="AH500" s="191"/>
    </row>
    <row r="501" spans="1:34" x14ac:dyDescent="0.2">
      <c r="A501" s="14" t="str">
        <f t="shared" si="30"/>
        <v>(498, 'COMPESA', '', 'QUIPAPA', 'QUIPAPA', 'PE', '', '', '0'),</v>
      </c>
      <c r="B501" s="14" t="s">
        <v>8395</v>
      </c>
      <c r="C501" s="14">
        <v>498</v>
      </c>
      <c r="D501" s="14" t="s">
        <v>8399</v>
      </c>
      <c r="E501" s="14" t="str">
        <f>"'"&amp;TabClienteLocalidade[[#This Row],[Cliente]]&amp;"'"</f>
        <v>'COMPESA'</v>
      </c>
      <c r="F501" s="14" t="s">
        <v>8399</v>
      </c>
      <c r="G501" s="14" t="str">
        <f>"'"&amp;TabClienteLocalidade[[#This Row],[Regional]]&amp;"'"</f>
        <v>''</v>
      </c>
      <c r="H501" s="14" t="s">
        <v>8399</v>
      </c>
      <c r="I501" s="14" t="str">
        <f>"'"&amp;TabClienteLocalidade[[#This Row],[Localidade]]&amp;"'"</f>
        <v>'QUIPAPA'</v>
      </c>
      <c r="J501" s="14" t="s">
        <v>8399</v>
      </c>
      <c r="K501" s="14" t="str">
        <f>"'"&amp;TabClienteLocalidade[[#This Row],[Colunas2]]&amp;"'"</f>
        <v>'QUIPAPA'</v>
      </c>
      <c r="L501" s="14" t="s">
        <v>8399</v>
      </c>
      <c r="M501" s="14" t="str">
        <f>"'"&amp;TabClienteLocalidade[[#This Row],[UF]]&amp;"'"</f>
        <v>'PE'</v>
      </c>
      <c r="N501" s="14" t="s">
        <v>8399</v>
      </c>
      <c r="O501" s="14" t="str">
        <f>"'"&amp;IFERROR(TabClienteLocalidade[[#This Row],[Lat]],"")&amp;"'"</f>
        <v>''</v>
      </c>
      <c r="P501" s="14" t="s">
        <v>8399</v>
      </c>
      <c r="Q501" s="14" t="str">
        <f>"'"&amp;IFERROR(TabClienteLocalidade[[#This Row],[Log]],"")&amp;"'"</f>
        <v>''</v>
      </c>
      <c r="R501" s="14" t="s">
        <v>8399</v>
      </c>
      <c r="S501" s="14" t="str">
        <f t="shared" si="31"/>
        <v>'0'</v>
      </c>
      <c r="T501" s="213" t="s">
        <v>8397</v>
      </c>
      <c r="U501" s="213">
        <f>COUNTIFS(CLIENTE_FORN[NICK],TabClienteLocalidade[[#This Row],[Cliente]])</f>
        <v>1</v>
      </c>
      <c r="V501" s="174" t="s">
        <v>338</v>
      </c>
      <c r="W501" s="175"/>
      <c r="X501" s="175" t="s">
        <v>8128</v>
      </c>
      <c r="Y501" s="176" t="str">
        <f>IFERROR(INDEX(EtaCliente!K:K,MATCH(TabClienteLocalidade[[#This Row],[Validação]],EtaCliente!$B:$B,0)),TabClienteLocalidade[[#This Row],[Colunas14]])</f>
        <v>PE</v>
      </c>
      <c r="Z501" s="176" t="str">
        <f>IFERROR(INDEX(EtaCliente!M:M,MATCH(TabClienteLocalidade[[#This Row],[Validação]],EtaCliente!$B:$B,0)),TabClienteLocalidade[[#This Row],[Colunas13]])</f>
        <v>QUIPAPA</v>
      </c>
      <c r="AA501" s="176">
        <f>COUNTIFS(EtaCliente!B:B,AB501,EtaCliente!B:B,"&gt;&amp;1")</f>
        <v>1</v>
      </c>
      <c r="AB501" s="176" t="str">
        <f>IF(TabClienteLocalidade[[#This Row],[Cliente]]="","",TabClienteLocalidade[[#This Row],[Cliente]]&amp;" - "&amp;TabClienteLocalidade[[#This Row],[Localidade]])</f>
        <v>COMPESA - QUIPAPA</v>
      </c>
      <c r="AC501" s="191"/>
      <c r="AD501" s="191" t="e">
        <f t="shared" si="28"/>
        <v>#VALUE!</v>
      </c>
      <c r="AE501" s="191" t="e">
        <f t="shared" si="29"/>
        <v>#VALUE!</v>
      </c>
      <c r="AF501" s="191"/>
      <c r="AG501" s="191"/>
      <c r="AH501" s="191"/>
    </row>
    <row r="502" spans="1:34" x14ac:dyDescent="0.2">
      <c r="A502" s="14" t="str">
        <f t="shared" si="30"/>
        <v>(499, 'COMPESA', '', 'RIACHO DAS ALMAS', 'RIACHO DAS ALMAS', 'PE', '', '', '0'),</v>
      </c>
      <c r="B502" s="14" t="s">
        <v>8395</v>
      </c>
      <c r="C502" s="14">
        <v>499</v>
      </c>
      <c r="D502" s="14" t="s">
        <v>8399</v>
      </c>
      <c r="E502" s="14" t="str">
        <f>"'"&amp;TabClienteLocalidade[[#This Row],[Cliente]]&amp;"'"</f>
        <v>'COMPESA'</v>
      </c>
      <c r="F502" s="14" t="s">
        <v>8399</v>
      </c>
      <c r="G502" s="14" t="str">
        <f>"'"&amp;TabClienteLocalidade[[#This Row],[Regional]]&amp;"'"</f>
        <v>''</v>
      </c>
      <c r="H502" s="14" t="s">
        <v>8399</v>
      </c>
      <c r="I502" s="14" t="str">
        <f>"'"&amp;TabClienteLocalidade[[#This Row],[Localidade]]&amp;"'"</f>
        <v>'RIACHO DAS ALMAS'</v>
      </c>
      <c r="J502" s="14" t="s">
        <v>8399</v>
      </c>
      <c r="K502" s="14" t="str">
        <f>"'"&amp;TabClienteLocalidade[[#This Row],[Colunas2]]&amp;"'"</f>
        <v>'RIACHO DAS ALMAS'</v>
      </c>
      <c r="L502" s="14" t="s">
        <v>8399</v>
      </c>
      <c r="M502" s="14" t="str">
        <f>"'"&amp;TabClienteLocalidade[[#This Row],[UF]]&amp;"'"</f>
        <v>'PE'</v>
      </c>
      <c r="N502" s="14" t="s">
        <v>8399</v>
      </c>
      <c r="O502" s="14" t="str">
        <f>"'"&amp;IFERROR(TabClienteLocalidade[[#This Row],[Lat]],"")&amp;"'"</f>
        <v>''</v>
      </c>
      <c r="P502" s="14" t="s">
        <v>8399</v>
      </c>
      <c r="Q502" s="14" t="str">
        <f>"'"&amp;IFERROR(TabClienteLocalidade[[#This Row],[Log]],"")&amp;"'"</f>
        <v>''</v>
      </c>
      <c r="R502" s="14" t="s">
        <v>8399</v>
      </c>
      <c r="S502" s="14" t="str">
        <f t="shared" si="31"/>
        <v>'0'</v>
      </c>
      <c r="T502" s="213" t="s">
        <v>8397</v>
      </c>
      <c r="U502" s="213">
        <f>COUNTIFS(CLIENTE_FORN[NICK],TabClienteLocalidade[[#This Row],[Cliente]])</f>
        <v>1</v>
      </c>
      <c r="V502" s="145" t="s">
        <v>338</v>
      </c>
      <c r="W502" s="145"/>
      <c r="X502" s="145" t="s">
        <v>1687</v>
      </c>
      <c r="Y502" s="176" t="str">
        <f>IFERROR(INDEX(EtaCliente!K:K,MATCH(TabClienteLocalidade[[#This Row],[Validação]],EtaCliente!$B:$B,0)),TabClienteLocalidade[[#This Row],[Colunas14]])</f>
        <v>PE</v>
      </c>
      <c r="Z502" s="176" t="str">
        <f>IFERROR(INDEX(EtaCliente!M:M,MATCH(TabClienteLocalidade[[#This Row],[Validação]],EtaCliente!$B:$B,0)),TabClienteLocalidade[[#This Row],[Colunas13]])</f>
        <v>RIACHO DAS ALMAS</v>
      </c>
      <c r="AA502" s="147">
        <f>COUNTIFS(EtaCliente!B:B,AB502,EtaCliente!B:B,"&gt;&amp;1")</f>
        <v>1</v>
      </c>
      <c r="AB502" s="146" t="str">
        <f>IF(TabClienteLocalidade[[#This Row],[Cliente]]="","",TabClienteLocalidade[[#This Row],[Cliente]]&amp;" - "&amp;TabClienteLocalidade[[#This Row],[Localidade]])</f>
        <v>COMPESA - RIACHO DAS ALMAS</v>
      </c>
      <c r="AC502" s="191"/>
      <c r="AD502" s="191" t="e">
        <f t="shared" si="28"/>
        <v>#VALUE!</v>
      </c>
      <c r="AE502" s="191" t="e">
        <f t="shared" si="29"/>
        <v>#VALUE!</v>
      </c>
      <c r="AF502" s="191"/>
      <c r="AG502" s="191"/>
      <c r="AH502" s="191"/>
    </row>
    <row r="503" spans="1:34" x14ac:dyDescent="0.2">
      <c r="A503" s="14" t="str">
        <f t="shared" si="30"/>
        <v>(500, 'COMPESA', '', 'RIBEIRAO', 'RIBEIRAO', 'PE', '', '', '0'),</v>
      </c>
      <c r="B503" s="14" t="s">
        <v>8395</v>
      </c>
      <c r="C503" s="14">
        <v>500</v>
      </c>
      <c r="D503" s="14" t="s">
        <v>8399</v>
      </c>
      <c r="E503" s="14" t="str">
        <f>"'"&amp;TabClienteLocalidade[[#This Row],[Cliente]]&amp;"'"</f>
        <v>'COMPESA'</v>
      </c>
      <c r="F503" s="14" t="s">
        <v>8399</v>
      </c>
      <c r="G503" s="14" t="str">
        <f>"'"&amp;TabClienteLocalidade[[#This Row],[Regional]]&amp;"'"</f>
        <v>''</v>
      </c>
      <c r="H503" s="14" t="s">
        <v>8399</v>
      </c>
      <c r="I503" s="14" t="str">
        <f>"'"&amp;TabClienteLocalidade[[#This Row],[Localidade]]&amp;"'"</f>
        <v>'RIBEIRAO'</v>
      </c>
      <c r="J503" s="14" t="s">
        <v>8399</v>
      </c>
      <c r="K503" s="14" t="str">
        <f>"'"&amp;TabClienteLocalidade[[#This Row],[Colunas2]]&amp;"'"</f>
        <v>'RIBEIRAO'</v>
      </c>
      <c r="L503" s="14" t="s">
        <v>8399</v>
      </c>
      <c r="M503" s="14" t="str">
        <f>"'"&amp;TabClienteLocalidade[[#This Row],[UF]]&amp;"'"</f>
        <v>'PE'</v>
      </c>
      <c r="N503" s="14" t="s">
        <v>8399</v>
      </c>
      <c r="O503" s="14" t="str">
        <f>"'"&amp;IFERROR(TabClienteLocalidade[[#This Row],[Lat]],"")&amp;"'"</f>
        <v>''</v>
      </c>
      <c r="P503" s="14" t="s">
        <v>8399</v>
      </c>
      <c r="Q503" s="14" t="str">
        <f>"'"&amp;IFERROR(TabClienteLocalidade[[#This Row],[Log]],"")&amp;"'"</f>
        <v>''</v>
      </c>
      <c r="R503" s="14" t="s">
        <v>8399</v>
      </c>
      <c r="S503" s="14" t="str">
        <f t="shared" si="31"/>
        <v>'0'</v>
      </c>
      <c r="T503" s="213" t="s">
        <v>8397</v>
      </c>
      <c r="U503" s="213">
        <f>COUNTIFS(CLIENTE_FORN[NICK],TabClienteLocalidade[[#This Row],[Cliente]])</f>
        <v>1</v>
      </c>
      <c r="V503" s="145" t="s">
        <v>338</v>
      </c>
      <c r="W503" s="145"/>
      <c r="X503" s="145" t="s">
        <v>1688</v>
      </c>
      <c r="Y503" s="176" t="str">
        <f>IFERROR(INDEX(EtaCliente!K:K,MATCH(TabClienteLocalidade[[#This Row],[Validação]],EtaCliente!$B:$B,0)),TabClienteLocalidade[[#This Row],[Colunas14]])</f>
        <v>PE</v>
      </c>
      <c r="Z503" s="176" t="str">
        <f>IFERROR(INDEX(EtaCliente!M:M,MATCH(TabClienteLocalidade[[#This Row],[Validação]],EtaCliente!$B:$B,0)),TabClienteLocalidade[[#This Row],[Colunas13]])</f>
        <v>RIBEIRAO</v>
      </c>
      <c r="AA503" s="147">
        <f>COUNTIFS(EtaCliente!B:B,AB503,EtaCliente!B:B,"&gt;&amp;1")</f>
        <v>1</v>
      </c>
      <c r="AB503" s="146" t="str">
        <f>IF(TabClienteLocalidade[[#This Row],[Cliente]]="","",TabClienteLocalidade[[#This Row],[Cliente]]&amp;" - "&amp;TabClienteLocalidade[[#This Row],[Localidade]])</f>
        <v>COMPESA - RIBEIRAO</v>
      </c>
      <c r="AC503" s="191"/>
      <c r="AD503" s="191" t="e">
        <f t="shared" si="28"/>
        <v>#VALUE!</v>
      </c>
      <c r="AE503" s="191" t="e">
        <f t="shared" si="29"/>
        <v>#VALUE!</v>
      </c>
      <c r="AF503" s="191"/>
      <c r="AG503" s="191"/>
      <c r="AH503" s="191"/>
    </row>
    <row r="504" spans="1:34" x14ac:dyDescent="0.2">
      <c r="A504" s="14" t="str">
        <f t="shared" si="30"/>
        <v>(501, 'COMPESA', '', 'RIO FORMOSO', 'RIO FORMOSO', 'PE', '', '', '0'),</v>
      </c>
      <c r="B504" s="14" t="s">
        <v>8395</v>
      </c>
      <c r="C504" s="14">
        <v>501</v>
      </c>
      <c r="D504" s="14" t="s">
        <v>8399</v>
      </c>
      <c r="E504" s="14" t="str">
        <f>"'"&amp;TabClienteLocalidade[[#This Row],[Cliente]]&amp;"'"</f>
        <v>'COMPESA'</v>
      </c>
      <c r="F504" s="14" t="s">
        <v>8399</v>
      </c>
      <c r="G504" s="14" t="str">
        <f>"'"&amp;TabClienteLocalidade[[#This Row],[Regional]]&amp;"'"</f>
        <v>''</v>
      </c>
      <c r="H504" s="14" t="s">
        <v>8399</v>
      </c>
      <c r="I504" s="14" t="str">
        <f>"'"&amp;TabClienteLocalidade[[#This Row],[Localidade]]&amp;"'"</f>
        <v>'RIO FORMOSO'</v>
      </c>
      <c r="J504" s="14" t="s">
        <v>8399</v>
      </c>
      <c r="K504" s="14" t="str">
        <f>"'"&amp;TabClienteLocalidade[[#This Row],[Colunas2]]&amp;"'"</f>
        <v>'RIO FORMOSO'</v>
      </c>
      <c r="L504" s="14" t="s">
        <v>8399</v>
      </c>
      <c r="M504" s="14" t="str">
        <f>"'"&amp;TabClienteLocalidade[[#This Row],[UF]]&amp;"'"</f>
        <v>'PE'</v>
      </c>
      <c r="N504" s="14" t="s">
        <v>8399</v>
      </c>
      <c r="O504" s="14" t="str">
        <f>"'"&amp;IFERROR(TabClienteLocalidade[[#This Row],[Lat]],"")&amp;"'"</f>
        <v>''</v>
      </c>
      <c r="P504" s="14" t="s">
        <v>8399</v>
      </c>
      <c r="Q504" s="14" t="str">
        <f>"'"&amp;IFERROR(TabClienteLocalidade[[#This Row],[Log]],"")&amp;"'"</f>
        <v>''</v>
      </c>
      <c r="R504" s="14" t="s">
        <v>8399</v>
      </c>
      <c r="S504" s="14" t="str">
        <f t="shared" si="31"/>
        <v>'0'</v>
      </c>
      <c r="T504" s="213" t="s">
        <v>8397</v>
      </c>
      <c r="U504" s="213">
        <f>COUNTIFS(CLIENTE_FORN[NICK],TabClienteLocalidade[[#This Row],[Cliente]])</f>
        <v>1</v>
      </c>
      <c r="V504" s="145" t="s">
        <v>338</v>
      </c>
      <c r="W504" s="145"/>
      <c r="X504" s="145" t="s">
        <v>1689</v>
      </c>
      <c r="Y504" s="176" t="str">
        <f>IFERROR(INDEX(EtaCliente!K:K,MATCH(TabClienteLocalidade[[#This Row],[Validação]],EtaCliente!$B:$B,0)),TabClienteLocalidade[[#This Row],[Colunas14]])</f>
        <v>PE</v>
      </c>
      <c r="Z504" s="176" t="str">
        <f>IFERROR(INDEX(EtaCliente!M:M,MATCH(TabClienteLocalidade[[#This Row],[Validação]],EtaCliente!$B:$B,0)),TabClienteLocalidade[[#This Row],[Colunas13]])</f>
        <v>RIO FORMOSO</v>
      </c>
      <c r="AA504" s="147">
        <f>COUNTIFS(EtaCliente!B:B,AB504,EtaCliente!B:B,"&gt;&amp;1")</f>
        <v>1</v>
      </c>
      <c r="AB504" s="146" t="str">
        <f>IF(TabClienteLocalidade[[#This Row],[Cliente]]="","",TabClienteLocalidade[[#This Row],[Cliente]]&amp;" - "&amp;TabClienteLocalidade[[#This Row],[Localidade]])</f>
        <v>COMPESA - RIO FORMOSO</v>
      </c>
      <c r="AC504" s="191"/>
      <c r="AD504" s="191" t="e">
        <f t="shared" si="28"/>
        <v>#VALUE!</v>
      </c>
      <c r="AE504" s="191" t="e">
        <f t="shared" si="29"/>
        <v>#VALUE!</v>
      </c>
      <c r="AF504" s="191"/>
      <c r="AG504" s="191"/>
      <c r="AH504" s="191"/>
    </row>
    <row r="505" spans="1:34" x14ac:dyDescent="0.2">
      <c r="A505" s="14" t="str">
        <f t="shared" si="30"/>
        <v>(502, 'COMPESA', '', 'SALGADO', 'CARUARU', 'PE', '', '', '0'),</v>
      </c>
      <c r="B505" s="14" t="s">
        <v>8395</v>
      </c>
      <c r="C505" s="14">
        <v>502</v>
      </c>
      <c r="D505" s="14" t="s">
        <v>8399</v>
      </c>
      <c r="E505" s="14" t="str">
        <f>"'"&amp;TabClienteLocalidade[[#This Row],[Cliente]]&amp;"'"</f>
        <v>'COMPESA'</v>
      </c>
      <c r="F505" s="14" t="s">
        <v>8399</v>
      </c>
      <c r="G505" s="14" t="str">
        <f>"'"&amp;TabClienteLocalidade[[#This Row],[Regional]]&amp;"'"</f>
        <v>''</v>
      </c>
      <c r="H505" s="14" t="s">
        <v>8399</v>
      </c>
      <c r="I505" s="14" t="str">
        <f>"'"&amp;TabClienteLocalidade[[#This Row],[Localidade]]&amp;"'"</f>
        <v>'SALGADO'</v>
      </c>
      <c r="J505" s="14" t="s">
        <v>8399</v>
      </c>
      <c r="K505" s="14" t="str">
        <f>"'"&amp;TabClienteLocalidade[[#This Row],[Colunas2]]&amp;"'"</f>
        <v>'CARUARU'</v>
      </c>
      <c r="L505" s="14" t="s">
        <v>8399</v>
      </c>
      <c r="M505" s="14" t="str">
        <f>"'"&amp;TabClienteLocalidade[[#This Row],[UF]]&amp;"'"</f>
        <v>'PE'</v>
      </c>
      <c r="N505" s="14" t="s">
        <v>8399</v>
      </c>
      <c r="O505" s="14" t="str">
        <f>"'"&amp;IFERROR(TabClienteLocalidade[[#This Row],[Lat]],"")&amp;"'"</f>
        <v>''</v>
      </c>
      <c r="P505" s="14" t="s">
        <v>8399</v>
      </c>
      <c r="Q505" s="14" t="str">
        <f>"'"&amp;IFERROR(TabClienteLocalidade[[#This Row],[Log]],"")&amp;"'"</f>
        <v>''</v>
      </c>
      <c r="R505" s="14" t="s">
        <v>8399</v>
      </c>
      <c r="S505" s="14" t="str">
        <f t="shared" si="31"/>
        <v>'0'</v>
      </c>
      <c r="T505" s="213" t="s">
        <v>8397</v>
      </c>
      <c r="U505" s="213">
        <f>COUNTIFS(CLIENTE_FORN[NICK],TabClienteLocalidade[[#This Row],[Cliente]])</f>
        <v>1</v>
      </c>
      <c r="V505" s="145" t="s">
        <v>338</v>
      </c>
      <c r="W505" s="145"/>
      <c r="X505" s="145" t="s">
        <v>1690</v>
      </c>
      <c r="Y505" s="176" t="str">
        <f>IFERROR(INDEX(EtaCliente!K:K,MATCH(TabClienteLocalidade[[#This Row],[Validação]],EtaCliente!$B:$B,0)),TabClienteLocalidade[[#This Row],[Colunas14]])</f>
        <v>PE</v>
      </c>
      <c r="Z505" s="176" t="str">
        <f>IFERROR(INDEX(EtaCliente!M:M,MATCH(TabClienteLocalidade[[#This Row],[Validação]],EtaCliente!$B:$B,0)),TabClienteLocalidade[[#This Row],[Colunas13]])</f>
        <v>CARUARU</v>
      </c>
      <c r="AA505" s="147">
        <f>COUNTIFS(EtaCliente!B:B,AB505,EtaCliente!B:B,"&gt;&amp;1")</f>
        <v>1</v>
      </c>
      <c r="AB505" s="146" t="str">
        <f>IF(TabClienteLocalidade[[#This Row],[Cliente]]="","",TabClienteLocalidade[[#This Row],[Cliente]]&amp;" - "&amp;TabClienteLocalidade[[#This Row],[Localidade]])</f>
        <v>COMPESA - SALGADO</v>
      </c>
      <c r="AC505" s="191"/>
      <c r="AD505" s="191" t="e">
        <f t="shared" si="28"/>
        <v>#VALUE!</v>
      </c>
      <c r="AE505" s="191" t="e">
        <f t="shared" si="29"/>
        <v>#VALUE!</v>
      </c>
      <c r="AF505" s="191"/>
      <c r="AG505" s="191"/>
      <c r="AH505" s="191"/>
    </row>
    <row r="506" spans="1:34" x14ac:dyDescent="0.2">
      <c r="A506" s="14" t="str">
        <f t="shared" si="30"/>
        <v>(503, 'COMPESA', '', 'SANHARO', 'SANHARO', 'PE', '', '', '0'),</v>
      </c>
      <c r="B506" s="14" t="s">
        <v>8395</v>
      </c>
      <c r="C506" s="14">
        <v>503</v>
      </c>
      <c r="D506" s="14" t="s">
        <v>8399</v>
      </c>
      <c r="E506" s="14" t="str">
        <f>"'"&amp;TabClienteLocalidade[[#This Row],[Cliente]]&amp;"'"</f>
        <v>'COMPESA'</v>
      </c>
      <c r="F506" s="14" t="s">
        <v>8399</v>
      </c>
      <c r="G506" s="14" t="str">
        <f>"'"&amp;TabClienteLocalidade[[#This Row],[Regional]]&amp;"'"</f>
        <v>''</v>
      </c>
      <c r="H506" s="14" t="s">
        <v>8399</v>
      </c>
      <c r="I506" s="14" t="str">
        <f>"'"&amp;TabClienteLocalidade[[#This Row],[Localidade]]&amp;"'"</f>
        <v>'SANHARO'</v>
      </c>
      <c r="J506" s="14" t="s">
        <v>8399</v>
      </c>
      <c r="K506" s="14" t="str">
        <f>"'"&amp;TabClienteLocalidade[[#This Row],[Colunas2]]&amp;"'"</f>
        <v>'SANHARO'</v>
      </c>
      <c r="L506" s="14" t="s">
        <v>8399</v>
      </c>
      <c r="M506" s="14" t="str">
        <f>"'"&amp;TabClienteLocalidade[[#This Row],[UF]]&amp;"'"</f>
        <v>'PE'</v>
      </c>
      <c r="N506" s="14" t="s">
        <v>8399</v>
      </c>
      <c r="O506" s="14" t="str">
        <f>"'"&amp;IFERROR(TabClienteLocalidade[[#This Row],[Lat]],"")&amp;"'"</f>
        <v>''</v>
      </c>
      <c r="P506" s="14" t="s">
        <v>8399</v>
      </c>
      <c r="Q506" s="14" t="str">
        <f>"'"&amp;IFERROR(TabClienteLocalidade[[#This Row],[Log]],"")&amp;"'"</f>
        <v>''</v>
      </c>
      <c r="R506" s="14" t="s">
        <v>8399</v>
      </c>
      <c r="S506" s="14" t="str">
        <f t="shared" si="31"/>
        <v>'0'</v>
      </c>
      <c r="T506" s="213" t="s">
        <v>8397</v>
      </c>
      <c r="U506" s="213">
        <f>COUNTIFS(CLIENTE_FORN[NICK],TabClienteLocalidade[[#This Row],[Cliente]])</f>
        <v>1</v>
      </c>
      <c r="V506" s="174" t="s">
        <v>338</v>
      </c>
      <c r="W506" s="175"/>
      <c r="X506" s="175" t="s">
        <v>8129</v>
      </c>
      <c r="Y506" s="176" t="str">
        <f>IFERROR(INDEX(EtaCliente!K:K,MATCH(TabClienteLocalidade[[#This Row],[Validação]],EtaCliente!$B:$B,0)),TabClienteLocalidade[[#This Row],[Colunas14]])</f>
        <v>PE</v>
      </c>
      <c r="Z506" s="176" t="str">
        <f>IFERROR(INDEX(EtaCliente!M:M,MATCH(TabClienteLocalidade[[#This Row],[Validação]],EtaCliente!$B:$B,0)),TabClienteLocalidade[[#This Row],[Colunas13]])</f>
        <v>SANHARO</v>
      </c>
      <c r="AA506" s="176">
        <f>COUNTIFS(EtaCliente!B:B,AB506,EtaCliente!B:B,"&gt;&amp;1")</f>
        <v>1</v>
      </c>
      <c r="AB506" s="176" t="str">
        <f>IF(TabClienteLocalidade[[#This Row],[Cliente]]="","",TabClienteLocalidade[[#This Row],[Cliente]]&amp;" - "&amp;TabClienteLocalidade[[#This Row],[Localidade]])</f>
        <v>COMPESA - SANHARO</v>
      </c>
      <c r="AC506" s="191"/>
      <c r="AD506" s="191" t="e">
        <f t="shared" si="28"/>
        <v>#VALUE!</v>
      </c>
      <c r="AE506" s="191" t="e">
        <f t="shared" si="29"/>
        <v>#VALUE!</v>
      </c>
      <c r="AF506" s="191"/>
      <c r="AG506" s="191"/>
      <c r="AH506" s="191"/>
    </row>
    <row r="507" spans="1:34" x14ac:dyDescent="0.2">
      <c r="A507" s="14" t="str">
        <f t="shared" si="30"/>
        <v>(504, 'COMPESA', '', 'SANTA CRUZ DO CAPIBARIBE MACHADOS', 'SANTA CRUZ DO CAPIBARIBE', 'PE', '', '', '0'),</v>
      </c>
      <c r="B507" s="14" t="s">
        <v>8395</v>
      </c>
      <c r="C507" s="14">
        <v>504</v>
      </c>
      <c r="D507" s="14" t="s">
        <v>8399</v>
      </c>
      <c r="E507" s="14" t="str">
        <f>"'"&amp;TabClienteLocalidade[[#This Row],[Cliente]]&amp;"'"</f>
        <v>'COMPESA'</v>
      </c>
      <c r="F507" s="14" t="s">
        <v>8399</v>
      </c>
      <c r="G507" s="14" t="str">
        <f>"'"&amp;TabClienteLocalidade[[#This Row],[Regional]]&amp;"'"</f>
        <v>''</v>
      </c>
      <c r="H507" s="14" t="s">
        <v>8399</v>
      </c>
      <c r="I507" s="14" t="str">
        <f>"'"&amp;TabClienteLocalidade[[#This Row],[Localidade]]&amp;"'"</f>
        <v>'SANTA CRUZ DO CAPIBARIBE MACHADOS'</v>
      </c>
      <c r="J507" s="14" t="s">
        <v>8399</v>
      </c>
      <c r="K507" s="14" t="str">
        <f>"'"&amp;TabClienteLocalidade[[#This Row],[Colunas2]]&amp;"'"</f>
        <v>'SANTA CRUZ DO CAPIBARIBE'</v>
      </c>
      <c r="L507" s="14" t="s">
        <v>8399</v>
      </c>
      <c r="M507" s="14" t="str">
        <f>"'"&amp;TabClienteLocalidade[[#This Row],[UF]]&amp;"'"</f>
        <v>'PE'</v>
      </c>
      <c r="N507" s="14" t="s">
        <v>8399</v>
      </c>
      <c r="O507" s="14" t="str">
        <f>"'"&amp;IFERROR(TabClienteLocalidade[[#This Row],[Lat]],"")&amp;"'"</f>
        <v>''</v>
      </c>
      <c r="P507" s="14" t="s">
        <v>8399</v>
      </c>
      <c r="Q507" s="14" t="str">
        <f>"'"&amp;IFERROR(TabClienteLocalidade[[#This Row],[Log]],"")&amp;"'"</f>
        <v>''</v>
      </c>
      <c r="R507" s="14" t="s">
        <v>8399</v>
      </c>
      <c r="S507" s="14" t="str">
        <f t="shared" si="31"/>
        <v>'0'</v>
      </c>
      <c r="T507" s="213" t="s">
        <v>8397</v>
      </c>
      <c r="U507" s="213">
        <f>COUNTIFS(CLIENTE_FORN[NICK],TabClienteLocalidade[[#This Row],[Cliente]])</f>
        <v>1</v>
      </c>
      <c r="V507" s="145" t="s">
        <v>338</v>
      </c>
      <c r="W507" s="145"/>
      <c r="X507" s="145" t="s">
        <v>1691</v>
      </c>
      <c r="Y507" s="176" t="str">
        <f>IFERROR(INDEX(EtaCliente!K:K,MATCH(TabClienteLocalidade[[#This Row],[Validação]],EtaCliente!$B:$B,0)),TabClienteLocalidade[[#This Row],[Colunas14]])</f>
        <v>PE</v>
      </c>
      <c r="Z507" s="176" t="str">
        <f>IFERROR(INDEX(EtaCliente!M:M,MATCH(TabClienteLocalidade[[#This Row],[Validação]],EtaCliente!$B:$B,0)),TabClienteLocalidade[[#This Row],[Colunas13]])</f>
        <v>SANTA CRUZ DO CAPIBARIBE</v>
      </c>
      <c r="AA507" s="147">
        <f>COUNTIFS(EtaCliente!B:B,AB507,EtaCliente!B:B,"&gt;&amp;1")</f>
        <v>1</v>
      </c>
      <c r="AB507" s="146" t="str">
        <f>IF(TabClienteLocalidade[[#This Row],[Cliente]]="","",TabClienteLocalidade[[#This Row],[Cliente]]&amp;" - "&amp;TabClienteLocalidade[[#This Row],[Localidade]])</f>
        <v>COMPESA - SANTA CRUZ DO CAPIBARIBE MACHADOS</v>
      </c>
      <c r="AC507" s="191"/>
      <c r="AD507" s="191" t="e">
        <f t="shared" si="28"/>
        <v>#VALUE!</v>
      </c>
      <c r="AE507" s="191" t="e">
        <f t="shared" si="29"/>
        <v>#VALUE!</v>
      </c>
      <c r="AF507" s="191"/>
      <c r="AG507" s="191"/>
      <c r="AH507" s="191"/>
    </row>
    <row r="508" spans="1:34" x14ac:dyDescent="0.2">
      <c r="A508" s="14" t="str">
        <f t="shared" si="30"/>
        <v>(505, 'COMPESA', '', 'SANTA CRUZ DO CAPIBARIBE POÇO FUNDO I', '0', '0', '', '', '0'),</v>
      </c>
      <c r="B508" s="14" t="s">
        <v>8395</v>
      </c>
      <c r="C508" s="14">
        <v>505</v>
      </c>
      <c r="D508" s="14" t="s">
        <v>8399</v>
      </c>
      <c r="E508" s="14" t="str">
        <f>"'"&amp;TabClienteLocalidade[[#This Row],[Cliente]]&amp;"'"</f>
        <v>'COMPESA'</v>
      </c>
      <c r="F508" s="14" t="s">
        <v>8399</v>
      </c>
      <c r="G508" s="14" t="str">
        <f>"'"&amp;TabClienteLocalidade[[#This Row],[Regional]]&amp;"'"</f>
        <v>''</v>
      </c>
      <c r="H508" s="14" t="s">
        <v>8399</v>
      </c>
      <c r="I508" s="14" t="str">
        <f>"'"&amp;TabClienteLocalidade[[#This Row],[Localidade]]&amp;"'"</f>
        <v>'SANTA CRUZ DO CAPIBARIBE POÇO FUNDO I'</v>
      </c>
      <c r="J508" s="14" t="s">
        <v>8399</v>
      </c>
      <c r="K508" s="14" t="str">
        <f>"'"&amp;TabClienteLocalidade[[#This Row],[Colunas2]]&amp;"'"</f>
        <v>'0'</v>
      </c>
      <c r="L508" s="14" t="s">
        <v>8399</v>
      </c>
      <c r="M508" s="14" t="str">
        <f>"'"&amp;TabClienteLocalidade[[#This Row],[UF]]&amp;"'"</f>
        <v>'0'</v>
      </c>
      <c r="N508" s="14" t="s">
        <v>8399</v>
      </c>
      <c r="O508" s="14" t="str">
        <f>"'"&amp;IFERROR(TabClienteLocalidade[[#This Row],[Lat]],"")&amp;"'"</f>
        <v>''</v>
      </c>
      <c r="P508" s="14" t="s">
        <v>8399</v>
      </c>
      <c r="Q508" s="14" t="str">
        <f>"'"&amp;IFERROR(TabClienteLocalidade[[#This Row],[Log]],"")&amp;"'"</f>
        <v>''</v>
      </c>
      <c r="R508" s="14" t="s">
        <v>8399</v>
      </c>
      <c r="S508" s="14" t="str">
        <f t="shared" si="31"/>
        <v>'0'</v>
      </c>
      <c r="T508" s="213" t="s">
        <v>8397</v>
      </c>
      <c r="U508" s="213">
        <f>COUNTIFS(CLIENTE_FORN[NICK],TabClienteLocalidade[[#This Row],[Cliente]])</f>
        <v>1</v>
      </c>
      <c r="V508" s="145" t="s">
        <v>338</v>
      </c>
      <c r="W508" s="145"/>
      <c r="X508" s="145" t="s">
        <v>7312</v>
      </c>
      <c r="Y508" s="176">
        <f>IFERROR(INDEX(EtaCliente!K:K,MATCH(TabClienteLocalidade[[#This Row],[Validação]],EtaCliente!$B:$B,0)),TabClienteLocalidade[[#This Row],[Colunas14]])</f>
        <v>0</v>
      </c>
      <c r="Z508" s="176">
        <f>IFERROR(INDEX(EtaCliente!M:M,MATCH(TabClienteLocalidade[[#This Row],[Validação]],EtaCliente!$B:$B,0)),TabClienteLocalidade[[#This Row],[Colunas13]])</f>
        <v>0</v>
      </c>
      <c r="AA508" s="147">
        <f>COUNTIFS(EtaCliente!B:B,AB508,EtaCliente!B:B,"&gt;&amp;1")</f>
        <v>0</v>
      </c>
      <c r="AB508" s="146" t="str">
        <f>IF(TabClienteLocalidade[[#This Row],[Cliente]]="","",TabClienteLocalidade[[#This Row],[Cliente]]&amp;" - "&amp;TabClienteLocalidade[[#This Row],[Localidade]])</f>
        <v>COMPESA - SANTA CRUZ DO CAPIBARIBE POÇO FUNDO I</v>
      </c>
      <c r="AC508" s="191"/>
      <c r="AD508" s="191" t="e">
        <f t="shared" si="28"/>
        <v>#VALUE!</v>
      </c>
      <c r="AE508" s="191" t="e">
        <f t="shared" si="29"/>
        <v>#VALUE!</v>
      </c>
      <c r="AF508" s="191"/>
      <c r="AG508" s="191"/>
      <c r="AH508" s="191"/>
    </row>
    <row r="509" spans="1:34" x14ac:dyDescent="0.2">
      <c r="A509" s="14" t="str">
        <f t="shared" si="30"/>
        <v>(506, 'COMPESA', '', 'SANTO AMARO', 'RECIFE', 'PE', '', '', '0'),</v>
      </c>
      <c r="B509" s="14" t="s">
        <v>8395</v>
      </c>
      <c r="C509" s="14">
        <v>506</v>
      </c>
      <c r="D509" s="14" t="s">
        <v>8399</v>
      </c>
      <c r="E509" s="14" t="str">
        <f>"'"&amp;TabClienteLocalidade[[#This Row],[Cliente]]&amp;"'"</f>
        <v>'COMPESA'</v>
      </c>
      <c r="F509" s="14" t="s">
        <v>8399</v>
      </c>
      <c r="G509" s="14" t="str">
        <f>"'"&amp;TabClienteLocalidade[[#This Row],[Regional]]&amp;"'"</f>
        <v>''</v>
      </c>
      <c r="H509" s="14" t="s">
        <v>8399</v>
      </c>
      <c r="I509" s="14" t="str">
        <f>"'"&amp;TabClienteLocalidade[[#This Row],[Localidade]]&amp;"'"</f>
        <v>'SANTO AMARO'</v>
      </c>
      <c r="J509" s="14" t="s">
        <v>8399</v>
      </c>
      <c r="K509" s="14" t="str">
        <f>"'"&amp;TabClienteLocalidade[[#This Row],[Colunas2]]&amp;"'"</f>
        <v>'RECIFE'</v>
      </c>
      <c r="L509" s="14" t="s">
        <v>8399</v>
      </c>
      <c r="M509" s="14" t="str">
        <f>"'"&amp;TabClienteLocalidade[[#This Row],[UF]]&amp;"'"</f>
        <v>'PE'</v>
      </c>
      <c r="N509" s="14" t="s">
        <v>8399</v>
      </c>
      <c r="O509" s="14" t="str">
        <f>"'"&amp;IFERROR(TabClienteLocalidade[[#This Row],[Lat]],"")&amp;"'"</f>
        <v>''</v>
      </c>
      <c r="P509" s="14" t="s">
        <v>8399</v>
      </c>
      <c r="Q509" s="14" t="str">
        <f>"'"&amp;IFERROR(TabClienteLocalidade[[#This Row],[Log]],"")&amp;"'"</f>
        <v>''</v>
      </c>
      <c r="R509" s="14" t="s">
        <v>8399</v>
      </c>
      <c r="S509" s="14" t="str">
        <f t="shared" si="31"/>
        <v>'0'</v>
      </c>
      <c r="T509" s="213" t="s">
        <v>8397</v>
      </c>
      <c r="U509" s="213">
        <f>COUNTIFS(CLIENTE_FORN[NICK],TabClienteLocalidade[[#This Row],[Cliente]])</f>
        <v>1</v>
      </c>
      <c r="V509" s="174" t="s">
        <v>338</v>
      </c>
      <c r="W509" s="175"/>
      <c r="X509" s="175" t="s">
        <v>8130</v>
      </c>
      <c r="Y509" s="176" t="str">
        <f>IFERROR(INDEX(EtaCliente!K:K,MATCH(TabClienteLocalidade[[#This Row],[Validação]],EtaCliente!$B:$B,0)),TabClienteLocalidade[[#This Row],[Colunas14]])</f>
        <v>PE</v>
      </c>
      <c r="Z509" s="176" t="str">
        <f>IFERROR(INDEX(EtaCliente!M:M,MATCH(TabClienteLocalidade[[#This Row],[Validação]],EtaCliente!$B:$B,0)),TabClienteLocalidade[[#This Row],[Colunas13]])</f>
        <v>RECIFE</v>
      </c>
      <c r="AA509" s="176">
        <f>COUNTIFS(EtaCliente!B:B,AB509,EtaCliente!B:B,"&gt;&amp;1")</f>
        <v>1</v>
      </c>
      <c r="AB509" s="176" t="str">
        <f>IF(TabClienteLocalidade[[#This Row],[Cliente]]="","",TabClienteLocalidade[[#This Row],[Cliente]]&amp;" - "&amp;TabClienteLocalidade[[#This Row],[Localidade]])</f>
        <v>COMPESA - SANTO AMARO</v>
      </c>
      <c r="AC509" s="191"/>
      <c r="AD509" s="191" t="e">
        <f t="shared" si="28"/>
        <v>#VALUE!</v>
      </c>
      <c r="AE509" s="191" t="e">
        <f t="shared" si="29"/>
        <v>#VALUE!</v>
      </c>
      <c r="AF509" s="191"/>
      <c r="AG509" s="191"/>
      <c r="AH509" s="191"/>
    </row>
    <row r="510" spans="1:34" x14ac:dyDescent="0.2">
      <c r="A510" s="14" t="str">
        <f t="shared" si="30"/>
        <v>(507, 'COMPESA', '', 'SAO CAETANO', 'SAO CAITANO', 'PE', '', '', '0'),</v>
      </c>
      <c r="B510" s="14" t="s">
        <v>8395</v>
      </c>
      <c r="C510" s="14">
        <v>507</v>
      </c>
      <c r="D510" s="14" t="s">
        <v>8399</v>
      </c>
      <c r="E510" s="14" t="str">
        <f>"'"&amp;TabClienteLocalidade[[#This Row],[Cliente]]&amp;"'"</f>
        <v>'COMPESA'</v>
      </c>
      <c r="F510" s="14" t="s">
        <v>8399</v>
      </c>
      <c r="G510" s="14" t="str">
        <f>"'"&amp;TabClienteLocalidade[[#This Row],[Regional]]&amp;"'"</f>
        <v>''</v>
      </c>
      <c r="H510" s="14" t="s">
        <v>8399</v>
      </c>
      <c r="I510" s="14" t="str">
        <f>"'"&amp;TabClienteLocalidade[[#This Row],[Localidade]]&amp;"'"</f>
        <v>'SAO CAETANO'</v>
      </c>
      <c r="J510" s="14" t="s">
        <v>8399</v>
      </c>
      <c r="K510" s="14" t="str">
        <f>"'"&amp;TabClienteLocalidade[[#This Row],[Colunas2]]&amp;"'"</f>
        <v>'SAO CAITANO'</v>
      </c>
      <c r="L510" s="14" t="s">
        <v>8399</v>
      </c>
      <c r="M510" s="14" t="str">
        <f>"'"&amp;TabClienteLocalidade[[#This Row],[UF]]&amp;"'"</f>
        <v>'PE'</v>
      </c>
      <c r="N510" s="14" t="s">
        <v>8399</v>
      </c>
      <c r="O510" s="14" t="str">
        <f>"'"&amp;IFERROR(TabClienteLocalidade[[#This Row],[Lat]],"")&amp;"'"</f>
        <v>''</v>
      </c>
      <c r="P510" s="14" t="s">
        <v>8399</v>
      </c>
      <c r="Q510" s="14" t="str">
        <f>"'"&amp;IFERROR(TabClienteLocalidade[[#This Row],[Log]],"")&amp;"'"</f>
        <v>''</v>
      </c>
      <c r="R510" s="14" t="s">
        <v>8399</v>
      </c>
      <c r="S510" s="14" t="str">
        <f t="shared" si="31"/>
        <v>'0'</v>
      </c>
      <c r="T510" s="213" t="s">
        <v>8397</v>
      </c>
      <c r="U510" s="213">
        <f>COUNTIFS(CLIENTE_FORN[NICK],TabClienteLocalidade[[#This Row],[Cliente]])</f>
        <v>1</v>
      </c>
      <c r="V510" s="145" t="s">
        <v>338</v>
      </c>
      <c r="W510" s="145"/>
      <c r="X510" s="145" t="s">
        <v>1693</v>
      </c>
      <c r="Y510" s="176" t="str">
        <f>IFERROR(INDEX(EtaCliente!K:K,MATCH(TabClienteLocalidade[[#This Row],[Validação]],EtaCliente!$B:$B,0)),TabClienteLocalidade[[#This Row],[Colunas14]])</f>
        <v>PE</v>
      </c>
      <c r="Z510" s="176" t="str">
        <f>IFERROR(INDEX(EtaCliente!M:M,MATCH(TabClienteLocalidade[[#This Row],[Validação]],EtaCliente!$B:$B,0)),TabClienteLocalidade[[#This Row],[Colunas13]])</f>
        <v>SAO CAITANO</v>
      </c>
      <c r="AA510" s="147">
        <f>COUNTIFS(EtaCliente!B:B,AB510,EtaCliente!B:B,"&gt;&amp;1")</f>
        <v>1</v>
      </c>
      <c r="AB510" s="146" t="str">
        <f>IF(TabClienteLocalidade[[#This Row],[Cliente]]="","",TabClienteLocalidade[[#This Row],[Cliente]]&amp;" - "&amp;TabClienteLocalidade[[#This Row],[Localidade]])</f>
        <v>COMPESA - SAO CAETANO</v>
      </c>
      <c r="AC510" s="191"/>
      <c r="AD510" s="191" t="e">
        <f t="shared" si="28"/>
        <v>#VALUE!</v>
      </c>
      <c r="AE510" s="191" t="e">
        <f t="shared" si="29"/>
        <v>#VALUE!</v>
      </c>
      <c r="AF510" s="191"/>
      <c r="AG510" s="191"/>
      <c r="AH510" s="191"/>
    </row>
    <row r="511" spans="1:34" x14ac:dyDescent="0.2">
      <c r="A511" s="14" t="str">
        <f t="shared" si="30"/>
        <v>(508, 'COMPESA', '', 'SAO JOAO', 'SAO JOAO', 'PE', '', '', '0'),</v>
      </c>
      <c r="B511" s="14" t="s">
        <v>8395</v>
      </c>
      <c r="C511" s="14">
        <v>508</v>
      </c>
      <c r="D511" s="14" t="s">
        <v>8399</v>
      </c>
      <c r="E511" s="14" t="str">
        <f>"'"&amp;TabClienteLocalidade[[#This Row],[Cliente]]&amp;"'"</f>
        <v>'COMPESA'</v>
      </c>
      <c r="F511" s="14" t="s">
        <v>8399</v>
      </c>
      <c r="G511" s="14" t="str">
        <f>"'"&amp;TabClienteLocalidade[[#This Row],[Regional]]&amp;"'"</f>
        <v>''</v>
      </c>
      <c r="H511" s="14" t="s">
        <v>8399</v>
      </c>
      <c r="I511" s="14" t="str">
        <f>"'"&amp;TabClienteLocalidade[[#This Row],[Localidade]]&amp;"'"</f>
        <v>'SAO JOAO'</v>
      </c>
      <c r="J511" s="14" t="s">
        <v>8399</v>
      </c>
      <c r="K511" s="14" t="str">
        <f>"'"&amp;TabClienteLocalidade[[#This Row],[Colunas2]]&amp;"'"</f>
        <v>'SAO JOAO'</v>
      </c>
      <c r="L511" s="14" t="s">
        <v>8399</v>
      </c>
      <c r="M511" s="14" t="str">
        <f>"'"&amp;TabClienteLocalidade[[#This Row],[UF]]&amp;"'"</f>
        <v>'PE'</v>
      </c>
      <c r="N511" s="14" t="s">
        <v>8399</v>
      </c>
      <c r="O511" s="14" t="str">
        <f>"'"&amp;IFERROR(TabClienteLocalidade[[#This Row],[Lat]],"")&amp;"'"</f>
        <v>''</v>
      </c>
      <c r="P511" s="14" t="s">
        <v>8399</v>
      </c>
      <c r="Q511" s="14" t="str">
        <f>"'"&amp;IFERROR(TabClienteLocalidade[[#This Row],[Log]],"")&amp;"'"</f>
        <v>''</v>
      </c>
      <c r="R511" s="14" t="s">
        <v>8399</v>
      </c>
      <c r="S511" s="14" t="str">
        <f t="shared" si="31"/>
        <v>'0'</v>
      </c>
      <c r="T511" s="213" t="s">
        <v>8397</v>
      </c>
      <c r="U511" s="213">
        <f>COUNTIFS(CLIENTE_FORN[NICK],TabClienteLocalidade[[#This Row],[Cliente]])</f>
        <v>1</v>
      </c>
      <c r="V511" s="174" t="s">
        <v>338</v>
      </c>
      <c r="W511" s="175"/>
      <c r="X511" s="175" t="s">
        <v>8131</v>
      </c>
      <c r="Y511" s="176" t="str">
        <f>IFERROR(INDEX(EtaCliente!K:K,MATCH(TabClienteLocalidade[[#This Row],[Validação]],EtaCliente!$B:$B,0)),TabClienteLocalidade[[#This Row],[Colunas14]])</f>
        <v>PE</v>
      </c>
      <c r="Z511" s="176" t="str">
        <f>IFERROR(INDEX(EtaCliente!M:M,MATCH(TabClienteLocalidade[[#This Row],[Validação]],EtaCliente!$B:$B,0)),TabClienteLocalidade[[#This Row],[Colunas13]])</f>
        <v>SAO JOAO</v>
      </c>
      <c r="AA511" s="176">
        <f>COUNTIFS(EtaCliente!B:B,AB511,EtaCliente!B:B,"&gt;&amp;1")</f>
        <v>1</v>
      </c>
      <c r="AB511" s="176" t="str">
        <f>IF(TabClienteLocalidade[[#This Row],[Cliente]]="","",TabClienteLocalidade[[#This Row],[Cliente]]&amp;" - "&amp;TabClienteLocalidade[[#This Row],[Localidade]])</f>
        <v>COMPESA - SAO JOAO</v>
      </c>
      <c r="AC511" s="191"/>
      <c r="AD511" s="191" t="e">
        <f t="shared" si="28"/>
        <v>#VALUE!</v>
      </c>
      <c r="AE511" s="191" t="e">
        <f t="shared" si="29"/>
        <v>#VALUE!</v>
      </c>
      <c r="AF511" s="191"/>
      <c r="AG511" s="191"/>
      <c r="AH511" s="191"/>
    </row>
    <row r="512" spans="1:34" x14ac:dyDescent="0.2">
      <c r="A512" s="14" t="str">
        <f t="shared" si="30"/>
        <v>(509, 'COMPESA', '', 'SAO JOAQUIM DO MONTE', 'SAO JOAQUIM DO MONTE', 'PE', '', '', '0'),</v>
      </c>
      <c r="B512" s="14" t="s">
        <v>8395</v>
      </c>
      <c r="C512" s="14">
        <v>509</v>
      </c>
      <c r="D512" s="14" t="s">
        <v>8399</v>
      </c>
      <c r="E512" s="14" t="str">
        <f>"'"&amp;TabClienteLocalidade[[#This Row],[Cliente]]&amp;"'"</f>
        <v>'COMPESA'</v>
      </c>
      <c r="F512" s="14" t="s">
        <v>8399</v>
      </c>
      <c r="G512" s="14" t="str">
        <f>"'"&amp;TabClienteLocalidade[[#This Row],[Regional]]&amp;"'"</f>
        <v>''</v>
      </c>
      <c r="H512" s="14" t="s">
        <v>8399</v>
      </c>
      <c r="I512" s="14" t="str">
        <f>"'"&amp;TabClienteLocalidade[[#This Row],[Localidade]]&amp;"'"</f>
        <v>'SAO JOAQUIM DO MONTE'</v>
      </c>
      <c r="J512" s="14" t="s">
        <v>8399</v>
      </c>
      <c r="K512" s="14" t="str">
        <f>"'"&amp;TabClienteLocalidade[[#This Row],[Colunas2]]&amp;"'"</f>
        <v>'SAO JOAQUIM DO MONTE'</v>
      </c>
      <c r="L512" s="14" t="s">
        <v>8399</v>
      </c>
      <c r="M512" s="14" t="str">
        <f>"'"&amp;TabClienteLocalidade[[#This Row],[UF]]&amp;"'"</f>
        <v>'PE'</v>
      </c>
      <c r="N512" s="14" t="s">
        <v>8399</v>
      </c>
      <c r="O512" s="14" t="str">
        <f>"'"&amp;IFERROR(TabClienteLocalidade[[#This Row],[Lat]],"")&amp;"'"</f>
        <v>''</v>
      </c>
      <c r="P512" s="14" t="s">
        <v>8399</v>
      </c>
      <c r="Q512" s="14" t="str">
        <f>"'"&amp;IFERROR(TabClienteLocalidade[[#This Row],[Log]],"")&amp;"'"</f>
        <v>''</v>
      </c>
      <c r="R512" s="14" t="s">
        <v>8399</v>
      </c>
      <c r="S512" s="14" t="str">
        <f t="shared" si="31"/>
        <v>'0'</v>
      </c>
      <c r="T512" s="213" t="s">
        <v>8397</v>
      </c>
      <c r="U512" s="213">
        <f>COUNTIFS(CLIENTE_FORN[NICK],TabClienteLocalidade[[#This Row],[Cliente]])</f>
        <v>1</v>
      </c>
      <c r="V512" s="145" t="s">
        <v>338</v>
      </c>
      <c r="W512" s="145"/>
      <c r="X512" s="145" t="s">
        <v>1694</v>
      </c>
      <c r="Y512" s="176" t="str">
        <f>IFERROR(INDEX(EtaCliente!K:K,MATCH(TabClienteLocalidade[[#This Row],[Validação]],EtaCliente!$B:$B,0)),TabClienteLocalidade[[#This Row],[Colunas14]])</f>
        <v>PE</v>
      </c>
      <c r="Z512" s="176" t="str">
        <f>IFERROR(INDEX(EtaCliente!M:M,MATCH(TabClienteLocalidade[[#This Row],[Validação]],EtaCliente!$B:$B,0)),TabClienteLocalidade[[#This Row],[Colunas13]])</f>
        <v>SAO JOAQUIM DO MONTE</v>
      </c>
      <c r="AA512" s="147">
        <f>COUNTIFS(EtaCliente!B:B,AB512,EtaCliente!B:B,"&gt;&amp;1")</f>
        <v>1</v>
      </c>
      <c r="AB512" s="146" t="str">
        <f>IF(TabClienteLocalidade[[#This Row],[Cliente]]="","",TabClienteLocalidade[[#This Row],[Cliente]]&amp;" - "&amp;TabClienteLocalidade[[#This Row],[Localidade]])</f>
        <v>COMPESA - SAO JOAQUIM DO MONTE</v>
      </c>
      <c r="AC512" s="191"/>
      <c r="AD512" s="191" t="e">
        <f t="shared" si="28"/>
        <v>#VALUE!</v>
      </c>
      <c r="AE512" s="191" t="e">
        <f t="shared" si="29"/>
        <v>#VALUE!</v>
      </c>
      <c r="AF512" s="191"/>
      <c r="AG512" s="191"/>
      <c r="AH512" s="191"/>
    </row>
    <row r="513" spans="1:34" x14ac:dyDescent="0.2">
      <c r="A513" s="14" t="str">
        <f t="shared" si="30"/>
        <v>(510, 'COMPESA', '', 'SAO JOSE DA COROA GRANDE', 'SAO JOSE DA COROA GRANDE', 'PE', '', '', '0'),</v>
      </c>
      <c r="B513" s="14" t="s">
        <v>8395</v>
      </c>
      <c r="C513" s="14">
        <v>510</v>
      </c>
      <c r="D513" s="14" t="s">
        <v>8399</v>
      </c>
      <c r="E513" s="14" t="str">
        <f>"'"&amp;TabClienteLocalidade[[#This Row],[Cliente]]&amp;"'"</f>
        <v>'COMPESA'</v>
      </c>
      <c r="F513" s="14" t="s">
        <v>8399</v>
      </c>
      <c r="G513" s="14" t="str">
        <f>"'"&amp;TabClienteLocalidade[[#This Row],[Regional]]&amp;"'"</f>
        <v>''</v>
      </c>
      <c r="H513" s="14" t="s">
        <v>8399</v>
      </c>
      <c r="I513" s="14" t="str">
        <f>"'"&amp;TabClienteLocalidade[[#This Row],[Localidade]]&amp;"'"</f>
        <v>'SAO JOSE DA COROA GRANDE'</v>
      </c>
      <c r="J513" s="14" t="s">
        <v>8399</v>
      </c>
      <c r="K513" s="14" t="str">
        <f>"'"&amp;TabClienteLocalidade[[#This Row],[Colunas2]]&amp;"'"</f>
        <v>'SAO JOSE DA COROA GRANDE'</v>
      </c>
      <c r="L513" s="14" t="s">
        <v>8399</v>
      </c>
      <c r="M513" s="14" t="str">
        <f>"'"&amp;TabClienteLocalidade[[#This Row],[UF]]&amp;"'"</f>
        <v>'PE'</v>
      </c>
      <c r="N513" s="14" t="s">
        <v>8399</v>
      </c>
      <c r="O513" s="14" t="str">
        <f>"'"&amp;IFERROR(TabClienteLocalidade[[#This Row],[Lat]],"")&amp;"'"</f>
        <v>''</v>
      </c>
      <c r="P513" s="14" t="s">
        <v>8399</v>
      </c>
      <c r="Q513" s="14" t="str">
        <f>"'"&amp;IFERROR(TabClienteLocalidade[[#This Row],[Log]],"")&amp;"'"</f>
        <v>''</v>
      </c>
      <c r="R513" s="14" t="s">
        <v>8399</v>
      </c>
      <c r="S513" s="14" t="str">
        <f t="shared" si="31"/>
        <v>'0'</v>
      </c>
      <c r="T513" s="213" t="s">
        <v>8397</v>
      </c>
      <c r="U513" s="213">
        <f>COUNTIFS(CLIENTE_FORN[NICK],TabClienteLocalidade[[#This Row],[Cliente]])</f>
        <v>1</v>
      </c>
      <c r="V513" s="145" t="s">
        <v>338</v>
      </c>
      <c r="W513" s="145"/>
      <c r="X513" s="145" t="s">
        <v>1695</v>
      </c>
      <c r="Y513" s="176" t="str">
        <f>IFERROR(INDEX(EtaCliente!K:K,MATCH(TabClienteLocalidade[[#This Row],[Validação]],EtaCliente!$B:$B,0)),TabClienteLocalidade[[#This Row],[Colunas14]])</f>
        <v>PE</v>
      </c>
      <c r="Z513" s="176" t="str">
        <f>IFERROR(INDEX(EtaCliente!M:M,MATCH(TabClienteLocalidade[[#This Row],[Validação]],EtaCliente!$B:$B,0)),TabClienteLocalidade[[#This Row],[Colunas13]])</f>
        <v>SAO JOSE DA COROA GRANDE</v>
      </c>
      <c r="AA513" s="147">
        <f>COUNTIFS(EtaCliente!B:B,AB513,EtaCliente!B:B,"&gt;&amp;1")</f>
        <v>1</v>
      </c>
      <c r="AB513" s="146" t="str">
        <f>IF(TabClienteLocalidade[[#This Row],[Cliente]]="","",TabClienteLocalidade[[#This Row],[Cliente]]&amp;" - "&amp;TabClienteLocalidade[[#This Row],[Localidade]])</f>
        <v>COMPESA - SAO JOSE DA COROA GRANDE</v>
      </c>
      <c r="AC513" s="191"/>
      <c r="AD513" s="191" t="e">
        <f t="shared" si="28"/>
        <v>#VALUE!</v>
      </c>
      <c r="AE513" s="191" t="e">
        <f t="shared" si="29"/>
        <v>#VALUE!</v>
      </c>
      <c r="AF513" s="191"/>
      <c r="AG513" s="191"/>
      <c r="AH513" s="191"/>
    </row>
    <row r="514" spans="1:34" x14ac:dyDescent="0.2">
      <c r="A514" s="14" t="str">
        <f t="shared" si="30"/>
        <v>(511, 'COMPESA', '', 'SAO VICENTE FERREIRA', 'SAO VICENTE FERRER', 'PE', '', '', '0'),</v>
      </c>
      <c r="B514" s="14" t="s">
        <v>8395</v>
      </c>
      <c r="C514" s="14">
        <v>511</v>
      </c>
      <c r="D514" s="14" t="s">
        <v>8399</v>
      </c>
      <c r="E514" s="14" t="str">
        <f>"'"&amp;TabClienteLocalidade[[#This Row],[Cliente]]&amp;"'"</f>
        <v>'COMPESA'</v>
      </c>
      <c r="F514" s="14" t="s">
        <v>8399</v>
      </c>
      <c r="G514" s="14" t="str">
        <f>"'"&amp;TabClienteLocalidade[[#This Row],[Regional]]&amp;"'"</f>
        <v>''</v>
      </c>
      <c r="H514" s="14" t="s">
        <v>8399</v>
      </c>
      <c r="I514" s="14" t="str">
        <f>"'"&amp;TabClienteLocalidade[[#This Row],[Localidade]]&amp;"'"</f>
        <v>'SAO VICENTE FERREIRA'</v>
      </c>
      <c r="J514" s="14" t="s">
        <v>8399</v>
      </c>
      <c r="K514" s="14" t="str">
        <f>"'"&amp;TabClienteLocalidade[[#This Row],[Colunas2]]&amp;"'"</f>
        <v>'SAO VICENTE FERRER'</v>
      </c>
      <c r="L514" s="14" t="s">
        <v>8399</v>
      </c>
      <c r="M514" s="14" t="str">
        <f>"'"&amp;TabClienteLocalidade[[#This Row],[UF]]&amp;"'"</f>
        <v>'PE'</v>
      </c>
      <c r="N514" s="14" t="s">
        <v>8399</v>
      </c>
      <c r="O514" s="14" t="str">
        <f>"'"&amp;IFERROR(TabClienteLocalidade[[#This Row],[Lat]],"")&amp;"'"</f>
        <v>''</v>
      </c>
      <c r="P514" s="14" t="s">
        <v>8399</v>
      </c>
      <c r="Q514" s="14" t="str">
        <f>"'"&amp;IFERROR(TabClienteLocalidade[[#This Row],[Log]],"")&amp;"'"</f>
        <v>''</v>
      </c>
      <c r="R514" s="14" t="s">
        <v>8399</v>
      </c>
      <c r="S514" s="14" t="str">
        <f t="shared" si="31"/>
        <v>'0'</v>
      </c>
      <c r="T514" s="213" t="s">
        <v>8397</v>
      </c>
      <c r="U514" s="213">
        <f>COUNTIFS(CLIENTE_FORN[NICK],TabClienteLocalidade[[#This Row],[Cliente]])</f>
        <v>1</v>
      </c>
      <c r="V514" s="174" t="s">
        <v>338</v>
      </c>
      <c r="W514" s="175"/>
      <c r="X514" s="175" t="s">
        <v>8132</v>
      </c>
      <c r="Y514" s="176" t="str">
        <f>IFERROR(INDEX(EtaCliente!K:K,MATCH(TabClienteLocalidade[[#This Row],[Validação]],EtaCliente!$B:$B,0)),TabClienteLocalidade[[#This Row],[Colunas14]])</f>
        <v>PE</v>
      </c>
      <c r="Z514" s="176" t="str">
        <f>IFERROR(INDEX(EtaCliente!M:M,MATCH(TabClienteLocalidade[[#This Row],[Validação]],EtaCliente!$B:$B,0)),TabClienteLocalidade[[#This Row],[Colunas13]])</f>
        <v>SAO VICENTE FERRER</v>
      </c>
      <c r="AA514" s="176">
        <f>COUNTIFS(EtaCliente!B:B,AB514,EtaCliente!B:B,"&gt;&amp;1")</f>
        <v>1</v>
      </c>
      <c r="AB514" s="176" t="str">
        <f>IF(TabClienteLocalidade[[#This Row],[Cliente]]="","",TabClienteLocalidade[[#This Row],[Cliente]]&amp;" - "&amp;TabClienteLocalidade[[#This Row],[Localidade]])</f>
        <v>COMPESA - SAO VICENTE FERREIRA</v>
      </c>
      <c r="AC514" s="191"/>
      <c r="AD514" s="191" t="e">
        <f t="shared" ref="AD514:AD577" si="32">LEFT(AC514,SEARCH(",",AC514,1)-1)</f>
        <v>#VALUE!</v>
      </c>
      <c r="AE514" s="191" t="e">
        <f t="shared" si="29"/>
        <v>#VALUE!</v>
      </c>
      <c r="AF514" s="191"/>
      <c r="AG514" s="191"/>
      <c r="AH514" s="191"/>
    </row>
    <row r="515" spans="1:34" x14ac:dyDescent="0.2">
      <c r="A515" s="14" t="str">
        <f t="shared" si="30"/>
        <v>(512, 'COMPESA', '', 'SERTANIA', 'SERTANIA', 'PE', '', '', '0'),</v>
      </c>
      <c r="B515" s="14" t="s">
        <v>8395</v>
      </c>
      <c r="C515" s="14">
        <v>512</v>
      </c>
      <c r="D515" s="14" t="s">
        <v>8399</v>
      </c>
      <c r="E515" s="14" t="str">
        <f>"'"&amp;TabClienteLocalidade[[#This Row],[Cliente]]&amp;"'"</f>
        <v>'COMPESA'</v>
      </c>
      <c r="F515" s="14" t="s">
        <v>8399</v>
      </c>
      <c r="G515" s="14" t="str">
        <f>"'"&amp;TabClienteLocalidade[[#This Row],[Regional]]&amp;"'"</f>
        <v>''</v>
      </c>
      <c r="H515" s="14" t="s">
        <v>8399</v>
      </c>
      <c r="I515" s="14" t="str">
        <f>"'"&amp;TabClienteLocalidade[[#This Row],[Localidade]]&amp;"'"</f>
        <v>'SERTANIA'</v>
      </c>
      <c r="J515" s="14" t="s">
        <v>8399</v>
      </c>
      <c r="K515" s="14" t="str">
        <f>"'"&amp;TabClienteLocalidade[[#This Row],[Colunas2]]&amp;"'"</f>
        <v>'SERTANIA'</v>
      </c>
      <c r="L515" s="14" t="s">
        <v>8399</v>
      </c>
      <c r="M515" s="14" t="str">
        <f>"'"&amp;TabClienteLocalidade[[#This Row],[UF]]&amp;"'"</f>
        <v>'PE'</v>
      </c>
      <c r="N515" s="14" t="s">
        <v>8399</v>
      </c>
      <c r="O515" s="14" t="str">
        <f>"'"&amp;IFERROR(TabClienteLocalidade[[#This Row],[Lat]],"")&amp;"'"</f>
        <v>''</v>
      </c>
      <c r="P515" s="14" t="s">
        <v>8399</v>
      </c>
      <c r="Q515" s="14" t="str">
        <f>"'"&amp;IFERROR(TabClienteLocalidade[[#This Row],[Log]],"")&amp;"'"</f>
        <v>''</v>
      </c>
      <c r="R515" s="14" t="s">
        <v>8399</v>
      </c>
      <c r="S515" s="14" t="str">
        <f t="shared" si="31"/>
        <v>'0'</v>
      </c>
      <c r="T515" s="213" t="s">
        <v>8397</v>
      </c>
      <c r="U515" s="213">
        <f>COUNTIFS(CLIENTE_FORN[NICK],TabClienteLocalidade[[#This Row],[Cliente]])</f>
        <v>1</v>
      </c>
      <c r="V515" s="145" t="s">
        <v>338</v>
      </c>
      <c r="W515" s="145"/>
      <c r="X515" s="145" t="s">
        <v>1696</v>
      </c>
      <c r="Y515" s="176" t="str">
        <f>IFERROR(INDEX(EtaCliente!K:K,MATCH(TabClienteLocalidade[[#This Row],[Validação]],EtaCliente!$B:$B,0)),TabClienteLocalidade[[#This Row],[Colunas14]])</f>
        <v>PE</v>
      </c>
      <c r="Z515" s="176" t="str">
        <f>IFERROR(INDEX(EtaCliente!M:M,MATCH(TabClienteLocalidade[[#This Row],[Validação]],EtaCliente!$B:$B,0)),TabClienteLocalidade[[#This Row],[Colunas13]])</f>
        <v>SERTANIA</v>
      </c>
      <c r="AA515" s="147">
        <f>COUNTIFS(EtaCliente!B:B,AB515,EtaCliente!B:B,"&gt;&amp;1")</f>
        <v>1</v>
      </c>
      <c r="AB515" s="146" t="str">
        <f>IF(TabClienteLocalidade[[#This Row],[Cliente]]="","",TabClienteLocalidade[[#This Row],[Cliente]]&amp;" - "&amp;TabClienteLocalidade[[#This Row],[Localidade]])</f>
        <v>COMPESA - SERTANIA</v>
      </c>
      <c r="AC515" s="191"/>
      <c r="AD515" s="191" t="e">
        <f t="shared" si="32"/>
        <v>#VALUE!</v>
      </c>
      <c r="AE515" s="191" t="e">
        <f t="shared" ref="AE515:AE578" si="33">RIGHT(AC515,LEN(AC515)-SEARCH(",",AC515,1))</f>
        <v>#VALUE!</v>
      </c>
      <c r="AF515" s="191"/>
      <c r="AG515" s="191"/>
      <c r="AH515" s="191"/>
    </row>
    <row r="516" spans="1:34" x14ac:dyDescent="0.2">
      <c r="A516" s="14" t="str">
        <f t="shared" ref="A516:A579" si="34">CONCATENATE(B516,C516,D516,E516,F516,G516,H516,I516,J516,K516,L516,M516,N516,O516,P516,Q516,R516,S516,T516)</f>
        <v>(513, 'COMPESA', '', 'SERTANIA EE MOXOTO POCOS', 'SERTANIA', 'PE', '', '', '0'),</v>
      </c>
      <c r="B516" s="14" t="s">
        <v>8395</v>
      </c>
      <c r="C516" s="14">
        <v>513</v>
      </c>
      <c r="D516" s="14" t="s">
        <v>8399</v>
      </c>
      <c r="E516" s="14" t="str">
        <f>"'"&amp;TabClienteLocalidade[[#This Row],[Cliente]]&amp;"'"</f>
        <v>'COMPESA'</v>
      </c>
      <c r="F516" s="14" t="s">
        <v>8399</v>
      </c>
      <c r="G516" s="14" t="str">
        <f>"'"&amp;TabClienteLocalidade[[#This Row],[Regional]]&amp;"'"</f>
        <v>''</v>
      </c>
      <c r="H516" s="14" t="s">
        <v>8399</v>
      </c>
      <c r="I516" s="14" t="str">
        <f>"'"&amp;TabClienteLocalidade[[#This Row],[Localidade]]&amp;"'"</f>
        <v>'SERTANIA EE MOXOTO POCOS'</v>
      </c>
      <c r="J516" s="14" t="s">
        <v>8399</v>
      </c>
      <c r="K516" s="14" t="str">
        <f>"'"&amp;TabClienteLocalidade[[#This Row],[Colunas2]]&amp;"'"</f>
        <v>'SERTANIA'</v>
      </c>
      <c r="L516" s="14" t="s">
        <v>8399</v>
      </c>
      <c r="M516" s="14" t="str">
        <f>"'"&amp;TabClienteLocalidade[[#This Row],[UF]]&amp;"'"</f>
        <v>'PE'</v>
      </c>
      <c r="N516" s="14" t="s">
        <v>8399</v>
      </c>
      <c r="O516" s="14" t="str">
        <f>"'"&amp;IFERROR(TabClienteLocalidade[[#This Row],[Lat]],"")&amp;"'"</f>
        <v>''</v>
      </c>
      <c r="P516" s="14" t="s">
        <v>8399</v>
      </c>
      <c r="Q516" s="14" t="str">
        <f>"'"&amp;IFERROR(TabClienteLocalidade[[#This Row],[Log]],"")&amp;"'"</f>
        <v>''</v>
      </c>
      <c r="R516" s="14" t="s">
        <v>8399</v>
      </c>
      <c r="S516" s="14" t="str">
        <f t="shared" ref="S516:S579" si="35">"'"&amp;0&amp;"'"</f>
        <v>'0'</v>
      </c>
      <c r="T516" s="213" t="s">
        <v>8397</v>
      </c>
      <c r="U516" s="213">
        <f>COUNTIFS(CLIENTE_FORN[NICK],TabClienteLocalidade[[#This Row],[Cliente]])</f>
        <v>1</v>
      </c>
      <c r="V516" s="174" t="s">
        <v>338</v>
      </c>
      <c r="W516" s="175"/>
      <c r="X516" s="175" t="s">
        <v>8133</v>
      </c>
      <c r="Y516" s="176" t="str">
        <f>IFERROR(INDEX(EtaCliente!K:K,MATCH(TabClienteLocalidade[[#This Row],[Validação]],EtaCliente!$B:$B,0)),TabClienteLocalidade[[#This Row],[Colunas14]])</f>
        <v>PE</v>
      </c>
      <c r="Z516" s="176" t="str">
        <f>IFERROR(INDEX(EtaCliente!M:M,MATCH(TabClienteLocalidade[[#This Row],[Validação]],EtaCliente!$B:$B,0)),TabClienteLocalidade[[#This Row],[Colunas13]])</f>
        <v>SERTANIA</v>
      </c>
      <c r="AA516" s="176">
        <f>COUNTIFS(EtaCliente!B:B,AB516,EtaCliente!B:B,"&gt;&amp;1")</f>
        <v>1</v>
      </c>
      <c r="AB516" s="176" t="str">
        <f>IF(TabClienteLocalidade[[#This Row],[Cliente]]="","",TabClienteLocalidade[[#This Row],[Cliente]]&amp;" - "&amp;TabClienteLocalidade[[#This Row],[Localidade]])</f>
        <v>COMPESA - SERTANIA EE MOXOTO POCOS</v>
      </c>
      <c r="AC516" s="191"/>
      <c r="AD516" s="191" t="e">
        <f t="shared" si="32"/>
        <v>#VALUE!</v>
      </c>
      <c r="AE516" s="191" t="e">
        <f t="shared" si="33"/>
        <v>#VALUE!</v>
      </c>
      <c r="AF516" s="191"/>
      <c r="AG516" s="191"/>
      <c r="AH516" s="191"/>
    </row>
    <row r="517" spans="1:34" x14ac:dyDescent="0.2">
      <c r="A517" s="14" t="str">
        <f t="shared" si="34"/>
        <v>(514, 'COMPESA', '', 'SIRINHAEM', 'SIRINHAEM', 'PE', '', '', '0'),</v>
      </c>
      <c r="B517" s="14" t="s">
        <v>8395</v>
      </c>
      <c r="C517" s="14">
        <v>514</v>
      </c>
      <c r="D517" s="14" t="s">
        <v>8399</v>
      </c>
      <c r="E517" s="14" t="str">
        <f>"'"&amp;TabClienteLocalidade[[#This Row],[Cliente]]&amp;"'"</f>
        <v>'COMPESA'</v>
      </c>
      <c r="F517" s="14" t="s">
        <v>8399</v>
      </c>
      <c r="G517" s="14" t="str">
        <f>"'"&amp;TabClienteLocalidade[[#This Row],[Regional]]&amp;"'"</f>
        <v>''</v>
      </c>
      <c r="H517" s="14" t="s">
        <v>8399</v>
      </c>
      <c r="I517" s="14" t="str">
        <f>"'"&amp;TabClienteLocalidade[[#This Row],[Localidade]]&amp;"'"</f>
        <v>'SIRINHAEM'</v>
      </c>
      <c r="J517" s="14" t="s">
        <v>8399</v>
      </c>
      <c r="K517" s="14" t="str">
        <f>"'"&amp;TabClienteLocalidade[[#This Row],[Colunas2]]&amp;"'"</f>
        <v>'SIRINHAEM'</v>
      </c>
      <c r="L517" s="14" t="s">
        <v>8399</v>
      </c>
      <c r="M517" s="14" t="str">
        <f>"'"&amp;TabClienteLocalidade[[#This Row],[UF]]&amp;"'"</f>
        <v>'PE'</v>
      </c>
      <c r="N517" s="14" t="s">
        <v>8399</v>
      </c>
      <c r="O517" s="14" t="str">
        <f>"'"&amp;IFERROR(TabClienteLocalidade[[#This Row],[Lat]],"")&amp;"'"</f>
        <v>''</v>
      </c>
      <c r="P517" s="14" t="s">
        <v>8399</v>
      </c>
      <c r="Q517" s="14" t="str">
        <f>"'"&amp;IFERROR(TabClienteLocalidade[[#This Row],[Log]],"")&amp;"'"</f>
        <v>''</v>
      </c>
      <c r="R517" s="14" t="s">
        <v>8399</v>
      </c>
      <c r="S517" s="14" t="str">
        <f t="shared" si="35"/>
        <v>'0'</v>
      </c>
      <c r="T517" s="213" t="s">
        <v>8397</v>
      </c>
      <c r="U517" s="213">
        <f>COUNTIFS(CLIENTE_FORN[NICK],TabClienteLocalidade[[#This Row],[Cliente]])</f>
        <v>1</v>
      </c>
      <c r="V517" s="145" t="s">
        <v>338</v>
      </c>
      <c r="W517" s="145"/>
      <c r="X517" s="145" t="s">
        <v>1697</v>
      </c>
      <c r="Y517" s="176" t="str">
        <f>IFERROR(INDEX(EtaCliente!K:K,MATCH(TabClienteLocalidade[[#This Row],[Validação]],EtaCliente!$B:$B,0)),TabClienteLocalidade[[#This Row],[Colunas14]])</f>
        <v>PE</v>
      </c>
      <c r="Z517" s="176" t="str">
        <f>IFERROR(INDEX(EtaCliente!M:M,MATCH(TabClienteLocalidade[[#This Row],[Validação]],EtaCliente!$B:$B,0)),TabClienteLocalidade[[#This Row],[Colunas13]])</f>
        <v>SIRINHAEM</v>
      </c>
      <c r="AA517" s="147">
        <f>COUNTIFS(EtaCliente!B:B,AB517,EtaCliente!B:B,"&gt;&amp;1")</f>
        <v>1</v>
      </c>
      <c r="AB517" s="146" t="str">
        <f>IF(TabClienteLocalidade[[#This Row],[Cliente]]="","",TabClienteLocalidade[[#This Row],[Cliente]]&amp;" - "&amp;TabClienteLocalidade[[#This Row],[Localidade]])</f>
        <v>COMPESA - SIRINHAEM</v>
      </c>
      <c r="AC517" s="191"/>
      <c r="AD517" s="191" t="e">
        <f t="shared" si="32"/>
        <v>#VALUE!</v>
      </c>
      <c r="AE517" s="191" t="e">
        <f t="shared" si="33"/>
        <v>#VALUE!</v>
      </c>
      <c r="AF517" s="191"/>
      <c r="AG517" s="191"/>
      <c r="AH517" s="191"/>
    </row>
    <row r="518" spans="1:34" x14ac:dyDescent="0.2">
      <c r="A518" s="14" t="str">
        <f t="shared" si="34"/>
        <v>(515, 'COMPESA', '', 'SIRINHAEM CAP', 'SIRINHAEM', 'PE', '', '', '0'),</v>
      </c>
      <c r="B518" s="14" t="s">
        <v>8395</v>
      </c>
      <c r="C518" s="14">
        <v>515</v>
      </c>
      <c r="D518" s="14" t="s">
        <v>8399</v>
      </c>
      <c r="E518" s="14" t="str">
        <f>"'"&amp;TabClienteLocalidade[[#This Row],[Cliente]]&amp;"'"</f>
        <v>'COMPESA'</v>
      </c>
      <c r="F518" s="14" t="s">
        <v>8399</v>
      </c>
      <c r="G518" s="14" t="str">
        <f>"'"&amp;TabClienteLocalidade[[#This Row],[Regional]]&amp;"'"</f>
        <v>''</v>
      </c>
      <c r="H518" s="14" t="s">
        <v>8399</v>
      </c>
      <c r="I518" s="14" t="str">
        <f>"'"&amp;TabClienteLocalidade[[#This Row],[Localidade]]&amp;"'"</f>
        <v>'SIRINHAEM CAP'</v>
      </c>
      <c r="J518" s="14" t="s">
        <v>8399</v>
      </c>
      <c r="K518" s="14" t="str">
        <f>"'"&amp;TabClienteLocalidade[[#This Row],[Colunas2]]&amp;"'"</f>
        <v>'SIRINHAEM'</v>
      </c>
      <c r="L518" s="14" t="s">
        <v>8399</v>
      </c>
      <c r="M518" s="14" t="str">
        <f>"'"&amp;TabClienteLocalidade[[#This Row],[UF]]&amp;"'"</f>
        <v>'PE'</v>
      </c>
      <c r="N518" s="14" t="s">
        <v>8399</v>
      </c>
      <c r="O518" s="14" t="str">
        <f>"'"&amp;IFERROR(TabClienteLocalidade[[#This Row],[Lat]],"")&amp;"'"</f>
        <v>''</v>
      </c>
      <c r="P518" s="14" t="s">
        <v>8399</v>
      </c>
      <c r="Q518" s="14" t="str">
        <f>"'"&amp;IFERROR(TabClienteLocalidade[[#This Row],[Log]],"")&amp;"'"</f>
        <v>''</v>
      </c>
      <c r="R518" s="14" t="s">
        <v>8399</v>
      </c>
      <c r="S518" s="14" t="str">
        <f t="shared" si="35"/>
        <v>'0'</v>
      </c>
      <c r="T518" s="213" t="s">
        <v>8397</v>
      </c>
      <c r="U518" s="213">
        <f>COUNTIFS(CLIENTE_FORN[NICK],TabClienteLocalidade[[#This Row],[Cliente]])</f>
        <v>1</v>
      </c>
      <c r="V518" s="145" t="s">
        <v>338</v>
      </c>
      <c r="W518" s="145"/>
      <c r="X518" s="145" t="s">
        <v>1698</v>
      </c>
      <c r="Y518" s="176" t="str">
        <f>IFERROR(INDEX(EtaCliente!K:K,MATCH(TabClienteLocalidade[[#This Row],[Validação]],EtaCliente!$B:$B,0)),TabClienteLocalidade[[#This Row],[Colunas14]])</f>
        <v>PE</v>
      </c>
      <c r="Z518" s="176" t="str">
        <f>IFERROR(INDEX(EtaCliente!M:M,MATCH(TabClienteLocalidade[[#This Row],[Validação]],EtaCliente!$B:$B,0)),TabClienteLocalidade[[#This Row],[Colunas13]])</f>
        <v>SIRINHAEM</v>
      </c>
      <c r="AA518" s="147">
        <f>COUNTIFS(EtaCliente!B:B,AB518,EtaCliente!B:B,"&gt;&amp;1")</f>
        <v>1</v>
      </c>
      <c r="AB518" s="146" t="str">
        <f>IF(TabClienteLocalidade[[#This Row],[Cliente]]="","",TabClienteLocalidade[[#This Row],[Cliente]]&amp;" - "&amp;TabClienteLocalidade[[#This Row],[Localidade]])</f>
        <v>COMPESA - SIRINHAEM CAP</v>
      </c>
      <c r="AC518" s="191"/>
      <c r="AD518" s="191" t="e">
        <f t="shared" si="32"/>
        <v>#VALUE!</v>
      </c>
      <c r="AE518" s="191" t="e">
        <f t="shared" si="33"/>
        <v>#VALUE!</v>
      </c>
      <c r="AF518" s="191"/>
      <c r="AG518" s="191"/>
      <c r="AH518" s="191"/>
    </row>
    <row r="519" spans="1:34" x14ac:dyDescent="0.2">
      <c r="A519" s="14" t="str">
        <f t="shared" si="34"/>
        <v>(516, 'COMPESA', '', 'SUAPE', 'IPOJUCA', 'PE', '', '', '0'),</v>
      </c>
      <c r="B519" s="14" t="s">
        <v>8395</v>
      </c>
      <c r="C519" s="14">
        <v>516</v>
      </c>
      <c r="D519" s="14" t="s">
        <v>8399</v>
      </c>
      <c r="E519" s="14" t="str">
        <f>"'"&amp;TabClienteLocalidade[[#This Row],[Cliente]]&amp;"'"</f>
        <v>'COMPESA'</v>
      </c>
      <c r="F519" s="14" t="s">
        <v>8399</v>
      </c>
      <c r="G519" s="14" t="str">
        <f>"'"&amp;TabClienteLocalidade[[#This Row],[Regional]]&amp;"'"</f>
        <v>''</v>
      </c>
      <c r="H519" s="14" t="s">
        <v>8399</v>
      </c>
      <c r="I519" s="14" t="str">
        <f>"'"&amp;TabClienteLocalidade[[#This Row],[Localidade]]&amp;"'"</f>
        <v>'SUAPE'</v>
      </c>
      <c r="J519" s="14" t="s">
        <v>8399</v>
      </c>
      <c r="K519" s="14" t="str">
        <f>"'"&amp;TabClienteLocalidade[[#This Row],[Colunas2]]&amp;"'"</f>
        <v>'IPOJUCA'</v>
      </c>
      <c r="L519" s="14" t="s">
        <v>8399</v>
      </c>
      <c r="M519" s="14" t="str">
        <f>"'"&amp;TabClienteLocalidade[[#This Row],[UF]]&amp;"'"</f>
        <v>'PE'</v>
      </c>
      <c r="N519" s="14" t="s">
        <v>8399</v>
      </c>
      <c r="O519" s="14" t="str">
        <f>"'"&amp;IFERROR(TabClienteLocalidade[[#This Row],[Lat]],"")&amp;"'"</f>
        <v>''</v>
      </c>
      <c r="P519" s="14" t="s">
        <v>8399</v>
      </c>
      <c r="Q519" s="14" t="str">
        <f>"'"&amp;IFERROR(TabClienteLocalidade[[#This Row],[Log]],"")&amp;"'"</f>
        <v>''</v>
      </c>
      <c r="R519" s="14" t="s">
        <v>8399</v>
      </c>
      <c r="S519" s="14" t="str">
        <f t="shared" si="35"/>
        <v>'0'</v>
      </c>
      <c r="T519" s="213" t="s">
        <v>8397</v>
      </c>
      <c r="U519" s="213">
        <f>COUNTIFS(CLIENTE_FORN[NICK],TabClienteLocalidade[[#This Row],[Cliente]])</f>
        <v>1</v>
      </c>
      <c r="V519" s="145" t="s">
        <v>338</v>
      </c>
      <c r="W519" s="145"/>
      <c r="X519" s="145" t="s">
        <v>1701</v>
      </c>
      <c r="Y519" s="176" t="str">
        <f>IFERROR(INDEX(EtaCliente!K:K,MATCH(TabClienteLocalidade[[#This Row],[Validação]],EtaCliente!$B:$B,0)),TabClienteLocalidade[[#This Row],[Colunas14]])</f>
        <v>PE</v>
      </c>
      <c r="Z519" s="176" t="str">
        <f>IFERROR(INDEX(EtaCliente!M:M,MATCH(TabClienteLocalidade[[#This Row],[Validação]],EtaCliente!$B:$B,0)),TabClienteLocalidade[[#This Row],[Colunas13]])</f>
        <v>IPOJUCA</v>
      </c>
      <c r="AA519" s="147">
        <f>COUNTIFS(EtaCliente!B:B,AB519,EtaCliente!B:B,"&gt;&amp;1")</f>
        <v>1</v>
      </c>
      <c r="AB519" s="146" t="str">
        <f>IF(TabClienteLocalidade[[#This Row],[Cliente]]="","",TabClienteLocalidade[[#This Row],[Cliente]]&amp;" - "&amp;TabClienteLocalidade[[#This Row],[Localidade]])</f>
        <v>COMPESA - SUAPE</v>
      </c>
      <c r="AC519" s="191"/>
      <c r="AD519" s="191" t="e">
        <f t="shared" si="32"/>
        <v>#VALUE!</v>
      </c>
      <c r="AE519" s="191" t="e">
        <f t="shared" si="33"/>
        <v>#VALUE!</v>
      </c>
      <c r="AF519" s="191"/>
      <c r="AG519" s="191"/>
      <c r="AH519" s="191"/>
    </row>
    <row r="520" spans="1:34" x14ac:dyDescent="0.2">
      <c r="A520" s="14" t="str">
        <f t="shared" si="34"/>
        <v>(517, 'COMPESA', '', 'SURUBIM', 'SURUBIM', 'PE', '', '', '0'),</v>
      </c>
      <c r="B520" s="14" t="s">
        <v>8395</v>
      </c>
      <c r="C520" s="14">
        <v>517</v>
      </c>
      <c r="D520" s="14" t="s">
        <v>8399</v>
      </c>
      <c r="E520" s="14" t="str">
        <f>"'"&amp;TabClienteLocalidade[[#This Row],[Cliente]]&amp;"'"</f>
        <v>'COMPESA'</v>
      </c>
      <c r="F520" s="14" t="s">
        <v>8399</v>
      </c>
      <c r="G520" s="14" t="str">
        <f>"'"&amp;TabClienteLocalidade[[#This Row],[Regional]]&amp;"'"</f>
        <v>''</v>
      </c>
      <c r="H520" s="14" t="s">
        <v>8399</v>
      </c>
      <c r="I520" s="14" t="str">
        <f>"'"&amp;TabClienteLocalidade[[#This Row],[Localidade]]&amp;"'"</f>
        <v>'SURUBIM'</v>
      </c>
      <c r="J520" s="14" t="s">
        <v>8399</v>
      </c>
      <c r="K520" s="14" t="str">
        <f>"'"&amp;TabClienteLocalidade[[#This Row],[Colunas2]]&amp;"'"</f>
        <v>'SURUBIM'</v>
      </c>
      <c r="L520" s="14" t="s">
        <v>8399</v>
      </c>
      <c r="M520" s="14" t="str">
        <f>"'"&amp;TabClienteLocalidade[[#This Row],[UF]]&amp;"'"</f>
        <v>'PE'</v>
      </c>
      <c r="N520" s="14" t="s">
        <v>8399</v>
      </c>
      <c r="O520" s="14" t="str">
        <f>"'"&amp;IFERROR(TabClienteLocalidade[[#This Row],[Lat]],"")&amp;"'"</f>
        <v>''</v>
      </c>
      <c r="P520" s="14" t="s">
        <v>8399</v>
      </c>
      <c r="Q520" s="14" t="str">
        <f>"'"&amp;IFERROR(TabClienteLocalidade[[#This Row],[Log]],"")&amp;"'"</f>
        <v>''</v>
      </c>
      <c r="R520" s="14" t="s">
        <v>8399</v>
      </c>
      <c r="S520" s="14" t="str">
        <f t="shared" si="35"/>
        <v>'0'</v>
      </c>
      <c r="T520" s="213" t="s">
        <v>8397</v>
      </c>
      <c r="U520" s="213">
        <f>COUNTIFS(CLIENTE_FORN[NICK],TabClienteLocalidade[[#This Row],[Cliente]])</f>
        <v>1</v>
      </c>
      <c r="V520" s="145" t="s">
        <v>338</v>
      </c>
      <c r="W520" s="145"/>
      <c r="X520" s="145" t="s">
        <v>1702</v>
      </c>
      <c r="Y520" s="176" t="str">
        <f>IFERROR(INDEX(EtaCliente!K:K,MATCH(TabClienteLocalidade[[#This Row],[Validação]],EtaCliente!$B:$B,0)),TabClienteLocalidade[[#This Row],[Colunas14]])</f>
        <v>PE</v>
      </c>
      <c r="Z520" s="176" t="str">
        <f>IFERROR(INDEX(EtaCliente!M:M,MATCH(TabClienteLocalidade[[#This Row],[Validação]],EtaCliente!$B:$B,0)),TabClienteLocalidade[[#This Row],[Colunas13]])</f>
        <v>SURUBIM</v>
      </c>
      <c r="AA520" s="147">
        <f>COUNTIFS(EtaCliente!B:B,AB520,EtaCliente!B:B,"&gt;&amp;1")</f>
        <v>1</v>
      </c>
      <c r="AB520" s="146" t="str">
        <f>IF(TabClienteLocalidade[[#This Row],[Cliente]]="","",TabClienteLocalidade[[#This Row],[Cliente]]&amp;" - "&amp;TabClienteLocalidade[[#This Row],[Localidade]])</f>
        <v>COMPESA - SURUBIM</v>
      </c>
      <c r="AC520" s="191"/>
      <c r="AD520" s="191" t="e">
        <f t="shared" si="32"/>
        <v>#VALUE!</v>
      </c>
      <c r="AE520" s="191" t="e">
        <f t="shared" si="33"/>
        <v>#VALUE!</v>
      </c>
      <c r="AF520" s="191"/>
      <c r="AG520" s="191"/>
      <c r="AH520" s="191"/>
    </row>
    <row r="521" spans="1:34" x14ac:dyDescent="0.2">
      <c r="A521" s="14" t="str">
        <f t="shared" si="34"/>
        <v>(518, 'COMPESA', '', 'SURUBIM EE8', 'SURUBIM', 'PE', '', '', '0'),</v>
      </c>
      <c r="B521" s="14" t="s">
        <v>8395</v>
      </c>
      <c r="C521" s="14">
        <v>518</v>
      </c>
      <c r="D521" s="14" t="s">
        <v>8399</v>
      </c>
      <c r="E521" s="14" t="str">
        <f>"'"&amp;TabClienteLocalidade[[#This Row],[Cliente]]&amp;"'"</f>
        <v>'COMPESA'</v>
      </c>
      <c r="F521" s="14" t="s">
        <v>8399</v>
      </c>
      <c r="G521" s="14" t="str">
        <f>"'"&amp;TabClienteLocalidade[[#This Row],[Regional]]&amp;"'"</f>
        <v>''</v>
      </c>
      <c r="H521" s="14" t="s">
        <v>8399</v>
      </c>
      <c r="I521" s="14" t="str">
        <f>"'"&amp;TabClienteLocalidade[[#This Row],[Localidade]]&amp;"'"</f>
        <v>'SURUBIM EE8'</v>
      </c>
      <c r="J521" s="14" t="s">
        <v>8399</v>
      </c>
      <c r="K521" s="14" t="str">
        <f>"'"&amp;TabClienteLocalidade[[#This Row],[Colunas2]]&amp;"'"</f>
        <v>'SURUBIM'</v>
      </c>
      <c r="L521" s="14" t="s">
        <v>8399</v>
      </c>
      <c r="M521" s="14" t="str">
        <f>"'"&amp;TabClienteLocalidade[[#This Row],[UF]]&amp;"'"</f>
        <v>'PE'</v>
      </c>
      <c r="N521" s="14" t="s">
        <v>8399</v>
      </c>
      <c r="O521" s="14" t="str">
        <f>"'"&amp;IFERROR(TabClienteLocalidade[[#This Row],[Lat]],"")&amp;"'"</f>
        <v>''</v>
      </c>
      <c r="P521" s="14" t="s">
        <v>8399</v>
      </c>
      <c r="Q521" s="14" t="str">
        <f>"'"&amp;IFERROR(TabClienteLocalidade[[#This Row],[Log]],"")&amp;"'"</f>
        <v>''</v>
      </c>
      <c r="R521" s="14" t="s">
        <v>8399</v>
      </c>
      <c r="S521" s="14" t="str">
        <f t="shared" si="35"/>
        <v>'0'</v>
      </c>
      <c r="T521" s="213" t="s">
        <v>8397</v>
      </c>
      <c r="U521" s="213">
        <f>COUNTIFS(CLIENTE_FORN[NICK],TabClienteLocalidade[[#This Row],[Cliente]])</f>
        <v>1</v>
      </c>
      <c r="V521" s="145" t="s">
        <v>338</v>
      </c>
      <c r="W521" s="145"/>
      <c r="X521" s="145" t="s">
        <v>1703</v>
      </c>
      <c r="Y521" s="176" t="str">
        <f>IFERROR(INDEX(EtaCliente!K:K,MATCH(TabClienteLocalidade[[#This Row],[Validação]],EtaCliente!$B:$B,0)),TabClienteLocalidade[[#This Row],[Colunas14]])</f>
        <v>PE</v>
      </c>
      <c r="Z521" s="176" t="str">
        <f>IFERROR(INDEX(EtaCliente!M:M,MATCH(TabClienteLocalidade[[#This Row],[Validação]],EtaCliente!$B:$B,0)),TabClienteLocalidade[[#This Row],[Colunas13]])</f>
        <v>SURUBIM</v>
      </c>
      <c r="AA521" s="147">
        <f>COUNTIFS(EtaCliente!B:B,AB521,EtaCliente!B:B,"&gt;&amp;1")</f>
        <v>1</v>
      </c>
      <c r="AB521" s="146" t="str">
        <f>IF(TabClienteLocalidade[[#This Row],[Cliente]]="","",TabClienteLocalidade[[#This Row],[Cliente]]&amp;" - "&amp;TabClienteLocalidade[[#This Row],[Localidade]])</f>
        <v>COMPESA - SURUBIM EE8</v>
      </c>
      <c r="AC521" s="191"/>
      <c r="AD521" s="191" t="e">
        <f t="shared" si="32"/>
        <v>#VALUE!</v>
      </c>
      <c r="AE521" s="191" t="e">
        <f t="shared" si="33"/>
        <v>#VALUE!</v>
      </c>
      <c r="AF521" s="191"/>
      <c r="AG521" s="191"/>
      <c r="AH521" s="191"/>
    </row>
    <row r="522" spans="1:34" x14ac:dyDescent="0.2">
      <c r="A522" s="14" t="str">
        <f t="shared" si="34"/>
        <v>(519, 'COMPESA', '', 'TACAIMBO', 'TACAIMBO', 'PE', '', '', '0'),</v>
      </c>
      <c r="B522" s="14" t="s">
        <v>8395</v>
      </c>
      <c r="C522" s="14">
        <v>519</v>
      </c>
      <c r="D522" s="14" t="s">
        <v>8399</v>
      </c>
      <c r="E522" s="14" t="str">
        <f>"'"&amp;TabClienteLocalidade[[#This Row],[Cliente]]&amp;"'"</f>
        <v>'COMPESA'</v>
      </c>
      <c r="F522" s="14" t="s">
        <v>8399</v>
      </c>
      <c r="G522" s="14" t="str">
        <f>"'"&amp;TabClienteLocalidade[[#This Row],[Regional]]&amp;"'"</f>
        <v>''</v>
      </c>
      <c r="H522" s="14" t="s">
        <v>8399</v>
      </c>
      <c r="I522" s="14" t="str">
        <f>"'"&amp;TabClienteLocalidade[[#This Row],[Localidade]]&amp;"'"</f>
        <v>'TACAIMBO'</v>
      </c>
      <c r="J522" s="14" t="s">
        <v>8399</v>
      </c>
      <c r="K522" s="14" t="str">
        <f>"'"&amp;TabClienteLocalidade[[#This Row],[Colunas2]]&amp;"'"</f>
        <v>'TACAIMBO'</v>
      </c>
      <c r="L522" s="14" t="s">
        <v>8399</v>
      </c>
      <c r="M522" s="14" t="str">
        <f>"'"&amp;TabClienteLocalidade[[#This Row],[UF]]&amp;"'"</f>
        <v>'PE'</v>
      </c>
      <c r="N522" s="14" t="s">
        <v>8399</v>
      </c>
      <c r="O522" s="14" t="str">
        <f>"'"&amp;IFERROR(TabClienteLocalidade[[#This Row],[Lat]],"")&amp;"'"</f>
        <v>''</v>
      </c>
      <c r="P522" s="14" t="s">
        <v>8399</v>
      </c>
      <c r="Q522" s="14" t="str">
        <f>"'"&amp;IFERROR(TabClienteLocalidade[[#This Row],[Log]],"")&amp;"'"</f>
        <v>''</v>
      </c>
      <c r="R522" s="14" t="s">
        <v>8399</v>
      </c>
      <c r="S522" s="14" t="str">
        <f t="shared" si="35"/>
        <v>'0'</v>
      </c>
      <c r="T522" s="213" t="s">
        <v>8397</v>
      </c>
      <c r="U522" s="213">
        <f>COUNTIFS(CLIENTE_FORN[NICK],TabClienteLocalidade[[#This Row],[Cliente]])</f>
        <v>1</v>
      </c>
      <c r="V522" s="174" t="s">
        <v>338</v>
      </c>
      <c r="W522" s="175"/>
      <c r="X522" s="175" t="s">
        <v>8134</v>
      </c>
      <c r="Y522" s="176" t="str">
        <f>IFERROR(INDEX(EtaCliente!K:K,MATCH(TabClienteLocalidade[[#This Row],[Validação]],EtaCliente!$B:$B,0)),TabClienteLocalidade[[#This Row],[Colunas14]])</f>
        <v>PE</v>
      </c>
      <c r="Z522" s="176" t="str">
        <f>IFERROR(INDEX(EtaCliente!M:M,MATCH(TabClienteLocalidade[[#This Row],[Validação]],EtaCliente!$B:$B,0)),TabClienteLocalidade[[#This Row],[Colunas13]])</f>
        <v>TACAIMBO</v>
      </c>
      <c r="AA522" s="176">
        <f>COUNTIFS(EtaCliente!B:B,AB522,EtaCliente!B:B,"&gt;&amp;1")</f>
        <v>1</v>
      </c>
      <c r="AB522" s="176" t="str">
        <f>IF(TabClienteLocalidade[[#This Row],[Cliente]]="","",TabClienteLocalidade[[#This Row],[Cliente]]&amp;" - "&amp;TabClienteLocalidade[[#This Row],[Localidade]])</f>
        <v>COMPESA - TACAIMBO</v>
      </c>
      <c r="AC522" s="191"/>
      <c r="AD522" s="191" t="e">
        <f t="shared" si="32"/>
        <v>#VALUE!</v>
      </c>
      <c r="AE522" s="191" t="e">
        <f t="shared" si="33"/>
        <v>#VALUE!</v>
      </c>
      <c r="AF522" s="191"/>
      <c r="AG522" s="191"/>
      <c r="AH522" s="191"/>
    </row>
    <row r="523" spans="1:34" x14ac:dyDescent="0.2">
      <c r="A523" s="14" t="str">
        <f t="shared" si="34"/>
        <v>(520, 'COMPESA', '', 'TAMANDARE NOVA', 'TAMANDARE', 'PE', '', '', '0'),</v>
      </c>
      <c r="B523" s="14" t="s">
        <v>8395</v>
      </c>
      <c r="C523" s="14">
        <v>520</v>
      </c>
      <c r="D523" s="14" t="s">
        <v>8399</v>
      </c>
      <c r="E523" s="14" t="str">
        <f>"'"&amp;TabClienteLocalidade[[#This Row],[Cliente]]&amp;"'"</f>
        <v>'COMPESA'</v>
      </c>
      <c r="F523" s="14" t="s">
        <v>8399</v>
      </c>
      <c r="G523" s="14" t="str">
        <f>"'"&amp;TabClienteLocalidade[[#This Row],[Regional]]&amp;"'"</f>
        <v>''</v>
      </c>
      <c r="H523" s="14" t="s">
        <v>8399</v>
      </c>
      <c r="I523" s="14" t="str">
        <f>"'"&amp;TabClienteLocalidade[[#This Row],[Localidade]]&amp;"'"</f>
        <v>'TAMANDARE NOVA'</v>
      </c>
      <c r="J523" s="14" t="s">
        <v>8399</v>
      </c>
      <c r="K523" s="14" t="str">
        <f>"'"&amp;TabClienteLocalidade[[#This Row],[Colunas2]]&amp;"'"</f>
        <v>'TAMANDARE'</v>
      </c>
      <c r="L523" s="14" t="s">
        <v>8399</v>
      </c>
      <c r="M523" s="14" t="str">
        <f>"'"&amp;TabClienteLocalidade[[#This Row],[UF]]&amp;"'"</f>
        <v>'PE'</v>
      </c>
      <c r="N523" s="14" t="s">
        <v>8399</v>
      </c>
      <c r="O523" s="14" t="str">
        <f>"'"&amp;IFERROR(TabClienteLocalidade[[#This Row],[Lat]],"")&amp;"'"</f>
        <v>''</v>
      </c>
      <c r="P523" s="14" t="s">
        <v>8399</v>
      </c>
      <c r="Q523" s="14" t="str">
        <f>"'"&amp;IFERROR(TabClienteLocalidade[[#This Row],[Log]],"")&amp;"'"</f>
        <v>''</v>
      </c>
      <c r="R523" s="14" t="s">
        <v>8399</v>
      </c>
      <c r="S523" s="14" t="str">
        <f t="shared" si="35"/>
        <v>'0'</v>
      </c>
      <c r="T523" s="213" t="s">
        <v>8397</v>
      </c>
      <c r="U523" s="213">
        <f>COUNTIFS(CLIENTE_FORN[NICK],TabClienteLocalidade[[#This Row],[Cliente]])</f>
        <v>1</v>
      </c>
      <c r="V523" s="145" t="s">
        <v>338</v>
      </c>
      <c r="W523" s="145"/>
      <c r="X523" s="145" t="s">
        <v>1704</v>
      </c>
      <c r="Y523" s="176" t="str">
        <f>IFERROR(INDEX(EtaCliente!K:K,MATCH(TabClienteLocalidade[[#This Row],[Validação]],EtaCliente!$B:$B,0)),TabClienteLocalidade[[#This Row],[Colunas14]])</f>
        <v>PE</v>
      </c>
      <c r="Z523" s="176" t="str">
        <f>IFERROR(INDEX(EtaCliente!M:M,MATCH(TabClienteLocalidade[[#This Row],[Validação]],EtaCliente!$B:$B,0)),TabClienteLocalidade[[#This Row],[Colunas13]])</f>
        <v>TAMANDARE</v>
      </c>
      <c r="AA523" s="147">
        <f>COUNTIFS(EtaCliente!B:B,AB523,EtaCliente!B:B,"&gt;&amp;1")</f>
        <v>1</v>
      </c>
      <c r="AB523" s="146" t="str">
        <f>IF(TabClienteLocalidade[[#This Row],[Cliente]]="","",TabClienteLocalidade[[#This Row],[Cliente]]&amp;" - "&amp;TabClienteLocalidade[[#This Row],[Localidade]])</f>
        <v>COMPESA - TAMANDARE NOVA</v>
      </c>
      <c r="AC523" s="191"/>
      <c r="AD523" s="191" t="e">
        <f t="shared" si="32"/>
        <v>#VALUE!</v>
      </c>
      <c r="AE523" s="191" t="e">
        <f t="shared" si="33"/>
        <v>#VALUE!</v>
      </c>
      <c r="AF523" s="191"/>
      <c r="AG523" s="191"/>
      <c r="AH523" s="191"/>
    </row>
    <row r="524" spans="1:34" x14ac:dyDescent="0.2">
      <c r="A524" s="14" t="str">
        <f t="shared" si="34"/>
        <v>(521, 'COMPESA', '', 'TAMANDARE VELHA', 'TAMANDARE', 'PE', '', '', '0'),</v>
      </c>
      <c r="B524" s="14" t="s">
        <v>8395</v>
      </c>
      <c r="C524" s="14">
        <v>521</v>
      </c>
      <c r="D524" s="14" t="s">
        <v>8399</v>
      </c>
      <c r="E524" s="14" t="str">
        <f>"'"&amp;TabClienteLocalidade[[#This Row],[Cliente]]&amp;"'"</f>
        <v>'COMPESA'</v>
      </c>
      <c r="F524" s="14" t="s">
        <v>8399</v>
      </c>
      <c r="G524" s="14" t="str">
        <f>"'"&amp;TabClienteLocalidade[[#This Row],[Regional]]&amp;"'"</f>
        <v>''</v>
      </c>
      <c r="H524" s="14" t="s">
        <v>8399</v>
      </c>
      <c r="I524" s="14" t="str">
        <f>"'"&amp;TabClienteLocalidade[[#This Row],[Localidade]]&amp;"'"</f>
        <v>'TAMANDARE VELHA'</v>
      </c>
      <c r="J524" s="14" t="s">
        <v>8399</v>
      </c>
      <c r="K524" s="14" t="str">
        <f>"'"&amp;TabClienteLocalidade[[#This Row],[Colunas2]]&amp;"'"</f>
        <v>'TAMANDARE'</v>
      </c>
      <c r="L524" s="14" t="s">
        <v>8399</v>
      </c>
      <c r="M524" s="14" t="str">
        <f>"'"&amp;TabClienteLocalidade[[#This Row],[UF]]&amp;"'"</f>
        <v>'PE'</v>
      </c>
      <c r="N524" s="14" t="s">
        <v>8399</v>
      </c>
      <c r="O524" s="14" t="str">
        <f>"'"&amp;IFERROR(TabClienteLocalidade[[#This Row],[Lat]],"")&amp;"'"</f>
        <v>''</v>
      </c>
      <c r="P524" s="14" t="s">
        <v>8399</v>
      </c>
      <c r="Q524" s="14" t="str">
        <f>"'"&amp;IFERROR(TabClienteLocalidade[[#This Row],[Log]],"")&amp;"'"</f>
        <v>''</v>
      </c>
      <c r="R524" s="14" t="s">
        <v>8399</v>
      </c>
      <c r="S524" s="14" t="str">
        <f t="shared" si="35"/>
        <v>'0'</v>
      </c>
      <c r="T524" s="213" t="s">
        <v>8397</v>
      </c>
      <c r="U524" s="213">
        <f>COUNTIFS(CLIENTE_FORN[NICK],TabClienteLocalidade[[#This Row],[Cliente]])</f>
        <v>1</v>
      </c>
      <c r="V524" s="174" t="s">
        <v>338</v>
      </c>
      <c r="W524" s="175"/>
      <c r="X524" s="175" t="s">
        <v>8135</v>
      </c>
      <c r="Y524" s="176" t="str">
        <f>IFERROR(INDEX(EtaCliente!K:K,MATCH(TabClienteLocalidade[[#This Row],[Validação]],EtaCliente!$B:$B,0)),TabClienteLocalidade[[#This Row],[Colunas14]])</f>
        <v>PE</v>
      </c>
      <c r="Z524" s="176" t="str">
        <f>IFERROR(INDEX(EtaCliente!M:M,MATCH(TabClienteLocalidade[[#This Row],[Validação]],EtaCliente!$B:$B,0)),TabClienteLocalidade[[#This Row],[Colunas13]])</f>
        <v>TAMANDARE</v>
      </c>
      <c r="AA524" s="145">
        <f>COUNTIFS(EtaCliente!B:B,AB524,EtaCliente!B:B,"&gt;&amp;1")</f>
        <v>1</v>
      </c>
      <c r="AB524" s="176" t="str">
        <f>IF(TabClienteLocalidade[[#This Row],[Cliente]]="","",TabClienteLocalidade[[#This Row],[Cliente]]&amp;" - "&amp;TabClienteLocalidade[[#This Row],[Localidade]])</f>
        <v>COMPESA - TAMANDARE VELHA</v>
      </c>
      <c r="AC524" s="191"/>
      <c r="AD524" s="191" t="e">
        <f t="shared" si="32"/>
        <v>#VALUE!</v>
      </c>
      <c r="AE524" s="191" t="e">
        <f t="shared" si="33"/>
        <v>#VALUE!</v>
      </c>
      <c r="AF524" s="191"/>
      <c r="AG524" s="191"/>
      <c r="AH524" s="191"/>
    </row>
    <row r="525" spans="1:34" x14ac:dyDescent="0.2">
      <c r="A525" s="14" t="str">
        <f t="shared" si="34"/>
        <v>(522, 'COMPESA', '', 'TAPACURA', 'RECIFE', 'PE', '', '', '0'),</v>
      </c>
      <c r="B525" s="14" t="s">
        <v>8395</v>
      </c>
      <c r="C525" s="14">
        <v>522</v>
      </c>
      <c r="D525" s="14" t="s">
        <v>8399</v>
      </c>
      <c r="E525" s="14" t="str">
        <f>"'"&amp;TabClienteLocalidade[[#This Row],[Cliente]]&amp;"'"</f>
        <v>'COMPESA'</v>
      </c>
      <c r="F525" s="14" t="s">
        <v>8399</v>
      </c>
      <c r="G525" s="14" t="str">
        <f>"'"&amp;TabClienteLocalidade[[#This Row],[Regional]]&amp;"'"</f>
        <v>''</v>
      </c>
      <c r="H525" s="14" t="s">
        <v>8399</v>
      </c>
      <c r="I525" s="14" t="str">
        <f>"'"&amp;TabClienteLocalidade[[#This Row],[Localidade]]&amp;"'"</f>
        <v>'TAPACURA'</v>
      </c>
      <c r="J525" s="14" t="s">
        <v>8399</v>
      </c>
      <c r="K525" s="14" t="str">
        <f>"'"&amp;TabClienteLocalidade[[#This Row],[Colunas2]]&amp;"'"</f>
        <v>'RECIFE'</v>
      </c>
      <c r="L525" s="14" t="s">
        <v>8399</v>
      </c>
      <c r="M525" s="14" t="str">
        <f>"'"&amp;TabClienteLocalidade[[#This Row],[UF]]&amp;"'"</f>
        <v>'PE'</v>
      </c>
      <c r="N525" s="14" t="s">
        <v>8399</v>
      </c>
      <c r="O525" s="14" t="str">
        <f>"'"&amp;IFERROR(TabClienteLocalidade[[#This Row],[Lat]],"")&amp;"'"</f>
        <v>''</v>
      </c>
      <c r="P525" s="14" t="s">
        <v>8399</v>
      </c>
      <c r="Q525" s="14" t="str">
        <f>"'"&amp;IFERROR(TabClienteLocalidade[[#This Row],[Log]],"")&amp;"'"</f>
        <v>''</v>
      </c>
      <c r="R525" s="14" t="s">
        <v>8399</v>
      </c>
      <c r="S525" s="14" t="str">
        <f t="shared" si="35"/>
        <v>'0'</v>
      </c>
      <c r="T525" s="213" t="s">
        <v>8397</v>
      </c>
      <c r="U525" s="213">
        <f>COUNTIFS(CLIENTE_FORN[NICK],TabClienteLocalidade[[#This Row],[Cliente]])</f>
        <v>1</v>
      </c>
      <c r="V525" s="145" t="s">
        <v>338</v>
      </c>
      <c r="W525" s="145"/>
      <c r="X525" s="145" t="s">
        <v>1705</v>
      </c>
      <c r="Y525" s="176" t="str">
        <f>IFERROR(INDEX(EtaCliente!K:K,MATCH(TabClienteLocalidade[[#This Row],[Validação]],EtaCliente!$B:$B,0)),TabClienteLocalidade[[#This Row],[Colunas14]])</f>
        <v>PE</v>
      </c>
      <c r="Z525" s="176" t="str">
        <f>IFERROR(INDEX(EtaCliente!M:M,MATCH(TabClienteLocalidade[[#This Row],[Validação]],EtaCliente!$B:$B,0)),TabClienteLocalidade[[#This Row],[Colunas13]])</f>
        <v>RECIFE</v>
      </c>
      <c r="AA525" s="147">
        <f>COUNTIFS(EtaCliente!B:B,AB525,EtaCliente!B:B,"&gt;&amp;1")</f>
        <v>1</v>
      </c>
      <c r="AB525" s="146" t="str">
        <f>IF(TabClienteLocalidade[[#This Row],[Cliente]]="","",TabClienteLocalidade[[#This Row],[Cliente]]&amp;" - "&amp;TabClienteLocalidade[[#This Row],[Localidade]])</f>
        <v>COMPESA - TAPACURA</v>
      </c>
      <c r="AC525" s="191"/>
      <c r="AD525" s="191" t="e">
        <f t="shared" si="32"/>
        <v>#VALUE!</v>
      </c>
      <c r="AE525" s="191" t="e">
        <f t="shared" si="33"/>
        <v>#VALUE!</v>
      </c>
      <c r="AF525" s="191"/>
      <c r="AG525" s="191"/>
      <c r="AH525" s="191"/>
    </row>
    <row r="526" spans="1:34" x14ac:dyDescent="0.2">
      <c r="A526" s="14" t="str">
        <f t="shared" si="34"/>
        <v>(523, 'COMPESA', '', 'TAQUARA EE', 'CARUARU', 'PE', '', '', '0'),</v>
      </c>
      <c r="B526" s="14" t="s">
        <v>8395</v>
      </c>
      <c r="C526" s="14">
        <v>523</v>
      </c>
      <c r="D526" s="14" t="s">
        <v>8399</v>
      </c>
      <c r="E526" s="14" t="str">
        <f>"'"&amp;TabClienteLocalidade[[#This Row],[Cliente]]&amp;"'"</f>
        <v>'COMPESA'</v>
      </c>
      <c r="F526" s="14" t="s">
        <v>8399</v>
      </c>
      <c r="G526" s="14" t="str">
        <f>"'"&amp;TabClienteLocalidade[[#This Row],[Regional]]&amp;"'"</f>
        <v>''</v>
      </c>
      <c r="H526" s="14" t="s">
        <v>8399</v>
      </c>
      <c r="I526" s="14" t="str">
        <f>"'"&amp;TabClienteLocalidade[[#This Row],[Localidade]]&amp;"'"</f>
        <v>'TAQUARA EE'</v>
      </c>
      <c r="J526" s="14" t="s">
        <v>8399</v>
      </c>
      <c r="K526" s="14" t="str">
        <f>"'"&amp;TabClienteLocalidade[[#This Row],[Colunas2]]&amp;"'"</f>
        <v>'CARUARU'</v>
      </c>
      <c r="L526" s="14" t="s">
        <v>8399</v>
      </c>
      <c r="M526" s="14" t="str">
        <f>"'"&amp;TabClienteLocalidade[[#This Row],[UF]]&amp;"'"</f>
        <v>'PE'</v>
      </c>
      <c r="N526" s="14" t="s">
        <v>8399</v>
      </c>
      <c r="O526" s="14" t="str">
        <f>"'"&amp;IFERROR(TabClienteLocalidade[[#This Row],[Lat]],"")&amp;"'"</f>
        <v>''</v>
      </c>
      <c r="P526" s="14" t="s">
        <v>8399</v>
      </c>
      <c r="Q526" s="14" t="str">
        <f>"'"&amp;IFERROR(TabClienteLocalidade[[#This Row],[Log]],"")&amp;"'"</f>
        <v>''</v>
      </c>
      <c r="R526" s="14" t="s">
        <v>8399</v>
      </c>
      <c r="S526" s="14" t="str">
        <f t="shared" si="35"/>
        <v>'0'</v>
      </c>
      <c r="T526" s="213" t="s">
        <v>8397</v>
      </c>
      <c r="U526" s="213">
        <f>COUNTIFS(CLIENTE_FORN[NICK],TabClienteLocalidade[[#This Row],[Cliente]])</f>
        <v>1</v>
      </c>
      <c r="V526" s="145" t="s">
        <v>338</v>
      </c>
      <c r="W526" s="145"/>
      <c r="X526" s="145" t="s">
        <v>8139</v>
      </c>
      <c r="Y526" s="176" t="str">
        <f>IFERROR(INDEX(EtaCliente!K:K,MATCH(TabClienteLocalidade[[#This Row],[Validação]],EtaCliente!$B:$B,0)),TabClienteLocalidade[[#This Row],[Colunas14]])</f>
        <v>PE</v>
      </c>
      <c r="Z526" s="176" t="str">
        <f>IFERROR(INDEX(EtaCliente!M:M,MATCH(TabClienteLocalidade[[#This Row],[Validação]],EtaCliente!$B:$B,0)),TabClienteLocalidade[[#This Row],[Colunas13]])</f>
        <v>CARUARU</v>
      </c>
      <c r="AA526" s="147">
        <f>COUNTIFS(EtaCliente!B:B,AB526,EtaCliente!B:B,"&gt;&amp;1")</f>
        <v>1</v>
      </c>
      <c r="AB526" s="146" t="str">
        <f>IF(TabClienteLocalidade[[#This Row],[Cliente]]="","",TabClienteLocalidade[[#This Row],[Cliente]]&amp;" - "&amp;TabClienteLocalidade[[#This Row],[Localidade]])</f>
        <v>COMPESA - TAQUARA EE</v>
      </c>
      <c r="AC526" s="191"/>
      <c r="AD526" s="191" t="e">
        <f t="shared" si="32"/>
        <v>#VALUE!</v>
      </c>
      <c r="AE526" s="191" t="e">
        <f t="shared" si="33"/>
        <v>#VALUE!</v>
      </c>
      <c r="AF526" s="191"/>
      <c r="AG526" s="191"/>
      <c r="AH526" s="191"/>
    </row>
    <row r="527" spans="1:34" x14ac:dyDescent="0.2">
      <c r="A527" s="14" t="str">
        <f t="shared" si="34"/>
        <v>(524, 'COMPESA', '', 'TIMBAUBA', 'TIMBAUBA', 'PE', '', '', '0'),</v>
      </c>
      <c r="B527" s="14" t="s">
        <v>8395</v>
      </c>
      <c r="C527" s="14">
        <v>524</v>
      </c>
      <c r="D527" s="14" t="s">
        <v>8399</v>
      </c>
      <c r="E527" s="14" t="str">
        <f>"'"&amp;TabClienteLocalidade[[#This Row],[Cliente]]&amp;"'"</f>
        <v>'COMPESA'</v>
      </c>
      <c r="F527" s="14" t="s">
        <v>8399</v>
      </c>
      <c r="G527" s="14" t="str">
        <f>"'"&amp;TabClienteLocalidade[[#This Row],[Regional]]&amp;"'"</f>
        <v>''</v>
      </c>
      <c r="H527" s="14" t="s">
        <v>8399</v>
      </c>
      <c r="I527" s="14" t="str">
        <f>"'"&amp;TabClienteLocalidade[[#This Row],[Localidade]]&amp;"'"</f>
        <v>'TIMBAUBA'</v>
      </c>
      <c r="J527" s="14" t="s">
        <v>8399</v>
      </c>
      <c r="K527" s="14" t="str">
        <f>"'"&amp;TabClienteLocalidade[[#This Row],[Colunas2]]&amp;"'"</f>
        <v>'TIMBAUBA'</v>
      </c>
      <c r="L527" s="14" t="s">
        <v>8399</v>
      </c>
      <c r="M527" s="14" t="str">
        <f>"'"&amp;TabClienteLocalidade[[#This Row],[UF]]&amp;"'"</f>
        <v>'PE'</v>
      </c>
      <c r="N527" s="14" t="s">
        <v>8399</v>
      </c>
      <c r="O527" s="14" t="str">
        <f>"'"&amp;IFERROR(TabClienteLocalidade[[#This Row],[Lat]],"")&amp;"'"</f>
        <v>''</v>
      </c>
      <c r="P527" s="14" t="s">
        <v>8399</v>
      </c>
      <c r="Q527" s="14" t="str">
        <f>"'"&amp;IFERROR(TabClienteLocalidade[[#This Row],[Log]],"")&amp;"'"</f>
        <v>''</v>
      </c>
      <c r="R527" s="14" t="s">
        <v>8399</v>
      </c>
      <c r="S527" s="14" t="str">
        <f t="shared" si="35"/>
        <v>'0'</v>
      </c>
      <c r="T527" s="213" t="s">
        <v>8397</v>
      </c>
      <c r="U527" s="213">
        <f>COUNTIFS(CLIENTE_FORN[NICK],TabClienteLocalidade[[#This Row],[Cliente]])</f>
        <v>1</v>
      </c>
      <c r="V527" s="145" t="s">
        <v>338</v>
      </c>
      <c r="W527" s="145"/>
      <c r="X527" s="145" t="s">
        <v>1707</v>
      </c>
      <c r="Y527" s="176" t="str">
        <f>IFERROR(INDEX(EtaCliente!K:K,MATCH(TabClienteLocalidade[[#This Row],[Validação]],EtaCliente!$B:$B,0)),TabClienteLocalidade[[#This Row],[Colunas14]])</f>
        <v>PE</v>
      </c>
      <c r="Z527" s="176" t="str">
        <f>IFERROR(INDEX(EtaCliente!M:M,MATCH(TabClienteLocalidade[[#This Row],[Validação]],EtaCliente!$B:$B,0)),TabClienteLocalidade[[#This Row],[Colunas13]])</f>
        <v>TIMBAUBA</v>
      </c>
      <c r="AA527" s="147">
        <f>COUNTIFS(EtaCliente!B:B,AB527,EtaCliente!B:B,"&gt;&amp;1")</f>
        <v>1</v>
      </c>
      <c r="AB527" s="146" t="str">
        <f>IF(TabClienteLocalidade[[#This Row],[Cliente]]="","",TabClienteLocalidade[[#This Row],[Cliente]]&amp;" - "&amp;TabClienteLocalidade[[#This Row],[Localidade]])</f>
        <v>COMPESA - TIMBAUBA</v>
      </c>
      <c r="AC527" s="191"/>
      <c r="AD527" s="191" t="e">
        <f t="shared" si="32"/>
        <v>#VALUE!</v>
      </c>
      <c r="AE527" s="191" t="e">
        <f t="shared" si="33"/>
        <v>#VALUE!</v>
      </c>
      <c r="AF527" s="191"/>
      <c r="AG527" s="191"/>
      <c r="AH527" s="191"/>
    </row>
    <row r="528" spans="1:34" x14ac:dyDescent="0.2">
      <c r="A528" s="14" t="str">
        <f t="shared" si="34"/>
        <v>(525, 'COMPESA', '', 'TORITAMA', 'TORITAMA', 'PE', '', '', '0'),</v>
      </c>
      <c r="B528" s="14" t="s">
        <v>8395</v>
      </c>
      <c r="C528" s="14">
        <v>525</v>
      </c>
      <c r="D528" s="14" t="s">
        <v>8399</v>
      </c>
      <c r="E528" s="14" t="str">
        <f>"'"&amp;TabClienteLocalidade[[#This Row],[Cliente]]&amp;"'"</f>
        <v>'COMPESA'</v>
      </c>
      <c r="F528" s="14" t="s">
        <v>8399</v>
      </c>
      <c r="G528" s="14" t="str">
        <f>"'"&amp;TabClienteLocalidade[[#This Row],[Regional]]&amp;"'"</f>
        <v>''</v>
      </c>
      <c r="H528" s="14" t="s">
        <v>8399</v>
      </c>
      <c r="I528" s="14" t="str">
        <f>"'"&amp;TabClienteLocalidade[[#This Row],[Localidade]]&amp;"'"</f>
        <v>'TORITAMA'</v>
      </c>
      <c r="J528" s="14" t="s">
        <v>8399</v>
      </c>
      <c r="K528" s="14" t="str">
        <f>"'"&amp;TabClienteLocalidade[[#This Row],[Colunas2]]&amp;"'"</f>
        <v>'TORITAMA'</v>
      </c>
      <c r="L528" s="14" t="s">
        <v>8399</v>
      </c>
      <c r="M528" s="14" t="str">
        <f>"'"&amp;TabClienteLocalidade[[#This Row],[UF]]&amp;"'"</f>
        <v>'PE'</v>
      </c>
      <c r="N528" s="14" t="s">
        <v>8399</v>
      </c>
      <c r="O528" s="14" t="str">
        <f>"'"&amp;IFERROR(TabClienteLocalidade[[#This Row],[Lat]],"")&amp;"'"</f>
        <v>''</v>
      </c>
      <c r="P528" s="14" t="s">
        <v>8399</v>
      </c>
      <c r="Q528" s="14" t="str">
        <f>"'"&amp;IFERROR(TabClienteLocalidade[[#This Row],[Log]],"")&amp;"'"</f>
        <v>''</v>
      </c>
      <c r="R528" s="14" t="s">
        <v>8399</v>
      </c>
      <c r="S528" s="14" t="str">
        <f t="shared" si="35"/>
        <v>'0'</v>
      </c>
      <c r="T528" s="213" t="s">
        <v>8397</v>
      </c>
      <c r="U528" s="213">
        <f>COUNTIFS(CLIENTE_FORN[NICK],TabClienteLocalidade[[#This Row],[Cliente]])</f>
        <v>1</v>
      </c>
      <c r="V528" s="145" t="s">
        <v>338</v>
      </c>
      <c r="W528" s="145"/>
      <c r="X528" s="145" t="s">
        <v>1708</v>
      </c>
      <c r="Y528" s="176" t="str">
        <f>IFERROR(INDEX(EtaCliente!K:K,MATCH(TabClienteLocalidade[[#This Row],[Validação]],EtaCliente!$B:$B,0)),TabClienteLocalidade[[#This Row],[Colunas14]])</f>
        <v>PE</v>
      </c>
      <c r="Z528" s="176" t="str">
        <f>IFERROR(INDEX(EtaCliente!M:M,MATCH(TabClienteLocalidade[[#This Row],[Validação]],EtaCliente!$B:$B,0)),TabClienteLocalidade[[#This Row],[Colunas13]])</f>
        <v>TORITAMA</v>
      </c>
      <c r="AA528" s="147">
        <f>COUNTIFS(EtaCliente!B:B,AB528,EtaCliente!B:B,"&gt;&amp;1")</f>
        <v>1</v>
      </c>
      <c r="AB528" s="146" t="str">
        <f>IF(TabClienteLocalidade[[#This Row],[Cliente]]="","",TabClienteLocalidade[[#This Row],[Cliente]]&amp;" - "&amp;TabClienteLocalidade[[#This Row],[Localidade]])</f>
        <v>COMPESA - TORITAMA</v>
      </c>
      <c r="AC528" s="191"/>
      <c r="AD528" s="191" t="e">
        <f t="shared" si="32"/>
        <v>#VALUE!</v>
      </c>
      <c r="AE528" s="191" t="e">
        <f t="shared" si="33"/>
        <v>#VALUE!</v>
      </c>
      <c r="AF528" s="191"/>
      <c r="AG528" s="191"/>
      <c r="AH528" s="191"/>
    </row>
    <row r="529" spans="1:34" x14ac:dyDescent="0.2">
      <c r="A529" s="14" t="str">
        <f t="shared" si="34"/>
        <v>(526, 'COMPESA', '', 'VARZEA DO UNA', 'SAO LOURENCO DA MATA', 'PE', '', '', '0'),</v>
      </c>
      <c r="B529" s="14" t="s">
        <v>8395</v>
      </c>
      <c r="C529" s="14">
        <v>526</v>
      </c>
      <c r="D529" s="14" t="s">
        <v>8399</v>
      </c>
      <c r="E529" s="14" t="str">
        <f>"'"&amp;TabClienteLocalidade[[#This Row],[Cliente]]&amp;"'"</f>
        <v>'COMPESA'</v>
      </c>
      <c r="F529" s="14" t="s">
        <v>8399</v>
      </c>
      <c r="G529" s="14" t="str">
        <f>"'"&amp;TabClienteLocalidade[[#This Row],[Regional]]&amp;"'"</f>
        <v>''</v>
      </c>
      <c r="H529" s="14" t="s">
        <v>8399</v>
      </c>
      <c r="I529" s="14" t="str">
        <f>"'"&amp;TabClienteLocalidade[[#This Row],[Localidade]]&amp;"'"</f>
        <v>'VARZEA DO UNA'</v>
      </c>
      <c r="J529" s="14" t="s">
        <v>8399</v>
      </c>
      <c r="K529" s="14" t="str">
        <f>"'"&amp;TabClienteLocalidade[[#This Row],[Colunas2]]&amp;"'"</f>
        <v>'SAO LOURENCO DA MATA'</v>
      </c>
      <c r="L529" s="14" t="s">
        <v>8399</v>
      </c>
      <c r="M529" s="14" t="str">
        <f>"'"&amp;TabClienteLocalidade[[#This Row],[UF]]&amp;"'"</f>
        <v>'PE'</v>
      </c>
      <c r="N529" s="14" t="s">
        <v>8399</v>
      </c>
      <c r="O529" s="14" t="str">
        <f>"'"&amp;IFERROR(TabClienteLocalidade[[#This Row],[Lat]],"")&amp;"'"</f>
        <v>''</v>
      </c>
      <c r="P529" s="14" t="s">
        <v>8399</v>
      </c>
      <c r="Q529" s="14" t="str">
        <f>"'"&amp;IFERROR(TabClienteLocalidade[[#This Row],[Log]],"")&amp;"'"</f>
        <v>''</v>
      </c>
      <c r="R529" s="14" t="s">
        <v>8399</v>
      </c>
      <c r="S529" s="14" t="str">
        <f t="shared" si="35"/>
        <v>'0'</v>
      </c>
      <c r="T529" s="213" t="s">
        <v>8397</v>
      </c>
      <c r="U529" s="213">
        <f>COUNTIFS(CLIENTE_FORN[NICK],TabClienteLocalidade[[#This Row],[Cliente]])</f>
        <v>1</v>
      </c>
      <c r="V529" s="145" t="s">
        <v>338</v>
      </c>
      <c r="W529" s="145"/>
      <c r="X529" s="145" t="s">
        <v>1709</v>
      </c>
      <c r="Y529" s="176" t="str">
        <f>IFERROR(INDEX(EtaCliente!K:K,MATCH(TabClienteLocalidade[[#This Row],[Validação]],EtaCliente!$B:$B,0)),TabClienteLocalidade[[#This Row],[Colunas14]])</f>
        <v>PE</v>
      </c>
      <c r="Z529" s="176" t="str">
        <f>IFERROR(INDEX(EtaCliente!M:M,MATCH(TabClienteLocalidade[[#This Row],[Validação]],EtaCliente!$B:$B,0)),TabClienteLocalidade[[#This Row],[Colunas13]])</f>
        <v>SAO LOURENCO DA MATA</v>
      </c>
      <c r="AA529" s="147">
        <f>COUNTIFS(EtaCliente!B:B,AB529,EtaCliente!B:B,"&gt;&amp;1")</f>
        <v>1</v>
      </c>
      <c r="AB529" s="146" t="str">
        <f>IF(TabClienteLocalidade[[#This Row],[Cliente]]="","",TabClienteLocalidade[[#This Row],[Cliente]]&amp;" - "&amp;TabClienteLocalidade[[#This Row],[Localidade]])</f>
        <v>COMPESA - VARZEA DO UNA</v>
      </c>
      <c r="AC529" s="191"/>
      <c r="AD529" s="191" t="e">
        <f t="shared" si="32"/>
        <v>#VALUE!</v>
      </c>
      <c r="AE529" s="191" t="e">
        <f t="shared" si="33"/>
        <v>#VALUE!</v>
      </c>
      <c r="AF529" s="191"/>
      <c r="AG529" s="191"/>
      <c r="AH529" s="191"/>
    </row>
    <row r="530" spans="1:34" x14ac:dyDescent="0.2">
      <c r="A530" s="14" t="str">
        <f t="shared" si="34"/>
        <v>(527, 'COMPESA', '', 'VENTUROSA', 'VENTUROSA', 'PE', '', '', '0'),</v>
      </c>
      <c r="B530" s="14" t="s">
        <v>8395</v>
      </c>
      <c r="C530" s="14">
        <v>527</v>
      </c>
      <c r="D530" s="14" t="s">
        <v>8399</v>
      </c>
      <c r="E530" s="14" t="str">
        <f>"'"&amp;TabClienteLocalidade[[#This Row],[Cliente]]&amp;"'"</f>
        <v>'COMPESA'</v>
      </c>
      <c r="F530" s="14" t="s">
        <v>8399</v>
      </c>
      <c r="G530" s="14" t="str">
        <f>"'"&amp;TabClienteLocalidade[[#This Row],[Regional]]&amp;"'"</f>
        <v>''</v>
      </c>
      <c r="H530" s="14" t="s">
        <v>8399</v>
      </c>
      <c r="I530" s="14" t="str">
        <f>"'"&amp;TabClienteLocalidade[[#This Row],[Localidade]]&amp;"'"</f>
        <v>'VENTUROSA'</v>
      </c>
      <c r="J530" s="14" t="s">
        <v>8399</v>
      </c>
      <c r="K530" s="14" t="str">
        <f>"'"&amp;TabClienteLocalidade[[#This Row],[Colunas2]]&amp;"'"</f>
        <v>'VENTUROSA'</v>
      </c>
      <c r="L530" s="14" t="s">
        <v>8399</v>
      </c>
      <c r="M530" s="14" t="str">
        <f>"'"&amp;TabClienteLocalidade[[#This Row],[UF]]&amp;"'"</f>
        <v>'PE'</v>
      </c>
      <c r="N530" s="14" t="s">
        <v>8399</v>
      </c>
      <c r="O530" s="14" t="str">
        <f>"'"&amp;IFERROR(TabClienteLocalidade[[#This Row],[Lat]],"")&amp;"'"</f>
        <v>''</v>
      </c>
      <c r="P530" s="14" t="s">
        <v>8399</v>
      </c>
      <c r="Q530" s="14" t="str">
        <f>"'"&amp;IFERROR(TabClienteLocalidade[[#This Row],[Log]],"")&amp;"'"</f>
        <v>''</v>
      </c>
      <c r="R530" s="14" t="s">
        <v>8399</v>
      </c>
      <c r="S530" s="14" t="str">
        <f t="shared" si="35"/>
        <v>'0'</v>
      </c>
      <c r="T530" s="213" t="s">
        <v>8397</v>
      </c>
      <c r="U530" s="213">
        <f>COUNTIFS(CLIENTE_FORN[NICK],TabClienteLocalidade[[#This Row],[Cliente]])</f>
        <v>1</v>
      </c>
      <c r="V530" s="145" t="s">
        <v>338</v>
      </c>
      <c r="W530" s="145"/>
      <c r="X530" s="145" t="s">
        <v>1710</v>
      </c>
      <c r="Y530" s="176" t="str">
        <f>IFERROR(INDEX(EtaCliente!K:K,MATCH(TabClienteLocalidade[[#This Row],[Validação]],EtaCliente!$B:$B,0)),TabClienteLocalidade[[#This Row],[Colunas14]])</f>
        <v>PE</v>
      </c>
      <c r="Z530" s="176" t="str">
        <f>IFERROR(INDEX(EtaCliente!M:M,MATCH(TabClienteLocalidade[[#This Row],[Validação]],EtaCliente!$B:$B,0)),TabClienteLocalidade[[#This Row],[Colunas13]])</f>
        <v>VENTUROSA</v>
      </c>
      <c r="AA530" s="147">
        <f>COUNTIFS(EtaCliente!B:B,AB530,EtaCliente!B:B,"&gt;&amp;1")</f>
        <v>1</v>
      </c>
      <c r="AB530" s="146" t="str">
        <f>IF(TabClienteLocalidade[[#This Row],[Cliente]]="","",TabClienteLocalidade[[#This Row],[Cliente]]&amp;" - "&amp;TabClienteLocalidade[[#This Row],[Localidade]])</f>
        <v>COMPESA - VENTUROSA</v>
      </c>
      <c r="AC530" s="191"/>
      <c r="AD530" s="191" t="e">
        <f t="shared" si="32"/>
        <v>#VALUE!</v>
      </c>
      <c r="AE530" s="191" t="e">
        <f t="shared" si="33"/>
        <v>#VALUE!</v>
      </c>
      <c r="AF530" s="191"/>
      <c r="AG530" s="191"/>
      <c r="AH530" s="191"/>
    </row>
    <row r="531" spans="1:34" x14ac:dyDescent="0.2">
      <c r="A531" s="14" t="str">
        <f t="shared" si="34"/>
        <v>(528, 'COMPESA', '', 'VERA CRUZ', 'CAMARAGIBE', 'PE', '', '', '0'),</v>
      </c>
      <c r="B531" s="14" t="s">
        <v>8395</v>
      </c>
      <c r="C531" s="14">
        <v>528</v>
      </c>
      <c r="D531" s="14" t="s">
        <v>8399</v>
      </c>
      <c r="E531" s="14" t="str">
        <f>"'"&amp;TabClienteLocalidade[[#This Row],[Cliente]]&amp;"'"</f>
        <v>'COMPESA'</v>
      </c>
      <c r="F531" s="14" t="s">
        <v>8399</v>
      </c>
      <c r="G531" s="14" t="str">
        <f>"'"&amp;TabClienteLocalidade[[#This Row],[Regional]]&amp;"'"</f>
        <v>''</v>
      </c>
      <c r="H531" s="14" t="s">
        <v>8399</v>
      </c>
      <c r="I531" s="14" t="str">
        <f>"'"&amp;TabClienteLocalidade[[#This Row],[Localidade]]&amp;"'"</f>
        <v>'VERA CRUZ'</v>
      </c>
      <c r="J531" s="14" t="s">
        <v>8399</v>
      </c>
      <c r="K531" s="14" t="str">
        <f>"'"&amp;TabClienteLocalidade[[#This Row],[Colunas2]]&amp;"'"</f>
        <v>'CAMARAGIBE'</v>
      </c>
      <c r="L531" s="14" t="s">
        <v>8399</v>
      </c>
      <c r="M531" s="14" t="str">
        <f>"'"&amp;TabClienteLocalidade[[#This Row],[UF]]&amp;"'"</f>
        <v>'PE'</v>
      </c>
      <c r="N531" s="14" t="s">
        <v>8399</v>
      </c>
      <c r="O531" s="14" t="str">
        <f>"'"&amp;IFERROR(TabClienteLocalidade[[#This Row],[Lat]],"")&amp;"'"</f>
        <v>''</v>
      </c>
      <c r="P531" s="14" t="s">
        <v>8399</v>
      </c>
      <c r="Q531" s="14" t="str">
        <f>"'"&amp;IFERROR(TabClienteLocalidade[[#This Row],[Log]],"")&amp;"'"</f>
        <v>''</v>
      </c>
      <c r="R531" s="14" t="s">
        <v>8399</v>
      </c>
      <c r="S531" s="14" t="str">
        <f t="shared" si="35"/>
        <v>'0'</v>
      </c>
      <c r="T531" s="213" t="s">
        <v>8397</v>
      </c>
      <c r="U531" s="213">
        <f>COUNTIFS(CLIENTE_FORN[NICK],TabClienteLocalidade[[#This Row],[Cliente]])</f>
        <v>1</v>
      </c>
      <c r="V531" s="145" t="s">
        <v>338</v>
      </c>
      <c r="W531" s="145"/>
      <c r="X531" s="145" t="s">
        <v>8136</v>
      </c>
      <c r="Y531" s="176" t="str">
        <f>IFERROR(INDEX(EtaCliente!K:K,MATCH(TabClienteLocalidade[[#This Row],[Validação]],EtaCliente!$B:$B,0)),TabClienteLocalidade[[#This Row],[Colunas14]])</f>
        <v>PE</v>
      </c>
      <c r="Z531" s="176" t="str">
        <f>IFERROR(INDEX(EtaCliente!M:M,MATCH(TabClienteLocalidade[[#This Row],[Validação]],EtaCliente!$B:$B,0)),TabClienteLocalidade[[#This Row],[Colunas13]])</f>
        <v>CAMARAGIBE</v>
      </c>
      <c r="AA531" s="147">
        <f>COUNTIFS(EtaCliente!B:B,AB531,EtaCliente!B:B,"&gt;&amp;1")</f>
        <v>1</v>
      </c>
      <c r="AB531" s="146" t="str">
        <f>IF(TabClienteLocalidade[[#This Row],[Cliente]]="","",TabClienteLocalidade[[#This Row],[Cliente]]&amp;" - "&amp;TabClienteLocalidade[[#This Row],[Localidade]])</f>
        <v>COMPESA - VERA CRUZ</v>
      </c>
      <c r="AC531" s="191"/>
      <c r="AD531" s="191" t="e">
        <f t="shared" si="32"/>
        <v>#VALUE!</v>
      </c>
      <c r="AE531" s="191" t="e">
        <f t="shared" si="33"/>
        <v>#VALUE!</v>
      </c>
      <c r="AF531" s="191"/>
      <c r="AG531" s="191"/>
      <c r="AH531" s="191"/>
    </row>
    <row r="532" spans="1:34" x14ac:dyDescent="0.2">
      <c r="A532" s="14" t="str">
        <f t="shared" si="34"/>
        <v>(529, 'COMPESA', '', 'VERTENTES EE8', 'VERTENTES', 'PE', '', '', '0'),</v>
      </c>
      <c r="B532" s="14" t="s">
        <v>8395</v>
      </c>
      <c r="C532" s="14">
        <v>529</v>
      </c>
      <c r="D532" s="14" t="s">
        <v>8399</v>
      </c>
      <c r="E532" s="14" t="str">
        <f>"'"&amp;TabClienteLocalidade[[#This Row],[Cliente]]&amp;"'"</f>
        <v>'COMPESA'</v>
      </c>
      <c r="F532" s="14" t="s">
        <v>8399</v>
      </c>
      <c r="G532" s="14" t="str">
        <f>"'"&amp;TabClienteLocalidade[[#This Row],[Regional]]&amp;"'"</f>
        <v>''</v>
      </c>
      <c r="H532" s="14" t="s">
        <v>8399</v>
      </c>
      <c r="I532" s="14" t="str">
        <f>"'"&amp;TabClienteLocalidade[[#This Row],[Localidade]]&amp;"'"</f>
        <v>'VERTENTES EE8'</v>
      </c>
      <c r="J532" s="14" t="s">
        <v>8399</v>
      </c>
      <c r="K532" s="14" t="str">
        <f>"'"&amp;TabClienteLocalidade[[#This Row],[Colunas2]]&amp;"'"</f>
        <v>'VERTENTES'</v>
      </c>
      <c r="L532" s="14" t="s">
        <v>8399</v>
      </c>
      <c r="M532" s="14" t="str">
        <f>"'"&amp;TabClienteLocalidade[[#This Row],[UF]]&amp;"'"</f>
        <v>'PE'</v>
      </c>
      <c r="N532" s="14" t="s">
        <v>8399</v>
      </c>
      <c r="O532" s="14" t="str">
        <f>"'"&amp;IFERROR(TabClienteLocalidade[[#This Row],[Lat]],"")&amp;"'"</f>
        <v>''</v>
      </c>
      <c r="P532" s="14" t="s">
        <v>8399</v>
      </c>
      <c r="Q532" s="14" t="str">
        <f>"'"&amp;IFERROR(TabClienteLocalidade[[#This Row],[Log]],"")&amp;"'"</f>
        <v>''</v>
      </c>
      <c r="R532" s="14" t="s">
        <v>8399</v>
      </c>
      <c r="S532" s="14" t="str">
        <f t="shared" si="35"/>
        <v>'0'</v>
      </c>
      <c r="T532" s="213" t="s">
        <v>8397</v>
      </c>
      <c r="U532" s="213">
        <f>COUNTIFS(CLIENTE_FORN[NICK],TabClienteLocalidade[[#This Row],[Cliente]])</f>
        <v>1</v>
      </c>
      <c r="V532" s="145" t="s">
        <v>338</v>
      </c>
      <c r="W532" s="145"/>
      <c r="X532" s="145" t="s">
        <v>1712</v>
      </c>
      <c r="Y532" s="176" t="str">
        <f>IFERROR(INDEX(EtaCliente!K:K,MATCH(TabClienteLocalidade[[#This Row],[Validação]],EtaCliente!$B:$B,0)),TabClienteLocalidade[[#This Row],[Colunas14]])</f>
        <v>PE</v>
      </c>
      <c r="Z532" s="176" t="str">
        <f>IFERROR(INDEX(EtaCliente!M:M,MATCH(TabClienteLocalidade[[#This Row],[Validação]],EtaCliente!$B:$B,0)),TabClienteLocalidade[[#This Row],[Colunas13]])</f>
        <v>VERTENTES</v>
      </c>
      <c r="AA532" s="147">
        <f>COUNTIFS(EtaCliente!B:B,AB532,EtaCliente!B:B,"&gt;&amp;1")</f>
        <v>1</v>
      </c>
      <c r="AB532" s="146" t="str">
        <f>IF(TabClienteLocalidade[[#This Row],[Cliente]]="","",TabClienteLocalidade[[#This Row],[Cliente]]&amp;" - "&amp;TabClienteLocalidade[[#This Row],[Localidade]])</f>
        <v>COMPESA - VERTENTES EE8</v>
      </c>
      <c r="AC532" s="191"/>
      <c r="AD532" s="191" t="e">
        <f t="shared" si="32"/>
        <v>#VALUE!</v>
      </c>
      <c r="AE532" s="191" t="e">
        <f t="shared" si="33"/>
        <v>#VALUE!</v>
      </c>
      <c r="AF532" s="191"/>
      <c r="AG532" s="191"/>
      <c r="AH532" s="191"/>
    </row>
    <row r="533" spans="1:34" ht="12.75" customHeight="1" x14ac:dyDescent="0.2">
      <c r="A533" s="14" t="str">
        <f t="shared" si="34"/>
        <v>(530, 'COMPESA', '', 'VERTENTES EE9', 'VERTENTES', 'PE', '', '', '0'),</v>
      </c>
      <c r="B533" s="14" t="s">
        <v>8395</v>
      </c>
      <c r="C533" s="14">
        <v>530</v>
      </c>
      <c r="D533" s="14" t="s">
        <v>8399</v>
      </c>
      <c r="E533" s="14" t="str">
        <f>"'"&amp;TabClienteLocalidade[[#This Row],[Cliente]]&amp;"'"</f>
        <v>'COMPESA'</v>
      </c>
      <c r="F533" s="14" t="s">
        <v>8399</v>
      </c>
      <c r="G533" s="14" t="str">
        <f>"'"&amp;TabClienteLocalidade[[#This Row],[Regional]]&amp;"'"</f>
        <v>''</v>
      </c>
      <c r="H533" s="14" t="s">
        <v>8399</v>
      </c>
      <c r="I533" s="14" t="str">
        <f>"'"&amp;TabClienteLocalidade[[#This Row],[Localidade]]&amp;"'"</f>
        <v>'VERTENTES EE9'</v>
      </c>
      <c r="J533" s="14" t="s">
        <v>8399</v>
      </c>
      <c r="K533" s="14" t="str">
        <f>"'"&amp;TabClienteLocalidade[[#This Row],[Colunas2]]&amp;"'"</f>
        <v>'VERTENTES'</v>
      </c>
      <c r="L533" s="14" t="s">
        <v>8399</v>
      </c>
      <c r="M533" s="14" t="str">
        <f>"'"&amp;TabClienteLocalidade[[#This Row],[UF]]&amp;"'"</f>
        <v>'PE'</v>
      </c>
      <c r="N533" s="14" t="s">
        <v>8399</v>
      </c>
      <c r="O533" s="14" t="str">
        <f>"'"&amp;IFERROR(TabClienteLocalidade[[#This Row],[Lat]],"")&amp;"'"</f>
        <v>''</v>
      </c>
      <c r="P533" s="14" t="s">
        <v>8399</v>
      </c>
      <c r="Q533" s="14" t="str">
        <f>"'"&amp;IFERROR(TabClienteLocalidade[[#This Row],[Log]],"")&amp;"'"</f>
        <v>''</v>
      </c>
      <c r="R533" s="14" t="s">
        <v>8399</v>
      </c>
      <c r="S533" s="14" t="str">
        <f t="shared" si="35"/>
        <v>'0'</v>
      </c>
      <c r="T533" s="213" t="s">
        <v>8397</v>
      </c>
      <c r="U533" s="213">
        <f>COUNTIFS(CLIENTE_FORN[NICK],TabClienteLocalidade[[#This Row],[Cliente]])</f>
        <v>1</v>
      </c>
      <c r="V533" s="145" t="s">
        <v>338</v>
      </c>
      <c r="W533" s="145"/>
      <c r="X533" s="145" t="s">
        <v>7485</v>
      </c>
      <c r="Y533" s="176" t="str">
        <f>IFERROR(INDEX(EtaCliente!K:K,MATCH(TabClienteLocalidade[[#This Row],[Validação]],EtaCliente!$B:$B,0)),TabClienteLocalidade[[#This Row],[Colunas14]])</f>
        <v>PE</v>
      </c>
      <c r="Z533" s="176" t="str">
        <f>IFERROR(INDEX(EtaCliente!M:M,MATCH(TabClienteLocalidade[[#This Row],[Validação]],EtaCliente!$B:$B,0)),TabClienteLocalidade[[#This Row],[Colunas13]])</f>
        <v>VERTENTES</v>
      </c>
      <c r="AA533" s="147">
        <f>COUNTIFS(EtaCliente!B:B,AB533,EtaCliente!B:B,"&gt;&amp;1")</f>
        <v>1</v>
      </c>
      <c r="AB533" s="146" t="str">
        <f>IF(TabClienteLocalidade[[#This Row],[Cliente]]="","",TabClienteLocalidade[[#This Row],[Cliente]]&amp;" - "&amp;TabClienteLocalidade[[#This Row],[Localidade]])</f>
        <v>COMPESA - VERTENTES EE9</v>
      </c>
      <c r="AC533" s="191"/>
      <c r="AD533" s="191" t="e">
        <f t="shared" si="32"/>
        <v>#VALUE!</v>
      </c>
      <c r="AE533" s="191" t="e">
        <f t="shared" si="33"/>
        <v>#VALUE!</v>
      </c>
      <c r="AF533" s="191"/>
      <c r="AG533" s="191"/>
      <c r="AH533" s="191"/>
    </row>
    <row r="534" spans="1:34" x14ac:dyDescent="0.2">
      <c r="A534" s="14" t="str">
        <f t="shared" si="34"/>
        <v>(531, 'COMPESA', '', 'VICENCIA', 'VICENCIA', 'PE', '', '', '0'),</v>
      </c>
      <c r="B534" s="14" t="s">
        <v>8395</v>
      </c>
      <c r="C534" s="14">
        <v>531</v>
      </c>
      <c r="D534" s="14" t="s">
        <v>8399</v>
      </c>
      <c r="E534" s="14" t="str">
        <f>"'"&amp;TabClienteLocalidade[[#This Row],[Cliente]]&amp;"'"</f>
        <v>'COMPESA'</v>
      </c>
      <c r="F534" s="14" t="s">
        <v>8399</v>
      </c>
      <c r="G534" s="14" t="str">
        <f>"'"&amp;TabClienteLocalidade[[#This Row],[Regional]]&amp;"'"</f>
        <v>''</v>
      </c>
      <c r="H534" s="14" t="s">
        <v>8399</v>
      </c>
      <c r="I534" s="14" t="str">
        <f>"'"&amp;TabClienteLocalidade[[#This Row],[Localidade]]&amp;"'"</f>
        <v>'VICENCIA'</v>
      </c>
      <c r="J534" s="14" t="s">
        <v>8399</v>
      </c>
      <c r="K534" s="14" t="str">
        <f>"'"&amp;TabClienteLocalidade[[#This Row],[Colunas2]]&amp;"'"</f>
        <v>'VICENCIA'</v>
      </c>
      <c r="L534" s="14" t="s">
        <v>8399</v>
      </c>
      <c r="M534" s="14" t="str">
        <f>"'"&amp;TabClienteLocalidade[[#This Row],[UF]]&amp;"'"</f>
        <v>'PE'</v>
      </c>
      <c r="N534" s="14" t="s">
        <v>8399</v>
      </c>
      <c r="O534" s="14" t="str">
        <f>"'"&amp;IFERROR(TabClienteLocalidade[[#This Row],[Lat]],"")&amp;"'"</f>
        <v>''</v>
      </c>
      <c r="P534" s="14" t="s">
        <v>8399</v>
      </c>
      <c r="Q534" s="14" t="str">
        <f>"'"&amp;IFERROR(TabClienteLocalidade[[#This Row],[Log]],"")&amp;"'"</f>
        <v>''</v>
      </c>
      <c r="R534" s="14" t="s">
        <v>8399</v>
      </c>
      <c r="S534" s="14" t="str">
        <f t="shared" si="35"/>
        <v>'0'</v>
      </c>
      <c r="T534" s="213" t="s">
        <v>8397</v>
      </c>
      <c r="U534" s="213">
        <f>COUNTIFS(CLIENTE_FORN[NICK],TabClienteLocalidade[[#This Row],[Cliente]])</f>
        <v>1</v>
      </c>
      <c r="V534" s="174" t="s">
        <v>338</v>
      </c>
      <c r="W534" s="175"/>
      <c r="X534" s="175" t="s">
        <v>8137</v>
      </c>
      <c r="Y534" s="176" t="str">
        <f>IFERROR(INDEX(EtaCliente!K:K,MATCH(TabClienteLocalidade[[#This Row],[Validação]],EtaCliente!$B:$B,0)),TabClienteLocalidade[[#This Row],[Colunas14]])</f>
        <v>PE</v>
      </c>
      <c r="Z534" s="176" t="str">
        <f>IFERROR(INDEX(EtaCliente!M:M,MATCH(TabClienteLocalidade[[#This Row],[Validação]],EtaCliente!$B:$B,0)),TabClienteLocalidade[[#This Row],[Colunas13]])</f>
        <v>VICENCIA</v>
      </c>
      <c r="AA534" s="176">
        <f>COUNTIFS(EtaCliente!B:B,AB534,EtaCliente!B:B,"&gt;&amp;1")</f>
        <v>1</v>
      </c>
      <c r="AB534" s="176" t="str">
        <f>IF(TabClienteLocalidade[[#This Row],[Cliente]]="","",TabClienteLocalidade[[#This Row],[Cliente]]&amp;" - "&amp;TabClienteLocalidade[[#This Row],[Localidade]])</f>
        <v>COMPESA - VICENCIA</v>
      </c>
      <c r="AC534" s="191"/>
      <c r="AD534" s="191" t="e">
        <f t="shared" si="32"/>
        <v>#VALUE!</v>
      </c>
      <c r="AE534" s="191" t="e">
        <f t="shared" si="33"/>
        <v>#VALUE!</v>
      </c>
      <c r="AF534" s="191"/>
      <c r="AG534" s="191"/>
      <c r="AH534" s="191"/>
    </row>
    <row r="535" spans="1:34" x14ac:dyDescent="0.2">
      <c r="A535" s="14" t="str">
        <f t="shared" si="34"/>
        <v>(532, 'COMPESA', '', 'VICENCIA VERTENTINHA', 'VICENCIA', 'PE', '', '', '0'),</v>
      </c>
      <c r="B535" s="14" t="s">
        <v>8395</v>
      </c>
      <c r="C535" s="14">
        <v>532</v>
      </c>
      <c r="D535" s="14" t="s">
        <v>8399</v>
      </c>
      <c r="E535" s="14" t="str">
        <f>"'"&amp;TabClienteLocalidade[[#This Row],[Cliente]]&amp;"'"</f>
        <v>'COMPESA'</v>
      </c>
      <c r="F535" s="14" t="s">
        <v>8399</v>
      </c>
      <c r="G535" s="14" t="str">
        <f>"'"&amp;TabClienteLocalidade[[#This Row],[Regional]]&amp;"'"</f>
        <v>''</v>
      </c>
      <c r="H535" s="14" t="s">
        <v>8399</v>
      </c>
      <c r="I535" s="14" t="str">
        <f>"'"&amp;TabClienteLocalidade[[#This Row],[Localidade]]&amp;"'"</f>
        <v>'VICENCIA VERTENTINHA'</v>
      </c>
      <c r="J535" s="14" t="s">
        <v>8399</v>
      </c>
      <c r="K535" s="14" t="str">
        <f>"'"&amp;TabClienteLocalidade[[#This Row],[Colunas2]]&amp;"'"</f>
        <v>'VICENCIA'</v>
      </c>
      <c r="L535" s="14" t="s">
        <v>8399</v>
      </c>
      <c r="M535" s="14" t="str">
        <f>"'"&amp;TabClienteLocalidade[[#This Row],[UF]]&amp;"'"</f>
        <v>'PE'</v>
      </c>
      <c r="N535" s="14" t="s">
        <v>8399</v>
      </c>
      <c r="O535" s="14" t="str">
        <f>"'"&amp;IFERROR(TabClienteLocalidade[[#This Row],[Lat]],"")&amp;"'"</f>
        <v>''</v>
      </c>
      <c r="P535" s="14" t="s">
        <v>8399</v>
      </c>
      <c r="Q535" s="14" t="str">
        <f>"'"&amp;IFERROR(TabClienteLocalidade[[#This Row],[Log]],"")&amp;"'"</f>
        <v>''</v>
      </c>
      <c r="R535" s="14" t="s">
        <v>8399</v>
      </c>
      <c r="S535" s="14" t="str">
        <f t="shared" si="35"/>
        <v>'0'</v>
      </c>
      <c r="T535" s="213" t="s">
        <v>8397</v>
      </c>
      <c r="U535" s="213">
        <f>COUNTIFS(CLIENTE_FORN[NICK],TabClienteLocalidade[[#This Row],[Cliente]])</f>
        <v>1</v>
      </c>
      <c r="V535" s="174" t="s">
        <v>338</v>
      </c>
      <c r="W535" s="175"/>
      <c r="X535" s="175" t="s">
        <v>8138</v>
      </c>
      <c r="Y535" s="176" t="str">
        <f>IFERROR(INDEX(EtaCliente!K:K,MATCH(TabClienteLocalidade[[#This Row],[Validação]],EtaCliente!$B:$B,0)),TabClienteLocalidade[[#This Row],[Colunas14]])</f>
        <v>PE</v>
      </c>
      <c r="Z535" s="176" t="str">
        <f>IFERROR(INDEX(EtaCliente!M:M,MATCH(TabClienteLocalidade[[#This Row],[Validação]],EtaCliente!$B:$B,0)),TabClienteLocalidade[[#This Row],[Colunas13]])</f>
        <v>VICENCIA</v>
      </c>
      <c r="AA535" s="176">
        <f>COUNTIFS(EtaCliente!B:B,AB535,EtaCliente!B:B,"&gt;&amp;1")</f>
        <v>1</v>
      </c>
      <c r="AB535" s="176" t="str">
        <f>IF(TabClienteLocalidade[[#This Row],[Cliente]]="","",TabClienteLocalidade[[#This Row],[Cliente]]&amp;" - "&amp;TabClienteLocalidade[[#This Row],[Localidade]])</f>
        <v>COMPESA - VICENCIA VERTENTINHA</v>
      </c>
      <c r="AC535" s="191"/>
      <c r="AD535" s="191" t="e">
        <f t="shared" si="32"/>
        <v>#VALUE!</v>
      </c>
      <c r="AE535" s="191" t="e">
        <f t="shared" si="33"/>
        <v>#VALUE!</v>
      </c>
      <c r="AF535" s="191"/>
      <c r="AG535" s="191"/>
      <c r="AH535" s="191"/>
    </row>
    <row r="536" spans="1:34" x14ac:dyDescent="0.2">
      <c r="A536" s="14" t="str">
        <f t="shared" si="34"/>
        <v>(533, 'COMPESA', '', 'VITORIA', 'VITORIA DE SANTO ANTAO', 'PE', '', '', '0'),</v>
      </c>
      <c r="B536" s="14" t="s">
        <v>8395</v>
      </c>
      <c r="C536" s="14">
        <v>533</v>
      </c>
      <c r="D536" s="14" t="s">
        <v>8399</v>
      </c>
      <c r="E536" s="14" t="str">
        <f>"'"&amp;TabClienteLocalidade[[#This Row],[Cliente]]&amp;"'"</f>
        <v>'COMPESA'</v>
      </c>
      <c r="F536" s="14" t="s">
        <v>8399</v>
      </c>
      <c r="G536" s="14" t="str">
        <f>"'"&amp;TabClienteLocalidade[[#This Row],[Regional]]&amp;"'"</f>
        <v>''</v>
      </c>
      <c r="H536" s="14" t="s">
        <v>8399</v>
      </c>
      <c r="I536" s="14" t="str">
        <f>"'"&amp;TabClienteLocalidade[[#This Row],[Localidade]]&amp;"'"</f>
        <v>'VITORIA'</v>
      </c>
      <c r="J536" s="14" t="s">
        <v>8399</v>
      </c>
      <c r="K536" s="14" t="str">
        <f>"'"&amp;TabClienteLocalidade[[#This Row],[Colunas2]]&amp;"'"</f>
        <v>'VITORIA DE SANTO ANTAO'</v>
      </c>
      <c r="L536" s="14" t="s">
        <v>8399</v>
      </c>
      <c r="M536" s="14" t="str">
        <f>"'"&amp;TabClienteLocalidade[[#This Row],[UF]]&amp;"'"</f>
        <v>'PE'</v>
      </c>
      <c r="N536" s="14" t="s">
        <v>8399</v>
      </c>
      <c r="O536" s="14" t="str">
        <f>"'"&amp;IFERROR(TabClienteLocalidade[[#This Row],[Lat]],"")&amp;"'"</f>
        <v>''</v>
      </c>
      <c r="P536" s="14" t="s">
        <v>8399</v>
      </c>
      <c r="Q536" s="14" t="str">
        <f>"'"&amp;IFERROR(TabClienteLocalidade[[#This Row],[Log]],"")&amp;"'"</f>
        <v>''</v>
      </c>
      <c r="R536" s="14" t="s">
        <v>8399</v>
      </c>
      <c r="S536" s="14" t="str">
        <f t="shared" si="35"/>
        <v>'0'</v>
      </c>
      <c r="T536" s="213" t="s">
        <v>8397</v>
      </c>
      <c r="U536" s="213">
        <f>COUNTIFS(CLIENTE_FORN[NICK],TabClienteLocalidade[[#This Row],[Cliente]])</f>
        <v>1</v>
      </c>
      <c r="V536" s="145" t="s">
        <v>338</v>
      </c>
      <c r="W536" s="145"/>
      <c r="X536" s="145" t="s">
        <v>1713</v>
      </c>
      <c r="Y536" s="176" t="str">
        <f>IFERROR(INDEX(EtaCliente!K:K,MATCH(TabClienteLocalidade[[#This Row],[Validação]],EtaCliente!$B:$B,0)),TabClienteLocalidade[[#This Row],[Colunas14]])</f>
        <v>PE</v>
      </c>
      <c r="Z536" s="176" t="str">
        <f>IFERROR(INDEX(EtaCliente!M:M,MATCH(TabClienteLocalidade[[#This Row],[Validação]],EtaCliente!$B:$B,0)),TabClienteLocalidade[[#This Row],[Colunas13]])</f>
        <v>VITORIA DE SANTO ANTAO</v>
      </c>
      <c r="AA536" s="147">
        <f>COUNTIFS(EtaCliente!B:B,AB536,EtaCliente!B:B,"&gt;&amp;1")</f>
        <v>1</v>
      </c>
      <c r="AB536" s="146" t="str">
        <f>IF(TabClienteLocalidade[[#This Row],[Cliente]]="","",TabClienteLocalidade[[#This Row],[Cliente]]&amp;" - "&amp;TabClienteLocalidade[[#This Row],[Localidade]])</f>
        <v>COMPESA - VITORIA</v>
      </c>
      <c r="AC536" s="191"/>
      <c r="AD536" s="191" t="e">
        <f t="shared" si="32"/>
        <v>#VALUE!</v>
      </c>
      <c r="AE536" s="191" t="e">
        <f t="shared" si="33"/>
        <v>#VALUE!</v>
      </c>
      <c r="AF536" s="191"/>
      <c r="AG536" s="191"/>
      <c r="AH536" s="191"/>
    </row>
    <row r="537" spans="1:34" x14ac:dyDescent="0.2">
      <c r="A537" s="14" t="str">
        <f t="shared" si="34"/>
        <v>(534, 'COMPESA', '', 'CONDADO (ZENITE)', 'CONDADO', 'PE', '', '', '0'),</v>
      </c>
      <c r="B537" s="14" t="s">
        <v>8395</v>
      </c>
      <c r="C537" s="14">
        <v>534</v>
      </c>
      <c r="D537" s="14" t="s">
        <v>8399</v>
      </c>
      <c r="E537" s="14" t="str">
        <f>"'"&amp;TabClienteLocalidade[[#This Row],[Cliente]]&amp;"'"</f>
        <v>'COMPESA'</v>
      </c>
      <c r="F537" s="14" t="s">
        <v>8399</v>
      </c>
      <c r="G537" s="14" t="str">
        <f>"'"&amp;TabClienteLocalidade[[#This Row],[Regional]]&amp;"'"</f>
        <v>''</v>
      </c>
      <c r="H537" s="14" t="s">
        <v>8399</v>
      </c>
      <c r="I537" s="14" t="str">
        <f>"'"&amp;TabClienteLocalidade[[#This Row],[Localidade]]&amp;"'"</f>
        <v>'CONDADO (ZENITE)'</v>
      </c>
      <c r="J537" s="14" t="s">
        <v>8399</v>
      </c>
      <c r="K537" s="14" t="str">
        <f>"'"&amp;TabClienteLocalidade[[#This Row],[Colunas2]]&amp;"'"</f>
        <v>'CONDADO'</v>
      </c>
      <c r="L537" s="14" t="s">
        <v>8399</v>
      </c>
      <c r="M537" s="14" t="str">
        <f>"'"&amp;TabClienteLocalidade[[#This Row],[UF]]&amp;"'"</f>
        <v>'PE'</v>
      </c>
      <c r="N537" s="14" t="s">
        <v>8399</v>
      </c>
      <c r="O537" s="14" t="str">
        <f>"'"&amp;IFERROR(TabClienteLocalidade[[#This Row],[Lat]],"")&amp;"'"</f>
        <v>''</v>
      </c>
      <c r="P537" s="14" t="s">
        <v>8399</v>
      </c>
      <c r="Q537" s="14" t="str">
        <f>"'"&amp;IFERROR(TabClienteLocalidade[[#This Row],[Log]],"")&amp;"'"</f>
        <v>''</v>
      </c>
      <c r="R537" s="14" t="s">
        <v>8399</v>
      </c>
      <c r="S537" s="14" t="str">
        <f t="shared" si="35"/>
        <v>'0'</v>
      </c>
      <c r="T537" s="213" t="s">
        <v>8397</v>
      </c>
      <c r="U537" s="213">
        <f>COUNTIFS(CLIENTE_FORN[NICK],TabClienteLocalidade[[#This Row],[Cliente]])</f>
        <v>1</v>
      </c>
      <c r="V537" s="174" t="s">
        <v>338</v>
      </c>
      <c r="W537" s="175"/>
      <c r="X537" s="143" t="s">
        <v>8435</v>
      </c>
      <c r="Y537" s="176" t="str">
        <f>IFERROR(INDEX(EtaCliente!K:K,MATCH(TabClienteLocalidade[[#This Row],[Validação]],EtaCliente!$B:$B,0)),TabClienteLocalidade[[#This Row],[Colunas14]])</f>
        <v>PE</v>
      </c>
      <c r="Z537" s="176" t="str">
        <f>IFERROR(INDEX(EtaCliente!M:M,MATCH(TabClienteLocalidade[[#This Row],[Validação]],EtaCliente!$B:$B,0)),TabClienteLocalidade[[#This Row],[Colunas13]])</f>
        <v>CONDADO</v>
      </c>
      <c r="AA537" s="176">
        <f>COUNTIFS(EtaCliente!B:B,AB537,EtaCliente!B:B,"&gt;&amp;1")</f>
        <v>0</v>
      </c>
      <c r="AB537" s="176" t="str">
        <f>IF(TabClienteLocalidade[[#This Row],[Cliente]]="","",TabClienteLocalidade[[#This Row],[Cliente]]&amp;" - "&amp;TabClienteLocalidade[[#This Row],[Localidade]])</f>
        <v>COMPESA - CONDADO (ZENITE)</v>
      </c>
      <c r="AC537" s="191"/>
      <c r="AD537" s="191" t="e">
        <f t="shared" si="32"/>
        <v>#VALUE!</v>
      </c>
      <c r="AE537" s="191" t="e">
        <f t="shared" si="33"/>
        <v>#VALUE!</v>
      </c>
      <c r="AF537" s="191"/>
      <c r="AG537" s="191" t="s">
        <v>7448</v>
      </c>
      <c r="AH537" s="191" t="s">
        <v>1244</v>
      </c>
    </row>
    <row r="538" spans="1:34" ht="12.75" customHeight="1" x14ac:dyDescent="0.2">
      <c r="A538" s="14" t="str">
        <f t="shared" si="34"/>
        <v>(535, 'COSANPA', '', '40 HORAS SABIA', 'ANANINDEUA', 'PA', '', '', '0'),</v>
      </c>
      <c r="B538" s="14" t="s">
        <v>8395</v>
      </c>
      <c r="C538" s="14">
        <v>535</v>
      </c>
      <c r="D538" s="14" t="s">
        <v>8399</v>
      </c>
      <c r="E538" s="14" t="str">
        <f>"'"&amp;TabClienteLocalidade[[#This Row],[Cliente]]&amp;"'"</f>
        <v>'COSANPA'</v>
      </c>
      <c r="F538" s="14" t="s">
        <v>8399</v>
      </c>
      <c r="G538" s="14" t="str">
        <f>"'"&amp;TabClienteLocalidade[[#This Row],[Regional]]&amp;"'"</f>
        <v>''</v>
      </c>
      <c r="H538" s="14" t="s">
        <v>8399</v>
      </c>
      <c r="I538" s="14" t="str">
        <f>"'"&amp;TabClienteLocalidade[[#This Row],[Localidade]]&amp;"'"</f>
        <v>'40 HORAS SABIA'</v>
      </c>
      <c r="J538" s="14" t="s">
        <v>8399</v>
      </c>
      <c r="K538" s="14" t="str">
        <f>"'"&amp;TabClienteLocalidade[[#This Row],[Colunas2]]&amp;"'"</f>
        <v>'ANANINDEUA'</v>
      </c>
      <c r="L538" s="14" t="s">
        <v>8399</v>
      </c>
      <c r="M538" s="14" t="str">
        <f>"'"&amp;TabClienteLocalidade[[#This Row],[UF]]&amp;"'"</f>
        <v>'PA'</v>
      </c>
      <c r="N538" s="14" t="s">
        <v>8399</v>
      </c>
      <c r="O538" s="14" t="str">
        <f>"'"&amp;IFERROR(TabClienteLocalidade[[#This Row],[Lat]],"")&amp;"'"</f>
        <v>''</v>
      </c>
      <c r="P538" s="14" t="s">
        <v>8399</v>
      </c>
      <c r="Q538" s="14" t="str">
        <f>"'"&amp;IFERROR(TabClienteLocalidade[[#This Row],[Log]],"")&amp;"'"</f>
        <v>''</v>
      </c>
      <c r="R538" s="14" t="s">
        <v>8399</v>
      </c>
      <c r="S538" s="14" t="str">
        <f t="shared" si="35"/>
        <v>'0'</v>
      </c>
      <c r="T538" s="213" t="s">
        <v>8397</v>
      </c>
      <c r="U538" s="213">
        <f>COUNTIFS(CLIENTE_FORN[NICK],TabClienteLocalidade[[#This Row],[Cliente]])</f>
        <v>1</v>
      </c>
      <c r="V538" s="143" t="s">
        <v>241</v>
      </c>
      <c r="X538" s="145" t="s">
        <v>1556</v>
      </c>
      <c r="Y538" s="176" t="str">
        <f>IFERROR(INDEX(EtaCliente!K:K,MATCH(TabClienteLocalidade[[#This Row],[Validação]],EtaCliente!$B:$B,0)),TabClienteLocalidade[[#This Row],[Colunas14]])</f>
        <v>PA</v>
      </c>
      <c r="Z538" s="176" t="str">
        <f>IFERROR(INDEX(EtaCliente!M:M,MATCH(TabClienteLocalidade[[#This Row],[Validação]],EtaCliente!$B:$B,0)),TabClienteLocalidade[[#This Row],[Colunas13]])</f>
        <v>ANANINDEUA</v>
      </c>
      <c r="AA538" s="147">
        <f>COUNTIFS(EtaCliente!B:B,AB538,EtaCliente!B:B,"&gt;&amp;1")</f>
        <v>1</v>
      </c>
      <c r="AB538" s="147" t="str">
        <f>IF(TabClienteLocalidade[[#This Row],[Cliente]]="","",TabClienteLocalidade[[#This Row],[Cliente]]&amp;" - "&amp;TabClienteLocalidade[[#This Row],[Localidade]])</f>
        <v>COSANPA - 40 HORAS SABIA</v>
      </c>
      <c r="AC538" s="191"/>
      <c r="AD538" s="191" t="e">
        <f t="shared" si="32"/>
        <v>#VALUE!</v>
      </c>
      <c r="AE538" s="191" t="e">
        <f t="shared" si="33"/>
        <v>#VALUE!</v>
      </c>
      <c r="AF538" s="191"/>
      <c r="AG538" s="191"/>
      <c r="AH538" s="191"/>
    </row>
    <row r="539" spans="1:34" x14ac:dyDescent="0.2">
      <c r="A539" s="14" t="str">
        <f t="shared" si="34"/>
        <v>(536, 'COSANPA', '', '5º SETOR', 'BELEM', 'PA', '-1.427460', ' -48.456377', '0'),</v>
      </c>
      <c r="B539" s="14" t="s">
        <v>8395</v>
      </c>
      <c r="C539" s="14">
        <v>536</v>
      </c>
      <c r="D539" s="14" t="s">
        <v>8399</v>
      </c>
      <c r="E539" s="14" t="str">
        <f>"'"&amp;TabClienteLocalidade[[#This Row],[Cliente]]&amp;"'"</f>
        <v>'COSANPA'</v>
      </c>
      <c r="F539" s="14" t="s">
        <v>8399</v>
      </c>
      <c r="G539" s="14" t="str">
        <f>"'"&amp;TabClienteLocalidade[[#This Row],[Regional]]&amp;"'"</f>
        <v>''</v>
      </c>
      <c r="H539" s="14" t="s">
        <v>8399</v>
      </c>
      <c r="I539" s="14" t="str">
        <f>"'"&amp;TabClienteLocalidade[[#This Row],[Localidade]]&amp;"'"</f>
        <v>'5º SETOR'</v>
      </c>
      <c r="J539" s="14" t="s">
        <v>8399</v>
      </c>
      <c r="K539" s="14" t="str">
        <f>"'"&amp;TabClienteLocalidade[[#This Row],[Colunas2]]&amp;"'"</f>
        <v>'BELEM'</v>
      </c>
      <c r="L539" s="14" t="s">
        <v>8399</v>
      </c>
      <c r="M539" s="14" t="str">
        <f>"'"&amp;TabClienteLocalidade[[#This Row],[UF]]&amp;"'"</f>
        <v>'PA'</v>
      </c>
      <c r="N539" s="14" t="s">
        <v>8399</v>
      </c>
      <c r="O539" s="14" t="str">
        <f>"'"&amp;IFERROR(TabClienteLocalidade[[#This Row],[Lat]],"")&amp;"'"</f>
        <v>'-1.427460'</v>
      </c>
      <c r="P539" s="14" t="s">
        <v>8399</v>
      </c>
      <c r="Q539" s="14" t="str">
        <f>"'"&amp;IFERROR(TabClienteLocalidade[[#This Row],[Log]],"")&amp;"'"</f>
        <v>' -48.456377'</v>
      </c>
      <c r="R539" s="14" t="s">
        <v>8399</v>
      </c>
      <c r="S539" s="14" t="str">
        <f t="shared" si="35"/>
        <v>'0'</v>
      </c>
      <c r="T539" s="213" t="s">
        <v>8397</v>
      </c>
      <c r="U539" s="213">
        <f>COUNTIFS(CLIENTE_FORN[NICK],TabClienteLocalidade[[#This Row],[Cliente]])</f>
        <v>1</v>
      </c>
      <c r="V539" s="143" t="s">
        <v>241</v>
      </c>
      <c r="X539" s="145" t="s">
        <v>7377</v>
      </c>
      <c r="Y539" s="176" t="str">
        <f>IFERROR(INDEX(EtaCliente!K:K,MATCH(TabClienteLocalidade[[#This Row],[Validação]],EtaCliente!$B:$B,0)),TabClienteLocalidade[[#This Row],[Colunas14]])</f>
        <v>PA</v>
      </c>
      <c r="Z539" s="176" t="str">
        <f>IFERROR(INDEX(EtaCliente!M:M,MATCH(TabClienteLocalidade[[#This Row],[Validação]],EtaCliente!$B:$B,0)),TabClienteLocalidade[[#This Row],[Colunas13]])</f>
        <v>BELEM</v>
      </c>
      <c r="AA539" s="147">
        <f>COUNTIFS(EtaCliente!B:B,AB539,EtaCliente!B:B,"&gt;&amp;1")</f>
        <v>1</v>
      </c>
      <c r="AB539" s="147" t="str">
        <f>IF(TabClienteLocalidade[[#This Row],[Cliente]]="","",TabClienteLocalidade[[#This Row],[Cliente]]&amp;" - "&amp;TabClienteLocalidade[[#This Row],[Localidade]])</f>
        <v>COSANPA - 5º SETOR</v>
      </c>
      <c r="AC539" s="191" t="s">
        <v>8258</v>
      </c>
      <c r="AD539" s="191" t="str">
        <f t="shared" si="32"/>
        <v>-1.427460</v>
      </c>
      <c r="AE539" s="191" t="str">
        <f t="shared" si="33"/>
        <v xml:space="preserve"> -48.456377</v>
      </c>
      <c r="AF539" s="191"/>
      <c r="AG539" s="191"/>
      <c r="AH539" s="191"/>
    </row>
    <row r="540" spans="1:34" x14ac:dyDescent="0.2">
      <c r="A540" s="14" t="str">
        <f t="shared" si="34"/>
        <v>(537, 'COSANPA', '', 'ABAETETUBA', 'ABAETETUBA', 'PA', '-1.7214709', '-48.8820381', '0'),</v>
      </c>
      <c r="B540" s="14" t="s">
        <v>8395</v>
      </c>
      <c r="C540" s="14">
        <v>537</v>
      </c>
      <c r="D540" s="14" t="s">
        <v>8399</v>
      </c>
      <c r="E540" s="14" t="str">
        <f>"'"&amp;TabClienteLocalidade[[#This Row],[Cliente]]&amp;"'"</f>
        <v>'COSANPA'</v>
      </c>
      <c r="F540" s="14" t="s">
        <v>8399</v>
      </c>
      <c r="G540" s="14" t="str">
        <f>"'"&amp;TabClienteLocalidade[[#This Row],[Regional]]&amp;"'"</f>
        <v>''</v>
      </c>
      <c r="H540" s="14" t="s">
        <v>8399</v>
      </c>
      <c r="I540" s="14" t="str">
        <f>"'"&amp;TabClienteLocalidade[[#This Row],[Localidade]]&amp;"'"</f>
        <v>'ABAETETUBA'</v>
      </c>
      <c r="J540" s="14" t="s">
        <v>8399</v>
      </c>
      <c r="K540" s="14" t="str">
        <f>"'"&amp;TabClienteLocalidade[[#This Row],[Colunas2]]&amp;"'"</f>
        <v>'ABAETETUBA'</v>
      </c>
      <c r="L540" s="14" t="s">
        <v>8399</v>
      </c>
      <c r="M540" s="14" t="str">
        <f>"'"&amp;TabClienteLocalidade[[#This Row],[UF]]&amp;"'"</f>
        <v>'PA'</v>
      </c>
      <c r="N540" s="14" t="s">
        <v>8399</v>
      </c>
      <c r="O540" s="14" t="str">
        <f>"'"&amp;IFERROR(TabClienteLocalidade[[#This Row],[Lat]],"")&amp;"'"</f>
        <v>'-1.7214709'</v>
      </c>
      <c r="P540" s="14" t="s">
        <v>8399</v>
      </c>
      <c r="Q540" s="14" t="str">
        <f>"'"&amp;IFERROR(TabClienteLocalidade[[#This Row],[Log]],"")&amp;"'"</f>
        <v>'-48.8820381'</v>
      </c>
      <c r="R540" s="14" t="s">
        <v>8399</v>
      </c>
      <c r="S540" s="14" t="str">
        <f t="shared" si="35"/>
        <v>'0'</v>
      </c>
      <c r="T540" s="213" t="s">
        <v>8397</v>
      </c>
      <c r="U540" s="213">
        <f>COUNTIFS(CLIENTE_FORN[NICK],TabClienteLocalidade[[#This Row],[Cliente]])</f>
        <v>1</v>
      </c>
      <c r="V540" s="143" t="s">
        <v>241</v>
      </c>
      <c r="X540" s="145" t="s">
        <v>1059</v>
      </c>
      <c r="Y540" s="176" t="str">
        <f>IFERROR(INDEX(EtaCliente!K:K,MATCH(TabClienteLocalidade[[#This Row],[Validação]],EtaCliente!$B:$B,0)),TabClienteLocalidade[[#This Row],[Colunas14]])</f>
        <v>PA</v>
      </c>
      <c r="Z540" s="176" t="str">
        <f>IFERROR(INDEX(EtaCliente!M:M,MATCH(TabClienteLocalidade[[#This Row],[Validação]],EtaCliente!$B:$B,0)),TabClienteLocalidade[[#This Row],[Colunas13]])</f>
        <v>ABAETETUBA</v>
      </c>
      <c r="AA540" s="147">
        <f>COUNTIFS(EtaCliente!B:B,AB540,EtaCliente!B:B,"&gt;&amp;1")</f>
        <v>1</v>
      </c>
      <c r="AB540" s="147" t="str">
        <f>IF(TabClienteLocalidade[[#This Row],[Cliente]]="","",TabClienteLocalidade[[#This Row],[Cliente]]&amp;" - "&amp;TabClienteLocalidade[[#This Row],[Localidade]])</f>
        <v>COSANPA - ABAETETUBA</v>
      </c>
      <c r="AC540" s="191" t="s">
        <v>8349</v>
      </c>
      <c r="AD540" s="191" t="str">
        <f t="shared" si="32"/>
        <v>-1.7214709</v>
      </c>
      <c r="AE540" s="191" t="str">
        <f t="shared" si="33"/>
        <v>-48.8820381</v>
      </c>
      <c r="AF540" s="191"/>
      <c r="AG540" s="191"/>
      <c r="AH540" s="191"/>
    </row>
    <row r="541" spans="1:34" ht="15" customHeight="1" x14ac:dyDescent="0.25">
      <c r="A541" s="14" t="str">
        <f t="shared" si="34"/>
        <v>(538, 'COSANPA', '', 'ABAETETUBA ALGODOAL', 'ABAETETUBA', 'PA', '', '', '0'),</v>
      </c>
      <c r="B541" s="14" t="s">
        <v>8395</v>
      </c>
      <c r="C541" s="14">
        <v>538</v>
      </c>
      <c r="D541" s="14" t="s">
        <v>8399</v>
      </c>
      <c r="E541" s="14" t="str">
        <f>"'"&amp;TabClienteLocalidade[[#This Row],[Cliente]]&amp;"'"</f>
        <v>'COSANPA'</v>
      </c>
      <c r="F541" s="14" t="s">
        <v>8399</v>
      </c>
      <c r="G541" s="14" t="str">
        <f>"'"&amp;TabClienteLocalidade[[#This Row],[Regional]]&amp;"'"</f>
        <v>''</v>
      </c>
      <c r="H541" s="14" t="s">
        <v>8399</v>
      </c>
      <c r="I541" s="14" t="str">
        <f>"'"&amp;TabClienteLocalidade[[#This Row],[Localidade]]&amp;"'"</f>
        <v>'ABAETETUBA ALGODOAL'</v>
      </c>
      <c r="J541" s="14" t="s">
        <v>8399</v>
      </c>
      <c r="K541" s="14" t="str">
        <f>"'"&amp;TabClienteLocalidade[[#This Row],[Colunas2]]&amp;"'"</f>
        <v>'ABAETETUBA'</v>
      </c>
      <c r="L541" s="14" t="s">
        <v>8399</v>
      </c>
      <c r="M541" s="14" t="str">
        <f>"'"&amp;TabClienteLocalidade[[#This Row],[UF]]&amp;"'"</f>
        <v>'PA'</v>
      </c>
      <c r="N541" s="14" t="s">
        <v>8399</v>
      </c>
      <c r="O541" s="14" t="str">
        <f>"'"&amp;IFERROR(TabClienteLocalidade[[#This Row],[Lat]],"")&amp;"'"</f>
        <v>''</v>
      </c>
      <c r="P541" s="14" t="s">
        <v>8399</v>
      </c>
      <c r="Q541" s="14" t="str">
        <f>"'"&amp;IFERROR(TabClienteLocalidade[[#This Row],[Log]],"")&amp;"'"</f>
        <v>''</v>
      </c>
      <c r="R541" s="14" t="s">
        <v>8399</v>
      </c>
      <c r="S541" s="14" t="str">
        <f t="shared" si="35"/>
        <v>'0'</v>
      </c>
      <c r="T541" s="213" t="s">
        <v>8397</v>
      </c>
      <c r="U541" s="213">
        <f>COUNTIFS(CLIENTE_FORN[NICK],TabClienteLocalidade[[#This Row],[Cliente]])</f>
        <v>1</v>
      </c>
      <c r="V541" s="143" t="s">
        <v>241</v>
      </c>
      <c r="X541" s="1" t="s">
        <v>7474</v>
      </c>
      <c r="Y541" s="176" t="str">
        <f>IFERROR(INDEX(EtaCliente!K:K,MATCH(TabClienteLocalidade[[#This Row],[Validação]],EtaCliente!$B:$B,0)),TabClienteLocalidade[[#This Row],[Colunas14]])</f>
        <v>PA</v>
      </c>
      <c r="Z541" s="176" t="str">
        <f>IFERROR(INDEX(EtaCliente!M:M,MATCH(TabClienteLocalidade[[#This Row],[Validação]],EtaCliente!$B:$B,0)),TabClienteLocalidade[[#This Row],[Colunas13]])</f>
        <v>ABAETETUBA</v>
      </c>
      <c r="AA541" s="147">
        <f>COUNTIFS(EtaCliente!B:B,AB541,EtaCliente!B:B,"&gt;&amp;1")</f>
        <v>1</v>
      </c>
      <c r="AB541" s="147" t="str">
        <f>IF(TabClienteLocalidade[[#This Row],[Cliente]]="","",TabClienteLocalidade[[#This Row],[Cliente]]&amp;" - "&amp;TabClienteLocalidade[[#This Row],[Localidade]])</f>
        <v>COSANPA - ABAETETUBA ALGODOAL</v>
      </c>
      <c r="AC541" s="191"/>
      <c r="AD541" s="191" t="e">
        <f t="shared" si="32"/>
        <v>#VALUE!</v>
      </c>
      <c r="AE541" s="191" t="e">
        <f t="shared" si="33"/>
        <v>#VALUE!</v>
      </c>
      <c r="AF541" s="191"/>
      <c r="AG541" s="191"/>
      <c r="AH541" s="191"/>
    </row>
    <row r="542" spans="1:34" x14ac:dyDescent="0.2">
      <c r="A542" s="14" t="str">
        <f t="shared" si="34"/>
        <v>(539, 'COSANPA', '', 'AFUÁ', '0', '0', '', '', '0'),</v>
      </c>
      <c r="B542" s="14" t="s">
        <v>8395</v>
      </c>
      <c r="C542" s="14">
        <v>539</v>
      </c>
      <c r="D542" s="14" t="s">
        <v>8399</v>
      </c>
      <c r="E542" s="14" t="str">
        <f>"'"&amp;TabClienteLocalidade[[#This Row],[Cliente]]&amp;"'"</f>
        <v>'COSANPA'</v>
      </c>
      <c r="F542" s="14" t="s">
        <v>8399</v>
      </c>
      <c r="G542" s="14" t="str">
        <f>"'"&amp;TabClienteLocalidade[[#This Row],[Regional]]&amp;"'"</f>
        <v>''</v>
      </c>
      <c r="H542" s="14" t="s">
        <v>8399</v>
      </c>
      <c r="I542" s="14" t="str">
        <f>"'"&amp;TabClienteLocalidade[[#This Row],[Localidade]]&amp;"'"</f>
        <v>'AFUÁ'</v>
      </c>
      <c r="J542" s="14" t="s">
        <v>8399</v>
      </c>
      <c r="K542" s="14" t="str">
        <f>"'"&amp;TabClienteLocalidade[[#This Row],[Colunas2]]&amp;"'"</f>
        <v>'0'</v>
      </c>
      <c r="L542" s="14" t="s">
        <v>8399</v>
      </c>
      <c r="M542" s="14" t="str">
        <f>"'"&amp;TabClienteLocalidade[[#This Row],[UF]]&amp;"'"</f>
        <v>'0'</v>
      </c>
      <c r="N542" s="14" t="s">
        <v>8399</v>
      </c>
      <c r="O542" s="14" t="str">
        <f>"'"&amp;IFERROR(TabClienteLocalidade[[#This Row],[Lat]],"")&amp;"'"</f>
        <v>''</v>
      </c>
      <c r="P542" s="14" t="s">
        <v>8399</v>
      </c>
      <c r="Q542" s="14" t="str">
        <f>"'"&amp;IFERROR(TabClienteLocalidade[[#This Row],[Log]],"")&amp;"'"</f>
        <v>''</v>
      </c>
      <c r="R542" s="14" t="s">
        <v>8399</v>
      </c>
      <c r="S542" s="14" t="str">
        <f t="shared" si="35"/>
        <v>'0'</v>
      </c>
      <c r="T542" s="213" t="s">
        <v>8397</v>
      </c>
      <c r="U542" s="213">
        <f>COUNTIFS(CLIENTE_FORN[NICK],TabClienteLocalidade[[#This Row],[Cliente]])</f>
        <v>1</v>
      </c>
      <c r="V542" s="143" t="s">
        <v>241</v>
      </c>
      <c r="X542" s="153" t="s">
        <v>7313</v>
      </c>
      <c r="Y542" s="176">
        <f>IFERROR(INDEX(EtaCliente!K:K,MATCH(TabClienteLocalidade[[#This Row],[Validação]],EtaCliente!$B:$B,0)),TabClienteLocalidade[[#This Row],[Colunas14]])</f>
        <v>0</v>
      </c>
      <c r="Z542" s="176">
        <f>IFERROR(INDEX(EtaCliente!M:M,MATCH(TabClienteLocalidade[[#This Row],[Validação]],EtaCliente!$B:$B,0)),TabClienteLocalidade[[#This Row],[Colunas13]])</f>
        <v>0</v>
      </c>
      <c r="AA542" s="147">
        <f>COUNTIFS(EtaCliente!B:B,AB542,EtaCliente!B:B,"&gt;&amp;1")</f>
        <v>0</v>
      </c>
      <c r="AB542" s="147" t="str">
        <f>IF(TabClienteLocalidade[[#This Row],[Cliente]]="","",TabClienteLocalidade[[#This Row],[Cliente]]&amp;" - "&amp;TabClienteLocalidade[[#This Row],[Localidade]])</f>
        <v>COSANPA - AFUÁ</v>
      </c>
      <c r="AC542" s="191"/>
      <c r="AD542" s="191" t="e">
        <f t="shared" si="32"/>
        <v>#VALUE!</v>
      </c>
      <c r="AE542" s="191" t="e">
        <f t="shared" si="33"/>
        <v>#VALUE!</v>
      </c>
      <c r="AF542" s="191"/>
      <c r="AG542" s="191"/>
      <c r="AH542" s="191"/>
    </row>
    <row r="543" spans="1:34" ht="12.75" customHeight="1" x14ac:dyDescent="0.2">
      <c r="A543" s="14" t="str">
        <f t="shared" si="34"/>
        <v>(540, 'COSANPA', '', 'ALENQUER', 'ALENQUER', 'PA', '', '', '0'),</v>
      </c>
      <c r="B543" s="14" t="s">
        <v>8395</v>
      </c>
      <c r="C543" s="14">
        <v>540</v>
      </c>
      <c r="D543" s="14" t="s">
        <v>8399</v>
      </c>
      <c r="E543" s="14" t="str">
        <f>"'"&amp;TabClienteLocalidade[[#This Row],[Cliente]]&amp;"'"</f>
        <v>'COSANPA'</v>
      </c>
      <c r="F543" s="14" t="s">
        <v>8399</v>
      </c>
      <c r="G543" s="14" t="str">
        <f>"'"&amp;TabClienteLocalidade[[#This Row],[Regional]]&amp;"'"</f>
        <v>''</v>
      </c>
      <c r="H543" s="14" t="s">
        <v>8399</v>
      </c>
      <c r="I543" s="14" t="str">
        <f>"'"&amp;TabClienteLocalidade[[#This Row],[Localidade]]&amp;"'"</f>
        <v>'ALENQUER'</v>
      </c>
      <c r="J543" s="14" t="s">
        <v>8399</v>
      </c>
      <c r="K543" s="14" t="str">
        <f>"'"&amp;TabClienteLocalidade[[#This Row],[Colunas2]]&amp;"'"</f>
        <v>'ALENQUER'</v>
      </c>
      <c r="L543" s="14" t="s">
        <v>8399</v>
      </c>
      <c r="M543" s="14" t="str">
        <f>"'"&amp;TabClienteLocalidade[[#This Row],[UF]]&amp;"'"</f>
        <v>'PA'</v>
      </c>
      <c r="N543" s="14" t="s">
        <v>8399</v>
      </c>
      <c r="O543" s="14" t="str">
        <f>"'"&amp;IFERROR(TabClienteLocalidade[[#This Row],[Lat]],"")&amp;"'"</f>
        <v>''</v>
      </c>
      <c r="P543" s="14" t="s">
        <v>8399</v>
      </c>
      <c r="Q543" s="14" t="str">
        <f>"'"&amp;IFERROR(TabClienteLocalidade[[#This Row],[Log]],"")&amp;"'"</f>
        <v>''</v>
      </c>
      <c r="R543" s="14" t="s">
        <v>8399</v>
      </c>
      <c r="S543" s="14" t="str">
        <f t="shared" si="35"/>
        <v>'0'</v>
      </c>
      <c r="T543" s="213" t="s">
        <v>8397</v>
      </c>
      <c r="U543" s="213">
        <f>COUNTIFS(CLIENTE_FORN[NICK],TabClienteLocalidade[[#This Row],[Cliente]])</f>
        <v>1</v>
      </c>
      <c r="V543" s="143" t="s">
        <v>241</v>
      </c>
      <c r="X543" s="153" t="s">
        <v>1057</v>
      </c>
      <c r="Y543" s="176" t="str">
        <f>IFERROR(INDEX(EtaCliente!K:K,MATCH(TabClienteLocalidade[[#This Row],[Validação]],EtaCliente!$B:$B,0)),TabClienteLocalidade[[#This Row],[Colunas14]])</f>
        <v>PA</v>
      </c>
      <c r="Z543" s="176" t="str">
        <f>IFERROR(INDEX(EtaCliente!M:M,MATCH(TabClienteLocalidade[[#This Row],[Validação]],EtaCliente!$B:$B,0)),TabClienteLocalidade[[#This Row],[Colunas13]])</f>
        <v>ALENQUER</v>
      </c>
      <c r="AA543" s="147">
        <f>COUNTIFS(EtaCliente!B:B,AB543,EtaCliente!B:B,"&gt;&amp;1")</f>
        <v>1</v>
      </c>
      <c r="AB543" s="147" t="str">
        <f>IF(TabClienteLocalidade[[#This Row],[Cliente]]="","",TabClienteLocalidade[[#This Row],[Cliente]]&amp;" - "&amp;TabClienteLocalidade[[#This Row],[Localidade]])</f>
        <v>COSANPA - ALENQUER</v>
      </c>
      <c r="AC543" s="191"/>
      <c r="AD543" s="191" t="e">
        <f t="shared" si="32"/>
        <v>#VALUE!</v>
      </c>
      <c r="AE543" s="191" t="e">
        <f t="shared" si="33"/>
        <v>#VALUE!</v>
      </c>
      <c r="AF543" s="191"/>
      <c r="AG543" s="191"/>
      <c r="AH543" s="191"/>
    </row>
    <row r="544" spans="1:34" x14ac:dyDescent="0.2">
      <c r="A544" s="14" t="str">
        <f t="shared" si="34"/>
        <v>(541, 'COSANPA', '', 'ALTAMIRA', 'ALTAMIRA', 'PA', '', '', '0'),</v>
      </c>
      <c r="B544" s="14" t="s">
        <v>8395</v>
      </c>
      <c r="C544" s="14">
        <v>541</v>
      </c>
      <c r="D544" s="14" t="s">
        <v>8399</v>
      </c>
      <c r="E544" s="14" t="str">
        <f>"'"&amp;TabClienteLocalidade[[#This Row],[Cliente]]&amp;"'"</f>
        <v>'COSANPA'</v>
      </c>
      <c r="F544" s="14" t="s">
        <v>8399</v>
      </c>
      <c r="G544" s="14" t="str">
        <f>"'"&amp;TabClienteLocalidade[[#This Row],[Regional]]&amp;"'"</f>
        <v>''</v>
      </c>
      <c r="H544" s="14" t="s">
        <v>8399</v>
      </c>
      <c r="I544" s="14" t="str">
        <f>"'"&amp;TabClienteLocalidade[[#This Row],[Localidade]]&amp;"'"</f>
        <v>'ALTAMIRA'</v>
      </c>
      <c r="J544" s="14" t="s">
        <v>8399</v>
      </c>
      <c r="K544" s="14" t="str">
        <f>"'"&amp;TabClienteLocalidade[[#This Row],[Colunas2]]&amp;"'"</f>
        <v>'ALTAMIRA'</v>
      </c>
      <c r="L544" s="14" t="s">
        <v>8399</v>
      </c>
      <c r="M544" s="14" t="str">
        <f>"'"&amp;TabClienteLocalidade[[#This Row],[UF]]&amp;"'"</f>
        <v>'PA'</v>
      </c>
      <c r="N544" s="14" t="s">
        <v>8399</v>
      </c>
      <c r="O544" s="14" t="str">
        <f>"'"&amp;IFERROR(TabClienteLocalidade[[#This Row],[Lat]],"")&amp;"'"</f>
        <v>''</v>
      </c>
      <c r="P544" s="14" t="s">
        <v>8399</v>
      </c>
      <c r="Q544" s="14" t="str">
        <f>"'"&amp;IFERROR(TabClienteLocalidade[[#This Row],[Log]],"")&amp;"'"</f>
        <v>''</v>
      </c>
      <c r="R544" s="14" t="s">
        <v>8399</v>
      </c>
      <c r="S544" s="14" t="str">
        <f t="shared" si="35"/>
        <v>'0'</v>
      </c>
      <c r="T544" s="213" t="s">
        <v>8397</v>
      </c>
      <c r="U544" s="213">
        <f>COUNTIFS(CLIENTE_FORN[NICK],TabClienteLocalidade[[#This Row],[Cliente]])</f>
        <v>1</v>
      </c>
      <c r="V544" s="143" t="s">
        <v>241</v>
      </c>
      <c r="X544" s="145" t="s">
        <v>1055</v>
      </c>
      <c r="Y544" s="176" t="str">
        <f>IFERROR(INDEX(EtaCliente!K:K,MATCH(TabClienteLocalidade[[#This Row],[Validação]],EtaCliente!$B:$B,0)),TabClienteLocalidade[[#This Row],[Colunas14]])</f>
        <v>PA</v>
      </c>
      <c r="Z544" s="176" t="str">
        <f>IFERROR(INDEX(EtaCliente!M:M,MATCH(TabClienteLocalidade[[#This Row],[Validação]],EtaCliente!$B:$B,0)),TabClienteLocalidade[[#This Row],[Colunas13]])</f>
        <v>ALTAMIRA</v>
      </c>
      <c r="AA544" s="147">
        <f>COUNTIFS(EtaCliente!B:B,AB544,EtaCliente!B:B,"&gt;&amp;1")</f>
        <v>1</v>
      </c>
      <c r="AB544" s="147" t="str">
        <f>IF(TabClienteLocalidade[[#This Row],[Cliente]]="","",TabClienteLocalidade[[#This Row],[Cliente]]&amp;" - "&amp;TabClienteLocalidade[[#This Row],[Localidade]])</f>
        <v>COSANPA - ALTAMIRA</v>
      </c>
      <c r="AC544" s="191"/>
      <c r="AD544" s="191" t="e">
        <f t="shared" si="32"/>
        <v>#VALUE!</v>
      </c>
      <c r="AE544" s="191" t="e">
        <f t="shared" si="33"/>
        <v>#VALUE!</v>
      </c>
      <c r="AF544" s="191"/>
      <c r="AG544" s="191"/>
      <c r="AH544" s="191"/>
    </row>
    <row r="545" spans="1:34" ht="12.75" customHeight="1" x14ac:dyDescent="0.2">
      <c r="A545" s="14" t="str">
        <f t="shared" si="34"/>
        <v>(542, 'COSANPA', '', 'ANAJÁS', '0', '0', '', '', '0'),</v>
      </c>
      <c r="B545" s="14" t="s">
        <v>8395</v>
      </c>
      <c r="C545" s="14">
        <v>542</v>
      </c>
      <c r="D545" s="14" t="s">
        <v>8399</v>
      </c>
      <c r="E545" s="14" t="str">
        <f>"'"&amp;TabClienteLocalidade[[#This Row],[Cliente]]&amp;"'"</f>
        <v>'COSANPA'</v>
      </c>
      <c r="F545" s="14" t="s">
        <v>8399</v>
      </c>
      <c r="G545" s="14" t="str">
        <f>"'"&amp;TabClienteLocalidade[[#This Row],[Regional]]&amp;"'"</f>
        <v>''</v>
      </c>
      <c r="H545" s="14" t="s">
        <v>8399</v>
      </c>
      <c r="I545" s="14" t="str">
        <f>"'"&amp;TabClienteLocalidade[[#This Row],[Localidade]]&amp;"'"</f>
        <v>'ANAJÁS'</v>
      </c>
      <c r="J545" s="14" t="s">
        <v>8399</v>
      </c>
      <c r="K545" s="14" t="str">
        <f>"'"&amp;TabClienteLocalidade[[#This Row],[Colunas2]]&amp;"'"</f>
        <v>'0'</v>
      </c>
      <c r="L545" s="14" t="s">
        <v>8399</v>
      </c>
      <c r="M545" s="14" t="str">
        <f>"'"&amp;TabClienteLocalidade[[#This Row],[UF]]&amp;"'"</f>
        <v>'0'</v>
      </c>
      <c r="N545" s="14" t="s">
        <v>8399</v>
      </c>
      <c r="O545" s="14" t="str">
        <f>"'"&amp;IFERROR(TabClienteLocalidade[[#This Row],[Lat]],"")&amp;"'"</f>
        <v>''</v>
      </c>
      <c r="P545" s="14" t="s">
        <v>8399</v>
      </c>
      <c r="Q545" s="14" t="str">
        <f>"'"&amp;IFERROR(TabClienteLocalidade[[#This Row],[Log]],"")&amp;"'"</f>
        <v>''</v>
      </c>
      <c r="R545" s="14" t="s">
        <v>8399</v>
      </c>
      <c r="S545" s="14" t="str">
        <f t="shared" si="35"/>
        <v>'0'</v>
      </c>
      <c r="T545" s="213" t="s">
        <v>8397</v>
      </c>
      <c r="U545" s="213">
        <f>COUNTIFS(CLIENTE_FORN[NICK],TabClienteLocalidade[[#This Row],[Cliente]])</f>
        <v>1</v>
      </c>
      <c r="V545" s="145" t="s">
        <v>241</v>
      </c>
      <c r="W545" s="145"/>
      <c r="X545" s="145" t="s">
        <v>7314</v>
      </c>
      <c r="Y545" s="176">
        <f>IFERROR(INDEX(EtaCliente!K:K,MATCH(TabClienteLocalidade[[#This Row],[Validação]],EtaCliente!$B:$B,0)),TabClienteLocalidade[[#This Row],[Colunas14]])</f>
        <v>0</v>
      </c>
      <c r="Z545" s="176">
        <f>IFERROR(INDEX(EtaCliente!M:M,MATCH(TabClienteLocalidade[[#This Row],[Validação]],EtaCliente!$B:$B,0)),TabClienteLocalidade[[#This Row],[Colunas13]])</f>
        <v>0</v>
      </c>
      <c r="AA545" s="147">
        <f>COUNTIFS(EtaCliente!B:B,AB545,EtaCliente!B:B,"&gt;&amp;1")</f>
        <v>0</v>
      </c>
      <c r="AB545" s="146" t="str">
        <f>IF(TabClienteLocalidade[[#This Row],[Cliente]]="","",TabClienteLocalidade[[#This Row],[Cliente]]&amp;" - "&amp;TabClienteLocalidade[[#This Row],[Localidade]])</f>
        <v>COSANPA - ANAJÁS</v>
      </c>
      <c r="AC545" s="191"/>
      <c r="AD545" s="191" t="e">
        <f t="shared" si="32"/>
        <v>#VALUE!</v>
      </c>
      <c r="AE545" s="191" t="e">
        <f t="shared" si="33"/>
        <v>#VALUE!</v>
      </c>
      <c r="AF545" s="191"/>
      <c r="AG545" s="191"/>
      <c r="AH545" s="191"/>
    </row>
    <row r="546" spans="1:34" x14ac:dyDescent="0.2">
      <c r="A546" s="14" t="str">
        <f t="shared" si="34"/>
        <v>(543, 'COSANPA', '', 'ANANINDEUA - CENTRO', 'ANANINDEUA', 'PA', '-1.3532343', '-48.3737187', '0'),</v>
      </c>
      <c r="B546" s="14" t="s">
        <v>8395</v>
      </c>
      <c r="C546" s="14">
        <v>543</v>
      </c>
      <c r="D546" s="14" t="s">
        <v>8399</v>
      </c>
      <c r="E546" s="14" t="str">
        <f>"'"&amp;TabClienteLocalidade[[#This Row],[Cliente]]&amp;"'"</f>
        <v>'COSANPA'</v>
      </c>
      <c r="F546" s="14" t="s">
        <v>8399</v>
      </c>
      <c r="G546" s="14" t="str">
        <f>"'"&amp;TabClienteLocalidade[[#This Row],[Regional]]&amp;"'"</f>
        <v>''</v>
      </c>
      <c r="H546" s="14" t="s">
        <v>8399</v>
      </c>
      <c r="I546" s="14" t="str">
        <f>"'"&amp;TabClienteLocalidade[[#This Row],[Localidade]]&amp;"'"</f>
        <v>'ANANINDEUA - CENTRO'</v>
      </c>
      <c r="J546" s="14" t="s">
        <v>8399</v>
      </c>
      <c r="K546" s="14" t="str">
        <f>"'"&amp;TabClienteLocalidade[[#This Row],[Colunas2]]&amp;"'"</f>
        <v>'ANANINDEUA'</v>
      </c>
      <c r="L546" s="14" t="s">
        <v>8399</v>
      </c>
      <c r="M546" s="14" t="str">
        <f>"'"&amp;TabClienteLocalidade[[#This Row],[UF]]&amp;"'"</f>
        <v>'PA'</v>
      </c>
      <c r="N546" s="14" t="s">
        <v>8399</v>
      </c>
      <c r="O546" s="14" t="str">
        <f>"'"&amp;IFERROR(TabClienteLocalidade[[#This Row],[Lat]],"")&amp;"'"</f>
        <v>'-1.3532343'</v>
      </c>
      <c r="P546" s="14" t="s">
        <v>8399</v>
      </c>
      <c r="Q546" s="14" t="str">
        <f>"'"&amp;IFERROR(TabClienteLocalidade[[#This Row],[Log]],"")&amp;"'"</f>
        <v>'-48.3737187'</v>
      </c>
      <c r="R546" s="14" t="s">
        <v>8399</v>
      </c>
      <c r="S546" s="14" t="str">
        <f t="shared" si="35"/>
        <v>'0'</v>
      </c>
      <c r="T546" s="213" t="s">
        <v>8397</v>
      </c>
      <c r="U546" s="213">
        <f>COUNTIFS(CLIENTE_FORN[NICK],TabClienteLocalidade[[#This Row],[Cliente]])</f>
        <v>1</v>
      </c>
      <c r="V546" s="143" t="s">
        <v>241</v>
      </c>
      <c r="X546" s="145" t="s">
        <v>1600</v>
      </c>
      <c r="Y546" s="176" t="str">
        <f>IFERROR(INDEX(EtaCliente!K:K,MATCH(TabClienteLocalidade[[#This Row],[Validação]],EtaCliente!$B:$B,0)),TabClienteLocalidade[[#This Row],[Colunas14]])</f>
        <v>PA</v>
      </c>
      <c r="Z546" s="176" t="str">
        <f>IFERROR(INDEX(EtaCliente!M:M,MATCH(TabClienteLocalidade[[#This Row],[Validação]],EtaCliente!$B:$B,0)),TabClienteLocalidade[[#This Row],[Colunas13]])</f>
        <v>ANANINDEUA</v>
      </c>
      <c r="AA546" s="147">
        <f>COUNTIFS(EtaCliente!B:B,AB546,EtaCliente!B:B,"&gt;&amp;1")</f>
        <v>1</v>
      </c>
      <c r="AB546" s="147" t="str">
        <f>IF(TabClienteLocalidade[[#This Row],[Cliente]]="","",TabClienteLocalidade[[#This Row],[Cliente]]&amp;" - "&amp;TabClienteLocalidade[[#This Row],[Localidade]])</f>
        <v>COSANPA - ANANINDEUA - CENTRO</v>
      </c>
      <c r="AC546" s="191" t="s">
        <v>8324</v>
      </c>
      <c r="AD546" s="191" t="str">
        <f t="shared" si="32"/>
        <v>-1.3532343</v>
      </c>
      <c r="AE546" s="191" t="str">
        <f t="shared" si="33"/>
        <v>-48.3737187</v>
      </c>
      <c r="AF546" s="191"/>
      <c r="AG546" s="191"/>
      <c r="AH546" s="191"/>
    </row>
    <row r="547" spans="1:34" x14ac:dyDescent="0.2">
      <c r="A547" s="14" t="str">
        <f t="shared" si="34"/>
        <v>(544, 'COSANPA', '', 'ARIRI 1', 'BELEM', 'PA', '', '', '0'),</v>
      </c>
      <c r="B547" s="14" t="s">
        <v>8395</v>
      </c>
      <c r="C547" s="14">
        <v>544</v>
      </c>
      <c r="D547" s="14" t="s">
        <v>8399</v>
      </c>
      <c r="E547" s="14" t="str">
        <f>"'"&amp;TabClienteLocalidade[[#This Row],[Cliente]]&amp;"'"</f>
        <v>'COSANPA'</v>
      </c>
      <c r="F547" s="14" t="s">
        <v>8399</v>
      </c>
      <c r="G547" s="14" t="str">
        <f>"'"&amp;TabClienteLocalidade[[#This Row],[Regional]]&amp;"'"</f>
        <v>''</v>
      </c>
      <c r="H547" s="14" t="s">
        <v>8399</v>
      </c>
      <c r="I547" s="14" t="str">
        <f>"'"&amp;TabClienteLocalidade[[#This Row],[Localidade]]&amp;"'"</f>
        <v>'ARIRI 1'</v>
      </c>
      <c r="J547" s="14" t="s">
        <v>8399</v>
      </c>
      <c r="K547" s="14" t="str">
        <f>"'"&amp;TabClienteLocalidade[[#This Row],[Colunas2]]&amp;"'"</f>
        <v>'BELEM'</v>
      </c>
      <c r="L547" s="14" t="s">
        <v>8399</v>
      </c>
      <c r="M547" s="14" t="str">
        <f>"'"&amp;TabClienteLocalidade[[#This Row],[UF]]&amp;"'"</f>
        <v>'PA'</v>
      </c>
      <c r="N547" s="14" t="s">
        <v>8399</v>
      </c>
      <c r="O547" s="14" t="str">
        <f>"'"&amp;IFERROR(TabClienteLocalidade[[#This Row],[Lat]],"")&amp;"'"</f>
        <v>''</v>
      </c>
      <c r="P547" s="14" t="s">
        <v>8399</v>
      </c>
      <c r="Q547" s="14" t="str">
        <f>"'"&amp;IFERROR(TabClienteLocalidade[[#This Row],[Log]],"")&amp;"'"</f>
        <v>''</v>
      </c>
      <c r="R547" s="14" t="s">
        <v>8399</v>
      </c>
      <c r="S547" s="14" t="str">
        <f t="shared" si="35"/>
        <v>'0'</v>
      </c>
      <c r="T547" s="213" t="s">
        <v>8397</v>
      </c>
      <c r="U547" s="213">
        <f>COUNTIFS(CLIENTE_FORN[NICK],TabClienteLocalidade[[#This Row],[Cliente]])</f>
        <v>1</v>
      </c>
      <c r="V547" s="145" t="s">
        <v>241</v>
      </c>
      <c r="W547" s="145"/>
      <c r="X547" s="145" t="s">
        <v>7378</v>
      </c>
      <c r="Y547" s="176" t="str">
        <f>IFERROR(INDEX(EtaCliente!K:K,MATCH(TabClienteLocalidade[[#This Row],[Validação]],EtaCliente!$B:$B,0)),TabClienteLocalidade[[#This Row],[Colunas14]])</f>
        <v>PA</v>
      </c>
      <c r="Z547" s="176" t="str">
        <f>IFERROR(INDEX(EtaCliente!M:M,MATCH(TabClienteLocalidade[[#This Row],[Validação]],EtaCliente!$B:$B,0)),TabClienteLocalidade[[#This Row],[Colunas13]])</f>
        <v>BELEM</v>
      </c>
      <c r="AA547" s="147">
        <f>COUNTIFS(EtaCliente!B:B,AB547,EtaCliente!B:B,"&gt;&amp;1")</f>
        <v>1</v>
      </c>
      <c r="AB547" s="146" t="str">
        <f>IF(TabClienteLocalidade[[#This Row],[Cliente]]="","",TabClienteLocalidade[[#This Row],[Cliente]]&amp;" - "&amp;TabClienteLocalidade[[#This Row],[Localidade]])</f>
        <v>COSANPA - ARIRI 1</v>
      </c>
      <c r="AC547" s="191"/>
      <c r="AD547" s="191" t="e">
        <f t="shared" si="32"/>
        <v>#VALUE!</v>
      </c>
      <c r="AE547" s="191" t="e">
        <f t="shared" si="33"/>
        <v>#VALUE!</v>
      </c>
      <c r="AF547" s="191"/>
      <c r="AG547" s="191"/>
      <c r="AH547" s="191"/>
    </row>
    <row r="548" spans="1:34" x14ac:dyDescent="0.2">
      <c r="A548" s="14" t="str">
        <f t="shared" si="34"/>
        <v>(545, 'COSANPA', '', 'ARIRI 2', 'BELEM', 'PA', '', '', '0'),</v>
      </c>
      <c r="B548" s="14" t="s">
        <v>8395</v>
      </c>
      <c r="C548" s="14">
        <v>545</v>
      </c>
      <c r="D548" s="14" t="s">
        <v>8399</v>
      </c>
      <c r="E548" s="14" t="str">
        <f>"'"&amp;TabClienteLocalidade[[#This Row],[Cliente]]&amp;"'"</f>
        <v>'COSANPA'</v>
      </c>
      <c r="F548" s="14" t="s">
        <v>8399</v>
      </c>
      <c r="G548" s="14" t="str">
        <f>"'"&amp;TabClienteLocalidade[[#This Row],[Regional]]&amp;"'"</f>
        <v>''</v>
      </c>
      <c r="H548" s="14" t="s">
        <v>8399</v>
      </c>
      <c r="I548" s="14" t="str">
        <f>"'"&amp;TabClienteLocalidade[[#This Row],[Localidade]]&amp;"'"</f>
        <v>'ARIRI 2'</v>
      </c>
      <c r="J548" s="14" t="s">
        <v>8399</v>
      </c>
      <c r="K548" s="14" t="str">
        <f>"'"&amp;TabClienteLocalidade[[#This Row],[Colunas2]]&amp;"'"</f>
        <v>'BELEM'</v>
      </c>
      <c r="L548" s="14" t="s">
        <v>8399</v>
      </c>
      <c r="M548" s="14" t="str">
        <f>"'"&amp;TabClienteLocalidade[[#This Row],[UF]]&amp;"'"</f>
        <v>'PA'</v>
      </c>
      <c r="N548" s="14" t="s">
        <v>8399</v>
      </c>
      <c r="O548" s="14" t="str">
        <f>"'"&amp;IFERROR(TabClienteLocalidade[[#This Row],[Lat]],"")&amp;"'"</f>
        <v>''</v>
      </c>
      <c r="P548" s="14" t="s">
        <v>8399</v>
      </c>
      <c r="Q548" s="14" t="str">
        <f>"'"&amp;IFERROR(TabClienteLocalidade[[#This Row],[Log]],"")&amp;"'"</f>
        <v>''</v>
      </c>
      <c r="R548" s="14" t="s">
        <v>8399</v>
      </c>
      <c r="S548" s="14" t="str">
        <f t="shared" si="35"/>
        <v>'0'</v>
      </c>
      <c r="T548" s="213" t="s">
        <v>8397</v>
      </c>
      <c r="U548" s="213">
        <f>COUNTIFS(CLIENTE_FORN[NICK],TabClienteLocalidade[[#This Row],[Cliente]])</f>
        <v>1</v>
      </c>
      <c r="V548" s="145" t="s">
        <v>241</v>
      </c>
      <c r="W548" s="145"/>
      <c r="X548" s="145" t="s">
        <v>7379</v>
      </c>
      <c r="Y548" s="176" t="str">
        <f>IFERROR(INDEX(EtaCliente!K:K,MATCH(TabClienteLocalidade[[#This Row],[Validação]],EtaCliente!$B:$B,0)),TabClienteLocalidade[[#This Row],[Colunas14]])</f>
        <v>PA</v>
      </c>
      <c r="Z548" s="176" t="str">
        <f>IFERROR(INDEX(EtaCliente!M:M,MATCH(TabClienteLocalidade[[#This Row],[Validação]],EtaCliente!$B:$B,0)),TabClienteLocalidade[[#This Row],[Colunas13]])</f>
        <v>BELEM</v>
      </c>
      <c r="AA548" s="147">
        <f>COUNTIFS(EtaCliente!B:B,AB548,EtaCliente!B:B,"&gt;&amp;1")</f>
        <v>1</v>
      </c>
      <c r="AB548" s="146" t="str">
        <f>IF(TabClienteLocalidade[[#This Row],[Cliente]]="","",TabClienteLocalidade[[#This Row],[Cliente]]&amp;" - "&amp;TabClienteLocalidade[[#This Row],[Localidade]])</f>
        <v>COSANPA - ARIRI 2</v>
      </c>
      <c r="AC548" s="191"/>
      <c r="AD548" s="191" t="e">
        <f t="shared" si="32"/>
        <v>#VALUE!</v>
      </c>
      <c r="AE548" s="191" t="e">
        <f t="shared" si="33"/>
        <v>#VALUE!</v>
      </c>
      <c r="AF548" s="191"/>
      <c r="AG548" s="191"/>
      <c r="AH548" s="191"/>
    </row>
    <row r="549" spans="1:34" x14ac:dyDescent="0.2">
      <c r="A549" s="14" t="str">
        <f t="shared" si="34"/>
        <v>(546, 'COSANPA', '', 'AUGUSTO CORREIA', 'AUGUSTO CORREA', 'PA', '', '', '0'),</v>
      </c>
      <c r="B549" s="14" t="s">
        <v>8395</v>
      </c>
      <c r="C549" s="14">
        <v>546</v>
      </c>
      <c r="D549" s="14" t="s">
        <v>8399</v>
      </c>
      <c r="E549" s="14" t="str">
        <f>"'"&amp;TabClienteLocalidade[[#This Row],[Cliente]]&amp;"'"</f>
        <v>'COSANPA'</v>
      </c>
      <c r="F549" s="14" t="s">
        <v>8399</v>
      </c>
      <c r="G549" s="14" t="str">
        <f>"'"&amp;TabClienteLocalidade[[#This Row],[Regional]]&amp;"'"</f>
        <v>''</v>
      </c>
      <c r="H549" s="14" t="s">
        <v>8399</v>
      </c>
      <c r="I549" s="14" t="str">
        <f>"'"&amp;TabClienteLocalidade[[#This Row],[Localidade]]&amp;"'"</f>
        <v>'AUGUSTO CORREIA'</v>
      </c>
      <c r="J549" s="14" t="s">
        <v>8399</v>
      </c>
      <c r="K549" s="14" t="str">
        <f>"'"&amp;TabClienteLocalidade[[#This Row],[Colunas2]]&amp;"'"</f>
        <v>'AUGUSTO CORREA'</v>
      </c>
      <c r="L549" s="14" t="s">
        <v>8399</v>
      </c>
      <c r="M549" s="14" t="str">
        <f>"'"&amp;TabClienteLocalidade[[#This Row],[UF]]&amp;"'"</f>
        <v>'PA'</v>
      </c>
      <c r="N549" s="14" t="s">
        <v>8399</v>
      </c>
      <c r="O549" s="14" t="str">
        <f>"'"&amp;IFERROR(TabClienteLocalidade[[#This Row],[Lat]],"")&amp;"'"</f>
        <v>''</v>
      </c>
      <c r="P549" s="14" t="s">
        <v>8399</v>
      </c>
      <c r="Q549" s="14" t="str">
        <f>"'"&amp;IFERROR(TabClienteLocalidade[[#This Row],[Log]],"")&amp;"'"</f>
        <v>''</v>
      </c>
      <c r="R549" s="14" t="s">
        <v>8399</v>
      </c>
      <c r="S549" s="14" t="str">
        <f t="shared" si="35"/>
        <v>'0'</v>
      </c>
      <c r="T549" s="213" t="s">
        <v>8397</v>
      </c>
      <c r="U549" s="213">
        <f>COUNTIFS(CLIENTE_FORN[NICK],TabClienteLocalidade[[#This Row],[Cliente]])</f>
        <v>1</v>
      </c>
      <c r="V549" s="145" t="s">
        <v>241</v>
      </c>
      <c r="W549" s="145"/>
      <c r="X549" s="145" t="s">
        <v>1829</v>
      </c>
      <c r="Y549" s="176" t="str">
        <f>IFERROR(INDEX(EtaCliente!K:K,MATCH(TabClienteLocalidade[[#This Row],[Validação]],EtaCliente!$B:$B,0)),TabClienteLocalidade[[#This Row],[Colunas14]])</f>
        <v>PA</v>
      </c>
      <c r="Z549" s="176" t="str">
        <f>IFERROR(INDEX(EtaCliente!M:M,MATCH(TabClienteLocalidade[[#This Row],[Validação]],EtaCliente!$B:$B,0)),TabClienteLocalidade[[#This Row],[Colunas13]])</f>
        <v>AUGUSTO CORREA</v>
      </c>
      <c r="AA549" s="147">
        <f>COUNTIFS(EtaCliente!B:B,AB549,EtaCliente!B:B,"&gt;&amp;1")</f>
        <v>1</v>
      </c>
      <c r="AB549" s="146" t="str">
        <f>IF(TabClienteLocalidade[[#This Row],[Cliente]]="","",TabClienteLocalidade[[#This Row],[Cliente]]&amp;" - "&amp;TabClienteLocalidade[[#This Row],[Localidade]])</f>
        <v>COSANPA - AUGUSTO CORREIA</v>
      </c>
      <c r="AC549" s="191"/>
      <c r="AD549" s="191" t="e">
        <f t="shared" si="32"/>
        <v>#VALUE!</v>
      </c>
      <c r="AE549" s="191" t="e">
        <f t="shared" si="33"/>
        <v>#VALUE!</v>
      </c>
      <c r="AF549" s="191"/>
      <c r="AG549" s="191"/>
      <c r="AH549" s="191"/>
    </row>
    <row r="550" spans="1:34" x14ac:dyDescent="0.2">
      <c r="A550" s="14" t="str">
        <f t="shared" si="34"/>
        <v>(547, 'COSANPA', 'METROPOLITANA', 'BELEM - BEJAMIM SODRE P5/ P8', 'BELEM', 'PA', '', '', '0'),</v>
      </c>
      <c r="B550" s="14" t="s">
        <v>8395</v>
      </c>
      <c r="C550" s="14">
        <v>547</v>
      </c>
      <c r="D550" s="14" t="s">
        <v>8399</v>
      </c>
      <c r="E550" s="14" t="str">
        <f>"'"&amp;TabClienteLocalidade[[#This Row],[Cliente]]&amp;"'"</f>
        <v>'COSANPA'</v>
      </c>
      <c r="F550" s="14" t="s">
        <v>8399</v>
      </c>
      <c r="G550" s="14" t="str">
        <f>"'"&amp;TabClienteLocalidade[[#This Row],[Regional]]&amp;"'"</f>
        <v>'METROPOLITANA'</v>
      </c>
      <c r="H550" s="14" t="s">
        <v>8399</v>
      </c>
      <c r="I550" s="14" t="str">
        <f>"'"&amp;TabClienteLocalidade[[#This Row],[Localidade]]&amp;"'"</f>
        <v>'BELEM - BEJAMIM SODRE P5/ P8'</v>
      </c>
      <c r="J550" s="14" t="s">
        <v>8399</v>
      </c>
      <c r="K550" s="14" t="str">
        <f>"'"&amp;TabClienteLocalidade[[#This Row],[Colunas2]]&amp;"'"</f>
        <v>'BELEM'</v>
      </c>
      <c r="L550" s="14" t="s">
        <v>8399</v>
      </c>
      <c r="M550" s="14" t="str">
        <f>"'"&amp;TabClienteLocalidade[[#This Row],[UF]]&amp;"'"</f>
        <v>'PA'</v>
      </c>
      <c r="N550" s="14" t="s">
        <v>8399</v>
      </c>
      <c r="O550" s="14" t="str">
        <f>"'"&amp;IFERROR(TabClienteLocalidade[[#This Row],[Lat]],"")&amp;"'"</f>
        <v>''</v>
      </c>
      <c r="P550" s="14" t="s">
        <v>8399</v>
      </c>
      <c r="Q550" s="14" t="str">
        <f>"'"&amp;IFERROR(TabClienteLocalidade[[#This Row],[Log]],"")&amp;"'"</f>
        <v>''</v>
      </c>
      <c r="R550" s="14" t="s">
        <v>8399</v>
      </c>
      <c r="S550" s="14" t="str">
        <f t="shared" si="35"/>
        <v>'0'</v>
      </c>
      <c r="T550" s="213" t="s">
        <v>8397</v>
      </c>
      <c r="U550" s="213">
        <f>COUNTIFS(CLIENTE_FORN[NICK],TabClienteLocalidade[[#This Row],[Cliente]])</f>
        <v>1</v>
      </c>
      <c r="V550" s="143" t="s">
        <v>241</v>
      </c>
      <c r="W550" s="143" t="s">
        <v>232</v>
      </c>
      <c r="X550" s="145" t="s">
        <v>1526</v>
      </c>
      <c r="Y550" s="176" t="str">
        <f>IFERROR(INDEX(EtaCliente!K:K,MATCH(TabClienteLocalidade[[#This Row],[Validação]],EtaCliente!$B:$B,0)),TabClienteLocalidade[[#This Row],[Colunas14]])</f>
        <v>PA</v>
      </c>
      <c r="Z550" s="176" t="str">
        <f>IFERROR(INDEX(EtaCliente!M:M,MATCH(TabClienteLocalidade[[#This Row],[Validação]],EtaCliente!$B:$B,0)),TabClienteLocalidade[[#This Row],[Colunas13]])</f>
        <v>BELEM</v>
      </c>
      <c r="AA550" s="147">
        <f>COUNTIFS(EtaCliente!B:B,AB550,EtaCliente!B:B,"&gt;&amp;1")</f>
        <v>1</v>
      </c>
      <c r="AB550" s="147" t="str">
        <f>IF(TabClienteLocalidade[[#This Row],[Cliente]]="","",TabClienteLocalidade[[#This Row],[Cliente]]&amp;" - "&amp;TabClienteLocalidade[[#This Row],[Localidade]])</f>
        <v>COSANPA - BELEM - BEJAMIM SODRE P5/ P8</v>
      </c>
      <c r="AC550" s="191"/>
      <c r="AD550" s="191" t="e">
        <f t="shared" si="32"/>
        <v>#VALUE!</v>
      </c>
      <c r="AE550" s="191" t="e">
        <f t="shared" si="33"/>
        <v>#VALUE!</v>
      </c>
      <c r="AF550" s="191"/>
      <c r="AG550" s="191"/>
      <c r="AH550" s="191"/>
    </row>
    <row r="551" spans="1:34" x14ac:dyDescent="0.2">
      <c r="A551" s="14" t="str">
        <f t="shared" si="34"/>
        <v>(548, 'COSANPA', '', 'BENGUI', 'BELEM', 'PA', '', '', '0'),</v>
      </c>
      <c r="B551" s="14" t="s">
        <v>8395</v>
      </c>
      <c r="C551" s="14">
        <v>548</v>
      </c>
      <c r="D551" s="14" t="s">
        <v>8399</v>
      </c>
      <c r="E551" s="14" t="str">
        <f>"'"&amp;TabClienteLocalidade[[#This Row],[Cliente]]&amp;"'"</f>
        <v>'COSANPA'</v>
      </c>
      <c r="F551" s="14" t="s">
        <v>8399</v>
      </c>
      <c r="G551" s="14" t="str">
        <f>"'"&amp;TabClienteLocalidade[[#This Row],[Regional]]&amp;"'"</f>
        <v>''</v>
      </c>
      <c r="H551" s="14" t="s">
        <v>8399</v>
      </c>
      <c r="I551" s="14" t="str">
        <f>"'"&amp;TabClienteLocalidade[[#This Row],[Localidade]]&amp;"'"</f>
        <v>'BENGUI'</v>
      </c>
      <c r="J551" s="14" t="s">
        <v>8399</v>
      </c>
      <c r="K551" s="14" t="str">
        <f>"'"&amp;TabClienteLocalidade[[#This Row],[Colunas2]]&amp;"'"</f>
        <v>'BELEM'</v>
      </c>
      <c r="L551" s="14" t="s">
        <v>8399</v>
      </c>
      <c r="M551" s="14" t="str">
        <f>"'"&amp;TabClienteLocalidade[[#This Row],[UF]]&amp;"'"</f>
        <v>'PA'</v>
      </c>
      <c r="N551" s="14" t="s">
        <v>8399</v>
      </c>
      <c r="O551" s="14" t="str">
        <f>"'"&amp;IFERROR(TabClienteLocalidade[[#This Row],[Lat]],"")&amp;"'"</f>
        <v>''</v>
      </c>
      <c r="P551" s="14" t="s">
        <v>8399</v>
      </c>
      <c r="Q551" s="14" t="str">
        <f>"'"&amp;IFERROR(TabClienteLocalidade[[#This Row],[Log]],"")&amp;"'"</f>
        <v>''</v>
      </c>
      <c r="R551" s="14" t="s">
        <v>8399</v>
      </c>
      <c r="S551" s="14" t="str">
        <f t="shared" si="35"/>
        <v>'0'</v>
      </c>
      <c r="T551" s="213" t="s">
        <v>8397</v>
      </c>
      <c r="U551" s="213">
        <f>COUNTIFS(CLIENTE_FORN[NICK],TabClienteLocalidade[[#This Row],[Cliente]])</f>
        <v>1</v>
      </c>
      <c r="V551" s="145" t="s">
        <v>241</v>
      </c>
      <c r="W551" s="145"/>
      <c r="X551" s="145" t="s">
        <v>1830</v>
      </c>
      <c r="Y551" s="176" t="str">
        <f>IFERROR(INDEX(EtaCliente!K:K,MATCH(TabClienteLocalidade[[#This Row],[Validação]],EtaCliente!$B:$B,0)),TabClienteLocalidade[[#This Row],[Colunas14]])</f>
        <v>PA</v>
      </c>
      <c r="Z551" s="176" t="str">
        <f>IFERROR(INDEX(EtaCliente!M:M,MATCH(TabClienteLocalidade[[#This Row],[Validação]],EtaCliente!$B:$B,0)),TabClienteLocalidade[[#This Row],[Colunas13]])</f>
        <v>BELEM</v>
      </c>
      <c r="AA551" s="147">
        <f>COUNTIFS(EtaCliente!B:B,AB551,EtaCliente!B:B,"&gt;&amp;1")</f>
        <v>1</v>
      </c>
      <c r="AB551" s="146" t="str">
        <f>IF(TabClienteLocalidade[[#This Row],[Cliente]]="","",TabClienteLocalidade[[#This Row],[Cliente]]&amp;" - "&amp;TabClienteLocalidade[[#This Row],[Localidade]])</f>
        <v>COSANPA - BENGUI</v>
      </c>
      <c r="AC551" s="191"/>
      <c r="AD551" s="191" t="e">
        <f t="shared" si="32"/>
        <v>#VALUE!</v>
      </c>
      <c r="AE551" s="191" t="e">
        <f t="shared" si="33"/>
        <v>#VALUE!</v>
      </c>
      <c r="AF551" s="191"/>
      <c r="AG551" s="191"/>
      <c r="AH551" s="191"/>
    </row>
    <row r="552" spans="1:34" x14ac:dyDescent="0.2">
      <c r="A552" s="14" t="str">
        <f t="shared" si="34"/>
        <v>(549, 'COSANPA', '', 'BOLONHA', 'BELEM', 'PA', '-1.4188494', '-48.4392531', '0'),</v>
      </c>
      <c r="B552" s="14" t="s">
        <v>8395</v>
      </c>
      <c r="C552" s="14">
        <v>549</v>
      </c>
      <c r="D552" s="14" t="s">
        <v>8399</v>
      </c>
      <c r="E552" s="14" t="str">
        <f>"'"&amp;TabClienteLocalidade[[#This Row],[Cliente]]&amp;"'"</f>
        <v>'COSANPA'</v>
      </c>
      <c r="F552" s="14" t="s">
        <v>8399</v>
      </c>
      <c r="G552" s="14" t="str">
        <f>"'"&amp;TabClienteLocalidade[[#This Row],[Regional]]&amp;"'"</f>
        <v>''</v>
      </c>
      <c r="H552" s="14" t="s">
        <v>8399</v>
      </c>
      <c r="I552" s="14" t="str">
        <f>"'"&amp;TabClienteLocalidade[[#This Row],[Localidade]]&amp;"'"</f>
        <v>'BOLONHA'</v>
      </c>
      <c r="J552" s="14" t="s">
        <v>8399</v>
      </c>
      <c r="K552" s="14" t="str">
        <f>"'"&amp;TabClienteLocalidade[[#This Row],[Colunas2]]&amp;"'"</f>
        <v>'BELEM'</v>
      </c>
      <c r="L552" s="14" t="s">
        <v>8399</v>
      </c>
      <c r="M552" s="14" t="str">
        <f>"'"&amp;TabClienteLocalidade[[#This Row],[UF]]&amp;"'"</f>
        <v>'PA'</v>
      </c>
      <c r="N552" s="14" t="s">
        <v>8399</v>
      </c>
      <c r="O552" s="14" t="str">
        <f>"'"&amp;IFERROR(TabClienteLocalidade[[#This Row],[Lat]],"")&amp;"'"</f>
        <v>'-1.4188494'</v>
      </c>
      <c r="P552" s="14" t="s">
        <v>8399</v>
      </c>
      <c r="Q552" s="14" t="str">
        <f>"'"&amp;IFERROR(TabClienteLocalidade[[#This Row],[Log]],"")&amp;"'"</f>
        <v>'-48.4392531'</v>
      </c>
      <c r="R552" s="14" t="s">
        <v>8399</v>
      </c>
      <c r="S552" s="14" t="str">
        <f t="shared" si="35"/>
        <v>'0'</v>
      </c>
      <c r="T552" s="213" t="s">
        <v>8397</v>
      </c>
      <c r="U552" s="213">
        <f>COUNTIFS(CLIENTE_FORN[NICK],TabClienteLocalidade[[#This Row],[Cliente]])</f>
        <v>1</v>
      </c>
      <c r="V552" s="143" t="s">
        <v>241</v>
      </c>
      <c r="X552" s="145" t="s">
        <v>1041</v>
      </c>
      <c r="Y552" s="176" t="str">
        <f>IFERROR(INDEX(EtaCliente!K:K,MATCH(TabClienteLocalidade[[#This Row],[Validação]],EtaCliente!$B:$B,0)),TabClienteLocalidade[[#This Row],[Colunas14]])</f>
        <v>PA</v>
      </c>
      <c r="Z552" s="176" t="str">
        <f>IFERROR(INDEX(EtaCliente!M:M,MATCH(TabClienteLocalidade[[#This Row],[Validação]],EtaCliente!$B:$B,0)),TabClienteLocalidade[[#This Row],[Colunas13]])</f>
        <v>BELEM</v>
      </c>
      <c r="AA552" s="147">
        <f>COUNTIFS(EtaCliente!B:B,AB552,EtaCliente!B:B,"&gt;&amp;1")</f>
        <v>1</v>
      </c>
      <c r="AB552" s="147" t="str">
        <f>IF(TabClienteLocalidade[[#This Row],[Cliente]]="","",TabClienteLocalidade[[#This Row],[Cliente]]&amp;" - "&amp;TabClienteLocalidade[[#This Row],[Localidade]])</f>
        <v>COSANPA - BOLONHA</v>
      </c>
      <c r="AC552" s="191" t="s">
        <v>8317</v>
      </c>
      <c r="AD552" s="191" t="str">
        <f t="shared" si="32"/>
        <v>-1.4188494</v>
      </c>
      <c r="AE552" s="191" t="str">
        <f t="shared" si="33"/>
        <v>-48.4392531</v>
      </c>
      <c r="AF552" s="191"/>
      <c r="AG552" s="191"/>
      <c r="AH552" s="191"/>
    </row>
    <row r="553" spans="1:34" x14ac:dyDescent="0.2">
      <c r="A553" s="14" t="str">
        <f t="shared" si="34"/>
        <v>(550, 'COSANPA', '', 'BRAGANÇA', '0', '0', '', '', '0'),</v>
      </c>
      <c r="B553" s="14" t="s">
        <v>8395</v>
      </c>
      <c r="C553" s="14">
        <v>550</v>
      </c>
      <c r="D553" s="14" t="s">
        <v>8399</v>
      </c>
      <c r="E553" s="14" t="str">
        <f>"'"&amp;TabClienteLocalidade[[#This Row],[Cliente]]&amp;"'"</f>
        <v>'COSANPA'</v>
      </c>
      <c r="F553" s="14" t="s">
        <v>8399</v>
      </c>
      <c r="G553" s="14" t="str">
        <f>"'"&amp;TabClienteLocalidade[[#This Row],[Regional]]&amp;"'"</f>
        <v>''</v>
      </c>
      <c r="H553" s="14" t="s">
        <v>8399</v>
      </c>
      <c r="I553" s="14" t="str">
        <f>"'"&amp;TabClienteLocalidade[[#This Row],[Localidade]]&amp;"'"</f>
        <v>'BRAGANÇA'</v>
      </c>
      <c r="J553" s="14" t="s">
        <v>8399</v>
      </c>
      <c r="K553" s="14" t="str">
        <f>"'"&amp;TabClienteLocalidade[[#This Row],[Colunas2]]&amp;"'"</f>
        <v>'0'</v>
      </c>
      <c r="L553" s="14" t="s">
        <v>8399</v>
      </c>
      <c r="M553" s="14" t="str">
        <f>"'"&amp;TabClienteLocalidade[[#This Row],[UF]]&amp;"'"</f>
        <v>'0'</v>
      </c>
      <c r="N553" s="14" t="s">
        <v>8399</v>
      </c>
      <c r="O553" s="14" t="str">
        <f>"'"&amp;IFERROR(TabClienteLocalidade[[#This Row],[Lat]],"")&amp;"'"</f>
        <v>''</v>
      </c>
      <c r="P553" s="14" t="s">
        <v>8399</v>
      </c>
      <c r="Q553" s="14" t="str">
        <f>"'"&amp;IFERROR(TabClienteLocalidade[[#This Row],[Log]],"")&amp;"'"</f>
        <v>''</v>
      </c>
      <c r="R553" s="14" t="s">
        <v>8399</v>
      </c>
      <c r="S553" s="14" t="str">
        <f t="shared" si="35"/>
        <v>'0'</v>
      </c>
      <c r="T553" s="213" t="s">
        <v>8397</v>
      </c>
      <c r="U553" s="213">
        <f>COUNTIFS(CLIENTE_FORN[NICK],TabClienteLocalidade[[#This Row],[Cliente]])</f>
        <v>1</v>
      </c>
      <c r="V553" s="143" t="s">
        <v>241</v>
      </c>
      <c r="X553" s="145" t="s">
        <v>1047</v>
      </c>
      <c r="Y553" s="176">
        <f>IFERROR(INDEX(EtaCliente!K:K,MATCH(TabClienteLocalidade[[#This Row],[Validação]],EtaCliente!$B:$B,0)),TabClienteLocalidade[[#This Row],[Colunas14]])</f>
        <v>0</v>
      </c>
      <c r="Z553" s="176">
        <f>IFERROR(INDEX(EtaCliente!M:M,MATCH(TabClienteLocalidade[[#This Row],[Validação]],EtaCliente!$B:$B,0)),TabClienteLocalidade[[#This Row],[Colunas13]])</f>
        <v>0</v>
      </c>
      <c r="AA553" s="147">
        <f>COUNTIFS(EtaCliente!B:B,AB553,EtaCliente!B:B,"&gt;&amp;1")</f>
        <v>0</v>
      </c>
      <c r="AB553" s="147" t="str">
        <f>IF(TabClienteLocalidade[[#This Row],[Cliente]]="","",TabClienteLocalidade[[#This Row],[Cliente]]&amp;" - "&amp;TabClienteLocalidade[[#This Row],[Localidade]])</f>
        <v>COSANPA - BRAGANÇA</v>
      </c>
      <c r="AC553" s="191"/>
      <c r="AD553" s="191" t="e">
        <f t="shared" si="32"/>
        <v>#VALUE!</v>
      </c>
      <c r="AE553" s="191" t="e">
        <f t="shared" si="33"/>
        <v>#VALUE!</v>
      </c>
      <c r="AF553" s="191"/>
      <c r="AG553" s="191"/>
      <c r="AH553" s="191"/>
    </row>
    <row r="554" spans="1:34" x14ac:dyDescent="0.2">
      <c r="A554" s="14" t="str">
        <f t="shared" si="34"/>
        <v>(551, 'COSANPA', '', 'BREU BRANCO', 'BREU BRANCO', 'PA', '', '', '0'),</v>
      </c>
      <c r="B554" s="14" t="s">
        <v>8395</v>
      </c>
      <c r="C554" s="14">
        <v>551</v>
      </c>
      <c r="D554" s="14" t="s">
        <v>8399</v>
      </c>
      <c r="E554" s="14" t="str">
        <f>"'"&amp;TabClienteLocalidade[[#This Row],[Cliente]]&amp;"'"</f>
        <v>'COSANPA'</v>
      </c>
      <c r="F554" s="14" t="s">
        <v>8399</v>
      </c>
      <c r="G554" s="14" t="str">
        <f>"'"&amp;TabClienteLocalidade[[#This Row],[Regional]]&amp;"'"</f>
        <v>''</v>
      </c>
      <c r="H554" s="14" t="s">
        <v>8399</v>
      </c>
      <c r="I554" s="14" t="str">
        <f>"'"&amp;TabClienteLocalidade[[#This Row],[Localidade]]&amp;"'"</f>
        <v>'BREU BRANCO'</v>
      </c>
      <c r="J554" s="14" t="s">
        <v>8399</v>
      </c>
      <c r="K554" s="14" t="str">
        <f>"'"&amp;TabClienteLocalidade[[#This Row],[Colunas2]]&amp;"'"</f>
        <v>'BREU BRANCO'</v>
      </c>
      <c r="L554" s="14" t="s">
        <v>8399</v>
      </c>
      <c r="M554" s="14" t="str">
        <f>"'"&amp;TabClienteLocalidade[[#This Row],[UF]]&amp;"'"</f>
        <v>'PA'</v>
      </c>
      <c r="N554" s="14" t="s">
        <v>8399</v>
      </c>
      <c r="O554" s="14" t="str">
        <f>"'"&amp;IFERROR(TabClienteLocalidade[[#This Row],[Lat]],"")&amp;"'"</f>
        <v>''</v>
      </c>
      <c r="P554" s="14" t="s">
        <v>8399</v>
      </c>
      <c r="Q554" s="14" t="str">
        <f>"'"&amp;IFERROR(TabClienteLocalidade[[#This Row],[Log]],"")&amp;"'"</f>
        <v>''</v>
      </c>
      <c r="R554" s="14" t="s">
        <v>8399</v>
      </c>
      <c r="S554" s="14" t="str">
        <f t="shared" si="35"/>
        <v>'0'</v>
      </c>
      <c r="T554" s="213" t="s">
        <v>8397</v>
      </c>
      <c r="U554" s="213">
        <f>COUNTIFS(CLIENTE_FORN[NICK],TabClienteLocalidade[[#This Row],[Cliente]])</f>
        <v>1</v>
      </c>
      <c r="V554" s="143" t="s">
        <v>241</v>
      </c>
      <c r="X554" s="145" t="s">
        <v>1052</v>
      </c>
      <c r="Y554" s="176" t="str">
        <f>IFERROR(INDEX(EtaCliente!K:K,MATCH(TabClienteLocalidade[[#This Row],[Validação]],EtaCliente!$B:$B,0)),TabClienteLocalidade[[#This Row],[Colunas14]])</f>
        <v>PA</v>
      </c>
      <c r="Z554" s="176" t="str">
        <f>IFERROR(INDEX(EtaCliente!M:M,MATCH(TabClienteLocalidade[[#This Row],[Validação]],EtaCliente!$B:$B,0)),TabClienteLocalidade[[#This Row],[Colunas13]])</f>
        <v>BREU BRANCO</v>
      </c>
      <c r="AA554" s="147">
        <f>COUNTIFS(EtaCliente!B:B,AB554,EtaCliente!B:B,"&gt;&amp;1")</f>
        <v>1</v>
      </c>
      <c r="AB554" s="147" t="str">
        <f>IF(TabClienteLocalidade[[#This Row],[Cliente]]="","",TabClienteLocalidade[[#This Row],[Cliente]]&amp;" - "&amp;TabClienteLocalidade[[#This Row],[Localidade]])</f>
        <v>COSANPA - BREU BRANCO</v>
      </c>
      <c r="AC554" s="191"/>
      <c r="AD554" s="191" t="e">
        <f t="shared" si="32"/>
        <v>#VALUE!</v>
      </c>
      <c r="AE554" s="191" t="e">
        <f t="shared" si="33"/>
        <v>#VALUE!</v>
      </c>
      <c r="AF554" s="191"/>
      <c r="AG554" s="191"/>
      <c r="AH554" s="191"/>
    </row>
    <row r="555" spans="1:34" x14ac:dyDescent="0.2">
      <c r="A555" s="14" t="str">
        <f t="shared" si="34"/>
        <v>(552, 'COSANPA', '', 'BREVES', 'BREVES', 'PA', '-1.6863401', '-50.4834653', '0'),</v>
      </c>
      <c r="B555" s="14" t="s">
        <v>8395</v>
      </c>
      <c r="C555" s="14">
        <v>552</v>
      </c>
      <c r="D555" s="14" t="s">
        <v>8399</v>
      </c>
      <c r="E555" s="14" t="str">
        <f>"'"&amp;TabClienteLocalidade[[#This Row],[Cliente]]&amp;"'"</f>
        <v>'COSANPA'</v>
      </c>
      <c r="F555" s="14" t="s">
        <v>8399</v>
      </c>
      <c r="G555" s="14" t="str">
        <f>"'"&amp;TabClienteLocalidade[[#This Row],[Regional]]&amp;"'"</f>
        <v>''</v>
      </c>
      <c r="H555" s="14" t="s">
        <v>8399</v>
      </c>
      <c r="I555" s="14" t="str">
        <f>"'"&amp;TabClienteLocalidade[[#This Row],[Localidade]]&amp;"'"</f>
        <v>'BREVES'</v>
      </c>
      <c r="J555" s="14" t="s">
        <v>8399</v>
      </c>
      <c r="K555" s="14" t="str">
        <f>"'"&amp;TabClienteLocalidade[[#This Row],[Colunas2]]&amp;"'"</f>
        <v>'BREVES'</v>
      </c>
      <c r="L555" s="14" t="s">
        <v>8399</v>
      </c>
      <c r="M555" s="14" t="str">
        <f>"'"&amp;TabClienteLocalidade[[#This Row],[UF]]&amp;"'"</f>
        <v>'PA'</v>
      </c>
      <c r="N555" s="14" t="s">
        <v>8399</v>
      </c>
      <c r="O555" s="14" t="str">
        <f>"'"&amp;IFERROR(TabClienteLocalidade[[#This Row],[Lat]],"")&amp;"'"</f>
        <v>'-1.6863401'</v>
      </c>
      <c r="P555" s="14" t="s">
        <v>8399</v>
      </c>
      <c r="Q555" s="14" t="str">
        <f>"'"&amp;IFERROR(TabClienteLocalidade[[#This Row],[Log]],"")&amp;"'"</f>
        <v>'-50.4834653'</v>
      </c>
      <c r="R555" s="14" t="s">
        <v>8399</v>
      </c>
      <c r="S555" s="14" t="str">
        <f t="shared" si="35"/>
        <v>'0'</v>
      </c>
      <c r="T555" s="213" t="s">
        <v>8397</v>
      </c>
      <c r="U555" s="213">
        <f>COUNTIFS(CLIENTE_FORN[NICK],TabClienteLocalidade[[#This Row],[Cliente]])</f>
        <v>1</v>
      </c>
      <c r="V555" s="143" t="s">
        <v>241</v>
      </c>
      <c r="X555" s="145" t="s">
        <v>1058</v>
      </c>
      <c r="Y555" s="176" t="str">
        <f>IFERROR(INDEX(EtaCliente!K:K,MATCH(TabClienteLocalidade[[#This Row],[Validação]],EtaCliente!$B:$B,0)),TabClienteLocalidade[[#This Row],[Colunas14]])</f>
        <v>PA</v>
      </c>
      <c r="Z555" s="176" t="str">
        <f>IFERROR(INDEX(EtaCliente!M:M,MATCH(TabClienteLocalidade[[#This Row],[Validação]],EtaCliente!$B:$B,0)),TabClienteLocalidade[[#This Row],[Colunas13]])</f>
        <v>BREVES</v>
      </c>
      <c r="AA555" s="147">
        <f>COUNTIFS(EtaCliente!B:B,AB555,EtaCliente!B:B,"&gt;&amp;1")</f>
        <v>1</v>
      </c>
      <c r="AB555" s="147" t="str">
        <f>IF(TabClienteLocalidade[[#This Row],[Cliente]]="","",TabClienteLocalidade[[#This Row],[Cliente]]&amp;" - "&amp;TabClienteLocalidade[[#This Row],[Localidade]])</f>
        <v>COSANPA - BREVES</v>
      </c>
      <c r="AC555" s="191" t="s">
        <v>8359</v>
      </c>
      <c r="AD555" s="191" t="str">
        <f t="shared" si="32"/>
        <v>-1.6863401</v>
      </c>
      <c r="AE555" s="191" t="str">
        <f t="shared" si="33"/>
        <v>-50.4834653</v>
      </c>
      <c r="AF555" s="191"/>
      <c r="AG555" s="191"/>
      <c r="AH555" s="191"/>
    </row>
    <row r="556" spans="1:34" x14ac:dyDescent="0.2">
      <c r="A556" s="14" t="str">
        <f t="shared" si="34"/>
        <v>(553, 'COSANPA', '', 'CACHOEIRA DOA ARARI', 'CACHOEIRA DO ARARI', 'PA', '', '', '0'),</v>
      </c>
      <c r="B556" s="14" t="s">
        <v>8395</v>
      </c>
      <c r="C556" s="14">
        <v>553</v>
      </c>
      <c r="D556" s="14" t="s">
        <v>8399</v>
      </c>
      <c r="E556" s="14" t="str">
        <f>"'"&amp;TabClienteLocalidade[[#This Row],[Cliente]]&amp;"'"</f>
        <v>'COSANPA'</v>
      </c>
      <c r="F556" s="14" t="s">
        <v>8399</v>
      </c>
      <c r="G556" s="14" t="str">
        <f>"'"&amp;TabClienteLocalidade[[#This Row],[Regional]]&amp;"'"</f>
        <v>''</v>
      </c>
      <c r="H556" s="14" t="s">
        <v>8399</v>
      </c>
      <c r="I556" s="14" t="str">
        <f>"'"&amp;TabClienteLocalidade[[#This Row],[Localidade]]&amp;"'"</f>
        <v>'CACHOEIRA DOA ARARI'</v>
      </c>
      <c r="J556" s="14" t="s">
        <v>8399</v>
      </c>
      <c r="K556" s="14" t="str">
        <f>"'"&amp;TabClienteLocalidade[[#This Row],[Colunas2]]&amp;"'"</f>
        <v>'CACHOEIRA DO ARARI'</v>
      </c>
      <c r="L556" s="14" t="s">
        <v>8399</v>
      </c>
      <c r="M556" s="14" t="str">
        <f>"'"&amp;TabClienteLocalidade[[#This Row],[UF]]&amp;"'"</f>
        <v>'PA'</v>
      </c>
      <c r="N556" s="14" t="s">
        <v>8399</v>
      </c>
      <c r="O556" s="14" t="str">
        <f>"'"&amp;IFERROR(TabClienteLocalidade[[#This Row],[Lat]],"")&amp;"'"</f>
        <v>''</v>
      </c>
      <c r="P556" s="14" t="s">
        <v>8399</v>
      </c>
      <c r="Q556" s="14" t="str">
        <f>"'"&amp;IFERROR(TabClienteLocalidade[[#This Row],[Log]],"")&amp;"'"</f>
        <v>''</v>
      </c>
      <c r="R556" s="14" t="s">
        <v>8399</v>
      </c>
      <c r="S556" s="14" t="str">
        <f t="shared" si="35"/>
        <v>'0'</v>
      </c>
      <c r="T556" s="213" t="s">
        <v>8397</v>
      </c>
      <c r="U556" s="213">
        <f>COUNTIFS(CLIENTE_FORN[NICK],TabClienteLocalidade[[#This Row],[Cliente]])</f>
        <v>1</v>
      </c>
      <c r="V556" s="145" t="s">
        <v>241</v>
      </c>
      <c r="W556" s="145"/>
      <c r="X556" s="145" t="s">
        <v>1831</v>
      </c>
      <c r="Y556" s="176" t="str">
        <f>IFERROR(INDEX(EtaCliente!K:K,MATCH(TabClienteLocalidade[[#This Row],[Validação]],EtaCliente!$B:$B,0)),TabClienteLocalidade[[#This Row],[Colunas14]])</f>
        <v>PA</v>
      </c>
      <c r="Z556" s="176" t="str">
        <f>IFERROR(INDEX(EtaCliente!M:M,MATCH(TabClienteLocalidade[[#This Row],[Validação]],EtaCliente!$B:$B,0)),TabClienteLocalidade[[#This Row],[Colunas13]])</f>
        <v>CACHOEIRA DO ARARI</v>
      </c>
      <c r="AA556" s="147">
        <f>COUNTIFS(EtaCliente!B:B,AB556,EtaCliente!B:B,"&gt;&amp;1")</f>
        <v>1</v>
      </c>
      <c r="AB556" s="146" t="str">
        <f>IF(TabClienteLocalidade[[#This Row],[Cliente]]="","",TabClienteLocalidade[[#This Row],[Cliente]]&amp;" - "&amp;TabClienteLocalidade[[#This Row],[Localidade]])</f>
        <v>COSANPA - CACHOEIRA DOA ARARI</v>
      </c>
      <c r="AC556" s="191"/>
      <c r="AD556" s="191" t="e">
        <f t="shared" si="32"/>
        <v>#VALUE!</v>
      </c>
      <c r="AE556" s="191" t="e">
        <f t="shared" si="33"/>
        <v>#VALUE!</v>
      </c>
      <c r="AF556" s="191"/>
      <c r="AG556" s="191"/>
      <c r="AH556" s="191"/>
    </row>
    <row r="557" spans="1:34" x14ac:dyDescent="0.2">
      <c r="A557" s="14" t="str">
        <f t="shared" si="34"/>
        <v>(554, 'COSANPA', 'METROPOLITANA', 'CANARINHO', 'BELEM', 'PA', '-1.3369897', '-48.4568614', '0'),</v>
      </c>
      <c r="B557" s="14" t="s">
        <v>8395</v>
      </c>
      <c r="C557" s="14">
        <v>554</v>
      </c>
      <c r="D557" s="14" t="s">
        <v>8399</v>
      </c>
      <c r="E557" s="14" t="str">
        <f>"'"&amp;TabClienteLocalidade[[#This Row],[Cliente]]&amp;"'"</f>
        <v>'COSANPA'</v>
      </c>
      <c r="F557" s="14" t="s">
        <v>8399</v>
      </c>
      <c r="G557" s="14" t="str">
        <f>"'"&amp;TabClienteLocalidade[[#This Row],[Regional]]&amp;"'"</f>
        <v>'METROPOLITANA'</v>
      </c>
      <c r="H557" s="14" t="s">
        <v>8399</v>
      </c>
      <c r="I557" s="14" t="str">
        <f>"'"&amp;TabClienteLocalidade[[#This Row],[Localidade]]&amp;"'"</f>
        <v>'CANARINHO'</v>
      </c>
      <c r="J557" s="14" t="s">
        <v>8399</v>
      </c>
      <c r="K557" s="14" t="str">
        <f>"'"&amp;TabClienteLocalidade[[#This Row],[Colunas2]]&amp;"'"</f>
        <v>'BELEM'</v>
      </c>
      <c r="L557" s="14" t="s">
        <v>8399</v>
      </c>
      <c r="M557" s="14" t="str">
        <f>"'"&amp;TabClienteLocalidade[[#This Row],[UF]]&amp;"'"</f>
        <v>'PA'</v>
      </c>
      <c r="N557" s="14" t="s">
        <v>8399</v>
      </c>
      <c r="O557" s="14" t="str">
        <f>"'"&amp;IFERROR(TabClienteLocalidade[[#This Row],[Lat]],"")&amp;"'"</f>
        <v>'-1.3369897'</v>
      </c>
      <c r="P557" s="14" t="s">
        <v>8399</v>
      </c>
      <c r="Q557" s="14" t="str">
        <f>"'"&amp;IFERROR(TabClienteLocalidade[[#This Row],[Log]],"")&amp;"'"</f>
        <v>'-48.4568614'</v>
      </c>
      <c r="R557" s="14" t="s">
        <v>8399</v>
      </c>
      <c r="S557" s="14" t="str">
        <f t="shared" si="35"/>
        <v>'0'</v>
      </c>
      <c r="T557" s="213" t="s">
        <v>8397</v>
      </c>
      <c r="U557" s="213">
        <f>COUNTIFS(CLIENTE_FORN[NICK],TabClienteLocalidade[[#This Row],[Cliente]])</f>
        <v>1</v>
      </c>
      <c r="V557" s="143" t="s">
        <v>241</v>
      </c>
      <c r="W557" s="143" t="s">
        <v>232</v>
      </c>
      <c r="X557" s="145" t="s">
        <v>1602</v>
      </c>
      <c r="Y557" s="176" t="str">
        <f>IFERROR(INDEX(EtaCliente!K:K,MATCH(TabClienteLocalidade[[#This Row],[Validação]],EtaCliente!$B:$B,0)),TabClienteLocalidade[[#This Row],[Colunas14]])</f>
        <v>PA</v>
      </c>
      <c r="Z557" s="176" t="str">
        <f>IFERROR(INDEX(EtaCliente!M:M,MATCH(TabClienteLocalidade[[#This Row],[Validação]],EtaCliente!$B:$B,0)),TabClienteLocalidade[[#This Row],[Colunas13]])</f>
        <v>BELEM</v>
      </c>
      <c r="AA557" s="147">
        <f>COUNTIFS(EtaCliente!B:B,AB557,EtaCliente!B:B,"&gt;&amp;1")</f>
        <v>1</v>
      </c>
      <c r="AB557" s="147" t="str">
        <f>IF(TabClienteLocalidade[[#This Row],[Cliente]]="","",TabClienteLocalidade[[#This Row],[Cliente]]&amp;" - "&amp;TabClienteLocalidade[[#This Row],[Localidade]])</f>
        <v>COSANPA - CANARINHO</v>
      </c>
      <c r="AC557" s="191" t="s">
        <v>8262</v>
      </c>
      <c r="AD557" s="191" t="str">
        <f t="shared" si="32"/>
        <v>-1.3369897</v>
      </c>
      <c r="AE557" s="191" t="str">
        <f t="shared" si="33"/>
        <v>-48.4568614</v>
      </c>
      <c r="AF557" s="191"/>
      <c r="AG557" s="191"/>
      <c r="AH557" s="191"/>
    </row>
    <row r="558" spans="1:34" x14ac:dyDescent="0.2">
      <c r="A558" s="14" t="str">
        <f t="shared" si="34"/>
        <v>(555, 'COSANPA', '', 'CAPANEMA', 'CAPANEMA', 'PA', '', '', '0'),</v>
      </c>
      <c r="B558" s="14" t="s">
        <v>8395</v>
      </c>
      <c r="C558" s="14">
        <v>555</v>
      </c>
      <c r="D558" s="14" t="s">
        <v>8399</v>
      </c>
      <c r="E558" s="14" t="str">
        <f>"'"&amp;TabClienteLocalidade[[#This Row],[Cliente]]&amp;"'"</f>
        <v>'COSANPA'</v>
      </c>
      <c r="F558" s="14" t="s">
        <v>8399</v>
      </c>
      <c r="G558" s="14" t="str">
        <f>"'"&amp;TabClienteLocalidade[[#This Row],[Regional]]&amp;"'"</f>
        <v>''</v>
      </c>
      <c r="H558" s="14" t="s">
        <v>8399</v>
      </c>
      <c r="I558" s="14" t="str">
        <f>"'"&amp;TabClienteLocalidade[[#This Row],[Localidade]]&amp;"'"</f>
        <v>'CAPANEMA'</v>
      </c>
      <c r="J558" s="14" t="s">
        <v>8399</v>
      </c>
      <c r="K558" s="14" t="str">
        <f>"'"&amp;TabClienteLocalidade[[#This Row],[Colunas2]]&amp;"'"</f>
        <v>'CAPANEMA'</v>
      </c>
      <c r="L558" s="14" t="s">
        <v>8399</v>
      </c>
      <c r="M558" s="14" t="str">
        <f>"'"&amp;TabClienteLocalidade[[#This Row],[UF]]&amp;"'"</f>
        <v>'PA'</v>
      </c>
      <c r="N558" s="14" t="s">
        <v>8399</v>
      </c>
      <c r="O558" s="14" t="str">
        <f>"'"&amp;IFERROR(TabClienteLocalidade[[#This Row],[Lat]],"")&amp;"'"</f>
        <v>''</v>
      </c>
      <c r="P558" s="14" t="s">
        <v>8399</v>
      </c>
      <c r="Q558" s="14" t="str">
        <f>"'"&amp;IFERROR(TabClienteLocalidade[[#This Row],[Log]],"")&amp;"'"</f>
        <v>''</v>
      </c>
      <c r="R558" s="14" t="s">
        <v>8399</v>
      </c>
      <c r="S558" s="14" t="str">
        <f t="shared" si="35"/>
        <v>'0'</v>
      </c>
      <c r="T558" s="213" t="s">
        <v>8397</v>
      </c>
      <c r="U558" s="213">
        <f>COUNTIFS(CLIENTE_FORN[NICK],TabClienteLocalidade[[#This Row],[Cliente]])</f>
        <v>1</v>
      </c>
      <c r="V558" s="143" t="s">
        <v>241</v>
      </c>
      <c r="X558" s="145" t="s">
        <v>1048</v>
      </c>
      <c r="Y558" s="176" t="str">
        <f>IFERROR(INDEX(EtaCliente!K:K,MATCH(TabClienteLocalidade[[#This Row],[Validação]],EtaCliente!$B:$B,0)),TabClienteLocalidade[[#This Row],[Colunas14]])</f>
        <v>PA</v>
      </c>
      <c r="Z558" s="176" t="str">
        <f>IFERROR(INDEX(EtaCliente!M:M,MATCH(TabClienteLocalidade[[#This Row],[Validação]],EtaCliente!$B:$B,0)),TabClienteLocalidade[[#This Row],[Colunas13]])</f>
        <v>CAPANEMA</v>
      </c>
      <c r="AA558" s="147">
        <f>COUNTIFS(EtaCliente!B:B,AB558,EtaCliente!B:B,"&gt;&amp;1")</f>
        <v>1</v>
      </c>
      <c r="AB558" s="147" t="str">
        <f>IF(TabClienteLocalidade[[#This Row],[Cliente]]="","",TabClienteLocalidade[[#This Row],[Cliente]]&amp;" - "&amp;TabClienteLocalidade[[#This Row],[Localidade]])</f>
        <v>COSANPA - CAPANEMA</v>
      </c>
      <c r="AC558" s="191"/>
      <c r="AD558" s="191" t="e">
        <f t="shared" si="32"/>
        <v>#VALUE!</v>
      </c>
      <c r="AE558" s="191" t="e">
        <f t="shared" si="33"/>
        <v>#VALUE!</v>
      </c>
      <c r="AF558" s="191"/>
      <c r="AG558" s="191"/>
      <c r="AH558" s="191"/>
    </row>
    <row r="559" spans="1:34" ht="12.75" customHeight="1" x14ac:dyDescent="0.2">
      <c r="A559" s="14" t="str">
        <f t="shared" si="34"/>
        <v>(556, 'COSANPA', '', 'CAPITÃO POCO', '0', '0', '', '', '0'),</v>
      </c>
      <c r="B559" s="14" t="s">
        <v>8395</v>
      </c>
      <c r="C559" s="14">
        <v>556</v>
      </c>
      <c r="D559" s="14" t="s">
        <v>8399</v>
      </c>
      <c r="E559" s="14" t="str">
        <f>"'"&amp;TabClienteLocalidade[[#This Row],[Cliente]]&amp;"'"</f>
        <v>'COSANPA'</v>
      </c>
      <c r="F559" s="14" t="s">
        <v>8399</v>
      </c>
      <c r="G559" s="14" t="str">
        <f>"'"&amp;TabClienteLocalidade[[#This Row],[Regional]]&amp;"'"</f>
        <v>''</v>
      </c>
      <c r="H559" s="14" t="s">
        <v>8399</v>
      </c>
      <c r="I559" s="14" t="str">
        <f>"'"&amp;TabClienteLocalidade[[#This Row],[Localidade]]&amp;"'"</f>
        <v>'CAPITÃO POCO'</v>
      </c>
      <c r="J559" s="14" t="s">
        <v>8399</v>
      </c>
      <c r="K559" s="14" t="str">
        <f>"'"&amp;TabClienteLocalidade[[#This Row],[Colunas2]]&amp;"'"</f>
        <v>'0'</v>
      </c>
      <c r="L559" s="14" t="s">
        <v>8399</v>
      </c>
      <c r="M559" s="14" t="str">
        <f>"'"&amp;TabClienteLocalidade[[#This Row],[UF]]&amp;"'"</f>
        <v>'0'</v>
      </c>
      <c r="N559" s="14" t="s">
        <v>8399</v>
      </c>
      <c r="O559" s="14" t="str">
        <f>"'"&amp;IFERROR(TabClienteLocalidade[[#This Row],[Lat]],"")&amp;"'"</f>
        <v>''</v>
      </c>
      <c r="P559" s="14" t="s">
        <v>8399</v>
      </c>
      <c r="Q559" s="14" t="str">
        <f>"'"&amp;IFERROR(TabClienteLocalidade[[#This Row],[Log]],"")&amp;"'"</f>
        <v>''</v>
      </c>
      <c r="R559" s="14" t="s">
        <v>8399</v>
      </c>
      <c r="S559" s="14" t="str">
        <f t="shared" si="35"/>
        <v>'0'</v>
      </c>
      <c r="T559" s="213" t="s">
        <v>8397</v>
      </c>
      <c r="U559" s="213">
        <f>COUNTIFS(CLIENTE_FORN[NICK],TabClienteLocalidade[[#This Row],[Cliente]])</f>
        <v>1</v>
      </c>
      <c r="V559" s="145" t="s">
        <v>241</v>
      </c>
      <c r="W559" s="145"/>
      <c r="X559" s="145" t="s">
        <v>7381</v>
      </c>
      <c r="Y559" s="176">
        <f>IFERROR(INDEX(EtaCliente!K:K,MATCH(TabClienteLocalidade[[#This Row],[Validação]],EtaCliente!$B:$B,0)),TabClienteLocalidade[[#This Row],[Colunas14]])</f>
        <v>0</v>
      </c>
      <c r="Z559" s="176">
        <f>IFERROR(INDEX(EtaCliente!M:M,MATCH(TabClienteLocalidade[[#This Row],[Validação]],EtaCliente!$B:$B,0)),TabClienteLocalidade[[#This Row],[Colunas13]])</f>
        <v>0</v>
      </c>
      <c r="AA559" s="147">
        <f>COUNTIFS(EtaCliente!B:B,AB559,EtaCliente!B:B,"&gt;&amp;1")</f>
        <v>0</v>
      </c>
      <c r="AB559" s="146" t="str">
        <f>IF(TabClienteLocalidade[[#This Row],[Cliente]]="","",TabClienteLocalidade[[#This Row],[Cliente]]&amp;" - "&amp;TabClienteLocalidade[[#This Row],[Localidade]])</f>
        <v>COSANPA - CAPITÃO POCO</v>
      </c>
      <c r="AC559" s="191"/>
      <c r="AD559" s="191" t="e">
        <f t="shared" si="32"/>
        <v>#VALUE!</v>
      </c>
      <c r="AE559" s="191" t="e">
        <f t="shared" si="33"/>
        <v>#VALUE!</v>
      </c>
      <c r="AF559" s="191"/>
      <c r="AG559" s="191"/>
      <c r="AH559" s="191"/>
    </row>
    <row r="560" spans="1:34" ht="12.75" customHeight="1" x14ac:dyDescent="0.2">
      <c r="A560" s="14" t="str">
        <f t="shared" si="34"/>
        <v>(557, 'COSANPA', '', 'CASTANHAL', 'CASTANHAL', 'PA', '', '', '0'),</v>
      </c>
      <c r="B560" s="14" t="s">
        <v>8395</v>
      </c>
      <c r="C560" s="14">
        <v>557</v>
      </c>
      <c r="D560" s="14" t="s">
        <v>8399</v>
      </c>
      <c r="E560" s="14" t="str">
        <f>"'"&amp;TabClienteLocalidade[[#This Row],[Cliente]]&amp;"'"</f>
        <v>'COSANPA'</v>
      </c>
      <c r="F560" s="14" t="s">
        <v>8399</v>
      </c>
      <c r="G560" s="14" t="str">
        <f>"'"&amp;TabClienteLocalidade[[#This Row],[Regional]]&amp;"'"</f>
        <v>''</v>
      </c>
      <c r="H560" s="14" t="s">
        <v>8399</v>
      </c>
      <c r="I560" s="14" t="str">
        <f>"'"&amp;TabClienteLocalidade[[#This Row],[Localidade]]&amp;"'"</f>
        <v>'CASTANHAL'</v>
      </c>
      <c r="J560" s="14" t="s">
        <v>8399</v>
      </c>
      <c r="K560" s="14" t="str">
        <f>"'"&amp;TabClienteLocalidade[[#This Row],[Colunas2]]&amp;"'"</f>
        <v>'CASTANHAL'</v>
      </c>
      <c r="L560" s="14" t="s">
        <v>8399</v>
      </c>
      <c r="M560" s="14" t="str">
        <f>"'"&amp;TabClienteLocalidade[[#This Row],[UF]]&amp;"'"</f>
        <v>'PA'</v>
      </c>
      <c r="N560" s="14" t="s">
        <v>8399</v>
      </c>
      <c r="O560" s="14" t="str">
        <f>"'"&amp;IFERROR(TabClienteLocalidade[[#This Row],[Lat]],"")&amp;"'"</f>
        <v>''</v>
      </c>
      <c r="P560" s="14" t="s">
        <v>8399</v>
      </c>
      <c r="Q560" s="14" t="str">
        <f>"'"&amp;IFERROR(TabClienteLocalidade[[#This Row],[Log]],"")&amp;"'"</f>
        <v>''</v>
      </c>
      <c r="R560" s="14" t="s">
        <v>8399</v>
      </c>
      <c r="S560" s="14" t="str">
        <f t="shared" si="35"/>
        <v>'0'</v>
      </c>
      <c r="T560" s="213" t="s">
        <v>8397</v>
      </c>
      <c r="U560" s="213">
        <f>COUNTIFS(CLIENTE_FORN[NICK],TabClienteLocalidade[[#This Row],[Cliente]])</f>
        <v>1</v>
      </c>
      <c r="V560" s="145" t="s">
        <v>241</v>
      </c>
      <c r="W560" s="145"/>
      <c r="X560" s="145" t="s">
        <v>1832</v>
      </c>
      <c r="Y560" s="176" t="str">
        <f>IFERROR(INDEX(EtaCliente!K:K,MATCH(TabClienteLocalidade[[#This Row],[Validação]],EtaCliente!$B:$B,0)),TabClienteLocalidade[[#This Row],[Colunas14]])</f>
        <v>PA</v>
      </c>
      <c r="Z560" s="176" t="str">
        <f>IFERROR(INDEX(EtaCliente!M:M,MATCH(TabClienteLocalidade[[#This Row],[Validação]],EtaCliente!$B:$B,0)),TabClienteLocalidade[[#This Row],[Colunas13]])</f>
        <v>CASTANHAL</v>
      </c>
      <c r="AA560" s="147">
        <f>COUNTIFS(EtaCliente!B:B,AB560,EtaCliente!B:B,"&gt;&amp;1")</f>
        <v>1</v>
      </c>
      <c r="AB560" s="146" t="str">
        <f>IF(TabClienteLocalidade[[#This Row],[Cliente]]="","",TabClienteLocalidade[[#This Row],[Cliente]]&amp;" - "&amp;TabClienteLocalidade[[#This Row],[Localidade]])</f>
        <v>COSANPA - CASTANHAL</v>
      </c>
      <c r="AC560" s="191"/>
      <c r="AD560" s="191" t="e">
        <f t="shared" si="32"/>
        <v>#VALUE!</v>
      </c>
      <c r="AE560" s="191" t="e">
        <f t="shared" si="33"/>
        <v>#VALUE!</v>
      </c>
      <c r="AF560" s="191"/>
      <c r="AG560" s="191"/>
      <c r="AH560" s="191"/>
    </row>
    <row r="561" spans="1:34" x14ac:dyDescent="0.2">
      <c r="A561" s="14" t="str">
        <f t="shared" si="34"/>
        <v>(558, 'COSANPA', 'BAIXO AMAZONAS', 'CASTANHAL - CAIÇARA', '0', '0', '', '', '0'),</v>
      </c>
      <c r="B561" s="14" t="s">
        <v>8395</v>
      </c>
      <c r="C561" s="14">
        <v>558</v>
      </c>
      <c r="D561" s="14" t="s">
        <v>8399</v>
      </c>
      <c r="E561" s="14" t="str">
        <f>"'"&amp;TabClienteLocalidade[[#This Row],[Cliente]]&amp;"'"</f>
        <v>'COSANPA'</v>
      </c>
      <c r="F561" s="14" t="s">
        <v>8399</v>
      </c>
      <c r="G561" s="14" t="str">
        <f>"'"&amp;TabClienteLocalidade[[#This Row],[Regional]]&amp;"'"</f>
        <v>'BAIXO AMAZONAS'</v>
      </c>
      <c r="H561" s="14" t="s">
        <v>8399</v>
      </c>
      <c r="I561" s="14" t="str">
        <f>"'"&amp;TabClienteLocalidade[[#This Row],[Localidade]]&amp;"'"</f>
        <v>'CASTANHAL - CAIÇARA'</v>
      </c>
      <c r="J561" s="14" t="s">
        <v>8399</v>
      </c>
      <c r="K561" s="14" t="str">
        <f>"'"&amp;TabClienteLocalidade[[#This Row],[Colunas2]]&amp;"'"</f>
        <v>'0'</v>
      </c>
      <c r="L561" s="14" t="s">
        <v>8399</v>
      </c>
      <c r="M561" s="14" t="str">
        <f>"'"&amp;TabClienteLocalidade[[#This Row],[UF]]&amp;"'"</f>
        <v>'0'</v>
      </c>
      <c r="N561" s="14" t="s">
        <v>8399</v>
      </c>
      <c r="O561" s="14" t="str">
        <f>"'"&amp;IFERROR(TabClienteLocalidade[[#This Row],[Lat]],"")&amp;"'"</f>
        <v>''</v>
      </c>
      <c r="P561" s="14" t="s">
        <v>8399</v>
      </c>
      <c r="Q561" s="14" t="str">
        <f>"'"&amp;IFERROR(TabClienteLocalidade[[#This Row],[Log]],"")&amp;"'"</f>
        <v>''</v>
      </c>
      <c r="R561" s="14" t="s">
        <v>8399</v>
      </c>
      <c r="S561" s="14" t="str">
        <f t="shared" si="35"/>
        <v>'0'</v>
      </c>
      <c r="T561" s="213" t="s">
        <v>8397</v>
      </c>
      <c r="U561" s="213">
        <f>COUNTIFS(CLIENTE_FORN[NICK],TabClienteLocalidade[[#This Row],[Cliente]])</f>
        <v>1</v>
      </c>
      <c r="V561" s="143" t="s">
        <v>241</v>
      </c>
      <c r="W561" s="143" t="s">
        <v>242</v>
      </c>
      <c r="X561" s="145" t="s">
        <v>1061</v>
      </c>
      <c r="Y561" s="176">
        <f>IFERROR(INDEX(EtaCliente!K:K,MATCH(TabClienteLocalidade[[#This Row],[Validação]],EtaCliente!$B:$B,0)),TabClienteLocalidade[[#This Row],[Colunas14]])</f>
        <v>0</v>
      </c>
      <c r="Z561" s="176">
        <f>IFERROR(INDEX(EtaCliente!M:M,MATCH(TabClienteLocalidade[[#This Row],[Validação]],EtaCliente!$B:$B,0)),TabClienteLocalidade[[#This Row],[Colunas13]])</f>
        <v>0</v>
      </c>
      <c r="AA561" s="147">
        <f>COUNTIFS(EtaCliente!B:B,AB561,EtaCliente!B:B,"&gt;&amp;1")</f>
        <v>0</v>
      </c>
      <c r="AB561" s="147" t="str">
        <f>IF(TabClienteLocalidade[[#This Row],[Cliente]]="","",TabClienteLocalidade[[#This Row],[Cliente]]&amp;" - "&amp;TabClienteLocalidade[[#This Row],[Localidade]])</f>
        <v>COSANPA - CASTANHAL - CAIÇARA</v>
      </c>
      <c r="AC561" s="191"/>
      <c r="AD561" s="191" t="e">
        <f t="shared" si="32"/>
        <v>#VALUE!</v>
      </c>
      <c r="AE561" s="191" t="e">
        <f t="shared" si="33"/>
        <v>#VALUE!</v>
      </c>
      <c r="AF561" s="191"/>
      <c r="AG561" s="191"/>
      <c r="AH561" s="191"/>
    </row>
    <row r="562" spans="1:34" x14ac:dyDescent="0.2">
      <c r="A562" s="14" t="str">
        <f t="shared" si="34"/>
        <v>(559, 'COSANPA', '', 'CATALINA', 'BELEM', 'PA', '', '', '0'),</v>
      </c>
      <c r="B562" s="14" t="s">
        <v>8395</v>
      </c>
      <c r="C562" s="14">
        <v>559</v>
      </c>
      <c r="D562" s="14" t="s">
        <v>8399</v>
      </c>
      <c r="E562" s="14" t="str">
        <f>"'"&amp;TabClienteLocalidade[[#This Row],[Cliente]]&amp;"'"</f>
        <v>'COSANPA'</v>
      </c>
      <c r="F562" s="14" t="s">
        <v>8399</v>
      </c>
      <c r="G562" s="14" t="str">
        <f>"'"&amp;TabClienteLocalidade[[#This Row],[Regional]]&amp;"'"</f>
        <v>''</v>
      </c>
      <c r="H562" s="14" t="s">
        <v>8399</v>
      </c>
      <c r="I562" s="14" t="str">
        <f>"'"&amp;TabClienteLocalidade[[#This Row],[Localidade]]&amp;"'"</f>
        <v>'CATALINA'</v>
      </c>
      <c r="J562" s="14" t="s">
        <v>8399</v>
      </c>
      <c r="K562" s="14" t="str">
        <f>"'"&amp;TabClienteLocalidade[[#This Row],[Colunas2]]&amp;"'"</f>
        <v>'BELEM'</v>
      </c>
      <c r="L562" s="14" t="s">
        <v>8399</v>
      </c>
      <c r="M562" s="14" t="str">
        <f>"'"&amp;TabClienteLocalidade[[#This Row],[UF]]&amp;"'"</f>
        <v>'PA'</v>
      </c>
      <c r="N562" s="14" t="s">
        <v>8399</v>
      </c>
      <c r="O562" s="14" t="str">
        <f>"'"&amp;IFERROR(TabClienteLocalidade[[#This Row],[Lat]],"")&amp;"'"</f>
        <v>''</v>
      </c>
      <c r="P562" s="14" t="s">
        <v>8399</v>
      </c>
      <c r="Q562" s="14" t="str">
        <f>"'"&amp;IFERROR(TabClienteLocalidade[[#This Row],[Log]],"")&amp;"'"</f>
        <v>''</v>
      </c>
      <c r="R562" s="14" t="s">
        <v>8399</v>
      </c>
      <c r="S562" s="14" t="str">
        <f t="shared" si="35"/>
        <v>'0'</v>
      </c>
      <c r="T562" s="213" t="s">
        <v>8397</v>
      </c>
      <c r="U562" s="213">
        <f>COUNTIFS(CLIENTE_FORN[NICK],TabClienteLocalidade[[#This Row],[Cliente]])</f>
        <v>1</v>
      </c>
      <c r="V562" s="145" t="s">
        <v>241</v>
      </c>
      <c r="W562" s="145"/>
      <c r="X562" s="145" t="s">
        <v>1833</v>
      </c>
      <c r="Y562" s="176" t="str">
        <f>IFERROR(INDEX(EtaCliente!K:K,MATCH(TabClienteLocalidade[[#This Row],[Validação]],EtaCliente!$B:$B,0)),TabClienteLocalidade[[#This Row],[Colunas14]])</f>
        <v>PA</v>
      </c>
      <c r="Z562" s="176" t="str">
        <f>IFERROR(INDEX(EtaCliente!M:M,MATCH(TabClienteLocalidade[[#This Row],[Validação]],EtaCliente!$B:$B,0)),TabClienteLocalidade[[#This Row],[Colunas13]])</f>
        <v>BELEM</v>
      </c>
      <c r="AA562" s="147">
        <f>COUNTIFS(EtaCliente!B:B,AB562,EtaCliente!B:B,"&gt;&amp;1")</f>
        <v>1</v>
      </c>
      <c r="AB562" s="146" t="str">
        <f>IF(TabClienteLocalidade[[#This Row],[Cliente]]="","",TabClienteLocalidade[[#This Row],[Cliente]]&amp;" - "&amp;TabClienteLocalidade[[#This Row],[Localidade]])</f>
        <v>COSANPA - CATALINA</v>
      </c>
      <c r="AC562" s="191"/>
      <c r="AD562" s="191" t="e">
        <f t="shared" si="32"/>
        <v>#VALUE!</v>
      </c>
      <c r="AE562" s="191" t="e">
        <f t="shared" si="33"/>
        <v>#VALUE!</v>
      </c>
      <c r="AF562" s="191"/>
      <c r="AG562" s="191"/>
      <c r="AH562" s="191"/>
    </row>
    <row r="563" spans="1:34" x14ac:dyDescent="0.2">
      <c r="A563" s="14" t="str">
        <f t="shared" si="34"/>
        <v>(560, 'COSANPA', '', 'CDP', 'BELEM', 'PA', '-1.4028167', '-48.481049', '0'),</v>
      </c>
      <c r="B563" s="14" t="s">
        <v>8395</v>
      </c>
      <c r="C563" s="14">
        <v>560</v>
      </c>
      <c r="D563" s="14" t="s">
        <v>8399</v>
      </c>
      <c r="E563" s="14" t="str">
        <f>"'"&amp;TabClienteLocalidade[[#This Row],[Cliente]]&amp;"'"</f>
        <v>'COSANPA'</v>
      </c>
      <c r="F563" s="14" t="s">
        <v>8399</v>
      </c>
      <c r="G563" s="14" t="str">
        <f>"'"&amp;TabClienteLocalidade[[#This Row],[Regional]]&amp;"'"</f>
        <v>''</v>
      </c>
      <c r="H563" s="14" t="s">
        <v>8399</v>
      </c>
      <c r="I563" s="14" t="str">
        <f>"'"&amp;TabClienteLocalidade[[#This Row],[Localidade]]&amp;"'"</f>
        <v>'CDP'</v>
      </c>
      <c r="J563" s="14" t="s">
        <v>8399</v>
      </c>
      <c r="K563" s="14" t="str">
        <f>"'"&amp;TabClienteLocalidade[[#This Row],[Colunas2]]&amp;"'"</f>
        <v>'BELEM'</v>
      </c>
      <c r="L563" s="14" t="s">
        <v>8399</v>
      </c>
      <c r="M563" s="14" t="str">
        <f>"'"&amp;TabClienteLocalidade[[#This Row],[UF]]&amp;"'"</f>
        <v>'PA'</v>
      </c>
      <c r="N563" s="14" t="s">
        <v>8399</v>
      </c>
      <c r="O563" s="14" t="str">
        <f>"'"&amp;IFERROR(TabClienteLocalidade[[#This Row],[Lat]],"")&amp;"'"</f>
        <v>'-1.4028167'</v>
      </c>
      <c r="P563" s="14" t="s">
        <v>8399</v>
      </c>
      <c r="Q563" s="14" t="str">
        <f>"'"&amp;IFERROR(TabClienteLocalidade[[#This Row],[Log]],"")&amp;"'"</f>
        <v>'-48.481049'</v>
      </c>
      <c r="R563" s="14" t="s">
        <v>8399</v>
      </c>
      <c r="S563" s="14" t="str">
        <f t="shared" si="35"/>
        <v>'0'</v>
      </c>
      <c r="T563" s="213" t="s">
        <v>8397</v>
      </c>
      <c r="U563" s="213">
        <f>COUNTIFS(CLIENTE_FORN[NICK],TabClienteLocalidade[[#This Row],[Cliente]])</f>
        <v>1</v>
      </c>
      <c r="V563" s="145" t="s">
        <v>241</v>
      </c>
      <c r="W563" s="145"/>
      <c r="X563" s="145" t="s">
        <v>7380</v>
      </c>
      <c r="Y563" s="176" t="str">
        <f>IFERROR(INDEX(EtaCliente!K:K,MATCH(TabClienteLocalidade[[#This Row],[Validação]],EtaCliente!$B:$B,0)),TabClienteLocalidade[[#This Row],[Colunas14]])</f>
        <v>PA</v>
      </c>
      <c r="Z563" s="176" t="str">
        <f>IFERROR(INDEX(EtaCliente!M:M,MATCH(TabClienteLocalidade[[#This Row],[Validação]],EtaCliente!$B:$B,0)),TabClienteLocalidade[[#This Row],[Colunas13]])</f>
        <v>BELEM</v>
      </c>
      <c r="AA563" s="147">
        <f>COUNTIFS(EtaCliente!B:B,AB563,EtaCliente!B:B,"&gt;&amp;1")</f>
        <v>1</v>
      </c>
      <c r="AB563" s="146" t="str">
        <f>IF(TabClienteLocalidade[[#This Row],[Cliente]]="","",TabClienteLocalidade[[#This Row],[Cliente]]&amp;" - "&amp;TabClienteLocalidade[[#This Row],[Localidade]])</f>
        <v>COSANPA - CDP</v>
      </c>
      <c r="AC563" s="191" t="s">
        <v>8275</v>
      </c>
      <c r="AD563" s="191" t="str">
        <f t="shared" si="32"/>
        <v>-1.4028167</v>
      </c>
      <c r="AE563" s="191" t="str">
        <f t="shared" si="33"/>
        <v>-48.481049</v>
      </c>
      <c r="AF563" s="191"/>
      <c r="AG563" s="191"/>
      <c r="AH563" s="191"/>
    </row>
    <row r="564" spans="1:34" x14ac:dyDescent="0.2">
      <c r="A564" s="14" t="str">
        <f t="shared" si="34"/>
        <v>(561, 'COSANPA', '', 'CHEGUEVARA', 'MARITUBA', 'PA', '', '', '0'),</v>
      </c>
      <c r="B564" s="14" t="s">
        <v>8395</v>
      </c>
      <c r="C564" s="14">
        <v>561</v>
      </c>
      <c r="D564" s="14" t="s">
        <v>8399</v>
      </c>
      <c r="E564" s="14" t="str">
        <f>"'"&amp;TabClienteLocalidade[[#This Row],[Cliente]]&amp;"'"</f>
        <v>'COSANPA'</v>
      </c>
      <c r="F564" s="14" t="s">
        <v>8399</v>
      </c>
      <c r="G564" s="14" t="str">
        <f>"'"&amp;TabClienteLocalidade[[#This Row],[Regional]]&amp;"'"</f>
        <v>''</v>
      </c>
      <c r="H564" s="14" t="s">
        <v>8399</v>
      </c>
      <c r="I564" s="14" t="str">
        <f>"'"&amp;TabClienteLocalidade[[#This Row],[Localidade]]&amp;"'"</f>
        <v>'CHEGUEVARA'</v>
      </c>
      <c r="J564" s="14" t="s">
        <v>8399</v>
      </c>
      <c r="K564" s="14" t="str">
        <f>"'"&amp;TabClienteLocalidade[[#This Row],[Colunas2]]&amp;"'"</f>
        <v>'MARITUBA'</v>
      </c>
      <c r="L564" s="14" t="s">
        <v>8399</v>
      </c>
      <c r="M564" s="14" t="str">
        <f>"'"&amp;TabClienteLocalidade[[#This Row],[UF]]&amp;"'"</f>
        <v>'PA'</v>
      </c>
      <c r="N564" s="14" t="s">
        <v>8399</v>
      </c>
      <c r="O564" s="14" t="str">
        <f>"'"&amp;IFERROR(TabClienteLocalidade[[#This Row],[Lat]],"")&amp;"'"</f>
        <v>''</v>
      </c>
      <c r="P564" s="14" t="s">
        <v>8399</v>
      </c>
      <c r="Q564" s="14" t="str">
        <f>"'"&amp;IFERROR(TabClienteLocalidade[[#This Row],[Log]],"")&amp;"'"</f>
        <v>''</v>
      </c>
      <c r="R564" s="14" t="s">
        <v>8399</v>
      </c>
      <c r="S564" s="14" t="str">
        <f t="shared" si="35"/>
        <v>'0'</v>
      </c>
      <c r="T564" s="213" t="s">
        <v>8397</v>
      </c>
      <c r="U564" s="213">
        <f>COUNTIFS(CLIENTE_FORN[NICK],TabClienteLocalidade[[#This Row],[Cliente]])</f>
        <v>1</v>
      </c>
      <c r="V564" s="143" t="s">
        <v>241</v>
      </c>
      <c r="X564" s="145" t="s">
        <v>1599</v>
      </c>
      <c r="Y564" s="176" t="str">
        <f>IFERROR(INDEX(EtaCliente!K:K,MATCH(TabClienteLocalidade[[#This Row],[Validação]],EtaCliente!$B:$B,0)),TabClienteLocalidade[[#This Row],[Colunas14]])</f>
        <v>PA</v>
      </c>
      <c r="Z564" s="176" t="str">
        <f>IFERROR(INDEX(EtaCliente!M:M,MATCH(TabClienteLocalidade[[#This Row],[Validação]],EtaCliente!$B:$B,0)),TabClienteLocalidade[[#This Row],[Colunas13]])</f>
        <v>MARITUBA</v>
      </c>
      <c r="AA564" s="147">
        <f>COUNTIFS(EtaCliente!B:B,AB564,EtaCliente!B:B,"&gt;&amp;1")</f>
        <v>1</v>
      </c>
      <c r="AB564" s="147" t="str">
        <f>IF(TabClienteLocalidade[[#This Row],[Cliente]]="","",TabClienteLocalidade[[#This Row],[Cliente]]&amp;" - "&amp;TabClienteLocalidade[[#This Row],[Localidade]])</f>
        <v>COSANPA - CHEGUEVARA</v>
      </c>
      <c r="AC564" s="191"/>
      <c r="AD564" s="191" t="e">
        <f t="shared" si="32"/>
        <v>#VALUE!</v>
      </c>
      <c r="AE564" s="191" t="e">
        <f t="shared" si="33"/>
        <v>#VALUE!</v>
      </c>
      <c r="AF564" s="191"/>
      <c r="AG564" s="191"/>
      <c r="AH564" s="191"/>
    </row>
    <row r="565" spans="1:34" x14ac:dyDescent="0.2">
      <c r="A565" s="14" t="str">
        <f t="shared" si="34"/>
        <v>(562, 'COSANPA', '', 'CIDADE NOVA ( ANANINDEUA )', 'ANANINDEUA', 'PA', '-1.3364433', '-48.3835683', '0'),</v>
      </c>
      <c r="B565" s="14" t="s">
        <v>8395</v>
      </c>
      <c r="C565" s="14">
        <v>562</v>
      </c>
      <c r="D565" s="14" t="s">
        <v>8399</v>
      </c>
      <c r="E565" s="14" t="str">
        <f>"'"&amp;TabClienteLocalidade[[#This Row],[Cliente]]&amp;"'"</f>
        <v>'COSANPA'</v>
      </c>
      <c r="F565" s="14" t="s">
        <v>8399</v>
      </c>
      <c r="G565" s="14" t="str">
        <f>"'"&amp;TabClienteLocalidade[[#This Row],[Regional]]&amp;"'"</f>
        <v>''</v>
      </c>
      <c r="H565" s="14" t="s">
        <v>8399</v>
      </c>
      <c r="I565" s="14" t="str">
        <f>"'"&amp;TabClienteLocalidade[[#This Row],[Localidade]]&amp;"'"</f>
        <v>'CIDADE NOVA ( ANANINDEUA )'</v>
      </c>
      <c r="J565" s="14" t="s">
        <v>8399</v>
      </c>
      <c r="K565" s="14" t="str">
        <f>"'"&amp;TabClienteLocalidade[[#This Row],[Colunas2]]&amp;"'"</f>
        <v>'ANANINDEUA'</v>
      </c>
      <c r="L565" s="14" t="s">
        <v>8399</v>
      </c>
      <c r="M565" s="14" t="str">
        <f>"'"&amp;TabClienteLocalidade[[#This Row],[UF]]&amp;"'"</f>
        <v>'PA'</v>
      </c>
      <c r="N565" s="14" t="s">
        <v>8399</v>
      </c>
      <c r="O565" s="14" t="str">
        <f>"'"&amp;IFERROR(TabClienteLocalidade[[#This Row],[Lat]],"")&amp;"'"</f>
        <v>'-1.3364433'</v>
      </c>
      <c r="P565" s="14" t="s">
        <v>8399</v>
      </c>
      <c r="Q565" s="14" t="str">
        <f>"'"&amp;IFERROR(TabClienteLocalidade[[#This Row],[Log]],"")&amp;"'"</f>
        <v>'-48.3835683'</v>
      </c>
      <c r="R565" s="14" t="s">
        <v>8399</v>
      </c>
      <c r="S565" s="14" t="str">
        <f t="shared" si="35"/>
        <v>'0'</v>
      </c>
      <c r="T565" s="213" t="s">
        <v>8397</v>
      </c>
      <c r="U565" s="213">
        <f>COUNTIFS(CLIENTE_FORN[NICK],TabClienteLocalidade[[#This Row],[Cliente]])</f>
        <v>1</v>
      </c>
      <c r="V565" s="145" t="s">
        <v>241</v>
      </c>
      <c r="W565" s="145"/>
      <c r="X565" s="145" t="s">
        <v>1834</v>
      </c>
      <c r="Y565" s="176" t="str">
        <f>IFERROR(INDEX(EtaCliente!K:K,MATCH(TabClienteLocalidade[[#This Row],[Validação]],EtaCliente!$B:$B,0)),TabClienteLocalidade[[#This Row],[Colunas14]])</f>
        <v>PA</v>
      </c>
      <c r="Z565" s="176" t="str">
        <f>IFERROR(INDEX(EtaCliente!M:M,MATCH(TabClienteLocalidade[[#This Row],[Validação]],EtaCliente!$B:$B,0)),TabClienteLocalidade[[#This Row],[Colunas13]])</f>
        <v>ANANINDEUA</v>
      </c>
      <c r="AA565" s="147">
        <f>COUNTIFS(EtaCliente!B:B,AB565,EtaCliente!B:B,"&gt;&amp;1")</f>
        <v>1</v>
      </c>
      <c r="AB565" s="146" t="str">
        <f>IF(TabClienteLocalidade[[#This Row],[Cliente]]="","",TabClienteLocalidade[[#This Row],[Cliente]]&amp;" - "&amp;TabClienteLocalidade[[#This Row],[Localidade]])</f>
        <v>COSANPA - CIDADE NOVA ( ANANINDEUA )</v>
      </c>
      <c r="AC565" s="191" t="s">
        <v>8354</v>
      </c>
      <c r="AD565" s="191" t="str">
        <f t="shared" si="32"/>
        <v>-1.3364433</v>
      </c>
      <c r="AE565" s="191" t="str">
        <f t="shared" si="33"/>
        <v>-48.3835683</v>
      </c>
      <c r="AF565" s="191"/>
      <c r="AG565" s="191"/>
      <c r="AH565" s="191"/>
    </row>
    <row r="566" spans="1:34" x14ac:dyDescent="0.2">
      <c r="A566" s="14" t="str">
        <f t="shared" si="34"/>
        <v>(563, 'COSANPA', '', 'COHAB', 'BELEM', 'PA', '', '', '0'),</v>
      </c>
      <c r="B566" s="14" t="s">
        <v>8395</v>
      </c>
      <c r="C566" s="14">
        <v>563</v>
      </c>
      <c r="D566" s="14" t="s">
        <v>8399</v>
      </c>
      <c r="E566" s="14" t="str">
        <f>"'"&amp;TabClienteLocalidade[[#This Row],[Cliente]]&amp;"'"</f>
        <v>'COSANPA'</v>
      </c>
      <c r="F566" s="14" t="s">
        <v>8399</v>
      </c>
      <c r="G566" s="14" t="str">
        <f>"'"&amp;TabClienteLocalidade[[#This Row],[Regional]]&amp;"'"</f>
        <v>''</v>
      </c>
      <c r="H566" s="14" t="s">
        <v>8399</v>
      </c>
      <c r="I566" s="14" t="str">
        <f>"'"&amp;TabClienteLocalidade[[#This Row],[Localidade]]&amp;"'"</f>
        <v>'COHAB'</v>
      </c>
      <c r="J566" s="14" t="s">
        <v>8399</v>
      </c>
      <c r="K566" s="14" t="str">
        <f>"'"&amp;TabClienteLocalidade[[#This Row],[Colunas2]]&amp;"'"</f>
        <v>'BELEM'</v>
      </c>
      <c r="L566" s="14" t="s">
        <v>8399</v>
      </c>
      <c r="M566" s="14" t="str">
        <f>"'"&amp;TabClienteLocalidade[[#This Row],[UF]]&amp;"'"</f>
        <v>'PA'</v>
      </c>
      <c r="N566" s="14" t="s">
        <v>8399</v>
      </c>
      <c r="O566" s="14" t="str">
        <f>"'"&amp;IFERROR(TabClienteLocalidade[[#This Row],[Lat]],"")&amp;"'"</f>
        <v>''</v>
      </c>
      <c r="P566" s="14" t="s">
        <v>8399</v>
      </c>
      <c r="Q566" s="14" t="str">
        <f>"'"&amp;IFERROR(TabClienteLocalidade[[#This Row],[Log]],"")&amp;"'"</f>
        <v>''</v>
      </c>
      <c r="R566" s="14" t="s">
        <v>8399</v>
      </c>
      <c r="S566" s="14" t="str">
        <f t="shared" si="35"/>
        <v>'0'</v>
      </c>
      <c r="T566" s="213" t="s">
        <v>8397</v>
      </c>
      <c r="U566" s="213">
        <f>COUNTIFS(CLIENTE_FORN[NICK],TabClienteLocalidade[[#This Row],[Cliente]])</f>
        <v>1</v>
      </c>
      <c r="V566" s="145" t="s">
        <v>241</v>
      </c>
      <c r="W566" s="145"/>
      <c r="X566" s="145" t="s">
        <v>1835</v>
      </c>
      <c r="Y566" s="176" t="str">
        <f>IFERROR(INDEX(EtaCliente!K:K,MATCH(TabClienteLocalidade[[#This Row],[Validação]],EtaCliente!$B:$B,0)),TabClienteLocalidade[[#This Row],[Colunas14]])</f>
        <v>PA</v>
      </c>
      <c r="Z566" s="176" t="str">
        <f>IFERROR(INDEX(EtaCliente!M:M,MATCH(TabClienteLocalidade[[#This Row],[Validação]],EtaCliente!$B:$B,0)),TabClienteLocalidade[[#This Row],[Colunas13]])</f>
        <v>BELEM</v>
      </c>
      <c r="AA566" s="147">
        <f>COUNTIFS(EtaCliente!B:B,AB566,EtaCliente!B:B,"&gt;&amp;1")</f>
        <v>1</v>
      </c>
      <c r="AB566" s="146" t="str">
        <f>IF(TabClienteLocalidade[[#This Row],[Cliente]]="","",TabClienteLocalidade[[#This Row],[Cliente]]&amp;" - "&amp;TabClienteLocalidade[[#This Row],[Localidade]])</f>
        <v>COSANPA - COHAB</v>
      </c>
      <c r="AC566" s="191"/>
      <c r="AD566" s="191" t="e">
        <f t="shared" si="32"/>
        <v>#VALUE!</v>
      </c>
      <c r="AE566" s="191" t="e">
        <f t="shared" si="33"/>
        <v>#VALUE!</v>
      </c>
      <c r="AF566" s="191"/>
      <c r="AG566" s="191"/>
      <c r="AH566" s="191"/>
    </row>
    <row r="567" spans="1:34" x14ac:dyDescent="0.2">
      <c r="A567" s="14" t="str">
        <f t="shared" si="34"/>
        <v>(564, 'COSANPA', '', 'COMANDANTE ASSIS', 'CASTANHAL', 'PA', '', '', '0'),</v>
      </c>
      <c r="B567" s="14" t="s">
        <v>8395</v>
      </c>
      <c r="C567" s="14">
        <v>564</v>
      </c>
      <c r="D567" s="14" t="s">
        <v>8399</v>
      </c>
      <c r="E567" s="14" t="str">
        <f>"'"&amp;TabClienteLocalidade[[#This Row],[Cliente]]&amp;"'"</f>
        <v>'COSANPA'</v>
      </c>
      <c r="F567" s="14" t="s">
        <v>8399</v>
      </c>
      <c r="G567" s="14" t="str">
        <f>"'"&amp;TabClienteLocalidade[[#This Row],[Regional]]&amp;"'"</f>
        <v>''</v>
      </c>
      <c r="H567" s="14" t="s">
        <v>8399</v>
      </c>
      <c r="I567" s="14" t="str">
        <f>"'"&amp;TabClienteLocalidade[[#This Row],[Localidade]]&amp;"'"</f>
        <v>'COMANDANTE ASSIS'</v>
      </c>
      <c r="J567" s="14" t="s">
        <v>8399</v>
      </c>
      <c r="K567" s="14" t="str">
        <f>"'"&amp;TabClienteLocalidade[[#This Row],[Colunas2]]&amp;"'"</f>
        <v>'CASTANHAL'</v>
      </c>
      <c r="L567" s="14" t="s">
        <v>8399</v>
      </c>
      <c r="M567" s="14" t="str">
        <f>"'"&amp;TabClienteLocalidade[[#This Row],[UF]]&amp;"'"</f>
        <v>'PA'</v>
      </c>
      <c r="N567" s="14" t="s">
        <v>8399</v>
      </c>
      <c r="O567" s="14" t="str">
        <f>"'"&amp;IFERROR(TabClienteLocalidade[[#This Row],[Lat]],"")&amp;"'"</f>
        <v>''</v>
      </c>
      <c r="P567" s="14" t="s">
        <v>8399</v>
      </c>
      <c r="Q567" s="14" t="str">
        <f>"'"&amp;IFERROR(TabClienteLocalidade[[#This Row],[Log]],"")&amp;"'"</f>
        <v>''</v>
      </c>
      <c r="R567" s="14" t="s">
        <v>8399</v>
      </c>
      <c r="S567" s="14" t="str">
        <f t="shared" si="35"/>
        <v>'0'</v>
      </c>
      <c r="T567" s="213" t="s">
        <v>8397</v>
      </c>
      <c r="U567" s="213">
        <f>COUNTIFS(CLIENTE_FORN[NICK],TabClienteLocalidade[[#This Row],[Cliente]])</f>
        <v>1</v>
      </c>
      <c r="V567" s="145" t="s">
        <v>241</v>
      </c>
      <c r="W567" s="145"/>
      <c r="X567" s="145" t="s">
        <v>1836</v>
      </c>
      <c r="Y567" s="176" t="str">
        <f>IFERROR(INDEX(EtaCliente!K:K,MATCH(TabClienteLocalidade[[#This Row],[Validação]],EtaCliente!$B:$B,0)),TabClienteLocalidade[[#This Row],[Colunas14]])</f>
        <v>PA</v>
      </c>
      <c r="Z567" s="176" t="str">
        <f>IFERROR(INDEX(EtaCliente!M:M,MATCH(TabClienteLocalidade[[#This Row],[Validação]],EtaCliente!$B:$B,0)),TabClienteLocalidade[[#This Row],[Colunas13]])</f>
        <v>CASTANHAL</v>
      </c>
      <c r="AA567" s="147">
        <f>COUNTIFS(EtaCliente!B:B,AB567,EtaCliente!B:B,"&gt;&amp;1")</f>
        <v>1</v>
      </c>
      <c r="AB567" s="146" t="str">
        <f>IF(TabClienteLocalidade[[#This Row],[Cliente]]="","",TabClienteLocalidade[[#This Row],[Cliente]]&amp;" - "&amp;TabClienteLocalidade[[#This Row],[Localidade]])</f>
        <v>COSANPA - COMANDANTE ASSIS</v>
      </c>
      <c r="AC567" s="191"/>
      <c r="AD567" s="191" t="e">
        <f t="shared" si="32"/>
        <v>#VALUE!</v>
      </c>
      <c r="AE567" s="191" t="e">
        <f t="shared" si="33"/>
        <v>#VALUE!</v>
      </c>
      <c r="AF567" s="191"/>
      <c r="AG567" s="191"/>
      <c r="AH567" s="191"/>
    </row>
    <row r="568" spans="1:34" x14ac:dyDescent="0.2">
      <c r="A568" s="14" t="str">
        <f t="shared" si="34"/>
        <v>(565, 'COSANPA', '', 'CONCEIÇÃO DO ARAGUAIA', '0', '0', '-8.2835127', '-49.2646675', '0'),</v>
      </c>
      <c r="B568" s="14" t="s">
        <v>8395</v>
      </c>
      <c r="C568" s="14">
        <v>565</v>
      </c>
      <c r="D568" s="14" t="s">
        <v>8399</v>
      </c>
      <c r="E568" s="14" t="str">
        <f>"'"&amp;TabClienteLocalidade[[#This Row],[Cliente]]&amp;"'"</f>
        <v>'COSANPA'</v>
      </c>
      <c r="F568" s="14" t="s">
        <v>8399</v>
      </c>
      <c r="G568" s="14" t="str">
        <f>"'"&amp;TabClienteLocalidade[[#This Row],[Regional]]&amp;"'"</f>
        <v>''</v>
      </c>
      <c r="H568" s="14" t="s">
        <v>8399</v>
      </c>
      <c r="I568" s="14" t="str">
        <f>"'"&amp;TabClienteLocalidade[[#This Row],[Localidade]]&amp;"'"</f>
        <v>'CONCEIÇÃO DO ARAGUAIA'</v>
      </c>
      <c r="J568" s="14" t="s">
        <v>8399</v>
      </c>
      <c r="K568" s="14" t="str">
        <f>"'"&amp;TabClienteLocalidade[[#This Row],[Colunas2]]&amp;"'"</f>
        <v>'0'</v>
      </c>
      <c r="L568" s="14" t="s">
        <v>8399</v>
      </c>
      <c r="M568" s="14" t="str">
        <f>"'"&amp;TabClienteLocalidade[[#This Row],[UF]]&amp;"'"</f>
        <v>'0'</v>
      </c>
      <c r="N568" s="14" t="s">
        <v>8399</v>
      </c>
      <c r="O568" s="14" t="str">
        <f>"'"&amp;IFERROR(TabClienteLocalidade[[#This Row],[Lat]],"")&amp;"'"</f>
        <v>'-8.2835127'</v>
      </c>
      <c r="P568" s="14" t="s">
        <v>8399</v>
      </c>
      <c r="Q568" s="14" t="str">
        <f>"'"&amp;IFERROR(TabClienteLocalidade[[#This Row],[Log]],"")&amp;"'"</f>
        <v>'-49.2646675'</v>
      </c>
      <c r="R568" s="14" t="s">
        <v>8399</v>
      </c>
      <c r="S568" s="14" t="str">
        <f t="shared" si="35"/>
        <v>'0'</v>
      </c>
      <c r="T568" s="213" t="s">
        <v>8397</v>
      </c>
      <c r="U568" s="213">
        <f>COUNTIFS(CLIENTE_FORN[NICK],TabClienteLocalidade[[#This Row],[Cliente]])</f>
        <v>1</v>
      </c>
      <c r="V568" s="143" t="s">
        <v>241</v>
      </c>
      <c r="X568" s="145" t="s">
        <v>7315</v>
      </c>
      <c r="Y568" s="176">
        <f>IFERROR(INDEX(EtaCliente!K:K,MATCH(TabClienteLocalidade[[#This Row],[Validação]],EtaCliente!$B:$B,0)),TabClienteLocalidade[[#This Row],[Colunas14]])</f>
        <v>0</v>
      </c>
      <c r="Z568" s="176">
        <f>IFERROR(INDEX(EtaCliente!M:M,MATCH(TabClienteLocalidade[[#This Row],[Validação]],EtaCliente!$B:$B,0)),TabClienteLocalidade[[#This Row],[Colunas13]])</f>
        <v>0</v>
      </c>
      <c r="AA568" s="147">
        <f>COUNTIFS(EtaCliente!B:B,AB568,EtaCliente!B:B,"&gt;&amp;1")</f>
        <v>0</v>
      </c>
      <c r="AB568" s="147" t="str">
        <f>IF(TabClienteLocalidade[[#This Row],[Cliente]]="","",TabClienteLocalidade[[#This Row],[Cliente]]&amp;" - "&amp;TabClienteLocalidade[[#This Row],[Localidade]])</f>
        <v>COSANPA - CONCEIÇÃO DO ARAGUAIA</v>
      </c>
      <c r="AC568" s="191" t="s">
        <v>8261</v>
      </c>
      <c r="AD568" s="191" t="str">
        <f t="shared" si="32"/>
        <v>-8.2835127</v>
      </c>
      <c r="AE568" s="191" t="str">
        <f t="shared" si="33"/>
        <v>-49.2646675</v>
      </c>
      <c r="AF568" s="191"/>
      <c r="AG568" s="191"/>
      <c r="AH568" s="191"/>
    </row>
    <row r="569" spans="1:34" x14ac:dyDescent="0.2">
      <c r="A569" s="14" t="str">
        <f t="shared" si="34"/>
        <v>(566, 'COSANPA', '', 'CONJUNTO MAGUARI', 'BELEM', 'PA', '', '', '0'),</v>
      </c>
      <c r="B569" s="14" t="s">
        <v>8395</v>
      </c>
      <c r="C569" s="14">
        <v>566</v>
      </c>
      <c r="D569" s="14" t="s">
        <v>8399</v>
      </c>
      <c r="E569" s="14" t="str">
        <f>"'"&amp;TabClienteLocalidade[[#This Row],[Cliente]]&amp;"'"</f>
        <v>'COSANPA'</v>
      </c>
      <c r="F569" s="14" t="s">
        <v>8399</v>
      </c>
      <c r="G569" s="14" t="str">
        <f>"'"&amp;TabClienteLocalidade[[#This Row],[Regional]]&amp;"'"</f>
        <v>''</v>
      </c>
      <c r="H569" s="14" t="s">
        <v>8399</v>
      </c>
      <c r="I569" s="14" t="str">
        <f>"'"&amp;TabClienteLocalidade[[#This Row],[Localidade]]&amp;"'"</f>
        <v>'CONJUNTO MAGUARI'</v>
      </c>
      <c r="J569" s="14" t="s">
        <v>8399</v>
      </c>
      <c r="K569" s="14" t="str">
        <f>"'"&amp;TabClienteLocalidade[[#This Row],[Colunas2]]&amp;"'"</f>
        <v>'BELEM'</v>
      </c>
      <c r="L569" s="14" t="s">
        <v>8399</v>
      </c>
      <c r="M569" s="14" t="str">
        <f>"'"&amp;TabClienteLocalidade[[#This Row],[UF]]&amp;"'"</f>
        <v>'PA'</v>
      </c>
      <c r="N569" s="14" t="s">
        <v>8399</v>
      </c>
      <c r="O569" s="14" t="str">
        <f>"'"&amp;IFERROR(TabClienteLocalidade[[#This Row],[Lat]],"")&amp;"'"</f>
        <v>''</v>
      </c>
      <c r="P569" s="14" t="s">
        <v>8399</v>
      </c>
      <c r="Q569" s="14" t="str">
        <f>"'"&amp;IFERROR(TabClienteLocalidade[[#This Row],[Log]],"")&amp;"'"</f>
        <v>''</v>
      </c>
      <c r="R569" s="14" t="s">
        <v>8399</v>
      </c>
      <c r="S569" s="14" t="str">
        <f t="shared" si="35"/>
        <v>'0'</v>
      </c>
      <c r="T569" s="213" t="s">
        <v>8397</v>
      </c>
      <c r="U569" s="213">
        <f>COUNTIFS(CLIENTE_FORN[NICK],TabClienteLocalidade[[#This Row],[Cliente]])</f>
        <v>1</v>
      </c>
      <c r="V569" s="145" t="s">
        <v>241</v>
      </c>
      <c r="W569" s="145"/>
      <c r="X569" s="145" t="s">
        <v>1837</v>
      </c>
      <c r="Y569" s="176" t="str">
        <f>IFERROR(INDEX(EtaCliente!K:K,MATCH(TabClienteLocalidade[[#This Row],[Validação]],EtaCliente!$B:$B,0)),TabClienteLocalidade[[#This Row],[Colunas14]])</f>
        <v>PA</v>
      </c>
      <c r="Z569" s="176" t="str">
        <f>IFERROR(INDEX(EtaCliente!M:M,MATCH(TabClienteLocalidade[[#This Row],[Validação]],EtaCliente!$B:$B,0)),TabClienteLocalidade[[#This Row],[Colunas13]])</f>
        <v>BELEM</v>
      </c>
      <c r="AA569" s="147">
        <f>COUNTIFS(EtaCliente!B:B,AB569,EtaCliente!B:B,"&gt;&amp;1")</f>
        <v>1</v>
      </c>
      <c r="AB569" s="146" t="str">
        <f>IF(TabClienteLocalidade[[#This Row],[Cliente]]="","",TabClienteLocalidade[[#This Row],[Cliente]]&amp;" - "&amp;TabClienteLocalidade[[#This Row],[Localidade]])</f>
        <v>COSANPA - CONJUNTO MAGUARI</v>
      </c>
      <c r="AC569" s="191"/>
      <c r="AD569" s="191" t="e">
        <f t="shared" si="32"/>
        <v>#VALUE!</v>
      </c>
      <c r="AE569" s="191" t="e">
        <f t="shared" si="33"/>
        <v>#VALUE!</v>
      </c>
      <c r="AF569" s="191"/>
      <c r="AG569" s="191"/>
      <c r="AH569" s="191"/>
    </row>
    <row r="570" spans="1:34" x14ac:dyDescent="0.2">
      <c r="A570" s="14" t="str">
        <f t="shared" si="34"/>
        <v>(567, 'COSANPA', '', 'COQUEIRO', 'BELEM', 'PA', '', '', '0'),</v>
      </c>
      <c r="B570" s="14" t="s">
        <v>8395</v>
      </c>
      <c r="C570" s="14">
        <v>567</v>
      </c>
      <c r="D570" s="14" t="s">
        <v>8399</v>
      </c>
      <c r="E570" s="14" t="str">
        <f>"'"&amp;TabClienteLocalidade[[#This Row],[Cliente]]&amp;"'"</f>
        <v>'COSANPA'</v>
      </c>
      <c r="F570" s="14" t="s">
        <v>8399</v>
      </c>
      <c r="G570" s="14" t="str">
        <f>"'"&amp;TabClienteLocalidade[[#This Row],[Regional]]&amp;"'"</f>
        <v>''</v>
      </c>
      <c r="H570" s="14" t="s">
        <v>8399</v>
      </c>
      <c r="I570" s="14" t="str">
        <f>"'"&amp;TabClienteLocalidade[[#This Row],[Localidade]]&amp;"'"</f>
        <v>'COQUEIRO'</v>
      </c>
      <c r="J570" s="14" t="s">
        <v>8399</v>
      </c>
      <c r="K570" s="14" t="str">
        <f>"'"&amp;TabClienteLocalidade[[#This Row],[Colunas2]]&amp;"'"</f>
        <v>'BELEM'</v>
      </c>
      <c r="L570" s="14" t="s">
        <v>8399</v>
      </c>
      <c r="M570" s="14" t="str">
        <f>"'"&amp;TabClienteLocalidade[[#This Row],[UF]]&amp;"'"</f>
        <v>'PA'</v>
      </c>
      <c r="N570" s="14" t="s">
        <v>8399</v>
      </c>
      <c r="O570" s="14" t="str">
        <f>"'"&amp;IFERROR(TabClienteLocalidade[[#This Row],[Lat]],"")&amp;"'"</f>
        <v>''</v>
      </c>
      <c r="P570" s="14" t="s">
        <v>8399</v>
      </c>
      <c r="Q570" s="14" t="str">
        <f>"'"&amp;IFERROR(TabClienteLocalidade[[#This Row],[Log]],"")&amp;"'"</f>
        <v>''</v>
      </c>
      <c r="R570" s="14" t="s">
        <v>8399</v>
      </c>
      <c r="S570" s="14" t="str">
        <f t="shared" si="35"/>
        <v>'0'</v>
      </c>
      <c r="T570" s="213" t="s">
        <v>8397</v>
      </c>
      <c r="U570" s="213">
        <f>COUNTIFS(CLIENTE_FORN[NICK],TabClienteLocalidade[[#This Row],[Cliente]])</f>
        <v>1</v>
      </c>
      <c r="V570" s="143" t="s">
        <v>241</v>
      </c>
      <c r="X570" s="145" t="s">
        <v>1043</v>
      </c>
      <c r="Y570" s="176" t="str">
        <f>IFERROR(INDEX(EtaCliente!K:K,MATCH(TabClienteLocalidade[[#This Row],[Validação]],EtaCliente!$B:$B,0)),TabClienteLocalidade[[#This Row],[Colunas14]])</f>
        <v>PA</v>
      </c>
      <c r="Z570" s="176" t="str">
        <f>IFERROR(INDEX(EtaCliente!M:M,MATCH(TabClienteLocalidade[[#This Row],[Validação]],EtaCliente!$B:$B,0)),TabClienteLocalidade[[#This Row],[Colunas13]])</f>
        <v>BELEM</v>
      </c>
      <c r="AA570" s="147">
        <f>COUNTIFS(EtaCliente!B:B,AB570,EtaCliente!B:B,"&gt;&amp;1")</f>
        <v>1</v>
      </c>
      <c r="AB570" s="147" t="str">
        <f>IF(TabClienteLocalidade[[#This Row],[Cliente]]="","",TabClienteLocalidade[[#This Row],[Cliente]]&amp;" - "&amp;TabClienteLocalidade[[#This Row],[Localidade]])</f>
        <v>COSANPA - COQUEIRO</v>
      </c>
      <c r="AC570" s="191"/>
      <c r="AD570" s="191" t="e">
        <f t="shared" si="32"/>
        <v>#VALUE!</v>
      </c>
      <c r="AE570" s="191" t="e">
        <f t="shared" si="33"/>
        <v>#VALUE!</v>
      </c>
      <c r="AF570" s="191"/>
      <c r="AG570" s="191"/>
      <c r="AH570" s="191"/>
    </row>
    <row r="571" spans="1:34" x14ac:dyDescent="0.2">
      <c r="A571" s="14" t="str">
        <f t="shared" si="34"/>
        <v>(568, 'COSANPA', '', 'CORDEIRO DE FARIAS I', 'BELEM', 'PA', '-1.3501428', '-48.4648128', '0'),</v>
      </c>
      <c r="B571" s="14" t="s">
        <v>8395</v>
      </c>
      <c r="C571" s="14">
        <v>568</v>
      </c>
      <c r="D571" s="14" t="s">
        <v>8399</v>
      </c>
      <c r="E571" s="14" t="str">
        <f>"'"&amp;TabClienteLocalidade[[#This Row],[Cliente]]&amp;"'"</f>
        <v>'COSANPA'</v>
      </c>
      <c r="F571" s="14" t="s">
        <v>8399</v>
      </c>
      <c r="G571" s="14" t="str">
        <f>"'"&amp;TabClienteLocalidade[[#This Row],[Regional]]&amp;"'"</f>
        <v>''</v>
      </c>
      <c r="H571" s="14" t="s">
        <v>8399</v>
      </c>
      <c r="I571" s="14" t="str">
        <f>"'"&amp;TabClienteLocalidade[[#This Row],[Localidade]]&amp;"'"</f>
        <v>'CORDEIRO DE FARIAS I'</v>
      </c>
      <c r="J571" s="14" t="s">
        <v>8399</v>
      </c>
      <c r="K571" s="14" t="str">
        <f>"'"&amp;TabClienteLocalidade[[#This Row],[Colunas2]]&amp;"'"</f>
        <v>'BELEM'</v>
      </c>
      <c r="L571" s="14" t="s">
        <v>8399</v>
      </c>
      <c r="M571" s="14" t="str">
        <f>"'"&amp;TabClienteLocalidade[[#This Row],[UF]]&amp;"'"</f>
        <v>'PA'</v>
      </c>
      <c r="N571" s="14" t="s">
        <v>8399</v>
      </c>
      <c r="O571" s="14" t="str">
        <f>"'"&amp;IFERROR(TabClienteLocalidade[[#This Row],[Lat]],"")&amp;"'"</f>
        <v>'-1.3501428'</v>
      </c>
      <c r="P571" s="14" t="s">
        <v>8399</v>
      </c>
      <c r="Q571" s="14" t="str">
        <f>"'"&amp;IFERROR(TabClienteLocalidade[[#This Row],[Log]],"")&amp;"'"</f>
        <v>'-48.4648128'</v>
      </c>
      <c r="R571" s="14" t="s">
        <v>8399</v>
      </c>
      <c r="S571" s="14" t="str">
        <f t="shared" si="35"/>
        <v>'0'</v>
      </c>
      <c r="T571" s="213" t="s">
        <v>8397</v>
      </c>
      <c r="U571" s="213">
        <f>COUNTIFS(CLIENTE_FORN[NICK],TabClienteLocalidade[[#This Row],[Cliente]])</f>
        <v>1</v>
      </c>
      <c r="V571" s="143" t="s">
        <v>241</v>
      </c>
      <c r="X571" s="145" t="s">
        <v>1042</v>
      </c>
      <c r="Y571" s="176" t="str">
        <f>IFERROR(INDEX(EtaCliente!K:K,MATCH(TabClienteLocalidade[[#This Row],[Validação]],EtaCliente!$B:$B,0)),TabClienteLocalidade[[#This Row],[Colunas14]])</f>
        <v>PA</v>
      </c>
      <c r="Z571" s="176" t="str">
        <f>IFERROR(INDEX(EtaCliente!M:M,MATCH(TabClienteLocalidade[[#This Row],[Validação]],EtaCliente!$B:$B,0)),TabClienteLocalidade[[#This Row],[Colunas13]])</f>
        <v>BELEM</v>
      </c>
      <c r="AA571" s="147">
        <f>COUNTIFS(EtaCliente!B:B,AB571,EtaCliente!B:B,"&gt;&amp;1")</f>
        <v>1</v>
      </c>
      <c r="AB571" s="147" t="str">
        <f>IF(TabClienteLocalidade[[#This Row],[Cliente]]="","",TabClienteLocalidade[[#This Row],[Cliente]]&amp;" - "&amp;TabClienteLocalidade[[#This Row],[Localidade]])</f>
        <v>COSANPA - CORDEIRO DE FARIAS I</v>
      </c>
      <c r="AC571" s="191" t="s">
        <v>8271</v>
      </c>
      <c r="AD571" s="191" t="str">
        <f t="shared" si="32"/>
        <v>-1.3501428</v>
      </c>
      <c r="AE571" s="191" t="str">
        <f t="shared" si="33"/>
        <v>-48.4648128</v>
      </c>
      <c r="AF571" s="191"/>
      <c r="AG571" s="191"/>
      <c r="AH571" s="191"/>
    </row>
    <row r="572" spans="1:34" x14ac:dyDescent="0.2">
      <c r="A572" s="14" t="str">
        <f t="shared" si="34"/>
        <v>(569, 'COSANPA', '', 'CORDEIRO DE FARIAS II', 'BELEM', 'PA', '', '', '0'),</v>
      </c>
      <c r="B572" s="14" t="s">
        <v>8395</v>
      </c>
      <c r="C572" s="14">
        <v>569</v>
      </c>
      <c r="D572" s="14" t="s">
        <v>8399</v>
      </c>
      <c r="E572" s="14" t="str">
        <f>"'"&amp;TabClienteLocalidade[[#This Row],[Cliente]]&amp;"'"</f>
        <v>'COSANPA'</v>
      </c>
      <c r="F572" s="14" t="s">
        <v>8399</v>
      </c>
      <c r="G572" s="14" t="str">
        <f>"'"&amp;TabClienteLocalidade[[#This Row],[Regional]]&amp;"'"</f>
        <v>''</v>
      </c>
      <c r="H572" s="14" t="s">
        <v>8399</v>
      </c>
      <c r="I572" s="14" t="str">
        <f>"'"&amp;TabClienteLocalidade[[#This Row],[Localidade]]&amp;"'"</f>
        <v>'CORDEIRO DE FARIAS II'</v>
      </c>
      <c r="J572" s="14" t="s">
        <v>8399</v>
      </c>
      <c r="K572" s="14" t="str">
        <f>"'"&amp;TabClienteLocalidade[[#This Row],[Colunas2]]&amp;"'"</f>
        <v>'BELEM'</v>
      </c>
      <c r="L572" s="14" t="s">
        <v>8399</v>
      </c>
      <c r="M572" s="14" t="str">
        <f>"'"&amp;TabClienteLocalidade[[#This Row],[UF]]&amp;"'"</f>
        <v>'PA'</v>
      </c>
      <c r="N572" s="14" t="s">
        <v>8399</v>
      </c>
      <c r="O572" s="14" t="str">
        <f>"'"&amp;IFERROR(TabClienteLocalidade[[#This Row],[Lat]],"")&amp;"'"</f>
        <v>''</v>
      </c>
      <c r="P572" s="14" t="s">
        <v>8399</v>
      </c>
      <c r="Q572" s="14" t="str">
        <f>"'"&amp;IFERROR(TabClienteLocalidade[[#This Row],[Log]],"")&amp;"'"</f>
        <v>''</v>
      </c>
      <c r="R572" s="14" t="s">
        <v>8399</v>
      </c>
      <c r="S572" s="14" t="str">
        <f t="shared" si="35"/>
        <v>'0'</v>
      </c>
      <c r="T572" s="213" t="s">
        <v>8397</v>
      </c>
      <c r="U572" s="213">
        <f>COUNTIFS(CLIENTE_FORN[NICK],TabClienteLocalidade[[#This Row],[Cliente]])</f>
        <v>1</v>
      </c>
      <c r="V572" s="145" t="s">
        <v>241</v>
      </c>
      <c r="W572" s="145"/>
      <c r="X572" s="145" t="s">
        <v>1838</v>
      </c>
      <c r="Y572" s="176" t="str">
        <f>IFERROR(INDEX(EtaCliente!K:K,MATCH(TabClienteLocalidade[[#This Row],[Validação]],EtaCliente!$B:$B,0)),TabClienteLocalidade[[#This Row],[Colunas14]])</f>
        <v>PA</v>
      </c>
      <c r="Z572" s="176" t="str">
        <f>IFERROR(INDEX(EtaCliente!M:M,MATCH(TabClienteLocalidade[[#This Row],[Validação]],EtaCliente!$B:$B,0)),TabClienteLocalidade[[#This Row],[Colunas13]])</f>
        <v>BELEM</v>
      </c>
      <c r="AA572" s="147">
        <f>COUNTIFS(EtaCliente!B:B,AB572,EtaCliente!B:B,"&gt;&amp;1")</f>
        <v>1</v>
      </c>
      <c r="AB572" s="146" t="str">
        <f>IF(TabClienteLocalidade[[#This Row],[Cliente]]="","",TabClienteLocalidade[[#This Row],[Cliente]]&amp;" - "&amp;TabClienteLocalidade[[#This Row],[Localidade]])</f>
        <v>COSANPA - CORDEIRO DE FARIAS II</v>
      </c>
      <c r="AC572" s="191"/>
      <c r="AD572" s="191" t="e">
        <f t="shared" si="32"/>
        <v>#VALUE!</v>
      </c>
      <c r="AE572" s="191" t="e">
        <f t="shared" si="33"/>
        <v>#VALUE!</v>
      </c>
      <c r="AF572" s="191"/>
      <c r="AG572" s="191"/>
      <c r="AH572" s="191"/>
    </row>
    <row r="573" spans="1:34" x14ac:dyDescent="0.2">
      <c r="A573" s="14" t="str">
        <f t="shared" si="34"/>
        <v>(570, 'COSANPA', '', 'DOM ELISEU', 'DOM ELISEU', 'PA', '', '', '0'),</v>
      </c>
      <c r="B573" s="14" t="s">
        <v>8395</v>
      </c>
      <c r="C573" s="14">
        <v>570</v>
      </c>
      <c r="D573" s="14" t="s">
        <v>8399</v>
      </c>
      <c r="E573" s="14" t="str">
        <f>"'"&amp;TabClienteLocalidade[[#This Row],[Cliente]]&amp;"'"</f>
        <v>'COSANPA'</v>
      </c>
      <c r="F573" s="14" t="s">
        <v>8399</v>
      </c>
      <c r="G573" s="14" t="str">
        <f>"'"&amp;TabClienteLocalidade[[#This Row],[Regional]]&amp;"'"</f>
        <v>''</v>
      </c>
      <c r="H573" s="14" t="s">
        <v>8399</v>
      </c>
      <c r="I573" s="14" t="str">
        <f>"'"&amp;TabClienteLocalidade[[#This Row],[Localidade]]&amp;"'"</f>
        <v>'DOM ELISEU'</v>
      </c>
      <c r="J573" s="14" t="s">
        <v>8399</v>
      </c>
      <c r="K573" s="14" t="str">
        <f>"'"&amp;TabClienteLocalidade[[#This Row],[Colunas2]]&amp;"'"</f>
        <v>'DOM ELISEU'</v>
      </c>
      <c r="L573" s="14" t="s">
        <v>8399</v>
      </c>
      <c r="M573" s="14" t="str">
        <f>"'"&amp;TabClienteLocalidade[[#This Row],[UF]]&amp;"'"</f>
        <v>'PA'</v>
      </c>
      <c r="N573" s="14" t="s">
        <v>8399</v>
      </c>
      <c r="O573" s="14" t="str">
        <f>"'"&amp;IFERROR(TabClienteLocalidade[[#This Row],[Lat]],"")&amp;"'"</f>
        <v>''</v>
      </c>
      <c r="P573" s="14" t="s">
        <v>8399</v>
      </c>
      <c r="Q573" s="14" t="str">
        <f>"'"&amp;IFERROR(TabClienteLocalidade[[#This Row],[Log]],"")&amp;"'"</f>
        <v>''</v>
      </c>
      <c r="R573" s="14" t="s">
        <v>8399</v>
      </c>
      <c r="S573" s="14" t="str">
        <f t="shared" si="35"/>
        <v>'0'</v>
      </c>
      <c r="T573" s="213" t="s">
        <v>8397</v>
      </c>
      <c r="U573" s="213">
        <f>COUNTIFS(CLIENTE_FORN[NICK],TabClienteLocalidade[[#This Row],[Cliente]])</f>
        <v>1</v>
      </c>
      <c r="V573" s="143" t="s">
        <v>241</v>
      </c>
      <c r="X573" s="145" t="s">
        <v>1053</v>
      </c>
      <c r="Y573" s="176" t="str">
        <f>IFERROR(INDEX(EtaCliente!K:K,MATCH(TabClienteLocalidade[[#This Row],[Validação]],EtaCliente!$B:$B,0)),TabClienteLocalidade[[#This Row],[Colunas14]])</f>
        <v>PA</v>
      </c>
      <c r="Z573" s="176" t="str">
        <f>IFERROR(INDEX(EtaCliente!M:M,MATCH(TabClienteLocalidade[[#This Row],[Validação]],EtaCliente!$B:$B,0)),TabClienteLocalidade[[#This Row],[Colunas13]])</f>
        <v>DOM ELISEU</v>
      </c>
      <c r="AA573" s="147">
        <f>COUNTIFS(EtaCliente!B:B,AB573,EtaCliente!B:B,"&gt;&amp;1")</f>
        <v>1</v>
      </c>
      <c r="AB573" s="147" t="str">
        <f>IF(TabClienteLocalidade[[#This Row],[Cliente]]="","",TabClienteLocalidade[[#This Row],[Cliente]]&amp;" - "&amp;TabClienteLocalidade[[#This Row],[Localidade]])</f>
        <v>COSANPA - DOM ELISEU</v>
      </c>
      <c r="AC573" s="191"/>
      <c r="AD573" s="191" t="e">
        <f t="shared" si="32"/>
        <v>#VALUE!</v>
      </c>
      <c r="AE573" s="191" t="e">
        <f t="shared" si="33"/>
        <v>#VALUE!</v>
      </c>
      <c r="AF573" s="191"/>
      <c r="AG573" s="191"/>
      <c r="AH573" s="191"/>
    </row>
    <row r="574" spans="1:34" x14ac:dyDescent="0.2">
      <c r="A574" s="14" t="str">
        <f t="shared" si="34"/>
        <v>(571, 'COSANPA', '', 'FARO', 'FARO', 'PA', '', '', '0'),</v>
      </c>
      <c r="B574" s="14" t="s">
        <v>8395</v>
      </c>
      <c r="C574" s="14">
        <v>571</v>
      </c>
      <c r="D574" s="14" t="s">
        <v>8399</v>
      </c>
      <c r="E574" s="14" t="str">
        <f>"'"&amp;TabClienteLocalidade[[#This Row],[Cliente]]&amp;"'"</f>
        <v>'COSANPA'</v>
      </c>
      <c r="F574" s="14" t="s">
        <v>8399</v>
      </c>
      <c r="G574" s="14" t="str">
        <f>"'"&amp;TabClienteLocalidade[[#This Row],[Regional]]&amp;"'"</f>
        <v>''</v>
      </c>
      <c r="H574" s="14" t="s">
        <v>8399</v>
      </c>
      <c r="I574" s="14" t="str">
        <f>"'"&amp;TabClienteLocalidade[[#This Row],[Localidade]]&amp;"'"</f>
        <v>'FARO'</v>
      </c>
      <c r="J574" s="14" t="s">
        <v>8399</v>
      </c>
      <c r="K574" s="14" t="str">
        <f>"'"&amp;TabClienteLocalidade[[#This Row],[Colunas2]]&amp;"'"</f>
        <v>'FARO'</v>
      </c>
      <c r="L574" s="14" t="s">
        <v>8399</v>
      </c>
      <c r="M574" s="14" t="str">
        <f>"'"&amp;TabClienteLocalidade[[#This Row],[UF]]&amp;"'"</f>
        <v>'PA'</v>
      </c>
      <c r="N574" s="14" t="s">
        <v>8399</v>
      </c>
      <c r="O574" s="14" t="str">
        <f>"'"&amp;IFERROR(TabClienteLocalidade[[#This Row],[Lat]],"")&amp;"'"</f>
        <v>''</v>
      </c>
      <c r="P574" s="14" t="s">
        <v>8399</v>
      </c>
      <c r="Q574" s="14" t="str">
        <f>"'"&amp;IFERROR(TabClienteLocalidade[[#This Row],[Log]],"")&amp;"'"</f>
        <v>''</v>
      </c>
      <c r="R574" s="14" t="s">
        <v>8399</v>
      </c>
      <c r="S574" s="14" t="str">
        <f t="shared" si="35"/>
        <v>'0'</v>
      </c>
      <c r="T574" s="213" t="s">
        <v>8397</v>
      </c>
      <c r="U574" s="213">
        <f>COUNTIFS(CLIENTE_FORN[NICK],TabClienteLocalidade[[#This Row],[Cliente]])</f>
        <v>1</v>
      </c>
      <c r="V574" s="145" t="s">
        <v>241</v>
      </c>
      <c r="W574" s="145"/>
      <c r="X574" s="145" t="s">
        <v>1839</v>
      </c>
      <c r="Y574" s="176" t="str">
        <f>IFERROR(INDEX(EtaCliente!K:K,MATCH(TabClienteLocalidade[[#This Row],[Validação]],EtaCliente!$B:$B,0)),TabClienteLocalidade[[#This Row],[Colunas14]])</f>
        <v>PA</v>
      </c>
      <c r="Z574" s="176" t="str">
        <f>IFERROR(INDEX(EtaCliente!M:M,MATCH(TabClienteLocalidade[[#This Row],[Validação]],EtaCliente!$B:$B,0)),TabClienteLocalidade[[#This Row],[Colunas13]])</f>
        <v>FARO</v>
      </c>
      <c r="AA574" s="147">
        <f>COUNTIFS(EtaCliente!B:B,AB574,EtaCliente!B:B,"&gt;&amp;1")</f>
        <v>1</v>
      </c>
      <c r="AB574" s="146" t="str">
        <f>IF(TabClienteLocalidade[[#This Row],[Cliente]]="","",TabClienteLocalidade[[#This Row],[Cliente]]&amp;" - "&amp;TabClienteLocalidade[[#This Row],[Localidade]])</f>
        <v>COSANPA - FARO</v>
      </c>
      <c r="AC574" s="191"/>
      <c r="AD574" s="191" t="e">
        <f t="shared" si="32"/>
        <v>#VALUE!</v>
      </c>
      <c r="AE574" s="191" t="e">
        <f t="shared" si="33"/>
        <v>#VALUE!</v>
      </c>
      <c r="AF574" s="191"/>
      <c r="AG574" s="191"/>
      <c r="AH574" s="191"/>
    </row>
    <row r="575" spans="1:34" x14ac:dyDescent="0.2">
      <c r="A575" s="14" t="str">
        <f t="shared" si="34"/>
        <v>(572, 'COSANPA', '', 'GUANABARA I', 'BELEM', 'PA', '', '', '0'),</v>
      </c>
      <c r="B575" s="14" t="s">
        <v>8395</v>
      </c>
      <c r="C575" s="14">
        <v>572</v>
      </c>
      <c r="D575" s="14" t="s">
        <v>8399</v>
      </c>
      <c r="E575" s="14" t="str">
        <f>"'"&amp;TabClienteLocalidade[[#This Row],[Cliente]]&amp;"'"</f>
        <v>'COSANPA'</v>
      </c>
      <c r="F575" s="14" t="s">
        <v>8399</v>
      </c>
      <c r="G575" s="14" t="str">
        <f>"'"&amp;TabClienteLocalidade[[#This Row],[Regional]]&amp;"'"</f>
        <v>''</v>
      </c>
      <c r="H575" s="14" t="s">
        <v>8399</v>
      </c>
      <c r="I575" s="14" t="str">
        <f>"'"&amp;TabClienteLocalidade[[#This Row],[Localidade]]&amp;"'"</f>
        <v>'GUANABARA I'</v>
      </c>
      <c r="J575" s="14" t="s">
        <v>8399</v>
      </c>
      <c r="K575" s="14" t="str">
        <f>"'"&amp;TabClienteLocalidade[[#This Row],[Colunas2]]&amp;"'"</f>
        <v>'BELEM'</v>
      </c>
      <c r="L575" s="14" t="s">
        <v>8399</v>
      </c>
      <c r="M575" s="14" t="str">
        <f>"'"&amp;TabClienteLocalidade[[#This Row],[UF]]&amp;"'"</f>
        <v>'PA'</v>
      </c>
      <c r="N575" s="14" t="s">
        <v>8399</v>
      </c>
      <c r="O575" s="14" t="str">
        <f>"'"&amp;IFERROR(TabClienteLocalidade[[#This Row],[Lat]],"")&amp;"'"</f>
        <v>''</v>
      </c>
      <c r="P575" s="14" t="s">
        <v>8399</v>
      </c>
      <c r="Q575" s="14" t="str">
        <f>"'"&amp;IFERROR(TabClienteLocalidade[[#This Row],[Log]],"")&amp;"'"</f>
        <v>''</v>
      </c>
      <c r="R575" s="14" t="s">
        <v>8399</v>
      </c>
      <c r="S575" s="14" t="str">
        <f t="shared" si="35"/>
        <v>'0'</v>
      </c>
      <c r="T575" s="213" t="s">
        <v>8397</v>
      </c>
      <c r="U575" s="213">
        <f>COUNTIFS(CLIENTE_FORN[NICK],TabClienteLocalidade[[#This Row],[Cliente]])</f>
        <v>1</v>
      </c>
      <c r="V575" s="145" t="s">
        <v>241</v>
      </c>
      <c r="W575" s="145"/>
      <c r="X575" s="145" t="s">
        <v>1840</v>
      </c>
      <c r="Y575" s="176" t="str">
        <f>IFERROR(INDEX(EtaCliente!K:K,MATCH(TabClienteLocalidade[[#This Row],[Validação]],EtaCliente!$B:$B,0)),TabClienteLocalidade[[#This Row],[Colunas14]])</f>
        <v>PA</v>
      </c>
      <c r="Z575" s="176" t="str">
        <f>IFERROR(INDEX(EtaCliente!M:M,MATCH(TabClienteLocalidade[[#This Row],[Validação]],EtaCliente!$B:$B,0)),TabClienteLocalidade[[#This Row],[Colunas13]])</f>
        <v>BELEM</v>
      </c>
      <c r="AA575" s="147">
        <f>COUNTIFS(EtaCliente!B:B,AB575,EtaCliente!B:B,"&gt;&amp;1")</f>
        <v>1</v>
      </c>
      <c r="AB575" s="146" t="str">
        <f>IF(TabClienteLocalidade[[#This Row],[Cliente]]="","",TabClienteLocalidade[[#This Row],[Cliente]]&amp;" - "&amp;TabClienteLocalidade[[#This Row],[Localidade]])</f>
        <v>COSANPA - GUANABARA I</v>
      </c>
      <c r="AC575" s="191"/>
      <c r="AD575" s="191" t="e">
        <f t="shared" si="32"/>
        <v>#VALUE!</v>
      </c>
      <c r="AE575" s="191" t="e">
        <f t="shared" si="33"/>
        <v>#VALUE!</v>
      </c>
      <c r="AF575" s="191"/>
      <c r="AG575" s="191"/>
      <c r="AH575" s="191"/>
    </row>
    <row r="576" spans="1:34" x14ac:dyDescent="0.2">
      <c r="A576" s="14" t="str">
        <f t="shared" si="34"/>
        <v>(573, 'COSANPA', '', 'GUANABARA II', 'BELEM', 'PA', '', '', '0'),</v>
      </c>
      <c r="B576" s="14" t="s">
        <v>8395</v>
      </c>
      <c r="C576" s="14">
        <v>573</v>
      </c>
      <c r="D576" s="14" t="s">
        <v>8399</v>
      </c>
      <c r="E576" s="14" t="str">
        <f>"'"&amp;TabClienteLocalidade[[#This Row],[Cliente]]&amp;"'"</f>
        <v>'COSANPA'</v>
      </c>
      <c r="F576" s="14" t="s">
        <v>8399</v>
      </c>
      <c r="G576" s="14" t="str">
        <f>"'"&amp;TabClienteLocalidade[[#This Row],[Regional]]&amp;"'"</f>
        <v>''</v>
      </c>
      <c r="H576" s="14" t="s">
        <v>8399</v>
      </c>
      <c r="I576" s="14" t="str">
        <f>"'"&amp;TabClienteLocalidade[[#This Row],[Localidade]]&amp;"'"</f>
        <v>'GUANABARA II'</v>
      </c>
      <c r="J576" s="14" t="s">
        <v>8399</v>
      </c>
      <c r="K576" s="14" t="str">
        <f>"'"&amp;TabClienteLocalidade[[#This Row],[Colunas2]]&amp;"'"</f>
        <v>'BELEM'</v>
      </c>
      <c r="L576" s="14" t="s">
        <v>8399</v>
      </c>
      <c r="M576" s="14" t="str">
        <f>"'"&amp;TabClienteLocalidade[[#This Row],[UF]]&amp;"'"</f>
        <v>'PA'</v>
      </c>
      <c r="N576" s="14" t="s">
        <v>8399</v>
      </c>
      <c r="O576" s="14" t="str">
        <f>"'"&amp;IFERROR(TabClienteLocalidade[[#This Row],[Lat]],"")&amp;"'"</f>
        <v>''</v>
      </c>
      <c r="P576" s="14" t="s">
        <v>8399</v>
      </c>
      <c r="Q576" s="14" t="str">
        <f>"'"&amp;IFERROR(TabClienteLocalidade[[#This Row],[Log]],"")&amp;"'"</f>
        <v>''</v>
      </c>
      <c r="R576" s="14" t="s">
        <v>8399</v>
      </c>
      <c r="S576" s="14" t="str">
        <f t="shared" si="35"/>
        <v>'0'</v>
      </c>
      <c r="T576" s="213" t="s">
        <v>8397</v>
      </c>
      <c r="U576" s="213">
        <f>COUNTIFS(CLIENTE_FORN[NICK],TabClienteLocalidade[[#This Row],[Cliente]])</f>
        <v>1</v>
      </c>
      <c r="V576" s="145" t="s">
        <v>241</v>
      </c>
      <c r="W576" s="145"/>
      <c r="X576" s="145" t="s">
        <v>1841</v>
      </c>
      <c r="Y576" s="176" t="str">
        <f>IFERROR(INDEX(EtaCliente!K:K,MATCH(TabClienteLocalidade[[#This Row],[Validação]],EtaCliente!$B:$B,0)),TabClienteLocalidade[[#This Row],[Colunas14]])</f>
        <v>PA</v>
      </c>
      <c r="Z576" s="176" t="str">
        <f>IFERROR(INDEX(EtaCliente!M:M,MATCH(TabClienteLocalidade[[#This Row],[Validação]],EtaCliente!$B:$B,0)),TabClienteLocalidade[[#This Row],[Colunas13]])</f>
        <v>BELEM</v>
      </c>
      <c r="AA576" s="147">
        <f>COUNTIFS(EtaCliente!B:B,AB576,EtaCliente!B:B,"&gt;&amp;1")</f>
        <v>1</v>
      </c>
      <c r="AB576" s="146" t="str">
        <f>IF(TabClienteLocalidade[[#This Row],[Cliente]]="","",TabClienteLocalidade[[#This Row],[Cliente]]&amp;" - "&amp;TabClienteLocalidade[[#This Row],[Localidade]])</f>
        <v>COSANPA - GUANABARA II</v>
      </c>
      <c r="AC576" s="191"/>
      <c r="AD576" s="191" t="e">
        <f t="shared" si="32"/>
        <v>#VALUE!</v>
      </c>
      <c r="AE576" s="191" t="e">
        <f t="shared" si="33"/>
        <v>#VALUE!</v>
      </c>
      <c r="AF576" s="191"/>
      <c r="AG576" s="191"/>
      <c r="AH576" s="191"/>
    </row>
    <row r="577" spans="1:34" x14ac:dyDescent="0.2">
      <c r="A577" s="14" t="str">
        <f t="shared" si="34"/>
        <v>(574, 'COSANPA', '', 'IGARAPÉ - MIRI C. NOVA', '0', '0', '', '', '0'),</v>
      </c>
      <c r="B577" s="14" t="s">
        <v>8395</v>
      </c>
      <c r="C577" s="14">
        <v>574</v>
      </c>
      <c r="D577" s="14" t="s">
        <v>8399</v>
      </c>
      <c r="E577" s="14" t="str">
        <f>"'"&amp;TabClienteLocalidade[[#This Row],[Cliente]]&amp;"'"</f>
        <v>'COSANPA'</v>
      </c>
      <c r="F577" s="14" t="s">
        <v>8399</v>
      </c>
      <c r="G577" s="14" t="str">
        <f>"'"&amp;TabClienteLocalidade[[#This Row],[Regional]]&amp;"'"</f>
        <v>''</v>
      </c>
      <c r="H577" s="14" t="s">
        <v>8399</v>
      </c>
      <c r="I577" s="14" t="str">
        <f>"'"&amp;TabClienteLocalidade[[#This Row],[Localidade]]&amp;"'"</f>
        <v>'IGARAPÉ - MIRI C. NOVA'</v>
      </c>
      <c r="J577" s="14" t="s">
        <v>8399</v>
      </c>
      <c r="K577" s="14" t="str">
        <f>"'"&amp;TabClienteLocalidade[[#This Row],[Colunas2]]&amp;"'"</f>
        <v>'0'</v>
      </c>
      <c r="L577" s="14" t="s">
        <v>8399</v>
      </c>
      <c r="M577" s="14" t="str">
        <f>"'"&amp;TabClienteLocalidade[[#This Row],[UF]]&amp;"'"</f>
        <v>'0'</v>
      </c>
      <c r="N577" s="14" t="s">
        <v>8399</v>
      </c>
      <c r="O577" s="14" t="str">
        <f>"'"&amp;IFERROR(TabClienteLocalidade[[#This Row],[Lat]],"")&amp;"'"</f>
        <v>''</v>
      </c>
      <c r="P577" s="14" t="s">
        <v>8399</v>
      </c>
      <c r="Q577" s="14" t="str">
        <f>"'"&amp;IFERROR(TabClienteLocalidade[[#This Row],[Log]],"")&amp;"'"</f>
        <v>''</v>
      </c>
      <c r="R577" s="14" t="s">
        <v>8399</v>
      </c>
      <c r="S577" s="14" t="str">
        <f t="shared" si="35"/>
        <v>'0'</v>
      </c>
      <c r="T577" s="213" t="s">
        <v>8397</v>
      </c>
      <c r="U577" s="213">
        <f>COUNTIFS(CLIENTE_FORN[NICK],TabClienteLocalidade[[#This Row],[Cliente]])</f>
        <v>1</v>
      </c>
      <c r="V577" s="143" t="s">
        <v>241</v>
      </c>
      <c r="X577" s="145" t="s">
        <v>7316</v>
      </c>
      <c r="Y577" s="176">
        <f>IFERROR(INDEX(EtaCliente!K:K,MATCH(TabClienteLocalidade[[#This Row],[Validação]],EtaCliente!$B:$B,0)),TabClienteLocalidade[[#This Row],[Colunas14]])</f>
        <v>0</v>
      </c>
      <c r="Z577" s="176">
        <f>IFERROR(INDEX(EtaCliente!M:M,MATCH(TabClienteLocalidade[[#This Row],[Validação]],EtaCliente!$B:$B,0)),TabClienteLocalidade[[#This Row],[Colunas13]])</f>
        <v>0</v>
      </c>
      <c r="AA577" s="147">
        <f>COUNTIFS(EtaCliente!B:B,AB577,EtaCliente!B:B,"&gt;&amp;1")</f>
        <v>0</v>
      </c>
      <c r="AB577" s="147" t="str">
        <f>IF(TabClienteLocalidade[[#This Row],[Cliente]]="","",TabClienteLocalidade[[#This Row],[Cliente]]&amp;" - "&amp;TabClienteLocalidade[[#This Row],[Localidade]])</f>
        <v>COSANPA - IGARAPÉ - MIRI C. NOVA</v>
      </c>
      <c r="AC577" s="191"/>
      <c r="AD577" s="191" t="e">
        <f t="shared" si="32"/>
        <v>#VALUE!</v>
      </c>
      <c r="AE577" s="191" t="e">
        <f t="shared" si="33"/>
        <v>#VALUE!</v>
      </c>
      <c r="AF577" s="191"/>
      <c r="AG577" s="191"/>
      <c r="AH577" s="191"/>
    </row>
    <row r="578" spans="1:34" x14ac:dyDescent="0.2">
      <c r="A578" s="14" t="str">
        <f t="shared" si="34"/>
        <v>(575, 'COSANPA', '', 'IGARAPÉ - MIRI ESCRITÓRIO', '0', '0', '', '', '0'),</v>
      </c>
      <c r="B578" s="14" t="s">
        <v>8395</v>
      </c>
      <c r="C578" s="14">
        <v>575</v>
      </c>
      <c r="D578" s="14" t="s">
        <v>8399</v>
      </c>
      <c r="E578" s="14" t="str">
        <f>"'"&amp;TabClienteLocalidade[[#This Row],[Cliente]]&amp;"'"</f>
        <v>'COSANPA'</v>
      </c>
      <c r="F578" s="14" t="s">
        <v>8399</v>
      </c>
      <c r="G578" s="14" t="str">
        <f>"'"&amp;TabClienteLocalidade[[#This Row],[Regional]]&amp;"'"</f>
        <v>''</v>
      </c>
      <c r="H578" s="14" t="s">
        <v>8399</v>
      </c>
      <c r="I578" s="14" t="str">
        <f>"'"&amp;TabClienteLocalidade[[#This Row],[Localidade]]&amp;"'"</f>
        <v>'IGARAPÉ - MIRI ESCRITÓRIO'</v>
      </c>
      <c r="J578" s="14" t="s">
        <v>8399</v>
      </c>
      <c r="K578" s="14" t="str">
        <f>"'"&amp;TabClienteLocalidade[[#This Row],[Colunas2]]&amp;"'"</f>
        <v>'0'</v>
      </c>
      <c r="L578" s="14" t="s">
        <v>8399</v>
      </c>
      <c r="M578" s="14" t="str">
        <f>"'"&amp;TabClienteLocalidade[[#This Row],[UF]]&amp;"'"</f>
        <v>'0'</v>
      </c>
      <c r="N578" s="14" t="s">
        <v>8399</v>
      </c>
      <c r="O578" s="14" t="str">
        <f>"'"&amp;IFERROR(TabClienteLocalidade[[#This Row],[Lat]],"")&amp;"'"</f>
        <v>''</v>
      </c>
      <c r="P578" s="14" t="s">
        <v>8399</v>
      </c>
      <c r="Q578" s="14" t="str">
        <f>"'"&amp;IFERROR(TabClienteLocalidade[[#This Row],[Log]],"")&amp;"'"</f>
        <v>''</v>
      </c>
      <c r="R578" s="14" t="s">
        <v>8399</v>
      </c>
      <c r="S578" s="14" t="str">
        <f t="shared" si="35"/>
        <v>'0'</v>
      </c>
      <c r="T578" s="213" t="s">
        <v>8397</v>
      </c>
      <c r="U578" s="213">
        <f>COUNTIFS(CLIENTE_FORN[NICK],TabClienteLocalidade[[#This Row],[Cliente]])</f>
        <v>1</v>
      </c>
      <c r="V578" s="145" t="s">
        <v>241</v>
      </c>
      <c r="W578" s="145"/>
      <c r="X578" s="145" t="s">
        <v>7317</v>
      </c>
      <c r="Y578" s="176">
        <f>IFERROR(INDEX(EtaCliente!K:K,MATCH(TabClienteLocalidade[[#This Row],[Validação]],EtaCliente!$B:$B,0)),TabClienteLocalidade[[#This Row],[Colunas14]])</f>
        <v>0</v>
      </c>
      <c r="Z578" s="176">
        <f>IFERROR(INDEX(EtaCliente!M:M,MATCH(TabClienteLocalidade[[#This Row],[Validação]],EtaCliente!$B:$B,0)),TabClienteLocalidade[[#This Row],[Colunas13]])</f>
        <v>0</v>
      </c>
      <c r="AA578" s="147">
        <f>COUNTIFS(EtaCliente!B:B,AB578,EtaCliente!B:B,"&gt;&amp;1")</f>
        <v>0</v>
      </c>
      <c r="AB578" s="146" t="str">
        <f>IF(TabClienteLocalidade[[#This Row],[Cliente]]="","",TabClienteLocalidade[[#This Row],[Cliente]]&amp;" - "&amp;TabClienteLocalidade[[#This Row],[Localidade]])</f>
        <v>COSANPA - IGARAPÉ - MIRI ESCRITÓRIO</v>
      </c>
      <c r="AC578" s="191"/>
      <c r="AD578" s="191" t="e">
        <f t="shared" ref="AD578:AD641" si="36">LEFT(AC578,SEARCH(",",AC578,1)-1)</f>
        <v>#VALUE!</v>
      </c>
      <c r="AE578" s="191" t="e">
        <f t="shared" si="33"/>
        <v>#VALUE!</v>
      </c>
      <c r="AF578" s="191"/>
      <c r="AG578" s="191"/>
      <c r="AH578" s="191"/>
    </row>
    <row r="579" spans="1:34" x14ac:dyDescent="0.2">
      <c r="A579" s="14" t="str">
        <f t="shared" si="34"/>
        <v>(576, 'COSANPA', '', 'IGARAPÉ - MIRI ESTAÇAO', '0', '0', '', '', '0'),</v>
      </c>
      <c r="B579" s="14" t="s">
        <v>8395</v>
      </c>
      <c r="C579" s="14">
        <v>576</v>
      </c>
      <c r="D579" s="14" t="s">
        <v>8399</v>
      </c>
      <c r="E579" s="14" t="str">
        <f>"'"&amp;TabClienteLocalidade[[#This Row],[Cliente]]&amp;"'"</f>
        <v>'COSANPA'</v>
      </c>
      <c r="F579" s="14" t="s">
        <v>8399</v>
      </c>
      <c r="G579" s="14" t="str">
        <f>"'"&amp;TabClienteLocalidade[[#This Row],[Regional]]&amp;"'"</f>
        <v>''</v>
      </c>
      <c r="H579" s="14" t="s">
        <v>8399</v>
      </c>
      <c r="I579" s="14" t="str">
        <f>"'"&amp;TabClienteLocalidade[[#This Row],[Localidade]]&amp;"'"</f>
        <v>'IGARAPÉ - MIRI ESTAÇAO'</v>
      </c>
      <c r="J579" s="14" t="s">
        <v>8399</v>
      </c>
      <c r="K579" s="14" t="str">
        <f>"'"&amp;TabClienteLocalidade[[#This Row],[Colunas2]]&amp;"'"</f>
        <v>'0'</v>
      </c>
      <c r="L579" s="14" t="s">
        <v>8399</v>
      </c>
      <c r="M579" s="14" t="str">
        <f>"'"&amp;TabClienteLocalidade[[#This Row],[UF]]&amp;"'"</f>
        <v>'0'</v>
      </c>
      <c r="N579" s="14" t="s">
        <v>8399</v>
      </c>
      <c r="O579" s="14" t="str">
        <f>"'"&amp;IFERROR(TabClienteLocalidade[[#This Row],[Lat]],"")&amp;"'"</f>
        <v>''</v>
      </c>
      <c r="P579" s="14" t="s">
        <v>8399</v>
      </c>
      <c r="Q579" s="14" t="str">
        <f>"'"&amp;IFERROR(TabClienteLocalidade[[#This Row],[Log]],"")&amp;"'"</f>
        <v>''</v>
      </c>
      <c r="R579" s="14" t="s">
        <v>8399</v>
      </c>
      <c r="S579" s="14" t="str">
        <f t="shared" si="35"/>
        <v>'0'</v>
      </c>
      <c r="T579" s="213" t="s">
        <v>8397</v>
      </c>
      <c r="U579" s="213">
        <f>COUNTIFS(CLIENTE_FORN[NICK],TabClienteLocalidade[[#This Row],[Cliente]])</f>
        <v>1</v>
      </c>
      <c r="V579" s="145" t="s">
        <v>241</v>
      </c>
      <c r="W579" s="145"/>
      <c r="X579" s="145" t="s">
        <v>7318</v>
      </c>
      <c r="Y579" s="176">
        <f>IFERROR(INDEX(EtaCliente!K:K,MATCH(TabClienteLocalidade[[#This Row],[Validação]],EtaCliente!$B:$B,0)),TabClienteLocalidade[[#This Row],[Colunas14]])</f>
        <v>0</v>
      </c>
      <c r="Z579" s="176">
        <f>IFERROR(INDEX(EtaCliente!M:M,MATCH(TabClienteLocalidade[[#This Row],[Validação]],EtaCliente!$B:$B,0)),TabClienteLocalidade[[#This Row],[Colunas13]])</f>
        <v>0</v>
      </c>
      <c r="AA579" s="147">
        <f>COUNTIFS(EtaCliente!B:B,AB579,EtaCliente!B:B,"&gt;&amp;1")</f>
        <v>0</v>
      </c>
      <c r="AB579" s="146" t="str">
        <f>IF(TabClienteLocalidade[[#This Row],[Cliente]]="","",TabClienteLocalidade[[#This Row],[Cliente]]&amp;" - "&amp;TabClienteLocalidade[[#This Row],[Localidade]])</f>
        <v>COSANPA - IGARAPÉ - MIRI ESTAÇAO</v>
      </c>
      <c r="AC579" s="191"/>
      <c r="AD579" s="191" t="e">
        <f t="shared" si="36"/>
        <v>#VALUE!</v>
      </c>
      <c r="AE579" s="191" t="e">
        <f t="shared" ref="AE579:AE642" si="37">RIGHT(AC579,LEN(AC579)-SEARCH(",",AC579,1))</f>
        <v>#VALUE!</v>
      </c>
      <c r="AF579" s="191"/>
      <c r="AG579" s="191"/>
      <c r="AH579" s="191"/>
    </row>
    <row r="580" spans="1:34" x14ac:dyDescent="0.2">
      <c r="A580" s="14" t="str">
        <f t="shared" ref="A580:A643" si="38">CONCATENATE(B580,C580,D580,E580,F580,G580,H580,I580,J580,K580,L580,M580,N580,O580,P580,Q580,R580,S580,T580)</f>
        <v>(577, 'COSANPA', '', 'INHANGAPI', 'INHANGAPI', 'PA', '', '', '0'),</v>
      </c>
      <c r="B580" s="14" t="s">
        <v>8395</v>
      </c>
      <c r="C580" s="14">
        <v>577</v>
      </c>
      <c r="D580" s="14" t="s">
        <v>8399</v>
      </c>
      <c r="E580" s="14" t="str">
        <f>"'"&amp;TabClienteLocalidade[[#This Row],[Cliente]]&amp;"'"</f>
        <v>'COSANPA'</v>
      </c>
      <c r="F580" s="14" t="s">
        <v>8399</v>
      </c>
      <c r="G580" s="14" t="str">
        <f>"'"&amp;TabClienteLocalidade[[#This Row],[Regional]]&amp;"'"</f>
        <v>''</v>
      </c>
      <c r="H580" s="14" t="s">
        <v>8399</v>
      </c>
      <c r="I580" s="14" t="str">
        <f>"'"&amp;TabClienteLocalidade[[#This Row],[Localidade]]&amp;"'"</f>
        <v>'INHANGAPI'</v>
      </c>
      <c r="J580" s="14" t="s">
        <v>8399</v>
      </c>
      <c r="K580" s="14" t="str">
        <f>"'"&amp;TabClienteLocalidade[[#This Row],[Colunas2]]&amp;"'"</f>
        <v>'INHANGAPI'</v>
      </c>
      <c r="L580" s="14" t="s">
        <v>8399</v>
      </c>
      <c r="M580" s="14" t="str">
        <f>"'"&amp;TabClienteLocalidade[[#This Row],[UF]]&amp;"'"</f>
        <v>'PA'</v>
      </c>
      <c r="N580" s="14" t="s">
        <v>8399</v>
      </c>
      <c r="O580" s="14" t="str">
        <f>"'"&amp;IFERROR(TabClienteLocalidade[[#This Row],[Lat]],"")&amp;"'"</f>
        <v>''</v>
      </c>
      <c r="P580" s="14" t="s">
        <v>8399</v>
      </c>
      <c r="Q580" s="14" t="str">
        <f>"'"&amp;IFERROR(TabClienteLocalidade[[#This Row],[Log]],"")&amp;"'"</f>
        <v>''</v>
      </c>
      <c r="R580" s="14" t="s">
        <v>8399</v>
      </c>
      <c r="S580" s="14" t="str">
        <f t="shared" ref="S580:S643" si="39">"'"&amp;0&amp;"'"</f>
        <v>'0'</v>
      </c>
      <c r="T580" s="213" t="s">
        <v>8397</v>
      </c>
      <c r="U580" s="213">
        <f>COUNTIFS(CLIENTE_FORN[NICK],TabClienteLocalidade[[#This Row],[Cliente]])</f>
        <v>1</v>
      </c>
      <c r="V580" s="145" t="s">
        <v>241</v>
      </c>
      <c r="W580" s="145"/>
      <c r="X580" s="145" t="s">
        <v>1842</v>
      </c>
      <c r="Y580" s="176" t="str">
        <f>IFERROR(INDEX(EtaCliente!K:K,MATCH(TabClienteLocalidade[[#This Row],[Validação]],EtaCliente!$B:$B,0)),TabClienteLocalidade[[#This Row],[Colunas14]])</f>
        <v>PA</v>
      </c>
      <c r="Z580" s="176" t="str">
        <f>IFERROR(INDEX(EtaCliente!M:M,MATCH(TabClienteLocalidade[[#This Row],[Validação]],EtaCliente!$B:$B,0)),TabClienteLocalidade[[#This Row],[Colunas13]])</f>
        <v>INHANGAPI</v>
      </c>
      <c r="AA580" s="147">
        <f>COUNTIFS(EtaCliente!B:B,AB580,EtaCliente!B:B,"&gt;&amp;1")</f>
        <v>1</v>
      </c>
      <c r="AB580" s="146" t="str">
        <f>IF(TabClienteLocalidade[[#This Row],[Cliente]]="","",TabClienteLocalidade[[#This Row],[Cliente]]&amp;" - "&amp;TabClienteLocalidade[[#This Row],[Localidade]])</f>
        <v>COSANPA - INHANGAPI</v>
      </c>
      <c r="AC580" s="191"/>
      <c r="AD580" s="191" t="e">
        <f t="shared" si="36"/>
        <v>#VALUE!</v>
      </c>
      <c r="AE580" s="191" t="e">
        <f t="shared" si="37"/>
        <v>#VALUE!</v>
      </c>
      <c r="AF580" s="191"/>
      <c r="AG580" s="191"/>
      <c r="AH580" s="191"/>
    </row>
    <row r="581" spans="1:34" x14ac:dyDescent="0.2">
      <c r="A581" s="14" t="str">
        <f t="shared" si="38"/>
        <v>(578, 'COSANPA', '', 'ITAITUBA', 'ITAITUBA', 'PA', '-4.276419', '-55.986369', '0'),</v>
      </c>
      <c r="B581" s="14" t="s">
        <v>8395</v>
      </c>
      <c r="C581" s="14">
        <v>578</v>
      </c>
      <c r="D581" s="14" t="s">
        <v>8399</v>
      </c>
      <c r="E581" s="14" t="str">
        <f>"'"&amp;TabClienteLocalidade[[#This Row],[Cliente]]&amp;"'"</f>
        <v>'COSANPA'</v>
      </c>
      <c r="F581" s="14" t="s">
        <v>8399</v>
      </c>
      <c r="G581" s="14" t="str">
        <f>"'"&amp;TabClienteLocalidade[[#This Row],[Regional]]&amp;"'"</f>
        <v>''</v>
      </c>
      <c r="H581" s="14" t="s">
        <v>8399</v>
      </c>
      <c r="I581" s="14" t="str">
        <f>"'"&amp;TabClienteLocalidade[[#This Row],[Localidade]]&amp;"'"</f>
        <v>'ITAITUBA'</v>
      </c>
      <c r="J581" s="14" t="s">
        <v>8399</v>
      </c>
      <c r="K581" s="14" t="str">
        <f>"'"&amp;TabClienteLocalidade[[#This Row],[Colunas2]]&amp;"'"</f>
        <v>'ITAITUBA'</v>
      </c>
      <c r="L581" s="14" t="s">
        <v>8399</v>
      </c>
      <c r="M581" s="14" t="str">
        <f>"'"&amp;TabClienteLocalidade[[#This Row],[UF]]&amp;"'"</f>
        <v>'PA'</v>
      </c>
      <c r="N581" s="14" t="s">
        <v>8399</v>
      </c>
      <c r="O581" s="14" t="str">
        <f>"'"&amp;IFERROR(TabClienteLocalidade[[#This Row],[Lat]],"")&amp;"'"</f>
        <v>'-4.276419'</v>
      </c>
      <c r="P581" s="14" t="s">
        <v>8399</v>
      </c>
      <c r="Q581" s="14" t="str">
        <f>"'"&amp;IFERROR(TabClienteLocalidade[[#This Row],[Log]],"")&amp;"'"</f>
        <v>'-55.986369'</v>
      </c>
      <c r="R581" s="14" t="s">
        <v>8399</v>
      </c>
      <c r="S581" s="14" t="str">
        <f t="shared" si="39"/>
        <v>'0'</v>
      </c>
      <c r="T581" s="213" t="s">
        <v>8397</v>
      </c>
      <c r="U581" s="213">
        <f>COUNTIFS(CLIENTE_FORN[NICK],TabClienteLocalidade[[#This Row],[Cliente]])</f>
        <v>1</v>
      </c>
      <c r="V581" s="143" t="s">
        <v>241</v>
      </c>
      <c r="X581" s="145" t="s">
        <v>1056</v>
      </c>
      <c r="Y581" s="176" t="str">
        <f>IFERROR(INDEX(EtaCliente!K:K,MATCH(TabClienteLocalidade[[#This Row],[Validação]],EtaCliente!$B:$B,0)),TabClienteLocalidade[[#This Row],[Colunas14]])</f>
        <v>PA</v>
      </c>
      <c r="Z581" s="176" t="str">
        <f>IFERROR(INDEX(EtaCliente!M:M,MATCH(TabClienteLocalidade[[#This Row],[Validação]],EtaCliente!$B:$B,0)),TabClienteLocalidade[[#This Row],[Colunas13]])</f>
        <v>ITAITUBA</v>
      </c>
      <c r="AA581" s="147">
        <f>COUNTIFS(EtaCliente!B:B,AB581,EtaCliente!B:B,"&gt;&amp;1")</f>
        <v>1</v>
      </c>
      <c r="AB581" s="147" t="str">
        <f>IF(TabClienteLocalidade[[#This Row],[Cliente]]="","",TabClienteLocalidade[[#This Row],[Cliente]]&amp;" - "&amp;TabClienteLocalidade[[#This Row],[Localidade]])</f>
        <v>COSANPA - ITAITUBA</v>
      </c>
      <c r="AC581" s="191" t="s">
        <v>8320</v>
      </c>
      <c r="AD581" s="191" t="str">
        <f t="shared" si="36"/>
        <v>-4.276419</v>
      </c>
      <c r="AE581" s="191" t="str">
        <f t="shared" si="37"/>
        <v>-55.986369</v>
      </c>
      <c r="AF581" s="191"/>
      <c r="AG581" s="191"/>
      <c r="AH581" s="191"/>
    </row>
    <row r="582" spans="1:34" x14ac:dyDescent="0.2">
      <c r="A582" s="14" t="str">
        <f t="shared" si="38"/>
        <v>(579, 'COSANPA', '', 'ITUPIRANGA', 'ITUPIRANGA', 'PA', '', '', '0'),</v>
      </c>
      <c r="B582" s="14" t="s">
        <v>8395</v>
      </c>
      <c r="C582" s="14">
        <v>579</v>
      </c>
      <c r="D582" s="14" t="s">
        <v>8399</v>
      </c>
      <c r="E582" s="14" t="str">
        <f>"'"&amp;TabClienteLocalidade[[#This Row],[Cliente]]&amp;"'"</f>
        <v>'COSANPA'</v>
      </c>
      <c r="F582" s="14" t="s">
        <v>8399</v>
      </c>
      <c r="G582" s="14" t="str">
        <f>"'"&amp;TabClienteLocalidade[[#This Row],[Regional]]&amp;"'"</f>
        <v>''</v>
      </c>
      <c r="H582" s="14" t="s">
        <v>8399</v>
      </c>
      <c r="I582" s="14" t="str">
        <f>"'"&amp;TabClienteLocalidade[[#This Row],[Localidade]]&amp;"'"</f>
        <v>'ITUPIRANGA'</v>
      </c>
      <c r="J582" s="14" t="s">
        <v>8399</v>
      </c>
      <c r="K582" s="14" t="str">
        <f>"'"&amp;TabClienteLocalidade[[#This Row],[Colunas2]]&amp;"'"</f>
        <v>'ITUPIRANGA'</v>
      </c>
      <c r="L582" s="14" t="s">
        <v>8399</v>
      </c>
      <c r="M582" s="14" t="str">
        <f>"'"&amp;TabClienteLocalidade[[#This Row],[UF]]&amp;"'"</f>
        <v>'PA'</v>
      </c>
      <c r="N582" s="14" t="s">
        <v>8399</v>
      </c>
      <c r="O582" s="14" t="str">
        <f>"'"&amp;IFERROR(TabClienteLocalidade[[#This Row],[Lat]],"")&amp;"'"</f>
        <v>''</v>
      </c>
      <c r="P582" s="14" t="s">
        <v>8399</v>
      </c>
      <c r="Q582" s="14" t="str">
        <f>"'"&amp;IFERROR(TabClienteLocalidade[[#This Row],[Log]],"")&amp;"'"</f>
        <v>''</v>
      </c>
      <c r="R582" s="14" t="s">
        <v>8399</v>
      </c>
      <c r="S582" s="14" t="str">
        <f t="shared" si="39"/>
        <v>'0'</v>
      </c>
      <c r="T582" s="213" t="s">
        <v>8397</v>
      </c>
      <c r="U582" s="213">
        <f>COUNTIFS(CLIENTE_FORN[NICK],TabClienteLocalidade[[#This Row],[Cliente]])</f>
        <v>1</v>
      </c>
      <c r="V582" s="145" t="s">
        <v>241</v>
      </c>
      <c r="W582" s="145"/>
      <c r="X582" s="145" t="s">
        <v>1843</v>
      </c>
      <c r="Y582" s="176" t="str">
        <f>IFERROR(INDEX(EtaCliente!K:K,MATCH(TabClienteLocalidade[[#This Row],[Validação]],EtaCliente!$B:$B,0)),TabClienteLocalidade[[#This Row],[Colunas14]])</f>
        <v>PA</v>
      </c>
      <c r="Z582" s="176" t="str">
        <f>IFERROR(INDEX(EtaCliente!M:M,MATCH(TabClienteLocalidade[[#This Row],[Validação]],EtaCliente!$B:$B,0)),TabClienteLocalidade[[#This Row],[Colunas13]])</f>
        <v>ITUPIRANGA</v>
      </c>
      <c r="AA582" s="147">
        <f>COUNTIFS(EtaCliente!B:B,AB582,EtaCliente!B:B,"&gt;&amp;1")</f>
        <v>1</v>
      </c>
      <c r="AB582" s="146" t="str">
        <f>IF(TabClienteLocalidade[[#This Row],[Cliente]]="","",TabClienteLocalidade[[#This Row],[Cliente]]&amp;" - "&amp;TabClienteLocalidade[[#This Row],[Localidade]])</f>
        <v>COSANPA - ITUPIRANGA</v>
      </c>
      <c r="AC582" s="191"/>
      <c r="AD582" s="191" t="e">
        <f t="shared" si="36"/>
        <v>#VALUE!</v>
      </c>
      <c r="AE582" s="191" t="e">
        <f t="shared" si="37"/>
        <v>#VALUE!</v>
      </c>
      <c r="AF582" s="191"/>
      <c r="AG582" s="191"/>
      <c r="AH582" s="191"/>
    </row>
    <row r="583" spans="1:34" x14ac:dyDescent="0.2">
      <c r="A583" s="14" t="str">
        <f t="shared" si="38"/>
        <v>(580, 'COSANPA', '', 'JACUNDÁ', '0', '0', '', '', '0'),</v>
      </c>
      <c r="B583" s="14" t="s">
        <v>8395</v>
      </c>
      <c r="C583" s="14">
        <v>580</v>
      </c>
      <c r="D583" s="14" t="s">
        <v>8399</v>
      </c>
      <c r="E583" s="14" t="str">
        <f>"'"&amp;TabClienteLocalidade[[#This Row],[Cliente]]&amp;"'"</f>
        <v>'COSANPA'</v>
      </c>
      <c r="F583" s="14" t="s">
        <v>8399</v>
      </c>
      <c r="G583" s="14" t="str">
        <f>"'"&amp;TabClienteLocalidade[[#This Row],[Regional]]&amp;"'"</f>
        <v>''</v>
      </c>
      <c r="H583" s="14" t="s">
        <v>8399</v>
      </c>
      <c r="I583" s="14" t="str">
        <f>"'"&amp;TabClienteLocalidade[[#This Row],[Localidade]]&amp;"'"</f>
        <v>'JACUNDÁ'</v>
      </c>
      <c r="J583" s="14" t="s">
        <v>8399</v>
      </c>
      <c r="K583" s="14" t="str">
        <f>"'"&amp;TabClienteLocalidade[[#This Row],[Colunas2]]&amp;"'"</f>
        <v>'0'</v>
      </c>
      <c r="L583" s="14" t="s">
        <v>8399</v>
      </c>
      <c r="M583" s="14" t="str">
        <f>"'"&amp;TabClienteLocalidade[[#This Row],[UF]]&amp;"'"</f>
        <v>'0'</v>
      </c>
      <c r="N583" s="14" t="s">
        <v>8399</v>
      </c>
      <c r="O583" s="14" t="str">
        <f>"'"&amp;IFERROR(TabClienteLocalidade[[#This Row],[Lat]],"")&amp;"'"</f>
        <v>''</v>
      </c>
      <c r="P583" s="14" t="s">
        <v>8399</v>
      </c>
      <c r="Q583" s="14" t="str">
        <f>"'"&amp;IFERROR(TabClienteLocalidade[[#This Row],[Log]],"")&amp;"'"</f>
        <v>''</v>
      </c>
      <c r="R583" s="14" t="s">
        <v>8399</v>
      </c>
      <c r="S583" s="14" t="str">
        <f t="shared" si="39"/>
        <v>'0'</v>
      </c>
      <c r="T583" s="213" t="s">
        <v>8397</v>
      </c>
      <c r="U583" s="213">
        <f>COUNTIFS(CLIENTE_FORN[NICK],TabClienteLocalidade[[#This Row],[Cliente]])</f>
        <v>1</v>
      </c>
      <c r="V583" s="145" t="s">
        <v>241</v>
      </c>
      <c r="W583" s="145"/>
      <c r="X583" s="145" t="s">
        <v>7319</v>
      </c>
      <c r="Y583" s="176">
        <f>IFERROR(INDEX(EtaCliente!K:K,MATCH(TabClienteLocalidade[[#This Row],[Validação]],EtaCliente!$B:$B,0)),TabClienteLocalidade[[#This Row],[Colunas14]])</f>
        <v>0</v>
      </c>
      <c r="Z583" s="176">
        <f>IFERROR(INDEX(EtaCliente!M:M,MATCH(TabClienteLocalidade[[#This Row],[Validação]],EtaCliente!$B:$B,0)),TabClienteLocalidade[[#This Row],[Colunas13]])</f>
        <v>0</v>
      </c>
      <c r="AA583" s="147">
        <f>COUNTIFS(EtaCliente!B:B,AB583,EtaCliente!B:B,"&gt;&amp;1")</f>
        <v>0</v>
      </c>
      <c r="AB583" s="146" t="str">
        <f>IF(TabClienteLocalidade[[#This Row],[Cliente]]="","",TabClienteLocalidade[[#This Row],[Cliente]]&amp;" - "&amp;TabClienteLocalidade[[#This Row],[Localidade]])</f>
        <v>COSANPA - JACUNDÁ</v>
      </c>
      <c r="AC583" s="191"/>
      <c r="AD583" s="191" t="e">
        <f t="shared" si="36"/>
        <v>#VALUE!</v>
      </c>
      <c r="AE583" s="191" t="e">
        <f t="shared" si="37"/>
        <v>#VALUE!</v>
      </c>
      <c r="AF583" s="191"/>
      <c r="AG583" s="191"/>
      <c r="AH583" s="191"/>
    </row>
    <row r="584" spans="1:34" x14ac:dyDescent="0.2">
      <c r="A584" s="14" t="str">
        <f t="shared" si="38"/>
        <v>(581, 'COSANPA', '', 'JADERLANDIA', 'BELEM', 'PA', '', '', '0'),</v>
      </c>
      <c r="B584" s="14" t="s">
        <v>8395</v>
      </c>
      <c r="C584" s="14">
        <v>581</v>
      </c>
      <c r="D584" s="14" t="s">
        <v>8399</v>
      </c>
      <c r="E584" s="14" t="str">
        <f>"'"&amp;TabClienteLocalidade[[#This Row],[Cliente]]&amp;"'"</f>
        <v>'COSANPA'</v>
      </c>
      <c r="F584" s="14" t="s">
        <v>8399</v>
      </c>
      <c r="G584" s="14" t="str">
        <f>"'"&amp;TabClienteLocalidade[[#This Row],[Regional]]&amp;"'"</f>
        <v>''</v>
      </c>
      <c r="H584" s="14" t="s">
        <v>8399</v>
      </c>
      <c r="I584" s="14" t="str">
        <f>"'"&amp;TabClienteLocalidade[[#This Row],[Localidade]]&amp;"'"</f>
        <v>'JADERLANDIA'</v>
      </c>
      <c r="J584" s="14" t="s">
        <v>8399</v>
      </c>
      <c r="K584" s="14" t="str">
        <f>"'"&amp;TabClienteLocalidade[[#This Row],[Colunas2]]&amp;"'"</f>
        <v>'BELEM'</v>
      </c>
      <c r="L584" s="14" t="s">
        <v>8399</v>
      </c>
      <c r="M584" s="14" t="str">
        <f>"'"&amp;TabClienteLocalidade[[#This Row],[UF]]&amp;"'"</f>
        <v>'PA'</v>
      </c>
      <c r="N584" s="14" t="s">
        <v>8399</v>
      </c>
      <c r="O584" s="14" t="str">
        <f>"'"&amp;IFERROR(TabClienteLocalidade[[#This Row],[Lat]],"")&amp;"'"</f>
        <v>''</v>
      </c>
      <c r="P584" s="14" t="s">
        <v>8399</v>
      </c>
      <c r="Q584" s="14" t="str">
        <f>"'"&amp;IFERROR(TabClienteLocalidade[[#This Row],[Log]],"")&amp;"'"</f>
        <v>''</v>
      </c>
      <c r="R584" s="14" t="s">
        <v>8399</v>
      </c>
      <c r="S584" s="14" t="str">
        <f t="shared" si="39"/>
        <v>'0'</v>
      </c>
      <c r="T584" s="213" t="s">
        <v>8397</v>
      </c>
      <c r="U584" s="213">
        <f>COUNTIFS(CLIENTE_FORN[NICK],TabClienteLocalidade[[#This Row],[Cliente]])</f>
        <v>1</v>
      </c>
      <c r="V584" s="145" t="s">
        <v>241</v>
      </c>
      <c r="W584" s="145"/>
      <c r="X584" s="145" t="s">
        <v>7382</v>
      </c>
      <c r="Y584" s="176" t="str">
        <f>IFERROR(INDEX(EtaCliente!K:K,MATCH(TabClienteLocalidade[[#This Row],[Validação]],EtaCliente!$B:$B,0)),TabClienteLocalidade[[#This Row],[Colunas14]])</f>
        <v>PA</v>
      </c>
      <c r="Z584" s="176" t="str">
        <f>IFERROR(INDEX(EtaCliente!M:M,MATCH(TabClienteLocalidade[[#This Row],[Validação]],EtaCliente!$B:$B,0)),TabClienteLocalidade[[#This Row],[Colunas13]])</f>
        <v>BELEM</v>
      </c>
      <c r="AA584" s="147">
        <f>COUNTIFS(EtaCliente!B:B,AB584,EtaCliente!B:B,"&gt;&amp;1")</f>
        <v>1</v>
      </c>
      <c r="AB584" s="146" t="str">
        <f>IF(TabClienteLocalidade[[#This Row],[Cliente]]="","",TabClienteLocalidade[[#This Row],[Cliente]]&amp;" - "&amp;TabClienteLocalidade[[#This Row],[Localidade]])</f>
        <v>COSANPA - JADERLANDIA</v>
      </c>
      <c r="AC584" s="191"/>
      <c r="AD584" s="191" t="e">
        <f t="shared" si="36"/>
        <v>#VALUE!</v>
      </c>
      <c r="AE584" s="191" t="e">
        <f t="shared" si="37"/>
        <v>#VALUE!</v>
      </c>
      <c r="AF584" s="191"/>
      <c r="AG584" s="191"/>
      <c r="AH584" s="191"/>
    </row>
    <row r="585" spans="1:34" x14ac:dyDescent="0.2">
      <c r="A585" s="14" t="str">
        <f t="shared" si="38"/>
        <v>(582, 'COSANPA', '', 'JURUTI', 'JURUTI', 'PA', '', '', '0'),</v>
      </c>
      <c r="B585" s="14" t="s">
        <v>8395</v>
      </c>
      <c r="C585" s="14">
        <v>582</v>
      </c>
      <c r="D585" s="14" t="s">
        <v>8399</v>
      </c>
      <c r="E585" s="14" t="str">
        <f>"'"&amp;TabClienteLocalidade[[#This Row],[Cliente]]&amp;"'"</f>
        <v>'COSANPA'</v>
      </c>
      <c r="F585" s="14" t="s">
        <v>8399</v>
      </c>
      <c r="G585" s="14" t="str">
        <f>"'"&amp;TabClienteLocalidade[[#This Row],[Regional]]&amp;"'"</f>
        <v>''</v>
      </c>
      <c r="H585" s="14" t="s">
        <v>8399</v>
      </c>
      <c r="I585" s="14" t="str">
        <f>"'"&amp;TabClienteLocalidade[[#This Row],[Localidade]]&amp;"'"</f>
        <v>'JURUTI'</v>
      </c>
      <c r="J585" s="14" t="s">
        <v>8399</v>
      </c>
      <c r="K585" s="14" t="str">
        <f>"'"&amp;TabClienteLocalidade[[#This Row],[Colunas2]]&amp;"'"</f>
        <v>'JURUTI'</v>
      </c>
      <c r="L585" s="14" t="s">
        <v>8399</v>
      </c>
      <c r="M585" s="14" t="str">
        <f>"'"&amp;TabClienteLocalidade[[#This Row],[UF]]&amp;"'"</f>
        <v>'PA'</v>
      </c>
      <c r="N585" s="14" t="s">
        <v>8399</v>
      </c>
      <c r="O585" s="14" t="str">
        <f>"'"&amp;IFERROR(TabClienteLocalidade[[#This Row],[Lat]],"")&amp;"'"</f>
        <v>''</v>
      </c>
      <c r="P585" s="14" t="s">
        <v>8399</v>
      </c>
      <c r="Q585" s="14" t="str">
        <f>"'"&amp;IFERROR(TabClienteLocalidade[[#This Row],[Log]],"")&amp;"'"</f>
        <v>''</v>
      </c>
      <c r="R585" s="14" t="s">
        <v>8399</v>
      </c>
      <c r="S585" s="14" t="str">
        <f t="shared" si="39"/>
        <v>'0'</v>
      </c>
      <c r="T585" s="213" t="s">
        <v>8397</v>
      </c>
      <c r="U585" s="213">
        <f>COUNTIFS(CLIENTE_FORN[NICK],TabClienteLocalidade[[#This Row],[Cliente]])</f>
        <v>1</v>
      </c>
      <c r="V585" s="145" t="s">
        <v>241</v>
      </c>
      <c r="W585" s="145"/>
      <c r="X585" s="145" t="s">
        <v>1845</v>
      </c>
      <c r="Y585" s="176" t="str">
        <f>IFERROR(INDEX(EtaCliente!K:K,MATCH(TabClienteLocalidade[[#This Row],[Validação]],EtaCliente!$B:$B,0)),TabClienteLocalidade[[#This Row],[Colunas14]])</f>
        <v>PA</v>
      </c>
      <c r="Z585" s="176" t="str">
        <f>IFERROR(INDEX(EtaCliente!M:M,MATCH(TabClienteLocalidade[[#This Row],[Validação]],EtaCliente!$B:$B,0)),TabClienteLocalidade[[#This Row],[Colunas13]])</f>
        <v>JURUTI</v>
      </c>
      <c r="AA585" s="147">
        <f>COUNTIFS(EtaCliente!B:B,AB585,EtaCliente!B:B,"&gt;&amp;1")</f>
        <v>1</v>
      </c>
      <c r="AB585" s="146" t="str">
        <f>IF(TabClienteLocalidade[[#This Row],[Cliente]]="","",TabClienteLocalidade[[#This Row],[Cliente]]&amp;" - "&amp;TabClienteLocalidade[[#This Row],[Localidade]])</f>
        <v>COSANPA - JURUTI</v>
      </c>
      <c r="AC585" s="191"/>
      <c r="AD585" s="191" t="e">
        <f t="shared" si="36"/>
        <v>#VALUE!</v>
      </c>
      <c r="AE585" s="191" t="e">
        <f t="shared" si="37"/>
        <v>#VALUE!</v>
      </c>
      <c r="AF585" s="191"/>
      <c r="AG585" s="191"/>
      <c r="AH585" s="191"/>
    </row>
    <row r="586" spans="1:34" x14ac:dyDescent="0.2">
      <c r="A586" s="14" t="str">
        <f t="shared" si="38"/>
        <v>(583, 'COSANPA', '', 'LIMOEIRO DO AJURU', 'LIMOEIRO DO AJURU', 'PA', '', '', '0'),</v>
      </c>
      <c r="B586" s="14" t="s">
        <v>8395</v>
      </c>
      <c r="C586" s="14">
        <v>583</v>
      </c>
      <c r="D586" s="14" t="s">
        <v>8399</v>
      </c>
      <c r="E586" s="14" t="str">
        <f>"'"&amp;TabClienteLocalidade[[#This Row],[Cliente]]&amp;"'"</f>
        <v>'COSANPA'</v>
      </c>
      <c r="F586" s="14" t="s">
        <v>8399</v>
      </c>
      <c r="G586" s="14" t="str">
        <f>"'"&amp;TabClienteLocalidade[[#This Row],[Regional]]&amp;"'"</f>
        <v>''</v>
      </c>
      <c r="H586" s="14" t="s">
        <v>8399</v>
      </c>
      <c r="I586" s="14" t="str">
        <f>"'"&amp;TabClienteLocalidade[[#This Row],[Localidade]]&amp;"'"</f>
        <v>'LIMOEIRO DO AJURU'</v>
      </c>
      <c r="J586" s="14" t="s">
        <v>8399</v>
      </c>
      <c r="K586" s="14" t="str">
        <f>"'"&amp;TabClienteLocalidade[[#This Row],[Colunas2]]&amp;"'"</f>
        <v>'LIMOEIRO DO AJURU'</v>
      </c>
      <c r="L586" s="14" t="s">
        <v>8399</v>
      </c>
      <c r="M586" s="14" t="str">
        <f>"'"&amp;TabClienteLocalidade[[#This Row],[UF]]&amp;"'"</f>
        <v>'PA'</v>
      </c>
      <c r="N586" s="14" t="s">
        <v>8399</v>
      </c>
      <c r="O586" s="14" t="str">
        <f>"'"&amp;IFERROR(TabClienteLocalidade[[#This Row],[Lat]],"")&amp;"'"</f>
        <v>''</v>
      </c>
      <c r="P586" s="14" t="s">
        <v>8399</v>
      </c>
      <c r="Q586" s="14" t="str">
        <f>"'"&amp;IFERROR(TabClienteLocalidade[[#This Row],[Log]],"")&amp;"'"</f>
        <v>''</v>
      </c>
      <c r="R586" s="14" t="s">
        <v>8399</v>
      </c>
      <c r="S586" s="14" t="str">
        <f t="shared" si="39"/>
        <v>'0'</v>
      </c>
      <c r="T586" s="213" t="s">
        <v>8397</v>
      </c>
      <c r="U586" s="213">
        <f>COUNTIFS(CLIENTE_FORN[NICK],TabClienteLocalidade[[#This Row],[Cliente]])</f>
        <v>1</v>
      </c>
      <c r="V586" s="145" t="s">
        <v>241</v>
      </c>
      <c r="W586" s="145"/>
      <c r="X586" s="145" t="s">
        <v>1846</v>
      </c>
      <c r="Y586" s="176" t="str">
        <f>IFERROR(INDEX(EtaCliente!K:K,MATCH(TabClienteLocalidade[[#This Row],[Validação]],EtaCliente!$B:$B,0)),TabClienteLocalidade[[#This Row],[Colunas14]])</f>
        <v>PA</v>
      </c>
      <c r="Z586" s="176" t="str">
        <f>IFERROR(INDEX(EtaCliente!M:M,MATCH(TabClienteLocalidade[[#This Row],[Validação]],EtaCliente!$B:$B,0)),TabClienteLocalidade[[#This Row],[Colunas13]])</f>
        <v>LIMOEIRO DO AJURU</v>
      </c>
      <c r="AA586" s="147">
        <f>COUNTIFS(EtaCliente!B:B,AB586,EtaCliente!B:B,"&gt;&amp;1")</f>
        <v>1</v>
      </c>
      <c r="AB586" s="146" t="str">
        <f>IF(TabClienteLocalidade[[#This Row],[Cliente]]="","",TabClienteLocalidade[[#This Row],[Cliente]]&amp;" - "&amp;TabClienteLocalidade[[#This Row],[Localidade]])</f>
        <v>COSANPA - LIMOEIRO DO AJURU</v>
      </c>
      <c r="AC586" s="191"/>
      <c r="AD586" s="191" t="e">
        <f t="shared" si="36"/>
        <v>#VALUE!</v>
      </c>
      <c r="AE586" s="191" t="e">
        <f t="shared" si="37"/>
        <v>#VALUE!</v>
      </c>
      <c r="AF586" s="191"/>
      <c r="AG586" s="191"/>
      <c r="AH586" s="191"/>
    </row>
    <row r="587" spans="1:34" x14ac:dyDescent="0.2">
      <c r="A587" s="14" t="str">
        <f t="shared" si="38"/>
        <v>(584, 'COSANPA', '', 'MAGALHAES BARATA', 'MAGALHAES BARATA', 'PA', '', '', '0'),</v>
      </c>
      <c r="B587" s="14" t="s">
        <v>8395</v>
      </c>
      <c r="C587" s="14">
        <v>584</v>
      </c>
      <c r="D587" s="14" t="s">
        <v>8399</v>
      </c>
      <c r="E587" s="14" t="str">
        <f>"'"&amp;TabClienteLocalidade[[#This Row],[Cliente]]&amp;"'"</f>
        <v>'COSANPA'</v>
      </c>
      <c r="F587" s="14" t="s">
        <v>8399</v>
      </c>
      <c r="G587" s="14" t="str">
        <f>"'"&amp;TabClienteLocalidade[[#This Row],[Regional]]&amp;"'"</f>
        <v>''</v>
      </c>
      <c r="H587" s="14" t="s">
        <v>8399</v>
      </c>
      <c r="I587" s="14" t="str">
        <f>"'"&amp;TabClienteLocalidade[[#This Row],[Localidade]]&amp;"'"</f>
        <v>'MAGALHAES BARATA'</v>
      </c>
      <c r="J587" s="14" t="s">
        <v>8399</v>
      </c>
      <c r="K587" s="14" t="str">
        <f>"'"&amp;TabClienteLocalidade[[#This Row],[Colunas2]]&amp;"'"</f>
        <v>'MAGALHAES BARATA'</v>
      </c>
      <c r="L587" s="14" t="s">
        <v>8399</v>
      </c>
      <c r="M587" s="14" t="str">
        <f>"'"&amp;TabClienteLocalidade[[#This Row],[UF]]&amp;"'"</f>
        <v>'PA'</v>
      </c>
      <c r="N587" s="14" t="s">
        <v>8399</v>
      </c>
      <c r="O587" s="14" t="str">
        <f>"'"&amp;IFERROR(TabClienteLocalidade[[#This Row],[Lat]],"")&amp;"'"</f>
        <v>''</v>
      </c>
      <c r="P587" s="14" t="s">
        <v>8399</v>
      </c>
      <c r="Q587" s="14" t="str">
        <f>"'"&amp;IFERROR(TabClienteLocalidade[[#This Row],[Log]],"")&amp;"'"</f>
        <v>''</v>
      </c>
      <c r="R587" s="14" t="s">
        <v>8399</v>
      </c>
      <c r="S587" s="14" t="str">
        <f t="shared" si="39"/>
        <v>'0'</v>
      </c>
      <c r="T587" s="213" t="s">
        <v>8397</v>
      </c>
      <c r="U587" s="213">
        <f>COUNTIFS(CLIENTE_FORN[NICK],TabClienteLocalidade[[#This Row],[Cliente]])</f>
        <v>1</v>
      </c>
      <c r="V587" s="145" t="s">
        <v>241</v>
      </c>
      <c r="W587" s="145"/>
      <c r="X587" s="145" t="s">
        <v>1847</v>
      </c>
      <c r="Y587" s="176" t="str">
        <f>IFERROR(INDEX(EtaCliente!K:K,MATCH(TabClienteLocalidade[[#This Row],[Validação]],EtaCliente!$B:$B,0)),TabClienteLocalidade[[#This Row],[Colunas14]])</f>
        <v>PA</v>
      </c>
      <c r="Z587" s="176" t="str">
        <f>IFERROR(INDEX(EtaCliente!M:M,MATCH(TabClienteLocalidade[[#This Row],[Validação]],EtaCliente!$B:$B,0)),TabClienteLocalidade[[#This Row],[Colunas13]])</f>
        <v>MAGALHAES BARATA</v>
      </c>
      <c r="AA587" s="147">
        <f>COUNTIFS(EtaCliente!B:B,AB587,EtaCliente!B:B,"&gt;&amp;1")</f>
        <v>1</v>
      </c>
      <c r="AB587" s="146" t="str">
        <f>IF(TabClienteLocalidade[[#This Row],[Cliente]]="","",TabClienteLocalidade[[#This Row],[Cliente]]&amp;" - "&amp;TabClienteLocalidade[[#This Row],[Localidade]])</f>
        <v>COSANPA - MAGALHAES BARATA</v>
      </c>
      <c r="AC587" s="191"/>
      <c r="AD587" s="191" t="e">
        <f t="shared" si="36"/>
        <v>#VALUE!</v>
      </c>
      <c r="AE587" s="191" t="e">
        <f t="shared" si="37"/>
        <v>#VALUE!</v>
      </c>
      <c r="AF587" s="191"/>
      <c r="AG587" s="191"/>
      <c r="AH587" s="191"/>
    </row>
    <row r="588" spans="1:34" ht="12.75" customHeight="1" x14ac:dyDescent="0.2">
      <c r="A588" s="14" t="str">
        <f t="shared" si="38"/>
        <v>(585, 'COSANPA', '', 'MAGUARI', 'BELEM', 'PA', '', '', '0'),</v>
      </c>
      <c r="B588" s="14" t="s">
        <v>8395</v>
      </c>
      <c r="C588" s="14">
        <v>585</v>
      </c>
      <c r="D588" s="14" t="s">
        <v>8399</v>
      </c>
      <c r="E588" s="14" t="str">
        <f>"'"&amp;TabClienteLocalidade[[#This Row],[Cliente]]&amp;"'"</f>
        <v>'COSANPA'</v>
      </c>
      <c r="F588" s="14" t="s">
        <v>8399</v>
      </c>
      <c r="G588" s="14" t="str">
        <f>"'"&amp;TabClienteLocalidade[[#This Row],[Regional]]&amp;"'"</f>
        <v>''</v>
      </c>
      <c r="H588" s="14" t="s">
        <v>8399</v>
      </c>
      <c r="I588" s="14" t="str">
        <f>"'"&amp;TabClienteLocalidade[[#This Row],[Localidade]]&amp;"'"</f>
        <v>'MAGUARI'</v>
      </c>
      <c r="J588" s="14" t="s">
        <v>8399</v>
      </c>
      <c r="K588" s="14" t="str">
        <f>"'"&amp;TabClienteLocalidade[[#This Row],[Colunas2]]&amp;"'"</f>
        <v>'BELEM'</v>
      </c>
      <c r="L588" s="14" t="s">
        <v>8399</v>
      </c>
      <c r="M588" s="14" t="str">
        <f>"'"&amp;TabClienteLocalidade[[#This Row],[UF]]&amp;"'"</f>
        <v>'PA'</v>
      </c>
      <c r="N588" s="14" t="s">
        <v>8399</v>
      </c>
      <c r="O588" s="14" t="str">
        <f>"'"&amp;IFERROR(TabClienteLocalidade[[#This Row],[Lat]],"")&amp;"'"</f>
        <v>''</v>
      </c>
      <c r="P588" s="14" t="s">
        <v>8399</v>
      </c>
      <c r="Q588" s="14" t="str">
        <f>"'"&amp;IFERROR(TabClienteLocalidade[[#This Row],[Log]],"")&amp;"'"</f>
        <v>''</v>
      </c>
      <c r="R588" s="14" t="s">
        <v>8399</v>
      </c>
      <c r="S588" s="14" t="str">
        <f t="shared" si="39"/>
        <v>'0'</v>
      </c>
      <c r="T588" s="213" t="s">
        <v>8397</v>
      </c>
      <c r="U588" s="213">
        <f>COUNTIFS(CLIENTE_FORN[NICK],TabClienteLocalidade[[#This Row],[Cliente]])</f>
        <v>1</v>
      </c>
      <c r="V588" s="145" t="s">
        <v>241</v>
      </c>
      <c r="W588" s="145"/>
      <c r="X588" s="145" t="s">
        <v>1848</v>
      </c>
      <c r="Y588" s="176" t="str">
        <f>IFERROR(INDEX(EtaCliente!K:K,MATCH(TabClienteLocalidade[[#This Row],[Validação]],EtaCliente!$B:$B,0)),TabClienteLocalidade[[#This Row],[Colunas14]])</f>
        <v>PA</v>
      </c>
      <c r="Z588" s="176" t="str">
        <f>IFERROR(INDEX(EtaCliente!M:M,MATCH(TabClienteLocalidade[[#This Row],[Validação]],EtaCliente!$B:$B,0)),TabClienteLocalidade[[#This Row],[Colunas13]])</f>
        <v>BELEM</v>
      </c>
      <c r="AA588" s="147">
        <f>COUNTIFS(EtaCliente!B:B,AB588,EtaCliente!B:B,"&gt;&amp;1")</f>
        <v>1</v>
      </c>
      <c r="AB588" s="146" t="str">
        <f>IF(TabClienteLocalidade[[#This Row],[Cliente]]="","",TabClienteLocalidade[[#This Row],[Cliente]]&amp;" - "&amp;TabClienteLocalidade[[#This Row],[Localidade]])</f>
        <v>COSANPA - MAGUARI</v>
      </c>
      <c r="AC588" s="191"/>
      <c r="AD588" s="191" t="e">
        <f t="shared" si="36"/>
        <v>#VALUE!</v>
      </c>
      <c r="AE588" s="191" t="e">
        <f t="shared" si="37"/>
        <v>#VALUE!</v>
      </c>
      <c r="AF588" s="191"/>
      <c r="AG588" s="191"/>
      <c r="AH588" s="191"/>
    </row>
    <row r="589" spans="1:34" x14ac:dyDescent="0.2">
      <c r="A589" s="14" t="str">
        <f t="shared" si="38"/>
        <v>(586, 'COSANPA', '', 'MAIUATÁ', '0', '0', '', '', '0'),</v>
      </c>
      <c r="B589" s="14" t="s">
        <v>8395</v>
      </c>
      <c r="C589" s="14">
        <v>586</v>
      </c>
      <c r="D589" s="14" t="s">
        <v>8399</v>
      </c>
      <c r="E589" s="14" t="str">
        <f>"'"&amp;TabClienteLocalidade[[#This Row],[Cliente]]&amp;"'"</f>
        <v>'COSANPA'</v>
      </c>
      <c r="F589" s="14" t="s">
        <v>8399</v>
      </c>
      <c r="G589" s="14" t="str">
        <f>"'"&amp;TabClienteLocalidade[[#This Row],[Regional]]&amp;"'"</f>
        <v>''</v>
      </c>
      <c r="H589" s="14" t="s">
        <v>8399</v>
      </c>
      <c r="I589" s="14" t="str">
        <f>"'"&amp;TabClienteLocalidade[[#This Row],[Localidade]]&amp;"'"</f>
        <v>'MAIUATÁ'</v>
      </c>
      <c r="J589" s="14" t="s">
        <v>8399</v>
      </c>
      <c r="K589" s="14" t="str">
        <f>"'"&amp;TabClienteLocalidade[[#This Row],[Colunas2]]&amp;"'"</f>
        <v>'0'</v>
      </c>
      <c r="L589" s="14" t="s">
        <v>8399</v>
      </c>
      <c r="M589" s="14" t="str">
        <f>"'"&amp;TabClienteLocalidade[[#This Row],[UF]]&amp;"'"</f>
        <v>'0'</v>
      </c>
      <c r="N589" s="14" t="s">
        <v>8399</v>
      </c>
      <c r="O589" s="14" t="str">
        <f>"'"&amp;IFERROR(TabClienteLocalidade[[#This Row],[Lat]],"")&amp;"'"</f>
        <v>''</v>
      </c>
      <c r="P589" s="14" t="s">
        <v>8399</v>
      </c>
      <c r="Q589" s="14" t="str">
        <f>"'"&amp;IFERROR(TabClienteLocalidade[[#This Row],[Log]],"")&amp;"'"</f>
        <v>''</v>
      </c>
      <c r="R589" s="14" t="s">
        <v>8399</v>
      </c>
      <c r="S589" s="14" t="str">
        <f t="shared" si="39"/>
        <v>'0'</v>
      </c>
      <c r="T589" s="213" t="s">
        <v>8397</v>
      </c>
      <c r="U589" s="213">
        <f>COUNTIFS(CLIENTE_FORN[NICK],TabClienteLocalidade[[#This Row],[Cliente]])</f>
        <v>1</v>
      </c>
      <c r="V589" s="180" t="s">
        <v>241</v>
      </c>
      <c r="W589" s="180"/>
      <c r="X589" s="180" t="s">
        <v>8234</v>
      </c>
      <c r="Y589" s="181">
        <f>IFERROR(INDEX(EtaCliente!K:K,MATCH(TabClienteLocalidade[[#This Row],[Validação]],EtaCliente!$B:$B,0)),TabClienteLocalidade[[#This Row],[Colunas14]])</f>
        <v>0</v>
      </c>
      <c r="Z589" s="181">
        <f>IFERROR(INDEX(EtaCliente!M:M,MATCH(TabClienteLocalidade[[#This Row],[Validação]],EtaCliente!$B:$B,0)),TabClienteLocalidade[[#This Row],[Colunas13]])</f>
        <v>0</v>
      </c>
      <c r="AA589" s="181">
        <f>COUNTIFS(EtaCliente!B:B,AB589,EtaCliente!B:B,"&gt;&amp;1")</f>
        <v>0</v>
      </c>
      <c r="AB589" s="182" t="str">
        <f>IF(TabClienteLocalidade[[#This Row],[Cliente]]="","",TabClienteLocalidade[[#This Row],[Cliente]]&amp;" - "&amp;TabClienteLocalidade[[#This Row],[Localidade]])</f>
        <v>COSANPA - MAIUATÁ</v>
      </c>
      <c r="AC589" s="191"/>
      <c r="AD589" s="191" t="e">
        <f t="shared" si="36"/>
        <v>#VALUE!</v>
      </c>
      <c r="AE589" s="191" t="e">
        <f t="shared" si="37"/>
        <v>#VALUE!</v>
      </c>
      <c r="AF589" s="191"/>
      <c r="AG589" s="191"/>
      <c r="AH589" s="191"/>
    </row>
    <row r="590" spans="1:34" x14ac:dyDescent="0.2">
      <c r="A590" s="14" t="str">
        <f t="shared" si="38"/>
        <v>(587, 'COSANPA', '', 'MARABÁ CIDADE NOVA', '0', '0', '', '', '0'),</v>
      </c>
      <c r="B590" s="14" t="s">
        <v>8395</v>
      </c>
      <c r="C590" s="14">
        <v>587</v>
      </c>
      <c r="D590" s="14" t="s">
        <v>8399</v>
      </c>
      <c r="E590" s="14" t="str">
        <f>"'"&amp;TabClienteLocalidade[[#This Row],[Cliente]]&amp;"'"</f>
        <v>'COSANPA'</v>
      </c>
      <c r="F590" s="14" t="s">
        <v>8399</v>
      </c>
      <c r="G590" s="14" t="str">
        <f>"'"&amp;TabClienteLocalidade[[#This Row],[Regional]]&amp;"'"</f>
        <v>''</v>
      </c>
      <c r="H590" s="14" t="s">
        <v>8399</v>
      </c>
      <c r="I590" s="14" t="str">
        <f>"'"&amp;TabClienteLocalidade[[#This Row],[Localidade]]&amp;"'"</f>
        <v>'MARABÁ CIDADE NOVA'</v>
      </c>
      <c r="J590" s="14" t="s">
        <v>8399</v>
      </c>
      <c r="K590" s="14" t="str">
        <f>"'"&amp;TabClienteLocalidade[[#This Row],[Colunas2]]&amp;"'"</f>
        <v>'0'</v>
      </c>
      <c r="L590" s="14" t="s">
        <v>8399</v>
      </c>
      <c r="M590" s="14" t="str">
        <f>"'"&amp;TabClienteLocalidade[[#This Row],[UF]]&amp;"'"</f>
        <v>'0'</v>
      </c>
      <c r="N590" s="14" t="s">
        <v>8399</v>
      </c>
      <c r="O590" s="14" t="str">
        <f>"'"&amp;IFERROR(TabClienteLocalidade[[#This Row],[Lat]],"")&amp;"'"</f>
        <v>''</v>
      </c>
      <c r="P590" s="14" t="s">
        <v>8399</v>
      </c>
      <c r="Q590" s="14" t="str">
        <f>"'"&amp;IFERROR(TabClienteLocalidade[[#This Row],[Log]],"")&amp;"'"</f>
        <v>''</v>
      </c>
      <c r="R590" s="14" t="s">
        <v>8399</v>
      </c>
      <c r="S590" s="14" t="str">
        <f t="shared" si="39"/>
        <v>'0'</v>
      </c>
      <c r="T590" s="213" t="s">
        <v>8397</v>
      </c>
      <c r="U590" s="213">
        <f>COUNTIFS(CLIENTE_FORN[NICK],TabClienteLocalidade[[#This Row],[Cliente]])</f>
        <v>1</v>
      </c>
      <c r="V590" s="145" t="s">
        <v>241</v>
      </c>
      <c r="W590" s="145"/>
      <c r="X590" s="145" t="s">
        <v>7320</v>
      </c>
      <c r="Y590" s="176">
        <f>IFERROR(INDEX(EtaCliente!K:K,MATCH(TabClienteLocalidade[[#This Row],[Validação]],EtaCliente!$B:$B,0)),TabClienteLocalidade[[#This Row],[Colunas14]])</f>
        <v>0</v>
      </c>
      <c r="Z590" s="176">
        <f>IFERROR(INDEX(EtaCliente!M:M,MATCH(TabClienteLocalidade[[#This Row],[Validação]],EtaCliente!$B:$B,0)),TabClienteLocalidade[[#This Row],[Colunas13]])</f>
        <v>0</v>
      </c>
      <c r="AA590" s="147">
        <f>COUNTIFS(EtaCliente!B:B,AB590,EtaCliente!B:B,"&gt;&amp;1")</f>
        <v>0</v>
      </c>
      <c r="AB590" s="146" t="str">
        <f>IF(TabClienteLocalidade[[#This Row],[Cliente]]="","",TabClienteLocalidade[[#This Row],[Cliente]]&amp;" - "&amp;TabClienteLocalidade[[#This Row],[Localidade]])</f>
        <v>COSANPA - MARABÁ CIDADE NOVA</v>
      </c>
      <c r="AC590" s="191"/>
      <c r="AD590" s="191" t="e">
        <f t="shared" si="36"/>
        <v>#VALUE!</v>
      </c>
      <c r="AE590" s="191" t="e">
        <f t="shared" si="37"/>
        <v>#VALUE!</v>
      </c>
      <c r="AF590" s="191"/>
      <c r="AG590" s="191"/>
      <c r="AH590" s="191"/>
    </row>
    <row r="591" spans="1:34" x14ac:dyDescent="0.2">
      <c r="A591" s="14" t="str">
        <f t="shared" si="38"/>
        <v>(588, 'COSANPA', '', 'MARABÁ NOVA', '0', '0', '-5.3260604', '-49.0770069', '0'),</v>
      </c>
      <c r="B591" s="14" t="s">
        <v>8395</v>
      </c>
      <c r="C591" s="14">
        <v>588</v>
      </c>
      <c r="D591" s="14" t="s">
        <v>8399</v>
      </c>
      <c r="E591" s="14" t="str">
        <f>"'"&amp;TabClienteLocalidade[[#This Row],[Cliente]]&amp;"'"</f>
        <v>'COSANPA'</v>
      </c>
      <c r="F591" s="14" t="s">
        <v>8399</v>
      </c>
      <c r="G591" s="14" t="str">
        <f>"'"&amp;TabClienteLocalidade[[#This Row],[Regional]]&amp;"'"</f>
        <v>''</v>
      </c>
      <c r="H591" s="14" t="s">
        <v>8399</v>
      </c>
      <c r="I591" s="14" t="str">
        <f>"'"&amp;TabClienteLocalidade[[#This Row],[Localidade]]&amp;"'"</f>
        <v>'MARABÁ NOVA'</v>
      </c>
      <c r="J591" s="14" t="s">
        <v>8399</v>
      </c>
      <c r="K591" s="14" t="str">
        <f>"'"&amp;TabClienteLocalidade[[#This Row],[Colunas2]]&amp;"'"</f>
        <v>'0'</v>
      </c>
      <c r="L591" s="14" t="s">
        <v>8399</v>
      </c>
      <c r="M591" s="14" t="str">
        <f>"'"&amp;TabClienteLocalidade[[#This Row],[UF]]&amp;"'"</f>
        <v>'0'</v>
      </c>
      <c r="N591" s="14" t="s">
        <v>8399</v>
      </c>
      <c r="O591" s="14" t="str">
        <f>"'"&amp;IFERROR(TabClienteLocalidade[[#This Row],[Lat]],"")&amp;"'"</f>
        <v>'-5.3260604'</v>
      </c>
      <c r="P591" s="14" t="s">
        <v>8399</v>
      </c>
      <c r="Q591" s="14" t="str">
        <f>"'"&amp;IFERROR(TabClienteLocalidade[[#This Row],[Log]],"")&amp;"'"</f>
        <v>'-49.0770069'</v>
      </c>
      <c r="R591" s="14" t="s">
        <v>8399</v>
      </c>
      <c r="S591" s="14" t="str">
        <f t="shared" si="39"/>
        <v>'0'</v>
      </c>
      <c r="T591" s="213" t="s">
        <v>8397</v>
      </c>
      <c r="U591" s="213">
        <f>COUNTIFS(CLIENTE_FORN[NICK],TabClienteLocalidade[[#This Row],[Cliente]])</f>
        <v>1</v>
      </c>
      <c r="V591" s="143" t="s">
        <v>241</v>
      </c>
      <c r="X591" s="145" t="s">
        <v>7321</v>
      </c>
      <c r="Y591" s="176">
        <f>IFERROR(INDEX(EtaCliente!K:K,MATCH(TabClienteLocalidade[[#This Row],[Validação]],EtaCliente!$B:$B,0)),TabClienteLocalidade[[#This Row],[Colunas14]])</f>
        <v>0</v>
      </c>
      <c r="Z591" s="176">
        <f>IFERROR(INDEX(EtaCliente!M:M,MATCH(TabClienteLocalidade[[#This Row],[Validação]],EtaCliente!$B:$B,0)),TabClienteLocalidade[[#This Row],[Colunas13]])</f>
        <v>0</v>
      </c>
      <c r="AA591" s="147">
        <f>COUNTIFS(EtaCliente!B:B,AB591,EtaCliente!B:B,"&gt;&amp;1")</f>
        <v>0</v>
      </c>
      <c r="AB591" s="147" t="str">
        <f>IF(TabClienteLocalidade[[#This Row],[Cliente]]="","",TabClienteLocalidade[[#This Row],[Cliente]]&amp;" - "&amp;TabClienteLocalidade[[#This Row],[Localidade]])</f>
        <v>COSANPA - MARABÁ NOVA</v>
      </c>
      <c r="AC591" s="191" t="s">
        <v>8269</v>
      </c>
      <c r="AD591" s="191" t="str">
        <f t="shared" si="36"/>
        <v>-5.3260604</v>
      </c>
      <c r="AE591" s="191" t="str">
        <f t="shared" si="37"/>
        <v>-49.0770069</v>
      </c>
      <c r="AF591" s="191"/>
      <c r="AG591" s="191"/>
      <c r="AH591" s="191"/>
    </row>
    <row r="592" spans="1:34" x14ac:dyDescent="0.2">
      <c r="A592" s="14" t="str">
        <f t="shared" si="38"/>
        <v>(589, 'COSANPA', '', 'MARABÁ PIONEIRA', '0', '0', '-5.339151', '-49.1243262', '0'),</v>
      </c>
      <c r="B592" s="14" t="s">
        <v>8395</v>
      </c>
      <c r="C592" s="14">
        <v>589</v>
      </c>
      <c r="D592" s="14" t="s">
        <v>8399</v>
      </c>
      <c r="E592" s="14" t="str">
        <f>"'"&amp;TabClienteLocalidade[[#This Row],[Cliente]]&amp;"'"</f>
        <v>'COSANPA'</v>
      </c>
      <c r="F592" s="14" t="s">
        <v>8399</v>
      </c>
      <c r="G592" s="14" t="str">
        <f>"'"&amp;TabClienteLocalidade[[#This Row],[Regional]]&amp;"'"</f>
        <v>''</v>
      </c>
      <c r="H592" s="14" t="s">
        <v>8399</v>
      </c>
      <c r="I592" s="14" t="str">
        <f>"'"&amp;TabClienteLocalidade[[#This Row],[Localidade]]&amp;"'"</f>
        <v>'MARABÁ PIONEIRA'</v>
      </c>
      <c r="J592" s="14" t="s">
        <v>8399</v>
      </c>
      <c r="K592" s="14" t="str">
        <f>"'"&amp;TabClienteLocalidade[[#This Row],[Colunas2]]&amp;"'"</f>
        <v>'0'</v>
      </c>
      <c r="L592" s="14" t="s">
        <v>8399</v>
      </c>
      <c r="M592" s="14" t="str">
        <f>"'"&amp;TabClienteLocalidade[[#This Row],[UF]]&amp;"'"</f>
        <v>'0'</v>
      </c>
      <c r="N592" s="14" t="s">
        <v>8399</v>
      </c>
      <c r="O592" s="14" t="str">
        <f>"'"&amp;IFERROR(TabClienteLocalidade[[#This Row],[Lat]],"")&amp;"'"</f>
        <v>'-5.339151'</v>
      </c>
      <c r="P592" s="14" t="s">
        <v>8399</v>
      </c>
      <c r="Q592" s="14" t="str">
        <f>"'"&amp;IFERROR(TabClienteLocalidade[[#This Row],[Log]],"")&amp;"'"</f>
        <v>'-49.1243262'</v>
      </c>
      <c r="R592" s="14" t="s">
        <v>8399</v>
      </c>
      <c r="S592" s="14" t="str">
        <f t="shared" si="39"/>
        <v>'0'</v>
      </c>
      <c r="T592" s="213" t="s">
        <v>8397</v>
      </c>
      <c r="U592" s="213">
        <f>COUNTIFS(CLIENTE_FORN[NICK],TabClienteLocalidade[[#This Row],[Cliente]])</f>
        <v>1</v>
      </c>
      <c r="V592" s="143" t="s">
        <v>241</v>
      </c>
      <c r="X592" s="145" t="s">
        <v>7322</v>
      </c>
      <c r="Y592" s="176">
        <f>IFERROR(INDEX(EtaCliente!K:K,MATCH(TabClienteLocalidade[[#This Row],[Validação]],EtaCliente!$B:$B,0)),TabClienteLocalidade[[#This Row],[Colunas14]])</f>
        <v>0</v>
      </c>
      <c r="Z592" s="176">
        <f>IFERROR(INDEX(EtaCliente!M:M,MATCH(TabClienteLocalidade[[#This Row],[Validação]],EtaCliente!$B:$B,0)),TabClienteLocalidade[[#This Row],[Colunas13]])</f>
        <v>0</v>
      </c>
      <c r="AA592" s="147">
        <f>COUNTIFS(EtaCliente!B:B,AB592,EtaCliente!B:B,"&gt;&amp;1")</f>
        <v>0</v>
      </c>
      <c r="AB592" s="147" t="str">
        <f>IF(TabClienteLocalidade[[#This Row],[Cliente]]="","",TabClienteLocalidade[[#This Row],[Cliente]]&amp;" - "&amp;TabClienteLocalidade[[#This Row],[Localidade]])</f>
        <v>COSANPA - MARABÁ PIONEIRA</v>
      </c>
      <c r="AC592" s="191" t="s">
        <v>8270</v>
      </c>
      <c r="AD592" s="191" t="str">
        <f t="shared" si="36"/>
        <v>-5.339151</v>
      </c>
      <c r="AE592" s="191" t="str">
        <f t="shared" si="37"/>
        <v>-49.1243262</v>
      </c>
      <c r="AF592" s="191"/>
      <c r="AG592" s="191"/>
      <c r="AH592" s="191"/>
    </row>
    <row r="593" spans="1:34" ht="12.75" customHeight="1" x14ac:dyDescent="0.2">
      <c r="A593" s="14" t="str">
        <f t="shared" si="38"/>
        <v>(590, 'COSANPA', '', 'MARAPANIN', 'MARAPANIM', 'PA', '', '', '0'),</v>
      </c>
      <c r="B593" s="14" t="s">
        <v>8395</v>
      </c>
      <c r="C593" s="14">
        <v>590</v>
      </c>
      <c r="D593" s="14" t="s">
        <v>8399</v>
      </c>
      <c r="E593" s="14" t="str">
        <f>"'"&amp;TabClienteLocalidade[[#This Row],[Cliente]]&amp;"'"</f>
        <v>'COSANPA'</v>
      </c>
      <c r="F593" s="14" t="s">
        <v>8399</v>
      </c>
      <c r="G593" s="14" t="str">
        <f>"'"&amp;TabClienteLocalidade[[#This Row],[Regional]]&amp;"'"</f>
        <v>''</v>
      </c>
      <c r="H593" s="14" t="s">
        <v>8399</v>
      </c>
      <c r="I593" s="14" t="str">
        <f>"'"&amp;TabClienteLocalidade[[#This Row],[Localidade]]&amp;"'"</f>
        <v>'MARAPANIN'</v>
      </c>
      <c r="J593" s="14" t="s">
        <v>8399</v>
      </c>
      <c r="K593" s="14" t="str">
        <f>"'"&amp;TabClienteLocalidade[[#This Row],[Colunas2]]&amp;"'"</f>
        <v>'MARAPANIM'</v>
      </c>
      <c r="L593" s="14" t="s">
        <v>8399</v>
      </c>
      <c r="M593" s="14" t="str">
        <f>"'"&amp;TabClienteLocalidade[[#This Row],[UF]]&amp;"'"</f>
        <v>'PA'</v>
      </c>
      <c r="N593" s="14" t="s">
        <v>8399</v>
      </c>
      <c r="O593" s="14" t="str">
        <f>"'"&amp;IFERROR(TabClienteLocalidade[[#This Row],[Lat]],"")&amp;"'"</f>
        <v>''</v>
      </c>
      <c r="P593" s="14" t="s">
        <v>8399</v>
      </c>
      <c r="Q593" s="14" t="str">
        <f>"'"&amp;IFERROR(TabClienteLocalidade[[#This Row],[Log]],"")&amp;"'"</f>
        <v>''</v>
      </c>
      <c r="R593" s="14" t="s">
        <v>8399</v>
      </c>
      <c r="S593" s="14" t="str">
        <f t="shared" si="39"/>
        <v>'0'</v>
      </c>
      <c r="T593" s="213" t="s">
        <v>8397</v>
      </c>
      <c r="U593" s="213">
        <f>COUNTIFS(CLIENTE_FORN[NICK],TabClienteLocalidade[[#This Row],[Cliente]])</f>
        <v>1</v>
      </c>
      <c r="V593" s="145" t="s">
        <v>241</v>
      </c>
      <c r="W593" s="145"/>
      <c r="X593" s="145" t="s">
        <v>1850</v>
      </c>
      <c r="Y593" s="176" t="str">
        <f>IFERROR(INDEX(EtaCliente!K:K,MATCH(TabClienteLocalidade[[#This Row],[Validação]],EtaCliente!$B:$B,0)),TabClienteLocalidade[[#This Row],[Colunas14]])</f>
        <v>PA</v>
      </c>
      <c r="Z593" s="176" t="str">
        <f>IFERROR(INDEX(EtaCliente!M:M,MATCH(TabClienteLocalidade[[#This Row],[Validação]],EtaCliente!$B:$B,0)),TabClienteLocalidade[[#This Row],[Colunas13]])</f>
        <v>MARAPANIM</v>
      </c>
      <c r="AA593" s="147">
        <f>COUNTIFS(EtaCliente!B:B,AB593,EtaCliente!B:B,"&gt;&amp;1")</f>
        <v>1</v>
      </c>
      <c r="AB593" s="146" t="str">
        <f>IF(TabClienteLocalidade[[#This Row],[Cliente]]="","",TabClienteLocalidade[[#This Row],[Cliente]]&amp;" - "&amp;TabClienteLocalidade[[#This Row],[Localidade]])</f>
        <v>COSANPA - MARAPANIN</v>
      </c>
      <c r="AC593" s="191"/>
      <c r="AD593" s="191" t="e">
        <f t="shared" si="36"/>
        <v>#VALUE!</v>
      </c>
      <c r="AE593" s="191" t="e">
        <f t="shared" si="37"/>
        <v>#VALUE!</v>
      </c>
      <c r="AF593" s="191"/>
      <c r="AG593" s="191"/>
      <c r="AH593" s="191"/>
    </row>
    <row r="594" spans="1:34" x14ac:dyDescent="0.2">
      <c r="A594" s="14" t="str">
        <f t="shared" si="38"/>
        <v>(591, 'COSANPA', '', 'MARITUBA BEIJA FLOR', 'MARITUBA', 'PA', '', '', '0'),</v>
      </c>
      <c r="B594" s="14" t="s">
        <v>8395</v>
      </c>
      <c r="C594" s="14">
        <v>591</v>
      </c>
      <c r="D594" s="14" t="s">
        <v>8399</v>
      </c>
      <c r="E594" s="14" t="str">
        <f>"'"&amp;TabClienteLocalidade[[#This Row],[Cliente]]&amp;"'"</f>
        <v>'COSANPA'</v>
      </c>
      <c r="F594" s="14" t="s">
        <v>8399</v>
      </c>
      <c r="G594" s="14" t="str">
        <f>"'"&amp;TabClienteLocalidade[[#This Row],[Regional]]&amp;"'"</f>
        <v>''</v>
      </c>
      <c r="H594" s="14" t="s">
        <v>8399</v>
      </c>
      <c r="I594" s="14" t="str">
        <f>"'"&amp;TabClienteLocalidade[[#This Row],[Localidade]]&amp;"'"</f>
        <v>'MARITUBA BEIJA FLOR'</v>
      </c>
      <c r="J594" s="14" t="s">
        <v>8399</v>
      </c>
      <c r="K594" s="14" t="str">
        <f>"'"&amp;TabClienteLocalidade[[#This Row],[Colunas2]]&amp;"'"</f>
        <v>'MARITUBA'</v>
      </c>
      <c r="L594" s="14" t="s">
        <v>8399</v>
      </c>
      <c r="M594" s="14" t="str">
        <f>"'"&amp;TabClienteLocalidade[[#This Row],[UF]]&amp;"'"</f>
        <v>'PA'</v>
      </c>
      <c r="N594" s="14" t="s">
        <v>8399</v>
      </c>
      <c r="O594" s="14" t="str">
        <f>"'"&amp;IFERROR(TabClienteLocalidade[[#This Row],[Lat]],"")&amp;"'"</f>
        <v>''</v>
      </c>
      <c r="P594" s="14" t="s">
        <v>8399</v>
      </c>
      <c r="Q594" s="14" t="str">
        <f>"'"&amp;IFERROR(TabClienteLocalidade[[#This Row],[Log]],"")&amp;"'"</f>
        <v>''</v>
      </c>
      <c r="R594" s="14" t="s">
        <v>8399</v>
      </c>
      <c r="S594" s="14" t="str">
        <f t="shared" si="39"/>
        <v>'0'</v>
      </c>
      <c r="T594" s="213" t="s">
        <v>8397</v>
      </c>
      <c r="U594" s="213">
        <f>COUNTIFS(CLIENTE_FORN[NICK],TabClienteLocalidade[[#This Row],[Cliente]])</f>
        <v>1</v>
      </c>
      <c r="V594" s="145" t="s">
        <v>241</v>
      </c>
      <c r="W594" s="145"/>
      <c r="X594" s="145" t="s">
        <v>1851</v>
      </c>
      <c r="Y594" s="176" t="str">
        <f>IFERROR(INDEX(EtaCliente!K:K,MATCH(TabClienteLocalidade[[#This Row],[Validação]],EtaCliente!$B:$B,0)),TabClienteLocalidade[[#This Row],[Colunas14]])</f>
        <v>PA</v>
      </c>
      <c r="Z594" s="176" t="str">
        <f>IFERROR(INDEX(EtaCliente!M:M,MATCH(TabClienteLocalidade[[#This Row],[Validação]],EtaCliente!$B:$B,0)),TabClienteLocalidade[[#This Row],[Colunas13]])</f>
        <v>MARITUBA</v>
      </c>
      <c r="AA594" s="147">
        <f>COUNTIFS(EtaCliente!B:B,AB594,EtaCliente!B:B,"&gt;&amp;1")</f>
        <v>1</v>
      </c>
      <c r="AB594" s="146" t="str">
        <f>IF(TabClienteLocalidade[[#This Row],[Cliente]]="","",TabClienteLocalidade[[#This Row],[Cliente]]&amp;" - "&amp;TabClienteLocalidade[[#This Row],[Localidade]])</f>
        <v>COSANPA - MARITUBA BEIJA FLOR</v>
      </c>
      <c r="AC594" s="191"/>
      <c r="AD594" s="191" t="e">
        <f t="shared" si="36"/>
        <v>#VALUE!</v>
      </c>
      <c r="AE594" s="191" t="e">
        <f t="shared" si="37"/>
        <v>#VALUE!</v>
      </c>
      <c r="AF594" s="191"/>
      <c r="AG594" s="191"/>
      <c r="AH594" s="191"/>
    </row>
    <row r="595" spans="1:34" x14ac:dyDescent="0.2">
      <c r="A595" s="14" t="str">
        <f t="shared" si="38"/>
        <v>(592, 'COSANPA', '', 'MARITUBA CENTRO', 'MARITUBA', 'PA', '', '', '0'),</v>
      </c>
      <c r="B595" s="14" t="s">
        <v>8395</v>
      </c>
      <c r="C595" s="14">
        <v>592</v>
      </c>
      <c r="D595" s="14" t="s">
        <v>8399</v>
      </c>
      <c r="E595" s="14" t="str">
        <f>"'"&amp;TabClienteLocalidade[[#This Row],[Cliente]]&amp;"'"</f>
        <v>'COSANPA'</v>
      </c>
      <c r="F595" s="14" t="s">
        <v>8399</v>
      </c>
      <c r="G595" s="14" t="str">
        <f>"'"&amp;TabClienteLocalidade[[#This Row],[Regional]]&amp;"'"</f>
        <v>''</v>
      </c>
      <c r="H595" s="14" t="s">
        <v>8399</v>
      </c>
      <c r="I595" s="14" t="str">
        <f>"'"&amp;TabClienteLocalidade[[#This Row],[Localidade]]&amp;"'"</f>
        <v>'MARITUBA CENTRO'</v>
      </c>
      <c r="J595" s="14" t="s">
        <v>8399</v>
      </c>
      <c r="K595" s="14" t="str">
        <f>"'"&amp;TabClienteLocalidade[[#This Row],[Colunas2]]&amp;"'"</f>
        <v>'MARITUBA'</v>
      </c>
      <c r="L595" s="14" t="s">
        <v>8399</v>
      </c>
      <c r="M595" s="14" t="str">
        <f>"'"&amp;TabClienteLocalidade[[#This Row],[UF]]&amp;"'"</f>
        <v>'PA'</v>
      </c>
      <c r="N595" s="14" t="s">
        <v>8399</v>
      </c>
      <c r="O595" s="14" t="str">
        <f>"'"&amp;IFERROR(TabClienteLocalidade[[#This Row],[Lat]],"")&amp;"'"</f>
        <v>''</v>
      </c>
      <c r="P595" s="14" t="s">
        <v>8399</v>
      </c>
      <c r="Q595" s="14" t="str">
        <f>"'"&amp;IFERROR(TabClienteLocalidade[[#This Row],[Log]],"")&amp;"'"</f>
        <v>''</v>
      </c>
      <c r="R595" s="14" t="s">
        <v>8399</v>
      </c>
      <c r="S595" s="14" t="str">
        <f t="shared" si="39"/>
        <v>'0'</v>
      </c>
      <c r="T595" s="213" t="s">
        <v>8397</v>
      </c>
      <c r="U595" s="213">
        <f>COUNTIFS(CLIENTE_FORN[NICK],TabClienteLocalidade[[#This Row],[Cliente]])</f>
        <v>1</v>
      </c>
      <c r="V595" s="145" t="s">
        <v>241</v>
      </c>
      <c r="W595" s="145"/>
      <c r="X595" s="145" t="s">
        <v>1852</v>
      </c>
      <c r="Y595" s="176" t="str">
        <f>IFERROR(INDEX(EtaCliente!K:K,MATCH(TabClienteLocalidade[[#This Row],[Validação]],EtaCliente!$B:$B,0)),TabClienteLocalidade[[#This Row],[Colunas14]])</f>
        <v>PA</v>
      </c>
      <c r="Z595" s="176" t="str">
        <f>IFERROR(INDEX(EtaCliente!M:M,MATCH(TabClienteLocalidade[[#This Row],[Validação]],EtaCliente!$B:$B,0)),TabClienteLocalidade[[#This Row],[Colunas13]])</f>
        <v>MARITUBA</v>
      </c>
      <c r="AA595" s="147">
        <f>COUNTIFS(EtaCliente!B:B,AB595,EtaCliente!B:B,"&gt;&amp;1")</f>
        <v>1</v>
      </c>
      <c r="AB595" s="146" t="str">
        <f>IF(TabClienteLocalidade[[#This Row],[Cliente]]="","",TabClienteLocalidade[[#This Row],[Cliente]]&amp;" - "&amp;TabClienteLocalidade[[#This Row],[Localidade]])</f>
        <v>COSANPA - MARITUBA CENTRO</v>
      </c>
      <c r="AC595" s="191"/>
      <c r="AD595" s="191" t="e">
        <f t="shared" si="36"/>
        <v>#VALUE!</v>
      </c>
      <c r="AE595" s="191" t="e">
        <f t="shared" si="37"/>
        <v>#VALUE!</v>
      </c>
      <c r="AF595" s="191"/>
      <c r="AG595" s="191"/>
      <c r="AH595" s="191"/>
    </row>
    <row r="596" spans="1:34" ht="15" customHeight="1" x14ac:dyDescent="0.25">
      <c r="A596" s="14" t="str">
        <f t="shared" si="38"/>
        <v>(593, 'COSANPA', '', 'MARITUBA COHAB', 'MARITUBA', 'PA', '', '', '0'),</v>
      </c>
      <c r="B596" s="14" t="s">
        <v>8395</v>
      </c>
      <c r="C596" s="14">
        <v>593</v>
      </c>
      <c r="D596" s="14" t="s">
        <v>8399</v>
      </c>
      <c r="E596" s="14" t="str">
        <f>"'"&amp;TabClienteLocalidade[[#This Row],[Cliente]]&amp;"'"</f>
        <v>'COSANPA'</v>
      </c>
      <c r="F596" s="14" t="s">
        <v>8399</v>
      </c>
      <c r="G596" s="14" t="str">
        <f>"'"&amp;TabClienteLocalidade[[#This Row],[Regional]]&amp;"'"</f>
        <v>''</v>
      </c>
      <c r="H596" s="14" t="s">
        <v>8399</v>
      </c>
      <c r="I596" s="14" t="str">
        <f>"'"&amp;TabClienteLocalidade[[#This Row],[Localidade]]&amp;"'"</f>
        <v>'MARITUBA COHAB'</v>
      </c>
      <c r="J596" s="14" t="s">
        <v>8399</v>
      </c>
      <c r="K596" s="14" t="str">
        <f>"'"&amp;TabClienteLocalidade[[#This Row],[Colunas2]]&amp;"'"</f>
        <v>'MARITUBA'</v>
      </c>
      <c r="L596" s="14" t="s">
        <v>8399</v>
      </c>
      <c r="M596" s="14" t="str">
        <f>"'"&amp;TabClienteLocalidade[[#This Row],[UF]]&amp;"'"</f>
        <v>'PA'</v>
      </c>
      <c r="N596" s="14" t="s">
        <v>8399</v>
      </c>
      <c r="O596" s="14" t="str">
        <f>"'"&amp;IFERROR(TabClienteLocalidade[[#This Row],[Lat]],"")&amp;"'"</f>
        <v>''</v>
      </c>
      <c r="P596" s="14" t="s">
        <v>8399</v>
      </c>
      <c r="Q596" s="14" t="str">
        <f>"'"&amp;IFERROR(TabClienteLocalidade[[#This Row],[Log]],"")&amp;"'"</f>
        <v>''</v>
      </c>
      <c r="R596" s="14" t="s">
        <v>8399</v>
      </c>
      <c r="S596" s="14" t="str">
        <f t="shared" si="39"/>
        <v>'0'</v>
      </c>
      <c r="T596" s="213" t="s">
        <v>8397</v>
      </c>
      <c r="U596" s="213">
        <f>COUNTIFS(CLIENTE_FORN[NICK],TabClienteLocalidade[[#This Row],[Cliente]])</f>
        <v>1</v>
      </c>
      <c r="V596" s="145" t="s">
        <v>241</v>
      </c>
      <c r="W596" s="145"/>
      <c r="X596" s="1" t="s">
        <v>7383</v>
      </c>
      <c r="Y596" s="176" t="str">
        <f>IFERROR(INDEX(EtaCliente!K:K,MATCH(TabClienteLocalidade[[#This Row],[Validação]],EtaCliente!$B:$B,0)),TabClienteLocalidade[[#This Row],[Colunas14]])</f>
        <v>PA</v>
      </c>
      <c r="Z596" s="176" t="str">
        <f>IFERROR(INDEX(EtaCliente!M:M,MATCH(TabClienteLocalidade[[#This Row],[Validação]],EtaCliente!$B:$B,0)),TabClienteLocalidade[[#This Row],[Colunas13]])</f>
        <v>MARITUBA</v>
      </c>
      <c r="AA596" s="147">
        <f>COUNTIFS(EtaCliente!B:B,AB596,EtaCliente!B:B,"&gt;&amp;1")</f>
        <v>1</v>
      </c>
      <c r="AB596" s="146" t="str">
        <f>IF(TabClienteLocalidade[[#This Row],[Cliente]]="","",TabClienteLocalidade[[#This Row],[Cliente]]&amp;" - "&amp;TabClienteLocalidade[[#This Row],[Localidade]])</f>
        <v>COSANPA - MARITUBA COHAB</v>
      </c>
      <c r="AC596" s="191"/>
      <c r="AD596" s="191" t="e">
        <f t="shared" si="36"/>
        <v>#VALUE!</v>
      </c>
      <c r="AE596" s="191" t="e">
        <f t="shared" si="37"/>
        <v>#VALUE!</v>
      </c>
      <c r="AF596" s="191"/>
      <c r="AG596" s="191"/>
      <c r="AH596" s="191"/>
    </row>
    <row r="597" spans="1:34" x14ac:dyDescent="0.2">
      <c r="A597" s="14" t="str">
        <f t="shared" si="38"/>
        <v>(594, 'COSANPA', '', 'MARUDA', 'BELEM', 'PA', '', '', '0'),</v>
      </c>
      <c r="B597" s="14" t="s">
        <v>8395</v>
      </c>
      <c r="C597" s="14">
        <v>594</v>
      </c>
      <c r="D597" s="14" t="s">
        <v>8399</v>
      </c>
      <c r="E597" s="14" t="str">
        <f>"'"&amp;TabClienteLocalidade[[#This Row],[Cliente]]&amp;"'"</f>
        <v>'COSANPA'</v>
      </c>
      <c r="F597" s="14" t="s">
        <v>8399</v>
      </c>
      <c r="G597" s="14" t="str">
        <f>"'"&amp;TabClienteLocalidade[[#This Row],[Regional]]&amp;"'"</f>
        <v>''</v>
      </c>
      <c r="H597" s="14" t="s">
        <v>8399</v>
      </c>
      <c r="I597" s="14" t="str">
        <f>"'"&amp;TabClienteLocalidade[[#This Row],[Localidade]]&amp;"'"</f>
        <v>'MARUDA'</v>
      </c>
      <c r="J597" s="14" t="s">
        <v>8399</v>
      </c>
      <c r="K597" s="14" t="str">
        <f>"'"&amp;TabClienteLocalidade[[#This Row],[Colunas2]]&amp;"'"</f>
        <v>'BELEM'</v>
      </c>
      <c r="L597" s="14" t="s">
        <v>8399</v>
      </c>
      <c r="M597" s="14" t="str">
        <f>"'"&amp;TabClienteLocalidade[[#This Row],[UF]]&amp;"'"</f>
        <v>'PA'</v>
      </c>
      <c r="N597" s="14" t="s">
        <v>8399</v>
      </c>
      <c r="O597" s="14" t="str">
        <f>"'"&amp;IFERROR(TabClienteLocalidade[[#This Row],[Lat]],"")&amp;"'"</f>
        <v>''</v>
      </c>
      <c r="P597" s="14" t="s">
        <v>8399</v>
      </c>
      <c r="Q597" s="14" t="str">
        <f>"'"&amp;IFERROR(TabClienteLocalidade[[#This Row],[Log]],"")&amp;"'"</f>
        <v>''</v>
      </c>
      <c r="R597" s="14" t="s">
        <v>8399</v>
      </c>
      <c r="S597" s="14" t="str">
        <f t="shared" si="39"/>
        <v>'0'</v>
      </c>
      <c r="T597" s="213" t="s">
        <v>8397</v>
      </c>
      <c r="U597" s="213">
        <f>COUNTIFS(CLIENTE_FORN[NICK],TabClienteLocalidade[[#This Row],[Cliente]])</f>
        <v>1</v>
      </c>
      <c r="V597" s="145" t="s">
        <v>241</v>
      </c>
      <c r="W597" s="145"/>
      <c r="X597" s="145" t="s">
        <v>1853</v>
      </c>
      <c r="Y597" s="176" t="str">
        <f>IFERROR(INDEX(EtaCliente!K:K,MATCH(TabClienteLocalidade[[#This Row],[Validação]],EtaCliente!$B:$B,0)),TabClienteLocalidade[[#This Row],[Colunas14]])</f>
        <v>PA</v>
      </c>
      <c r="Z597" s="176" t="str">
        <f>IFERROR(INDEX(EtaCliente!M:M,MATCH(TabClienteLocalidade[[#This Row],[Validação]],EtaCliente!$B:$B,0)),TabClienteLocalidade[[#This Row],[Colunas13]])</f>
        <v>BELEM</v>
      </c>
      <c r="AA597" s="147">
        <f>COUNTIFS(EtaCliente!B:B,AB597,EtaCliente!B:B,"&gt;&amp;1")</f>
        <v>1</v>
      </c>
      <c r="AB597" s="146" t="str">
        <f>IF(TabClienteLocalidade[[#This Row],[Cliente]]="","",TabClienteLocalidade[[#This Row],[Cliente]]&amp;" - "&amp;TabClienteLocalidade[[#This Row],[Localidade]])</f>
        <v>COSANPA - MARUDA</v>
      </c>
      <c r="AC597" s="191"/>
      <c r="AD597" s="191" t="e">
        <f t="shared" si="36"/>
        <v>#VALUE!</v>
      </c>
      <c r="AE597" s="191" t="e">
        <f t="shared" si="37"/>
        <v>#VALUE!</v>
      </c>
      <c r="AF597" s="191"/>
      <c r="AG597" s="191"/>
      <c r="AH597" s="191"/>
    </row>
    <row r="598" spans="1:34" ht="12.75" customHeight="1" x14ac:dyDescent="0.2">
      <c r="A598" s="14" t="str">
        <f t="shared" si="38"/>
        <v>(595, 'COSANPA', '', 'MILAGRE', 'CASTANHAL', 'PA', '', '', '0'),</v>
      </c>
      <c r="B598" s="14" t="s">
        <v>8395</v>
      </c>
      <c r="C598" s="14">
        <v>595</v>
      </c>
      <c r="D598" s="14" t="s">
        <v>8399</v>
      </c>
      <c r="E598" s="14" t="str">
        <f>"'"&amp;TabClienteLocalidade[[#This Row],[Cliente]]&amp;"'"</f>
        <v>'COSANPA'</v>
      </c>
      <c r="F598" s="14" t="s">
        <v>8399</v>
      </c>
      <c r="G598" s="14" t="str">
        <f>"'"&amp;TabClienteLocalidade[[#This Row],[Regional]]&amp;"'"</f>
        <v>''</v>
      </c>
      <c r="H598" s="14" t="s">
        <v>8399</v>
      </c>
      <c r="I598" s="14" t="str">
        <f>"'"&amp;TabClienteLocalidade[[#This Row],[Localidade]]&amp;"'"</f>
        <v>'MILAGRE'</v>
      </c>
      <c r="J598" s="14" t="s">
        <v>8399</v>
      </c>
      <c r="K598" s="14" t="str">
        <f>"'"&amp;TabClienteLocalidade[[#This Row],[Colunas2]]&amp;"'"</f>
        <v>'CASTANHAL'</v>
      </c>
      <c r="L598" s="14" t="s">
        <v>8399</v>
      </c>
      <c r="M598" s="14" t="str">
        <f>"'"&amp;TabClienteLocalidade[[#This Row],[UF]]&amp;"'"</f>
        <v>'PA'</v>
      </c>
      <c r="N598" s="14" t="s">
        <v>8399</v>
      </c>
      <c r="O598" s="14" t="str">
        <f>"'"&amp;IFERROR(TabClienteLocalidade[[#This Row],[Lat]],"")&amp;"'"</f>
        <v>''</v>
      </c>
      <c r="P598" s="14" t="s">
        <v>8399</v>
      </c>
      <c r="Q598" s="14" t="str">
        <f>"'"&amp;IFERROR(TabClienteLocalidade[[#This Row],[Log]],"")&amp;"'"</f>
        <v>''</v>
      </c>
      <c r="R598" s="14" t="s">
        <v>8399</v>
      </c>
      <c r="S598" s="14" t="str">
        <f t="shared" si="39"/>
        <v>'0'</v>
      </c>
      <c r="T598" s="213" t="s">
        <v>8397</v>
      </c>
      <c r="U598" s="213">
        <f>COUNTIFS(CLIENTE_FORN[NICK],TabClienteLocalidade[[#This Row],[Cliente]])</f>
        <v>1</v>
      </c>
      <c r="V598" s="145" t="s">
        <v>241</v>
      </c>
      <c r="W598" s="145"/>
      <c r="X598" s="145" t="s">
        <v>1854</v>
      </c>
      <c r="Y598" s="176" t="str">
        <f>IFERROR(INDEX(EtaCliente!K:K,MATCH(TabClienteLocalidade[[#This Row],[Validação]],EtaCliente!$B:$B,0)),TabClienteLocalidade[[#This Row],[Colunas14]])</f>
        <v>PA</v>
      </c>
      <c r="Z598" s="176" t="str">
        <f>IFERROR(INDEX(EtaCliente!M:M,MATCH(TabClienteLocalidade[[#This Row],[Validação]],EtaCliente!$B:$B,0)),TabClienteLocalidade[[#This Row],[Colunas13]])</f>
        <v>CASTANHAL</v>
      </c>
      <c r="AA598" s="147">
        <f>COUNTIFS(EtaCliente!B:B,AB598,EtaCliente!B:B,"&gt;&amp;1")</f>
        <v>1</v>
      </c>
      <c r="AB598" s="146" t="str">
        <f>IF(TabClienteLocalidade[[#This Row],[Cliente]]="","",TabClienteLocalidade[[#This Row],[Cliente]]&amp;" - "&amp;TabClienteLocalidade[[#This Row],[Localidade]])</f>
        <v>COSANPA - MILAGRE</v>
      </c>
      <c r="AC598" s="191"/>
      <c r="AD598" s="191" t="e">
        <f t="shared" si="36"/>
        <v>#VALUE!</v>
      </c>
      <c r="AE598" s="191" t="e">
        <f t="shared" si="37"/>
        <v>#VALUE!</v>
      </c>
      <c r="AF598" s="191"/>
      <c r="AG598" s="191"/>
      <c r="AH598" s="191"/>
    </row>
    <row r="599" spans="1:34" x14ac:dyDescent="0.2">
      <c r="A599" s="14" t="str">
        <f t="shared" si="38"/>
        <v>(596, 'COSANPA', '', 'MOCAJUBA', 'MOCAJUBA', 'PA', '', '', '0'),</v>
      </c>
      <c r="B599" s="14" t="s">
        <v>8395</v>
      </c>
      <c r="C599" s="14">
        <v>596</v>
      </c>
      <c r="D599" s="14" t="s">
        <v>8399</v>
      </c>
      <c r="E599" s="14" t="str">
        <f>"'"&amp;TabClienteLocalidade[[#This Row],[Cliente]]&amp;"'"</f>
        <v>'COSANPA'</v>
      </c>
      <c r="F599" s="14" t="s">
        <v>8399</v>
      </c>
      <c r="G599" s="14" t="str">
        <f>"'"&amp;TabClienteLocalidade[[#This Row],[Regional]]&amp;"'"</f>
        <v>''</v>
      </c>
      <c r="H599" s="14" t="s">
        <v>8399</v>
      </c>
      <c r="I599" s="14" t="str">
        <f>"'"&amp;TabClienteLocalidade[[#This Row],[Localidade]]&amp;"'"</f>
        <v>'MOCAJUBA'</v>
      </c>
      <c r="J599" s="14" t="s">
        <v>8399</v>
      </c>
      <c r="K599" s="14" t="str">
        <f>"'"&amp;TabClienteLocalidade[[#This Row],[Colunas2]]&amp;"'"</f>
        <v>'MOCAJUBA'</v>
      </c>
      <c r="L599" s="14" t="s">
        <v>8399</v>
      </c>
      <c r="M599" s="14" t="str">
        <f>"'"&amp;TabClienteLocalidade[[#This Row],[UF]]&amp;"'"</f>
        <v>'PA'</v>
      </c>
      <c r="N599" s="14" t="s">
        <v>8399</v>
      </c>
      <c r="O599" s="14" t="str">
        <f>"'"&amp;IFERROR(TabClienteLocalidade[[#This Row],[Lat]],"")&amp;"'"</f>
        <v>''</v>
      </c>
      <c r="P599" s="14" t="s">
        <v>8399</v>
      </c>
      <c r="Q599" s="14" t="str">
        <f>"'"&amp;IFERROR(TabClienteLocalidade[[#This Row],[Log]],"")&amp;"'"</f>
        <v>''</v>
      </c>
      <c r="R599" s="14" t="s">
        <v>8399</v>
      </c>
      <c r="S599" s="14" t="str">
        <f t="shared" si="39"/>
        <v>'0'</v>
      </c>
      <c r="T599" s="213" t="s">
        <v>8397</v>
      </c>
      <c r="U599" s="213">
        <f>COUNTIFS(CLIENTE_FORN[NICK],TabClienteLocalidade[[#This Row],[Cliente]])</f>
        <v>1</v>
      </c>
      <c r="V599" s="143" t="s">
        <v>241</v>
      </c>
      <c r="X599" s="145" t="s">
        <v>1060</v>
      </c>
      <c r="Y599" s="176" t="str">
        <f>IFERROR(INDEX(EtaCliente!K:K,MATCH(TabClienteLocalidade[[#This Row],[Validação]],EtaCliente!$B:$B,0)),TabClienteLocalidade[[#This Row],[Colunas14]])</f>
        <v>PA</v>
      </c>
      <c r="Z599" s="176" t="str">
        <f>IFERROR(INDEX(EtaCliente!M:M,MATCH(TabClienteLocalidade[[#This Row],[Validação]],EtaCliente!$B:$B,0)),TabClienteLocalidade[[#This Row],[Colunas13]])</f>
        <v>MOCAJUBA</v>
      </c>
      <c r="AA599" s="147">
        <f>COUNTIFS(EtaCliente!B:B,AB599,EtaCliente!B:B,"&gt;&amp;1")</f>
        <v>1</v>
      </c>
      <c r="AB599" s="147" t="str">
        <f>IF(TabClienteLocalidade[[#This Row],[Cliente]]="","",TabClienteLocalidade[[#This Row],[Cliente]]&amp;" - "&amp;TabClienteLocalidade[[#This Row],[Localidade]])</f>
        <v>COSANPA - MOCAJUBA</v>
      </c>
      <c r="AC599" s="191"/>
      <c r="AD599" s="191" t="e">
        <f t="shared" si="36"/>
        <v>#VALUE!</v>
      </c>
      <c r="AE599" s="191" t="e">
        <f t="shared" si="37"/>
        <v>#VALUE!</v>
      </c>
      <c r="AF599" s="191"/>
      <c r="AG599" s="191"/>
      <c r="AH599" s="191"/>
    </row>
    <row r="600" spans="1:34" ht="12.75" customHeight="1" x14ac:dyDescent="0.2">
      <c r="A600" s="14" t="str">
        <f t="shared" si="38"/>
        <v>(597, 'COSANPA', '', 'MOJU', 'MOJU', 'PA', '', '', '0'),</v>
      </c>
      <c r="B600" s="14" t="s">
        <v>8395</v>
      </c>
      <c r="C600" s="14">
        <v>597</v>
      </c>
      <c r="D600" s="14" t="s">
        <v>8399</v>
      </c>
      <c r="E600" s="14" t="str">
        <f>"'"&amp;TabClienteLocalidade[[#This Row],[Cliente]]&amp;"'"</f>
        <v>'COSANPA'</v>
      </c>
      <c r="F600" s="14" t="s">
        <v>8399</v>
      </c>
      <c r="G600" s="14" t="str">
        <f>"'"&amp;TabClienteLocalidade[[#This Row],[Regional]]&amp;"'"</f>
        <v>''</v>
      </c>
      <c r="H600" s="14" t="s">
        <v>8399</v>
      </c>
      <c r="I600" s="14" t="str">
        <f>"'"&amp;TabClienteLocalidade[[#This Row],[Localidade]]&amp;"'"</f>
        <v>'MOJU'</v>
      </c>
      <c r="J600" s="14" t="s">
        <v>8399</v>
      </c>
      <c r="K600" s="14" t="str">
        <f>"'"&amp;TabClienteLocalidade[[#This Row],[Colunas2]]&amp;"'"</f>
        <v>'MOJU'</v>
      </c>
      <c r="L600" s="14" t="s">
        <v>8399</v>
      </c>
      <c r="M600" s="14" t="str">
        <f>"'"&amp;TabClienteLocalidade[[#This Row],[UF]]&amp;"'"</f>
        <v>'PA'</v>
      </c>
      <c r="N600" s="14" t="s">
        <v>8399</v>
      </c>
      <c r="O600" s="14" t="str">
        <f>"'"&amp;IFERROR(TabClienteLocalidade[[#This Row],[Lat]],"")&amp;"'"</f>
        <v>''</v>
      </c>
      <c r="P600" s="14" t="s">
        <v>8399</v>
      </c>
      <c r="Q600" s="14" t="str">
        <f>"'"&amp;IFERROR(TabClienteLocalidade[[#This Row],[Log]],"")&amp;"'"</f>
        <v>''</v>
      </c>
      <c r="R600" s="14" t="s">
        <v>8399</v>
      </c>
      <c r="S600" s="14" t="str">
        <f t="shared" si="39"/>
        <v>'0'</v>
      </c>
      <c r="T600" s="213" t="s">
        <v>8397</v>
      </c>
      <c r="U600" s="213">
        <f>COUNTIFS(CLIENTE_FORN[NICK],TabClienteLocalidade[[#This Row],[Cliente]])</f>
        <v>1</v>
      </c>
      <c r="V600" s="145" t="s">
        <v>241</v>
      </c>
      <c r="W600" s="145"/>
      <c r="X600" s="145" t="s">
        <v>1855</v>
      </c>
      <c r="Y600" s="176" t="str">
        <f>IFERROR(INDEX(EtaCliente!K:K,MATCH(TabClienteLocalidade[[#This Row],[Validação]],EtaCliente!$B:$B,0)),TabClienteLocalidade[[#This Row],[Colunas14]])</f>
        <v>PA</v>
      </c>
      <c r="Z600" s="176" t="str">
        <f>IFERROR(INDEX(EtaCliente!M:M,MATCH(TabClienteLocalidade[[#This Row],[Validação]],EtaCliente!$B:$B,0)),TabClienteLocalidade[[#This Row],[Colunas13]])</f>
        <v>MOJU</v>
      </c>
      <c r="AA600" s="147">
        <f>COUNTIFS(EtaCliente!B:B,AB600,EtaCliente!B:B,"&gt;&amp;1")</f>
        <v>1</v>
      </c>
      <c r="AB600" s="146" t="str">
        <f>IF(TabClienteLocalidade[[#This Row],[Cliente]]="","",TabClienteLocalidade[[#This Row],[Cliente]]&amp;" - "&amp;TabClienteLocalidade[[#This Row],[Localidade]])</f>
        <v>COSANPA - MOJU</v>
      </c>
      <c r="AC600" s="191"/>
      <c r="AD600" s="191" t="e">
        <f t="shared" si="36"/>
        <v>#VALUE!</v>
      </c>
      <c r="AE600" s="191" t="e">
        <f t="shared" si="37"/>
        <v>#VALUE!</v>
      </c>
      <c r="AF600" s="191"/>
      <c r="AG600" s="191"/>
      <c r="AH600" s="191"/>
    </row>
    <row r="601" spans="1:34" x14ac:dyDescent="0.2">
      <c r="A601" s="14" t="str">
        <f t="shared" si="38"/>
        <v>(598, 'COSANPA', '', 'MONTE ALEGRE', 'MONTE ALEGRE', 'PA', '-1.99417205', '-54.0553053', '0'),</v>
      </c>
      <c r="B601" s="14" t="s">
        <v>8395</v>
      </c>
      <c r="C601" s="14">
        <v>598</v>
      </c>
      <c r="D601" s="14" t="s">
        <v>8399</v>
      </c>
      <c r="E601" s="14" t="str">
        <f>"'"&amp;TabClienteLocalidade[[#This Row],[Cliente]]&amp;"'"</f>
        <v>'COSANPA'</v>
      </c>
      <c r="F601" s="14" t="s">
        <v>8399</v>
      </c>
      <c r="G601" s="14" t="str">
        <f>"'"&amp;TabClienteLocalidade[[#This Row],[Regional]]&amp;"'"</f>
        <v>''</v>
      </c>
      <c r="H601" s="14" t="s">
        <v>8399</v>
      </c>
      <c r="I601" s="14" t="str">
        <f>"'"&amp;TabClienteLocalidade[[#This Row],[Localidade]]&amp;"'"</f>
        <v>'MONTE ALEGRE'</v>
      </c>
      <c r="J601" s="14" t="s">
        <v>8399</v>
      </c>
      <c r="K601" s="14" t="str">
        <f>"'"&amp;TabClienteLocalidade[[#This Row],[Colunas2]]&amp;"'"</f>
        <v>'MONTE ALEGRE'</v>
      </c>
      <c r="L601" s="14" t="s">
        <v>8399</v>
      </c>
      <c r="M601" s="14" t="str">
        <f>"'"&amp;TabClienteLocalidade[[#This Row],[UF]]&amp;"'"</f>
        <v>'PA'</v>
      </c>
      <c r="N601" s="14" t="s">
        <v>8399</v>
      </c>
      <c r="O601" s="14" t="str">
        <f>"'"&amp;IFERROR(TabClienteLocalidade[[#This Row],[Lat]],"")&amp;"'"</f>
        <v>'-1.99417205'</v>
      </c>
      <c r="P601" s="14" t="s">
        <v>8399</v>
      </c>
      <c r="Q601" s="14" t="str">
        <f>"'"&amp;IFERROR(TabClienteLocalidade[[#This Row],[Log]],"")&amp;"'"</f>
        <v>'-54.0553053'</v>
      </c>
      <c r="R601" s="14" t="s">
        <v>8399</v>
      </c>
      <c r="S601" s="14" t="str">
        <f t="shared" si="39"/>
        <v>'0'</v>
      </c>
      <c r="T601" s="213" t="s">
        <v>8397</v>
      </c>
      <c r="U601" s="213">
        <f>COUNTIFS(CLIENTE_FORN[NICK],TabClienteLocalidade[[#This Row],[Cliente]])</f>
        <v>1</v>
      </c>
      <c r="V601" s="145" t="s">
        <v>241</v>
      </c>
      <c r="W601" s="145"/>
      <c r="X601" s="145" t="s">
        <v>372</v>
      </c>
      <c r="Y601" s="176" t="str">
        <f>IFERROR(INDEX(EtaCliente!K:K,MATCH(TabClienteLocalidade[[#This Row],[Validação]],EtaCliente!$B:$B,0)),TabClienteLocalidade[[#This Row],[Colunas14]])</f>
        <v>PA</v>
      </c>
      <c r="Z601" s="176" t="str">
        <f>IFERROR(INDEX(EtaCliente!M:M,MATCH(TabClienteLocalidade[[#This Row],[Validação]],EtaCliente!$B:$B,0)),TabClienteLocalidade[[#This Row],[Colunas13]])</f>
        <v>MONTE ALEGRE</v>
      </c>
      <c r="AA601" s="147">
        <f>COUNTIFS(EtaCliente!B:B,AB601,EtaCliente!B:B,"&gt;&amp;1")</f>
        <v>1</v>
      </c>
      <c r="AB601" s="146" t="str">
        <f>IF(TabClienteLocalidade[[#This Row],[Cliente]]="","",TabClienteLocalidade[[#This Row],[Cliente]]&amp;" - "&amp;TabClienteLocalidade[[#This Row],[Localidade]])</f>
        <v>COSANPA - MONTE ALEGRE</v>
      </c>
      <c r="AC601" s="191" t="s">
        <v>8316</v>
      </c>
      <c r="AD601" s="191" t="str">
        <f t="shared" si="36"/>
        <v>-1.99417205</v>
      </c>
      <c r="AE601" s="191" t="str">
        <f t="shared" si="37"/>
        <v>-54.0553053</v>
      </c>
      <c r="AF601" s="191"/>
      <c r="AG601" s="191"/>
      <c r="AH601" s="191"/>
    </row>
    <row r="602" spans="1:34" x14ac:dyDescent="0.2">
      <c r="A602" s="14" t="str">
        <f t="shared" si="38"/>
        <v>(599, 'COSANPA', '', 'MOSQUEIRO', 'BELEM', 'PA', '', '', '0'),</v>
      </c>
      <c r="B602" s="14" t="s">
        <v>8395</v>
      </c>
      <c r="C602" s="14">
        <v>599</v>
      </c>
      <c r="D602" s="14" t="s">
        <v>8399</v>
      </c>
      <c r="E602" s="14" t="str">
        <f>"'"&amp;TabClienteLocalidade[[#This Row],[Cliente]]&amp;"'"</f>
        <v>'COSANPA'</v>
      </c>
      <c r="F602" s="14" t="s">
        <v>8399</v>
      </c>
      <c r="G602" s="14" t="str">
        <f>"'"&amp;TabClienteLocalidade[[#This Row],[Regional]]&amp;"'"</f>
        <v>''</v>
      </c>
      <c r="H602" s="14" t="s">
        <v>8399</v>
      </c>
      <c r="I602" s="14" t="str">
        <f>"'"&amp;TabClienteLocalidade[[#This Row],[Localidade]]&amp;"'"</f>
        <v>'MOSQUEIRO'</v>
      </c>
      <c r="J602" s="14" t="s">
        <v>8399</v>
      </c>
      <c r="K602" s="14" t="str">
        <f>"'"&amp;TabClienteLocalidade[[#This Row],[Colunas2]]&amp;"'"</f>
        <v>'BELEM'</v>
      </c>
      <c r="L602" s="14" t="s">
        <v>8399</v>
      </c>
      <c r="M602" s="14" t="str">
        <f>"'"&amp;TabClienteLocalidade[[#This Row],[UF]]&amp;"'"</f>
        <v>'PA'</v>
      </c>
      <c r="N602" s="14" t="s">
        <v>8399</v>
      </c>
      <c r="O602" s="14" t="str">
        <f>"'"&amp;IFERROR(TabClienteLocalidade[[#This Row],[Lat]],"")&amp;"'"</f>
        <v>''</v>
      </c>
      <c r="P602" s="14" t="s">
        <v>8399</v>
      </c>
      <c r="Q602" s="14" t="str">
        <f>"'"&amp;IFERROR(TabClienteLocalidade[[#This Row],[Log]],"")&amp;"'"</f>
        <v>''</v>
      </c>
      <c r="R602" s="14" t="s">
        <v>8399</v>
      </c>
      <c r="S602" s="14" t="str">
        <f t="shared" si="39"/>
        <v>'0'</v>
      </c>
      <c r="T602" s="213" t="s">
        <v>8397</v>
      </c>
      <c r="U602" s="213">
        <f>COUNTIFS(CLIENTE_FORN[NICK],TabClienteLocalidade[[#This Row],[Cliente]])</f>
        <v>1</v>
      </c>
      <c r="V602" s="145" t="s">
        <v>241</v>
      </c>
      <c r="W602" s="145"/>
      <c r="X602" s="145" t="s">
        <v>1856</v>
      </c>
      <c r="Y602" s="176" t="str">
        <f>IFERROR(INDEX(EtaCliente!K:K,MATCH(TabClienteLocalidade[[#This Row],[Validação]],EtaCliente!$B:$B,0)),TabClienteLocalidade[[#This Row],[Colunas14]])</f>
        <v>PA</v>
      </c>
      <c r="Z602" s="176" t="str">
        <f>IFERROR(INDEX(EtaCliente!M:M,MATCH(TabClienteLocalidade[[#This Row],[Validação]],EtaCliente!$B:$B,0)),TabClienteLocalidade[[#This Row],[Colunas13]])</f>
        <v>BELEM</v>
      </c>
      <c r="AA602" s="147">
        <f>COUNTIFS(EtaCliente!B:B,AB602,EtaCliente!B:B,"&gt;&amp;1")</f>
        <v>1</v>
      </c>
      <c r="AB602" s="146" t="str">
        <f>IF(TabClienteLocalidade[[#This Row],[Cliente]]="","",TabClienteLocalidade[[#This Row],[Cliente]]&amp;" - "&amp;TabClienteLocalidade[[#This Row],[Localidade]])</f>
        <v>COSANPA - MOSQUEIRO</v>
      </c>
      <c r="AC602" s="191"/>
      <c r="AD602" s="191" t="e">
        <f t="shared" si="36"/>
        <v>#VALUE!</v>
      </c>
      <c r="AE602" s="191" t="e">
        <f t="shared" si="37"/>
        <v>#VALUE!</v>
      </c>
      <c r="AF602" s="191"/>
      <c r="AG602" s="191"/>
      <c r="AH602" s="191"/>
    </row>
    <row r="603" spans="1:34" x14ac:dyDescent="0.2">
      <c r="A603" s="14" t="str">
        <f t="shared" si="38"/>
        <v>(600, 'COSANPA', 'NORDESTE', 'NOVA TIMBOTEUA', 'NOVA TIMBOTEUA', 'PA', '', '', '0'),</v>
      </c>
      <c r="B603" s="14" t="s">
        <v>8395</v>
      </c>
      <c r="C603" s="14">
        <v>600</v>
      </c>
      <c r="D603" s="14" t="s">
        <v>8399</v>
      </c>
      <c r="E603" s="14" t="str">
        <f>"'"&amp;TabClienteLocalidade[[#This Row],[Cliente]]&amp;"'"</f>
        <v>'COSANPA'</v>
      </c>
      <c r="F603" s="14" t="s">
        <v>8399</v>
      </c>
      <c r="G603" s="14" t="str">
        <f>"'"&amp;TabClienteLocalidade[[#This Row],[Regional]]&amp;"'"</f>
        <v>'NORDESTE'</v>
      </c>
      <c r="H603" s="14" t="s">
        <v>8399</v>
      </c>
      <c r="I603" s="14" t="str">
        <f>"'"&amp;TabClienteLocalidade[[#This Row],[Localidade]]&amp;"'"</f>
        <v>'NOVA TIMBOTEUA'</v>
      </c>
      <c r="J603" s="14" t="s">
        <v>8399</v>
      </c>
      <c r="K603" s="14" t="str">
        <f>"'"&amp;TabClienteLocalidade[[#This Row],[Colunas2]]&amp;"'"</f>
        <v>'NOVA TIMBOTEUA'</v>
      </c>
      <c r="L603" s="14" t="s">
        <v>8399</v>
      </c>
      <c r="M603" s="14" t="str">
        <f>"'"&amp;TabClienteLocalidade[[#This Row],[UF]]&amp;"'"</f>
        <v>'PA'</v>
      </c>
      <c r="N603" s="14" t="s">
        <v>8399</v>
      </c>
      <c r="O603" s="14" t="str">
        <f>"'"&amp;IFERROR(TabClienteLocalidade[[#This Row],[Lat]],"")&amp;"'"</f>
        <v>''</v>
      </c>
      <c r="P603" s="14" t="s">
        <v>8399</v>
      </c>
      <c r="Q603" s="14" t="str">
        <f>"'"&amp;IFERROR(TabClienteLocalidade[[#This Row],[Log]],"")&amp;"'"</f>
        <v>''</v>
      </c>
      <c r="R603" s="14" t="s">
        <v>8399</v>
      </c>
      <c r="S603" s="14" t="str">
        <f t="shared" si="39"/>
        <v>'0'</v>
      </c>
      <c r="T603" s="213" t="s">
        <v>8397</v>
      </c>
      <c r="U603" s="213">
        <f>COUNTIFS(CLIENTE_FORN[NICK],TabClienteLocalidade[[#This Row],[Cliente]])</f>
        <v>1</v>
      </c>
      <c r="V603" s="143" t="s">
        <v>241</v>
      </c>
      <c r="W603" s="143" t="s">
        <v>7323</v>
      </c>
      <c r="X603" s="145" t="s">
        <v>1049</v>
      </c>
      <c r="Y603" s="176" t="str">
        <f>IFERROR(INDEX(EtaCliente!K:K,MATCH(TabClienteLocalidade[[#This Row],[Validação]],EtaCliente!$B:$B,0)),TabClienteLocalidade[[#This Row],[Colunas14]])</f>
        <v>PA</v>
      </c>
      <c r="Z603" s="176" t="str">
        <f>IFERROR(INDEX(EtaCliente!M:M,MATCH(TabClienteLocalidade[[#This Row],[Validação]],EtaCliente!$B:$B,0)),TabClienteLocalidade[[#This Row],[Colunas13]])</f>
        <v>NOVA TIMBOTEUA</v>
      </c>
      <c r="AA603" s="147">
        <f>COUNTIFS(EtaCliente!B:B,AB603,EtaCliente!B:B,"&gt;&amp;1")</f>
        <v>1</v>
      </c>
      <c r="AB603" s="147" t="str">
        <f>IF(TabClienteLocalidade[[#This Row],[Cliente]]="","",TabClienteLocalidade[[#This Row],[Cliente]]&amp;" - "&amp;TabClienteLocalidade[[#This Row],[Localidade]])</f>
        <v>COSANPA - NOVA TIMBOTEUA</v>
      </c>
      <c r="AC603" s="191"/>
      <c r="AD603" s="191" t="e">
        <f t="shared" si="36"/>
        <v>#VALUE!</v>
      </c>
      <c r="AE603" s="191" t="e">
        <f t="shared" si="37"/>
        <v>#VALUE!</v>
      </c>
      <c r="AF603" s="191"/>
      <c r="AG603" s="191"/>
      <c r="AH603" s="191"/>
    </row>
    <row r="604" spans="1:34" x14ac:dyDescent="0.2">
      <c r="A604" s="14" t="str">
        <f t="shared" si="38"/>
        <v>(601, 'COSANPA', '', 'NOVO REPARTIMENTO', 'NOVO REPARTIMENTO', 'PA', '', '', '0'),</v>
      </c>
      <c r="B604" s="14" t="s">
        <v>8395</v>
      </c>
      <c r="C604" s="14">
        <v>601</v>
      </c>
      <c r="D604" s="14" t="s">
        <v>8399</v>
      </c>
      <c r="E604" s="14" t="str">
        <f>"'"&amp;TabClienteLocalidade[[#This Row],[Cliente]]&amp;"'"</f>
        <v>'COSANPA'</v>
      </c>
      <c r="F604" s="14" t="s">
        <v>8399</v>
      </c>
      <c r="G604" s="14" t="str">
        <f>"'"&amp;TabClienteLocalidade[[#This Row],[Regional]]&amp;"'"</f>
        <v>''</v>
      </c>
      <c r="H604" s="14" t="s">
        <v>8399</v>
      </c>
      <c r="I604" s="14" t="str">
        <f>"'"&amp;TabClienteLocalidade[[#This Row],[Localidade]]&amp;"'"</f>
        <v>'NOVO REPARTIMENTO'</v>
      </c>
      <c r="J604" s="14" t="s">
        <v>8399</v>
      </c>
      <c r="K604" s="14" t="str">
        <f>"'"&amp;TabClienteLocalidade[[#This Row],[Colunas2]]&amp;"'"</f>
        <v>'NOVO REPARTIMENTO'</v>
      </c>
      <c r="L604" s="14" t="s">
        <v>8399</v>
      </c>
      <c r="M604" s="14" t="str">
        <f>"'"&amp;TabClienteLocalidade[[#This Row],[UF]]&amp;"'"</f>
        <v>'PA'</v>
      </c>
      <c r="N604" s="14" t="s">
        <v>8399</v>
      </c>
      <c r="O604" s="14" t="str">
        <f>"'"&amp;IFERROR(TabClienteLocalidade[[#This Row],[Lat]],"")&amp;"'"</f>
        <v>''</v>
      </c>
      <c r="P604" s="14" t="s">
        <v>8399</v>
      </c>
      <c r="Q604" s="14" t="str">
        <f>"'"&amp;IFERROR(TabClienteLocalidade[[#This Row],[Log]],"")&amp;"'"</f>
        <v>''</v>
      </c>
      <c r="R604" s="14" t="s">
        <v>8399</v>
      </c>
      <c r="S604" s="14" t="str">
        <f t="shared" si="39"/>
        <v>'0'</v>
      </c>
      <c r="T604" s="213" t="s">
        <v>8397</v>
      </c>
      <c r="U604" s="213">
        <f>COUNTIFS(CLIENTE_FORN[NICK],TabClienteLocalidade[[#This Row],[Cliente]])</f>
        <v>1</v>
      </c>
      <c r="V604" s="143" t="s">
        <v>241</v>
      </c>
      <c r="X604" s="145" t="s">
        <v>1054</v>
      </c>
      <c r="Y604" s="176" t="str">
        <f>IFERROR(INDEX(EtaCliente!K:K,MATCH(TabClienteLocalidade[[#This Row],[Validação]],EtaCliente!$B:$B,0)),TabClienteLocalidade[[#This Row],[Colunas14]])</f>
        <v>PA</v>
      </c>
      <c r="Z604" s="176" t="str">
        <f>IFERROR(INDEX(EtaCliente!M:M,MATCH(TabClienteLocalidade[[#This Row],[Validação]],EtaCliente!$B:$B,0)),TabClienteLocalidade[[#This Row],[Colunas13]])</f>
        <v>NOVO REPARTIMENTO</v>
      </c>
      <c r="AA604" s="147">
        <f>COUNTIFS(EtaCliente!B:B,AB604,EtaCliente!B:B,"&gt;&amp;1")</f>
        <v>1</v>
      </c>
      <c r="AB604" s="147" t="str">
        <f>IF(TabClienteLocalidade[[#This Row],[Cliente]]="","",TabClienteLocalidade[[#This Row],[Cliente]]&amp;" - "&amp;TabClienteLocalidade[[#This Row],[Localidade]])</f>
        <v>COSANPA - NOVO REPARTIMENTO</v>
      </c>
      <c r="AC604" s="191"/>
      <c r="AD604" s="191" t="e">
        <f t="shared" si="36"/>
        <v>#VALUE!</v>
      </c>
      <c r="AE604" s="191" t="e">
        <f t="shared" si="37"/>
        <v>#VALUE!</v>
      </c>
      <c r="AF604" s="191"/>
      <c r="AG604" s="191"/>
      <c r="AH604" s="191"/>
    </row>
    <row r="605" spans="1:34" x14ac:dyDescent="0.2">
      <c r="A605" s="14" t="str">
        <f t="shared" si="38"/>
        <v>(602, 'COSANPA', '', 'ÓBIDOS', '0', '0', '', '', '0'),</v>
      </c>
      <c r="B605" s="14" t="s">
        <v>8395</v>
      </c>
      <c r="C605" s="14">
        <v>602</v>
      </c>
      <c r="D605" s="14" t="s">
        <v>8399</v>
      </c>
      <c r="E605" s="14" t="str">
        <f>"'"&amp;TabClienteLocalidade[[#This Row],[Cliente]]&amp;"'"</f>
        <v>'COSANPA'</v>
      </c>
      <c r="F605" s="14" t="s">
        <v>8399</v>
      </c>
      <c r="G605" s="14" t="str">
        <f>"'"&amp;TabClienteLocalidade[[#This Row],[Regional]]&amp;"'"</f>
        <v>''</v>
      </c>
      <c r="H605" s="14" t="s">
        <v>8399</v>
      </c>
      <c r="I605" s="14" t="str">
        <f>"'"&amp;TabClienteLocalidade[[#This Row],[Localidade]]&amp;"'"</f>
        <v>'ÓBIDOS'</v>
      </c>
      <c r="J605" s="14" t="s">
        <v>8399</v>
      </c>
      <c r="K605" s="14" t="str">
        <f>"'"&amp;TabClienteLocalidade[[#This Row],[Colunas2]]&amp;"'"</f>
        <v>'0'</v>
      </c>
      <c r="L605" s="14" t="s">
        <v>8399</v>
      </c>
      <c r="M605" s="14" t="str">
        <f>"'"&amp;TabClienteLocalidade[[#This Row],[UF]]&amp;"'"</f>
        <v>'0'</v>
      </c>
      <c r="N605" s="14" t="s">
        <v>8399</v>
      </c>
      <c r="O605" s="14" t="str">
        <f>"'"&amp;IFERROR(TabClienteLocalidade[[#This Row],[Lat]],"")&amp;"'"</f>
        <v>''</v>
      </c>
      <c r="P605" s="14" t="s">
        <v>8399</v>
      </c>
      <c r="Q605" s="14" t="str">
        <f>"'"&amp;IFERROR(TabClienteLocalidade[[#This Row],[Log]],"")&amp;"'"</f>
        <v>''</v>
      </c>
      <c r="R605" s="14" t="s">
        <v>8399</v>
      </c>
      <c r="S605" s="14" t="str">
        <f t="shared" si="39"/>
        <v>'0'</v>
      </c>
      <c r="T605" s="213" t="s">
        <v>8397</v>
      </c>
      <c r="U605" s="213">
        <f>COUNTIFS(CLIENTE_FORN[NICK],TabClienteLocalidade[[#This Row],[Cliente]])</f>
        <v>1</v>
      </c>
      <c r="V605" s="143" t="s">
        <v>241</v>
      </c>
      <c r="X605" s="145" t="s">
        <v>7324</v>
      </c>
      <c r="Y605" s="176">
        <f>IFERROR(INDEX(EtaCliente!K:K,MATCH(TabClienteLocalidade[[#This Row],[Validação]],EtaCliente!$B:$B,0)),TabClienteLocalidade[[#This Row],[Colunas14]])</f>
        <v>0</v>
      </c>
      <c r="Z605" s="176">
        <f>IFERROR(INDEX(EtaCliente!M:M,MATCH(TabClienteLocalidade[[#This Row],[Validação]],EtaCliente!$B:$B,0)),TabClienteLocalidade[[#This Row],[Colunas13]])</f>
        <v>0</v>
      </c>
      <c r="AA605" s="147">
        <f>COUNTIFS(EtaCliente!B:B,AB605,EtaCliente!B:B,"&gt;&amp;1")</f>
        <v>0</v>
      </c>
      <c r="AB605" s="147" t="str">
        <f>IF(TabClienteLocalidade[[#This Row],[Cliente]]="","",TabClienteLocalidade[[#This Row],[Cliente]]&amp;" - "&amp;TabClienteLocalidade[[#This Row],[Localidade]])</f>
        <v>COSANPA - ÓBIDOS</v>
      </c>
      <c r="AC605" s="191"/>
      <c r="AD605" s="191" t="e">
        <f t="shared" si="36"/>
        <v>#VALUE!</v>
      </c>
      <c r="AE605" s="191" t="e">
        <f t="shared" si="37"/>
        <v>#VALUE!</v>
      </c>
      <c r="AF605" s="191"/>
      <c r="AG605" s="191"/>
      <c r="AH605" s="191"/>
    </row>
    <row r="606" spans="1:34" x14ac:dyDescent="0.2">
      <c r="A606" s="14" t="str">
        <f t="shared" si="38"/>
        <v>(603, 'COSANPA', '', 'OEIRA DO PARA', 'OEIRAS DO PARA', 'PA', '', '', '0'),</v>
      </c>
      <c r="B606" s="14" t="s">
        <v>8395</v>
      </c>
      <c r="C606" s="14">
        <v>603</v>
      </c>
      <c r="D606" s="14" t="s">
        <v>8399</v>
      </c>
      <c r="E606" s="14" t="str">
        <f>"'"&amp;TabClienteLocalidade[[#This Row],[Cliente]]&amp;"'"</f>
        <v>'COSANPA'</v>
      </c>
      <c r="F606" s="14" t="s">
        <v>8399</v>
      </c>
      <c r="G606" s="14" t="str">
        <f>"'"&amp;TabClienteLocalidade[[#This Row],[Regional]]&amp;"'"</f>
        <v>''</v>
      </c>
      <c r="H606" s="14" t="s">
        <v>8399</v>
      </c>
      <c r="I606" s="14" t="str">
        <f>"'"&amp;TabClienteLocalidade[[#This Row],[Localidade]]&amp;"'"</f>
        <v>'OEIRA DO PARA'</v>
      </c>
      <c r="J606" s="14" t="s">
        <v>8399</v>
      </c>
      <c r="K606" s="14" t="str">
        <f>"'"&amp;TabClienteLocalidade[[#This Row],[Colunas2]]&amp;"'"</f>
        <v>'OEIRAS DO PARA'</v>
      </c>
      <c r="L606" s="14" t="s">
        <v>8399</v>
      </c>
      <c r="M606" s="14" t="str">
        <f>"'"&amp;TabClienteLocalidade[[#This Row],[UF]]&amp;"'"</f>
        <v>'PA'</v>
      </c>
      <c r="N606" s="14" t="s">
        <v>8399</v>
      </c>
      <c r="O606" s="14" t="str">
        <f>"'"&amp;IFERROR(TabClienteLocalidade[[#This Row],[Lat]],"")&amp;"'"</f>
        <v>''</v>
      </c>
      <c r="P606" s="14" t="s">
        <v>8399</v>
      </c>
      <c r="Q606" s="14" t="str">
        <f>"'"&amp;IFERROR(TabClienteLocalidade[[#This Row],[Log]],"")&amp;"'"</f>
        <v>''</v>
      </c>
      <c r="R606" s="14" t="s">
        <v>8399</v>
      </c>
      <c r="S606" s="14" t="str">
        <f t="shared" si="39"/>
        <v>'0'</v>
      </c>
      <c r="T606" s="213" t="s">
        <v>8397</v>
      </c>
      <c r="U606" s="213">
        <f>COUNTIFS(CLIENTE_FORN[NICK],TabClienteLocalidade[[#This Row],[Cliente]])</f>
        <v>1</v>
      </c>
      <c r="V606" s="145" t="s">
        <v>241</v>
      </c>
      <c r="W606" s="145"/>
      <c r="X606" s="145" t="s">
        <v>1857</v>
      </c>
      <c r="Y606" s="176" t="str">
        <f>IFERROR(INDEX(EtaCliente!K:K,MATCH(TabClienteLocalidade[[#This Row],[Validação]],EtaCliente!$B:$B,0)),TabClienteLocalidade[[#This Row],[Colunas14]])</f>
        <v>PA</v>
      </c>
      <c r="Z606" s="176" t="str">
        <f>IFERROR(INDEX(EtaCliente!M:M,MATCH(TabClienteLocalidade[[#This Row],[Validação]],EtaCliente!$B:$B,0)),TabClienteLocalidade[[#This Row],[Colunas13]])</f>
        <v>OEIRAS DO PARA</v>
      </c>
      <c r="AA606" s="147">
        <f>COUNTIFS(EtaCliente!B:B,AB606,EtaCliente!B:B,"&gt;&amp;1")</f>
        <v>1</v>
      </c>
      <c r="AB606" s="146" t="str">
        <f>IF(TabClienteLocalidade[[#This Row],[Cliente]]="","",TabClienteLocalidade[[#This Row],[Cliente]]&amp;" - "&amp;TabClienteLocalidade[[#This Row],[Localidade]])</f>
        <v>COSANPA - OEIRA DO PARA</v>
      </c>
      <c r="AC606" s="191"/>
      <c r="AD606" s="191" t="e">
        <f t="shared" si="36"/>
        <v>#VALUE!</v>
      </c>
      <c r="AE606" s="191" t="e">
        <f t="shared" si="37"/>
        <v>#VALUE!</v>
      </c>
      <c r="AF606" s="191"/>
      <c r="AG606" s="191"/>
      <c r="AH606" s="191"/>
    </row>
    <row r="607" spans="1:34" x14ac:dyDescent="0.2">
      <c r="A607" s="14" t="str">
        <f t="shared" si="38"/>
        <v>(604, 'COSANPA', 'BAIXO AMAZONAS', 'ORIXIMINÁ', '0', '0', '-1.7635721', '-55.8660902', '0'),</v>
      </c>
      <c r="B607" s="14" t="s">
        <v>8395</v>
      </c>
      <c r="C607" s="14">
        <v>604</v>
      </c>
      <c r="D607" s="14" t="s">
        <v>8399</v>
      </c>
      <c r="E607" s="14" t="str">
        <f>"'"&amp;TabClienteLocalidade[[#This Row],[Cliente]]&amp;"'"</f>
        <v>'COSANPA'</v>
      </c>
      <c r="F607" s="14" t="s">
        <v>8399</v>
      </c>
      <c r="G607" s="14" t="str">
        <f>"'"&amp;TabClienteLocalidade[[#This Row],[Regional]]&amp;"'"</f>
        <v>'BAIXO AMAZONAS'</v>
      </c>
      <c r="H607" s="14" t="s">
        <v>8399</v>
      </c>
      <c r="I607" s="14" t="str">
        <f>"'"&amp;TabClienteLocalidade[[#This Row],[Localidade]]&amp;"'"</f>
        <v>'ORIXIMINÁ'</v>
      </c>
      <c r="J607" s="14" t="s">
        <v>8399</v>
      </c>
      <c r="K607" s="14" t="str">
        <f>"'"&amp;TabClienteLocalidade[[#This Row],[Colunas2]]&amp;"'"</f>
        <v>'0'</v>
      </c>
      <c r="L607" s="14" t="s">
        <v>8399</v>
      </c>
      <c r="M607" s="14" t="str">
        <f>"'"&amp;TabClienteLocalidade[[#This Row],[UF]]&amp;"'"</f>
        <v>'0'</v>
      </c>
      <c r="N607" s="14" t="s">
        <v>8399</v>
      </c>
      <c r="O607" s="14" t="str">
        <f>"'"&amp;IFERROR(TabClienteLocalidade[[#This Row],[Lat]],"")&amp;"'"</f>
        <v>'-1.7635721'</v>
      </c>
      <c r="P607" s="14" t="s">
        <v>8399</v>
      </c>
      <c r="Q607" s="14" t="str">
        <f>"'"&amp;IFERROR(TabClienteLocalidade[[#This Row],[Log]],"")&amp;"'"</f>
        <v>'-55.8660902'</v>
      </c>
      <c r="R607" s="14" t="s">
        <v>8399</v>
      </c>
      <c r="S607" s="14" t="str">
        <f t="shared" si="39"/>
        <v>'0'</v>
      </c>
      <c r="T607" s="213" t="s">
        <v>8397</v>
      </c>
      <c r="U607" s="213">
        <f>COUNTIFS(CLIENTE_FORN[NICK],TabClienteLocalidade[[#This Row],[Cliente]])</f>
        <v>1</v>
      </c>
      <c r="V607" s="149" t="s">
        <v>241</v>
      </c>
      <c r="W607" s="150" t="s">
        <v>242</v>
      </c>
      <c r="X607" s="145" t="s">
        <v>7325</v>
      </c>
      <c r="Y607" s="176">
        <f>IFERROR(INDEX(EtaCliente!K:K,MATCH(TabClienteLocalidade[[#This Row],[Validação]],EtaCliente!$B:$B,0)),TabClienteLocalidade[[#This Row],[Colunas14]])</f>
        <v>0</v>
      </c>
      <c r="Z607" s="176">
        <f>IFERROR(INDEX(EtaCliente!M:M,MATCH(TabClienteLocalidade[[#This Row],[Validação]],EtaCliente!$B:$B,0)),TabClienteLocalidade[[#This Row],[Colunas13]])</f>
        <v>0</v>
      </c>
      <c r="AA607" s="147">
        <f>COUNTIFS(EtaCliente!B:B,AB607,EtaCliente!B:B,"&gt;&amp;1")</f>
        <v>0</v>
      </c>
      <c r="AB607" s="147" t="str">
        <f>IF(TabClienteLocalidade[[#This Row],[Cliente]]="","",TabClienteLocalidade[[#This Row],[Cliente]]&amp;" - "&amp;TabClienteLocalidade[[#This Row],[Localidade]])</f>
        <v>COSANPA - ORIXIMINÁ</v>
      </c>
      <c r="AC607" s="191" t="s">
        <v>8326</v>
      </c>
      <c r="AD607" s="191" t="str">
        <f t="shared" si="36"/>
        <v>-1.7635721</v>
      </c>
      <c r="AE607" s="191" t="str">
        <f t="shared" si="37"/>
        <v>-55.8660902</v>
      </c>
      <c r="AF607" s="191"/>
      <c r="AG607" s="191"/>
      <c r="AH607" s="191"/>
    </row>
    <row r="608" spans="1:34" x14ac:dyDescent="0.2">
      <c r="A608" s="14" t="str">
        <f t="shared" si="38"/>
        <v>(605, 'COSANPA', '', 'OUREM', 'OUREM', 'PA', '', '', '0'),</v>
      </c>
      <c r="B608" s="14" t="s">
        <v>8395</v>
      </c>
      <c r="C608" s="14">
        <v>605</v>
      </c>
      <c r="D608" s="14" t="s">
        <v>8399</v>
      </c>
      <c r="E608" s="14" t="str">
        <f>"'"&amp;TabClienteLocalidade[[#This Row],[Cliente]]&amp;"'"</f>
        <v>'COSANPA'</v>
      </c>
      <c r="F608" s="14" t="s">
        <v>8399</v>
      </c>
      <c r="G608" s="14" t="str">
        <f>"'"&amp;TabClienteLocalidade[[#This Row],[Regional]]&amp;"'"</f>
        <v>''</v>
      </c>
      <c r="H608" s="14" t="s">
        <v>8399</v>
      </c>
      <c r="I608" s="14" t="str">
        <f>"'"&amp;TabClienteLocalidade[[#This Row],[Localidade]]&amp;"'"</f>
        <v>'OUREM'</v>
      </c>
      <c r="J608" s="14" t="s">
        <v>8399</v>
      </c>
      <c r="K608" s="14" t="str">
        <f>"'"&amp;TabClienteLocalidade[[#This Row],[Colunas2]]&amp;"'"</f>
        <v>'OUREM'</v>
      </c>
      <c r="L608" s="14" t="s">
        <v>8399</v>
      </c>
      <c r="M608" s="14" t="str">
        <f>"'"&amp;TabClienteLocalidade[[#This Row],[UF]]&amp;"'"</f>
        <v>'PA'</v>
      </c>
      <c r="N608" s="14" t="s">
        <v>8399</v>
      </c>
      <c r="O608" s="14" t="str">
        <f>"'"&amp;IFERROR(TabClienteLocalidade[[#This Row],[Lat]],"")&amp;"'"</f>
        <v>''</v>
      </c>
      <c r="P608" s="14" t="s">
        <v>8399</v>
      </c>
      <c r="Q608" s="14" t="str">
        <f>"'"&amp;IFERROR(TabClienteLocalidade[[#This Row],[Log]],"")&amp;"'"</f>
        <v>''</v>
      </c>
      <c r="R608" s="14" t="s">
        <v>8399</v>
      </c>
      <c r="S608" s="14" t="str">
        <f t="shared" si="39"/>
        <v>'0'</v>
      </c>
      <c r="T608" s="213" t="s">
        <v>8397</v>
      </c>
      <c r="U608" s="213">
        <f>COUNTIFS(CLIENTE_FORN[NICK],TabClienteLocalidade[[#This Row],[Cliente]])</f>
        <v>1</v>
      </c>
      <c r="V608" s="145" t="s">
        <v>241</v>
      </c>
      <c r="W608" s="145"/>
      <c r="X608" s="145" t="s">
        <v>1858</v>
      </c>
      <c r="Y608" s="176" t="str">
        <f>IFERROR(INDEX(EtaCliente!K:K,MATCH(TabClienteLocalidade[[#This Row],[Validação]],EtaCliente!$B:$B,0)),TabClienteLocalidade[[#This Row],[Colunas14]])</f>
        <v>PA</v>
      </c>
      <c r="Z608" s="176" t="str">
        <f>IFERROR(INDEX(EtaCliente!M:M,MATCH(TabClienteLocalidade[[#This Row],[Validação]],EtaCliente!$B:$B,0)),TabClienteLocalidade[[#This Row],[Colunas13]])</f>
        <v>OUREM</v>
      </c>
      <c r="AA608" s="147">
        <f>COUNTIFS(EtaCliente!B:B,AB608,EtaCliente!B:B,"&gt;&amp;1")</f>
        <v>1</v>
      </c>
      <c r="AB608" s="146" t="str">
        <f>IF(TabClienteLocalidade[[#This Row],[Cliente]]="","",TabClienteLocalidade[[#This Row],[Cliente]]&amp;" - "&amp;TabClienteLocalidade[[#This Row],[Localidade]])</f>
        <v>COSANPA - OUREM</v>
      </c>
      <c r="AC608" s="191"/>
      <c r="AD608" s="191" t="e">
        <f t="shared" si="36"/>
        <v>#VALUE!</v>
      </c>
      <c r="AE608" s="191" t="e">
        <f t="shared" si="37"/>
        <v>#VALUE!</v>
      </c>
      <c r="AF608" s="191"/>
      <c r="AG608" s="191"/>
      <c r="AH608" s="191"/>
    </row>
    <row r="609" spans="1:34" x14ac:dyDescent="0.2">
      <c r="A609" s="14" t="str">
        <f t="shared" si="38"/>
        <v>(606, 'COSANPA', '', 'PAAR', 'BELEM', 'PA', '', '', '0'),</v>
      </c>
      <c r="B609" s="14" t="s">
        <v>8395</v>
      </c>
      <c r="C609" s="14">
        <v>606</v>
      </c>
      <c r="D609" s="14" t="s">
        <v>8399</v>
      </c>
      <c r="E609" s="14" t="str">
        <f>"'"&amp;TabClienteLocalidade[[#This Row],[Cliente]]&amp;"'"</f>
        <v>'COSANPA'</v>
      </c>
      <c r="F609" s="14" t="s">
        <v>8399</v>
      </c>
      <c r="G609" s="14" t="str">
        <f>"'"&amp;TabClienteLocalidade[[#This Row],[Regional]]&amp;"'"</f>
        <v>''</v>
      </c>
      <c r="H609" s="14" t="s">
        <v>8399</v>
      </c>
      <c r="I609" s="14" t="str">
        <f>"'"&amp;TabClienteLocalidade[[#This Row],[Localidade]]&amp;"'"</f>
        <v>'PAAR'</v>
      </c>
      <c r="J609" s="14" t="s">
        <v>8399</v>
      </c>
      <c r="K609" s="14" t="str">
        <f>"'"&amp;TabClienteLocalidade[[#This Row],[Colunas2]]&amp;"'"</f>
        <v>'BELEM'</v>
      </c>
      <c r="L609" s="14" t="s">
        <v>8399</v>
      </c>
      <c r="M609" s="14" t="str">
        <f>"'"&amp;TabClienteLocalidade[[#This Row],[UF]]&amp;"'"</f>
        <v>'PA'</v>
      </c>
      <c r="N609" s="14" t="s">
        <v>8399</v>
      </c>
      <c r="O609" s="14" t="str">
        <f>"'"&amp;IFERROR(TabClienteLocalidade[[#This Row],[Lat]],"")&amp;"'"</f>
        <v>''</v>
      </c>
      <c r="P609" s="14" t="s">
        <v>8399</v>
      </c>
      <c r="Q609" s="14" t="str">
        <f>"'"&amp;IFERROR(TabClienteLocalidade[[#This Row],[Log]],"")&amp;"'"</f>
        <v>''</v>
      </c>
      <c r="R609" s="14" t="s">
        <v>8399</v>
      </c>
      <c r="S609" s="14" t="str">
        <f t="shared" si="39"/>
        <v>'0'</v>
      </c>
      <c r="T609" s="213" t="s">
        <v>8397</v>
      </c>
      <c r="U609" s="213">
        <f>COUNTIFS(CLIENTE_FORN[NICK],TabClienteLocalidade[[#This Row],[Cliente]])</f>
        <v>1</v>
      </c>
      <c r="V609" s="143" t="s">
        <v>241</v>
      </c>
      <c r="X609" s="145" t="s">
        <v>1045</v>
      </c>
      <c r="Y609" s="176" t="str">
        <f>IFERROR(INDEX(EtaCliente!K:K,MATCH(TabClienteLocalidade[[#This Row],[Validação]],EtaCliente!$B:$B,0)),TabClienteLocalidade[[#This Row],[Colunas14]])</f>
        <v>PA</v>
      </c>
      <c r="Z609" s="176" t="str">
        <f>IFERROR(INDEX(EtaCliente!M:M,MATCH(TabClienteLocalidade[[#This Row],[Validação]],EtaCliente!$B:$B,0)),TabClienteLocalidade[[#This Row],[Colunas13]])</f>
        <v>BELEM</v>
      </c>
      <c r="AA609" s="147">
        <f>COUNTIFS(EtaCliente!B:B,AB609,EtaCliente!B:B,"&gt;&amp;1")</f>
        <v>1</v>
      </c>
      <c r="AB609" s="147" t="str">
        <f>IF(TabClienteLocalidade[[#This Row],[Cliente]]="","",TabClienteLocalidade[[#This Row],[Cliente]]&amp;" - "&amp;TabClienteLocalidade[[#This Row],[Localidade]])</f>
        <v>COSANPA - PAAR</v>
      </c>
      <c r="AC609" s="191"/>
      <c r="AD609" s="191" t="e">
        <f t="shared" si="36"/>
        <v>#VALUE!</v>
      </c>
      <c r="AE609" s="191" t="e">
        <f t="shared" si="37"/>
        <v>#VALUE!</v>
      </c>
      <c r="AF609" s="191"/>
      <c r="AG609" s="191"/>
      <c r="AH609" s="191"/>
    </row>
    <row r="610" spans="1:34" x14ac:dyDescent="0.2">
      <c r="A610" s="14" t="str">
        <f t="shared" si="38"/>
        <v>(607, 'COSANPA', '', 'PANORAMA XXI', 'BELEM', 'PA', '', '', '0'),</v>
      </c>
      <c r="B610" s="14" t="s">
        <v>8395</v>
      </c>
      <c r="C610" s="14">
        <v>607</v>
      </c>
      <c r="D610" s="14" t="s">
        <v>8399</v>
      </c>
      <c r="E610" s="14" t="str">
        <f>"'"&amp;TabClienteLocalidade[[#This Row],[Cliente]]&amp;"'"</f>
        <v>'COSANPA'</v>
      </c>
      <c r="F610" s="14" t="s">
        <v>8399</v>
      </c>
      <c r="G610" s="14" t="str">
        <f>"'"&amp;TabClienteLocalidade[[#This Row],[Regional]]&amp;"'"</f>
        <v>''</v>
      </c>
      <c r="H610" s="14" t="s">
        <v>8399</v>
      </c>
      <c r="I610" s="14" t="str">
        <f>"'"&amp;TabClienteLocalidade[[#This Row],[Localidade]]&amp;"'"</f>
        <v>'PANORAMA XXI'</v>
      </c>
      <c r="J610" s="14" t="s">
        <v>8399</v>
      </c>
      <c r="K610" s="14" t="str">
        <f>"'"&amp;TabClienteLocalidade[[#This Row],[Colunas2]]&amp;"'"</f>
        <v>'BELEM'</v>
      </c>
      <c r="L610" s="14" t="s">
        <v>8399</v>
      </c>
      <c r="M610" s="14" t="str">
        <f>"'"&amp;TabClienteLocalidade[[#This Row],[UF]]&amp;"'"</f>
        <v>'PA'</v>
      </c>
      <c r="N610" s="14" t="s">
        <v>8399</v>
      </c>
      <c r="O610" s="14" t="str">
        <f>"'"&amp;IFERROR(TabClienteLocalidade[[#This Row],[Lat]],"")&amp;"'"</f>
        <v>''</v>
      </c>
      <c r="P610" s="14" t="s">
        <v>8399</v>
      </c>
      <c r="Q610" s="14" t="str">
        <f>"'"&amp;IFERROR(TabClienteLocalidade[[#This Row],[Log]],"")&amp;"'"</f>
        <v>''</v>
      </c>
      <c r="R610" s="14" t="s">
        <v>8399</v>
      </c>
      <c r="S610" s="14" t="str">
        <f t="shared" si="39"/>
        <v>'0'</v>
      </c>
      <c r="T610" s="213" t="s">
        <v>8397</v>
      </c>
      <c r="U610" s="213">
        <f>COUNTIFS(CLIENTE_FORN[NICK],TabClienteLocalidade[[#This Row],[Cliente]])</f>
        <v>1</v>
      </c>
      <c r="V610" s="145" t="s">
        <v>241</v>
      </c>
      <c r="W610" s="145"/>
      <c r="X610" s="145" t="s">
        <v>1859</v>
      </c>
      <c r="Y610" s="176" t="str">
        <f>IFERROR(INDEX(EtaCliente!K:K,MATCH(TabClienteLocalidade[[#This Row],[Validação]],EtaCliente!$B:$B,0)),TabClienteLocalidade[[#This Row],[Colunas14]])</f>
        <v>PA</v>
      </c>
      <c r="Z610" s="176" t="str">
        <f>IFERROR(INDEX(EtaCliente!M:M,MATCH(TabClienteLocalidade[[#This Row],[Validação]],EtaCliente!$B:$B,0)),TabClienteLocalidade[[#This Row],[Colunas13]])</f>
        <v>BELEM</v>
      </c>
      <c r="AA610" s="147">
        <f>COUNTIFS(EtaCliente!B:B,AB610,EtaCliente!B:B,"&gt;&amp;1")</f>
        <v>1</v>
      </c>
      <c r="AB610" s="146" t="str">
        <f>IF(TabClienteLocalidade[[#This Row],[Cliente]]="","",TabClienteLocalidade[[#This Row],[Cliente]]&amp;" - "&amp;TabClienteLocalidade[[#This Row],[Localidade]])</f>
        <v>COSANPA - PANORAMA XXI</v>
      </c>
      <c r="AC610" s="191"/>
      <c r="AD610" s="191" t="e">
        <f t="shared" si="36"/>
        <v>#VALUE!</v>
      </c>
      <c r="AE610" s="191" t="e">
        <f t="shared" si="37"/>
        <v>#VALUE!</v>
      </c>
      <c r="AF610" s="191"/>
      <c r="AG610" s="191"/>
      <c r="AH610" s="191"/>
    </row>
    <row r="611" spans="1:34" x14ac:dyDescent="0.2">
      <c r="A611" s="14" t="str">
        <f t="shared" si="38"/>
        <v>(608, 'COSANPA', 'NORDESTE', 'PEIXE BOI', 'PEIXE-BOI', 'PA', '', '', '0'),</v>
      </c>
      <c r="B611" s="14" t="s">
        <v>8395</v>
      </c>
      <c r="C611" s="14">
        <v>608</v>
      </c>
      <c r="D611" s="14" t="s">
        <v>8399</v>
      </c>
      <c r="E611" s="14" t="str">
        <f>"'"&amp;TabClienteLocalidade[[#This Row],[Cliente]]&amp;"'"</f>
        <v>'COSANPA'</v>
      </c>
      <c r="F611" s="14" t="s">
        <v>8399</v>
      </c>
      <c r="G611" s="14" t="str">
        <f>"'"&amp;TabClienteLocalidade[[#This Row],[Regional]]&amp;"'"</f>
        <v>'NORDESTE'</v>
      </c>
      <c r="H611" s="14" t="s">
        <v>8399</v>
      </c>
      <c r="I611" s="14" t="str">
        <f>"'"&amp;TabClienteLocalidade[[#This Row],[Localidade]]&amp;"'"</f>
        <v>'PEIXE BOI'</v>
      </c>
      <c r="J611" s="14" t="s">
        <v>8399</v>
      </c>
      <c r="K611" s="14" t="str">
        <f>"'"&amp;TabClienteLocalidade[[#This Row],[Colunas2]]&amp;"'"</f>
        <v>'PEIXE-BOI'</v>
      </c>
      <c r="L611" s="14" t="s">
        <v>8399</v>
      </c>
      <c r="M611" s="14" t="str">
        <f>"'"&amp;TabClienteLocalidade[[#This Row],[UF]]&amp;"'"</f>
        <v>'PA'</v>
      </c>
      <c r="N611" s="14" t="s">
        <v>8399</v>
      </c>
      <c r="O611" s="14" t="str">
        <f>"'"&amp;IFERROR(TabClienteLocalidade[[#This Row],[Lat]],"")&amp;"'"</f>
        <v>''</v>
      </c>
      <c r="P611" s="14" t="s">
        <v>8399</v>
      </c>
      <c r="Q611" s="14" t="str">
        <f>"'"&amp;IFERROR(TabClienteLocalidade[[#This Row],[Log]],"")&amp;"'"</f>
        <v>''</v>
      </c>
      <c r="R611" s="14" t="s">
        <v>8399</v>
      </c>
      <c r="S611" s="14" t="str">
        <f t="shared" si="39"/>
        <v>'0'</v>
      </c>
      <c r="T611" s="213" t="s">
        <v>8397</v>
      </c>
      <c r="U611" s="213">
        <f>COUNTIFS(CLIENTE_FORN[NICK],TabClienteLocalidade[[#This Row],[Cliente]])</f>
        <v>1</v>
      </c>
      <c r="V611" s="143" t="s">
        <v>241</v>
      </c>
      <c r="W611" s="143" t="s">
        <v>7323</v>
      </c>
      <c r="X611" s="145" t="s">
        <v>1050</v>
      </c>
      <c r="Y611" s="176" t="str">
        <f>IFERROR(INDEX(EtaCliente!K:K,MATCH(TabClienteLocalidade[[#This Row],[Validação]],EtaCliente!$B:$B,0)),TabClienteLocalidade[[#This Row],[Colunas14]])</f>
        <v>PA</v>
      </c>
      <c r="Z611" s="176" t="str">
        <f>IFERROR(INDEX(EtaCliente!M:M,MATCH(TabClienteLocalidade[[#This Row],[Validação]],EtaCliente!$B:$B,0)),TabClienteLocalidade[[#This Row],[Colunas13]])</f>
        <v>PEIXE-BOI</v>
      </c>
      <c r="AA611" s="147">
        <f>COUNTIFS(EtaCliente!B:B,AB611,EtaCliente!B:B,"&gt;&amp;1")</f>
        <v>1</v>
      </c>
      <c r="AB611" s="147" t="str">
        <f>IF(TabClienteLocalidade[[#This Row],[Cliente]]="","",TabClienteLocalidade[[#This Row],[Cliente]]&amp;" - "&amp;TabClienteLocalidade[[#This Row],[Localidade]])</f>
        <v>COSANPA - PEIXE BOI</v>
      </c>
      <c r="AC611" s="191"/>
      <c r="AD611" s="191" t="e">
        <f t="shared" si="36"/>
        <v>#VALUE!</v>
      </c>
      <c r="AE611" s="191" t="e">
        <f t="shared" si="37"/>
        <v>#VALUE!</v>
      </c>
      <c r="AF611" s="191"/>
      <c r="AG611" s="191"/>
      <c r="AH611" s="191"/>
    </row>
    <row r="612" spans="1:34" x14ac:dyDescent="0.2">
      <c r="A612" s="14" t="str">
        <f t="shared" si="38"/>
        <v>(609, 'COSANPA', '', 'PONTA DE PEDRAS', 'PONTA DE PEDRAS', 'PA', '', '', '0'),</v>
      </c>
      <c r="B612" s="14" t="s">
        <v>8395</v>
      </c>
      <c r="C612" s="14">
        <v>609</v>
      </c>
      <c r="D612" s="14" t="s">
        <v>8399</v>
      </c>
      <c r="E612" s="14" t="str">
        <f>"'"&amp;TabClienteLocalidade[[#This Row],[Cliente]]&amp;"'"</f>
        <v>'COSANPA'</v>
      </c>
      <c r="F612" s="14" t="s">
        <v>8399</v>
      </c>
      <c r="G612" s="14" t="str">
        <f>"'"&amp;TabClienteLocalidade[[#This Row],[Regional]]&amp;"'"</f>
        <v>''</v>
      </c>
      <c r="H612" s="14" t="s">
        <v>8399</v>
      </c>
      <c r="I612" s="14" t="str">
        <f>"'"&amp;TabClienteLocalidade[[#This Row],[Localidade]]&amp;"'"</f>
        <v>'PONTA DE PEDRAS'</v>
      </c>
      <c r="J612" s="14" t="s">
        <v>8399</v>
      </c>
      <c r="K612" s="14" t="str">
        <f>"'"&amp;TabClienteLocalidade[[#This Row],[Colunas2]]&amp;"'"</f>
        <v>'PONTA DE PEDRAS'</v>
      </c>
      <c r="L612" s="14" t="s">
        <v>8399</v>
      </c>
      <c r="M612" s="14" t="str">
        <f>"'"&amp;TabClienteLocalidade[[#This Row],[UF]]&amp;"'"</f>
        <v>'PA'</v>
      </c>
      <c r="N612" s="14" t="s">
        <v>8399</v>
      </c>
      <c r="O612" s="14" t="str">
        <f>"'"&amp;IFERROR(TabClienteLocalidade[[#This Row],[Lat]],"")&amp;"'"</f>
        <v>''</v>
      </c>
      <c r="P612" s="14" t="s">
        <v>8399</v>
      </c>
      <c r="Q612" s="14" t="str">
        <f>"'"&amp;IFERROR(TabClienteLocalidade[[#This Row],[Log]],"")&amp;"'"</f>
        <v>''</v>
      </c>
      <c r="R612" s="14" t="s">
        <v>8399</v>
      </c>
      <c r="S612" s="14" t="str">
        <f t="shared" si="39"/>
        <v>'0'</v>
      </c>
      <c r="T612" s="213" t="s">
        <v>8397</v>
      </c>
      <c r="U612" s="213">
        <f>COUNTIFS(CLIENTE_FORN[NICK],TabClienteLocalidade[[#This Row],[Cliente]])</f>
        <v>1</v>
      </c>
      <c r="V612" s="145" t="s">
        <v>241</v>
      </c>
      <c r="W612" s="145"/>
      <c r="X612" s="145" t="s">
        <v>1860</v>
      </c>
      <c r="Y612" s="176" t="str">
        <f>IFERROR(INDEX(EtaCliente!K:K,MATCH(TabClienteLocalidade[[#This Row],[Validação]],EtaCliente!$B:$B,0)),TabClienteLocalidade[[#This Row],[Colunas14]])</f>
        <v>PA</v>
      </c>
      <c r="Z612" s="176" t="str">
        <f>IFERROR(INDEX(EtaCliente!M:M,MATCH(TabClienteLocalidade[[#This Row],[Validação]],EtaCliente!$B:$B,0)),TabClienteLocalidade[[#This Row],[Colunas13]])</f>
        <v>PONTA DE PEDRAS</v>
      </c>
      <c r="AA612" s="147">
        <f>COUNTIFS(EtaCliente!B:B,AB612,EtaCliente!B:B,"&gt;&amp;1")</f>
        <v>1</v>
      </c>
      <c r="AB612" s="146" t="str">
        <f>IF(TabClienteLocalidade[[#This Row],[Cliente]]="","",TabClienteLocalidade[[#This Row],[Cliente]]&amp;" - "&amp;TabClienteLocalidade[[#This Row],[Localidade]])</f>
        <v>COSANPA - PONTA DE PEDRAS</v>
      </c>
      <c r="AC612" s="191"/>
      <c r="AD612" s="191" t="e">
        <f t="shared" si="36"/>
        <v>#VALUE!</v>
      </c>
      <c r="AE612" s="191" t="e">
        <f t="shared" si="37"/>
        <v>#VALUE!</v>
      </c>
      <c r="AF612" s="191"/>
      <c r="AG612" s="191"/>
      <c r="AH612" s="191"/>
    </row>
    <row r="613" spans="1:34" x14ac:dyDescent="0.2">
      <c r="A613" s="14" t="str">
        <f t="shared" si="38"/>
        <v>(610, 'COSANPA', '', 'PORTEL', 'PORTEL', 'PA', '', '', '0'),</v>
      </c>
      <c r="B613" s="14" t="s">
        <v>8395</v>
      </c>
      <c r="C613" s="14">
        <v>610</v>
      </c>
      <c r="D613" s="14" t="s">
        <v>8399</v>
      </c>
      <c r="E613" s="14" t="str">
        <f>"'"&amp;TabClienteLocalidade[[#This Row],[Cliente]]&amp;"'"</f>
        <v>'COSANPA'</v>
      </c>
      <c r="F613" s="14" t="s">
        <v>8399</v>
      </c>
      <c r="G613" s="14" t="str">
        <f>"'"&amp;TabClienteLocalidade[[#This Row],[Regional]]&amp;"'"</f>
        <v>''</v>
      </c>
      <c r="H613" s="14" t="s">
        <v>8399</v>
      </c>
      <c r="I613" s="14" t="str">
        <f>"'"&amp;TabClienteLocalidade[[#This Row],[Localidade]]&amp;"'"</f>
        <v>'PORTEL'</v>
      </c>
      <c r="J613" s="14" t="s">
        <v>8399</v>
      </c>
      <c r="K613" s="14" t="str">
        <f>"'"&amp;TabClienteLocalidade[[#This Row],[Colunas2]]&amp;"'"</f>
        <v>'PORTEL'</v>
      </c>
      <c r="L613" s="14" t="s">
        <v>8399</v>
      </c>
      <c r="M613" s="14" t="str">
        <f>"'"&amp;TabClienteLocalidade[[#This Row],[UF]]&amp;"'"</f>
        <v>'PA'</v>
      </c>
      <c r="N613" s="14" t="s">
        <v>8399</v>
      </c>
      <c r="O613" s="14" t="str">
        <f>"'"&amp;IFERROR(TabClienteLocalidade[[#This Row],[Lat]],"")&amp;"'"</f>
        <v>''</v>
      </c>
      <c r="P613" s="14" t="s">
        <v>8399</v>
      </c>
      <c r="Q613" s="14" t="str">
        <f>"'"&amp;IFERROR(TabClienteLocalidade[[#This Row],[Log]],"")&amp;"'"</f>
        <v>''</v>
      </c>
      <c r="R613" s="14" t="s">
        <v>8399</v>
      </c>
      <c r="S613" s="14" t="str">
        <f t="shared" si="39"/>
        <v>'0'</v>
      </c>
      <c r="T613" s="213" t="s">
        <v>8397</v>
      </c>
      <c r="U613" s="213">
        <f>COUNTIFS(CLIENTE_FORN[NICK],TabClienteLocalidade[[#This Row],[Cliente]])</f>
        <v>1</v>
      </c>
      <c r="V613" s="145" t="s">
        <v>241</v>
      </c>
      <c r="W613" s="145"/>
      <c r="X613" s="145" t="s">
        <v>1861</v>
      </c>
      <c r="Y613" s="176" t="str">
        <f>IFERROR(INDEX(EtaCliente!K:K,MATCH(TabClienteLocalidade[[#This Row],[Validação]],EtaCliente!$B:$B,0)),TabClienteLocalidade[[#This Row],[Colunas14]])</f>
        <v>PA</v>
      </c>
      <c r="Z613" s="176" t="str">
        <f>IFERROR(INDEX(EtaCliente!M:M,MATCH(TabClienteLocalidade[[#This Row],[Validação]],EtaCliente!$B:$B,0)),TabClienteLocalidade[[#This Row],[Colunas13]])</f>
        <v>PORTEL</v>
      </c>
      <c r="AA613" s="147">
        <f>COUNTIFS(EtaCliente!B:B,AB613,EtaCliente!B:B,"&gt;&amp;1")</f>
        <v>1</v>
      </c>
      <c r="AB613" s="146" t="str">
        <f>IF(TabClienteLocalidade[[#This Row],[Cliente]]="","",TabClienteLocalidade[[#This Row],[Cliente]]&amp;" - "&amp;TabClienteLocalidade[[#This Row],[Localidade]])</f>
        <v>COSANPA - PORTEL</v>
      </c>
      <c r="AC613" s="191"/>
      <c r="AD613" s="191" t="e">
        <f t="shared" si="36"/>
        <v>#VALUE!</v>
      </c>
      <c r="AE613" s="191" t="e">
        <f t="shared" si="37"/>
        <v>#VALUE!</v>
      </c>
      <c r="AF613" s="191"/>
      <c r="AG613" s="191"/>
      <c r="AH613" s="191"/>
    </row>
    <row r="614" spans="1:34" x14ac:dyDescent="0.2">
      <c r="A614" s="14" t="str">
        <f t="shared" si="38"/>
        <v>(611, 'COSANPA', '', 'PRAINHA', 'PRAINHA', 'PA', '', '', '0'),</v>
      </c>
      <c r="B614" s="14" t="s">
        <v>8395</v>
      </c>
      <c r="C614" s="14">
        <v>611</v>
      </c>
      <c r="D614" s="14" t="s">
        <v>8399</v>
      </c>
      <c r="E614" s="14" t="str">
        <f>"'"&amp;TabClienteLocalidade[[#This Row],[Cliente]]&amp;"'"</f>
        <v>'COSANPA'</v>
      </c>
      <c r="F614" s="14" t="s">
        <v>8399</v>
      </c>
      <c r="G614" s="14" t="str">
        <f>"'"&amp;TabClienteLocalidade[[#This Row],[Regional]]&amp;"'"</f>
        <v>''</v>
      </c>
      <c r="H614" s="14" t="s">
        <v>8399</v>
      </c>
      <c r="I614" s="14" t="str">
        <f>"'"&amp;TabClienteLocalidade[[#This Row],[Localidade]]&amp;"'"</f>
        <v>'PRAINHA'</v>
      </c>
      <c r="J614" s="14" t="s">
        <v>8399</v>
      </c>
      <c r="K614" s="14" t="str">
        <f>"'"&amp;TabClienteLocalidade[[#This Row],[Colunas2]]&amp;"'"</f>
        <v>'PRAINHA'</v>
      </c>
      <c r="L614" s="14" t="s">
        <v>8399</v>
      </c>
      <c r="M614" s="14" t="str">
        <f>"'"&amp;TabClienteLocalidade[[#This Row],[UF]]&amp;"'"</f>
        <v>'PA'</v>
      </c>
      <c r="N614" s="14" t="s">
        <v>8399</v>
      </c>
      <c r="O614" s="14" t="str">
        <f>"'"&amp;IFERROR(TabClienteLocalidade[[#This Row],[Lat]],"")&amp;"'"</f>
        <v>''</v>
      </c>
      <c r="P614" s="14" t="s">
        <v>8399</v>
      </c>
      <c r="Q614" s="14" t="str">
        <f>"'"&amp;IFERROR(TabClienteLocalidade[[#This Row],[Log]],"")&amp;"'"</f>
        <v>''</v>
      </c>
      <c r="R614" s="14" t="s">
        <v>8399</v>
      </c>
      <c r="S614" s="14" t="str">
        <f t="shared" si="39"/>
        <v>'0'</v>
      </c>
      <c r="T614" s="213" t="s">
        <v>8397</v>
      </c>
      <c r="U614" s="213">
        <f>COUNTIFS(CLIENTE_FORN[NICK],TabClienteLocalidade[[#This Row],[Cliente]])</f>
        <v>1</v>
      </c>
      <c r="V614" s="145" t="s">
        <v>241</v>
      </c>
      <c r="W614" s="145"/>
      <c r="X614" s="145" t="s">
        <v>1862</v>
      </c>
      <c r="Y614" s="176" t="str">
        <f>IFERROR(INDEX(EtaCliente!K:K,MATCH(TabClienteLocalidade[[#This Row],[Validação]],EtaCliente!$B:$B,0)),TabClienteLocalidade[[#This Row],[Colunas14]])</f>
        <v>PA</v>
      </c>
      <c r="Z614" s="176" t="str">
        <f>IFERROR(INDEX(EtaCliente!M:M,MATCH(TabClienteLocalidade[[#This Row],[Validação]],EtaCliente!$B:$B,0)),TabClienteLocalidade[[#This Row],[Colunas13]])</f>
        <v>PRAINHA</v>
      </c>
      <c r="AA614" s="147">
        <f>COUNTIFS(EtaCliente!B:B,AB614,EtaCliente!B:B,"&gt;&amp;1")</f>
        <v>1</v>
      </c>
      <c r="AB614" s="146" t="str">
        <f>IF(TabClienteLocalidade[[#This Row],[Cliente]]="","",TabClienteLocalidade[[#This Row],[Cliente]]&amp;" - "&amp;TabClienteLocalidade[[#This Row],[Localidade]])</f>
        <v>COSANPA - PRAINHA</v>
      </c>
      <c r="AC614" s="191"/>
      <c r="AD614" s="191" t="e">
        <f t="shared" si="36"/>
        <v>#VALUE!</v>
      </c>
      <c r="AE614" s="191" t="e">
        <f t="shared" si="37"/>
        <v>#VALUE!</v>
      </c>
      <c r="AF614" s="191"/>
      <c r="AG614" s="191"/>
      <c r="AH614" s="191"/>
    </row>
    <row r="615" spans="1:34" x14ac:dyDescent="0.2">
      <c r="A615" s="14" t="str">
        <f t="shared" si="38"/>
        <v>(612, 'COSANPA', '', 'PRATINHA', 'BELEM', 'PA', '', '', '0'),</v>
      </c>
      <c r="B615" s="14" t="s">
        <v>8395</v>
      </c>
      <c r="C615" s="14">
        <v>612</v>
      </c>
      <c r="D615" s="14" t="s">
        <v>8399</v>
      </c>
      <c r="E615" s="14" t="str">
        <f>"'"&amp;TabClienteLocalidade[[#This Row],[Cliente]]&amp;"'"</f>
        <v>'COSANPA'</v>
      </c>
      <c r="F615" s="14" t="s">
        <v>8399</v>
      </c>
      <c r="G615" s="14" t="str">
        <f>"'"&amp;TabClienteLocalidade[[#This Row],[Regional]]&amp;"'"</f>
        <v>''</v>
      </c>
      <c r="H615" s="14" t="s">
        <v>8399</v>
      </c>
      <c r="I615" s="14" t="str">
        <f>"'"&amp;TabClienteLocalidade[[#This Row],[Localidade]]&amp;"'"</f>
        <v>'PRATINHA'</v>
      </c>
      <c r="J615" s="14" t="s">
        <v>8399</v>
      </c>
      <c r="K615" s="14" t="str">
        <f>"'"&amp;TabClienteLocalidade[[#This Row],[Colunas2]]&amp;"'"</f>
        <v>'BELEM'</v>
      </c>
      <c r="L615" s="14" t="s">
        <v>8399</v>
      </c>
      <c r="M615" s="14" t="str">
        <f>"'"&amp;TabClienteLocalidade[[#This Row],[UF]]&amp;"'"</f>
        <v>'PA'</v>
      </c>
      <c r="N615" s="14" t="s">
        <v>8399</v>
      </c>
      <c r="O615" s="14" t="str">
        <f>"'"&amp;IFERROR(TabClienteLocalidade[[#This Row],[Lat]],"")&amp;"'"</f>
        <v>''</v>
      </c>
      <c r="P615" s="14" t="s">
        <v>8399</v>
      </c>
      <c r="Q615" s="14" t="str">
        <f>"'"&amp;IFERROR(TabClienteLocalidade[[#This Row],[Log]],"")&amp;"'"</f>
        <v>''</v>
      </c>
      <c r="R615" s="14" t="s">
        <v>8399</v>
      </c>
      <c r="S615" s="14" t="str">
        <f t="shared" si="39"/>
        <v>'0'</v>
      </c>
      <c r="T615" s="213" t="s">
        <v>8397</v>
      </c>
      <c r="U615" s="213">
        <f>COUNTIFS(CLIENTE_FORN[NICK],TabClienteLocalidade[[#This Row],[Cliente]])</f>
        <v>1</v>
      </c>
      <c r="V615" s="145" t="s">
        <v>241</v>
      </c>
      <c r="W615" s="145"/>
      <c r="X615" s="145" t="s">
        <v>1863</v>
      </c>
      <c r="Y615" s="176" t="str">
        <f>IFERROR(INDEX(EtaCliente!K:K,MATCH(TabClienteLocalidade[[#This Row],[Validação]],EtaCliente!$B:$B,0)),TabClienteLocalidade[[#This Row],[Colunas14]])</f>
        <v>PA</v>
      </c>
      <c r="Z615" s="176" t="str">
        <f>IFERROR(INDEX(EtaCliente!M:M,MATCH(TabClienteLocalidade[[#This Row],[Validação]],EtaCliente!$B:$B,0)),TabClienteLocalidade[[#This Row],[Colunas13]])</f>
        <v>BELEM</v>
      </c>
      <c r="AA615" s="147">
        <f>COUNTIFS(EtaCliente!B:B,AB615,EtaCliente!B:B,"&gt;&amp;1")</f>
        <v>1</v>
      </c>
      <c r="AB615" s="146" t="str">
        <f>IF(TabClienteLocalidade[[#This Row],[Cliente]]="","",TabClienteLocalidade[[#This Row],[Cliente]]&amp;" - "&amp;TabClienteLocalidade[[#This Row],[Localidade]])</f>
        <v>COSANPA - PRATINHA</v>
      </c>
      <c r="AC615" s="191"/>
      <c r="AD615" s="191" t="e">
        <f t="shared" si="36"/>
        <v>#VALUE!</v>
      </c>
      <c r="AE615" s="191" t="e">
        <f t="shared" si="37"/>
        <v>#VALUE!</v>
      </c>
      <c r="AF615" s="191"/>
      <c r="AG615" s="191"/>
      <c r="AH615" s="191"/>
    </row>
    <row r="616" spans="1:34" x14ac:dyDescent="0.2">
      <c r="A616" s="14" t="str">
        <f t="shared" si="38"/>
        <v>(613, 'COSANPA', '', 'R6', 'BELEM', 'PA', '', '', '0'),</v>
      </c>
      <c r="B616" s="14" t="s">
        <v>8395</v>
      </c>
      <c r="C616" s="14">
        <v>613</v>
      </c>
      <c r="D616" s="14" t="s">
        <v>8399</v>
      </c>
      <c r="E616" s="14" t="str">
        <f>"'"&amp;TabClienteLocalidade[[#This Row],[Cliente]]&amp;"'"</f>
        <v>'COSANPA'</v>
      </c>
      <c r="F616" s="14" t="s">
        <v>8399</v>
      </c>
      <c r="G616" s="14" t="str">
        <f>"'"&amp;TabClienteLocalidade[[#This Row],[Regional]]&amp;"'"</f>
        <v>''</v>
      </c>
      <c r="H616" s="14" t="s">
        <v>8399</v>
      </c>
      <c r="I616" s="14" t="str">
        <f>"'"&amp;TabClienteLocalidade[[#This Row],[Localidade]]&amp;"'"</f>
        <v>'R6'</v>
      </c>
      <c r="J616" s="14" t="s">
        <v>8399</v>
      </c>
      <c r="K616" s="14" t="str">
        <f>"'"&amp;TabClienteLocalidade[[#This Row],[Colunas2]]&amp;"'"</f>
        <v>'BELEM'</v>
      </c>
      <c r="L616" s="14" t="s">
        <v>8399</v>
      </c>
      <c r="M616" s="14" t="str">
        <f>"'"&amp;TabClienteLocalidade[[#This Row],[UF]]&amp;"'"</f>
        <v>'PA'</v>
      </c>
      <c r="N616" s="14" t="s">
        <v>8399</v>
      </c>
      <c r="O616" s="14" t="str">
        <f>"'"&amp;IFERROR(TabClienteLocalidade[[#This Row],[Lat]],"")&amp;"'"</f>
        <v>''</v>
      </c>
      <c r="P616" s="14" t="s">
        <v>8399</v>
      </c>
      <c r="Q616" s="14" t="str">
        <f>"'"&amp;IFERROR(TabClienteLocalidade[[#This Row],[Log]],"")&amp;"'"</f>
        <v>''</v>
      </c>
      <c r="R616" s="14" t="s">
        <v>8399</v>
      </c>
      <c r="S616" s="14" t="str">
        <f t="shared" si="39"/>
        <v>'0'</v>
      </c>
      <c r="T616" s="213" t="s">
        <v>8397</v>
      </c>
      <c r="U616" s="213">
        <f>COUNTIFS(CLIENTE_FORN[NICK],TabClienteLocalidade[[#This Row],[Cliente]])</f>
        <v>1</v>
      </c>
      <c r="V616" s="145" t="s">
        <v>241</v>
      </c>
      <c r="W616" s="145"/>
      <c r="X616" s="145" t="s">
        <v>7384</v>
      </c>
      <c r="Y616" s="176" t="str">
        <f>IFERROR(INDEX(EtaCliente!K:K,MATCH(TabClienteLocalidade[[#This Row],[Validação]],EtaCliente!$B:$B,0)),TabClienteLocalidade[[#This Row],[Colunas14]])</f>
        <v>PA</v>
      </c>
      <c r="Z616" s="176" t="str">
        <f>IFERROR(INDEX(EtaCliente!M:M,MATCH(TabClienteLocalidade[[#This Row],[Validação]],EtaCliente!$B:$B,0)),TabClienteLocalidade[[#This Row],[Colunas13]])</f>
        <v>BELEM</v>
      </c>
      <c r="AA616" s="147">
        <f>COUNTIFS(EtaCliente!B:B,AB616,EtaCliente!B:B,"&gt;&amp;1")</f>
        <v>1</v>
      </c>
      <c r="AB616" s="146" t="str">
        <f>IF(TabClienteLocalidade[[#This Row],[Cliente]]="","",TabClienteLocalidade[[#This Row],[Cliente]]&amp;" - "&amp;TabClienteLocalidade[[#This Row],[Localidade]])</f>
        <v>COSANPA - R6</v>
      </c>
      <c r="AC616" s="191"/>
      <c r="AD616" s="191" t="e">
        <f t="shared" si="36"/>
        <v>#VALUE!</v>
      </c>
      <c r="AE616" s="191" t="e">
        <f t="shared" si="37"/>
        <v>#VALUE!</v>
      </c>
      <c r="AF616" s="191"/>
      <c r="AG616" s="191"/>
      <c r="AH616" s="191"/>
    </row>
    <row r="617" spans="1:34" x14ac:dyDescent="0.2">
      <c r="A617" s="14" t="str">
        <f t="shared" si="38"/>
        <v>(614, 'COSANPA', '', 'SALGADO GRANDE', 'BELEM', 'PA', '', '', '0'),</v>
      </c>
      <c r="B617" s="14" t="s">
        <v>8395</v>
      </c>
      <c r="C617" s="14">
        <v>614</v>
      </c>
      <c r="D617" s="14" t="s">
        <v>8399</v>
      </c>
      <c r="E617" s="14" t="str">
        <f>"'"&amp;TabClienteLocalidade[[#This Row],[Cliente]]&amp;"'"</f>
        <v>'COSANPA'</v>
      </c>
      <c r="F617" s="14" t="s">
        <v>8399</v>
      </c>
      <c r="G617" s="14" t="str">
        <f>"'"&amp;TabClienteLocalidade[[#This Row],[Regional]]&amp;"'"</f>
        <v>''</v>
      </c>
      <c r="H617" s="14" t="s">
        <v>8399</v>
      </c>
      <c r="I617" s="14" t="str">
        <f>"'"&amp;TabClienteLocalidade[[#This Row],[Localidade]]&amp;"'"</f>
        <v>'SALGADO GRANDE'</v>
      </c>
      <c r="J617" s="14" t="s">
        <v>8399</v>
      </c>
      <c r="K617" s="14" t="str">
        <f>"'"&amp;TabClienteLocalidade[[#This Row],[Colunas2]]&amp;"'"</f>
        <v>'BELEM'</v>
      </c>
      <c r="L617" s="14" t="s">
        <v>8399</v>
      </c>
      <c r="M617" s="14" t="str">
        <f>"'"&amp;TabClienteLocalidade[[#This Row],[UF]]&amp;"'"</f>
        <v>'PA'</v>
      </c>
      <c r="N617" s="14" t="s">
        <v>8399</v>
      </c>
      <c r="O617" s="14" t="str">
        <f>"'"&amp;IFERROR(TabClienteLocalidade[[#This Row],[Lat]],"")&amp;"'"</f>
        <v>''</v>
      </c>
      <c r="P617" s="14" t="s">
        <v>8399</v>
      </c>
      <c r="Q617" s="14" t="str">
        <f>"'"&amp;IFERROR(TabClienteLocalidade[[#This Row],[Log]],"")&amp;"'"</f>
        <v>''</v>
      </c>
      <c r="R617" s="14" t="s">
        <v>8399</v>
      </c>
      <c r="S617" s="14" t="str">
        <f t="shared" si="39"/>
        <v>'0'</v>
      </c>
      <c r="T617" s="213" t="s">
        <v>8397</v>
      </c>
      <c r="U617" s="213">
        <f>COUNTIFS(CLIENTE_FORN[NICK],TabClienteLocalidade[[#This Row],[Cliente]])</f>
        <v>1</v>
      </c>
      <c r="V617" s="145" t="s">
        <v>241</v>
      </c>
      <c r="W617" s="145"/>
      <c r="X617" s="145" t="s">
        <v>1864</v>
      </c>
      <c r="Y617" s="176" t="str">
        <f>IFERROR(INDEX(EtaCliente!K:K,MATCH(TabClienteLocalidade[[#This Row],[Validação]],EtaCliente!$B:$B,0)),TabClienteLocalidade[[#This Row],[Colunas14]])</f>
        <v>PA</v>
      </c>
      <c r="Z617" s="176" t="str">
        <f>IFERROR(INDEX(EtaCliente!M:M,MATCH(TabClienteLocalidade[[#This Row],[Validação]],EtaCliente!$B:$B,0)),TabClienteLocalidade[[#This Row],[Colunas13]])</f>
        <v>BELEM</v>
      </c>
      <c r="AA617" s="147">
        <f>COUNTIFS(EtaCliente!B:B,AB617,EtaCliente!B:B,"&gt;&amp;1")</f>
        <v>1</v>
      </c>
      <c r="AB617" s="146" t="str">
        <f>IF(TabClienteLocalidade[[#This Row],[Cliente]]="","",TabClienteLocalidade[[#This Row],[Cliente]]&amp;" - "&amp;TabClienteLocalidade[[#This Row],[Localidade]])</f>
        <v>COSANPA - SALGADO GRANDE</v>
      </c>
      <c r="AC617" s="191"/>
      <c r="AD617" s="191" t="e">
        <f t="shared" si="36"/>
        <v>#VALUE!</v>
      </c>
      <c r="AE617" s="191" t="e">
        <f t="shared" si="37"/>
        <v>#VALUE!</v>
      </c>
      <c r="AF617" s="191"/>
      <c r="AG617" s="191"/>
      <c r="AH617" s="191"/>
    </row>
    <row r="618" spans="1:34" x14ac:dyDescent="0.2">
      <c r="A618" s="14" t="str">
        <f t="shared" si="38"/>
        <v>(615, 'COSANPA', '', 'SALINOPOLIS', 'SALINOPOLIS', 'PA', '', '', '0'),</v>
      </c>
      <c r="B618" s="14" t="s">
        <v>8395</v>
      </c>
      <c r="C618" s="14">
        <v>615</v>
      </c>
      <c r="D618" s="14" t="s">
        <v>8399</v>
      </c>
      <c r="E618" s="14" t="str">
        <f>"'"&amp;TabClienteLocalidade[[#This Row],[Cliente]]&amp;"'"</f>
        <v>'COSANPA'</v>
      </c>
      <c r="F618" s="14" t="s">
        <v>8399</v>
      </c>
      <c r="G618" s="14" t="str">
        <f>"'"&amp;TabClienteLocalidade[[#This Row],[Regional]]&amp;"'"</f>
        <v>''</v>
      </c>
      <c r="H618" s="14" t="s">
        <v>8399</v>
      </c>
      <c r="I618" s="14" t="str">
        <f>"'"&amp;TabClienteLocalidade[[#This Row],[Localidade]]&amp;"'"</f>
        <v>'SALINOPOLIS'</v>
      </c>
      <c r="J618" s="14" t="s">
        <v>8399</v>
      </c>
      <c r="K618" s="14" t="str">
        <f>"'"&amp;TabClienteLocalidade[[#This Row],[Colunas2]]&amp;"'"</f>
        <v>'SALINOPOLIS'</v>
      </c>
      <c r="L618" s="14" t="s">
        <v>8399</v>
      </c>
      <c r="M618" s="14" t="str">
        <f>"'"&amp;TabClienteLocalidade[[#This Row],[UF]]&amp;"'"</f>
        <v>'PA'</v>
      </c>
      <c r="N618" s="14" t="s">
        <v>8399</v>
      </c>
      <c r="O618" s="14" t="str">
        <f>"'"&amp;IFERROR(TabClienteLocalidade[[#This Row],[Lat]],"")&amp;"'"</f>
        <v>''</v>
      </c>
      <c r="P618" s="14" t="s">
        <v>8399</v>
      </c>
      <c r="Q618" s="14" t="str">
        <f>"'"&amp;IFERROR(TabClienteLocalidade[[#This Row],[Log]],"")&amp;"'"</f>
        <v>''</v>
      </c>
      <c r="R618" s="14" t="s">
        <v>8399</v>
      </c>
      <c r="S618" s="14" t="str">
        <f t="shared" si="39"/>
        <v>'0'</v>
      </c>
      <c r="T618" s="213" t="s">
        <v>8397</v>
      </c>
      <c r="U618" s="213">
        <f>COUNTIFS(CLIENTE_FORN[NICK],TabClienteLocalidade[[#This Row],[Cliente]])</f>
        <v>1</v>
      </c>
      <c r="V618" s="145" t="s">
        <v>241</v>
      </c>
      <c r="W618" s="145"/>
      <c r="X618" s="145" t="s">
        <v>1865</v>
      </c>
      <c r="Y618" s="176" t="str">
        <f>IFERROR(INDEX(EtaCliente!K:K,MATCH(TabClienteLocalidade[[#This Row],[Validação]],EtaCliente!$B:$B,0)),TabClienteLocalidade[[#This Row],[Colunas14]])</f>
        <v>PA</v>
      </c>
      <c r="Z618" s="176" t="str">
        <f>IFERROR(INDEX(EtaCliente!M:M,MATCH(TabClienteLocalidade[[#This Row],[Validação]],EtaCliente!$B:$B,0)),TabClienteLocalidade[[#This Row],[Colunas13]])</f>
        <v>SALINOPOLIS</v>
      </c>
      <c r="AA618" s="147">
        <f>COUNTIFS(EtaCliente!B:B,AB618,EtaCliente!B:B,"&gt;&amp;1")</f>
        <v>1</v>
      </c>
      <c r="AB618" s="146" t="str">
        <f>IF(TabClienteLocalidade[[#This Row],[Cliente]]="","",TabClienteLocalidade[[#This Row],[Cliente]]&amp;" - "&amp;TabClienteLocalidade[[#This Row],[Localidade]])</f>
        <v>COSANPA - SALINOPOLIS</v>
      </c>
      <c r="AC618" s="191"/>
      <c r="AD618" s="191" t="e">
        <f t="shared" si="36"/>
        <v>#VALUE!</v>
      </c>
      <c r="AE618" s="191" t="e">
        <f t="shared" si="37"/>
        <v>#VALUE!</v>
      </c>
      <c r="AF618" s="191"/>
      <c r="AG618" s="191"/>
      <c r="AH618" s="191"/>
    </row>
    <row r="619" spans="1:34" x14ac:dyDescent="0.2">
      <c r="A619" s="14" t="str">
        <f t="shared" si="38"/>
        <v>(616, 'COSANPA', '', 'SALVA TERRA', 'SALVATERRA', 'PA', '', '', '0'),</v>
      </c>
      <c r="B619" s="14" t="s">
        <v>8395</v>
      </c>
      <c r="C619" s="14">
        <v>616</v>
      </c>
      <c r="D619" s="14" t="s">
        <v>8399</v>
      </c>
      <c r="E619" s="14" t="str">
        <f>"'"&amp;TabClienteLocalidade[[#This Row],[Cliente]]&amp;"'"</f>
        <v>'COSANPA'</v>
      </c>
      <c r="F619" s="14" t="s">
        <v>8399</v>
      </c>
      <c r="G619" s="14" t="str">
        <f>"'"&amp;TabClienteLocalidade[[#This Row],[Regional]]&amp;"'"</f>
        <v>''</v>
      </c>
      <c r="H619" s="14" t="s">
        <v>8399</v>
      </c>
      <c r="I619" s="14" t="str">
        <f>"'"&amp;TabClienteLocalidade[[#This Row],[Localidade]]&amp;"'"</f>
        <v>'SALVA TERRA'</v>
      </c>
      <c r="J619" s="14" t="s">
        <v>8399</v>
      </c>
      <c r="K619" s="14" t="str">
        <f>"'"&amp;TabClienteLocalidade[[#This Row],[Colunas2]]&amp;"'"</f>
        <v>'SALVATERRA'</v>
      </c>
      <c r="L619" s="14" t="s">
        <v>8399</v>
      </c>
      <c r="M619" s="14" t="str">
        <f>"'"&amp;TabClienteLocalidade[[#This Row],[UF]]&amp;"'"</f>
        <v>'PA'</v>
      </c>
      <c r="N619" s="14" t="s">
        <v>8399</v>
      </c>
      <c r="O619" s="14" t="str">
        <f>"'"&amp;IFERROR(TabClienteLocalidade[[#This Row],[Lat]],"")&amp;"'"</f>
        <v>''</v>
      </c>
      <c r="P619" s="14" t="s">
        <v>8399</v>
      </c>
      <c r="Q619" s="14" t="str">
        <f>"'"&amp;IFERROR(TabClienteLocalidade[[#This Row],[Log]],"")&amp;"'"</f>
        <v>''</v>
      </c>
      <c r="R619" s="14" t="s">
        <v>8399</v>
      </c>
      <c r="S619" s="14" t="str">
        <f t="shared" si="39"/>
        <v>'0'</v>
      </c>
      <c r="T619" s="213" t="s">
        <v>8397</v>
      </c>
      <c r="U619" s="213">
        <f>COUNTIFS(CLIENTE_FORN[NICK],TabClienteLocalidade[[#This Row],[Cliente]])</f>
        <v>1</v>
      </c>
      <c r="V619" s="145" t="s">
        <v>241</v>
      </c>
      <c r="W619" s="145"/>
      <c r="X619" s="145" t="s">
        <v>1866</v>
      </c>
      <c r="Y619" s="176" t="str">
        <f>IFERROR(INDEX(EtaCliente!K:K,MATCH(TabClienteLocalidade[[#This Row],[Validação]],EtaCliente!$B:$B,0)),TabClienteLocalidade[[#This Row],[Colunas14]])</f>
        <v>PA</v>
      </c>
      <c r="Z619" s="176" t="str">
        <f>IFERROR(INDEX(EtaCliente!M:M,MATCH(TabClienteLocalidade[[#This Row],[Validação]],EtaCliente!$B:$B,0)),TabClienteLocalidade[[#This Row],[Colunas13]])</f>
        <v>SALVATERRA</v>
      </c>
      <c r="AA619" s="147">
        <f>COUNTIFS(EtaCliente!B:B,AB619,EtaCliente!B:B,"&gt;&amp;1")</f>
        <v>1</v>
      </c>
      <c r="AB619" s="146" t="str">
        <f>IF(TabClienteLocalidade[[#This Row],[Cliente]]="","",TabClienteLocalidade[[#This Row],[Cliente]]&amp;" - "&amp;TabClienteLocalidade[[#This Row],[Localidade]])</f>
        <v>COSANPA - SALVA TERRA</v>
      </c>
      <c r="AC619" s="191"/>
      <c r="AD619" s="191" t="e">
        <f t="shared" si="36"/>
        <v>#VALUE!</v>
      </c>
      <c r="AE619" s="191" t="e">
        <f t="shared" si="37"/>
        <v>#VALUE!</v>
      </c>
      <c r="AF619" s="191"/>
      <c r="AG619" s="191"/>
      <c r="AH619" s="191"/>
    </row>
    <row r="620" spans="1:34" x14ac:dyDescent="0.2">
      <c r="A620" s="14" t="str">
        <f t="shared" si="38"/>
        <v>(617, 'COSANPA', '', 'SANTA CRUZ DO ARARI', 'SANTA CRUZ DO ARARI', 'PA', '', '', '0'),</v>
      </c>
      <c r="B620" s="14" t="s">
        <v>8395</v>
      </c>
      <c r="C620" s="14">
        <v>617</v>
      </c>
      <c r="D620" s="14" t="s">
        <v>8399</v>
      </c>
      <c r="E620" s="14" t="str">
        <f>"'"&amp;TabClienteLocalidade[[#This Row],[Cliente]]&amp;"'"</f>
        <v>'COSANPA'</v>
      </c>
      <c r="F620" s="14" t="s">
        <v>8399</v>
      </c>
      <c r="G620" s="14" t="str">
        <f>"'"&amp;TabClienteLocalidade[[#This Row],[Regional]]&amp;"'"</f>
        <v>''</v>
      </c>
      <c r="H620" s="14" t="s">
        <v>8399</v>
      </c>
      <c r="I620" s="14" t="str">
        <f>"'"&amp;TabClienteLocalidade[[#This Row],[Localidade]]&amp;"'"</f>
        <v>'SANTA CRUZ DO ARARI'</v>
      </c>
      <c r="J620" s="14" t="s">
        <v>8399</v>
      </c>
      <c r="K620" s="14" t="str">
        <f>"'"&amp;TabClienteLocalidade[[#This Row],[Colunas2]]&amp;"'"</f>
        <v>'SANTA CRUZ DO ARARI'</v>
      </c>
      <c r="L620" s="14" t="s">
        <v>8399</v>
      </c>
      <c r="M620" s="14" t="str">
        <f>"'"&amp;TabClienteLocalidade[[#This Row],[UF]]&amp;"'"</f>
        <v>'PA'</v>
      </c>
      <c r="N620" s="14" t="s">
        <v>8399</v>
      </c>
      <c r="O620" s="14" t="str">
        <f>"'"&amp;IFERROR(TabClienteLocalidade[[#This Row],[Lat]],"")&amp;"'"</f>
        <v>''</v>
      </c>
      <c r="P620" s="14" t="s">
        <v>8399</v>
      </c>
      <c r="Q620" s="14" t="str">
        <f>"'"&amp;IFERROR(TabClienteLocalidade[[#This Row],[Log]],"")&amp;"'"</f>
        <v>''</v>
      </c>
      <c r="R620" s="14" t="s">
        <v>8399</v>
      </c>
      <c r="S620" s="14" t="str">
        <f t="shared" si="39"/>
        <v>'0'</v>
      </c>
      <c r="T620" s="213" t="s">
        <v>8397</v>
      </c>
      <c r="U620" s="213">
        <f>COUNTIFS(CLIENTE_FORN[NICK],TabClienteLocalidade[[#This Row],[Cliente]])</f>
        <v>1</v>
      </c>
      <c r="V620" s="145" t="s">
        <v>241</v>
      </c>
      <c r="W620" s="145"/>
      <c r="X620" s="145" t="s">
        <v>1872</v>
      </c>
      <c r="Y620" s="176" t="str">
        <f>IFERROR(INDEX(EtaCliente!K:K,MATCH(TabClienteLocalidade[[#This Row],[Validação]],EtaCliente!$B:$B,0)),TabClienteLocalidade[[#This Row],[Colunas14]])</f>
        <v>PA</v>
      </c>
      <c r="Z620" s="176" t="str">
        <f>IFERROR(INDEX(EtaCliente!M:M,MATCH(TabClienteLocalidade[[#This Row],[Validação]],EtaCliente!$B:$B,0)),TabClienteLocalidade[[#This Row],[Colunas13]])</f>
        <v>SANTA CRUZ DO ARARI</v>
      </c>
      <c r="AA620" s="147">
        <f>COUNTIFS(EtaCliente!B:B,AB620,EtaCliente!B:B,"&gt;&amp;1")</f>
        <v>1</v>
      </c>
      <c r="AB620" s="146" t="str">
        <f>IF(TabClienteLocalidade[[#This Row],[Cliente]]="","",TabClienteLocalidade[[#This Row],[Cliente]]&amp;" - "&amp;TabClienteLocalidade[[#This Row],[Localidade]])</f>
        <v>COSANPA - SANTA CRUZ DO ARARI</v>
      </c>
      <c r="AC620" s="191"/>
      <c r="AD620" s="191" t="e">
        <f t="shared" si="36"/>
        <v>#VALUE!</v>
      </c>
      <c r="AE620" s="191" t="e">
        <f t="shared" si="37"/>
        <v>#VALUE!</v>
      </c>
      <c r="AF620" s="191"/>
      <c r="AG620" s="191"/>
      <c r="AH620" s="191"/>
    </row>
    <row r="621" spans="1:34" x14ac:dyDescent="0.2">
      <c r="A621" s="14" t="str">
        <f t="shared" si="38"/>
        <v>(618, 'COSANPA', '', 'SANTA LUZIA DO PARA', 'SANTA LUZIA DO PARA', 'PA', '', '', '0'),</v>
      </c>
      <c r="B621" s="14" t="s">
        <v>8395</v>
      </c>
      <c r="C621" s="14">
        <v>618</v>
      </c>
      <c r="D621" s="14" t="s">
        <v>8399</v>
      </c>
      <c r="E621" s="14" t="str">
        <f>"'"&amp;TabClienteLocalidade[[#This Row],[Cliente]]&amp;"'"</f>
        <v>'COSANPA'</v>
      </c>
      <c r="F621" s="14" t="s">
        <v>8399</v>
      </c>
      <c r="G621" s="14" t="str">
        <f>"'"&amp;TabClienteLocalidade[[#This Row],[Regional]]&amp;"'"</f>
        <v>''</v>
      </c>
      <c r="H621" s="14" t="s">
        <v>8399</v>
      </c>
      <c r="I621" s="14" t="str">
        <f>"'"&amp;TabClienteLocalidade[[#This Row],[Localidade]]&amp;"'"</f>
        <v>'SANTA LUZIA DO PARA'</v>
      </c>
      <c r="J621" s="14" t="s">
        <v>8399</v>
      </c>
      <c r="K621" s="14" t="str">
        <f>"'"&amp;TabClienteLocalidade[[#This Row],[Colunas2]]&amp;"'"</f>
        <v>'SANTA LUZIA DO PARA'</v>
      </c>
      <c r="L621" s="14" t="s">
        <v>8399</v>
      </c>
      <c r="M621" s="14" t="str">
        <f>"'"&amp;TabClienteLocalidade[[#This Row],[UF]]&amp;"'"</f>
        <v>'PA'</v>
      </c>
      <c r="N621" s="14" t="s">
        <v>8399</v>
      </c>
      <c r="O621" s="14" t="str">
        <f>"'"&amp;IFERROR(TabClienteLocalidade[[#This Row],[Lat]],"")&amp;"'"</f>
        <v>''</v>
      </c>
      <c r="P621" s="14" t="s">
        <v>8399</v>
      </c>
      <c r="Q621" s="14" t="str">
        <f>"'"&amp;IFERROR(TabClienteLocalidade[[#This Row],[Log]],"")&amp;"'"</f>
        <v>''</v>
      </c>
      <c r="R621" s="14" t="s">
        <v>8399</v>
      </c>
      <c r="S621" s="14" t="str">
        <f t="shared" si="39"/>
        <v>'0'</v>
      </c>
      <c r="T621" s="213" t="s">
        <v>8397</v>
      </c>
      <c r="U621" s="213">
        <f>COUNTIFS(CLIENTE_FORN[NICK],TabClienteLocalidade[[#This Row],[Cliente]])</f>
        <v>1</v>
      </c>
      <c r="V621" s="145" t="s">
        <v>241</v>
      </c>
      <c r="W621" s="145"/>
      <c r="X621" s="145" t="s">
        <v>1873</v>
      </c>
      <c r="Y621" s="176" t="str">
        <f>IFERROR(INDEX(EtaCliente!K:K,MATCH(TabClienteLocalidade[[#This Row],[Validação]],EtaCliente!$B:$B,0)),TabClienteLocalidade[[#This Row],[Colunas14]])</f>
        <v>PA</v>
      </c>
      <c r="Z621" s="176" t="str">
        <f>IFERROR(INDEX(EtaCliente!M:M,MATCH(TabClienteLocalidade[[#This Row],[Validação]],EtaCliente!$B:$B,0)),TabClienteLocalidade[[#This Row],[Colunas13]])</f>
        <v>SANTA LUZIA DO PARA</v>
      </c>
      <c r="AA621" s="147">
        <f>COUNTIFS(EtaCliente!B:B,AB621,EtaCliente!B:B,"&gt;&amp;1")</f>
        <v>1</v>
      </c>
      <c r="AB621" s="146" t="str">
        <f>IF(TabClienteLocalidade[[#This Row],[Cliente]]="","",TabClienteLocalidade[[#This Row],[Cliente]]&amp;" - "&amp;TabClienteLocalidade[[#This Row],[Localidade]])</f>
        <v>COSANPA - SANTA LUZIA DO PARA</v>
      </c>
      <c r="AC621" s="191"/>
      <c r="AD621" s="191" t="e">
        <f t="shared" si="36"/>
        <v>#VALUE!</v>
      </c>
      <c r="AE621" s="191" t="e">
        <f t="shared" si="37"/>
        <v>#VALUE!</v>
      </c>
      <c r="AF621" s="191"/>
      <c r="AG621" s="191"/>
      <c r="AH621" s="191"/>
    </row>
    <row r="622" spans="1:34" x14ac:dyDescent="0.2">
      <c r="A622" s="14" t="str">
        <f t="shared" si="38"/>
        <v>(619, 'COSANPA', '', 'SANTA MARIA DAS BARREIRAS', 'SANTA MARIA DAS BARREIRAS', 'PA', '', '', '0'),</v>
      </c>
      <c r="B622" s="14" t="s">
        <v>8395</v>
      </c>
      <c r="C622" s="14">
        <v>619</v>
      </c>
      <c r="D622" s="14" t="s">
        <v>8399</v>
      </c>
      <c r="E622" s="14" t="str">
        <f>"'"&amp;TabClienteLocalidade[[#This Row],[Cliente]]&amp;"'"</f>
        <v>'COSANPA'</v>
      </c>
      <c r="F622" s="14" t="s">
        <v>8399</v>
      </c>
      <c r="G622" s="14" t="str">
        <f>"'"&amp;TabClienteLocalidade[[#This Row],[Regional]]&amp;"'"</f>
        <v>''</v>
      </c>
      <c r="H622" s="14" t="s">
        <v>8399</v>
      </c>
      <c r="I622" s="14" t="str">
        <f>"'"&amp;TabClienteLocalidade[[#This Row],[Localidade]]&amp;"'"</f>
        <v>'SANTA MARIA DAS BARREIRAS'</v>
      </c>
      <c r="J622" s="14" t="s">
        <v>8399</v>
      </c>
      <c r="K622" s="14" t="str">
        <f>"'"&amp;TabClienteLocalidade[[#This Row],[Colunas2]]&amp;"'"</f>
        <v>'SANTA MARIA DAS BARREIRAS'</v>
      </c>
      <c r="L622" s="14" t="s">
        <v>8399</v>
      </c>
      <c r="M622" s="14" t="str">
        <f>"'"&amp;TabClienteLocalidade[[#This Row],[UF]]&amp;"'"</f>
        <v>'PA'</v>
      </c>
      <c r="N622" s="14" t="s">
        <v>8399</v>
      </c>
      <c r="O622" s="14" t="str">
        <f>"'"&amp;IFERROR(TabClienteLocalidade[[#This Row],[Lat]],"")&amp;"'"</f>
        <v>''</v>
      </c>
      <c r="P622" s="14" t="s">
        <v>8399</v>
      </c>
      <c r="Q622" s="14" t="str">
        <f>"'"&amp;IFERROR(TabClienteLocalidade[[#This Row],[Log]],"")&amp;"'"</f>
        <v>''</v>
      </c>
      <c r="R622" s="14" t="s">
        <v>8399</v>
      </c>
      <c r="S622" s="14" t="str">
        <f t="shared" si="39"/>
        <v>'0'</v>
      </c>
      <c r="T622" s="213" t="s">
        <v>8397</v>
      </c>
      <c r="U622" s="213">
        <f>COUNTIFS(CLIENTE_FORN[NICK],TabClienteLocalidade[[#This Row],[Cliente]])</f>
        <v>1</v>
      </c>
      <c r="V622" s="145" t="s">
        <v>241</v>
      </c>
      <c r="W622" s="145"/>
      <c r="X622" s="145" t="s">
        <v>1874</v>
      </c>
      <c r="Y622" s="176" t="str">
        <f>IFERROR(INDEX(EtaCliente!K:K,MATCH(TabClienteLocalidade[[#This Row],[Validação]],EtaCliente!$B:$B,0)),TabClienteLocalidade[[#This Row],[Colunas14]])</f>
        <v>PA</v>
      </c>
      <c r="Z622" s="176" t="str">
        <f>IFERROR(INDEX(EtaCliente!M:M,MATCH(TabClienteLocalidade[[#This Row],[Validação]],EtaCliente!$B:$B,0)),TabClienteLocalidade[[#This Row],[Colunas13]])</f>
        <v>SANTA MARIA DAS BARREIRAS</v>
      </c>
      <c r="AA622" s="147">
        <f>COUNTIFS(EtaCliente!B:B,AB622,EtaCliente!B:B,"&gt;&amp;1")</f>
        <v>1</v>
      </c>
      <c r="AB622" s="146" t="str">
        <f>IF(TabClienteLocalidade[[#This Row],[Cliente]]="","",TabClienteLocalidade[[#This Row],[Cliente]]&amp;" - "&amp;TabClienteLocalidade[[#This Row],[Localidade]])</f>
        <v>COSANPA - SANTA MARIA DAS BARREIRAS</v>
      </c>
      <c r="AC622" s="191"/>
      <c r="AD622" s="191" t="e">
        <f t="shared" si="36"/>
        <v>#VALUE!</v>
      </c>
      <c r="AE622" s="191" t="e">
        <f t="shared" si="37"/>
        <v>#VALUE!</v>
      </c>
      <c r="AF622" s="191"/>
      <c r="AG622" s="191"/>
      <c r="AH622" s="191"/>
    </row>
    <row r="623" spans="1:34" x14ac:dyDescent="0.2">
      <c r="A623" s="14" t="str">
        <f t="shared" si="38"/>
        <v>(620, 'COSANPA', '', 'SANTA MARIA DO PARA', 'SANTA MARIA DO PARA', 'PA', '', '', '0'),</v>
      </c>
      <c r="B623" s="14" t="s">
        <v>8395</v>
      </c>
      <c r="C623" s="14">
        <v>620</v>
      </c>
      <c r="D623" s="14" t="s">
        <v>8399</v>
      </c>
      <c r="E623" s="14" t="str">
        <f>"'"&amp;TabClienteLocalidade[[#This Row],[Cliente]]&amp;"'"</f>
        <v>'COSANPA'</v>
      </c>
      <c r="F623" s="14" t="s">
        <v>8399</v>
      </c>
      <c r="G623" s="14" t="str">
        <f>"'"&amp;TabClienteLocalidade[[#This Row],[Regional]]&amp;"'"</f>
        <v>''</v>
      </c>
      <c r="H623" s="14" t="s">
        <v>8399</v>
      </c>
      <c r="I623" s="14" t="str">
        <f>"'"&amp;TabClienteLocalidade[[#This Row],[Localidade]]&amp;"'"</f>
        <v>'SANTA MARIA DO PARA'</v>
      </c>
      <c r="J623" s="14" t="s">
        <v>8399</v>
      </c>
      <c r="K623" s="14" t="str">
        <f>"'"&amp;TabClienteLocalidade[[#This Row],[Colunas2]]&amp;"'"</f>
        <v>'SANTA MARIA DO PARA'</v>
      </c>
      <c r="L623" s="14" t="s">
        <v>8399</v>
      </c>
      <c r="M623" s="14" t="str">
        <f>"'"&amp;TabClienteLocalidade[[#This Row],[UF]]&amp;"'"</f>
        <v>'PA'</v>
      </c>
      <c r="N623" s="14" t="s">
        <v>8399</v>
      </c>
      <c r="O623" s="14" t="str">
        <f>"'"&amp;IFERROR(TabClienteLocalidade[[#This Row],[Lat]],"")&amp;"'"</f>
        <v>''</v>
      </c>
      <c r="P623" s="14" t="s">
        <v>8399</v>
      </c>
      <c r="Q623" s="14" t="str">
        <f>"'"&amp;IFERROR(TabClienteLocalidade[[#This Row],[Log]],"")&amp;"'"</f>
        <v>''</v>
      </c>
      <c r="R623" s="14" t="s">
        <v>8399</v>
      </c>
      <c r="S623" s="14" t="str">
        <f t="shared" si="39"/>
        <v>'0'</v>
      </c>
      <c r="T623" s="213" t="s">
        <v>8397</v>
      </c>
      <c r="U623" s="213">
        <f>COUNTIFS(CLIENTE_FORN[NICK],TabClienteLocalidade[[#This Row],[Cliente]])</f>
        <v>1</v>
      </c>
      <c r="V623" s="145" t="s">
        <v>241</v>
      </c>
      <c r="W623" s="145"/>
      <c r="X623" s="145" t="s">
        <v>1875</v>
      </c>
      <c r="Y623" s="176" t="str">
        <f>IFERROR(INDEX(EtaCliente!K:K,MATCH(TabClienteLocalidade[[#This Row],[Validação]],EtaCliente!$B:$B,0)),TabClienteLocalidade[[#This Row],[Colunas14]])</f>
        <v>PA</v>
      </c>
      <c r="Z623" s="176" t="str">
        <f>IFERROR(INDEX(EtaCliente!M:M,MATCH(TabClienteLocalidade[[#This Row],[Validação]],EtaCliente!$B:$B,0)),TabClienteLocalidade[[#This Row],[Colunas13]])</f>
        <v>SANTA MARIA DO PARA</v>
      </c>
      <c r="AA623" s="147">
        <f>COUNTIFS(EtaCliente!B:B,AB623,EtaCliente!B:B,"&gt;&amp;1")</f>
        <v>1</v>
      </c>
      <c r="AB623" s="146" t="str">
        <f>IF(TabClienteLocalidade[[#This Row],[Cliente]]="","",TabClienteLocalidade[[#This Row],[Cliente]]&amp;" - "&amp;TabClienteLocalidade[[#This Row],[Localidade]])</f>
        <v>COSANPA - SANTA MARIA DO PARA</v>
      </c>
      <c r="AC623" s="191"/>
      <c r="AD623" s="191" t="e">
        <f t="shared" si="36"/>
        <v>#VALUE!</v>
      </c>
      <c r="AE623" s="191" t="e">
        <f t="shared" si="37"/>
        <v>#VALUE!</v>
      </c>
      <c r="AF623" s="191"/>
      <c r="AG623" s="191"/>
      <c r="AH623" s="191"/>
    </row>
    <row r="624" spans="1:34" x14ac:dyDescent="0.2">
      <c r="A624" s="14" t="str">
        <f t="shared" si="38"/>
        <v>(621, 'COSANPA', 'BAIXO AMAZONAS', 'SANTAREM', 'SANTAREM', 'PA', '-2.4434211', '-54.7312665', '0'),</v>
      </c>
      <c r="B624" s="14" t="s">
        <v>8395</v>
      </c>
      <c r="C624" s="14">
        <v>621</v>
      </c>
      <c r="D624" s="14" t="s">
        <v>8399</v>
      </c>
      <c r="E624" s="14" t="str">
        <f>"'"&amp;TabClienteLocalidade[[#This Row],[Cliente]]&amp;"'"</f>
        <v>'COSANPA'</v>
      </c>
      <c r="F624" s="14" t="s">
        <v>8399</v>
      </c>
      <c r="G624" s="14" t="str">
        <f>"'"&amp;TabClienteLocalidade[[#This Row],[Regional]]&amp;"'"</f>
        <v>'BAIXO AMAZONAS'</v>
      </c>
      <c r="H624" s="14" t="s">
        <v>8399</v>
      </c>
      <c r="I624" s="14" t="str">
        <f>"'"&amp;TabClienteLocalidade[[#This Row],[Localidade]]&amp;"'"</f>
        <v>'SANTAREM'</v>
      </c>
      <c r="J624" s="14" t="s">
        <v>8399</v>
      </c>
      <c r="K624" s="14" t="str">
        <f>"'"&amp;TabClienteLocalidade[[#This Row],[Colunas2]]&amp;"'"</f>
        <v>'SANTAREM'</v>
      </c>
      <c r="L624" s="14" t="s">
        <v>8399</v>
      </c>
      <c r="M624" s="14" t="str">
        <f>"'"&amp;TabClienteLocalidade[[#This Row],[UF]]&amp;"'"</f>
        <v>'PA'</v>
      </c>
      <c r="N624" s="14" t="s">
        <v>8399</v>
      </c>
      <c r="O624" s="14" t="str">
        <f>"'"&amp;IFERROR(TabClienteLocalidade[[#This Row],[Lat]],"")&amp;"'"</f>
        <v>'-2.4434211'</v>
      </c>
      <c r="P624" s="14" t="s">
        <v>8399</v>
      </c>
      <c r="Q624" s="14" t="str">
        <f>"'"&amp;IFERROR(TabClienteLocalidade[[#This Row],[Log]],"")&amp;"'"</f>
        <v>'-54.7312665'</v>
      </c>
      <c r="R624" s="14" t="s">
        <v>8399</v>
      </c>
      <c r="S624" s="14" t="str">
        <f t="shared" si="39"/>
        <v>'0'</v>
      </c>
      <c r="T624" s="213" t="s">
        <v>8397</v>
      </c>
      <c r="U624" s="213">
        <f>COUNTIFS(CLIENTE_FORN[NICK],TabClienteLocalidade[[#This Row],[Cliente]])</f>
        <v>1</v>
      </c>
      <c r="V624" s="149" t="s">
        <v>241</v>
      </c>
      <c r="W624" s="150" t="s">
        <v>242</v>
      </c>
      <c r="X624" s="145" t="s">
        <v>1534</v>
      </c>
      <c r="Y624" s="176" t="str">
        <f>IFERROR(INDEX(EtaCliente!K:K,MATCH(TabClienteLocalidade[[#This Row],[Validação]],EtaCliente!$B:$B,0)),TabClienteLocalidade[[#This Row],[Colunas14]])</f>
        <v>PA</v>
      </c>
      <c r="Z624" s="176" t="str">
        <f>IFERROR(INDEX(EtaCliente!M:M,MATCH(TabClienteLocalidade[[#This Row],[Validação]],EtaCliente!$B:$B,0)),TabClienteLocalidade[[#This Row],[Colunas13]])</f>
        <v>SANTAREM</v>
      </c>
      <c r="AA624" s="147">
        <f>COUNTIFS(EtaCliente!B:B,AB624,EtaCliente!B:B,"&gt;&amp;1")</f>
        <v>1</v>
      </c>
      <c r="AB624" s="147" t="str">
        <f>IF(TabClienteLocalidade[[#This Row],[Cliente]]="","",TabClienteLocalidade[[#This Row],[Cliente]]&amp;" - "&amp;TabClienteLocalidade[[#This Row],[Localidade]])</f>
        <v>COSANPA - SANTAREM</v>
      </c>
      <c r="AC624" s="191" t="s">
        <v>8323</v>
      </c>
      <c r="AD624" s="191" t="str">
        <f t="shared" si="36"/>
        <v>-2.4434211</v>
      </c>
      <c r="AE624" s="191" t="str">
        <f t="shared" si="37"/>
        <v>-54.7312665</v>
      </c>
      <c r="AF624" s="191"/>
      <c r="AG624" s="191"/>
      <c r="AH624" s="191"/>
    </row>
    <row r="625" spans="1:34" x14ac:dyDescent="0.2">
      <c r="A625" s="14" t="str">
        <f t="shared" si="38"/>
        <v>(622, 'COSANPA', '', 'SAO BRAZ', 'BELEM', 'PA', '-1.4495656', '-48.4697113', '0'),</v>
      </c>
      <c r="B625" s="14" t="s">
        <v>8395</v>
      </c>
      <c r="C625" s="14">
        <v>622</v>
      </c>
      <c r="D625" s="14" t="s">
        <v>8399</v>
      </c>
      <c r="E625" s="14" t="str">
        <f>"'"&amp;TabClienteLocalidade[[#This Row],[Cliente]]&amp;"'"</f>
        <v>'COSANPA'</v>
      </c>
      <c r="F625" s="14" t="s">
        <v>8399</v>
      </c>
      <c r="G625" s="14" t="str">
        <f>"'"&amp;TabClienteLocalidade[[#This Row],[Regional]]&amp;"'"</f>
        <v>''</v>
      </c>
      <c r="H625" s="14" t="s">
        <v>8399</v>
      </c>
      <c r="I625" s="14" t="str">
        <f>"'"&amp;TabClienteLocalidade[[#This Row],[Localidade]]&amp;"'"</f>
        <v>'SAO BRAZ'</v>
      </c>
      <c r="J625" s="14" t="s">
        <v>8399</v>
      </c>
      <c r="K625" s="14" t="str">
        <f>"'"&amp;TabClienteLocalidade[[#This Row],[Colunas2]]&amp;"'"</f>
        <v>'BELEM'</v>
      </c>
      <c r="L625" s="14" t="s">
        <v>8399</v>
      </c>
      <c r="M625" s="14" t="str">
        <f>"'"&amp;TabClienteLocalidade[[#This Row],[UF]]&amp;"'"</f>
        <v>'PA'</v>
      </c>
      <c r="N625" s="14" t="s">
        <v>8399</v>
      </c>
      <c r="O625" s="14" t="str">
        <f>"'"&amp;IFERROR(TabClienteLocalidade[[#This Row],[Lat]],"")&amp;"'"</f>
        <v>'-1.4495656'</v>
      </c>
      <c r="P625" s="14" t="s">
        <v>8399</v>
      </c>
      <c r="Q625" s="14" t="str">
        <f>"'"&amp;IFERROR(TabClienteLocalidade[[#This Row],[Log]],"")&amp;"'"</f>
        <v>'-48.4697113'</v>
      </c>
      <c r="R625" s="14" t="s">
        <v>8399</v>
      </c>
      <c r="S625" s="14" t="str">
        <f t="shared" si="39"/>
        <v>'0'</v>
      </c>
      <c r="T625" s="213" t="s">
        <v>8397</v>
      </c>
      <c r="U625" s="213">
        <f>COUNTIFS(CLIENTE_FORN[NICK],TabClienteLocalidade[[#This Row],[Cliente]])</f>
        <v>1</v>
      </c>
      <c r="V625" s="143" t="s">
        <v>241</v>
      </c>
      <c r="X625" s="145" t="s">
        <v>1515</v>
      </c>
      <c r="Y625" s="176" t="str">
        <f>IFERROR(INDEX(EtaCliente!K:K,MATCH(TabClienteLocalidade[[#This Row],[Validação]],EtaCliente!$B:$B,0)),TabClienteLocalidade[[#This Row],[Colunas14]])</f>
        <v>PA</v>
      </c>
      <c r="Z625" s="176" t="str">
        <f>IFERROR(INDEX(EtaCliente!M:M,MATCH(TabClienteLocalidade[[#This Row],[Validação]],EtaCliente!$B:$B,0)),TabClienteLocalidade[[#This Row],[Colunas13]])</f>
        <v>BELEM</v>
      </c>
      <c r="AA625" s="147">
        <f>COUNTIFS(EtaCliente!B:B,AB625,EtaCliente!B:B,"&gt;&amp;1")</f>
        <v>1</v>
      </c>
      <c r="AB625" s="147" t="str">
        <f>IF(TabClienteLocalidade[[#This Row],[Cliente]]="","",TabClienteLocalidade[[#This Row],[Cliente]]&amp;" - "&amp;TabClienteLocalidade[[#This Row],[Localidade]])</f>
        <v>COSANPA - SAO BRAZ</v>
      </c>
      <c r="AC625" s="191" t="s">
        <v>8256</v>
      </c>
      <c r="AD625" s="191" t="str">
        <f t="shared" si="36"/>
        <v>-1.4495656</v>
      </c>
      <c r="AE625" s="191" t="str">
        <f t="shared" si="37"/>
        <v>-48.4697113</v>
      </c>
      <c r="AF625" s="191"/>
      <c r="AG625" s="191"/>
      <c r="AH625" s="191"/>
    </row>
    <row r="626" spans="1:34" x14ac:dyDescent="0.2">
      <c r="A626" s="14" t="str">
        <f t="shared" si="38"/>
        <v>(623, 'COSANPA', '', 'SAO CAETANO DE ODOVELAS', 'BELEM', 'PA', '', '', '0'),</v>
      </c>
      <c r="B626" s="14" t="s">
        <v>8395</v>
      </c>
      <c r="C626" s="14">
        <v>623</v>
      </c>
      <c r="D626" s="14" t="s">
        <v>8399</v>
      </c>
      <c r="E626" s="14" t="str">
        <f>"'"&amp;TabClienteLocalidade[[#This Row],[Cliente]]&amp;"'"</f>
        <v>'COSANPA'</v>
      </c>
      <c r="F626" s="14" t="s">
        <v>8399</v>
      </c>
      <c r="G626" s="14" t="str">
        <f>"'"&amp;TabClienteLocalidade[[#This Row],[Regional]]&amp;"'"</f>
        <v>''</v>
      </c>
      <c r="H626" s="14" t="s">
        <v>8399</v>
      </c>
      <c r="I626" s="14" t="str">
        <f>"'"&amp;TabClienteLocalidade[[#This Row],[Localidade]]&amp;"'"</f>
        <v>'SAO CAETANO DE ODOVELAS'</v>
      </c>
      <c r="J626" s="14" t="s">
        <v>8399</v>
      </c>
      <c r="K626" s="14" t="str">
        <f>"'"&amp;TabClienteLocalidade[[#This Row],[Colunas2]]&amp;"'"</f>
        <v>'BELEM'</v>
      </c>
      <c r="L626" s="14" t="s">
        <v>8399</v>
      </c>
      <c r="M626" s="14" t="str">
        <f>"'"&amp;TabClienteLocalidade[[#This Row],[UF]]&amp;"'"</f>
        <v>'PA'</v>
      </c>
      <c r="N626" s="14" t="s">
        <v>8399</v>
      </c>
      <c r="O626" s="14" t="str">
        <f>"'"&amp;IFERROR(TabClienteLocalidade[[#This Row],[Lat]],"")&amp;"'"</f>
        <v>''</v>
      </c>
      <c r="P626" s="14" t="s">
        <v>8399</v>
      </c>
      <c r="Q626" s="14" t="str">
        <f>"'"&amp;IFERROR(TabClienteLocalidade[[#This Row],[Log]],"")&amp;"'"</f>
        <v>''</v>
      </c>
      <c r="R626" s="14" t="s">
        <v>8399</v>
      </c>
      <c r="S626" s="14" t="str">
        <f t="shared" si="39"/>
        <v>'0'</v>
      </c>
      <c r="T626" s="213" t="s">
        <v>8397</v>
      </c>
      <c r="U626" s="213">
        <f>COUNTIFS(CLIENTE_FORN[NICK],TabClienteLocalidade[[#This Row],[Cliente]])</f>
        <v>1</v>
      </c>
      <c r="V626" s="145" t="s">
        <v>241</v>
      </c>
      <c r="W626" s="145"/>
      <c r="X626" s="145" t="s">
        <v>1867</v>
      </c>
      <c r="Y626" s="176" t="str">
        <f>IFERROR(INDEX(EtaCliente!K:K,MATCH(TabClienteLocalidade[[#This Row],[Validação]],EtaCliente!$B:$B,0)),TabClienteLocalidade[[#This Row],[Colunas14]])</f>
        <v>PA</v>
      </c>
      <c r="Z626" s="176" t="str">
        <f>IFERROR(INDEX(EtaCliente!M:M,MATCH(TabClienteLocalidade[[#This Row],[Validação]],EtaCliente!$B:$B,0)),TabClienteLocalidade[[#This Row],[Colunas13]])</f>
        <v>BELEM</v>
      </c>
      <c r="AA626" s="147">
        <f>COUNTIFS(EtaCliente!B:B,AB626,EtaCliente!B:B,"&gt;&amp;1")</f>
        <v>1</v>
      </c>
      <c r="AB626" s="146" t="str">
        <f>IF(TabClienteLocalidade[[#This Row],[Cliente]]="","",TabClienteLocalidade[[#This Row],[Cliente]]&amp;" - "&amp;TabClienteLocalidade[[#This Row],[Localidade]])</f>
        <v>COSANPA - SAO CAETANO DE ODOVELAS</v>
      </c>
      <c r="AC626" s="191"/>
      <c r="AD626" s="191" t="e">
        <f t="shared" si="36"/>
        <v>#VALUE!</v>
      </c>
      <c r="AE626" s="191" t="e">
        <f t="shared" si="37"/>
        <v>#VALUE!</v>
      </c>
      <c r="AF626" s="191"/>
      <c r="AG626" s="191"/>
      <c r="AH626" s="191"/>
    </row>
    <row r="627" spans="1:34" x14ac:dyDescent="0.2">
      <c r="A627" s="14" t="str">
        <f t="shared" si="38"/>
        <v>(624, 'COSANPA', '', 'SAO FELIX DO XINGU', 'BELEM', 'PA', '', '', '0'),</v>
      </c>
      <c r="B627" s="14" t="s">
        <v>8395</v>
      </c>
      <c r="C627" s="14">
        <v>624</v>
      </c>
      <c r="D627" s="14" t="s">
        <v>8399</v>
      </c>
      <c r="E627" s="14" t="str">
        <f>"'"&amp;TabClienteLocalidade[[#This Row],[Cliente]]&amp;"'"</f>
        <v>'COSANPA'</v>
      </c>
      <c r="F627" s="14" t="s">
        <v>8399</v>
      </c>
      <c r="G627" s="14" t="str">
        <f>"'"&amp;TabClienteLocalidade[[#This Row],[Regional]]&amp;"'"</f>
        <v>''</v>
      </c>
      <c r="H627" s="14" t="s">
        <v>8399</v>
      </c>
      <c r="I627" s="14" t="str">
        <f>"'"&amp;TabClienteLocalidade[[#This Row],[Localidade]]&amp;"'"</f>
        <v>'SAO FELIX DO XINGU'</v>
      </c>
      <c r="J627" s="14" t="s">
        <v>8399</v>
      </c>
      <c r="K627" s="14" t="str">
        <f>"'"&amp;TabClienteLocalidade[[#This Row],[Colunas2]]&amp;"'"</f>
        <v>'BELEM'</v>
      </c>
      <c r="L627" s="14" t="s">
        <v>8399</v>
      </c>
      <c r="M627" s="14" t="str">
        <f>"'"&amp;TabClienteLocalidade[[#This Row],[UF]]&amp;"'"</f>
        <v>'PA'</v>
      </c>
      <c r="N627" s="14" t="s">
        <v>8399</v>
      </c>
      <c r="O627" s="14" t="str">
        <f>"'"&amp;IFERROR(TabClienteLocalidade[[#This Row],[Lat]],"")&amp;"'"</f>
        <v>''</v>
      </c>
      <c r="P627" s="14" t="s">
        <v>8399</v>
      </c>
      <c r="Q627" s="14" t="str">
        <f>"'"&amp;IFERROR(TabClienteLocalidade[[#This Row],[Log]],"")&amp;"'"</f>
        <v>''</v>
      </c>
      <c r="R627" s="14" t="s">
        <v>8399</v>
      </c>
      <c r="S627" s="14" t="str">
        <f t="shared" si="39"/>
        <v>'0'</v>
      </c>
      <c r="T627" s="213" t="s">
        <v>8397</v>
      </c>
      <c r="U627" s="213">
        <f>COUNTIFS(CLIENTE_FORN[NICK],TabClienteLocalidade[[#This Row],[Cliente]])</f>
        <v>1</v>
      </c>
      <c r="V627" s="145" t="s">
        <v>241</v>
      </c>
      <c r="W627" s="145"/>
      <c r="X627" s="145" t="s">
        <v>1868</v>
      </c>
      <c r="Y627" s="176" t="str">
        <f>IFERROR(INDEX(EtaCliente!K:K,MATCH(TabClienteLocalidade[[#This Row],[Validação]],EtaCliente!$B:$B,0)),TabClienteLocalidade[[#This Row],[Colunas14]])</f>
        <v>PA</v>
      </c>
      <c r="Z627" s="176" t="str">
        <f>IFERROR(INDEX(EtaCliente!M:M,MATCH(TabClienteLocalidade[[#This Row],[Validação]],EtaCliente!$B:$B,0)),TabClienteLocalidade[[#This Row],[Colunas13]])</f>
        <v>BELEM</v>
      </c>
      <c r="AA627" s="147">
        <f>COUNTIFS(EtaCliente!B:B,AB627,EtaCliente!B:B,"&gt;&amp;1")</f>
        <v>1</v>
      </c>
      <c r="AB627" s="146" t="str">
        <f>IF(TabClienteLocalidade[[#This Row],[Cliente]]="","",TabClienteLocalidade[[#This Row],[Cliente]]&amp;" - "&amp;TabClienteLocalidade[[#This Row],[Localidade]])</f>
        <v>COSANPA - SAO FELIX DO XINGU</v>
      </c>
      <c r="AC627" s="191"/>
      <c r="AD627" s="191" t="e">
        <f t="shared" si="36"/>
        <v>#VALUE!</v>
      </c>
      <c r="AE627" s="191" t="e">
        <f t="shared" si="37"/>
        <v>#VALUE!</v>
      </c>
      <c r="AF627" s="191"/>
      <c r="AG627" s="191"/>
      <c r="AH627" s="191"/>
    </row>
    <row r="628" spans="1:34" x14ac:dyDescent="0.2">
      <c r="A628" s="14" t="str">
        <f t="shared" si="38"/>
        <v>(625, 'COSANPA', '', 'SAO FRANCISCO DO PARA', 'BELEM', 'PA', '', '', '0'),</v>
      </c>
      <c r="B628" s="14" t="s">
        <v>8395</v>
      </c>
      <c r="C628" s="14">
        <v>625</v>
      </c>
      <c r="D628" s="14" t="s">
        <v>8399</v>
      </c>
      <c r="E628" s="14" t="str">
        <f>"'"&amp;TabClienteLocalidade[[#This Row],[Cliente]]&amp;"'"</f>
        <v>'COSANPA'</v>
      </c>
      <c r="F628" s="14" t="s">
        <v>8399</v>
      </c>
      <c r="G628" s="14" t="str">
        <f>"'"&amp;TabClienteLocalidade[[#This Row],[Regional]]&amp;"'"</f>
        <v>''</v>
      </c>
      <c r="H628" s="14" t="s">
        <v>8399</v>
      </c>
      <c r="I628" s="14" t="str">
        <f>"'"&amp;TabClienteLocalidade[[#This Row],[Localidade]]&amp;"'"</f>
        <v>'SAO FRANCISCO DO PARA'</v>
      </c>
      <c r="J628" s="14" t="s">
        <v>8399</v>
      </c>
      <c r="K628" s="14" t="str">
        <f>"'"&amp;TabClienteLocalidade[[#This Row],[Colunas2]]&amp;"'"</f>
        <v>'BELEM'</v>
      </c>
      <c r="L628" s="14" t="s">
        <v>8399</v>
      </c>
      <c r="M628" s="14" t="str">
        <f>"'"&amp;TabClienteLocalidade[[#This Row],[UF]]&amp;"'"</f>
        <v>'PA'</v>
      </c>
      <c r="N628" s="14" t="s">
        <v>8399</v>
      </c>
      <c r="O628" s="14" t="str">
        <f>"'"&amp;IFERROR(TabClienteLocalidade[[#This Row],[Lat]],"")&amp;"'"</f>
        <v>''</v>
      </c>
      <c r="P628" s="14" t="s">
        <v>8399</v>
      </c>
      <c r="Q628" s="14" t="str">
        <f>"'"&amp;IFERROR(TabClienteLocalidade[[#This Row],[Log]],"")&amp;"'"</f>
        <v>''</v>
      </c>
      <c r="R628" s="14" t="s">
        <v>8399</v>
      </c>
      <c r="S628" s="14" t="str">
        <f t="shared" si="39"/>
        <v>'0'</v>
      </c>
      <c r="T628" s="213" t="s">
        <v>8397</v>
      </c>
      <c r="U628" s="213">
        <f>COUNTIFS(CLIENTE_FORN[NICK],TabClienteLocalidade[[#This Row],[Cliente]])</f>
        <v>1</v>
      </c>
      <c r="V628" s="145" t="s">
        <v>241</v>
      </c>
      <c r="W628" s="145"/>
      <c r="X628" s="145" t="s">
        <v>1869</v>
      </c>
      <c r="Y628" s="176" t="str">
        <f>IFERROR(INDEX(EtaCliente!K:K,MATCH(TabClienteLocalidade[[#This Row],[Validação]],EtaCliente!$B:$B,0)),TabClienteLocalidade[[#This Row],[Colunas14]])</f>
        <v>PA</v>
      </c>
      <c r="Z628" s="176" t="str">
        <f>IFERROR(INDEX(EtaCliente!M:M,MATCH(TabClienteLocalidade[[#This Row],[Validação]],EtaCliente!$B:$B,0)),TabClienteLocalidade[[#This Row],[Colunas13]])</f>
        <v>BELEM</v>
      </c>
      <c r="AA628" s="147">
        <f>COUNTIFS(EtaCliente!B:B,AB628,EtaCliente!B:B,"&gt;&amp;1")</f>
        <v>1</v>
      </c>
      <c r="AB628" s="146" t="str">
        <f>IF(TabClienteLocalidade[[#This Row],[Cliente]]="","",TabClienteLocalidade[[#This Row],[Cliente]]&amp;" - "&amp;TabClienteLocalidade[[#This Row],[Localidade]])</f>
        <v>COSANPA - SAO FRANCISCO DO PARA</v>
      </c>
      <c r="AC628" s="191"/>
      <c r="AD628" s="191" t="e">
        <f t="shared" si="36"/>
        <v>#VALUE!</v>
      </c>
      <c r="AE628" s="191" t="e">
        <f t="shared" si="37"/>
        <v>#VALUE!</v>
      </c>
      <c r="AF628" s="191"/>
      <c r="AG628" s="191"/>
      <c r="AH628" s="191"/>
    </row>
    <row r="629" spans="1:34" x14ac:dyDescent="0.2">
      <c r="A629" s="14" t="str">
        <f t="shared" si="38"/>
        <v>(626, 'COSANPA', '', 'SATELITE', 'BELEM', 'PA', '', '', '0'),</v>
      </c>
      <c r="B629" s="14" t="s">
        <v>8395</v>
      </c>
      <c r="C629" s="14">
        <v>626</v>
      </c>
      <c r="D629" s="14" t="s">
        <v>8399</v>
      </c>
      <c r="E629" s="14" t="str">
        <f>"'"&amp;TabClienteLocalidade[[#This Row],[Cliente]]&amp;"'"</f>
        <v>'COSANPA'</v>
      </c>
      <c r="F629" s="14" t="s">
        <v>8399</v>
      </c>
      <c r="G629" s="14" t="str">
        <f>"'"&amp;TabClienteLocalidade[[#This Row],[Regional]]&amp;"'"</f>
        <v>''</v>
      </c>
      <c r="H629" s="14" t="s">
        <v>8399</v>
      </c>
      <c r="I629" s="14" t="str">
        <f>"'"&amp;TabClienteLocalidade[[#This Row],[Localidade]]&amp;"'"</f>
        <v>'SATELITE'</v>
      </c>
      <c r="J629" s="14" t="s">
        <v>8399</v>
      </c>
      <c r="K629" s="14" t="str">
        <f>"'"&amp;TabClienteLocalidade[[#This Row],[Colunas2]]&amp;"'"</f>
        <v>'BELEM'</v>
      </c>
      <c r="L629" s="14" t="s">
        <v>8399</v>
      </c>
      <c r="M629" s="14" t="str">
        <f>"'"&amp;TabClienteLocalidade[[#This Row],[UF]]&amp;"'"</f>
        <v>'PA'</v>
      </c>
      <c r="N629" s="14" t="s">
        <v>8399</v>
      </c>
      <c r="O629" s="14" t="str">
        <f>"'"&amp;IFERROR(TabClienteLocalidade[[#This Row],[Lat]],"")&amp;"'"</f>
        <v>''</v>
      </c>
      <c r="P629" s="14" t="s">
        <v>8399</v>
      </c>
      <c r="Q629" s="14" t="str">
        <f>"'"&amp;IFERROR(TabClienteLocalidade[[#This Row],[Log]],"")&amp;"'"</f>
        <v>''</v>
      </c>
      <c r="R629" s="14" t="s">
        <v>8399</v>
      </c>
      <c r="S629" s="14" t="str">
        <f t="shared" si="39"/>
        <v>'0'</v>
      </c>
      <c r="T629" s="213" t="s">
        <v>8397</v>
      </c>
      <c r="U629" s="213">
        <f>COUNTIFS(CLIENTE_FORN[NICK],TabClienteLocalidade[[#This Row],[Cliente]])</f>
        <v>1</v>
      </c>
      <c r="V629" s="145" t="s">
        <v>241</v>
      </c>
      <c r="W629" s="145"/>
      <c r="X629" s="145" t="s">
        <v>1046</v>
      </c>
      <c r="Y629" s="176" t="str">
        <f>IFERROR(INDEX(EtaCliente!K:K,MATCH(TabClienteLocalidade[[#This Row],[Validação]],EtaCliente!$B:$B,0)),TabClienteLocalidade[[#This Row],[Colunas14]])</f>
        <v>PA</v>
      </c>
      <c r="Z629" s="176" t="str">
        <f>IFERROR(INDEX(EtaCliente!M:M,MATCH(TabClienteLocalidade[[#This Row],[Validação]],EtaCliente!$B:$B,0)),TabClienteLocalidade[[#This Row],[Colunas13]])</f>
        <v>BELEM</v>
      </c>
      <c r="AA629" s="147">
        <f>COUNTIFS(EtaCliente!B:B,AB629,EtaCliente!B:B,"&gt;&amp;1")</f>
        <v>1</v>
      </c>
      <c r="AB629" s="146" t="str">
        <f>IF(TabClienteLocalidade[[#This Row],[Cliente]]="","",TabClienteLocalidade[[#This Row],[Cliente]]&amp;" - "&amp;TabClienteLocalidade[[#This Row],[Localidade]])</f>
        <v>COSANPA - SATELITE</v>
      </c>
      <c r="AC629" s="191"/>
      <c r="AD629" s="191" t="e">
        <f t="shared" si="36"/>
        <v>#VALUE!</v>
      </c>
      <c r="AE629" s="191" t="e">
        <f t="shared" si="37"/>
        <v>#VALUE!</v>
      </c>
      <c r="AF629" s="191"/>
      <c r="AG629" s="191"/>
      <c r="AH629" s="191"/>
    </row>
    <row r="630" spans="1:34" x14ac:dyDescent="0.2">
      <c r="A630" s="14" t="str">
        <f t="shared" si="38"/>
        <v>(627, 'COSANPA', '', 'SIDERAL', 'BELEM', 'PA', '', '', '0'),</v>
      </c>
      <c r="B630" s="14" t="s">
        <v>8395</v>
      </c>
      <c r="C630" s="14">
        <v>627</v>
      </c>
      <c r="D630" s="14" t="s">
        <v>8399</v>
      </c>
      <c r="E630" s="14" t="str">
        <f>"'"&amp;TabClienteLocalidade[[#This Row],[Cliente]]&amp;"'"</f>
        <v>'COSANPA'</v>
      </c>
      <c r="F630" s="14" t="s">
        <v>8399</v>
      </c>
      <c r="G630" s="14" t="str">
        <f>"'"&amp;TabClienteLocalidade[[#This Row],[Regional]]&amp;"'"</f>
        <v>''</v>
      </c>
      <c r="H630" s="14" t="s">
        <v>8399</v>
      </c>
      <c r="I630" s="14" t="str">
        <f>"'"&amp;TabClienteLocalidade[[#This Row],[Localidade]]&amp;"'"</f>
        <v>'SIDERAL'</v>
      </c>
      <c r="J630" s="14" t="s">
        <v>8399</v>
      </c>
      <c r="K630" s="14" t="str">
        <f>"'"&amp;TabClienteLocalidade[[#This Row],[Colunas2]]&amp;"'"</f>
        <v>'BELEM'</v>
      </c>
      <c r="L630" s="14" t="s">
        <v>8399</v>
      </c>
      <c r="M630" s="14" t="str">
        <f>"'"&amp;TabClienteLocalidade[[#This Row],[UF]]&amp;"'"</f>
        <v>'PA'</v>
      </c>
      <c r="N630" s="14" t="s">
        <v>8399</v>
      </c>
      <c r="O630" s="14" t="str">
        <f>"'"&amp;IFERROR(TabClienteLocalidade[[#This Row],[Lat]],"")&amp;"'"</f>
        <v>''</v>
      </c>
      <c r="P630" s="14" t="s">
        <v>8399</v>
      </c>
      <c r="Q630" s="14" t="str">
        <f>"'"&amp;IFERROR(TabClienteLocalidade[[#This Row],[Log]],"")&amp;"'"</f>
        <v>''</v>
      </c>
      <c r="R630" s="14" t="s">
        <v>8399</v>
      </c>
      <c r="S630" s="14" t="str">
        <f t="shared" si="39"/>
        <v>'0'</v>
      </c>
      <c r="T630" s="213" t="s">
        <v>8397</v>
      </c>
      <c r="U630" s="213">
        <f>COUNTIFS(CLIENTE_FORN[NICK],TabClienteLocalidade[[#This Row],[Cliente]])</f>
        <v>1</v>
      </c>
      <c r="V630" s="145" t="s">
        <v>241</v>
      </c>
      <c r="W630" s="145"/>
      <c r="X630" s="145" t="s">
        <v>1870</v>
      </c>
      <c r="Y630" s="176" t="str">
        <f>IFERROR(INDEX(EtaCliente!K:K,MATCH(TabClienteLocalidade[[#This Row],[Validação]],EtaCliente!$B:$B,0)),TabClienteLocalidade[[#This Row],[Colunas14]])</f>
        <v>PA</v>
      </c>
      <c r="Z630" s="176" t="str">
        <f>IFERROR(INDEX(EtaCliente!M:M,MATCH(TabClienteLocalidade[[#This Row],[Validação]],EtaCliente!$B:$B,0)),TabClienteLocalidade[[#This Row],[Colunas13]])</f>
        <v>BELEM</v>
      </c>
      <c r="AA630" s="147">
        <f>COUNTIFS(EtaCliente!B:B,AB630,EtaCliente!B:B,"&gt;&amp;1")</f>
        <v>1</v>
      </c>
      <c r="AB630" s="146" t="str">
        <f>IF(TabClienteLocalidade[[#This Row],[Cliente]]="","",TabClienteLocalidade[[#This Row],[Cliente]]&amp;" - "&amp;TabClienteLocalidade[[#This Row],[Localidade]])</f>
        <v>COSANPA - SIDERAL</v>
      </c>
      <c r="AC630" s="191"/>
      <c r="AD630" s="191" t="e">
        <f t="shared" si="36"/>
        <v>#VALUE!</v>
      </c>
      <c r="AE630" s="191" t="e">
        <f t="shared" si="37"/>
        <v>#VALUE!</v>
      </c>
      <c r="AF630" s="191"/>
      <c r="AG630" s="191"/>
      <c r="AH630" s="191"/>
    </row>
    <row r="631" spans="1:34" x14ac:dyDescent="0.2">
      <c r="A631" s="14" t="str">
        <f t="shared" si="38"/>
        <v>(628, 'COSANPA', '', 'SOURE', 'SOURE', 'PA', '', '', '0'),</v>
      </c>
      <c r="B631" s="14" t="s">
        <v>8395</v>
      </c>
      <c r="C631" s="14">
        <v>628</v>
      </c>
      <c r="D631" s="14" t="s">
        <v>8399</v>
      </c>
      <c r="E631" s="14" t="str">
        <f>"'"&amp;TabClienteLocalidade[[#This Row],[Cliente]]&amp;"'"</f>
        <v>'COSANPA'</v>
      </c>
      <c r="F631" s="14" t="s">
        <v>8399</v>
      </c>
      <c r="G631" s="14" t="str">
        <f>"'"&amp;TabClienteLocalidade[[#This Row],[Regional]]&amp;"'"</f>
        <v>''</v>
      </c>
      <c r="H631" s="14" t="s">
        <v>8399</v>
      </c>
      <c r="I631" s="14" t="str">
        <f>"'"&amp;TabClienteLocalidade[[#This Row],[Localidade]]&amp;"'"</f>
        <v>'SOURE'</v>
      </c>
      <c r="J631" s="14" t="s">
        <v>8399</v>
      </c>
      <c r="K631" s="14" t="str">
        <f>"'"&amp;TabClienteLocalidade[[#This Row],[Colunas2]]&amp;"'"</f>
        <v>'SOURE'</v>
      </c>
      <c r="L631" s="14" t="s">
        <v>8399</v>
      </c>
      <c r="M631" s="14" t="str">
        <f>"'"&amp;TabClienteLocalidade[[#This Row],[UF]]&amp;"'"</f>
        <v>'PA'</v>
      </c>
      <c r="N631" s="14" t="s">
        <v>8399</v>
      </c>
      <c r="O631" s="14" t="str">
        <f>"'"&amp;IFERROR(TabClienteLocalidade[[#This Row],[Lat]],"")&amp;"'"</f>
        <v>''</v>
      </c>
      <c r="P631" s="14" t="s">
        <v>8399</v>
      </c>
      <c r="Q631" s="14" t="str">
        <f>"'"&amp;IFERROR(TabClienteLocalidade[[#This Row],[Log]],"")&amp;"'"</f>
        <v>''</v>
      </c>
      <c r="R631" s="14" t="s">
        <v>8399</v>
      </c>
      <c r="S631" s="14" t="str">
        <f t="shared" si="39"/>
        <v>'0'</v>
      </c>
      <c r="T631" s="213" t="s">
        <v>8397</v>
      </c>
      <c r="U631" s="213">
        <f>COUNTIFS(CLIENTE_FORN[NICK],TabClienteLocalidade[[#This Row],[Cliente]])</f>
        <v>1</v>
      </c>
      <c r="V631" s="145" t="s">
        <v>241</v>
      </c>
      <c r="W631" s="145"/>
      <c r="X631" s="145" t="s">
        <v>1871</v>
      </c>
      <c r="Y631" s="176" t="str">
        <f>IFERROR(INDEX(EtaCliente!K:K,MATCH(TabClienteLocalidade[[#This Row],[Validação]],EtaCliente!$B:$B,0)),TabClienteLocalidade[[#This Row],[Colunas14]])</f>
        <v>PA</v>
      </c>
      <c r="Z631" s="176" t="str">
        <f>IFERROR(INDEX(EtaCliente!M:M,MATCH(TabClienteLocalidade[[#This Row],[Validação]],EtaCliente!$B:$B,0)),TabClienteLocalidade[[#This Row],[Colunas13]])</f>
        <v>SOURE</v>
      </c>
      <c r="AA631" s="147">
        <f>COUNTIFS(EtaCliente!B:B,AB631,EtaCliente!B:B,"&gt;&amp;1")</f>
        <v>1</v>
      </c>
      <c r="AB631" s="146" t="str">
        <f>IF(TabClienteLocalidade[[#This Row],[Cliente]]="","",TabClienteLocalidade[[#This Row],[Cliente]]&amp;" - "&amp;TabClienteLocalidade[[#This Row],[Localidade]])</f>
        <v>COSANPA - SOURE</v>
      </c>
      <c r="AC631" s="191"/>
      <c r="AD631" s="191" t="e">
        <f t="shared" si="36"/>
        <v>#VALUE!</v>
      </c>
      <c r="AE631" s="191" t="e">
        <f t="shared" si="37"/>
        <v>#VALUE!</v>
      </c>
      <c r="AF631" s="191"/>
      <c r="AG631" s="191"/>
      <c r="AH631" s="191"/>
    </row>
    <row r="632" spans="1:34" x14ac:dyDescent="0.2">
      <c r="A632" s="14" t="str">
        <f t="shared" si="38"/>
        <v>(629, 'COSANPA', '', 'TAILANDIA', 'TAILANDIA', 'PA', '-2.948317', '-48.9541687', '0'),</v>
      </c>
      <c r="B632" s="14" t="s">
        <v>8395</v>
      </c>
      <c r="C632" s="14">
        <v>629</v>
      </c>
      <c r="D632" s="14" t="s">
        <v>8399</v>
      </c>
      <c r="E632" s="14" t="str">
        <f>"'"&amp;TabClienteLocalidade[[#This Row],[Cliente]]&amp;"'"</f>
        <v>'COSANPA'</v>
      </c>
      <c r="F632" s="14" t="s">
        <v>8399</v>
      </c>
      <c r="G632" s="14" t="str">
        <f>"'"&amp;TabClienteLocalidade[[#This Row],[Regional]]&amp;"'"</f>
        <v>''</v>
      </c>
      <c r="H632" s="14" t="s">
        <v>8399</v>
      </c>
      <c r="I632" s="14" t="str">
        <f>"'"&amp;TabClienteLocalidade[[#This Row],[Localidade]]&amp;"'"</f>
        <v>'TAILANDIA'</v>
      </c>
      <c r="J632" s="14" t="s">
        <v>8399</v>
      </c>
      <c r="K632" s="14" t="str">
        <f>"'"&amp;TabClienteLocalidade[[#This Row],[Colunas2]]&amp;"'"</f>
        <v>'TAILANDIA'</v>
      </c>
      <c r="L632" s="14" t="s">
        <v>8399</v>
      </c>
      <c r="M632" s="14" t="str">
        <f>"'"&amp;TabClienteLocalidade[[#This Row],[UF]]&amp;"'"</f>
        <v>'PA'</v>
      </c>
      <c r="N632" s="14" t="s">
        <v>8399</v>
      </c>
      <c r="O632" s="14" t="str">
        <f>"'"&amp;IFERROR(TabClienteLocalidade[[#This Row],[Lat]],"")&amp;"'"</f>
        <v>'-2.948317'</v>
      </c>
      <c r="P632" s="14" t="s">
        <v>8399</v>
      </c>
      <c r="Q632" s="14" t="str">
        <f>"'"&amp;IFERROR(TabClienteLocalidade[[#This Row],[Log]],"")&amp;"'"</f>
        <v>'-48.9541687'</v>
      </c>
      <c r="R632" s="14" t="s">
        <v>8399</v>
      </c>
      <c r="S632" s="14" t="str">
        <f t="shared" si="39"/>
        <v>'0'</v>
      </c>
      <c r="T632" s="213" t="s">
        <v>8397</v>
      </c>
      <c r="U632" s="213">
        <f>COUNTIFS(CLIENTE_FORN[NICK],TabClienteLocalidade[[#This Row],[Cliente]])</f>
        <v>1</v>
      </c>
      <c r="V632" s="145" t="s">
        <v>241</v>
      </c>
      <c r="W632" s="145"/>
      <c r="X632" s="145" t="s">
        <v>1876</v>
      </c>
      <c r="Y632" s="176" t="str">
        <f>IFERROR(INDEX(EtaCliente!K:K,MATCH(TabClienteLocalidade[[#This Row],[Validação]],EtaCliente!$B:$B,0)),TabClienteLocalidade[[#This Row],[Colunas14]])</f>
        <v>PA</v>
      </c>
      <c r="Z632" s="176" t="str">
        <f>IFERROR(INDEX(EtaCliente!M:M,MATCH(TabClienteLocalidade[[#This Row],[Validação]],EtaCliente!$B:$B,0)),TabClienteLocalidade[[#This Row],[Colunas13]])</f>
        <v>TAILANDIA</v>
      </c>
      <c r="AA632" s="147">
        <f>COUNTIFS(EtaCliente!B:B,AB632,EtaCliente!B:B,"&gt;&amp;1")</f>
        <v>1</v>
      </c>
      <c r="AB632" s="146" t="str">
        <f>IF(TabClienteLocalidade[[#This Row],[Cliente]]="","",TabClienteLocalidade[[#This Row],[Cliente]]&amp;" - "&amp;TabClienteLocalidade[[#This Row],[Localidade]])</f>
        <v>COSANPA - TAILANDIA</v>
      </c>
      <c r="AC632" s="191" t="s">
        <v>8325</v>
      </c>
      <c r="AD632" s="191" t="str">
        <f t="shared" si="36"/>
        <v>-2.948317</v>
      </c>
      <c r="AE632" s="191" t="str">
        <f t="shared" si="37"/>
        <v>-48.9541687</v>
      </c>
      <c r="AF632" s="191"/>
      <c r="AG632" s="191"/>
      <c r="AH632" s="191"/>
    </row>
    <row r="633" spans="1:34" x14ac:dyDescent="0.2">
      <c r="A633" s="14" t="str">
        <f t="shared" si="38"/>
        <v>(630, 'COSANPA', '', 'TANGARAS', 'BELEM', 'PA', '-1.2762927', '-47.9547255', '0'),</v>
      </c>
      <c r="B633" s="14" t="s">
        <v>8395</v>
      </c>
      <c r="C633" s="14">
        <v>630</v>
      </c>
      <c r="D633" s="14" t="s">
        <v>8399</v>
      </c>
      <c r="E633" s="14" t="str">
        <f>"'"&amp;TabClienteLocalidade[[#This Row],[Cliente]]&amp;"'"</f>
        <v>'COSANPA'</v>
      </c>
      <c r="F633" s="14" t="s">
        <v>8399</v>
      </c>
      <c r="G633" s="14" t="str">
        <f>"'"&amp;TabClienteLocalidade[[#This Row],[Regional]]&amp;"'"</f>
        <v>''</v>
      </c>
      <c r="H633" s="14" t="s">
        <v>8399</v>
      </c>
      <c r="I633" s="14" t="str">
        <f>"'"&amp;TabClienteLocalidade[[#This Row],[Localidade]]&amp;"'"</f>
        <v>'TANGARAS'</v>
      </c>
      <c r="J633" s="14" t="s">
        <v>8399</v>
      </c>
      <c r="K633" s="14" t="str">
        <f>"'"&amp;TabClienteLocalidade[[#This Row],[Colunas2]]&amp;"'"</f>
        <v>'BELEM'</v>
      </c>
      <c r="L633" s="14" t="s">
        <v>8399</v>
      </c>
      <c r="M633" s="14" t="str">
        <f>"'"&amp;TabClienteLocalidade[[#This Row],[UF]]&amp;"'"</f>
        <v>'PA'</v>
      </c>
      <c r="N633" s="14" t="s">
        <v>8399</v>
      </c>
      <c r="O633" s="14" t="str">
        <f>"'"&amp;IFERROR(TabClienteLocalidade[[#This Row],[Lat]],"")&amp;"'"</f>
        <v>'-1.2762927'</v>
      </c>
      <c r="P633" s="14" t="s">
        <v>8399</v>
      </c>
      <c r="Q633" s="14" t="str">
        <f>"'"&amp;IFERROR(TabClienteLocalidade[[#This Row],[Log]],"")&amp;"'"</f>
        <v>'-47.9547255'</v>
      </c>
      <c r="R633" s="14" t="s">
        <v>8399</v>
      </c>
      <c r="S633" s="14" t="str">
        <f t="shared" si="39"/>
        <v>'0'</v>
      </c>
      <c r="T633" s="213" t="s">
        <v>8397</v>
      </c>
      <c r="U633" s="213">
        <f>COUNTIFS(CLIENTE_FORN[NICK],TabClienteLocalidade[[#This Row],[Cliente]])</f>
        <v>1</v>
      </c>
      <c r="V633" s="143" t="s">
        <v>241</v>
      </c>
      <c r="X633" s="145" t="s">
        <v>1563</v>
      </c>
      <c r="Y633" s="176" t="str">
        <f>IFERROR(INDEX(EtaCliente!K:K,MATCH(TabClienteLocalidade[[#This Row],[Validação]],EtaCliente!$B:$B,0)),TabClienteLocalidade[[#This Row],[Colunas14]])</f>
        <v>PA</v>
      </c>
      <c r="Z633" s="176" t="str">
        <f>IFERROR(INDEX(EtaCliente!M:M,MATCH(TabClienteLocalidade[[#This Row],[Validação]],EtaCliente!$B:$B,0)),TabClienteLocalidade[[#This Row],[Colunas13]])</f>
        <v>BELEM</v>
      </c>
      <c r="AA633" s="147">
        <f>COUNTIFS(EtaCliente!B:B,AB633,EtaCliente!B:B,"&gt;&amp;1")</f>
        <v>1</v>
      </c>
      <c r="AB633" s="147" t="str">
        <f>IF(TabClienteLocalidade[[#This Row],[Cliente]]="","",TabClienteLocalidade[[#This Row],[Cliente]]&amp;" - "&amp;TabClienteLocalidade[[#This Row],[Localidade]])</f>
        <v>COSANPA - TANGARAS</v>
      </c>
      <c r="AC633" s="191" t="s">
        <v>8350</v>
      </c>
      <c r="AD633" s="191" t="str">
        <f t="shared" si="36"/>
        <v>-1.2762927</v>
      </c>
      <c r="AE633" s="191" t="str">
        <f t="shared" si="37"/>
        <v>-47.9547255</v>
      </c>
      <c r="AF633" s="191"/>
      <c r="AG633" s="191"/>
      <c r="AH633" s="191"/>
    </row>
    <row r="634" spans="1:34" x14ac:dyDescent="0.2">
      <c r="A634" s="14" t="str">
        <f t="shared" si="38"/>
        <v>(631, 'COSANPA', '', 'TENONE', 'BELEM', 'PA', '', '', '0'),</v>
      </c>
      <c r="B634" s="14" t="s">
        <v>8395</v>
      </c>
      <c r="C634" s="14">
        <v>631</v>
      </c>
      <c r="D634" s="14" t="s">
        <v>8399</v>
      </c>
      <c r="E634" s="14" t="str">
        <f>"'"&amp;TabClienteLocalidade[[#This Row],[Cliente]]&amp;"'"</f>
        <v>'COSANPA'</v>
      </c>
      <c r="F634" s="14" t="s">
        <v>8399</v>
      </c>
      <c r="G634" s="14" t="str">
        <f>"'"&amp;TabClienteLocalidade[[#This Row],[Regional]]&amp;"'"</f>
        <v>''</v>
      </c>
      <c r="H634" s="14" t="s">
        <v>8399</v>
      </c>
      <c r="I634" s="14" t="str">
        <f>"'"&amp;TabClienteLocalidade[[#This Row],[Localidade]]&amp;"'"</f>
        <v>'TENONE'</v>
      </c>
      <c r="J634" s="14" t="s">
        <v>8399</v>
      </c>
      <c r="K634" s="14" t="str">
        <f>"'"&amp;TabClienteLocalidade[[#This Row],[Colunas2]]&amp;"'"</f>
        <v>'BELEM'</v>
      </c>
      <c r="L634" s="14" t="s">
        <v>8399</v>
      </c>
      <c r="M634" s="14" t="str">
        <f>"'"&amp;TabClienteLocalidade[[#This Row],[UF]]&amp;"'"</f>
        <v>'PA'</v>
      </c>
      <c r="N634" s="14" t="s">
        <v>8399</v>
      </c>
      <c r="O634" s="14" t="str">
        <f>"'"&amp;IFERROR(TabClienteLocalidade[[#This Row],[Lat]],"")&amp;"'"</f>
        <v>''</v>
      </c>
      <c r="P634" s="14" t="s">
        <v>8399</v>
      </c>
      <c r="Q634" s="14" t="str">
        <f>"'"&amp;IFERROR(TabClienteLocalidade[[#This Row],[Log]],"")&amp;"'"</f>
        <v>''</v>
      </c>
      <c r="R634" s="14" t="s">
        <v>8399</v>
      </c>
      <c r="S634" s="14" t="str">
        <f t="shared" si="39"/>
        <v>'0'</v>
      </c>
      <c r="T634" s="213" t="s">
        <v>8397</v>
      </c>
      <c r="U634" s="213">
        <f>COUNTIFS(CLIENTE_FORN[NICK],TabClienteLocalidade[[#This Row],[Cliente]])</f>
        <v>1</v>
      </c>
      <c r="V634" s="145" t="s">
        <v>241</v>
      </c>
      <c r="W634" s="145"/>
      <c r="X634" s="145" t="s">
        <v>1877</v>
      </c>
      <c r="Y634" s="176" t="str">
        <f>IFERROR(INDEX(EtaCliente!K:K,MATCH(TabClienteLocalidade[[#This Row],[Validação]],EtaCliente!$B:$B,0)),TabClienteLocalidade[[#This Row],[Colunas14]])</f>
        <v>PA</v>
      </c>
      <c r="Z634" s="176" t="str">
        <f>IFERROR(INDEX(EtaCliente!M:M,MATCH(TabClienteLocalidade[[#This Row],[Validação]],EtaCliente!$B:$B,0)),TabClienteLocalidade[[#This Row],[Colunas13]])</f>
        <v>BELEM</v>
      </c>
      <c r="AA634" s="147">
        <f>COUNTIFS(EtaCliente!B:B,AB634,EtaCliente!B:B,"&gt;&amp;1")</f>
        <v>2</v>
      </c>
      <c r="AB634" s="146" t="str">
        <f>IF(TabClienteLocalidade[[#This Row],[Cliente]]="","",TabClienteLocalidade[[#This Row],[Cliente]]&amp;" - "&amp;TabClienteLocalidade[[#This Row],[Localidade]])</f>
        <v>COSANPA - TENONE</v>
      </c>
      <c r="AC634" s="191"/>
      <c r="AD634" s="191" t="e">
        <f t="shared" si="36"/>
        <v>#VALUE!</v>
      </c>
      <c r="AE634" s="191" t="e">
        <f t="shared" si="37"/>
        <v>#VALUE!</v>
      </c>
      <c r="AF634" s="191"/>
      <c r="AG634" s="191"/>
      <c r="AH634" s="191"/>
    </row>
    <row r="635" spans="1:34" x14ac:dyDescent="0.2">
      <c r="A635" s="14" t="str">
        <f t="shared" si="38"/>
        <v>(632, 'COSANPA', '', 'TERRA SANTA', 'TERRA SANTA', 'PA', '', '', '0'),</v>
      </c>
      <c r="B635" s="14" t="s">
        <v>8395</v>
      </c>
      <c r="C635" s="14">
        <v>632</v>
      </c>
      <c r="D635" s="14" t="s">
        <v>8399</v>
      </c>
      <c r="E635" s="14" t="str">
        <f>"'"&amp;TabClienteLocalidade[[#This Row],[Cliente]]&amp;"'"</f>
        <v>'COSANPA'</v>
      </c>
      <c r="F635" s="14" t="s">
        <v>8399</v>
      </c>
      <c r="G635" s="14" t="str">
        <f>"'"&amp;TabClienteLocalidade[[#This Row],[Regional]]&amp;"'"</f>
        <v>''</v>
      </c>
      <c r="H635" s="14" t="s">
        <v>8399</v>
      </c>
      <c r="I635" s="14" t="str">
        <f>"'"&amp;TabClienteLocalidade[[#This Row],[Localidade]]&amp;"'"</f>
        <v>'TERRA SANTA'</v>
      </c>
      <c r="J635" s="14" t="s">
        <v>8399</v>
      </c>
      <c r="K635" s="14" t="str">
        <f>"'"&amp;TabClienteLocalidade[[#This Row],[Colunas2]]&amp;"'"</f>
        <v>'TERRA SANTA'</v>
      </c>
      <c r="L635" s="14" t="s">
        <v>8399</v>
      </c>
      <c r="M635" s="14" t="str">
        <f>"'"&amp;TabClienteLocalidade[[#This Row],[UF]]&amp;"'"</f>
        <v>'PA'</v>
      </c>
      <c r="N635" s="14" t="s">
        <v>8399</v>
      </c>
      <c r="O635" s="14" t="str">
        <f>"'"&amp;IFERROR(TabClienteLocalidade[[#This Row],[Lat]],"")&amp;"'"</f>
        <v>''</v>
      </c>
      <c r="P635" s="14" t="s">
        <v>8399</v>
      </c>
      <c r="Q635" s="14" t="str">
        <f>"'"&amp;IFERROR(TabClienteLocalidade[[#This Row],[Log]],"")&amp;"'"</f>
        <v>''</v>
      </c>
      <c r="R635" s="14" t="s">
        <v>8399</v>
      </c>
      <c r="S635" s="14" t="str">
        <f t="shared" si="39"/>
        <v>'0'</v>
      </c>
      <c r="T635" s="213" t="s">
        <v>8397</v>
      </c>
      <c r="U635" s="213">
        <f>COUNTIFS(CLIENTE_FORN[NICK],TabClienteLocalidade[[#This Row],[Cliente]])</f>
        <v>1</v>
      </c>
      <c r="V635" s="145" t="s">
        <v>241</v>
      </c>
      <c r="W635" s="145"/>
      <c r="X635" s="145" t="s">
        <v>1878</v>
      </c>
      <c r="Y635" s="176" t="str">
        <f>IFERROR(INDEX(EtaCliente!K:K,MATCH(TabClienteLocalidade[[#This Row],[Validação]],EtaCliente!$B:$B,0)),TabClienteLocalidade[[#This Row],[Colunas14]])</f>
        <v>PA</v>
      </c>
      <c r="Z635" s="176" t="str">
        <f>IFERROR(INDEX(EtaCliente!M:M,MATCH(TabClienteLocalidade[[#This Row],[Validação]],EtaCliente!$B:$B,0)),TabClienteLocalidade[[#This Row],[Colunas13]])</f>
        <v>TERRA SANTA</v>
      </c>
      <c r="AA635" s="147">
        <f>COUNTIFS(EtaCliente!B:B,AB635,EtaCliente!B:B,"&gt;&amp;1")</f>
        <v>1</v>
      </c>
      <c r="AB635" s="146" t="str">
        <f>IF(TabClienteLocalidade[[#This Row],[Cliente]]="","",TabClienteLocalidade[[#This Row],[Cliente]]&amp;" - "&amp;TabClienteLocalidade[[#This Row],[Localidade]])</f>
        <v>COSANPA - TERRA SANTA</v>
      </c>
      <c r="AC635" s="191"/>
      <c r="AD635" s="191" t="e">
        <f t="shared" si="36"/>
        <v>#VALUE!</v>
      </c>
      <c r="AE635" s="191" t="e">
        <f t="shared" si="37"/>
        <v>#VALUE!</v>
      </c>
      <c r="AF635" s="191"/>
      <c r="AG635" s="191"/>
      <c r="AH635" s="191"/>
    </row>
    <row r="636" spans="1:34" x14ac:dyDescent="0.2">
      <c r="A636" s="14" t="str">
        <f t="shared" si="38"/>
        <v>(633, 'COSANPA', '', 'TRACUATEUA', 'TRACUATEUA', 'PA', '', '', '0'),</v>
      </c>
      <c r="B636" s="14" t="s">
        <v>8395</v>
      </c>
      <c r="C636" s="14">
        <v>633</v>
      </c>
      <c r="D636" s="14" t="s">
        <v>8399</v>
      </c>
      <c r="E636" s="14" t="str">
        <f>"'"&amp;TabClienteLocalidade[[#This Row],[Cliente]]&amp;"'"</f>
        <v>'COSANPA'</v>
      </c>
      <c r="F636" s="14" t="s">
        <v>8399</v>
      </c>
      <c r="G636" s="14" t="str">
        <f>"'"&amp;TabClienteLocalidade[[#This Row],[Regional]]&amp;"'"</f>
        <v>''</v>
      </c>
      <c r="H636" s="14" t="s">
        <v>8399</v>
      </c>
      <c r="I636" s="14" t="str">
        <f>"'"&amp;TabClienteLocalidade[[#This Row],[Localidade]]&amp;"'"</f>
        <v>'TRACUATEUA'</v>
      </c>
      <c r="J636" s="14" t="s">
        <v>8399</v>
      </c>
      <c r="K636" s="14" t="str">
        <f>"'"&amp;TabClienteLocalidade[[#This Row],[Colunas2]]&amp;"'"</f>
        <v>'TRACUATEUA'</v>
      </c>
      <c r="L636" s="14" t="s">
        <v>8399</v>
      </c>
      <c r="M636" s="14" t="str">
        <f>"'"&amp;TabClienteLocalidade[[#This Row],[UF]]&amp;"'"</f>
        <v>'PA'</v>
      </c>
      <c r="N636" s="14" t="s">
        <v>8399</v>
      </c>
      <c r="O636" s="14" t="str">
        <f>"'"&amp;IFERROR(TabClienteLocalidade[[#This Row],[Lat]],"")&amp;"'"</f>
        <v>''</v>
      </c>
      <c r="P636" s="14" t="s">
        <v>8399</v>
      </c>
      <c r="Q636" s="14" t="str">
        <f>"'"&amp;IFERROR(TabClienteLocalidade[[#This Row],[Log]],"")&amp;"'"</f>
        <v>''</v>
      </c>
      <c r="R636" s="14" t="s">
        <v>8399</v>
      </c>
      <c r="S636" s="14" t="str">
        <f t="shared" si="39"/>
        <v>'0'</v>
      </c>
      <c r="T636" s="213" t="s">
        <v>8397</v>
      </c>
      <c r="U636" s="213">
        <f>COUNTIFS(CLIENTE_FORN[NICK],TabClienteLocalidade[[#This Row],[Cliente]])</f>
        <v>1</v>
      </c>
      <c r="V636" s="145" t="s">
        <v>241</v>
      </c>
      <c r="W636" s="145"/>
      <c r="X636" s="145" t="s">
        <v>1879</v>
      </c>
      <c r="Y636" s="176" t="str">
        <f>IFERROR(INDEX(EtaCliente!K:K,MATCH(TabClienteLocalidade[[#This Row],[Validação]],EtaCliente!$B:$B,0)),TabClienteLocalidade[[#This Row],[Colunas14]])</f>
        <v>PA</v>
      </c>
      <c r="Z636" s="176" t="str">
        <f>IFERROR(INDEX(EtaCliente!M:M,MATCH(TabClienteLocalidade[[#This Row],[Validação]],EtaCliente!$B:$B,0)),TabClienteLocalidade[[#This Row],[Colunas13]])</f>
        <v>TRACUATEUA</v>
      </c>
      <c r="AA636" s="147">
        <f>COUNTIFS(EtaCliente!B:B,AB636,EtaCliente!B:B,"&gt;&amp;1")</f>
        <v>1</v>
      </c>
      <c r="AB636" s="146" t="str">
        <f>IF(TabClienteLocalidade[[#This Row],[Cliente]]="","",TabClienteLocalidade[[#This Row],[Cliente]]&amp;" - "&amp;TabClienteLocalidade[[#This Row],[Localidade]])</f>
        <v>COSANPA - TRACUATEUA</v>
      </c>
      <c r="AC636" s="191"/>
      <c r="AD636" s="191" t="e">
        <f t="shared" si="36"/>
        <v>#VALUE!</v>
      </c>
      <c r="AE636" s="191" t="e">
        <f t="shared" si="37"/>
        <v>#VALUE!</v>
      </c>
      <c r="AF636" s="191"/>
      <c r="AG636" s="191"/>
      <c r="AH636" s="191"/>
    </row>
    <row r="637" spans="1:34" x14ac:dyDescent="0.2">
      <c r="A637" s="14" t="str">
        <f t="shared" si="38"/>
        <v>(634, 'COSANPA', '', 'UIRAPURU', 'ANANINDEUA', 'PA', '-1.3279864', '-48.4000009', '0'),</v>
      </c>
      <c r="B637" s="14" t="s">
        <v>8395</v>
      </c>
      <c r="C637" s="14">
        <v>634</v>
      </c>
      <c r="D637" s="14" t="s">
        <v>8399</v>
      </c>
      <c r="E637" s="14" t="str">
        <f>"'"&amp;TabClienteLocalidade[[#This Row],[Cliente]]&amp;"'"</f>
        <v>'COSANPA'</v>
      </c>
      <c r="F637" s="14" t="s">
        <v>8399</v>
      </c>
      <c r="G637" s="14" t="str">
        <f>"'"&amp;TabClienteLocalidade[[#This Row],[Regional]]&amp;"'"</f>
        <v>''</v>
      </c>
      <c r="H637" s="14" t="s">
        <v>8399</v>
      </c>
      <c r="I637" s="14" t="str">
        <f>"'"&amp;TabClienteLocalidade[[#This Row],[Localidade]]&amp;"'"</f>
        <v>'UIRAPURU'</v>
      </c>
      <c r="J637" s="14" t="s">
        <v>8399</v>
      </c>
      <c r="K637" s="14" t="str">
        <f>"'"&amp;TabClienteLocalidade[[#This Row],[Colunas2]]&amp;"'"</f>
        <v>'ANANINDEUA'</v>
      </c>
      <c r="L637" s="14" t="s">
        <v>8399</v>
      </c>
      <c r="M637" s="14" t="str">
        <f>"'"&amp;TabClienteLocalidade[[#This Row],[UF]]&amp;"'"</f>
        <v>'PA'</v>
      </c>
      <c r="N637" s="14" t="s">
        <v>8399</v>
      </c>
      <c r="O637" s="14" t="str">
        <f>"'"&amp;IFERROR(TabClienteLocalidade[[#This Row],[Lat]],"")&amp;"'"</f>
        <v>'-1.3279864'</v>
      </c>
      <c r="P637" s="14" t="s">
        <v>8399</v>
      </c>
      <c r="Q637" s="14" t="str">
        <f>"'"&amp;IFERROR(TabClienteLocalidade[[#This Row],[Log]],"")&amp;"'"</f>
        <v>'-48.4000009'</v>
      </c>
      <c r="R637" s="14" t="s">
        <v>8399</v>
      </c>
      <c r="S637" s="14" t="str">
        <f t="shared" si="39"/>
        <v>'0'</v>
      </c>
      <c r="T637" s="213" t="s">
        <v>8397</v>
      </c>
      <c r="U637" s="213">
        <f>COUNTIFS(CLIENTE_FORN[NICK],TabClienteLocalidade[[#This Row],[Cliente]])</f>
        <v>1</v>
      </c>
      <c r="V637" s="143" t="s">
        <v>241</v>
      </c>
      <c r="X637" s="145" t="s">
        <v>1601</v>
      </c>
      <c r="Y637" s="176" t="str">
        <f>IFERROR(INDEX(EtaCliente!K:K,MATCH(TabClienteLocalidade[[#This Row],[Validação]],EtaCliente!$B:$B,0)),TabClienteLocalidade[[#This Row],[Colunas14]])</f>
        <v>PA</v>
      </c>
      <c r="Z637" s="176" t="str">
        <f>IFERROR(INDEX(EtaCliente!M:M,MATCH(TabClienteLocalidade[[#This Row],[Validação]],EtaCliente!$B:$B,0)),TabClienteLocalidade[[#This Row],[Colunas13]])</f>
        <v>ANANINDEUA</v>
      </c>
      <c r="AA637" s="147">
        <f>COUNTIFS(EtaCliente!B:B,AB637,EtaCliente!B:B,"&gt;&amp;1")</f>
        <v>1</v>
      </c>
      <c r="AB637" s="147" t="str">
        <f>IF(TabClienteLocalidade[[#This Row],[Cliente]]="","",TabClienteLocalidade[[#This Row],[Cliente]]&amp;" - "&amp;TabClienteLocalidade[[#This Row],[Localidade]])</f>
        <v>COSANPA - UIRAPURU</v>
      </c>
      <c r="AC637" s="191" t="s">
        <v>8347</v>
      </c>
      <c r="AD637" s="191" t="str">
        <f t="shared" si="36"/>
        <v>-1.3279864</v>
      </c>
      <c r="AE637" s="191" t="str">
        <f t="shared" si="37"/>
        <v>-48.4000009</v>
      </c>
      <c r="AF637" s="191"/>
      <c r="AG637" s="191"/>
      <c r="AH637" s="191"/>
    </row>
    <row r="638" spans="1:34" x14ac:dyDescent="0.2">
      <c r="A638" s="14" t="str">
        <f t="shared" si="38"/>
        <v>(635, 'COSANPA', '', 'USINA', 'CASTANHAL', 'PA', '', '', '0'),</v>
      </c>
      <c r="B638" s="14" t="s">
        <v>8395</v>
      </c>
      <c r="C638" s="14">
        <v>635</v>
      </c>
      <c r="D638" s="14" t="s">
        <v>8399</v>
      </c>
      <c r="E638" s="14" t="str">
        <f>"'"&amp;TabClienteLocalidade[[#This Row],[Cliente]]&amp;"'"</f>
        <v>'COSANPA'</v>
      </c>
      <c r="F638" s="14" t="s">
        <v>8399</v>
      </c>
      <c r="G638" s="14" t="str">
        <f>"'"&amp;TabClienteLocalidade[[#This Row],[Regional]]&amp;"'"</f>
        <v>''</v>
      </c>
      <c r="H638" s="14" t="s">
        <v>8399</v>
      </c>
      <c r="I638" s="14" t="str">
        <f>"'"&amp;TabClienteLocalidade[[#This Row],[Localidade]]&amp;"'"</f>
        <v>'USINA'</v>
      </c>
      <c r="J638" s="14" t="s">
        <v>8399</v>
      </c>
      <c r="K638" s="14" t="str">
        <f>"'"&amp;TabClienteLocalidade[[#This Row],[Colunas2]]&amp;"'"</f>
        <v>'CASTANHAL'</v>
      </c>
      <c r="L638" s="14" t="s">
        <v>8399</v>
      </c>
      <c r="M638" s="14" t="str">
        <f>"'"&amp;TabClienteLocalidade[[#This Row],[UF]]&amp;"'"</f>
        <v>'PA'</v>
      </c>
      <c r="N638" s="14" t="s">
        <v>8399</v>
      </c>
      <c r="O638" s="14" t="str">
        <f>"'"&amp;IFERROR(TabClienteLocalidade[[#This Row],[Lat]],"")&amp;"'"</f>
        <v>''</v>
      </c>
      <c r="P638" s="14" t="s">
        <v>8399</v>
      </c>
      <c r="Q638" s="14" t="str">
        <f>"'"&amp;IFERROR(TabClienteLocalidade[[#This Row],[Log]],"")&amp;"'"</f>
        <v>''</v>
      </c>
      <c r="R638" s="14" t="s">
        <v>8399</v>
      </c>
      <c r="S638" s="14" t="str">
        <f t="shared" si="39"/>
        <v>'0'</v>
      </c>
      <c r="T638" s="213" t="s">
        <v>8397</v>
      </c>
      <c r="U638" s="213">
        <f>COUNTIFS(CLIENTE_FORN[NICK],TabClienteLocalidade[[#This Row],[Cliente]])</f>
        <v>1</v>
      </c>
      <c r="V638" s="145" t="s">
        <v>241</v>
      </c>
      <c r="W638" s="145"/>
      <c r="X638" s="145" t="s">
        <v>1880</v>
      </c>
      <c r="Y638" s="176" t="str">
        <f>IFERROR(INDEX(EtaCliente!K:K,MATCH(TabClienteLocalidade[[#This Row],[Validação]],EtaCliente!$B:$B,0)),TabClienteLocalidade[[#This Row],[Colunas14]])</f>
        <v>PA</v>
      </c>
      <c r="Z638" s="176" t="str">
        <f>IFERROR(INDEX(EtaCliente!M:M,MATCH(TabClienteLocalidade[[#This Row],[Validação]],EtaCliente!$B:$B,0)),TabClienteLocalidade[[#This Row],[Colunas13]])</f>
        <v>CASTANHAL</v>
      </c>
      <c r="AA638" s="147">
        <f>COUNTIFS(EtaCliente!B:B,AB638,EtaCliente!B:B,"&gt;&amp;1")</f>
        <v>1</v>
      </c>
      <c r="AB638" s="146" t="str">
        <f>IF(TabClienteLocalidade[[#This Row],[Cliente]]="","",TabClienteLocalidade[[#This Row],[Cliente]]&amp;" - "&amp;TabClienteLocalidade[[#This Row],[Localidade]])</f>
        <v>COSANPA - USINA</v>
      </c>
      <c r="AC638" s="191"/>
      <c r="AD638" s="191" t="e">
        <f t="shared" si="36"/>
        <v>#VALUE!</v>
      </c>
      <c r="AE638" s="191" t="e">
        <f t="shared" si="37"/>
        <v>#VALUE!</v>
      </c>
      <c r="AF638" s="191"/>
      <c r="AG638" s="191"/>
      <c r="AH638" s="191"/>
    </row>
    <row r="639" spans="1:34" x14ac:dyDescent="0.2">
      <c r="A639" s="14" t="str">
        <f t="shared" si="38"/>
        <v>(636, 'COSANPA', '', 'VERDEJANTE', 'BELEM', 'PA', '', '', '0'),</v>
      </c>
      <c r="B639" s="14" t="s">
        <v>8395</v>
      </c>
      <c r="C639" s="14">
        <v>636</v>
      </c>
      <c r="D639" s="14" t="s">
        <v>8399</v>
      </c>
      <c r="E639" s="14" t="str">
        <f>"'"&amp;TabClienteLocalidade[[#This Row],[Cliente]]&amp;"'"</f>
        <v>'COSANPA'</v>
      </c>
      <c r="F639" s="14" t="s">
        <v>8399</v>
      </c>
      <c r="G639" s="14" t="str">
        <f>"'"&amp;TabClienteLocalidade[[#This Row],[Regional]]&amp;"'"</f>
        <v>''</v>
      </c>
      <c r="H639" s="14" t="s">
        <v>8399</v>
      </c>
      <c r="I639" s="14" t="str">
        <f>"'"&amp;TabClienteLocalidade[[#This Row],[Localidade]]&amp;"'"</f>
        <v>'VERDEJANTE'</v>
      </c>
      <c r="J639" s="14" t="s">
        <v>8399</v>
      </c>
      <c r="K639" s="14" t="str">
        <f>"'"&amp;TabClienteLocalidade[[#This Row],[Colunas2]]&amp;"'"</f>
        <v>'BELEM'</v>
      </c>
      <c r="L639" s="14" t="s">
        <v>8399</v>
      </c>
      <c r="M639" s="14" t="str">
        <f>"'"&amp;TabClienteLocalidade[[#This Row],[UF]]&amp;"'"</f>
        <v>'PA'</v>
      </c>
      <c r="N639" s="14" t="s">
        <v>8399</v>
      </c>
      <c r="O639" s="14" t="str">
        <f>"'"&amp;IFERROR(TabClienteLocalidade[[#This Row],[Lat]],"")&amp;"'"</f>
        <v>''</v>
      </c>
      <c r="P639" s="14" t="s">
        <v>8399</v>
      </c>
      <c r="Q639" s="14" t="str">
        <f>"'"&amp;IFERROR(TabClienteLocalidade[[#This Row],[Log]],"")&amp;"'"</f>
        <v>''</v>
      </c>
      <c r="R639" s="14" t="s">
        <v>8399</v>
      </c>
      <c r="S639" s="14" t="str">
        <f t="shared" si="39"/>
        <v>'0'</v>
      </c>
      <c r="T639" s="213" t="s">
        <v>8397</v>
      </c>
      <c r="U639" s="213">
        <f>COUNTIFS(CLIENTE_FORN[NICK],TabClienteLocalidade[[#This Row],[Cliente]])</f>
        <v>1</v>
      </c>
      <c r="V639" s="143" t="s">
        <v>241</v>
      </c>
      <c r="X639" s="145" t="s">
        <v>1044</v>
      </c>
      <c r="Y639" s="176" t="str">
        <f>IFERROR(INDEX(EtaCliente!K:K,MATCH(TabClienteLocalidade[[#This Row],[Validação]],EtaCliente!$B:$B,0)),TabClienteLocalidade[[#This Row],[Colunas14]])</f>
        <v>PA</v>
      </c>
      <c r="Z639" s="176" t="str">
        <f>IFERROR(INDEX(EtaCliente!M:M,MATCH(TabClienteLocalidade[[#This Row],[Validação]],EtaCliente!$B:$B,0)),TabClienteLocalidade[[#This Row],[Colunas13]])</f>
        <v>BELEM</v>
      </c>
      <c r="AA639" s="147">
        <f>COUNTIFS(EtaCliente!B:B,AB639,EtaCliente!B:B,"&gt;&amp;1")</f>
        <v>1</v>
      </c>
      <c r="AB639" s="147" t="str">
        <f>IF(TabClienteLocalidade[[#This Row],[Cliente]]="","",TabClienteLocalidade[[#This Row],[Cliente]]&amp;" - "&amp;TabClienteLocalidade[[#This Row],[Localidade]])</f>
        <v>COSANPA - VERDEJANTE</v>
      </c>
      <c r="AC639" s="191"/>
      <c r="AD639" s="191" t="e">
        <f t="shared" si="36"/>
        <v>#VALUE!</v>
      </c>
      <c r="AE639" s="191" t="e">
        <f t="shared" si="37"/>
        <v>#VALUE!</v>
      </c>
      <c r="AF639" s="191"/>
      <c r="AG639" s="191"/>
      <c r="AH639" s="191"/>
    </row>
    <row r="640" spans="1:34" x14ac:dyDescent="0.2">
      <c r="A640" s="14" t="str">
        <f t="shared" si="38"/>
        <v>(637, 'COSANPA', '', 'VIGIA DE NAZARE', 'VIGIA', 'PA', '', '', '0'),</v>
      </c>
      <c r="B640" s="14" t="s">
        <v>8395</v>
      </c>
      <c r="C640" s="14">
        <v>637</v>
      </c>
      <c r="D640" s="14" t="s">
        <v>8399</v>
      </c>
      <c r="E640" s="14" t="str">
        <f>"'"&amp;TabClienteLocalidade[[#This Row],[Cliente]]&amp;"'"</f>
        <v>'COSANPA'</v>
      </c>
      <c r="F640" s="14" t="s">
        <v>8399</v>
      </c>
      <c r="G640" s="14" t="str">
        <f>"'"&amp;TabClienteLocalidade[[#This Row],[Regional]]&amp;"'"</f>
        <v>''</v>
      </c>
      <c r="H640" s="14" t="s">
        <v>8399</v>
      </c>
      <c r="I640" s="14" t="str">
        <f>"'"&amp;TabClienteLocalidade[[#This Row],[Localidade]]&amp;"'"</f>
        <v>'VIGIA DE NAZARE'</v>
      </c>
      <c r="J640" s="14" t="s">
        <v>8399</v>
      </c>
      <c r="K640" s="14" t="str">
        <f>"'"&amp;TabClienteLocalidade[[#This Row],[Colunas2]]&amp;"'"</f>
        <v>'VIGIA'</v>
      </c>
      <c r="L640" s="14" t="s">
        <v>8399</v>
      </c>
      <c r="M640" s="14" t="str">
        <f>"'"&amp;TabClienteLocalidade[[#This Row],[UF]]&amp;"'"</f>
        <v>'PA'</v>
      </c>
      <c r="N640" s="14" t="s">
        <v>8399</v>
      </c>
      <c r="O640" s="14" t="str">
        <f>"'"&amp;IFERROR(TabClienteLocalidade[[#This Row],[Lat]],"")&amp;"'"</f>
        <v>''</v>
      </c>
      <c r="P640" s="14" t="s">
        <v>8399</v>
      </c>
      <c r="Q640" s="14" t="str">
        <f>"'"&amp;IFERROR(TabClienteLocalidade[[#This Row],[Log]],"")&amp;"'"</f>
        <v>''</v>
      </c>
      <c r="R640" s="14" t="s">
        <v>8399</v>
      </c>
      <c r="S640" s="14" t="str">
        <f t="shared" si="39"/>
        <v>'0'</v>
      </c>
      <c r="T640" s="213" t="s">
        <v>8397</v>
      </c>
      <c r="U640" s="213">
        <f>COUNTIFS(CLIENTE_FORN[NICK],TabClienteLocalidade[[#This Row],[Cliente]])</f>
        <v>1</v>
      </c>
      <c r="V640" s="145" t="s">
        <v>241</v>
      </c>
      <c r="W640" s="145"/>
      <c r="X640" s="145" t="s">
        <v>1881</v>
      </c>
      <c r="Y640" s="176" t="str">
        <f>IFERROR(INDEX(EtaCliente!K:K,MATCH(TabClienteLocalidade[[#This Row],[Validação]],EtaCliente!$B:$B,0)),TabClienteLocalidade[[#This Row],[Colunas14]])</f>
        <v>PA</v>
      </c>
      <c r="Z640" s="176" t="str">
        <f>IFERROR(INDEX(EtaCliente!M:M,MATCH(TabClienteLocalidade[[#This Row],[Validação]],EtaCliente!$B:$B,0)),TabClienteLocalidade[[#This Row],[Colunas13]])</f>
        <v>VIGIA</v>
      </c>
      <c r="AA640" s="147">
        <f>COUNTIFS(EtaCliente!B:B,AB640,EtaCliente!B:B,"&gt;&amp;1")</f>
        <v>1</v>
      </c>
      <c r="AB640" s="146" t="str">
        <f>IF(TabClienteLocalidade[[#This Row],[Cliente]]="","",TabClienteLocalidade[[#This Row],[Cliente]]&amp;" - "&amp;TabClienteLocalidade[[#This Row],[Localidade]])</f>
        <v>COSANPA - VIGIA DE NAZARE</v>
      </c>
      <c r="AC640" s="191"/>
      <c r="AD640" s="191" t="e">
        <f t="shared" si="36"/>
        <v>#VALUE!</v>
      </c>
      <c r="AE640" s="191" t="e">
        <f t="shared" si="37"/>
        <v>#VALUE!</v>
      </c>
      <c r="AF640" s="191"/>
      <c r="AG640" s="191"/>
      <c r="AH640" s="191"/>
    </row>
    <row r="641" spans="1:34" x14ac:dyDescent="0.2">
      <c r="A641" s="14" t="str">
        <f t="shared" si="38"/>
        <v>(638, 'COSANPA', '', 'VILA CAFEZAL', 'MAGALHAES BARATA', 'PA', '', '', '0'),</v>
      </c>
      <c r="B641" s="14" t="s">
        <v>8395</v>
      </c>
      <c r="C641" s="14">
        <v>638</v>
      </c>
      <c r="D641" s="14" t="s">
        <v>8399</v>
      </c>
      <c r="E641" s="14" t="str">
        <f>"'"&amp;TabClienteLocalidade[[#This Row],[Cliente]]&amp;"'"</f>
        <v>'COSANPA'</v>
      </c>
      <c r="F641" s="14" t="s">
        <v>8399</v>
      </c>
      <c r="G641" s="14" t="str">
        <f>"'"&amp;TabClienteLocalidade[[#This Row],[Regional]]&amp;"'"</f>
        <v>''</v>
      </c>
      <c r="H641" s="14" t="s">
        <v>8399</v>
      </c>
      <c r="I641" s="14" t="str">
        <f>"'"&amp;TabClienteLocalidade[[#This Row],[Localidade]]&amp;"'"</f>
        <v>'VILA CAFEZAL'</v>
      </c>
      <c r="J641" s="14" t="s">
        <v>8399</v>
      </c>
      <c r="K641" s="14" t="str">
        <f>"'"&amp;TabClienteLocalidade[[#This Row],[Colunas2]]&amp;"'"</f>
        <v>'MAGALHAES BARATA'</v>
      </c>
      <c r="L641" s="14" t="s">
        <v>8399</v>
      </c>
      <c r="M641" s="14" t="str">
        <f>"'"&amp;TabClienteLocalidade[[#This Row],[UF]]&amp;"'"</f>
        <v>'PA'</v>
      </c>
      <c r="N641" s="14" t="s">
        <v>8399</v>
      </c>
      <c r="O641" s="14" t="str">
        <f>"'"&amp;IFERROR(TabClienteLocalidade[[#This Row],[Lat]],"")&amp;"'"</f>
        <v>''</v>
      </c>
      <c r="P641" s="14" t="s">
        <v>8399</v>
      </c>
      <c r="Q641" s="14" t="str">
        <f>"'"&amp;IFERROR(TabClienteLocalidade[[#This Row],[Log]],"")&amp;"'"</f>
        <v>''</v>
      </c>
      <c r="R641" s="14" t="s">
        <v>8399</v>
      </c>
      <c r="S641" s="14" t="str">
        <f t="shared" si="39"/>
        <v>'0'</v>
      </c>
      <c r="T641" s="213" t="s">
        <v>8397</v>
      </c>
      <c r="U641" s="213">
        <f>COUNTIFS(CLIENTE_FORN[NICK],TabClienteLocalidade[[#This Row],[Cliente]])</f>
        <v>1</v>
      </c>
      <c r="V641" s="145" t="s">
        <v>241</v>
      </c>
      <c r="W641" s="145"/>
      <c r="X641" s="145" t="s">
        <v>1882</v>
      </c>
      <c r="Y641" s="176" t="str">
        <f>IFERROR(INDEX(EtaCliente!K:K,MATCH(TabClienteLocalidade[[#This Row],[Validação]],EtaCliente!$B:$B,0)),TabClienteLocalidade[[#This Row],[Colunas14]])</f>
        <v>PA</v>
      </c>
      <c r="Z641" s="176" t="str">
        <f>IFERROR(INDEX(EtaCliente!M:M,MATCH(TabClienteLocalidade[[#This Row],[Validação]],EtaCliente!$B:$B,0)),TabClienteLocalidade[[#This Row],[Colunas13]])</f>
        <v>MAGALHAES BARATA</v>
      </c>
      <c r="AA641" s="147">
        <f>COUNTIFS(EtaCliente!B:B,AB641,EtaCliente!B:B,"&gt;&amp;1")</f>
        <v>1</v>
      </c>
      <c r="AB641" s="146" t="str">
        <f>IF(TabClienteLocalidade[[#This Row],[Cliente]]="","",TabClienteLocalidade[[#This Row],[Cliente]]&amp;" - "&amp;TabClienteLocalidade[[#This Row],[Localidade]])</f>
        <v>COSANPA - VILA CAFEZAL</v>
      </c>
      <c r="AC641" s="191"/>
      <c r="AD641" s="191" t="e">
        <f t="shared" si="36"/>
        <v>#VALUE!</v>
      </c>
      <c r="AE641" s="191" t="e">
        <f t="shared" si="37"/>
        <v>#VALUE!</v>
      </c>
      <c r="AF641" s="191"/>
      <c r="AG641" s="191"/>
      <c r="AH641" s="191"/>
    </row>
    <row r="642" spans="1:34" x14ac:dyDescent="0.2">
      <c r="A642" s="14" t="str">
        <f t="shared" si="38"/>
        <v>(639, 'COSANPA', '', 'VILA CUIARANA', 'SALINOPOLIS', 'PA', '', '', '0'),</v>
      </c>
      <c r="B642" s="14" t="s">
        <v>8395</v>
      </c>
      <c r="C642" s="14">
        <v>639</v>
      </c>
      <c r="D642" s="14" t="s">
        <v>8399</v>
      </c>
      <c r="E642" s="14" t="str">
        <f>"'"&amp;TabClienteLocalidade[[#This Row],[Cliente]]&amp;"'"</f>
        <v>'COSANPA'</v>
      </c>
      <c r="F642" s="14" t="s">
        <v>8399</v>
      </c>
      <c r="G642" s="14" t="str">
        <f>"'"&amp;TabClienteLocalidade[[#This Row],[Regional]]&amp;"'"</f>
        <v>''</v>
      </c>
      <c r="H642" s="14" t="s">
        <v>8399</v>
      </c>
      <c r="I642" s="14" t="str">
        <f>"'"&amp;TabClienteLocalidade[[#This Row],[Localidade]]&amp;"'"</f>
        <v>'VILA CUIARANA'</v>
      </c>
      <c r="J642" s="14" t="s">
        <v>8399</v>
      </c>
      <c r="K642" s="14" t="str">
        <f>"'"&amp;TabClienteLocalidade[[#This Row],[Colunas2]]&amp;"'"</f>
        <v>'SALINOPOLIS'</v>
      </c>
      <c r="L642" s="14" t="s">
        <v>8399</v>
      </c>
      <c r="M642" s="14" t="str">
        <f>"'"&amp;TabClienteLocalidade[[#This Row],[UF]]&amp;"'"</f>
        <v>'PA'</v>
      </c>
      <c r="N642" s="14" t="s">
        <v>8399</v>
      </c>
      <c r="O642" s="14" t="str">
        <f>"'"&amp;IFERROR(TabClienteLocalidade[[#This Row],[Lat]],"")&amp;"'"</f>
        <v>''</v>
      </c>
      <c r="P642" s="14" t="s">
        <v>8399</v>
      </c>
      <c r="Q642" s="14" t="str">
        <f>"'"&amp;IFERROR(TabClienteLocalidade[[#This Row],[Log]],"")&amp;"'"</f>
        <v>''</v>
      </c>
      <c r="R642" s="14" t="s">
        <v>8399</v>
      </c>
      <c r="S642" s="14" t="str">
        <f t="shared" si="39"/>
        <v>'0'</v>
      </c>
      <c r="T642" s="213" t="s">
        <v>8397</v>
      </c>
      <c r="U642" s="213">
        <f>COUNTIFS(CLIENTE_FORN[NICK],TabClienteLocalidade[[#This Row],[Cliente]])</f>
        <v>1</v>
      </c>
      <c r="V642" s="145" t="s">
        <v>241</v>
      </c>
      <c r="W642" s="145"/>
      <c r="X642" s="145" t="s">
        <v>1883</v>
      </c>
      <c r="Y642" s="176" t="str">
        <f>IFERROR(INDEX(EtaCliente!K:K,MATCH(TabClienteLocalidade[[#This Row],[Validação]],EtaCliente!$B:$B,0)),TabClienteLocalidade[[#This Row],[Colunas14]])</f>
        <v>PA</v>
      </c>
      <c r="Z642" s="176" t="str">
        <f>IFERROR(INDEX(EtaCliente!M:M,MATCH(TabClienteLocalidade[[#This Row],[Validação]],EtaCliente!$B:$B,0)),TabClienteLocalidade[[#This Row],[Colunas13]])</f>
        <v>SALINOPOLIS</v>
      </c>
      <c r="AA642" s="147">
        <f>COUNTIFS(EtaCliente!B:B,AB642,EtaCliente!B:B,"&gt;&amp;1")</f>
        <v>1</v>
      </c>
      <c r="AB642" s="146" t="str">
        <f>IF(TabClienteLocalidade[[#This Row],[Cliente]]="","",TabClienteLocalidade[[#This Row],[Cliente]]&amp;" - "&amp;TabClienteLocalidade[[#This Row],[Localidade]])</f>
        <v>COSANPA - VILA CUIARANA</v>
      </c>
      <c r="AC642" s="191"/>
      <c r="AD642" s="191" t="e">
        <f t="shared" ref="AD642:AD658" si="40">LEFT(AC642,SEARCH(",",AC642,1)-1)</f>
        <v>#VALUE!</v>
      </c>
      <c r="AE642" s="191" t="e">
        <f t="shared" si="37"/>
        <v>#VALUE!</v>
      </c>
      <c r="AF642" s="191"/>
      <c r="AG642" s="191"/>
      <c r="AH642" s="191"/>
    </row>
    <row r="643" spans="1:34" x14ac:dyDescent="0.2">
      <c r="A643" s="14" t="str">
        <f t="shared" si="38"/>
        <v>(640, 'COSANPA', '', 'VILA DE BEJA', 'ABAETETUBA', 'PA', '', '', '0'),</v>
      </c>
      <c r="B643" s="14" t="s">
        <v>8395</v>
      </c>
      <c r="C643" s="14">
        <v>640</v>
      </c>
      <c r="D643" s="14" t="s">
        <v>8399</v>
      </c>
      <c r="E643" s="14" t="str">
        <f>"'"&amp;TabClienteLocalidade[[#This Row],[Cliente]]&amp;"'"</f>
        <v>'COSANPA'</v>
      </c>
      <c r="F643" s="14" t="s">
        <v>8399</v>
      </c>
      <c r="G643" s="14" t="str">
        <f>"'"&amp;TabClienteLocalidade[[#This Row],[Regional]]&amp;"'"</f>
        <v>''</v>
      </c>
      <c r="H643" s="14" t="s">
        <v>8399</v>
      </c>
      <c r="I643" s="14" t="str">
        <f>"'"&amp;TabClienteLocalidade[[#This Row],[Localidade]]&amp;"'"</f>
        <v>'VILA DE BEJA'</v>
      </c>
      <c r="J643" s="14" t="s">
        <v>8399</v>
      </c>
      <c r="K643" s="14" t="str">
        <f>"'"&amp;TabClienteLocalidade[[#This Row],[Colunas2]]&amp;"'"</f>
        <v>'ABAETETUBA'</v>
      </c>
      <c r="L643" s="14" t="s">
        <v>8399</v>
      </c>
      <c r="M643" s="14" t="str">
        <f>"'"&amp;TabClienteLocalidade[[#This Row],[UF]]&amp;"'"</f>
        <v>'PA'</v>
      </c>
      <c r="N643" s="14" t="s">
        <v>8399</v>
      </c>
      <c r="O643" s="14" t="str">
        <f>"'"&amp;IFERROR(TabClienteLocalidade[[#This Row],[Lat]],"")&amp;"'"</f>
        <v>''</v>
      </c>
      <c r="P643" s="14" t="s">
        <v>8399</v>
      </c>
      <c r="Q643" s="14" t="str">
        <f>"'"&amp;IFERROR(TabClienteLocalidade[[#This Row],[Log]],"")&amp;"'"</f>
        <v>''</v>
      </c>
      <c r="R643" s="14" t="s">
        <v>8399</v>
      </c>
      <c r="S643" s="14" t="str">
        <f t="shared" si="39"/>
        <v>'0'</v>
      </c>
      <c r="T643" s="213" t="s">
        <v>8397</v>
      </c>
      <c r="U643" s="213">
        <f>COUNTIFS(CLIENTE_FORN[NICK],TabClienteLocalidade[[#This Row],[Cliente]])</f>
        <v>1</v>
      </c>
      <c r="V643" s="145" t="s">
        <v>241</v>
      </c>
      <c r="W643" s="145"/>
      <c r="X643" s="145" t="s">
        <v>1884</v>
      </c>
      <c r="Y643" s="176" t="str">
        <f>IFERROR(INDEX(EtaCliente!K:K,MATCH(TabClienteLocalidade[[#This Row],[Validação]],EtaCliente!$B:$B,0)),TabClienteLocalidade[[#This Row],[Colunas14]])</f>
        <v>PA</v>
      </c>
      <c r="Z643" s="176" t="str">
        <f>IFERROR(INDEX(EtaCliente!M:M,MATCH(TabClienteLocalidade[[#This Row],[Validação]],EtaCliente!$B:$B,0)),TabClienteLocalidade[[#This Row],[Colunas13]])</f>
        <v>ABAETETUBA</v>
      </c>
      <c r="AA643" s="147">
        <f>COUNTIFS(EtaCliente!B:B,AB643,EtaCliente!B:B,"&gt;&amp;1")</f>
        <v>1</v>
      </c>
      <c r="AB643" s="146" t="str">
        <f>IF(TabClienteLocalidade[[#This Row],[Cliente]]="","",TabClienteLocalidade[[#This Row],[Cliente]]&amp;" - "&amp;TabClienteLocalidade[[#This Row],[Localidade]])</f>
        <v>COSANPA - VILA DE BEJA</v>
      </c>
      <c r="AC643" s="191"/>
      <c r="AD643" s="191" t="e">
        <f t="shared" si="40"/>
        <v>#VALUE!</v>
      </c>
      <c r="AE643" s="191" t="e">
        <f t="shared" ref="AE643:AE699" si="41">RIGHT(AC643,LEN(AC643)-SEARCH(",",AC643,1))</f>
        <v>#VALUE!</v>
      </c>
      <c r="AF643" s="191"/>
      <c r="AG643" s="191"/>
      <c r="AH643" s="191"/>
    </row>
    <row r="644" spans="1:34" x14ac:dyDescent="0.2">
      <c r="A644" s="14" t="str">
        <f t="shared" ref="A644:A699" si="42">CONCATENATE(B644,C644,D644,E644,F644,G644,H644,I644,J644,K644,L644,M644,N644,O644,P644,Q644,R644,S644,T644)</f>
        <v>(641, 'COSANPA', '', 'VILA DO APEU', 'CASTANHAL', 'PA', '', '', '0'),</v>
      </c>
      <c r="B644" s="14" t="s">
        <v>8395</v>
      </c>
      <c r="C644" s="14">
        <v>641</v>
      </c>
      <c r="D644" s="14" t="s">
        <v>8399</v>
      </c>
      <c r="E644" s="14" t="str">
        <f>"'"&amp;TabClienteLocalidade[[#This Row],[Cliente]]&amp;"'"</f>
        <v>'COSANPA'</v>
      </c>
      <c r="F644" s="14" t="s">
        <v>8399</v>
      </c>
      <c r="G644" s="14" t="str">
        <f>"'"&amp;TabClienteLocalidade[[#This Row],[Regional]]&amp;"'"</f>
        <v>''</v>
      </c>
      <c r="H644" s="14" t="s">
        <v>8399</v>
      </c>
      <c r="I644" s="14" t="str">
        <f>"'"&amp;TabClienteLocalidade[[#This Row],[Localidade]]&amp;"'"</f>
        <v>'VILA DO APEU'</v>
      </c>
      <c r="J644" s="14" t="s">
        <v>8399</v>
      </c>
      <c r="K644" s="14" t="str">
        <f>"'"&amp;TabClienteLocalidade[[#This Row],[Colunas2]]&amp;"'"</f>
        <v>'CASTANHAL'</v>
      </c>
      <c r="L644" s="14" t="s">
        <v>8399</v>
      </c>
      <c r="M644" s="14" t="str">
        <f>"'"&amp;TabClienteLocalidade[[#This Row],[UF]]&amp;"'"</f>
        <v>'PA'</v>
      </c>
      <c r="N644" s="14" t="s">
        <v>8399</v>
      </c>
      <c r="O644" s="14" t="str">
        <f>"'"&amp;IFERROR(TabClienteLocalidade[[#This Row],[Lat]],"")&amp;"'"</f>
        <v>''</v>
      </c>
      <c r="P644" s="14" t="s">
        <v>8399</v>
      </c>
      <c r="Q644" s="14" t="str">
        <f>"'"&amp;IFERROR(TabClienteLocalidade[[#This Row],[Log]],"")&amp;"'"</f>
        <v>''</v>
      </c>
      <c r="R644" s="14" t="s">
        <v>8399</v>
      </c>
      <c r="S644" s="14" t="str">
        <f t="shared" ref="S644:S699" si="43">"'"&amp;0&amp;"'"</f>
        <v>'0'</v>
      </c>
      <c r="T644" s="213" t="s">
        <v>8397</v>
      </c>
      <c r="U644" s="213">
        <f>COUNTIFS(CLIENTE_FORN[NICK],TabClienteLocalidade[[#This Row],[Cliente]])</f>
        <v>1</v>
      </c>
      <c r="V644" s="145" t="s">
        <v>241</v>
      </c>
      <c r="W644" s="145"/>
      <c r="X644" s="145" t="s">
        <v>1885</v>
      </c>
      <c r="Y644" s="176" t="str">
        <f>IFERROR(INDEX(EtaCliente!K:K,MATCH(TabClienteLocalidade[[#This Row],[Validação]],EtaCliente!$B:$B,0)),TabClienteLocalidade[[#This Row],[Colunas14]])</f>
        <v>PA</v>
      </c>
      <c r="Z644" s="176" t="str">
        <f>IFERROR(INDEX(EtaCliente!M:M,MATCH(TabClienteLocalidade[[#This Row],[Validação]],EtaCliente!$B:$B,0)),TabClienteLocalidade[[#This Row],[Colunas13]])</f>
        <v>CASTANHAL</v>
      </c>
      <c r="AA644" s="147">
        <f>COUNTIFS(EtaCliente!B:B,AB644,EtaCliente!B:B,"&gt;&amp;1")</f>
        <v>1</v>
      </c>
      <c r="AB644" s="146" t="str">
        <f>IF(TabClienteLocalidade[[#This Row],[Cliente]]="","",TabClienteLocalidade[[#This Row],[Cliente]]&amp;" - "&amp;TabClienteLocalidade[[#This Row],[Localidade]])</f>
        <v>COSANPA - VILA DO APEU</v>
      </c>
      <c r="AC644" s="191"/>
      <c r="AD644" s="191" t="e">
        <f t="shared" si="40"/>
        <v>#VALUE!</v>
      </c>
      <c r="AE644" s="191" t="e">
        <f t="shared" si="41"/>
        <v>#VALUE!</v>
      </c>
      <c r="AF644" s="191"/>
      <c r="AG644" s="191"/>
      <c r="AH644" s="191"/>
    </row>
    <row r="645" spans="1:34" x14ac:dyDescent="0.2">
      <c r="A645" s="14" t="str">
        <f t="shared" si="42"/>
        <v>(642, 'COSANPA', '', 'VILA FATIMA', 'TRACUATEUA', 'PA', '', '', '0'),</v>
      </c>
      <c r="B645" s="14" t="s">
        <v>8395</v>
      </c>
      <c r="C645" s="14">
        <v>642</v>
      </c>
      <c r="D645" s="14" t="s">
        <v>8399</v>
      </c>
      <c r="E645" s="14" t="str">
        <f>"'"&amp;TabClienteLocalidade[[#This Row],[Cliente]]&amp;"'"</f>
        <v>'COSANPA'</v>
      </c>
      <c r="F645" s="14" t="s">
        <v>8399</v>
      </c>
      <c r="G645" s="14" t="str">
        <f>"'"&amp;TabClienteLocalidade[[#This Row],[Regional]]&amp;"'"</f>
        <v>''</v>
      </c>
      <c r="H645" s="14" t="s">
        <v>8399</v>
      </c>
      <c r="I645" s="14" t="str">
        <f>"'"&amp;TabClienteLocalidade[[#This Row],[Localidade]]&amp;"'"</f>
        <v>'VILA FATIMA'</v>
      </c>
      <c r="J645" s="14" t="s">
        <v>8399</v>
      </c>
      <c r="K645" s="14" t="str">
        <f>"'"&amp;TabClienteLocalidade[[#This Row],[Colunas2]]&amp;"'"</f>
        <v>'TRACUATEUA'</v>
      </c>
      <c r="L645" s="14" t="s">
        <v>8399</v>
      </c>
      <c r="M645" s="14" t="str">
        <f>"'"&amp;TabClienteLocalidade[[#This Row],[UF]]&amp;"'"</f>
        <v>'PA'</v>
      </c>
      <c r="N645" s="14" t="s">
        <v>8399</v>
      </c>
      <c r="O645" s="14" t="str">
        <f>"'"&amp;IFERROR(TabClienteLocalidade[[#This Row],[Lat]],"")&amp;"'"</f>
        <v>''</v>
      </c>
      <c r="P645" s="14" t="s">
        <v>8399</v>
      </c>
      <c r="Q645" s="14" t="str">
        <f>"'"&amp;IFERROR(TabClienteLocalidade[[#This Row],[Log]],"")&amp;"'"</f>
        <v>''</v>
      </c>
      <c r="R645" s="14" t="s">
        <v>8399</v>
      </c>
      <c r="S645" s="14" t="str">
        <f t="shared" si="43"/>
        <v>'0'</v>
      </c>
      <c r="T645" s="213" t="s">
        <v>8397</v>
      </c>
      <c r="U645" s="213">
        <f>COUNTIFS(CLIENTE_FORN[NICK],TabClienteLocalidade[[#This Row],[Cliente]])</f>
        <v>1</v>
      </c>
      <c r="V645" s="145" t="s">
        <v>241</v>
      </c>
      <c r="W645" s="145"/>
      <c r="X645" s="145" t="s">
        <v>1886</v>
      </c>
      <c r="Y645" s="176" t="str">
        <f>IFERROR(INDEX(EtaCliente!K:K,MATCH(TabClienteLocalidade[[#This Row],[Validação]],EtaCliente!$B:$B,0)),TabClienteLocalidade[[#This Row],[Colunas14]])</f>
        <v>PA</v>
      </c>
      <c r="Z645" s="176" t="str">
        <f>IFERROR(INDEX(EtaCliente!M:M,MATCH(TabClienteLocalidade[[#This Row],[Validação]],EtaCliente!$B:$B,0)),TabClienteLocalidade[[#This Row],[Colunas13]])</f>
        <v>TRACUATEUA</v>
      </c>
      <c r="AA645" s="147">
        <f>COUNTIFS(EtaCliente!B:B,AB645,EtaCliente!B:B,"&gt;&amp;1")</f>
        <v>1</v>
      </c>
      <c r="AB645" s="146" t="str">
        <f>IF(TabClienteLocalidade[[#This Row],[Cliente]]="","",TabClienteLocalidade[[#This Row],[Cliente]]&amp;" - "&amp;TabClienteLocalidade[[#This Row],[Localidade]])</f>
        <v>COSANPA - VILA FATIMA</v>
      </c>
      <c r="AC645" s="191"/>
      <c r="AD645" s="191" t="e">
        <f t="shared" si="40"/>
        <v>#VALUE!</v>
      </c>
      <c r="AE645" s="191" t="e">
        <f t="shared" si="41"/>
        <v>#VALUE!</v>
      </c>
      <c r="AF645" s="191"/>
      <c r="AG645" s="191"/>
      <c r="AH645" s="191"/>
    </row>
    <row r="646" spans="1:34" x14ac:dyDescent="0.2">
      <c r="A646" s="14" t="str">
        <f t="shared" si="42"/>
        <v>(643, 'COSANPA', '', 'VILA MAUIATA', 'IGARAPE-MIRI', 'PA', '', '', '0'),</v>
      </c>
      <c r="B646" s="14" t="s">
        <v>8395</v>
      </c>
      <c r="C646" s="14">
        <v>643</v>
      </c>
      <c r="D646" s="14" t="s">
        <v>8399</v>
      </c>
      <c r="E646" s="14" t="str">
        <f>"'"&amp;TabClienteLocalidade[[#This Row],[Cliente]]&amp;"'"</f>
        <v>'COSANPA'</v>
      </c>
      <c r="F646" s="14" t="s">
        <v>8399</v>
      </c>
      <c r="G646" s="14" t="str">
        <f>"'"&amp;TabClienteLocalidade[[#This Row],[Regional]]&amp;"'"</f>
        <v>''</v>
      </c>
      <c r="H646" s="14" t="s">
        <v>8399</v>
      </c>
      <c r="I646" s="14" t="str">
        <f>"'"&amp;TabClienteLocalidade[[#This Row],[Localidade]]&amp;"'"</f>
        <v>'VILA MAUIATA'</v>
      </c>
      <c r="J646" s="14" t="s">
        <v>8399</v>
      </c>
      <c r="K646" s="14" t="str">
        <f>"'"&amp;TabClienteLocalidade[[#This Row],[Colunas2]]&amp;"'"</f>
        <v>'IGARAPE-MIRI'</v>
      </c>
      <c r="L646" s="14" t="s">
        <v>8399</v>
      </c>
      <c r="M646" s="14" t="str">
        <f>"'"&amp;TabClienteLocalidade[[#This Row],[UF]]&amp;"'"</f>
        <v>'PA'</v>
      </c>
      <c r="N646" s="14" t="s">
        <v>8399</v>
      </c>
      <c r="O646" s="14" t="str">
        <f>"'"&amp;IFERROR(TabClienteLocalidade[[#This Row],[Lat]],"")&amp;"'"</f>
        <v>''</v>
      </c>
      <c r="P646" s="14" t="s">
        <v>8399</v>
      </c>
      <c r="Q646" s="14" t="str">
        <f>"'"&amp;IFERROR(TabClienteLocalidade[[#This Row],[Log]],"")&amp;"'"</f>
        <v>''</v>
      </c>
      <c r="R646" s="14" t="s">
        <v>8399</v>
      </c>
      <c r="S646" s="14" t="str">
        <f t="shared" si="43"/>
        <v>'0'</v>
      </c>
      <c r="T646" s="213" t="s">
        <v>8397</v>
      </c>
      <c r="U646" s="213">
        <f>COUNTIFS(CLIENTE_FORN[NICK],TabClienteLocalidade[[#This Row],[Cliente]])</f>
        <v>1</v>
      </c>
      <c r="V646" s="145" t="s">
        <v>241</v>
      </c>
      <c r="W646" s="145"/>
      <c r="X646" s="145" t="s">
        <v>1887</v>
      </c>
      <c r="Y646" s="176" t="str">
        <f>IFERROR(INDEX(EtaCliente!K:K,MATCH(TabClienteLocalidade[[#This Row],[Validação]],EtaCliente!$B:$B,0)),TabClienteLocalidade[[#This Row],[Colunas14]])</f>
        <v>PA</v>
      </c>
      <c r="Z646" s="176" t="str">
        <f>IFERROR(INDEX(EtaCliente!M:M,MATCH(TabClienteLocalidade[[#This Row],[Validação]],EtaCliente!$B:$B,0)),TabClienteLocalidade[[#This Row],[Colunas13]])</f>
        <v>IGARAPE-MIRI</v>
      </c>
      <c r="AA646" s="147">
        <f>COUNTIFS(EtaCliente!B:B,AB646,EtaCliente!B:B,"&gt;&amp;1")</f>
        <v>1</v>
      </c>
      <c r="AB646" s="146" t="str">
        <f>IF(TabClienteLocalidade[[#This Row],[Cliente]]="","",TabClienteLocalidade[[#This Row],[Cliente]]&amp;" - "&amp;TabClienteLocalidade[[#This Row],[Localidade]])</f>
        <v>COSANPA - VILA MAUIATA</v>
      </c>
      <c r="AC646" s="191"/>
      <c r="AD646" s="191" t="e">
        <f t="shared" si="40"/>
        <v>#VALUE!</v>
      </c>
      <c r="AE646" s="191" t="e">
        <f t="shared" si="41"/>
        <v>#VALUE!</v>
      </c>
      <c r="AF646" s="191"/>
      <c r="AG646" s="191"/>
      <c r="AH646" s="191"/>
    </row>
    <row r="647" spans="1:34" x14ac:dyDescent="0.2">
      <c r="A647" s="14" t="str">
        <f t="shared" si="42"/>
        <v>(644, 'COSANPA', '', 'VILA TAUARI', 'CAPANEMA', 'PA', '', '', '0'),</v>
      </c>
      <c r="B647" s="14" t="s">
        <v>8395</v>
      </c>
      <c r="C647" s="14">
        <v>644</v>
      </c>
      <c r="D647" s="14" t="s">
        <v>8399</v>
      </c>
      <c r="E647" s="14" t="str">
        <f>"'"&amp;TabClienteLocalidade[[#This Row],[Cliente]]&amp;"'"</f>
        <v>'COSANPA'</v>
      </c>
      <c r="F647" s="14" t="s">
        <v>8399</v>
      </c>
      <c r="G647" s="14" t="str">
        <f>"'"&amp;TabClienteLocalidade[[#This Row],[Regional]]&amp;"'"</f>
        <v>''</v>
      </c>
      <c r="H647" s="14" t="s">
        <v>8399</v>
      </c>
      <c r="I647" s="14" t="str">
        <f>"'"&amp;TabClienteLocalidade[[#This Row],[Localidade]]&amp;"'"</f>
        <v>'VILA TAUARI'</v>
      </c>
      <c r="J647" s="14" t="s">
        <v>8399</v>
      </c>
      <c r="K647" s="14" t="str">
        <f>"'"&amp;TabClienteLocalidade[[#This Row],[Colunas2]]&amp;"'"</f>
        <v>'CAPANEMA'</v>
      </c>
      <c r="L647" s="14" t="s">
        <v>8399</v>
      </c>
      <c r="M647" s="14" t="str">
        <f>"'"&amp;TabClienteLocalidade[[#This Row],[UF]]&amp;"'"</f>
        <v>'PA'</v>
      </c>
      <c r="N647" s="14" t="s">
        <v>8399</v>
      </c>
      <c r="O647" s="14" t="str">
        <f>"'"&amp;IFERROR(TabClienteLocalidade[[#This Row],[Lat]],"")&amp;"'"</f>
        <v>''</v>
      </c>
      <c r="P647" s="14" t="s">
        <v>8399</v>
      </c>
      <c r="Q647" s="14" t="str">
        <f>"'"&amp;IFERROR(TabClienteLocalidade[[#This Row],[Log]],"")&amp;"'"</f>
        <v>''</v>
      </c>
      <c r="R647" s="14" t="s">
        <v>8399</v>
      </c>
      <c r="S647" s="14" t="str">
        <f t="shared" si="43"/>
        <v>'0'</v>
      </c>
      <c r="T647" s="213" t="s">
        <v>8397</v>
      </c>
      <c r="U647" s="213">
        <f>COUNTIFS(CLIENTE_FORN[NICK],TabClienteLocalidade[[#This Row],[Cliente]])</f>
        <v>1</v>
      </c>
      <c r="V647" s="145" t="s">
        <v>241</v>
      </c>
      <c r="W647" s="145"/>
      <c r="X647" s="145" t="s">
        <v>8224</v>
      </c>
      <c r="Y647" s="176" t="str">
        <f>IFERROR(INDEX(EtaCliente!K:K,MATCH(TabClienteLocalidade[[#This Row],[Validação]],EtaCliente!$B:$B,0)),TabClienteLocalidade[[#This Row],[Colunas14]])</f>
        <v>PA</v>
      </c>
      <c r="Z647" s="176" t="str">
        <f>IFERROR(INDEX(EtaCliente!M:M,MATCH(TabClienteLocalidade[[#This Row],[Validação]],EtaCliente!$B:$B,0)),TabClienteLocalidade[[#This Row],[Colunas13]])</f>
        <v>CAPANEMA</v>
      </c>
      <c r="AA647" s="147">
        <f>COUNTIFS(EtaCliente!B:B,AB647,EtaCliente!B:B,"&gt;&amp;1")</f>
        <v>1</v>
      </c>
      <c r="AB647" s="146" t="str">
        <f>IF(TabClienteLocalidade[[#This Row],[Cliente]]="","",TabClienteLocalidade[[#This Row],[Cliente]]&amp;" - "&amp;TabClienteLocalidade[[#This Row],[Localidade]])</f>
        <v>COSANPA - VILA TAUARI</v>
      </c>
      <c r="AC647" s="191"/>
      <c r="AD647" s="191" t="e">
        <f t="shared" si="40"/>
        <v>#VALUE!</v>
      </c>
      <c r="AE647" s="191" t="e">
        <f t="shared" si="41"/>
        <v>#VALUE!</v>
      </c>
      <c r="AF647" s="191"/>
      <c r="AG647" s="191"/>
      <c r="AH647" s="191"/>
    </row>
    <row r="648" spans="1:34" x14ac:dyDescent="0.2">
      <c r="A648" s="14" t="str">
        <f t="shared" si="42"/>
        <v>(645, 'COSANPA', '', 'VISEU', 'VISEU', 'PA', '', '', '0'),</v>
      </c>
      <c r="B648" s="14" t="s">
        <v>8395</v>
      </c>
      <c r="C648" s="14">
        <v>645</v>
      </c>
      <c r="D648" s="14" t="s">
        <v>8399</v>
      </c>
      <c r="E648" s="14" t="str">
        <f>"'"&amp;TabClienteLocalidade[[#This Row],[Cliente]]&amp;"'"</f>
        <v>'COSANPA'</v>
      </c>
      <c r="F648" s="14" t="s">
        <v>8399</v>
      </c>
      <c r="G648" s="14" t="str">
        <f>"'"&amp;TabClienteLocalidade[[#This Row],[Regional]]&amp;"'"</f>
        <v>''</v>
      </c>
      <c r="H648" s="14" t="s">
        <v>8399</v>
      </c>
      <c r="I648" s="14" t="str">
        <f>"'"&amp;TabClienteLocalidade[[#This Row],[Localidade]]&amp;"'"</f>
        <v>'VISEU'</v>
      </c>
      <c r="J648" s="14" t="s">
        <v>8399</v>
      </c>
      <c r="K648" s="14" t="str">
        <f>"'"&amp;TabClienteLocalidade[[#This Row],[Colunas2]]&amp;"'"</f>
        <v>'VISEU'</v>
      </c>
      <c r="L648" s="14" t="s">
        <v>8399</v>
      </c>
      <c r="M648" s="14" t="str">
        <f>"'"&amp;TabClienteLocalidade[[#This Row],[UF]]&amp;"'"</f>
        <v>'PA'</v>
      </c>
      <c r="N648" s="14" t="s">
        <v>8399</v>
      </c>
      <c r="O648" s="14" t="str">
        <f>"'"&amp;IFERROR(TabClienteLocalidade[[#This Row],[Lat]],"")&amp;"'"</f>
        <v>''</v>
      </c>
      <c r="P648" s="14" t="s">
        <v>8399</v>
      </c>
      <c r="Q648" s="14" t="str">
        <f>"'"&amp;IFERROR(TabClienteLocalidade[[#This Row],[Log]],"")&amp;"'"</f>
        <v>''</v>
      </c>
      <c r="R648" s="14" t="s">
        <v>8399</v>
      </c>
      <c r="S648" s="14" t="str">
        <f t="shared" si="43"/>
        <v>'0'</v>
      </c>
      <c r="T648" s="213" t="s">
        <v>8397</v>
      </c>
      <c r="U648" s="213">
        <f>COUNTIFS(CLIENTE_FORN[NICK],TabClienteLocalidade[[#This Row],[Cliente]])</f>
        <v>1</v>
      </c>
      <c r="V648" s="143" t="s">
        <v>241</v>
      </c>
      <c r="X648" s="145" t="s">
        <v>1051</v>
      </c>
      <c r="Y648" s="176" t="str">
        <f>IFERROR(INDEX(EtaCliente!K:K,MATCH(TabClienteLocalidade[[#This Row],[Validação]],EtaCliente!$B:$B,0)),TabClienteLocalidade[[#This Row],[Colunas14]])</f>
        <v>PA</v>
      </c>
      <c r="Z648" s="176" t="str">
        <f>IFERROR(INDEX(EtaCliente!M:M,MATCH(TabClienteLocalidade[[#This Row],[Validação]],EtaCliente!$B:$B,0)),TabClienteLocalidade[[#This Row],[Colunas13]])</f>
        <v>VISEU</v>
      </c>
      <c r="AA648" s="147">
        <f>COUNTIFS(EtaCliente!B:B,AB648,EtaCliente!B:B,"&gt;&amp;1")</f>
        <v>1</v>
      </c>
      <c r="AB648" s="147" t="str">
        <f>IF(TabClienteLocalidade[[#This Row],[Cliente]]="","",TabClienteLocalidade[[#This Row],[Cliente]]&amp;" - "&amp;TabClienteLocalidade[[#This Row],[Localidade]])</f>
        <v>COSANPA - VISEU</v>
      </c>
      <c r="AC648" s="191"/>
      <c r="AD648" s="191" t="e">
        <f t="shared" si="40"/>
        <v>#VALUE!</v>
      </c>
      <c r="AE648" s="191" t="e">
        <f t="shared" si="41"/>
        <v>#VALUE!</v>
      </c>
      <c r="AF648" s="191"/>
      <c r="AG648" s="191"/>
      <c r="AH648" s="191"/>
    </row>
    <row r="649" spans="1:34" x14ac:dyDescent="0.2">
      <c r="A649" s="14" t="str">
        <f t="shared" si="42"/>
        <v>(646, 'DAE-VARZEA GRANDE', '', 'ETA I', 'VARZEA GRANDE', 'MT', '', '', '0'),</v>
      </c>
      <c r="B649" s="14" t="s">
        <v>8395</v>
      </c>
      <c r="C649" s="14">
        <v>646</v>
      </c>
      <c r="D649" s="14" t="s">
        <v>8399</v>
      </c>
      <c r="E649" s="14" t="str">
        <f>"'"&amp;TabClienteLocalidade[[#This Row],[Cliente]]&amp;"'"</f>
        <v>'DAE-VARZEA GRANDE'</v>
      </c>
      <c r="F649" s="14" t="s">
        <v>8399</v>
      </c>
      <c r="G649" s="14" t="str">
        <f>"'"&amp;TabClienteLocalidade[[#This Row],[Regional]]&amp;"'"</f>
        <v>''</v>
      </c>
      <c r="H649" s="14" t="s">
        <v>8399</v>
      </c>
      <c r="I649" s="14" t="str">
        <f>"'"&amp;TabClienteLocalidade[[#This Row],[Localidade]]&amp;"'"</f>
        <v>'ETA I'</v>
      </c>
      <c r="J649" s="14" t="s">
        <v>8399</v>
      </c>
      <c r="K649" s="14" t="str">
        <f>"'"&amp;TabClienteLocalidade[[#This Row],[Colunas2]]&amp;"'"</f>
        <v>'VARZEA GRANDE'</v>
      </c>
      <c r="L649" s="14" t="s">
        <v>8399</v>
      </c>
      <c r="M649" s="14" t="str">
        <f>"'"&amp;TabClienteLocalidade[[#This Row],[UF]]&amp;"'"</f>
        <v>'MT'</v>
      </c>
      <c r="N649" s="14" t="s">
        <v>8399</v>
      </c>
      <c r="O649" s="14" t="str">
        <f>"'"&amp;IFERROR(TabClienteLocalidade[[#This Row],[Lat]],"")&amp;"'"</f>
        <v>''</v>
      </c>
      <c r="P649" s="14" t="s">
        <v>8399</v>
      </c>
      <c r="Q649" s="14" t="str">
        <f>"'"&amp;IFERROR(TabClienteLocalidade[[#This Row],[Log]],"")&amp;"'"</f>
        <v>''</v>
      </c>
      <c r="R649" s="14" t="s">
        <v>8399</v>
      </c>
      <c r="S649" s="14" t="str">
        <f t="shared" si="43"/>
        <v>'0'</v>
      </c>
      <c r="T649" s="213" t="s">
        <v>8397</v>
      </c>
      <c r="U649" s="213">
        <f>COUNTIFS(CLIENTE_FORN[NICK],TabClienteLocalidade[[#This Row],[Cliente]])</f>
        <v>1</v>
      </c>
      <c r="V649" s="145" t="s">
        <v>8145</v>
      </c>
      <c r="W649" s="145"/>
      <c r="X649" s="145" t="s">
        <v>1628</v>
      </c>
      <c r="Y649" s="176" t="str">
        <f>IFERROR(INDEX(EtaCliente!K:K,MATCH(TabClienteLocalidade[[#This Row],[Validação]],EtaCliente!$B:$B,0)),TabClienteLocalidade[[#This Row],[Colunas14]])</f>
        <v>MT</v>
      </c>
      <c r="Z649" s="176" t="str">
        <f>IFERROR(INDEX(EtaCliente!M:M,MATCH(TabClienteLocalidade[[#This Row],[Validação]],EtaCliente!$B:$B,0)),TabClienteLocalidade[[#This Row],[Colunas13]])</f>
        <v>VARZEA GRANDE</v>
      </c>
      <c r="AA649" s="147">
        <f>COUNTIFS(EtaCliente!B:B,AB649,EtaCliente!B:B,"&gt;&amp;1")</f>
        <v>1</v>
      </c>
      <c r="AB649" s="146" t="str">
        <f>IF(TabClienteLocalidade[[#This Row],[Cliente]]="","",TabClienteLocalidade[[#This Row],[Cliente]]&amp;" - "&amp;TabClienteLocalidade[[#This Row],[Localidade]])</f>
        <v>DAE-VARZEA GRANDE - ETA I</v>
      </c>
      <c r="AC649" s="191"/>
      <c r="AD649" s="191" t="e">
        <f t="shared" si="40"/>
        <v>#VALUE!</v>
      </c>
      <c r="AE649" s="191" t="e">
        <f t="shared" si="41"/>
        <v>#VALUE!</v>
      </c>
      <c r="AF649" s="191"/>
      <c r="AG649" s="191"/>
      <c r="AH649" s="191"/>
    </row>
    <row r="650" spans="1:34" x14ac:dyDescent="0.2">
      <c r="A650" s="14" t="str">
        <f t="shared" si="42"/>
        <v>(647, 'DAE-VARZEA GRANDE', '', 'ETA II', 'VARZEA GRANDE', 'MT', '', '', '0'),</v>
      </c>
      <c r="B650" s="14" t="s">
        <v>8395</v>
      </c>
      <c r="C650" s="14">
        <v>647</v>
      </c>
      <c r="D650" s="14" t="s">
        <v>8399</v>
      </c>
      <c r="E650" s="14" t="str">
        <f>"'"&amp;TabClienteLocalidade[[#This Row],[Cliente]]&amp;"'"</f>
        <v>'DAE-VARZEA GRANDE'</v>
      </c>
      <c r="F650" s="14" t="s">
        <v>8399</v>
      </c>
      <c r="G650" s="14" t="str">
        <f>"'"&amp;TabClienteLocalidade[[#This Row],[Regional]]&amp;"'"</f>
        <v>''</v>
      </c>
      <c r="H650" s="14" t="s">
        <v>8399</v>
      </c>
      <c r="I650" s="14" t="str">
        <f>"'"&amp;TabClienteLocalidade[[#This Row],[Localidade]]&amp;"'"</f>
        <v>'ETA II'</v>
      </c>
      <c r="J650" s="14" t="s">
        <v>8399</v>
      </c>
      <c r="K650" s="14" t="str">
        <f>"'"&amp;TabClienteLocalidade[[#This Row],[Colunas2]]&amp;"'"</f>
        <v>'VARZEA GRANDE'</v>
      </c>
      <c r="L650" s="14" t="s">
        <v>8399</v>
      </c>
      <c r="M650" s="14" t="str">
        <f>"'"&amp;TabClienteLocalidade[[#This Row],[UF]]&amp;"'"</f>
        <v>'MT'</v>
      </c>
      <c r="N650" s="14" t="s">
        <v>8399</v>
      </c>
      <c r="O650" s="14" t="str">
        <f>"'"&amp;IFERROR(TabClienteLocalidade[[#This Row],[Lat]],"")&amp;"'"</f>
        <v>''</v>
      </c>
      <c r="P650" s="14" t="s">
        <v>8399</v>
      </c>
      <c r="Q650" s="14" t="str">
        <f>"'"&amp;IFERROR(TabClienteLocalidade[[#This Row],[Log]],"")&amp;"'"</f>
        <v>''</v>
      </c>
      <c r="R650" s="14" t="s">
        <v>8399</v>
      </c>
      <c r="S650" s="14" t="str">
        <f t="shared" si="43"/>
        <v>'0'</v>
      </c>
      <c r="T650" s="213" t="s">
        <v>8397</v>
      </c>
      <c r="U650" s="213">
        <f>COUNTIFS(CLIENTE_FORN[NICK],TabClienteLocalidade[[#This Row],[Cliente]])</f>
        <v>1</v>
      </c>
      <c r="V650" s="145" t="s">
        <v>8145</v>
      </c>
      <c r="W650" s="145"/>
      <c r="X650" s="145" t="s">
        <v>1629</v>
      </c>
      <c r="Y650" s="176" t="str">
        <f>IFERROR(INDEX(EtaCliente!K:K,MATCH(TabClienteLocalidade[[#This Row],[Validação]],EtaCliente!$B:$B,0)),TabClienteLocalidade[[#This Row],[Colunas14]])</f>
        <v>MT</v>
      </c>
      <c r="Z650" s="176" t="str">
        <f>IFERROR(INDEX(EtaCliente!M:M,MATCH(TabClienteLocalidade[[#This Row],[Validação]],EtaCliente!$B:$B,0)),TabClienteLocalidade[[#This Row],[Colunas13]])</f>
        <v>VARZEA GRANDE</v>
      </c>
      <c r="AA650" s="147">
        <f>COUNTIFS(EtaCliente!B:B,AB650,EtaCliente!B:B,"&gt;&amp;1")</f>
        <v>1</v>
      </c>
      <c r="AB650" s="146" t="str">
        <f>IF(TabClienteLocalidade[[#This Row],[Cliente]]="","",TabClienteLocalidade[[#This Row],[Cliente]]&amp;" - "&amp;TabClienteLocalidade[[#This Row],[Localidade]])</f>
        <v>DAE-VARZEA GRANDE - ETA II</v>
      </c>
      <c r="AC650" s="191"/>
      <c r="AD650" s="191" t="e">
        <f t="shared" si="40"/>
        <v>#VALUE!</v>
      </c>
      <c r="AE650" s="191" t="e">
        <f t="shared" si="41"/>
        <v>#VALUE!</v>
      </c>
      <c r="AF650" s="191"/>
      <c r="AG650" s="191"/>
      <c r="AH650" s="191"/>
    </row>
    <row r="651" spans="1:34" x14ac:dyDescent="0.2">
      <c r="A651" s="14" t="str">
        <f t="shared" si="42"/>
        <v>(648, 'DEPASA', '', 'RIO BRANCO', 'RIO BRANCO', 'AC', '', '', '0'),</v>
      </c>
      <c r="B651" s="14" t="s">
        <v>8395</v>
      </c>
      <c r="C651" s="14">
        <v>648</v>
      </c>
      <c r="D651" s="14" t="s">
        <v>8399</v>
      </c>
      <c r="E651" s="14" t="str">
        <f>"'"&amp;TabClienteLocalidade[[#This Row],[Cliente]]&amp;"'"</f>
        <v>'DEPASA'</v>
      </c>
      <c r="F651" s="14" t="s">
        <v>8399</v>
      </c>
      <c r="G651" s="14" t="str">
        <f>"'"&amp;TabClienteLocalidade[[#This Row],[Regional]]&amp;"'"</f>
        <v>''</v>
      </c>
      <c r="H651" s="14" t="s">
        <v>8399</v>
      </c>
      <c r="I651" s="14" t="str">
        <f>"'"&amp;TabClienteLocalidade[[#This Row],[Localidade]]&amp;"'"</f>
        <v>'RIO BRANCO'</v>
      </c>
      <c r="J651" s="14" t="s">
        <v>8399</v>
      </c>
      <c r="K651" s="14" t="str">
        <f>"'"&amp;TabClienteLocalidade[[#This Row],[Colunas2]]&amp;"'"</f>
        <v>'RIO BRANCO'</v>
      </c>
      <c r="L651" s="14" t="s">
        <v>8399</v>
      </c>
      <c r="M651" s="14" t="str">
        <f>"'"&amp;TabClienteLocalidade[[#This Row],[UF]]&amp;"'"</f>
        <v>'AC'</v>
      </c>
      <c r="N651" s="14" t="s">
        <v>8399</v>
      </c>
      <c r="O651" s="14" t="str">
        <f>"'"&amp;IFERROR(TabClienteLocalidade[[#This Row],[Lat]],"")&amp;"'"</f>
        <v>''</v>
      </c>
      <c r="P651" s="14" t="s">
        <v>8399</v>
      </c>
      <c r="Q651" s="14" t="str">
        <f>"'"&amp;IFERROR(TabClienteLocalidade[[#This Row],[Log]],"")&amp;"'"</f>
        <v>''</v>
      </c>
      <c r="R651" s="14" t="s">
        <v>8399</v>
      </c>
      <c r="S651" s="14" t="str">
        <f t="shared" si="43"/>
        <v>'0'</v>
      </c>
      <c r="T651" s="213" t="s">
        <v>8397</v>
      </c>
      <c r="U651" s="213">
        <f>COUNTIFS(CLIENTE_FORN[NICK],TabClienteLocalidade[[#This Row],[Cliente]])</f>
        <v>1</v>
      </c>
      <c r="V651" s="145" t="s">
        <v>405</v>
      </c>
      <c r="W651" s="145"/>
      <c r="X651" s="145" t="s">
        <v>7482</v>
      </c>
      <c r="Y651" s="176" t="str">
        <f>IFERROR(INDEX(EtaCliente!K:K,MATCH(TabClienteLocalidade[[#This Row],[Validação]],EtaCliente!$B:$B,0)),TabClienteLocalidade[[#This Row],[Colunas14]])</f>
        <v>AC</v>
      </c>
      <c r="Z651" s="176" t="str">
        <f>IFERROR(INDEX(EtaCliente!M:M,MATCH(TabClienteLocalidade[[#This Row],[Validação]],EtaCliente!$B:$B,0)),TabClienteLocalidade[[#This Row],[Colunas13]])</f>
        <v>RIO BRANCO</v>
      </c>
      <c r="AA651" s="147">
        <f>COUNTIFS(EtaCliente!B:B,AB651,EtaCliente!B:B,"&gt;&amp;1")</f>
        <v>1</v>
      </c>
      <c r="AB651" s="146" t="str">
        <f>IF(TabClienteLocalidade[[#This Row],[Cliente]]="","",TabClienteLocalidade[[#This Row],[Cliente]]&amp;" - "&amp;TabClienteLocalidade[[#This Row],[Localidade]])</f>
        <v>DEPASA - RIO BRANCO</v>
      </c>
      <c r="AC651" s="191"/>
      <c r="AD651" s="191" t="e">
        <f t="shared" si="40"/>
        <v>#VALUE!</v>
      </c>
      <c r="AE651" s="191" t="e">
        <f t="shared" si="41"/>
        <v>#VALUE!</v>
      </c>
      <c r="AF651" s="191"/>
      <c r="AG651" s="191"/>
      <c r="AH651" s="191"/>
    </row>
    <row r="652" spans="1:34" x14ac:dyDescent="0.2">
      <c r="A652" s="14" t="str">
        <f t="shared" si="42"/>
        <v>(649, 'DESO', '', 'CAJAIBA', 'ITABAIANA', 'SE', '', '', '0'),</v>
      </c>
      <c r="B652" s="14" t="s">
        <v>8395</v>
      </c>
      <c r="C652" s="14">
        <v>649</v>
      </c>
      <c r="D652" s="14" t="s">
        <v>8399</v>
      </c>
      <c r="E652" s="14" t="str">
        <f>"'"&amp;TabClienteLocalidade[[#This Row],[Cliente]]&amp;"'"</f>
        <v>'DESO'</v>
      </c>
      <c r="F652" s="14" t="s">
        <v>8399</v>
      </c>
      <c r="G652" s="14" t="str">
        <f>"'"&amp;TabClienteLocalidade[[#This Row],[Regional]]&amp;"'"</f>
        <v>''</v>
      </c>
      <c r="H652" s="14" t="s">
        <v>8399</v>
      </c>
      <c r="I652" s="14" t="str">
        <f>"'"&amp;TabClienteLocalidade[[#This Row],[Localidade]]&amp;"'"</f>
        <v>'CAJAIBA'</v>
      </c>
      <c r="J652" s="14" t="s">
        <v>8399</v>
      </c>
      <c r="K652" s="14" t="str">
        <f>"'"&amp;TabClienteLocalidade[[#This Row],[Colunas2]]&amp;"'"</f>
        <v>'ITABAIANA'</v>
      </c>
      <c r="L652" s="14" t="s">
        <v>8399</v>
      </c>
      <c r="M652" s="14" t="str">
        <f>"'"&amp;TabClienteLocalidade[[#This Row],[UF]]&amp;"'"</f>
        <v>'SE'</v>
      </c>
      <c r="N652" s="14" t="s">
        <v>8399</v>
      </c>
      <c r="O652" s="14" t="str">
        <f>"'"&amp;IFERROR(TabClienteLocalidade[[#This Row],[Lat]],"")&amp;"'"</f>
        <v>''</v>
      </c>
      <c r="P652" s="14" t="s">
        <v>8399</v>
      </c>
      <c r="Q652" s="14" t="str">
        <f>"'"&amp;IFERROR(TabClienteLocalidade[[#This Row],[Log]],"")&amp;"'"</f>
        <v>''</v>
      </c>
      <c r="R652" s="14" t="s">
        <v>8399</v>
      </c>
      <c r="S652" s="14" t="str">
        <f t="shared" si="43"/>
        <v>'0'</v>
      </c>
      <c r="T652" s="213" t="s">
        <v>8397</v>
      </c>
      <c r="U652" s="213">
        <f>COUNTIFS(CLIENTE_FORN[NICK],TabClienteLocalidade[[#This Row],[Cliente]])</f>
        <v>1</v>
      </c>
      <c r="V652" s="188" t="s">
        <v>339</v>
      </c>
      <c r="W652" s="188"/>
      <c r="X652" s="188" t="s">
        <v>8243</v>
      </c>
      <c r="Y652" s="189" t="str">
        <f>IFERROR(INDEX(EtaCliente!K:K,MATCH(TabClienteLocalidade[[#This Row],[Validação]],EtaCliente!$B:$B,0)),TabClienteLocalidade[[#This Row],[Colunas14]])</f>
        <v>SE</v>
      </c>
      <c r="Z652" s="189" t="str">
        <f>IFERROR(INDEX(EtaCliente!M:M,MATCH(TabClienteLocalidade[[#This Row],[Validação]],EtaCliente!$B:$B,0)),TabClienteLocalidade[[#This Row],[Colunas13]])</f>
        <v>ITABAIANA</v>
      </c>
      <c r="AA652" s="189">
        <f>COUNTIFS(EtaCliente!B:B,AB652,EtaCliente!B:B,"&gt;&amp;1")</f>
        <v>1</v>
      </c>
      <c r="AB652" s="189" t="str">
        <f>IF(TabClienteLocalidade[[#This Row],[Cliente]]="","",TabClienteLocalidade[[#This Row],[Cliente]]&amp;" - "&amp;TabClienteLocalidade[[#This Row],[Localidade]])</f>
        <v>DESO - CAJAIBA</v>
      </c>
      <c r="AC652" s="191"/>
      <c r="AD652" s="191" t="e">
        <f t="shared" si="40"/>
        <v>#VALUE!</v>
      </c>
      <c r="AE652" s="191" t="e">
        <f t="shared" si="41"/>
        <v>#VALUE!</v>
      </c>
      <c r="AF652" s="191"/>
      <c r="AG652" s="191"/>
      <c r="AH652" s="191"/>
    </row>
    <row r="653" spans="1:34" x14ac:dyDescent="0.2">
      <c r="A653" s="14" t="str">
        <f t="shared" si="42"/>
        <v>(650, 'DESO', '', 'ITABAIANA', 'ITABAIANA', 'SE', '', '', '0'),</v>
      </c>
      <c r="B653" s="14" t="s">
        <v>8395</v>
      </c>
      <c r="C653" s="14">
        <v>650</v>
      </c>
      <c r="D653" s="14" t="s">
        <v>8399</v>
      </c>
      <c r="E653" s="14" t="str">
        <f>"'"&amp;TabClienteLocalidade[[#This Row],[Cliente]]&amp;"'"</f>
        <v>'DESO'</v>
      </c>
      <c r="F653" s="14" t="s">
        <v>8399</v>
      </c>
      <c r="G653" s="14" t="str">
        <f>"'"&amp;TabClienteLocalidade[[#This Row],[Regional]]&amp;"'"</f>
        <v>''</v>
      </c>
      <c r="H653" s="14" t="s">
        <v>8399</v>
      </c>
      <c r="I653" s="14" t="str">
        <f>"'"&amp;TabClienteLocalidade[[#This Row],[Localidade]]&amp;"'"</f>
        <v>'ITABAIANA'</v>
      </c>
      <c r="J653" s="14" t="s">
        <v>8399</v>
      </c>
      <c r="K653" s="14" t="str">
        <f>"'"&amp;TabClienteLocalidade[[#This Row],[Colunas2]]&amp;"'"</f>
        <v>'ITABAIANA'</v>
      </c>
      <c r="L653" s="14" t="s">
        <v>8399</v>
      </c>
      <c r="M653" s="14" t="str">
        <f>"'"&amp;TabClienteLocalidade[[#This Row],[UF]]&amp;"'"</f>
        <v>'SE'</v>
      </c>
      <c r="N653" s="14" t="s">
        <v>8399</v>
      </c>
      <c r="O653" s="14" t="str">
        <f>"'"&amp;IFERROR(TabClienteLocalidade[[#This Row],[Lat]],"")&amp;"'"</f>
        <v>''</v>
      </c>
      <c r="P653" s="14" t="s">
        <v>8399</v>
      </c>
      <c r="Q653" s="14" t="str">
        <f>"'"&amp;IFERROR(TabClienteLocalidade[[#This Row],[Log]],"")&amp;"'"</f>
        <v>''</v>
      </c>
      <c r="R653" s="14" t="s">
        <v>8399</v>
      </c>
      <c r="S653" s="14" t="str">
        <f t="shared" si="43"/>
        <v>'0'</v>
      </c>
      <c r="T653" s="213" t="s">
        <v>8397</v>
      </c>
      <c r="U653" s="213">
        <f>COUNTIFS(CLIENTE_FORN[NICK],TabClienteLocalidade[[#This Row],[Cliente]])</f>
        <v>1</v>
      </c>
      <c r="V653" s="143" t="s">
        <v>339</v>
      </c>
      <c r="X653" s="145" t="s">
        <v>1283</v>
      </c>
      <c r="Y653" s="176" t="str">
        <f>IFERROR(INDEX(EtaCliente!K:K,MATCH(TabClienteLocalidade[[#This Row],[Validação]],EtaCliente!$B:$B,0)),TabClienteLocalidade[[#This Row],[Colunas14]])</f>
        <v>SE</v>
      </c>
      <c r="Z653" s="176" t="str">
        <f>IFERROR(INDEX(EtaCliente!M:M,MATCH(TabClienteLocalidade[[#This Row],[Validação]],EtaCliente!$B:$B,0)),TabClienteLocalidade[[#This Row],[Colunas13]])</f>
        <v>ITABAIANA</v>
      </c>
      <c r="AA653" s="147">
        <f>COUNTIFS(EtaCliente!B:B,AB653,EtaCliente!B:B,"&gt;&amp;1")</f>
        <v>1</v>
      </c>
      <c r="AB653" s="147" t="str">
        <f>IF(TabClienteLocalidade[[#This Row],[Cliente]]="","",TabClienteLocalidade[[#This Row],[Cliente]]&amp;" - "&amp;TabClienteLocalidade[[#This Row],[Localidade]])</f>
        <v>DESO - ITABAIANA</v>
      </c>
      <c r="AC653" s="191"/>
      <c r="AD653" s="191" t="e">
        <f t="shared" si="40"/>
        <v>#VALUE!</v>
      </c>
      <c r="AE653" s="191" t="e">
        <f t="shared" si="41"/>
        <v>#VALUE!</v>
      </c>
      <c r="AF653" s="191"/>
      <c r="AG653" s="191"/>
      <c r="AH653" s="191"/>
    </row>
    <row r="654" spans="1:34" x14ac:dyDescent="0.2">
      <c r="A654" s="14" t="str">
        <f t="shared" si="42"/>
        <v>(651, 'DESO', '', 'LAGARTO', 'LAGARTO', 'SE', '-10.9199167', '-37.6637167', '0'),</v>
      </c>
      <c r="B654" s="14" t="s">
        <v>8395</v>
      </c>
      <c r="C654" s="14">
        <v>651</v>
      </c>
      <c r="D654" s="14" t="s">
        <v>8399</v>
      </c>
      <c r="E654" s="14" t="str">
        <f>"'"&amp;TabClienteLocalidade[[#This Row],[Cliente]]&amp;"'"</f>
        <v>'DESO'</v>
      </c>
      <c r="F654" s="14" t="s">
        <v>8399</v>
      </c>
      <c r="G654" s="14" t="str">
        <f>"'"&amp;TabClienteLocalidade[[#This Row],[Regional]]&amp;"'"</f>
        <v>''</v>
      </c>
      <c r="H654" s="14" t="s">
        <v>8399</v>
      </c>
      <c r="I654" s="14" t="str">
        <f>"'"&amp;TabClienteLocalidade[[#This Row],[Localidade]]&amp;"'"</f>
        <v>'LAGARTO'</v>
      </c>
      <c r="J654" s="14" t="s">
        <v>8399</v>
      </c>
      <c r="K654" s="14" t="str">
        <f>"'"&amp;TabClienteLocalidade[[#This Row],[Colunas2]]&amp;"'"</f>
        <v>'LAGARTO'</v>
      </c>
      <c r="L654" s="14" t="s">
        <v>8399</v>
      </c>
      <c r="M654" s="14" t="str">
        <f>"'"&amp;TabClienteLocalidade[[#This Row],[UF]]&amp;"'"</f>
        <v>'SE'</v>
      </c>
      <c r="N654" s="14" t="s">
        <v>8399</v>
      </c>
      <c r="O654" s="14" t="str">
        <f>"'"&amp;IFERROR(TabClienteLocalidade[[#This Row],[Lat]],"")&amp;"'"</f>
        <v>'-10.9199167'</v>
      </c>
      <c r="P654" s="14" t="s">
        <v>8399</v>
      </c>
      <c r="Q654" s="14" t="str">
        <f>"'"&amp;IFERROR(TabClienteLocalidade[[#This Row],[Log]],"")&amp;"'"</f>
        <v>'-37.6637167'</v>
      </c>
      <c r="R654" s="14" t="s">
        <v>8399</v>
      </c>
      <c r="S654" s="14" t="str">
        <f t="shared" si="43"/>
        <v>'0'</v>
      </c>
      <c r="T654" s="213" t="s">
        <v>8397</v>
      </c>
      <c r="U654" s="213">
        <f>COUNTIFS(CLIENTE_FORN[NICK],TabClienteLocalidade[[#This Row],[Cliente]])</f>
        <v>1</v>
      </c>
      <c r="V654" s="143" t="s">
        <v>339</v>
      </c>
      <c r="X654" s="145" t="s">
        <v>1284</v>
      </c>
      <c r="Y654" s="176" t="str">
        <f>IFERROR(INDEX(EtaCliente!K:K,MATCH(TabClienteLocalidade[[#This Row],[Validação]],EtaCliente!$B:$B,0)),TabClienteLocalidade[[#This Row],[Colunas14]])</f>
        <v>SE</v>
      </c>
      <c r="Z654" s="176" t="str">
        <f>IFERROR(INDEX(EtaCliente!M:M,MATCH(TabClienteLocalidade[[#This Row],[Validação]],EtaCliente!$B:$B,0)),TabClienteLocalidade[[#This Row],[Colunas13]])</f>
        <v>LAGARTO</v>
      </c>
      <c r="AA654" s="147">
        <f>COUNTIFS(EtaCliente!B:B,AB654,EtaCliente!B:B,"&gt;&amp;1")</f>
        <v>1</v>
      </c>
      <c r="AB654" s="147" t="str">
        <f>IF(TabClienteLocalidade[[#This Row],[Cliente]]="","",TabClienteLocalidade[[#This Row],[Cliente]]&amp;" - "&amp;TabClienteLocalidade[[#This Row],[Localidade]])</f>
        <v>DESO - LAGARTO</v>
      </c>
      <c r="AC654" s="191" t="s">
        <v>8283</v>
      </c>
      <c r="AD654" s="191" t="str">
        <f t="shared" si="40"/>
        <v>-10.9199167</v>
      </c>
      <c r="AE654" s="191" t="str">
        <f t="shared" si="41"/>
        <v>-37.6637167</v>
      </c>
      <c r="AF654" s="191"/>
      <c r="AG654" s="191"/>
      <c r="AH654" s="191"/>
    </row>
    <row r="655" spans="1:34" x14ac:dyDescent="0.2">
      <c r="A655" s="14" t="str">
        <f t="shared" si="42"/>
        <v>(652, 'DESO', '', 'TOBIAS BARRETO', 'TOBIAS BARRETO', 'SE', '-11.1830316', '-37.998807', '0'),</v>
      </c>
      <c r="B655" s="14" t="s">
        <v>8395</v>
      </c>
      <c r="C655" s="14">
        <v>652</v>
      </c>
      <c r="D655" s="14" t="s">
        <v>8399</v>
      </c>
      <c r="E655" s="14" t="str">
        <f>"'"&amp;TabClienteLocalidade[[#This Row],[Cliente]]&amp;"'"</f>
        <v>'DESO'</v>
      </c>
      <c r="F655" s="14" t="s">
        <v>8399</v>
      </c>
      <c r="G655" s="14" t="str">
        <f>"'"&amp;TabClienteLocalidade[[#This Row],[Regional]]&amp;"'"</f>
        <v>''</v>
      </c>
      <c r="H655" s="14" t="s">
        <v>8399</v>
      </c>
      <c r="I655" s="14" t="str">
        <f>"'"&amp;TabClienteLocalidade[[#This Row],[Localidade]]&amp;"'"</f>
        <v>'TOBIAS BARRETO'</v>
      </c>
      <c r="J655" s="14" t="s">
        <v>8399</v>
      </c>
      <c r="K655" s="14" t="str">
        <f>"'"&amp;TabClienteLocalidade[[#This Row],[Colunas2]]&amp;"'"</f>
        <v>'TOBIAS BARRETO'</v>
      </c>
      <c r="L655" s="14" t="s">
        <v>8399</v>
      </c>
      <c r="M655" s="14" t="str">
        <f>"'"&amp;TabClienteLocalidade[[#This Row],[UF]]&amp;"'"</f>
        <v>'SE'</v>
      </c>
      <c r="N655" s="14" t="s">
        <v>8399</v>
      </c>
      <c r="O655" s="14" t="str">
        <f>"'"&amp;IFERROR(TabClienteLocalidade[[#This Row],[Lat]],"")&amp;"'"</f>
        <v>'-11.1830316'</v>
      </c>
      <c r="P655" s="14" t="s">
        <v>8399</v>
      </c>
      <c r="Q655" s="14" t="str">
        <f>"'"&amp;IFERROR(TabClienteLocalidade[[#This Row],[Log]],"")&amp;"'"</f>
        <v>'-37.998807'</v>
      </c>
      <c r="R655" s="14" t="s">
        <v>8399</v>
      </c>
      <c r="S655" s="14" t="str">
        <f t="shared" si="43"/>
        <v>'0'</v>
      </c>
      <c r="T655" s="213" t="s">
        <v>8397</v>
      </c>
      <c r="U655" s="213">
        <f>COUNTIFS(CLIENTE_FORN[NICK],TabClienteLocalidade[[#This Row],[Cliente]])</f>
        <v>1</v>
      </c>
      <c r="V655" s="143" t="s">
        <v>339</v>
      </c>
      <c r="X655" s="145" t="s">
        <v>1285</v>
      </c>
      <c r="Y655" s="176" t="str">
        <f>IFERROR(INDEX(EtaCliente!K:K,MATCH(TabClienteLocalidade[[#This Row],[Validação]],EtaCliente!$B:$B,0)),TabClienteLocalidade[[#This Row],[Colunas14]])</f>
        <v>SE</v>
      </c>
      <c r="Z655" s="176" t="str">
        <f>IFERROR(INDEX(EtaCliente!M:M,MATCH(TabClienteLocalidade[[#This Row],[Validação]],EtaCliente!$B:$B,0)),TabClienteLocalidade[[#This Row],[Colunas13]])</f>
        <v>TOBIAS BARRETO</v>
      </c>
      <c r="AA655" s="147">
        <f>COUNTIFS(EtaCliente!B:B,AB655,EtaCliente!B:B,"&gt;&amp;1")</f>
        <v>1</v>
      </c>
      <c r="AB655" s="147" t="str">
        <f>IF(TabClienteLocalidade[[#This Row],[Cliente]]="","",TabClienteLocalidade[[#This Row],[Cliente]]&amp;" - "&amp;TabClienteLocalidade[[#This Row],[Localidade]])</f>
        <v>DESO - TOBIAS BARRETO</v>
      </c>
      <c r="AC655" s="191" t="s">
        <v>8285</v>
      </c>
      <c r="AD655" s="191" t="str">
        <f t="shared" si="40"/>
        <v>-11.1830316</v>
      </c>
      <c r="AE655" s="191" t="str">
        <f t="shared" si="41"/>
        <v>-37.998807</v>
      </c>
      <c r="AF655" s="191"/>
      <c r="AG655" s="191"/>
      <c r="AH655" s="191"/>
    </row>
    <row r="656" spans="1:34" x14ac:dyDescent="0.2">
      <c r="A656" s="14" t="str">
        <f t="shared" si="42"/>
        <v>(653, 'SAAE - CAXIAS', 'CAXIAS', 'ETA POINT', 'CAXIAS', 'MA', '', '', '0'),</v>
      </c>
      <c r="B656" s="14" t="s">
        <v>8395</v>
      </c>
      <c r="C656" s="14">
        <v>653</v>
      </c>
      <c r="D656" s="14" t="s">
        <v>8399</v>
      </c>
      <c r="E656" s="14" t="str">
        <f>"'"&amp;TabClienteLocalidade[[#This Row],[Cliente]]&amp;"'"</f>
        <v>'SAAE - CAXIAS'</v>
      </c>
      <c r="F656" s="14" t="s">
        <v>8399</v>
      </c>
      <c r="G656" s="14" t="str">
        <f>"'"&amp;TabClienteLocalidade[[#This Row],[Regional]]&amp;"'"</f>
        <v>'CAXIAS'</v>
      </c>
      <c r="H656" s="14" t="s">
        <v>8399</v>
      </c>
      <c r="I656" s="14" t="str">
        <f>"'"&amp;TabClienteLocalidade[[#This Row],[Localidade]]&amp;"'"</f>
        <v>'ETA POINT'</v>
      </c>
      <c r="J656" s="14" t="s">
        <v>8399</v>
      </c>
      <c r="K656" s="14" t="str">
        <f>"'"&amp;TabClienteLocalidade[[#This Row],[Colunas2]]&amp;"'"</f>
        <v>'CAXIAS'</v>
      </c>
      <c r="L656" s="14" t="s">
        <v>8399</v>
      </c>
      <c r="M656" s="14" t="str">
        <f>"'"&amp;TabClienteLocalidade[[#This Row],[UF]]&amp;"'"</f>
        <v>'MA'</v>
      </c>
      <c r="N656" s="14" t="s">
        <v>8399</v>
      </c>
      <c r="O656" s="14" t="str">
        <f>"'"&amp;IFERROR(TabClienteLocalidade[[#This Row],[Lat]],"")&amp;"'"</f>
        <v>''</v>
      </c>
      <c r="P656" s="14" t="s">
        <v>8399</v>
      </c>
      <c r="Q656" s="14" t="str">
        <f>"'"&amp;IFERROR(TabClienteLocalidade[[#This Row],[Log]],"")&amp;"'"</f>
        <v>''</v>
      </c>
      <c r="R656" s="14" t="s">
        <v>8399</v>
      </c>
      <c r="S656" s="14" t="str">
        <f t="shared" si="43"/>
        <v>'0'</v>
      </c>
      <c r="T656" s="213" t="s">
        <v>8397</v>
      </c>
      <c r="U656" s="213">
        <f>COUNTIFS(CLIENTE_FORN[NICK],TabClienteLocalidade[[#This Row],[Cliente]])</f>
        <v>1</v>
      </c>
      <c r="V656" s="143" t="s">
        <v>7749</v>
      </c>
      <c r="W656" s="143" t="s">
        <v>924</v>
      </c>
      <c r="X656" s="145" t="s">
        <v>7690</v>
      </c>
      <c r="Y656" s="176" t="str">
        <f>IFERROR(INDEX(EtaCliente!K:K,MATCH(TabClienteLocalidade[[#This Row],[Validação]],EtaCliente!$B:$B,0)),TabClienteLocalidade[[#This Row],[Colunas14]])</f>
        <v>MA</v>
      </c>
      <c r="Z656" s="176" t="str">
        <f>IFERROR(INDEX(EtaCliente!M:M,MATCH(TabClienteLocalidade[[#This Row],[Validação]],EtaCliente!$B:$B,0)),TabClienteLocalidade[[#This Row],[Colunas13]])</f>
        <v>CAXIAS</v>
      </c>
      <c r="AA656" s="147">
        <f>COUNTIFS(EtaCliente!B:B,AB656,EtaCliente!B:B,"&gt;&amp;1")</f>
        <v>1</v>
      </c>
      <c r="AB656" s="147" t="str">
        <f>IF(TabClienteLocalidade[[#This Row],[Cliente]]="","",TabClienteLocalidade[[#This Row],[Cliente]]&amp;" - "&amp;TabClienteLocalidade[[#This Row],[Localidade]])</f>
        <v>SAAE - CAXIAS - ETA POINT</v>
      </c>
      <c r="AC656" s="191"/>
      <c r="AD656" s="191" t="e">
        <f t="shared" si="40"/>
        <v>#VALUE!</v>
      </c>
      <c r="AE656" s="191" t="e">
        <f t="shared" si="41"/>
        <v>#VALUE!</v>
      </c>
      <c r="AF656" s="191"/>
      <c r="AG656" s="191"/>
      <c r="AH656" s="191"/>
    </row>
    <row r="657" spans="1:34" x14ac:dyDescent="0.2">
      <c r="A657" s="14" t="str">
        <f t="shared" si="42"/>
        <v>(654, 'SAAE - CAXIAS', 'CAXIAS', 'ETA VOLTA REDONDA', 'CAXIAS', 'MA', '-4.8835502', '-43.3548287', '0'),</v>
      </c>
      <c r="B657" s="14" t="s">
        <v>8395</v>
      </c>
      <c r="C657" s="14">
        <v>654</v>
      </c>
      <c r="D657" s="14" t="s">
        <v>8399</v>
      </c>
      <c r="E657" s="14" t="str">
        <f>"'"&amp;TabClienteLocalidade[[#This Row],[Cliente]]&amp;"'"</f>
        <v>'SAAE - CAXIAS'</v>
      </c>
      <c r="F657" s="14" t="s">
        <v>8399</v>
      </c>
      <c r="G657" s="14" t="str">
        <f>"'"&amp;TabClienteLocalidade[[#This Row],[Regional]]&amp;"'"</f>
        <v>'CAXIAS'</v>
      </c>
      <c r="H657" s="14" t="s">
        <v>8399</v>
      </c>
      <c r="I657" s="14" t="str">
        <f>"'"&amp;TabClienteLocalidade[[#This Row],[Localidade]]&amp;"'"</f>
        <v>'ETA VOLTA REDONDA'</v>
      </c>
      <c r="J657" s="14" t="s">
        <v>8399</v>
      </c>
      <c r="K657" s="14" t="str">
        <f>"'"&amp;TabClienteLocalidade[[#This Row],[Colunas2]]&amp;"'"</f>
        <v>'CAXIAS'</v>
      </c>
      <c r="L657" s="14" t="s">
        <v>8399</v>
      </c>
      <c r="M657" s="14" t="str">
        <f>"'"&amp;TabClienteLocalidade[[#This Row],[UF]]&amp;"'"</f>
        <v>'MA'</v>
      </c>
      <c r="N657" s="14" t="s">
        <v>8399</v>
      </c>
      <c r="O657" s="14" t="str">
        <f>"'"&amp;IFERROR(TabClienteLocalidade[[#This Row],[Lat]],"")&amp;"'"</f>
        <v>'-4.8835502'</v>
      </c>
      <c r="P657" s="14" t="s">
        <v>8399</v>
      </c>
      <c r="Q657" s="14" t="str">
        <f>"'"&amp;IFERROR(TabClienteLocalidade[[#This Row],[Log]],"")&amp;"'"</f>
        <v>'-43.3548287'</v>
      </c>
      <c r="R657" s="14" t="s">
        <v>8399</v>
      </c>
      <c r="S657" s="14" t="str">
        <f t="shared" si="43"/>
        <v>'0'</v>
      </c>
      <c r="T657" s="213" t="s">
        <v>8397</v>
      </c>
      <c r="U657" s="213">
        <f>COUNTIFS(CLIENTE_FORN[NICK],TabClienteLocalidade[[#This Row],[Cliente]])</f>
        <v>1</v>
      </c>
      <c r="V657" s="143" t="s">
        <v>7749</v>
      </c>
      <c r="W657" s="143" t="s">
        <v>924</v>
      </c>
      <c r="X657" s="145" t="s">
        <v>7691</v>
      </c>
      <c r="Y657" s="176" t="str">
        <f>IFERROR(INDEX(EtaCliente!K:K,MATCH(TabClienteLocalidade[[#This Row],[Validação]],EtaCliente!$B:$B,0)),TabClienteLocalidade[[#This Row],[Colunas14]])</f>
        <v>MA</v>
      </c>
      <c r="Z657" s="176" t="str">
        <f>IFERROR(INDEX(EtaCliente!M:M,MATCH(TabClienteLocalidade[[#This Row],[Validação]],EtaCliente!$B:$B,0)),TabClienteLocalidade[[#This Row],[Colunas13]])</f>
        <v>CAXIAS</v>
      </c>
      <c r="AA657" s="147">
        <f>COUNTIFS(EtaCliente!B:B,AB657,EtaCliente!B:B,"&gt;&amp;1")</f>
        <v>1</v>
      </c>
      <c r="AB657" s="147" t="str">
        <f>IF(TabClienteLocalidade[[#This Row],[Cliente]]="","",TabClienteLocalidade[[#This Row],[Cliente]]&amp;" - "&amp;TabClienteLocalidade[[#This Row],[Localidade]])</f>
        <v>SAAE - CAXIAS - ETA VOLTA REDONDA</v>
      </c>
      <c r="AC657" s="191" t="s">
        <v>8364</v>
      </c>
      <c r="AD657" s="191" t="str">
        <f t="shared" si="40"/>
        <v>-4.8835502</v>
      </c>
      <c r="AE657" s="191" t="str">
        <f t="shared" si="41"/>
        <v>-43.3548287</v>
      </c>
      <c r="AF657" s="191"/>
      <c r="AG657" s="191"/>
      <c r="AH657" s="191"/>
    </row>
    <row r="658" spans="1:34" x14ac:dyDescent="0.2">
      <c r="A658" s="14" t="str">
        <f t="shared" si="42"/>
        <v>(655, 'UFRN', '', 'CAMPUS - NATAL', 'NATAL', 'RN', '', '', '0'),</v>
      </c>
      <c r="B658" s="14" t="s">
        <v>8395</v>
      </c>
      <c r="C658" s="14">
        <v>655</v>
      </c>
      <c r="D658" s="14" t="s">
        <v>8399</v>
      </c>
      <c r="E658" s="14" t="str">
        <f>"'"&amp;TabClienteLocalidade[[#This Row],[Cliente]]&amp;"'"</f>
        <v>'UFRN'</v>
      </c>
      <c r="F658" s="14" t="s">
        <v>8399</v>
      </c>
      <c r="G658" s="14" t="str">
        <f>"'"&amp;TabClienteLocalidade[[#This Row],[Regional]]&amp;"'"</f>
        <v>''</v>
      </c>
      <c r="H658" s="14" t="s">
        <v>8399</v>
      </c>
      <c r="I658" s="14" t="str">
        <f>"'"&amp;TabClienteLocalidade[[#This Row],[Localidade]]&amp;"'"</f>
        <v>'CAMPUS - NATAL'</v>
      </c>
      <c r="J658" s="14" t="s">
        <v>8399</v>
      </c>
      <c r="K658" s="14" t="str">
        <f>"'"&amp;TabClienteLocalidade[[#This Row],[Colunas2]]&amp;"'"</f>
        <v>'NATAL'</v>
      </c>
      <c r="L658" s="14" t="s">
        <v>8399</v>
      </c>
      <c r="M658" s="14" t="str">
        <f>"'"&amp;TabClienteLocalidade[[#This Row],[UF]]&amp;"'"</f>
        <v>'RN'</v>
      </c>
      <c r="N658" s="14" t="s">
        <v>8399</v>
      </c>
      <c r="O658" s="14" t="str">
        <f>"'"&amp;IFERROR(TabClienteLocalidade[[#This Row],[Lat]],"")&amp;"'"</f>
        <v>''</v>
      </c>
      <c r="P658" s="14" t="s">
        <v>8399</v>
      </c>
      <c r="Q658" s="14" t="str">
        <f>"'"&amp;IFERROR(TabClienteLocalidade[[#This Row],[Log]],"")&amp;"'"</f>
        <v>''</v>
      </c>
      <c r="R658" s="14" t="s">
        <v>8399</v>
      </c>
      <c r="S658" s="14" t="str">
        <f t="shared" si="43"/>
        <v>'0'</v>
      </c>
      <c r="T658" s="213" t="s">
        <v>8397</v>
      </c>
      <c r="U658" s="213">
        <f>COUNTIFS(CLIENTE_FORN[NICK],TabClienteLocalidade[[#This Row],[Cliente]])</f>
        <v>1</v>
      </c>
      <c r="V658" s="145" t="s">
        <v>413</v>
      </c>
      <c r="W658" s="145"/>
      <c r="X658" s="145" t="s">
        <v>1631</v>
      </c>
      <c r="Y658" s="176" t="str">
        <f>IFERROR(INDEX(EtaCliente!K:K,MATCH(TabClienteLocalidade[[#This Row],[Validação]],EtaCliente!$B:$B,0)),TabClienteLocalidade[[#This Row],[Colunas14]])</f>
        <v>RN</v>
      </c>
      <c r="Z658" s="176" t="str">
        <f>IFERROR(INDEX(EtaCliente!M:M,MATCH(TabClienteLocalidade[[#This Row],[Validação]],EtaCliente!$B:$B,0)),TabClienteLocalidade[[#This Row],[Colunas13]])</f>
        <v>NATAL</v>
      </c>
      <c r="AA658" s="147">
        <f>COUNTIFS(EtaCliente!B:B,AB658,EtaCliente!B:B,"&gt;&amp;1")</f>
        <v>1</v>
      </c>
      <c r="AB658" s="146" t="str">
        <f>IF(TabClienteLocalidade[[#This Row],[Cliente]]="","",TabClienteLocalidade[[#This Row],[Cliente]]&amp;" - "&amp;TabClienteLocalidade[[#This Row],[Localidade]])</f>
        <v>UFRN - CAMPUS - NATAL</v>
      </c>
      <c r="AC658" s="191"/>
      <c r="AD658" s="191" t="e">
        <f t="shared" si="40"/>
        <v>#VALUE!</v>
      </c>
      <c r="AE658" s="191" t="e">
        <f t="shared" si="41"/>
        <v>#VALUE!</v>
      </c>
      <c r="AF658" s="191"/>
      <c r="AG658" s="191"/>
      <c r="AH658" s="191"/>
    </row>
    <row r="659" spans="1:34" x14ac:dyDescent="0.2">
      <c r="A659" s="14" t="str">
        <f t="shared" si="42"/>
        <v>(656, 'NIAGRO', '', 'PETROLINA', '0', '0', '-9.3955447', '-40.5296306', '0'),</v>
      </c>
      <c r="B659" s="14" t="s">
        <v>8395</v>
      </c>
      <c r="C659" s="14">
        <v>656</v>
      </c>
      <c r="D659" s="14" t="s">
        <v>8399</v>
      </c>
      <c r="E659" s="14" t="str">
        <f>"'"&amp;TabClienteLocalidade[[#This Row],[Cliente]]&amp;"'"</f>
        <v>'NIAGRO'</v>
      </c>
      <c r="F659" s="14" t="s">
        <v>8399</v>
      </c>
      <c r="G659" s="14" t="str">
        <f>"'"&amp;TabClienteLocalidade[[#This Row],[Regional]]&amp;"'"</f>
        <v>''</v>
      </c>
      <c r="H659" s="14" t="s">
        <v>8399</v>
      </c>
      <c r="I659" s="14" t="str">
        <f>"'"&amp;TabClienteLocalidade[[#This Row],[Localidade]]&amp;"'"</f>
        <v>'PETROLINA'</v>
      </c>
      <c r="J659" s="14" t="s">
        <v>8399</v>
      </c>
      <c r="K659" s="14" t="str">
        <f>"'"&amp;TabClienteLocalidade[[#This Row],[Colunas2]]&amp;"'"</f>
        <v>'0'</v>
      </c>
      <c r="L659" s="14" t="s">
        <v>8399</v>
      </c>
      <c r="M659" s="14" t="str">
        <f>"'"&amp;TabClienteLocalidade[[#This Row],[UF]]&amp;"'"</f>
        <v>'0'</v>
      </c>
      <c r="N659" s="14" t="s">
        <v>8399</v>
      </c>
      <c r="O659" s="14" t="str">
        <f>"'"&amp;IFERROR(TabClienteLocalidade[[#This Row],[Lat]],"")&amp;"'"</f>
        <v>'-9.3955447'</v>
      </c>
      <c r="P659" s="14" t="s">
        <v>8399</v>
      </c>
      <c r="Q659" s="14" t="str">
        <f>"'"&amp;IFERROR(TabClienteLocalidade[[#This Row],[Log]],"")&amp;"'"</f>
        <v>'-40.5296306'</v>
      </c>
      <c r="R659" s="14" t="s">
        <v>8399</v>
      </c>
      <c r="S659" s="14" t="str">
        <f t="shared" si="43"/>
        <v>'0'</v>
      </c>
      <c r="T659" s="213" t="s">
        <v>8397</v>
      </c>
      <c r="U659" s="213">
        <f>COUNTIFS(CLIENTE_FORN[NICK],TabClienteLocalidade[[#This Row],[Cliente]])</f>
        <v>0</v>
      </c>
      <c r="V659" s="194" t="s">
        <v>8281</v>
      </c>
      <c r="W659" s="194"/>
      <c r="X659" s="194" t="s">
        <v>8282</v>
      </c>
      <c r="Y659" s="191">
        <f>IFERROR(INDEX(EtaCliente!K:K,MATCH(TabClienteLocalidade[[#This Row],[Validação]],EtaCliente!$B:$B,0)),TabClienteLocalidade[[#This Row],[Colunas14]])</f>
        <v>0</v>
      </c>
      <c r="Z659" s="191">
        <f>IFERROR(INDEX(EtaCliente!M:M,MATCH(TabClienteLocalidade[[#This Row],[Validação]],EtaCliente!$B:$B,0)),TabClienteLocalidade[[#This Row],[Colunas13]])</f>
        <v>0</v>
      </c>
      <c r="AA659" s="191">
        <f>COUNTIFS(EtaCliente!B:B,AB659,EtaCliente!B:B,"&gt;&amp;1")</f>
        <v>0</v>
      </c>
      <c r="AB659" s="191" t="str">
        <f>IF(TabClienteLocalidade[[#This Row],[Cliente]]="","",TabClienteLocalidade[[#This Row],[Cliente]]&amp;" - "&amp;TabClienteLocalidade[[#This Row],[Localidade]])</f>
        <v>NIAGRO - PETROLINA</v>
      </c>
      <c r="AC659" s="191" t="s">
        <v>8280</v>
      </c>
      <c r="AD659" s="191" t="str">
        <f>LEFT(AC659,SEARCH(",",AC659,1)-1)</f>
        <v>-9.3955447</v>
      </c>
      <c r="AE659" s="191" t="str">
        <f t="shared" si="41"/>
        <v>-40.5296306</v>
      </c>
      <c r="AF659" s="191"/>
      <c r="AG659" s="191"/>
      <c r="AH659" s="191"/>
    </row>
    <row r="660" spans="1:34" x14ac:dyDescent="0.2">
      <c r="A660" s="14" t="str">
        <f t="shared" si="42"/>
        <v>(657, 'COSANPA', '', 'TENONÉ', '0', '0', '', '', '0'),</v>
      </c>
      <c r="B660" s="14" t="s">
        <v>8395</v>
      </c>
      <c r="C660" s="14">
        <v>657</v>
      </c>
      <c r="D660" s="14" t="s">
        <v>8399</v>
      </c>
      <c r="E660" s="14" t="str">
        <f>"'"&amp;TabClienteLocalidade[[#This Row],[Cliente]]&amp;"'"</f>
        <v>'COSANPA'</v>
      </c>
      <c r="F660" s="14" t="s">
        <v>8399</v>
      </c>
      <c r="G660" s="14" t="str">
        <f>"'"&amp;TabClienteLocalidade[[#This Row],[Regional]]&amp;"'"</f>
        <v>''</v>
      </c>
      <c r="H660" s="14" t="s">
        <v>8399</v>
      </c>
      <c r="I660" s="14" t="str">
        <f>"'"&amp;TabClienteLocalidade[[#This Row],[Localidade]]&amp;"'"</f>
        <v>'TENONÉ'</v>
      </c>
      <c r="J660" s="14" t="s">
        <v>8399</v>
      </c>
      <c r="K660" s="14" t="str">
        <f>"'"&amp;TabClienteLocalidade[[#This Row],[Colunas2]]&amp;"'"</f>
        <v>'0'</v>
      </c>
      <c r="L660" s="14" t="s">
        <v>8399</v>
      </c>
      <c r="M660" s="14" t="str">
        <f>"'"&amp;TabClienteLocalidade[[#This Row],[UF]]&amp;"'"</f>
        <v>'0'</v>
      </c>
      <c r="N660" s="14" t="s">
        <v>8399</v>
      </c>
      <c r="O660" s="14" t="str">
        <f>"'"&amp;IFERROR(TabClienteLocalidade[[#This Row],[Lat]],"")&amp;"'"</f>
        <v>''</v>
      </c>
      <c r="P660" s="14" t="s">
        <v>8399</v>
      </c>
      <c r="Q660" s="14" t="str">
        <f>"'"&amp;IFERROR(TabClienteLocalidade[[#This Row],[Log]],"")&amp;"'"</f>
        <v>''</v>
      </c>
      <c r="R660" s="14" t="s">
        <v>8399</v>
      </c>
      <c r="S660" s="14" t="str">
        <f t="shared" si="43"/>
        <v>'0'</v>
      </c>
      <c r="T660" s="213" t="s">
        <v>8397</v>
      </c>
      <c r="U660" s="213">
        <f>COUNTIFS(CLIENTE_FORN[NICK],TabClienteLocalidade[[#This Row],[Cliente]])</f>
        <v>1</v>
      </c>
      <c r="V660" s="194" t="s">
        <v>241</v>
      </c>
      <c r="W660" s="194"/>
      <c r="X660" s="194" t="s">
        <v>8293</v>
      </c>
      <c r="Y660" s="191">
        <f>IFERROR(INDEX(EtaCliente!K:K,MATCH(TabClienteLocalidade[[#This Row],[Validação]],EtaCliente!$B:$B,0)),TabClienteLocalidade[[#This Row],[Colunas14]])</f>
        <v>0</v>
      </c>
      <c r="Z660" s="191">
        <f>IFERROR(INDEX(EtaCliente!M:M,MATCH(TabClienteLocalidade[[#This Row],[Validação]],EtaCliente!$B:$B,0)),TabClienteLocalidade[[#This Row],[Colunas13]])</f>
        <v>0</v>
      </c>
      <c r="AA660" s="191">
        <f>COUNTIFS(EtaCliente!B:B,AB660,EtaCliente!B:B,"&gt;&amp;1")</f>
        <v>0</v>
      </c>
      <c r="AB660" s="191" t="str">
        <f>IF(TabClienteLocalidade[[#This Row],[Cliente]]="","",TabClienteLocalidade[[#This Row],[Cliente]]&amp;" - "&amp;TabClienteLocalidade[[#This Row],[Localidade]])</f>
        <v>COSANPA - TENONÉ</v>
      </c>
      <c r="AC660" s="191"/>
      <c r="AD660" s="191" t="e">
        <f t="shared" ref="AD660:AD661" si="44">LEFT(AC660,SEARCH(",",AC660,1)-1)</f>
        <v>#VALUE!</v>
      </c>
      <c r="AE660" s="191" t="e">
        <f t="shared" si="41"/>
        <v>#VALUE!</v>
      </c>
      <c r="AF660" s="191"/>
      <c r="AG660" s="191"/>
      <c r="AH660" s="191"/>
    </row>
    <row r="661" spans="1:34" x14ac:dyDescent="0.2">
      <c r="A661" s="14" t="str">
        <f t="shared" si="42"/>
        <v>(658, 'COSANPA', '', 'ARIRI-BOLONHA', 'BELEM', 'PA', '', '', '0'),</v>
      </c>
      <c r="B661" s="14" t="s">
        <v>8395</v>
      </c>
      <c r="C661" s="14">
        <v>658</v>
      </c>
      <c r="D661" s="14" t="s">
        <v>8399</v>
      </c>
      <c r="E661" s="14" t="str">
        <f>"'"&amp;TabClienteLocalidade[[#This Row],[Cliente]]&amp;"'"</f>
        <v>'COSANPA'</v>
      </c>
      <c r="F661" s="14" t="s">
        <v>8399</v>
      </c>
      <c r="G661" s="14" t="str">
        <f>"'"&amp;TabClienteLocalidade[[#This Row],[Regional]]&amp;"'"</f>
        <v>''</v>
      </c>
      <c r="H661" s="14" t="s">
        <v>8399</v>
      </c>
      <c r="I661" s="14" t="str">
        <f>"'"&amp;TabClienteLocalidade[[#This Row],[Localidade]]&amp;"'"</f>
        <v>'ARIRI-BOLONHA'</v>
      </c>
      <c r="J661" s="14" t="s">
        <v>8399</v>
      </c>
      <c r="K661" s="14" t="str">
        <f>"'"&amp;TabClienteLocalidade[[#This Row],[Colunas2]]&amp;"'"</f>
        <v>'BELEM'</v>
      </c>
      <c r="L661" s="14" t="s">
        <v>8399</v>
      </c>
      <c r="M661" s="14" t="str">
        <f>"'"&amp;TabClienteLocalidade[[#This Row],[UF]]&amp;"'"</f>
        <v>'PA'</v>
      </c>
      <c r="N661" s="14" t="s">
        <v>8399</v>
      </c>
      <c r="O661" s="14" t="str">
        <f>"'"&amp;IFERROR(TabClienteLocalidade[[#This Row],[Lat]],"")&amp;"'"</f>
        <v>''</v>
      </c>
      <c r="P661" s="14" t="s">
        <v>8399</v>
      </c>
      <c r="Q661" s="14" t="str">
        <f>"'"&amp;IFERROR(TabClienteLocalidade[[#This Row],[Log]],"")&amp;"'"</f>
        <v>''</v>
      </c>
      <c r="R661" s="14" t="s">
        <v>8399</v>
      </c>
      <c r="S661" s="14" t="str">
        <f t="shared" si="43"/>
        <v>'0'</v>
      </c>
      <c r="T661" s="213" t="s">
        <v>8397</v>
      </c>
      <c r="U661" s="213">
        <f>COUNTIFS(CLIENTE_FORN[NICK],TabClienteLocalidade[[#This Row],[Cliente]])</f>
        <v>1</v>
      </c>
      <c r="V661" s="194" t="s">
        <v>241</v>
      </c>
      <c r="W661" s="194"/>
      <c r="X661" s="194" t="s">
        <v>8294</v>
      </c>
      <c r="Y661" s="191" t="str">
        <f>IFERROR(INDEX(EtaCliente!K:K,MATCH(TabClienteLocalidade[[#This Row],[Validação]],EtaCliente!$B:$B,0)),TabClienteLocalidade[[#This Row],[Colunas14]])</f>
        <v>PA</v>
      </c>
      <c r="Z661" s="191" t="str">
        <f>IFERROR(INDEX(EtaCliente!M:M,MATCH(TabClienteLocalidade[[#This Row],[Validação]],EtaCliente!$B:$B,0)),TabClienteLocalidade[[#This Row],[Colunas13]])</f>
        <v>BELEM</v>
      </c>
      <c r="AA661" s="191">
        <f>COUNTIFS(EtaCliente!B:B,AB661,EtaCliente!B:B,"&gt;&amp;1")</f>
        <v>1</v>
      </c>
      <c r="AB661" s="191" t="str">
        <f>IF(TabClienteLocalidade[[#This Row],[Cliente]]="","",TabClienteLocalidade[[#This Row],[Cliente]]&amp;" - "&amp;TabClienteLocalidade[[#This Row],[Localidade]])</f>
        <v>COSANPA - ARIRI-BOLONHA</v>
      </c>
      <c r="AC661" s="191"/>
      <c r="AD661" s="191" t="e">
        <f t="shared" si="44"/>
        <v>#VALUE!</v>
      </c>
      <c r="AE661" s="191" t="e">
        <f t="shared" si="41"/>
        <v>#VALUE!</v>
      </c>
      <c r="AF661" s="191"/>
      <c r="AG661" s="191"/>
      <c r="AH661" s="191"/>
    </row>
    <row r="662" spans="1:34" x14ac:dyDescent="0.2">
      <c r="A662" s="14" t="str">
        <f t="shared" si="42"/>
        <v>(659, 'CAERN', '', 'ETA CALDEIROES', 'SANTANA DO SERIDO', 'RN', '', '', '0'),</v>
      </c>
      <c r="B662" s="14" t="s">
        <v>8395</v>
      </c>
      <c r="C662" s="14">
        <v>659</v>
      </c>
      <c r="D662" s="14" t="s">
        <v>8399</v>
      </c>
      <c r="E662" s="14" t="str">
        <f>"'"&amp;TabClienteLocalidade[[#This Row],[Cliente]]&amp;"'"</f>
        <v>'CAERN'</v>
      </c>
      <c r="F662" s="14" t="s">
        <v>8399</v>
      </c>
      <c r="G662" s="14" t="str">
        <f>"'"&amp;TabClienteLocalidade[[#This Row],[Regional]]&amp;"'"</f>
        <v>''</v>
      </c>
      <c r="H662" s="14" t="s">
        <v>8399</v>
      </c>
      <c r="I662" s="14" t="str">
        <f>"'"&amp;TabClienteLocalidade[[#This Row],[Localidade]]&amp;"'"</f>
        <v>'ETA CALDEIROES'</v>
      </c>
      <c r="J662" s="14" t="s">
        <v>8399</v>
      </c>
      <c r="K662" s="14" t="str">
        <f>"'"&amp;TabClienteLocalidade[[#This Row],[Colunas2]]&amp;"'"</f>
        <v>'SANTANA DO SERIDO'</v>
      </c>
      <c r="L662" s="14" t="s">
        <v>8399</v>
      </c>
      <c r="M662" s="14" t="str">
        <f>"'"&amp;TabClienteLocalidade[[#This Row],[UF]]&amp;"'"</f>
        <v>'RN'</v>
      </c>
      <c r="N662" s="14" t="s">
        <v>8399</v>
      </c>
      <c r="O662" s="14" t="str">
        <f>"'"&amp;IFERROR(TabClienteLocalidade[[#This Row],[Lat]],"")&amp;"'"</f>
        <v>''</v>
      </c>
      <c r="P662" s="14" t="s">
        <v>8399</v>
      </c>
      <c r="Q662" s="14" t="str">
        <f>"'"&amp;IFERROR(TabClienteLocalidade[[#This Row],[Log]],"")&amp;"'"</f>
        <v>''</v>
      </c>
      <c r="R662" s="14" t="s">
        <v>8399</v>
      </c>
      <c r="S662" s="14" t="str">
        <f t="shared" si="43"/>
        <v>'0'</v>
      </c>
      <c r="T662" s="213" t="s">
        <v>8397</v>
      </c>
      <c r="U662" s="213">
        <f>COUNTIFS(CLIENTE_FORN[NICK],TabClienteLocalidade[[#This Row],[Cliente]])</f>
        <v>1</v>
      </c>
      <c r="V662" s="194" t="s">
        <v>133</v>
      </c>
      <c r="W662" s="194"/>
      <c r="X662" s="194" t="s">
        <v>8295</v>
      </c>
      <c r="Y662" s="191" t="str">
        <f>IFERROR(INDEX(EtaCliente!K:K,MATCH(TabClienteLocalidade[[#This Row],[Validação]],EtaCliente!$B:$B,0)),TabClienteLocalidade[[#This Row],[Colunas14]])</f>
        <v>RN</v>
      </c>
      <c r="Z662" s="191" t="str">
        <f>IFERROR(INDEX(EtaCliente!M:M,MATCH(TabClienteLocalidade[[#This Row],[Validação]],EtaCliente!$B:$B,0)),TabClienteLocalidade[[#This Row],[Colunas13]])</f>
        <v>SANTANA DO SERIDO</v>
      </c>
      <c r="AA662" s="191">
        <f>COUNTIFS(EtaCliente!B:B,AB662,EtaCliente!B:B,"&gt;&amp;1")</f>
        <v>1</v>
      </c>
      <c r="AB662" s="191" t="str">
        <f>IF(TabClienteLocalidade[[#This Row],[Cliente]]="","",TabClienteLocalidade[[#This Row],[Cliente]]&amp;" - "&amp;TabClienteLocalidade[[#This Row],[Localidade]])</f>
        <v>CAERN - ETA CALDEIROES</v>
      </c>
      <c r="AC662" s="191"/>
      <c r="AD662" s="191" t="e">
        <f t="shared" ref="AD662:AD667" si="45">LEFT(AC662,SEARCH(",",AC662,1)-1)</f>
        <v>#VALUE!</v>
      </c>
      <c r="AE662" s="191" t="e">
        <f t="shared" si="41"/>
        <v>#VALUE!</v>
      </c>
      <c r="AF662" s="191"/>
      <c r="AG662" s="191"/>
      <c r="AH662" s="191"/>
    </row>
    <row r="663" spans="1:34" x14ac:dyDescent="0.2">
      <c r="A663" s="14" t="str">
        <f t="shared" si="42"/>
        <v>(660, 'CAERN', '', 'FELIPE CAMARÃO - P10', '0', '0', '', '', '0'),</v>
      </c>
      <c r="B663" s="14" t="s">
        <v>8395</v>
      </c>
      <c r="C663" s="14">
        <v>660</v>
      </c>
      <c r="D663" s="14" t="s">
        <v>8399</v>
      </c>
      <c r="E663" s="14" t="str">
        <f>"'"&amp;TabClienteLocalidade[[#This Row],[Cliente]]&amp;"'"</f>
        <v>'CAERN'</v>
      </c>
      <c r="F663" s="14" t="s">
        <v>8399</v>
      </c>
      <c r="G663" s="14" t="str">
        <f>"'"&amp;TabClienteLocalidade[[#This Row],[Regional]]&amp;"'"</f>
        <v>''</v>
      </c>
      <c r="H663" s="14" t="s">
        <v>8399</v>
      </c>
      <c r="I663" s="14" t="str">
        <f>"'"&amp;TabClienteLocalidade[[#This Row],[Localidade]]&amp;"'"</f>
        <v>'FELIPE CAMARÃO - P10'</v>
      </c>
      <c r="J663" s="14" t="s">
        <v>8399</v>
      </c>
      <c r="K663" s="14" t="str">
        <f>"'"&amp;TabClienteLocalidade[[#This Row],[Colunas2]]&amp;"'"</f>
        <v>'0'</v>
      </c>
      <c r="L663" s="14" t="s">
        <v>8399</v>
      </c>
      <c r="M663" s="14" t="str">
        <f>"'"&amp;TabClienteLocalidade[[#This Row],[UF]]&amp;"'"</f>
        <v>'0'</v>
      </c>
      <c r="N663" s="14" t="s">
        <v>8399</v>
      </c>
      <c r="O663" s="14" t="str">
        <f>"'"&amp;IFERROR(TabClienteLocalidade[[#This Row],[Lat]],"")&amp;"'"</f>
        <v>''</v>
      </c>
      <c r="P663" s="14" t="s">
        <v>8399</v>
      </c>
      <c r="Q663" s="14" t="str">
        <f>"'"&amp;IFERROR(TabClienteLocalidade[[#This Row],[Log]],"")&amp;"'"</f>
        <v>''</v>
      </c>
      <c r="R663" s="14" t="s">
        <v>8399</v>
      </c>
      <c r="S663" s="14" t="str">
        <f t="shared" si="43"/>
        <v>'0'</v>
      </c>
      <c r="T663" s="213" t="s">
        <v>8397</v>
      </c>
      <c r="U663" s="213">
        <f>COUNTIFS(CLIENTE_FORN[NICK],TabClienteLocalidade[[#This Row],[Cliente]])</f>
        <v>1</v>
      </c>
      <c r="V663" s="194" t="s">
        <v>133</v>
      </c>
      <c r="W663" s="194"/>
      <c r="X663" s="194" t="s">
        <v>8297</v>
      </c>
      <c r="Y663" s="191">
        <f>IFERROR(INDEX(EtaCliente!K:K,MATCH(TabClienteLocalidade[[#This Row],[Validação]],EtaCliente!$B:$B,0)),TabClienteLocalidade[[#This Row],[Colunas14]])</f>
        <v>0</v>
      </c>
      <c r="Z663" s="191">
        <f>IFERROR(INDEX(EtaCliente!M:M,MATCH(TabClienteLocalidade[[#This Row],[Validação]],EtaCliente!$B:$B,0)),TabClienteLocalidade[[#This Row],[Colunas13]])</f>
        <v>0</v>
      </c>
      <c r="AA663" s="191">
        <f>COUNTIFS(EtaCliente!B:B,AB663,EtaCliente!B:B,"&gt;&amp;1")</f>
        <v>0</v>
      </c>
      <c r="AB663" s="191" t="str">
        <f>IF(TabClienteLocalidade[[#This Row],[Cliente]]="","",TabClienteLocalidade[[#This Row],[Cliente]]&amp;" - "&amp;TabClienteLocalidade[[#This Row],[Localidade]])</f>
        <v>CAERN - FELIPE CAMARÃO - P10</v>
      </c>
      <c r="AC663" s="191"/>
      <c r="AD663" s="191" t="e">
        <f t="shared" si="45"/>
        <v>#VALUE!</v>
      </c>
      <c r="AE663" s="191" t="e">
        <f t="shared" si="41"/>
        <v>#VALUE!</v>
      </c>
      <c r="AF663" s="191"/>
      <c r="AG663" s="191"/>
      <c r="AH663" s="191"/>
    </row>
    <row r="664" spans="1:34" x14ac:dyDescent="0.2">
      <c r="A664" s="14" t="str">
        <f t="shared" si="42"/>
        <v>(661, 'CAERN', '', 'CIDADE SATÉLITE - P9', '0', '0', '', '', '0'),</v>
      </c>
      <c r="B664" s="14" t="s">
        <v>8395</v>
      </c>
      <c r="C664" s="14">
        <v>661</v>
      </c>
      <c r="D664" s="14" t="s">
        <v>8399</v>
      </c>
      <c r="E664" s="14" t="str">
        <f>"'"&amp;TabClienteLocalidade[[#This Row],[Cliente]]&amp;"'"</f>
        <v>'CAERN'</v>
      </c>
      <c r="F664" s="14" t="s">
        <v>8399</v>
      </c>
      <c r="G664" s="14" t="str">
        <f>"'"&amp;TabClienteLocalidade[[#This Row],[Regional]]&amp;"'"</f>
        <v>''</v>
      </c>
      <c r="H664" s="14" t="s">
        <v>8399</v>
      </c>
      <c r="I664" s="14" t="str">
        <f>"'"&amp;TabClienteLocalidade[[#This Row],[Localidade]]&amp;"'"</f>
        <v>'CIDADE SATÉLITE - P9'</v>
      </c>
      <c r="J664" s="14" t="s">
        <v>8399</v>
      </c>
      <c r="K664" s="14" t="str">
        <f>"'"&amp;TabClienteLocalidade[[#This Row],[Colunas2]]&amp;"'"</f>
        <v>'0'</v>
      </c>
      <c r="L664" s="14" t="s">
        <v>8399</v>
      </c>
      <c r="M664" s="14" t="str">
        <f>"'"&amp;TabClienteLocalidade[[#This Row],[UF]]&amp;"'"</f>
        <v>'0'</v>
      </c>
      <c r="N664" s="14" t="s">
        <v>8399</v>
      </c>
      <c r="O664" s="14" t="str">
        <f>"'"&amp;IFERROR(TabClienteLocalidade[[#This Row],[Lat]],"")&amp;"'"</f>
        <v>''</v>
      </c>
      <c r="P664" s="14" t="s">
        <v>8399</v>
      </c>
      <c r="Q664" s="14" t="str">
        <f>"'"&amp;IFERROR(TabClienteLocalidade[[#This Row],[Log]],"")&amp;"'"</f>
        <v>''</v>
      </c>
      <c r="R664" s="14" t="s">
        <v>8399</v>
      </c>
      <c r="S664" s="14" t="str">
        <f t="shared" si="43"/>
        <v>'0'</v>
      </c>
      <c r="T664" s="213" t="s">
        <v>8397</v>
      </c>
      <c r="U664" s="213">
        <f>COUNTIFS(CLIENTE_FORN[NICK],TabClienteLocalidade[[#This Row],[Cliente]])</f>
        <v>1</v>
      </c>
      <c r="V664" s="194" t="s">
        <v>133</v>
      </c>
      <c r="W664" s="194"/>
      <c r="X664" s="194" t="s">
        <v>8298</v>
      </c>
      <c r="Y664" s="191">
        <f>IFERROR(INDEX(EtaCliente!K:K,MATCH(TabClienteLocalidade[[#This Row],[Validação]],EtaCliente!$B:$B,0)),TabClienteLocalidade[[#This Row],[Colunas14]])</f>
        <v>0</v>
      </c>
      <c r="Z664" s="191">
        <f>IFERROR(INDEX(EtaCliente!M:M,MATCH(TabClienteLocalidade[[#This Row],[Validação]],EtaCliente!$B:$B,0)),TabClienteLocalidade[[#This Row],[Colunas13]])</f>
        <v>0</v>
      </c>
      <c r="AA664" s="191">
        <f>COUNTIFS(EtaCliente!B:B,AB664,EtaCliente!B:B,"&gt;&amp;1")</f>
        <v>0</v>
      </c>
      <c r="AB664" s="191" t="str">
        <f>IF(TabClienteLocalidade[[#This Row],[Cliente]]="","",TabClienteLocalidade[[#This Row],[Cliente]]&amp;" - "&amp;TabClienteLocalidade[[#This Row],[Localidade]])</f>
        <v>CAERN - CIDADE SATÉLITE - P9</v>
      </c>
      <c r="AC664" s="191"/>
      <c r="AD664" s="191" t="e">
        <f t="shared" si="45"/>
        <v>#VALUE!</v>
      </c>
      <c r="AE664" s="191" t="e">
        <f t="shared" si="41"/>
        <v>#VALUE!</v>
      </c>
      <c r="AF664" s="191"/>
      <c r="AG664" s="191"/>
      <c r="AH664" s="191"/>
    </row>
    <row r="665" spans="1:34" x14ac:dyDescent="0.2">
      <c r="A665" s="14" t="str">
        <f t="shared" si="42"/>
        <v>(662, 'CAERN', '', 'PUREZA', 'PUREZA', 'RN', '', '', '0'),</v>
      </c>
      <c r="B665" s="14" t="s">
        <v>8395</v>
      </c>
      <c r="C665" s="14">
        <v>662</v>
      </c>
      <c r="D665" s="14" t="s">
        <v>8399</v>
      </c>
      <c r="E665" s="14" t="str">
        <f>"'"&amp;TabClienteLocalidade[[#This Row],[Cliente]]&amp;"'"</f>
        <v>'CAERN'</v>
      </c>
      <c r="F665" s="14" t="s">
        <v>8399</v>
      </c>
      <c r="G665" s="14" t="str">
        <f>"'"&amp;TabClienteLocalidade[[#This Row],[Regional]]&amp;"'"</f>
        <v>''</v>
      </c>
      <c r="H665" s="14" t="s">
        <v>8399</v>
      </c>
      <c r="I665" s="14" t="str">
        <f>"'"&amp;TabClienteLocalidade[[#This Row],[Localidade]]&amp;"'"</f>
        <v>'PUREZA'</v>
      </c>
      <c r="J665" s="14" t="s">
        <v>8399</v>
      </c>
      <c r="K665" s="14" t="str">
        <f>"'"&amp;TabClienteLocalidade[[#This Row],[Colunas2]]&amp;"'"</f>
        <v>'PUREZA'</v>
      </c>
      <c r="L665" s="14" t="s">
        <v>8399</v>
      </c>
      <c r="M665" s="14" t="str">
        <f>"'"&amp;TabClienteLocalidade[[#This Row],[UF]]&amp;"'"</f>
        <v>'RN'</v>
      </c>
      <c r="N665" s="14" t="s">
        <v>8399</v>
      </c>
      <c r="O665" s="14" t="str">
        <f>"'"&amp;IFERROR(TabClienteLocalidade[[#This Row],[Lat]],"")&amp;"'"</f>
        <v>''</v>
      </c>
      <c r="P665" s="14" t="s">
        <v>8399</v>
      </c>
      <c r="Q665" s="14" t="str">
        <f>"'"&amp;IFERROR(TabClienteLocalidade[[#This Row],[Log]],"")&amp;"'"</f>
        <v>''</v>
      </c>
      <c r="R665" s="14" t="s">
        <v>8399</v>
      </c>
      <c r="S665" s="14" t="str">
        <f t="shared" si="43"/>
        <v>'0'</v>
      </c>
      <c r="T665" s="213" t="s">
        <v>8397</v>
      </c>
      <c r="U665" s="213">
        <f>COUNTIFS(CLIENTE_FORN[NICK],TabClienteLocalidade[[#This Row],[Cliente]])</f>
        <v>1</v>
      </c>
      <c r="V665" s="194" t="s">
        <v>133</v>
      </c>
      <c r="W665" s="194"/>
      <c r="X665" s="194" t="s">
        <v>8299</v>
      </c>
      <c r="Y665" s="191" t="str">
        <f>IFERROR(INDEX(EtaCliente!K:K,MATCH(TabClienteLocalidade[[#This Row],[Validação]],EtaCliente!$B:$B,0)),TabClienteLocalidade[[#This Row],[Colunas14]])</f>
        <v>RN</v>
      </c>
      <c r="Z665" s="191" t="str">
        <f>IFERROR(INDEX(EtaCliente!M:M,MATCH(TabClienteLocalidade[[#This Row],[Validação]],EtaCliente!$B:$B,0)),TabClienteLocalidade[[#This Row],[Colunas13]])</f>
        <v>PUREZA</v>
      </c>
      <c r="AA665" s="191">
        <f>COUNTIFS(EtaCliente!B:B,AB665,EtaCliente!B:B,"&gt;&amp;1")</f>
        <v>1</v>
      </c>
      <c r="AB665" s="191" t="str">
        <f>IF(TabClienteLocalidade[[#This Row],[Cliente]]="","",TabClienteLocalidade[[#This Row],[Cliente]]&amp;" - "&amp;TabClienteLocalidade[[#This Row],[Localidade]])</f>
        <v>CAERN - PUREZA</v>
      </c>
      <c r="AC665" s="191"/>
      <c r="AD665" s="191" t="e">
        <f t="shared" si="45"/>
        <v>#VALUE!</v>
      </c>
      <c r="AE665" s="191" t="e">
        <f t="shared" si="41"/>
        <v>#VALUE!</v>
      </c>
      <c r="AF665" s="191"/>
      <c r="AG665" s="191"/>
      <c r="AH665" s="191"/>
    </row>
    <row r="666" spans="1:34" x14ac:dyDescent="0.2">
      <c r="A666" s="14" t="str">
        <f t="shared" si="42"/>
        <v>(663, 'CAERN', '', 'VERA CRUZ', 'VERA CRUZ', 'RN', '-6.041006', '-35.4475688', '0'),</v>
      </c>
      <c r="B666" s="14" t="s">
        <v>8395</v>
      </c>
      <c r="C666" s="14">
        <v>663</v>
      </c>
      <c r="D666" s="14" t="s">
        <v>8399</v>
      </c>
      <c r="E666" s="14" t="str">
        <f>"'"&amp;TabClienteLocalidade[[#This Row],[Cliente]]&amp;"'"</f>
        <v>'CAERN'</v>
      </c>
      <c r="F666" s="14" t="s">
        <v>8399</v>
      </c>
      <c r="G666" s="14" t="str">
        <f>"'"&amp;TabClienteLocalidade[[#This Row],[Regional]]&amp;"'"</f>
        <v>''</v>
      </c>
      <c r="H666" s="14" t="s">
        <v>8399</v>
      </c>
      <c r="I666" s="14" t="str">
        <f>"'"&amp;TabClienteLocalidade[[#This Row],[Localidade]]&amp;"'"</f>
        <v>'VERA CRUZ'</v>
      </c>
      <c r="J666" s="14" t="s">
        <v>8399</v>
      </c>
      <c r="K666" s="14" t="str">
        <f>"'"&amp;TabClienteLocalidade[[#This Row],[Colunas2]]&amp;"'"</f>
        <v>'VERA CRUZ'</v>
      </c>
      <c r="L666" s="14" t="s">
        <v>8399</v>
      </c>
      <c r="M666" s="14" t="str">
        <f>"'"&amp;TabClienteLocalidade[[#This Row],[UF]]&amp;"'"</f>
        <v>'RN'</v>
      </c>
      <c r="N666" s="14" t="s">
        <v>8399</v>
      </c>
      <c r="O666" s="14" t="str">
        <f>"'"&amp;IFERROR(TabClienteLocalidade[[#This Row],[Lat]],"")&amp;"'"</f>
        <v>'-6.041006'</v>
      </c>
      <c r="P666" s="14" t="s">
        <v>8399</v>
      </c>
      <c r="Q666" s="14" t="str">
        <f>"'"&amp;IFERROR(TabClienteLocalidade[[#This Row],[Log]],"")&amp;"'"</f>
        <v>'-35.4475688'</v>
      </c>
      <c r="R666" s="14" t="s">
        <v>8399</v>
      </c>
      <c r="S666" s="14" t="str">
        <f t="shared" si="43"/>
        <v>'0'</v>
      </c>
      <c r="T666" s="213" t="s">
        <v>8397</v>
      </c>
      <c r="U666" s="213">
        <f>COUNTIFS(CLIENTE_FORN[NICK],TabClienteLocalidade[[#This Row],[Cliente]])</f>
        <v>1</v>
      </c>
      <c r="V666" s="194" t="s">
        <v>133</v>
      </c>
      <c r="W666" s="194"/>
      <c r="X666" s="194" t="s">
        <v>8136</v>
      </c>
      <c r="Y666" s="191" t="str">
        <f>IFERROR(INDEX(EtaCliente!K:K,MATCH(TabClienteLocalidade[[#This Row],[Validação]],EtaCliente!$B:$B,0)),TabClienteLocalidade[[#This Row],[Colunas14]])</f>
        <v>RN</v>
      </c>
      <c r="Z666" s="191" t="str">
        <f>IFERROR(INDEX(EtaCliente!M:M,MATCH(TabClienteLocalidade[[#This Row],[Validação]],EtaCliente!$B:$B,0)),TabClienteLocalidade[[#This Row],[Colunas13]])</f>
        <v>VERA CRUZ</v>
      </c>
      <c r="AA666" s="191">
        <f>COUNTIFS(EtaCliente!B:B,AB666,EtaCliente!B:B,"&gt;&amp;1")</f>
        <v>1</v>
      </c>
      <c r="AB666" s="191" t="str">
        <f>IF(TabClienteLocalidade[[#This Row],[Cliente]]="","",TabClienteLocalidade[[#This Row],[Cliente]]&amp;" - "&amp;TabClienteLocalidade[[#This Row],[Localidade]])</f>
        <v>CAERN - VERA CRUZ</v>
      </c>
      <c r="AC666" s="191" t="s">
        <v>8327</v>
      </c>
      <c r="AD666" s="191" t="str">
        <f t="shared" si="45"/>
        <v>-6.041006</v>
      </c>
      <c r="AE666" s="191" t="str">
        <f t="shared" si="41"/>
        <v>-35.4475688</v>
      </c>
      <c r="AF666" s="191"/>
      <c r="AG666" s="191"/>
      <c r="AH666" s="191"/>
    </row>
    <row r="667" spans="1:34" x14ac:dyDescent="0.2">
      <c r="A667" s="14" t="str">
        <f t="shared" si="42"/>
        <v>(664, 'CAERN', '', 'ANGICOS - EB2', 'ANGICOS', 'RN', '', '', '0'),</v>
      </c>
      <c r="B667" s="14" t="s">
        <v>8395</v>
      </c>
      <c r="C667" s="14">
        <v>664</v>
      </c>
      <c r="D667" s="14" t="s">
        <v>8399</v>
      </c>
      <c r="E667" s="14" t="str">
        <f>"'"&amp;TabClienteLocalidade[[#This Row],[Cliente]]&amp;"'"</f>
        <v>'CAERN'</v>
      </c>
      <c r="F667" s="14" t="s">
        <v>8399</v>
      </c>
      <c r="G667" s="14" t="str">
        <f>"'"&amp;TabClienteLocalidade[[#This Row],[Regional]]&amp;"'"</f>
        <v>''</v>
      </c>
      <c r="H667" s="14" t="s">
        <v>8399</v>
      </c>
      <c r="I667" s="14" t="str">
        <f>"'"&amp;TabClienteLocalidade[[#This Row],[Localidade]]&amp;"'"</f>
        <v>'ANGICOS - EB2'</v>
      </c>
      <c r="J667" s="14" t="s">
        <v>8399</v>
      </c>
      <c r="K667" s="14" t="str">
        <f>"'"&amp;TabClienteLocalidade[[#This Row],[Colunas2]]&amp;"'"</f>
        <v>'ANGICOS'</v>
      </c>
      <c r="L667" s="14" t="s">
        <v>8399</v>
      </c>
      <c r="M667" s="14" t="str">
        <f>"'"&amp;TabClienteLocalidade[[#This Row],[UF]]&amp;"'"</f>
        <v>'RN'</v>
      </c>
      <c r="N667" s="14" t="s">
        <v>8399</v>
      </c>
      <c r="O667" s="14" t="str">
        <f>"'"&amp;IFERROR(TabClienteLocalidade[[#This Row],[Lat]],"")&amp;"'"</f>
        <v>''</v>
      </c>
      <c r="P667" s="14" t="s">
        <v>8399</v>
      </c>
      <c r="Q667" s="14" t="str">
        <f>"'"&amp;IFERROR(TabClienteLocalidade[[#This Row],[Log]],"")&amp;"'"</f>
        <v>''</v>
      </c>
      <c r="R667" s="14" t="s">
        <v>8399</v>
      </c>
      <c r="S667" s="14" t="str">
        <f t="shared" si="43"/>
        <v>'0'</v>
      </c>
      <c r="T667" s="213" t="s">
        <v>8397</v>
      </c>
      <c r="U667" s="213">
        <f>COUNTIFS(CLIENTE_FORN[NICK],TabClienteLocalidade[[#This Row],[Cliente]])</f>
        <v>1</v>
      </c>
      <c r="V667" s="194" t="s">
        <v>133</v>
      </c>
      <c r="W667" s="194"/>
      <c r="X667" s="194" t="s">
        <v>8302</v>
      </c>
      <c r="Y667" s="191" t="str">
        <f>IFERROR(INDEX(EtaCliente!K:K,MATCH(TabClienteLocalidade[[#This Row],[Validação]],EtaCliente!$B:$B,0)),TabClienteLocalidade[[#This Row],[Colunas14]])</f>
        <v>RN</v>
      </c>
      <c r="Z667" s="191" t="str">
        <f>IFERROR(INDEX(EtaCliente!M:M,MATCH(TabClienteLocalidade[[#This Row],[Validação]],EtaCliente!$B:$B,0)),TabClienteLocalidade[[#This Row],[Colunas13]])</f>
        <v>ANGICOS</v>
      </c>
      <c r="AA667" s="191">
        <f>COUNTIFS(EtaCliente!B:B,AB667,EtaCliente!B:B,"&gt;&amp;1")</f>
        <v>1</v>
      </c>
      <c r="AB667" s="191" t="str">
        <f>IF(TabClienteLocalidade[[#This Row],[Cliente]]="","",TabClienteLocalidade[[#This Row],[Cliente]]&amp;" - "&amp;TabClienteLocalidade[[#This Row],[Localidade]])</f>
        <v>CAERN - ANGICOS - EB2</v>
      </c>
      <c r="AC667" s="191"/>
      <c r="AD667" s="191" t="e">
        <f t="shared" si="45"/>
        <v>#VALUE!</v>
      </c>
      <c r="AE667" s="191" t="e">
        <f t="shared" si="41"/>
        <v>#VALUE!</v>
      </c>
      <c r="AF667" s="191"/>
      <c r="AG667" s="191"/>
      <c r="AH667" s="191"/>
    </row>
    <row r="668" spans="1:34" x14ac:dyDescent="0.2">
      <c r="A668" s="14" t="str">
        <f t="shared" si="42"/>
        <v>(665, 'CAGEPA', '', 'REMIGIO', 'REMIGIO', 'PB', '', '', '0'),</v>
      </c>
      <c r="B668" s="14" t="s">
        <v>8395</v>
      </c>
      <c r="C668" s="14">
        <v>665</v>
      </c>
      <c r="D668" s="14" t="s">
        <v>8399</v>
      </c>
      <c r="E668" s="14" t="str">
        <f>"'"&amp;TabClienteLocalidade[[#This Row],[Cliente]]&amp;"'"</f>
        <v>'CAGEPA'</v>
      </c>
      <c r="F668" s="14" t="s">
        <v>8399</v>
      </c>
      <c r="G668" s="14" t="str">
        <f>"'"&amp;TabClienteLocalidade[[#This Row],[Regional]]&amp;"'"</f>
        <v>''</v>
      </c>
      <c r="H668" s="14" t="s">
        <v>8399</v>
      </c>
      <c r="I668" s="14" t="str">
        <f>"'"&amp;TabClienteLocalidade[[#This Row],[Localidade]]&amp;"'"</f>
        <v>'REMIGIO'</v>
      </c>
      <c r="J668" s="14" t="s">
        <v>8399</v>
      </c>
      <c r="K668" s="14" t="str">
        <f>"'"&amp;TabClienteLocalidade[[#This Row],[Colunas2]]&amp;"'"</f>
        <v>'REMIGIO'</v>
      </c>
      <c r="L668" s="14" t="s">
        <v>8399</v>
      </c>
      <c r="M668" s="14" t="str">
        <f>"'"&amp;TabClienteLocalidade[[#This Row],[UF]]&amp;"'"</f>
        <v>'PB'</v>
      </c>
      <c r="N668" s="14" t="s">
        <v>8399</v>
      </c>
      <c r="O668" s="14" t="str">
        <f>"'"&amp;IFERROR(TabClienteLocalidade[[#This Row],[Lat]],"")&amp;"'"</f>
        <v>''</v>
      </c>
      <c r="P668" s="14" t="s">
        <v>8399</v>
      </c>
      <c r="Q668" s="14" t="str">
        <f>"'"&amp;IFERROR(TabClienteLocalidade[[#This Row],[Log]],"")&amp;"'"</f>
        <v>''</v>
      </c>
      <c r="R668" s="14" t="s">
        <v>8399</v>
      </c>
      <c r="S668" s="14" t="str">
        <f t="shared" si="43"/>
        <v>'0'</v>
      </c>
      <c r="T668" s="213" t="s">
        <v>8397</v>
      </c>
      <c r="U668" s="213">
        <f>COUNTIFS(CLIENTE_FORN[NICK],TabClienteLocalidade[[#This Row],[Cliente]])</f>
        <v>1</v>
      </c>
      <c r="V668" s="194" t="s">
        <v>32</v>
      </c>
      <c r="W668" s="194"/>
      <c r="X668" s="194" t="s">
        <v>1576</v>
      </c>
      <c r="Y668" s="191" t="str">
        <f>IFERROR(INDEX(EtaCliente!K:K,MATCH(TabClienteLocalidade[[#This Row],[Validação]],EtaCliente!$B:$B,0)),TabClienteLocalidade[[#This Row],[Colunas14]])</f>
        <v>PB</v>
      </c>
      <c r="Z668" s="191" t="str">
        <f>IFERROR(INDEX(EtaCliente!M:M,MATCH(TabClienteLocalidade[[#This Row],[Validação]],EtaCliente!$B:$B,0)),TabClienteLocalidade[[#This Row],[Colunas13]])</f>
        <v>REMIGIO</v>
      </c>
      <c r="AA668" s="191">
        <f>COUNTIFS(EtaCliente!B:B,AB668,EtaCliente!B:B,"&gt;&amp;1")</f>
        <v>1</v>
      </c>
      <c r="AB668" s="191" t="str">
        <f>IF(TabClienteLocalidade[[#This Row],[Cliente]]="","",TabClienteLocalidade[[#This Row],[Cliente]]&amp;" - "&amp;TabClienteLocalidade[[#This Row],[Localidade]])</f>
        <v>CAGEPA - REMIGIO</v>
      </c>
      <c r="AC668" s="191"/>
      <c r="AD668" s="191" t="e">
        <f t="shared" ref="AD668:AD669" si="46">LEFT(AC668,SEARCH(",",AC668,1)-1)</f>
        <v>#VALUE!</v>
      </c>
      <c r="AE668" s="191" t="e">
        <f t="shared" si="41"/>
        <v>#VALUE!</v>
      </c>
      <c r="AF668" s="191"/>
      <c r="AG668" s="191"/>
      <c r="AH668" s="191"/>
    </row>
    <row r="669" spans="1:34" x14ac:dyDescent="0.2">
      <c r="A669" s="14" t="str">
        <f t="shared" si="42"/>
        <v>(666, 'CAGEPA', '', 'AREIA - SAULO MAIA', 'AREIA', 'PB', '', '', '0'),</v>
      </c>
      <c r="B669" s="14" t="s">
        <v>8395</v>
      </c>
      <c r="C669" s="14">
        <v>666</v>
      </c>
      <c r="D669" s="14" t="s">
        <v>8399</v>
      </c>
      <c r="E669" s="14" t="str">
        <f>"'"&amp;TabClienteLocalidade[[#This Row],[Cliente]]&amp;"'"</f>
        <v>'CAGEPA'</v>
      </c>
      <c r="F669" s="14" t="s">
        <v>8399</v>
      </c>
      <c r="G669" s="14" t="str">
        <f>"'"&amp;TabClienteLocalidade[[#This Row],[Regional]]&amp;"'"</f>
        <v>''</v>
      </c>
      <c r="H669" s="14" t="s">
        <v>8399</v>
      </c>
      <c r="I669" s="14" t="str">
        <f>"'"&amp;TabClienteLocalidade[[#This Row],[Localidade]]&amp;"'"</f>
        <v>'AREIA - SAULO MAIA'</v>
      </c>
      <c r="J669" s="14" t="s">
        <v>8399</v>
      </c>
      <c r="K669" s="14" t="str">
        <f>"'"&amp;TabClienteLocalidade[[#This Row],[Colunas2]]&amp;"'"</f>
        <v>'AREIA'</v>
      </c>
      <c r="L669" s="14" t="s">
        <v>8399</v>
      </c>
      <c r="M669" s="14" t="str">
        <f>"'"&amp;TabClienteLocalidade[[#This Row],[UF]]&amp;"'"</f>
        <v>'PB'</v>
      </c>
      <c r="N669" s="14" t="s">
        <v>8399</v>
      </c>
      <c r="O669" s="14" t="str">
        <f>"'"&amp;IFERROR(TabClienteLocalidade[[#This Row],[Lat]],"")&amp;"'"</f>
        <v>''</v>
      </c>
      <c r="P669" s="14" t="s">
        <v>8399</v>
      </c>
      <c r="Q669" s="14" t="str">
        <f>"'"&amp;IFERROR(TabClienteLocalidade[[#This Row],[Log]],"")&amp;"'"</f>
        <v>''</v>
      </c>
      <c r="R669" s="14" t="s">
        <v>8399</v>
      </c>
      <c r="S669" s="14" t="str">
        <f t="shared" si="43"/>
        <v>'0'</v>
      </c>
      <c r="T669" s="213" t="s">
        <v>8397</v>
      </c>
      <c r="U669" s="213">
        <f>COUNTIFS(CLIENTE_FORN[NICK],TabClienteLocalidade[[#This Row],[Cliente]])</f>
        <v>1</v>
      </c>
      <c r="V669" s="194" t="s">
        <v>32</v>
      </c>
      <c r="W669" s="194"/>
      <c r="X669" s="194" t="s">
        <v>8304</v>
      </c>
      <c r="Y669" s="191" t="str">
        <f>IFERROR(INDEX(EtaCliente!K:K,MATCH(TabClienteLocalidade[[#This Row],[Validação]],EtaCliente!$B:$B,0)),TabClienteLocalidade[[#This Row],[Colunas14]])</f>
        <v>PB</v>
      </c>
      <c r="Z669" s="191" t="str">
        <f>IFERROR(INDEX(EtaCliente!M:M,MATCH(TabClienteLocalidade[[#This Row],[Validação]],EtaCliente!$B:$B,0)),TabClienteLocalidade[[#This Row],[Colunas13]])</f>
        <v>AREIA</v>
      </c>
      <c r="AA669" s="191">
        <f>COUNTIFS(EtaCliente!B:B,AB669,EtaCliente!B:B,"&gt;&amp;1")</f>
        <v>1</v>
      </c>
      <c r="AB669" s="191" t="str">
        <f>IF(TabClienteLocalidade[[#This Row],[Cliente]]="","",TabClienteLocalidade[[#This Row],[Cliente]]&amp;" - "&amp;TabClienteLocalidade[[#This Row],[Localidade]])</f>
        <v>CAGEPA - AREIA - SAULO MAIA</v>
      </c>
      <c r="AC669" s="191"/>
      <c r="AD669" s="191" t="e">
        <f t="shared" si="46"/>
        <v>#VALUE!</v>
      </c>
      <c r="AE669" s="191" t="e">
        <f t="shared" si="41"/>
        <v>#VALUE!</v>
      </c>
      <c r="AF669" s="191"/>
      <c r="AG669" s="191"/>
      <c r="AH669" s="191"/>
    </row>
    <row r="670" spans="1:34" x14ac:dyDescent="0.2">
      <c r="A670" s="14" t="str">
        <f t="shared" si="42"/>
        <v>(667, 'CAERN', '', 'ZONA NORTE - P23', '0', '0', '-5.7397868', '-35.2259372', '0'),</v>
      </c>
      <c r="B670" s="14" t="s">
        <v>8395</v>
      </c>
      <c r="C670" s="14">
        <v>667</v>
      </c>
      <c r="D670" s="14" t="s">
        <v>8399</v>
      </c>
      <c r="E670" s="14" t="str">
        <f>"'"&amp;TabClienteLocalidade[[#This Row],[Cliente]]&amp;"'"</f>
        <v>'CAERN'</v>
      </c>
      <c r="F670" s="14" t="s">
        <v>8399</v>
      </c>
      <c r="G670" s="14" t="str">
        <f>"'"&amp;TabClienteLocalidade[[#This Row],[Regional]]&amp;"'"</f>
        <v>''</v>
      </c>
      <c r="H670" s="14" t="s">
        <v>8399</v>
      </c>
      <c r="I670" s="14" t="str">
        <f>"'"&amp;TabClienteLocalidade[[#This Row],[Localidade]]&amp;"'"</f>
        <v>'ZONA NORTE - P23'</v>
      </c>
      <c r="J670" s="14" t="s">
        <v>8399</v>
      </c>
      <c r="K670" s="14" t="str">
        <f>"'"&amp;TabClienteLocalidade[[#This Row],[Colunas2]]&amp;"'"</f>
        <v>'0'</v>
      </c>
      <c r="L670" s="14" t="s">
        <v>8399</v>
      </c>
      <c r="M670" s="14" t="str">
        <f>"'"&amp;TabClienteLocalidade[[#This Row],[UF]]&amp;"'"</f>
        <v>'0'</v>
      </c>
      <c r="N670" s="14" t="s">
        <v>8399</v>
      </c>
      <c r="O670" s="14" t="str">
        <f>"'"&amp;IFERROR(TabClienteLocalidade[[#This Row],[Lat]],"")&amp;"'"</f>
        <v>'-5.7397868'</v>
      </c>
      <c r="P670" s="14" t="s">
        <v>8399</v>
      </c>
      <c r="Q670" s="14" t="str">
        <f>"'"&amp;IFERROR(TabClienteLocalidade[[#This Row],[Log]],"")&amp;"'"</f>
        <v>'-35.2259372'</v>
      </c>
      <c r="R670" s="14" t="s">
        <v>8399</v>
      </c>
      <c r="S670" s="14" t="str">
        <f t="shared" si="43"/>
        <v>'0'</v>
      </c>
      <c r="T670" s="213" t="s">
        <v>8397</v>
      </c>
      <c r="U670" s="213">
        <f>COUNTIFS(CLIENTE_FORN[NICK],TabClienteLocalidade[[#This Row],[Cliente]])</f>
        <v>1</v>
      </c>
      <c r="V670" s="194" t="s">
        <v>133</v>
      </c>
      <c r="W670" s="194"/>
      <c r="X670" s="191" t="s">
        <v>8400</v>
      </c>
      <c r="Y670" s="191">
        <f>IFERROR(INDEX(EtaCliente!K:K,MATCH(TabClienteLocalidade[[#This Row],[Validação]],EtaCliente!$B:$B,0)),TabClienteLocalidade[[#This Row],[Colunas14]])</f>
        <v>0</v>
      </c>
      <c r="Z670" s="191">
        <f>IFERROR(INDEX(EtaCliente!M:M,MATCH(TabClienteLocalidade[[#This Row],[Validação]],EtaCliente!$B:$B,0)),TabClienteLocalidade[[#This Row],[Colunas13]])</f>
        <v>0</v>
      </c>
      <c r="AA670" s="191">
        <f>COUNTIFS(EtaCliente!B:B,AB670,EtaCliente!B:B,"&gt;&amp;1")</f>
        <v>0</v>
      </c>
      <c r="AB670" s="191" t="str">
        <f>IF(TabClienteLocalidade[[#This Row],[Cliente]]="","",TabClienteLocalidade[[#This Row],[Cliente]]&amp;" - "&amp;TabClienteLocalidade[[#This Row],[Localidade]])</f>
        <v>CAERN - ZONA NORTE - P23</v>
      </c>
      <c r="AC670" s="191" t="s">
        <v>8308</v>
      </c>
      <c r="AD670" s="191" t="str">
        <f>LEFT(AC670,SEARCH(",",AC670,1)-1)</f>
        <v>-5.7397868</v>
      </c>
      <c r="AE670" s="191" t="str">
        <f t="shared" si="41"/>
        <v>-35.2259372</v>
      </c>
      <c r="AF670" s="191" t="s">
        <v>8309</v>
      </c>
      <c r="AG670" s="191"/>
      <c r="AH670" s="191"/>
    </row>
    <row r="671" spans="1:34" x14ac:dyDescent="0.2">
      <c r="A671" s="14" t="str">
        <f t="shared" si="42"/>
        <v>(668, 'CAERN', '', 'ZONA NORTE - P57', '0', '0', '-5.7468708', '-35.2333405', '0'),</v>
      </c>
      <c r="B671" s="14" t="s">
        <v>8395</v>
      </c>
      <c r="C671" s="14">
        <v>668</v>
      </c>
      <c r="D671" s="14" t="s">
        <v>8399</v>
      </c>
      <c r="E671" s="14" t="str">
        <f>"'"&amp;TabClienteLocalidade[[#This Row],[Cliente]]&amp;"'"</f>
        <v>'CAERN'</v>
      </c>
      <c r="F671" s="14" t="s">
        <v>8399</v>
      </c>
      <c r="G671" s="14" t="str">
        <f>"'"&amp;TabClienteLocalidade[[#This Row],[Regional]]&amp;"'"</f>
        <v>''</v>
      </c>
      <c r="H671" s="14" t="s">
        <v>8399</v>
      </c>
      <c r="I671" s="14" t="str">
        <f>"'"&amp;TabClienteLocalidade[[#This Row],[Localidade]]&amp;"'"</f>
        <v>'ZONA NORTE - P57'</v>
      </c>
      <c r="J671" s="14" t="s">
        <v>8399</v>
      </c>
      <c r="K671" s="14" t="str">
        <f>"'"&amp;TabClienteLocalidade[[#This Row],[Colunas2]]&amp;"'"</f>
        <v>'0'</v>
      </c>
      <c r="L671" s="14" t="s">
        <v>8399</v>
      </c>
      <c r="M671" s="14" t="str">
        <f>"'"&amp;TabClienteLocalidade[[#This Row],[UF]]&amp;"'"</f>
        <v>'0'</v>
      </c>
      <c r="N671" s="14" t="s">
        <v>8399</v>
      </c>
      <c r="O671" s="14" t="str">
        <f>"'"&amp;IFERROR(TabClienteLocalidade[[#This Row],[Lat]],"")&amp;"'"</f>
        <v>'-5.7468708'</v>
      </c>
      <c r="P671" s="14" t="s">
        <v>8399</v>
      </c>
      <c r="Q671" s="14" t="str">
        <f>"'"&amp;IFERROR(TabClienteLocalidade[[#This Row],[Log]],"")&amp;"'"</f>
        <v>'-35.2333405'</v>
      </c>
      <c r="R671" s="14" t="s">
        <v>8399</v>
      </c>
      <c r="S671" s="14" t="str">
        <f t="shared" si="43"/>
        <v>'0'</v>
      </c>
      <c r="T671" s="213" t="s">
        <v>8397</v>
      </c>
      <c r="U671" s="213">
        <f>COUNTIFS(CLIENTE_FORN[NICK],TabClienteLocalidade[[#This Row],[Cliente]])</f>
        <v>1</v>
      </c>
      <c r="V671" s="194" t="s">
        <v>133</v>
      </c>
      <c r="W671" s="194"/>
      <c r="X671" s="191" t="s">
        <v>8401</v>
      </c>
      <c r="Y671" s="191">
        <f>IFERROR(INDEX(EtaCliente!K:K,MATCH(TabClienteLocalidade[[#This Row],[Validação]],EtaCliente!$B:$B,0)),TabClienteLocalidade[[#This Row],[Colunas14]])</f>
        <v>0</v>
      </c>
      <c r="Z671" s="191">
        <f>IFERROR(INDEX(EtaCliente!M:M,MATCH(TabClienteLocalidade[[#This Row],[Validação]],EtaCliente!$B:$B,0)),TabClienteLocalidade[[#This Row],[Colunas13]])</f>
        <v>0</v>
      </c>
      <c r="AA671" s="191">
        <f>COUNTIFS(EtaCliente!B:B,AB671,EtaCliente!B:B,"&gt;&amp;1")</f>
        <v>0</v>
      </c>
      <c r="AB671" s="191" t="str">
        <f>IF(TabClienteLocalidade[[#This Row],[Cliente]]="","",TabClienteLocalidade[[#This Row],[Cliente]]&amp;" - "&amp;TabClienteLocalidade[[#This Row],[Localidade]])</f>
        <v>CAERN - ZONA NORTE - P57</v>
      </c>
      <c r="AC671" s="191" t="s">
        <v>8312</v>
      </c>
      <c r="AD671" s="191" t="str">
        <f t="shared" ref="AD671:AD699" si="47">LEFT(AC671,SEARCH(",",AC671,1)-1)</f>
        <v>-5.7468708</v>
      </c>
      <c r="AE671" s="191" t="str">
        <f t="shared" si="41"/>
        <v>-35.2333405</v>
      </c>
      <c r="AF671" s="191" t="s">
        <v>8311</v>
      </c>
      <c r="AG671" s="191"/>
      <c r="AH671" s="191"/>
    </row>
    <row r="672" spans="1:34" x14ac:dyDescent="0.2">
      <c r="A672" s="14" t="str">
        <f t="shared" si="42"/>
        <v>(669, 'CAERN', '', 'P36 - ZONA NORTE', 'NATAL', 'RN', '-5.7525378', '-35.2564314', '0'),</v>
      </c>
      <c r="B672" s="14" t="s">
        <v>8395</v>
      </c>
      <c r="C672" s="14">
        <v>669</v>
      </c>
      <c r="D672" s="14" t="s">
        <v>8399</v>
      </c>
      <c r="E672" s="14" t="str">
        <f>"'"&amp;TabClienteLocalidade[[#This Row],[Cliente]]&amp;"'"</f>
        <v>'CAERN'</v>
      </c>
      <c r="F672" s="14" t="s">
        <v>8399</v>
      </c>
      <c r="G672" s="14" t="str">
        <f>"'"&amp;TabClienteLocalidade[[#This Row],[Regional]]&amp;"'"</f>
        <v>''</v>
      </c>
      <c r="H672" s="14" t="s">
        <v>8399</v>
      </c>
      <c r="I672" s="14" t="str">
        <f>"'"&amp;TabClienteLocalidade[[#This Row],[Localidade]]&amp;"'"</f>
        <v>'P36 - ZONA NORTE'</v>
      </c>
      <c r="J672" s="14" t="s">
        <v>8399</v>
      </c>
      <c r="K672" s="14" t="str">
        <f>"'"&amp;TabClienteLocalidade[[#This Row],[Colunas2]]&amp;"'"</f>
        <v>'NATAL'</v>
      </c>
      <c r="L672" s="14" t="s">
        <v>8399</v>
      </c>
      <c r="M672" s="14" t="str">
        <f>"'"&amp;TabClienteLocalidade[[#This Row],[UF]]&amp;"'"</f>
        <v>'RN'</v>
      </c>
      <c r="N672" s="14" t="s">
        <v>8399</v>
      </c>
      <c r="O672" s="14" t="str">
        <f>"'"&amp;IFERROR(TabClienteLocalidade[[#This Row],[Lat]],"")&amp;"'"</f>
        <v>'-5.7525378'</v>
      </c>
      <c r="P672" s="14" t="s">
        <v>8399</v>
      </c>
      <c r="Q672" s="14" t="str">
        <f>"'"&amp;IFERROR(TabClienteLocalidade[[#This Row],[Log]],"")&amp;"'"</f>
        <v>'-35.2564314'</v>
      </c>
      <c r="R672" s="14" t="s">
        <v>8399</v>
      </c>
      <c r="S672" s="14" t="str">
        <f t="shared" si="43"/>
        <v>'0'</v>
      </c>
      <c r="T672" s="213" t="s">
        <v>8397</v>
      </c>
      <c r="U672" s="213">
        <f>COUNTIFS(CLIENTE_FORN[NICK],TabClienteLocalidade[[#This Row],[Cliente]])</f>
        <v>1</v>
      </c>
      <c r="V672" s="194" t="s">
        <v>133</v>
      </c>
      <c r="W672" s="194"/>
      <c r="X672" s="191" t="s">
        <v>8373</v>
      </c>
      <c r="Y672" s="191" t="str">
        <f>IFERROR(INDEX(EtaCliente!K:K,MATCH(TabClienteLocalidade[[#This Row],[Validação]],EtaCliente!$B:$B,0)),TabClienteLocalidade[[#This Row],[Colunas14]])</f>
        <v>RN</v>
      </c>
      <c r="Z672" s="191" t="str">
        <f>IFERROR(INDEX(EtaCliente!M:M,MATCH(TabClienteLocalidade[[#This Row],[Validação]],EtaCliente!$B:$B,0)),TabClienteLocalidade[[#This Row],[Colunas13]])</f>
        <v>NATAL</v>
      </c>
      <c r="AA672" s="191">
        <f>COUNTIFS(EtaCliente!B:B,AB672,EtaCliente!B:B,"&gt;&amp;1")</f>
        <v>1</v>
      </c>
      <c r="AB672" s="191" t="str">
        <f>IF(TabClienteLocalidade[[#This Row],[Cliente]]="","",TabClienteLocalidade[[#This Row],[Cliente]]&amp;" - "&amp;TabClienteLocalidade[[#This Row],[Localidade]])</f>
        <v>CAERN - P36 - ZONA NORTE</v>
      </c>
      <c r="AC672" s="191" t="s">
        <v>8314</v>
      </c>
      <c r="AD672" s="191" t="str">
        <f t="shared" si="47"/>
        <v>-5.7525378</v>
      </c>
      <c r="AE672" s="191" t="str">
        <f t="shared" si="41"/>
        <v>-35.2564314</v>
      </c>
      <c r="AF672" s="191" t="s">
        <v>8313</v>
      </c>
      <c r="AG672" s="191"/>
      <c r="AH672" s="191"/>
    </row>
    <row r="673" spans="1:34" x14ac:dyDescent="0.2">
      <c r="A673" s="14" t="str">
        <f t="shared" si="42"/>
        <v>(670, 'ALUBAR', '', 'BARCAREMA', '0', '0', '-1.550120', ' -48.739784', '0'),</v>
      </c>
      <c r="B673" s="14" t="s">
        <v>8395</v>
      </c>
      <c r="C673" s="14">
        <v>670</v>
      </c>
      <c r="D673" s="14" t="s">
        <v>8399</v>
      </c>
      <c r="E673" s="14" t="str">
        <f>"'"&amp;TabClienteLocalidade[[#This Row],[Cliente]]&amp;"'"</f>
        <v>'ALUBAR'</v>
      </c>
      <c r="F673" s="14" t="s">
        <v>8399</v>
      </c>
      <c r="G673" s="14" t="str">
        <f>"'"&amp;TabClienteLocalidade[[#This Row],[Regional]]&amp;"'"</f>
        <v>''</v>
      </c>
      <c r="H673" s="14" t="s">
        <v>8399</v>
      </c>
      <c r="I673" s="14" t="str">
        <f>"'"&amp;TabClienteLocalidade[[#This Row],[Localidade]]&amp;"'"</f>
        <v>'BARCAREMA'</v>
      </c>
      <c r="J673" s="14" t="s">
        <v>8399</v>
      </c>
      <c r="K673" s="14" t="str">
        <f>"'"&amp;TabClienteLocalidade[[#This Row],[Colunas2]]&amp;"'"</f>
        <v>'0'</v>
      </c>
      <c r="L673" s="14" t="s">
        <v>8399</v>
      </c>
      <c r="M673" s="14" t="str">
        <f>"'"&amp;TabClienteLocalidade[[#This Row],[UF]]&amp;"'"</f>
        <v>'0'</v>
      </c>
      <c r="N673" s="14" t="s">
        <v>8399</v>
      </c>
      <c r="O673" s="14" t="str">
        <f>"'"&amp;IFERROR(TabClienteLocalidade[[#This Row],[Lat]],"")&amp;"'"</f>
        <v>'-1.550120'</v>
      </c>
      <c r="P673" s="14" t="s">
        <v>8399</v>
      </c>
      <c r="Q673" s="14" t="str">
        <f>"'"&amp;IFERROR(TabClienteLocalidade[[#This Row],[Log]],"")&amp;"'"</f>
        <v>' -48.739784'</v>
      </c>
      <c r="R673" s="14" t="s">
        <v>8399</v>
      </c>
      <c r="S673" s="14" t="str">
        <f t="shared" si="43"/>
        <v>'0'</v>
      </c>
      <c r="T673" s="213" t="s">
        <v>8397</v>
      </c>
      <c r="U673" s="213">
        <f>COUNTIFS(CLIENTE_FORN[NICK],TabClienteLocalidade[[#This Row],[Cliente]])</f>
        <v>1</v>
      </c>
      <c r="V673" s="194" t="s">
        <v>8321</v>
      </c>
      <c r="W673" s="194"/>
      <c r="X673" s="194" t="s">
        <v>8367</v>
      </c>
      <c r="Y673" s="191">
        <f>IFERROR(INDEX(EtaCliente!K:K,MATCH(TabClienteLocalidade[[#This Row],[Validação]],EtaCliente!$B:$B,0)),TabClienteLocalidade[[#This Row],[Colunas14]])</f>
        <v>0</v>
      </c>
      <c r="Z673" s="191">
        <f>IFERROR(INDEX(EtaCliente!M:M,MATCH(TabClienteLocalidade[[#This Row],[Validação]],EtaCliente!$B:$B,0)),TabClienteLocalidade[[#This Row],[Colunas13]])</f>
        <v>0</v>
      </c>
      <c r="AA673" s="191">
        <f>COUNTIFS(EtaCliente!B:B,AB673,EtaCliente!B:B,"&gt;&amp;1")</f>
        <v>0</v>
      </c>
      <c r="AB673" s="191" t="str">
        <f>IF(TabClienteLocalidade[[#This Row],[Cliente]]="","",TabClienteLocalidade[[#This Row],[Cliente]]&amp;" - "&amp;TabClienteLocalidade[[#This Row],[Localidade]])</f>
        <v>ALUBAR - BARCAREMA</v>
      </c>
      <c r="AC673" s="191" t="s">
        <v>8322</v>
      </c>
      <c r="AD673" s="191" t="str">
        <f t="shared" si="47"/>
        <v>-1.550120</v>
      </c>
      <c r="AE673" s="191" t="str">
        <f t="shared" si="41"/>
        <v xml:space="preserve"> -48.739784</v>
      </c>
      <c r="AF673" s="191"/>
      <c r="AG673" s="191"/>
      <c r="AH673" s="191"/>
    </row>
    <row r="674" spans="1:34" x14ac:dyDescent="0.2">
      <c r="A674" s="14" t="str">
        <f t="shared" si="42"/>
        <v>(671, 'CAGECE', '', 'PAVUNA', '0', '0', '-3.915401', ' -38.599784', '0'),</v>
      </c>
      <c r="B674" s="14" t="s">
        <v>8395</v>
      </c>
      <c r="C674" s="14">
        <v>671</v>
      </c>
      <c r="D674" s="14" t="s">
        <v>8399</v>
      </c>
      <c r="E674" s="14" t="str">
        <f>"'"&amp;TabClienteLocalidade[[#This Row],[Cliente]]&amp;"'"</f>
        <v>'CAGECE'</v>
      </c>
      <c r="F674" s="14" t="s">
        <v>8399</v>
      </c>
      <c r="G674" s="14" t="str">
        <f>"'"&amp;TabClienteLocalidade[[#This Row],[Regional]]&amp;"'"</f>
        <v>''</v>
      </c>
      <c r="H674" s="14" t="s">
        <v>8399</v>
      </c>
      <c r="I674" s="14" t="str">
        <f>"'"&amp;TabClienteLocalidade[[#This Row],[Localidade]]&amp;"'"</f>
        <v>'PAVUNA'</v>
      </c>
      <c r="J674" s="14" t="s">
        <v>8399</v>
      </c>
      <c r="K674" s="14" t="str">
        <f>"'"&amp;TabClienteLocalidade[[#This Row],[Colunas2]]&amp;"'"</f>
        <v>'0'</v>
      </c>
      <c r="L674" s="14" t="s">
        <v>8399</v>
      </c>
      <c r="M674" s="14" t="str">
        <f>"'"&amp;TabClienteLocalidade[[#This Row],[UF]]&amp;"'"</f>
        <v>'0'</v>
      </c>
      <c r="N674" s="14" t="s">
        <v>8399</v>
      </c>
      <c r="O674" s="14" t="str">
        <f>"'"&amp;IFERROR(TabClienteLocalidade[[#This Row],[Lat]],"")&amp;"'"</f>
        <v>'-3.915401'</v>
      </c>
      <c r="P674" s="14" t="s">
        <v>8399</v>
      </c>
      <c r="Q674" s="14" t="str">
        <f>"'"&amp;IFERROR(TabClienteLocalidade[[#This Row],[Log]],"")&amp;"'"</f>
        <v>' -38.599784'</v>
      </c>
      <c r="R674" s="14" t="s">
        <v>8399</v>
      </c>
      <c r="S674" s="14" t="str">
        <f t="shared" si="43"/>
        <v>'0'</v>
      </c>
      <c r="T674" s="213" t="s">
        <v>8397</v>
      </c>
      <c r="U674" s="213">
        <f>COUNTIFS(CLIENTE_FORN[NICK],TabClienteLocalidade[[#This Row],[Cliente]])</f>
        <v>1</v>
      </c>
      <c r="V674" s="194" t="s">
        <v>754</v>
      </c>
      <c r="W674" s="194"/>
      <c r="X674" s="194" t="s">
        <v>8345</v>
      </c>
      <c r="Y674" s="191">
        <f>IFERROR(INDEX(EtaCliente!K:K,MATCH(TabClienteLocalidade[[#This Row],[Validação]],EtaCliente!$B:$B,0)),TabClienteLocalidade[[#This Row],[Colunas14]])</f>
        <v>0</v>
      </c>
      <c r="Z674" s="191">
        <f>IFERROR(INDEX(EtaCliente!M:M,MATCH(TabClienteLocalidade[[#This Row],[Validação]],EtaCliente!$B:$B,0)),TabClienteLocalidade[[#This Row],[Colunas13]])</f>
        <v>0</v>
      </c>
      <c r="AA674" s="191">
        <f>COUNTIFS(EtaCliente!B:B,AB674,EtaCliente!B:B,"&gt;&amp;1")</f>
        <v>0</v>
      </c>
      <c r="AB674" s="191" t="str">
        <f>IF(TabClienteLocalidade[[#This Row],[Cliente]]="","",TabClienteLocalidade[[#This Row],[Cliente]]&amp;" - "&amp;TabClienteLocalidade[[#This Row],[Localidade]])</f>
        <v>CAGECE - PAVUNA</v>
      </c>
      <c r="AC674" s="191" t="s">
        <v>8346</v>
      </c>
      <c r="AD674" s="191" t="str">
        <f t="shared" si="47"/>
        <v>-3.915401</v>
      </c>
      <c r="AE674" s="191" t="str">
        <f t="shared" si="41"/>
        <v xml:space="preserve"> -38.599784</v>
      </c>
      <c r="AF674" s="191"/>
      <c r="AG674" s="191"/>
      <c r="AH674" s="191"/>
    </row>
    <row r="675" spans="1:34" x14ac:dyDescent="0.2">
      <c r="A675" s="14" t="str">
        <f t="shared" si="42"/>
        <v>(672, 'AMBEV', '', 'JOAO PESSOAL', '0', '0', '-7.1888379', '-34.9165993', '0'),</v>
      </c>
      <c r="B675" s="14" t="s">
        <v>8395</v>
      </c>
      <c r="C675" s="14">
        <v>672</v>
      </c>
      <c r="D675" s="14" t="s">
        <v>8399</v>
      </c>
      <c r="E675" s="14" t="str">
        <f>"'"&amp;TabClienteLocalidade[[#This Row],[Cliente]]&amp;"'"</f>
        <v>'AMBEV'</v>
      </c>
      <c r="F675" s="14" t="s">
        <v>8399</v>
      </c>
      <c r="G675" s="14" t="str">
        <f>"'"&amp;TabClienteLocalidade[[#This Row],[Regional]]&amp;"'"</f>
        <v>''</v>
      </c>
      <c r="H675" s="14" t="s">
        <v>8399</v>
      </c>
      <c r="I675" s="14" t="str">
        <f>"'"&amp;TabClienteLocalidade[[#This Row],[Localidade]]&amp;"'"</f>
        <v>'JOAO PESSOAL'</v>
      </c>
      <c r="J675" s="14" t="s">
        <v>8399</v>
      </c>
      <c r="K675" s="14" t="str">
        <f>"'"&amp;TabClienteLocalidade[[#This Row],[Colunas2]]&amp;"'"</f>
        <v>'0'</v>
      </c>
      <c r="L675" s="14" t="s">
        <v>8399</v>
      </c>
      <c r="M675" s="14" t="str">
        <f>"'"&amp;TabClienteLocalidade[[#This Row],[UF]]&amp;"'"</f>
        <v>'0'</v>
      </c>
      <c r="N675" s="14" t="s">
        <v>8399</v>
      </c>
      <c r="O675" s="14" t="str">
        <f>"'"&amp;IFERROR(TabClienteLocalidade[[#This Row],[Lat]],"")&amp;"'"</f>
        <v>'-7.1888379'</v>
      </c>
      <c r="P675" s="14" t="s">
        <v>8399</v>
      </c>
      <c r="Q675" s="14" t="str">
        <f>"'"&amp;IFERROR(TabClienteLocalidade[[#This Row],[Log]],"")&amp;"'"</f>
        <v>'-34.9165993'</v>
      </c>
      <c r="R675" s="14" t="s">
        <v>8399</v>
      </c>
      <c r="S675" s="14" t="str">
        <f t="shared" si="43"/>
        <v>'0'</v>
      </c>
      <c r="T675" s="213" t="s">
        <v>8397</v>
      </c>
      <c r="U675" s="213">
        <f>COUNTIFS(CLIENTE_FORN[NICK],TabClienteLocalidade[[#This Row],[Cliente]])</f>
        <v>1</v>
      </c>
      <c r="V675" s="194" t="s">
        <v>8355</v>
      </c>
      <c r="W675" s="194"/>
      <c r="X675" s="194" t="s">
        <v>8356</v>
      </c>
      <c r="Y675" s="191">
        <f>IFERROR(INDEX(EtaCliente!K:K,MATCH(TabClienteLocalidade[[#This Row],[Validação]],EtaCliente!$B:$B,0)),TabClienteLocalidade[[#This Row],[Colunas14]])</f>
        <v>0</v>
      </c>
      <c r="Z675" s="191">
        <f>IFERROR(INDEX(EtaCliente!M:M,MATCH(TabClienteLocalidade[[#This Row],[Validação]],EtaCliente!$B:$B,0)),TabClienteLocalidade[[#This Row],[Colunas13]])</f>
        <v>0</v>
      </c>
      <c r="AA675" s="191">
        <f>COUNTIFS(EtaCliente!B:B,AB675,EtaCliente!B:B,"&gt;&amp;1")</f>
        <v>0</v>
      </c>
      <c r="AB675" s="191" t="str">
        <f>IF(TabClienteLocalidade[[#This Row],[Cliente]]="","",TabClienteLocalidade[[#This Row],[Cliente]]&amp;" - "&amp;TabClienteLocalidade[[#This Row],[Localidade]])</f>
        <v>AMBEV - JOAO PESSOAL</v>
      </c>
      <c r="AC675" s="191" t="s">
        <v>8357</v>
      </c>
      <c r="AD675" s="191" t="str">
        <f t="shared" si="47"/>
        <v>-7.1888379</v>
      </c>
      <c r="AE675" s="191" t="str">
        <f t="shared" si="41"/>
        <v>-34.9165993</v>
      </c>
      <c r="AF675" s="191"/>
      <c r="AG675" s="191"/>
      <c r="AH675" s="191"/>
    </row>
    <row r="676" spans="1:34" x14ac:dyDescent="0.2">
      <c r="A676" s="14" t="str">
        <f t="shared" si="42"/>
        <v>(673, 'SAAE - BACABAL', '', 'BACABAL', '0', '0', '-4.2346173', '-44.7783702', '0'),</v>
      </c>
      <c r="B676" s="14" t="s">
        <v>8395</v>
      </c>
      <c r="C676" s="14">
        <v>673</v>
      </c>
      <c r="D676" s="14" t="s">
        <v>8399</v>
      </c>
      <c r="E676" s="14" t="str">
        <f>"'"&amp;TabClienteLocalidade[[#This Row],[Cliente]]&amp;"'"</f>
        <v>'SAAE - BACABAL'</v>
      </c>
      <c r="F676" s="14" t="s">
        <v>8399</v>
      </c>
      <c r="G676" s="14" t="str">
        <f>"'"&amp;TabClienteLocalidade[[#This Row],[Regional]]&amp;"'"</f>
        <v>''</v>
      </c>
      <c r="H676" s="14" t="s">
        <v>8399</v>
      </c>
      <c r="I676" s="14" t="str">
        <f>"'"&amp;TabClienteLocalidade[[#This Row],[Localidade]]&amp;"'"</f>
        <v>'BACABAL'</v>
      </c>
      <c r="J676" s="14" t="s">
        <v>8399</v>
      </c>
      <c r="K676" s="14" t="str">
        <f>"'"&amp;TabClienteLocalidade[[#This Row],[Colunas2]]&amp;"'"</f>
        <v>'0'</v>
      </c>
      <c r="L676" s="14" t="s">
        <v>8399</v>
      </c>
      <c r="M676" s="14" t="str">
        <f>"'"&amp;TabClienteLocalidade[[#This Row],[UF]]&amp;"'"</f>
        <v>'0'</v>
      </c>
      <c r="N676" s="14" t="s">
        <v>8399</v>
      </c>
      <c r="O676" s="14" t="str">
        <f>"'"&amp;IFERROR(TabClienteLocalidade[[#This Row],[Lat]],"")&amp;"'"</f>
        <v>'-4.2346173'</v>
      </c>
      <c r="P676" s="14" t="s">
        <v>8399</v>
      </c>
      <c r="Q676" s="14" t="str">
        <f>"'"&amp;IFERROR(TabClienteLocalidade[[#This Row],[Log]],"")&amp;"'"</f>
        <v>'-44.7783702'</v>
      </c>
      <c r="R676" s="14" t="s">
        <v>8399</v>
      </c>
      <c r="S676" s="14" t="str">
        <f t="shared" si="43"/>
        <v>'0'</v>
      </c>
      <c r="T676" s="213" t="s">
        <v>8397</v>
      </c>
      <c r="U676" s="213">
        <f>COUNTIFS(CLIENTE_FORN[NICK],TabClienteLocalidade[[#This Row],[Cliente]])</f>
        <v>1</v>
      </c>
      <c r="V676" s="194" t="s">
        <v>8361</v>
      </c>
      <c r="W676" s="194"/>
      <c r="X676" s="194" t="s">
        <v>8362</v>
      </c>
      <c r="Y676" s="191">
        <f>IFERROR(INDEX(EtaCliente!K:K,MATCH(TabClienteLocalidade[[#This Row],[Validação]],EtaCliente!$B:$B,0)),TabClienteLocalidade[[#This Row],[Colunas14]])</f>
        <v>0</v>
      </c>
      <c r="Z676" s="191">
        <f>IFERROR(INDEX(EtaCliente!M:M,MATCH(TabClienteLocalidade[[#This Row],[Validação]],EtaCliente!$B:$B,0)),TabClienteLocalidade[[#This Row],[Colunas13]])</f>
        <v>0</v>
      </c>
      <c r="AA676" s="191">
        <f>COUNTIFS(EtaCliente!B:B,AB676,EtaCliente!B:B,"&gt;&amp;1")</f>
        <v>0</v>
      </c>
      <c r="AB676" s="191" t="str">
        <f>IF(TabClienteLocalidade[[#This Row],[Cliente]]="","",TabClienteLocalidade[[#This Row],[Cliente]]&amp;" - "&amp;TabClienteLocalidade[[#This Row],[Localidade]])</f>
        <v>SAAE - BACABAL - BACABAL</v>
      </c>
      <c r="AC676" s="191" t="s">
        <v>8363</v>
      </c>
      <c r="AD676" s="191" t="str">
        <f t="shared" si="47"/>
        <v>-4.2346173</v>
      </c>
      <c r="AE676" s="191" t="str">
        <f t="shared" si="41"/>
        <v>-44.7783702</v>
      </c>
      <c r="AF676" s="191"/>
      <c r="AG676" s="191"/>
      <c r="AH676" s="191"/>
    </row>
    <row r="677" spans="1:34" x14ac:dyDescent="0.2">
      <c r="A677" s="14" t="str">
        <f t="shared" si="42"/>
        <v>(674, 'CAERN', '', 'CONJUNTO JIQUI - P2', 'NATAL', 'RN', '', '', '0'),</v>
      </c>
      <c r="B677" s="14" t="s">
        <v>8395</v>
      </c>
      <c r="C677" s="14">
        <v>674</v>
      </c>
      <c r="D677" s="14" t="s">
        <v>8399</v>
      </c>
      <c r="E677" s="14" t="str">
        <f>"'"&amp;TabClienteLocalidade[[#This Row],[Cliente]]&amp;"'"</f>
        <v>'CAERN'</v>
      </c>
      <c r="F677" s="14" t="s">
        <v>8399</v>
      </c>
      <c r="G677" s="14" t="str">
        <f>"'"&amp;TabClienteLocalidade[[#This Row],[Regional]]&amp;"'"</f>
        <v>''</v>
      </c>
      <c r="H677" s="14" t="s">
        <v>8399</v>
      </c>
      <c r="I677" s="14" t="str">
        <f>"'"&amp;TabClienteLocalidade[[#This Row],[Localidade]]&amp;"'"</f>
        <v>'CONJUNTO JIQUI - P2'</v>
      </c>
      <c r="J677" s="14" t="s">
        <v>8399</v>
      </c>
      <c r="K677" s="14" t="str">
        <f>"'"&amp;TabClienteLocalidade[[#This Row],[Colunas2]]&amp;"'"</f>
        <v>'NATAL'</v>
      </c>
      <c r="L677" s="14" t="s">
        <v>8399</v>
      </c>
      <c r="M677" s="14" t="str">
        <f>"'"&amp;TabClienteLocalidade[[#This Row],[UF]]&amp;"'"</f>
        <v>'RN'</v>
      </c>
      <c r="N677" s="14" t="s">
        <v>8399</v>
      </c>
      <c r="O677" s="14" t="str">
        <f>"'"&amp;IFERROR(TabClienteLocalidade[[#This Row],[Lat]],"")&amp;"'"</f>
        <v>''</v>
      </c>
      <c r="P677" s="14" t="s">
        <v>8399</v>
      </c>
      <c r="Q677" s="14" t="str">
        <f>"'"&amp;IFERROR(TabClienteLocalidade[[#This Row],[Log]],"")&amp;"'"</f>
        <v>''</v>
      </c>
      <c r="R677" s="14" t="s">
        <v>8399</v>
      </c>
      <c r="S677" s="14" t="str">
        <f t="shared" si="43"/>
        <v>'0'</v>
      </c>
      <c r="T677" s="213" t="s">
        <v>8397</v>
      </c>
      <c r="U677" s="213">
        <f>COUNTIFS(CLIENTE_FORN[NICK],TabClienteLocalidade[[#This Row],[Cliente]])</f>
        <v>1</v>
      </c>
      <c r="V677" s="173" t="s">
        <v>133</v>
      </c>
      <c r="W677" s="194"/>
      <c r="X677" s="214" t="s">
        <v>8368</v>
      </c>
      <c r="Y677" s="191" t="str">
        <f>IFERROR(INDEX(EtaCliente!K:K,MATCH(TabClienteLocalidade[[#This Row],[Validação]],EtaCliente!$B:$B,0)),TabClienteLocalidade[[#This Row],[Colunas14]])</f>
        <v>RN</v>
      </c>
      <c r="Z677" s="191" t="str">
        <f>IFERROR(INDEX(EtaCliente!M:M,MATCH(TabClienteLocalidade[[#This Row],[Validação]],EtaCliente!$B:$B,0)),TabClienteLocalidade[[#This Row],[Colunas13]])</f>
        <v>NATAL</v>
      </c>
      <c r="AA677" s="191">
        <f>COUNTIFS(EtaCliente!B:B,AB677,EtaCliente!B:B,"&gt;&amp;1")</f>
        <v>1</v>
      </c>
      <c r="AB677" s="191" t="str">
        <f>IF(TabClienteLocalidade[[#This Row],[Cliente]]="","",TabClienteLocalidade[[#This Row],[Cliente]]&amp;" - "&amp;TabClienteLocalidade[[#This Row],[Localidade]])</f>
        <v>CAERN - CONJUNTO JIQUI - P2</v>
      </c>
      <c r="AC677" s="191"/>
      <c r="AD677" s="191" t="e">
        <f t="shared" si="47"/>
        <v>#VALUE!</v>
      </c>
      <c r="AE677" s="191" t="e">
        <f t="shared" si="41"/>
        <v>#VALUE!</v>
      </c>
      <c r="AF677" s="191"/>
      <c r="AG677" s="191"/>
      <c r="AH677" s="191"/>
    </row>
    <row r="678" spans="1:34" x14ac:dyDescent="0.2">
      <c r="A678" s="14" t="str">
        <f t="shared" si="42"/>
        <v>(675, 'CAERN', '', 'SERRA NEGRA DO NORTE', 'SERRA NEGRA DO NORTE', 'RN', '', '', '0'),</v>
      </c>
      <c r="B678" s="14" t="s">
        <v>8395</v>
      </c>
      <c r="C678" s="14">
        <v>675</v>
      </c>
      <c r="D678" s="14" t="s">
        <v>8399</v>
      </c>
      <c r="E678" s="14" t="str">
        <f>"'"&amp;TabClienteLocalidade[[#This Row],[Cliente]]&amp;"'"</f>
        <v>'CAERN'</v>
      </c>
      <c r="F678" s="14" t="s">
        <v>8399</v>
      </c>
      <c r="G678" s="14" t="str">
        <f>"'"&amp;TabClienteLocalidade[[#This Row],[Regional]]&amp;"'"</f>
        <v>''</v>
      </c>
      <c r="H678" s="14" t="s">
        <v>8399</v>
      </c>
      <c r="I678" s="14" t="str">
        <f>"'"&amp;TabClienteLocalidade[[#This Row],[Localidade]]&amp;"'"</f>
        <v>'SERRA NEGRA DO NORTE'</v>
      </c>
      <c r="J678" s="14" t="s">
        <v>8399</v>
      </c>
      <c r="K678" s="14" t="str">
        <f>"'"&amp;TabClienteLocalidade[[#This Row],[Colunas2]]&amp;"'"</f>
        <v>'SERRA NEGRA DO NORTE'</v>
      </c>
      <c r="L678" s="14" t="s">
        <v>8399</v>
      </c>
      <c r="M678" s="14" t="str">
        <f>"'"&amp;TabClienteLocalidade[[#This Row],[UF]]&amp;"'"</f>
        <v>'RN'</v>
      </c>
      <c r="N678" s="14" t="s">
        <v>8399</v>
      </c>
      <c r="O678" s="14" t="str">
        <f>"'"&amp;IFERROR(TabClienteLocalidade[[#This Row],[Lat]],"")&amp;"'"</f>
        <v>''</v>
      </c>
      <c r="P678" s="14" t="s">
        <v>8399</v>
      </c>
      <c r="Q678" s="14" t="str">
        <f>"'"&amp;IFERROR(TabClienteLocalidade[[#This Row],[Log]],"")&amp;"'"</f>
        <v>''</v>
      </c>
      <c r="R678" s="14" t="s">
        <v>8399</v>
      </c>
      <c r="S678" s="14" t="str">
        <f t="shared" si="43"/>
        <v>'0'</v>
      </c>
      <c r="T678" s="213" t="s">
        <v>8397</v>
      </c>
      <c r="U678" s="213">
        <f>COUNTIFS(CLIENTE_FORN[NICK],TabClienteLocalidade[[#This Row],[Cliente]])</f>
        <v>1</v>
      </c>
      <c r="V678" s="173" t="s">
        <v>133</v>
      </c>
      <c r="W678" s="194"/>
      <c r="X678" s="214" t="s">
        <v>8369</v>
      </c>
      <c r="Y678" s="191" t="str">
        <f>IFERROR(INDEX(EtaCliente!K:K,MATCH(TabClienteLocalidade[[#This Row],[Validação]],EtaCliente!$B:$B,0)),TabClienteLocalidade[[#This Row],[Colunas14]])</f>
        <v>RN</v>
      </c>
      <c r="Z678" s="191" t="str">
        <f>IFERROR(INDEX(EtaCliente!M:M,MATCH(TabClienteLocalidade[[#This Row],[Validação]],EtaCliente!$B:$B,0)),TabClienteLocalidade[[#This Row],[Colunas13]])</f>
        <v>SERRA NEGRA DO NORTE</v>
      </c>
      <c r="AA678" s="191">
        <f>COUNTIFS(EtaCliente!B:B,AB678,EtaCliente!B:B,"&gt;&amp;1")</f>
        <v>1</v>
      </c>
      <c r="AB678" s="191" t="str">
        <f>IF(TabClienteLocalidade[[#This Row],[Cliente]]="","",TabClienteLocalidade[[#This Row],[Cliente]]&amp;" - "&amp;TabClienteLocalidade[[#This Row],[Localidade]])</f>
        <v>CAERN - SERRA NEGRA DO NORTE</v>
      </c>
      <c r="AC678" s="191"/>
      <c r="AD678" s="191" t="e">
        <f t="shared" si="47"/>
        <v>#VALUE!</v>
      </c>
      <c r="AE678" s="191" t="e">
        <f t="shared" si="41"/>
        <v>#VALUE!</v>
      </c>
      <c r="AF678" s="191"/>
      <c r="AG678" s="191"/>
      <c r="AH678" s="191"/>
    </row>
    <row r="679" spans="1:34" x14ac:dyDescent="0.2">
      <c r="A679" s="14" t="str">
        <f t="shared" si="42"/>
        <v>(676, 'CAERN', '', 'CRUZETA-ESCRITÓRIO', '0', '0', '', '', '0'),</v>
      </c>
      <c r="B679" s="14" t="s">
        <v>8395</v>
      </c>
      <c r="C679" s="14">
        <v>676</v>
      </c>
      <c r="D679" s="14" t="s">
        <v>8399</v>
      </c>
      <c r="E679" s="14" t="str">
        <f>"'"&amp;TabClienteLocalidade[[#This Row],[Cliente]]&amp;"'"</f>
        <v>'CAERN'</v>
      </c>
      <c r="F679" s="14" t="s">
        <v>8399</v>
      </c>
      <c r="G679" s="14" t="str">
        <f>"'"&amp;TabClienteLocalidade[[#This Row],[Regional]]&amp;"'"</f>
        <v>''</v>
      </c>
      <c r="H679" s="14" t="s">
        <v>8399</v>
      </c>
      <c r="I679" s="14" t="str">
        <f>"'"&amp;TabClienteLocalidade[[#This Row],[Localidade]]&amp;"'"</f>
        <v>'CRUZETA-ESCRITÓRIO'</v>
      </c>
      <c r="J679" s="14" t="s">
        <v>8399</v>
      </c>
      <c r="K679" s="14" t="str">
        <f>"'"&amp;TabClienteLocalidade[[#This Row],[Colunas2]]&amp;"'"</f>
        <v>'0'</v>
      </c>
      <c r="L679" s="14" t="s">
        <v>8399</v>
      </c>
      <c r="M679" s="14" t="str">
        <f>"'"&amp;TabClienteLocalidade[[#This Row],[UF]]&amp;"'"</f>
        <v>'0'</v>
      </c>
      <c r="N679" s="14" t="s">
        <v>8399</v>
      </c>
      <c r="O679" s="14" t="str">
        <f>"'"&amp;IFERROR(TabClienteLocalidade[[#This Row],[Lat]],"")&amp;"'"</f>
        <v>''</v>
      </c>
      <c r="P679" s="14" t="s">
        <v>8399</v>
      </c>
      <c r="Q679" s="14" t="str">
        <f>"'"&amp;IFERROR(TabClienteLocalidade[[#This Row],[Log]],"")&amp;"'"</f>
        <v>''</v>
      </c>
      <c r="R679" s="14" t="s">
        <v>8399</v>
      </c>
      <c r="S679" s="14" t="str">
        <f t="shared" si="43"/>
        <v>'0'</v>
      </c>
      <c r="T679" s="213" t="s">
        <v>8397</v>
      </c>
      <c r="U679" s="213">
        <f>COUNTIFS(CLIENTE_FORN[NICK],TabClienteLocalidade[[#This Row],[Cliente]])</f>
        <v>1</v>
      </c>
      <c r="V679" s="173" t="s">
        <v>133</v>
      </c>
      <c r="W679" s="194"/>
      <c r="X679" s="214" t="s">
        <v>8371</v>
      </c>
      <c r="Y679" s="191">
        <f>IFERROR(INDEX(EtaCliente!K:K,MATCH(TabClienteLocalidade[[#This Row],[Validação]],EtaCliente!$B:$B,0)),TabClienteLocalidade[[#This Row],[Colunas14]])</f>
        <v>0</v>
      </c>
      <c r="Z679" s="191">
        <f>IFERROR(INDEX(EtaCliente!M:M,MATCH(TabClienteLocalidade[[#This Row],[Validação]],EtaCliente!$B:$B,0)),TabClienteLocalidade[[#This Row],[Colunas13]])</f>
        <v>0</v>
      </c>
      <c r="AA679" s="191">
        <f>COUNTIFS(EtaCliente!B:B,AB679,EtaCliente!B:B,"&gt;&amp;1")</f>
        <v>0</v>
      </c>
      <c r="AB679" s="191" t="str">
        <f>IF(TabClienteLocalidade[[#This Row],[Cliente]]="","",TabClienteLocalidade[[#This Row],[Cliente]]&amp;" - "&amp;TabClienteLocalidade[[#This Row],[Localidade]])</f>
        <v>CAERN - CRUZETA-ESCRITÓRIO</v>
      </c>
      <c r="AC679" s="191"/>
      <c r="AD679" s="191" t="e">
        <f t="shared" si="47"/>
        <v>#VALUE!</v>
      </c>
      <c r="AE679" s="191" t="e">
        <f t="shared" si="41"/>
        <v>#VALUE!</v>
      </c>
      <c r="AF679" s="191"/>
      <c r="AG679" s="191"/>
      <c r="AH679" s="191"/>
    </row>
    <row r="680" spans="1:34" x14ac:dyDescent="0.2">
      <c r="A680" s="14" t="str">
        <f t="shared" si="42"/>
        <v>(677, 'CAERN', '', 'P20 - ZONA NORTE', 'NATAL', 'RN', '-5.71815883', '-35.2642355', '0'),</v>
      </c>
      <c r="B680" s="14" t="s">
        <v>8395</v>
      </c>
      <c r="C680" s="14">
        <v>677</v>
      </c>
      <c r="D680" s="14" t="s">
        <v>8399</v>
      </c>
      <c r="E680" s="14" t="str">
        <f>"'"&amp;TabClienteLocalidade[[#This Row],[Cliente]]&amp;"'"</f>
        <v>'CAERN'</v>
      </c>
      <c r="F680" s="14" t="s">
        <v>8399</v>
      </c>
      <c r="G680" s="14" t="str">
        <f>"'"&amp;TabClienteLocalidade[[#This Row],[Regional]]&amp;"'"</f>
        <v>''</v>
      </c>
      <c r="H680" s="14" t="s">
        <v>8399</v>
      </c>
      <c r="I680" s="14" t="str">
        <f>"'"&amp;TabClienteLocalidade[[#This Row],[Localidade]]&amp;"'"</f>
        <v>'P20 - ZONA NORTE'</v>
      </c>
      <c r="J680" s="14" t="s">
        <v>8399</v>
      </c>
      <c r="K680" s="14" t="str">
        <f>"'"&amp;TabClienteLocalidade[[#This Row],[Colunas2]]&amp;"'"</f>
        <v>'NATAL'</v>
      </c>
      <c r="L680" s="14" t="s">
        <v>8399</v>
      </c>
      <c r="M680" s="14" t="str">
        <f>"'"&amp;TabClienteLocalidade[[#This Row],[UF]]&amp;"'"</f>
        <v>'RN'</v>
      </c>
      <c r="N680" s="14" t="s">
        <v>8399</v>
      </c>
      <c r="O680" s="14" t="str">
        <f>"'"&amp;IFERROR(TabClienteLocalidade[[#This Row],[Lat]],"")&amp;"'"</f>
        <v>'-5.71815883'</v>
      </c>
      <c r="P680" s="14" t="s">
        <v>8399</v>
      </c>
      <c r="Q680" s="14" t="str">
        <f>"'"&amp;IFERROR(TabClienteLocalidade[[#This Row],[Log]],"")&amp;"'"</f>
        <v>'-35.2642355'</v>
      </c>
      <c r="R680" s="14" t="s">
        <v>8399</v>
      </c>
      <c r="S680" s="14" t="str">
        <f t="shared" si="43"/>
        <v>'0'</v>
      </c>
      <c r="T680" s="213" t="s">
        <v>8397</v>
      </c>
      <c r="U680" s="213">
        <f>COUNTIFS(CLIENTE_FORN[NICK],TabClienteLocalidade[[#This Row],[Cliente]])</f>
        <v>1</v>
      </c>
      <c r="V680" s="173" t="s">
        <v>133</v>
      </c>
      <c r="W680" s="194"/>
      <c r="X680" s="214" t="s">
        <v>8372</v>
      </c>
      <c r="Y680" s="191" t="str">
        <f>IFERROR(INDEX(EtaCliente!K:K,MATCH(TabClienteLocalidade[[#This Row],[Validação]],EtaCliente!$B:$B,0)),TabClienteLocalidade[[#This Row],[Colunas14]])</f>
        <v>RN</v>
      </c>
      <c r="Z680" s="191" t="str">
        <f>IFERROR(INDEX(EtaCliente!M:M,MATCH(TabClienteLocalidade[[#This Row],[Validação]],EtaCliente!$B:$B,0)),TabClienteLocalidade[[#This Row],[Colunas13]])</f>
        <v>NATAL</v>
      </c>
      <c r="AA680" s="191">
        <f>COUNTIFS(EtaCliente!B:B,AB680,EtaCliente!B:B,"&gt;&amp;1")</f>
        <v>1</v>
      </c>
      <c r="AB680" s="191" t="str">
        <f>IF(TabClienteLocalidade[[#This Row],[Cliente]]="","",TabClienteLocalidade[[#This Row],[Cliente]]&amp;" - "&amp;TabClienteLocalidade[[#This Row],[Localidade]])</f>
        <v>CAERN - P20 - ZONA NORTE</v>
      </c>
      <c r="AC680" s="191" t="s">
        <v>8307</v>
      </c>
      <c r="AD680" s="191" t="str">
        <f t="shared" si="47"/>
        <v>-5.71815883</v>
      </c>
      <c r="AE680" s="191" t="str">
        <f t="shared" si="41"/>
        <v>-35.2642355</v>
      </c>
      <c r="AF680" s="191"/>
      <c r="AG680" s="191"/>
      <c r="AH680" s="191"/>
    </row>
    <row r="681" spans="1:34" x14ac:dyDescent="0.2">
      <c r="A681" s="14" t="str">
        <f t="shared" si="42"/>
        <v>(678, 'CAERN', '', 'P56 - ZONA NORTE', 'NATAL', 'RN', '-5.7476151', '-35.2303437', '0'),</v>
      </c>
      <c r="B681" s="14" t="s">
        <v>8395</v>
      </c>
      <c r="C681" s="14">
        <v>678</v>
      </c>
      <c r="D681" s="14" t="s">
        <v>8399</v>
      </c>
      <c r="E681" s="14" t="str">
        <f>"'"&amp;TabClienteLocalidade[[#This Row],[Cliente]]&amp;"'"</f>
        <v>'CAERN'</v>
      </c>
      <c r="F681" s="14" t="s">
        <v>8399</v>
      </c>
      <c r="G681" s="14" t="str">
        <f>"'"&amp;TabClienteLocalidade[[#This Row],[Regional]]&amp;"'"</f>
        <v>''</v>
      </c>
      <c r="H681" s="14" t="s">
        <v>8399</v>
      </c>
      <c r="I681" s="14" t="str">
        <f>"'"&amp;TabClienteLocalidade[[#This Row],[Localidade]]&amp;"'"</f>
        <v>'P56 - ZONA NORTE'</v>
      </c>
      <c r="J681" s="14" t="s">
        <v>8399</v>
      </c>
      <c r="K681" s="14" t="str">
        <f>"'"&amp;TabClienteLocalidade[[#This Row],[Colunas2]]&amp;"'"</f>
        <v>'NATAL'</v>
      </c>
      <c r="L681" s="14" t="s">
        <v>8399</v>
      </c>
      <c r="M681" s="14" t="str">
        <f>"'"&amp;TabClienteLocalidade[[#This Row],[UF]]&amp;"'"</f>
        <v>'RN'</v>
      </c>
      <c r="N681" s="14" t="s">
        <v>8399</v>
      </c>
      <c r="O681" s="14" t="str">
        <f>"'"&amp;IFERROR(TabClienteLocalidade[[#This Row],[Lat]],"")&amp;"'"</f>
        <v>'-5.7476151'</v>
      </c>
      <c r="P681" s="14" t="s">
        <v>8399</v>
      </c>
      <c r="Q681" s="14" t="str">
        <f>"'"&amp;IFERROR(TabClienteLocalidade[[#This Row],[Log]],"")&amp;"'"</f>
        <v>'-35.2303437'</v>
      </c>
      <c r="R681" s="14" t="s">
        <v>8399</v>
      </c>
      <c r="S681" s="14" t="str">
        <f t="shared" si="43"/>
        <v>'0'</v>
      </c>
      <c r="T681" s="213" t="s">
        <v>8397</v>
      </c>
      <c r="U681" s="213">
        <f>COUNTIFS(CLIENTE_FORN[NICK],TabClienteLocalidade[[#This Row],[Cliente]])</f>
        <v>1</v>
      </c>
      <c r="V681" s="173" t="s">
        <v>133</v>
      </c>
      <c r="W681" s="194"/>
      <c r="X681" s="214" t="s">
        <v>8374</v>
      </c>
      <c r="Y681" s="191" t="str">
        <f>IFERROR(INDEX(EtaCliente!K:K,MATCH(TabClienteLocalidade[[#This Row],[Validação]],EtaCliente!$B:$B,0)),TabClienteLocalidade[[#This Row],[Colunas14]])</f>
        <v>RN</v>
      </c>
      <c r="Z681" s="191" t="str">
        <f>IFERROR(INDEX(EtaCliente!M:M,MATCH(TabClienteLocalidade[[#This Row],[Validação]],EtaCliente!$B:$B,0)),TabClienteLocalidade[[#This Row],[Colunas13]])</f>
        <v>NATAL</v>
      </c>
      <c r="AA681" s="191">
        <f>COUNTIFS(EtaCliente!B:B,AB681,EtaCliente!B:B,"&gt;&amp;1")</f>
        <v>1</v>
      </c>
      <c r="AB681" s="191" t="str">
        <f>IF(TabClienteLocalidade[[#This Row],[Cliente]]="","",TabClienteLocalidade[[#This Row],[Cliente]]&amp;" - "&amp;TabClienteLocalidade[[#This Row],[Localidade]])</f>
        <v>CAERN - P56 - ZONA NORTE</v>
      </c>
      <c r="AC681" s="191" t="s">
        <v>8310</v>
      </c>
      <c r="AD681" s="191" t="str">
        <f t="shared" si="47"/>
        <v>-5.7476151</v>
      </c>
      <c r="AE681" s="191" t="str">
        <f t="shared" si="41"/>
        <v>-35.2303437</v>
      </c>
      <c r="AF681" s="191"/>
      <c r="AG681" s="191"/>
      <c r="AH681" s="191"/>
    </row>
    <row r="682" spans="1:34" x14ac:dyDescent="0.2">
      <c r="A682" s="14" t="str">
        <f t="shared" si="42"/>
        <v>(679, 'CAERN', '', 'ANGICOS - CENTRO', 'ANGICOS', 'RN', '', '', '0'),</v>
      </c>
      <c r="B682" s="14" t="s">
        <v>8395</v>
      </c>
      <c r="C682" s="14">
        <v>679</v>
      </c>
      <c r="D682" s="14" t="s">
        <v>8399</v>
      </c>
      <c r="E682" s="14" t="str">
        <f>"'"&amp;TabClienteLocalidade[[#This Row],[Cliente]]&amp;"'"</f>
        <v>'CAERN'</v>
      </c>
      <c r="F682" s="14" t="s">
        <v>8399</v>
      </c>
      <c r="G682" s="14" t="str">
        <f>"'"&amp;TabClienteLocalidade[[#This Row],[Regional]]&amp;"'"</f>
        <v>''</v>
      </c>
      <c r="H682" s="14" t="s">
        <v>8399</v>
      </c>
      <c r="I682" s="14" t="str">
        <f>"'"&amp;TabClienteLocalidade[[#This Row],[Localidade]]&amp;"'"</f>
        <v>'ANGICOS - CENTRO'</v>
      </c>
      <c r="J682" s="14" t="s">
        <v>8399</v>
      </c>
      <c r="K682" s="14" t="str">
        <f>"'"&amp;TabClienteLocalidade[[#This Row],[Colunas2]]&amp;"'"</f>
        <v>'ANGICOS'</v>
      </c>
      <c r="L682" s="14" t="s">
        <v>8399</v>
      </c>
      <c r="M682" s="14" t="str">
        <f>"'"&amp;TabClienteLocalidade[[#This Row],[UF]]&amp;"'"</f>
        <v>'RN'</v>
      </c>
      <c r="N682" s="14" t="s">
        <v>8399</v>
      </c>
      <c r="O682" s="14" t="str">
        <f>"'"&amp;IFERROR(TabClienteLocalidade[[#This Row],[Lat]],"")&amp;"'"</f>
        <v>''</v>
      </c>
      <c r="P682" s="14" t="s">
        <v>8399</v>
      </c>
      <c r="Q682" s="14" t="str">
        <f>"'"&amp;IFERROR(TabClienteLocalidade[[#This Row],[Log]],"")&amp;"'"</f>
        <v>''</v>
      </c>
      <c r="R682" s="14" t="s">
        <v>8399</v>
      </c>
      <c r="S682" s="14" t="str">
        <f t="shared" si="43"/>
        <v>'0'</v>
      </c>
      <c r="T682" s="213" t="s">
        <v>8397</v>
      </c>
      <c r="U682" s="213">
        <f>COUNTIFS(CLIENTE_FORN[NICK],TabClienteLocalidade[[#This Row],[Cliente]])</f>
        <v>1</v>
      </c>
      <c r="V682" s="173" t="s">
        <v>133</v>
      </c>
      <c r="W682" s="194"/>
      <c r="X682" s="214" t="s">
        <v>8375</v>
      </c>
      <c r="Y682" s="191" t="str">
        <f>IFERROR(INDEX(EtaCliente!K:K,MATCH(TabClienteLocalidade[[#This Row],[Validação]],EtaCliente!$B:$B,0)),TabClienteLocalidade[[#This Row],[Colunas14]])</f>
        <v>RN</v>
      </c>
      <c r="Z682" s="191" t="str">
        <f>IFERROR(INDEX(EtaCliente!M:M,MATCH(TabClienteLocalidade[[#This Row],[Validação]],EtaCliente!$B:$B,0)),TabClienteLocalidade[[#This Row],[Colunas13]])</f>
        <v>ANGICOS</v>
      </c>
      <c r="AA682" s="191">
        <f>COUNTIFS(EtaCliente!B:B,AB682,EtaCliente!B:B,"&gt;&amp;1")</f>
        <v>1</v>
      </c>
      <c r="AB682" s="191" t="str">
        <f>IF(TabClienteLocalidade[[#This Row],[Cliente]]="","",TabClienteLocalidade[[#This Row],[Cliente]]&amp;" - "&amp;TabClienteLocalidade[[#This Row],[Localidade]])</f>
        <v>CAERN - ANGICOS - CENTRO</v>
      </c>
      <c r="AC682" s="191"/>
      <c r="AD682" s="191" t="e">
        <f t="shared" si="47"/>
        <v>#VALUE!</v>
      </c>
      <c r="AE682" s="191" t="e">
        <f t="shared" si="41"/>
        <v>#VALUE!</v>
      </c>
      <c r="AF682" s="191"/>
      <c r="AG682" s="191"/>
      <c r="AH682" s="191"/>
    </row>
    <row r="683" spans="1:34" x14ac:dyDescent="0.2">
      <c r="A683" s="14" t="str">
        <f t="shared" si="42"/>
        <v>(680, 'CAERN', '', 'PLANALTO - P01', 'NATAL', 'RN', '', '', '0'),</v>
      </c>
      <c r="B683" s="14" t="s">
        <v>8395</v>
      </c>
      <c r="C683" s="14">
        <v>680</v>
      </c>
      <c r="D683" s="14" t="s">
        <v>8399</v>
      </c>
      <c r="E683" s="14" t="str">
        <f>"'"&amp;TabClienteLocalidade[[#This Row],[Cliente]]&amp;"'"</f>
        <v>'CAERN'</v>
      </c>
      <c r="F683" s="14" t="s">
        <v>8399</v>
      </c>
      <c r="G683" s="14" t="str">
        <f>"'"&amp;TabClienteLocalidade[[#This Row],[Regional]]&amp;"'"</f>
        <v>''</v>
      </c>
      <c r="H683" s="14" t="s">
        <v>8399</v>
      </c>
      <c r="I683" s="14" t="str">
        <f>"'"&amp;TabClienteLocalidade[[#This Row],[Localidade]]&amp;"'"</f>
        <v>'PLANALTO - P01'</v>
      </c>
      <c r="J683" s="14" t="s">
        <v>8399</v>
      </c>
      <c r="K683" s="14" t="str">
        <f>"'"&amp;TabClienteLocalidade[[#This Row],[Colunas2]]&amp;"'"</f>
        <v>'NATAL'</v>
      </c>
      <c r="L683" s="14" t="s">
        <v>8399</v>
      </c>
      <c r="M683" s="14" t="str">
        <f>"'"&amp;TabClienteLocalidade[[#This Row],[UF]]&amp;"'"</f>
        <v>'RN'</v>
      </c>
      <c r="N683" s="14" t="s">
        <v>8399</v>
      </c>
      <c r="O683" s="14" t="str">
        <f>"'"&amp;IFERROR(TabClienteLocalidade[[#This Row],[Lat]],"")&amp;"'"</f>
        <v>''</v>
      </c>
      <c r="P683" s="14" t="s">
        <v>8399</v>
      </c>
      <c r="Q683" s="14" t="str">
        <f>"'"&amp;IFERROR(TabClienteLocalidade[[#This Row],[Log]],"")&amp;"'"</f>
        <v>''</v>
      </c>
      <c r="R683" s="14" t="s">
        <v>8399</v>
      </c>
      <c r="S683" s="14" t="str">
        <f t="shared" si="43"/>
        <v>'0'</v>
      </c>
      <c r="T683" s="213" t="s">
        <v>8397</v>
      </c>
      <c r="U683" s="213">
        <f>COUNTIFS(CLIENTE_FORN[NICK],TabClienteLocalidade[[#This Row],[Cliente]])</f>
        <v>1</v>
      </c>
      <c r="V683" s="173" t="s">
        <v>133</v>
      </c>
      <c r="W683" s="194"/>
      <c r="X683" s="214" t="s">
        <v>8376</v>
      </c>
      <c r="Y683" s="191" t="str">
        <f>IFERROR(INDEX(EtaCliente!K:K,MATCH(TabClienteLocalidade[[#This Row],[Validação]],EtaCliente!$B:$B,0)),TabClienteLocalidade[[#This Row],[Colunas14]])</f>
        <v>RN</v>
      </c>
      <c r="Z683" s="191" t="str">
        <f>IFERROR(INDEX(EtaCliente!M:M,MATCH(TabClienteLocalidade[[#This Row],[Validação]],EtaCliente!$B:$B,0)),TabClienteLocalidade[[#This Row],[Colunas13]])</f>
        <v>NATAL</v>
      </c>
      <c r="AA683" s="191">
        <f>COUNTIFS(EtaCliente!B:B,AB683,EtaCliente!B:B,"&gt;&amp;1")</f>
        <v>1</v>
      </c>
      <c r="AB683" s="191" t="str">
        <f>IF(TabClienteLocalidade[[#This Row],[Cliente]]="","",TabClienteLocalidade[[#This Row],[Cliente]]&amp;" - "&amp;TabClienteLocalidade[[#This Row],[Localidade]])</f>
        <v>CAERN - PLANALTO - P01</v>
      </c>
      <c r="AC683" s="191"/>
      <c r="AD683" s="191" t="e">
        <f t="shared" si="47"/>
        <v>#VALUE!</v>
      </c>
      <c r="AE683" s="191" t="e">
        <f t="shared" si="41"/>
        <v>#VALUE!</v>
      </c>
      <c r="AF683" s="191"/>
      <c r="AG683" s="191"/>
      <c r="AH683" s="191"/>
    </row>
    <row r="684" spans="1:34" x14ac:dyDescent="0.2">
      <c r="A684" s="14" t="str">
        <f t="shared" si="42"/>
        <v>(681, 'CAERN', '', 'PLANALTO - P02', 'NATAL', 'RN', '', '', '0'),</v>
      </c>
      <c r="B684" s="14" t="s">
        <v>8395</v>
      </c>
      <c r="C684" s="14">
        <v>681</v>
      </c>
      <c r="D684" s="14" t="s">
        <v>8399</v>
      </c>
      <c r="E684" s="14" t="str">
        <f>"'"&amp;TabClienteLocalidade[[#This Row],[Cliente]]&amp;"'"</f>
        <v>'CAERN'</v>
      </c>
      <c r="F684" s="14" t="s">
        <v>8399</v>
      </c>
      <c r="G684" s="14" t="str">
        <f>"'"&amp;TabClienteLocalidade[[#This Row],[Regional]]&amp;"'"</f>
        <v>''</v>
      </c>
      <c r="H684" s="14" t="s">
        <v>8399</v>
      </c>
      <c r="I684" s="14" t="str">
        <f>"'"&amp;TabClienteLocalidade[[#This Row],[Localidade]]&amp;"'"</f>
        <v>'PLANALTO - P02'</v>
      </c>
      <c r="J684" s="14" t="s">
        <v>8399</v>
      </c>
      <c r="K684" s="14" t="str">
        <f>"'"&amp;TabClienteLocalidade[[#This Row],[Colunas2]]&amp;"'"</f>
        <v>'NATAL'</v>
      </c>
      <c r="L684" s="14" t="s">
        <v>8399</v>
      </c>
      <c r="M684" s="14" t="str">
        <f>"'"&amp;TabClienteLocalidade[[#This Row],[UF]]&amp;"'"</f>
        <v>'RN'</v>
      </c>
      <c r="N684" s="14" t="s">
        <v>8399</v>
      </c>
      <c r="O684" s="14" t="str">
        <f>"'"&amp;IFERROR(TabClienteLocalidade[[#This Row],[Lat]],"")&amp;"'"</f>
        <v>''</v>
      </c>
      <c r="P684" s="14" t="s">
        <v>8399</v>
      </c>
      <c r="Q684" s="14" t="str">
        <f>"'"&amp;IFERROR(TabClienteLocalidade[[#This Row],[Log]],"")&amp;"'"</f>
        <v>''</v>
      </c>
      <c r="R684" s="14" t="s">
        <v>8399</v>
      </c>
      <c r="S684" s="14" t="str">
        <f t="shared" si="43"/>
        <v>'0'</v>
      </c>
      <c r="T684" s="213" t="s">
        <v>8397</v>
      </c>
      <c r="U684" s="213">
        <f>COUNTIFS(CLIENTE_FORN[NICK],TabClienteLocalidade[[#This Row],[Cliente]])</f>
        <v>1</v>
      </c>
      <c r="V684" s="173" t="s">
        <v>133</v>
      </c>
      <c r="W684" s="194"/>
      <c r="X684" s="214" t="s">
        <v>8377</v>
      </c>
      <c r="Y684" s="191" t="str">
        <f>IFERROR(INDEX(EtaCliente!K:K,MATCH(TabClienteLocalidade[[#This Row],[Validação]],EtaCliente!$B:$B,0)),TabClienteLocalidade[[#This Row],[Colunas14]])</f>
        <v>RN</v>
      </c>
      <c r="Z684" s="191" t="str">
        <f>IFERROR(INDEX(EtaCliente!M:M,MATCH(TabClienteLocalidade[[#This Row],[Validação]],EtaCliente!$B:$B,0)),TabClienteLocalidade[[#This Row],[Colunas13]])</f>
        <v>NATAL</v>
      </c>
      <c r="AA684" s="191">
        <f>COUNTIFS(EtaCliente!B:B,AB684,EtaCliente!B:B,"&gt;&amp;1")</f>
        <v>1</v>
      </c>
      <c r="AB684" s="191" t="str">
        <f>IF(TabClienteLocalidade[[#This Row],[Cliente]]="","",TabClienteLocalidade[[#This Row],[Cliente]]&amp;" - "&amp;TabClienteLocalidade[[#This Row],[Localidade]])</f>
        <v>CAERN - PLANALTO - P02</v>
      </c>
      <c r="AC684" s="191"/>
      <c r="AD684" s="191" t="e">
        <f t="shared" si="47"/>
        <v>#VALUE!</v>
      </c>
      <c r="AE684" s="191" t="e">
        <f t="shared" si="41"/>
        <v>#VALUE!</v>
      </c>
      <c r="AF684" s="191"/>
      <c r="AG684" s="191"/>
      <c r="AH684" s="191"/>
    </row>
    <row r="685" spans="1:34" x14ac:dyDescent="0.2">
      <c r="A685" s="14" t="str">
        <f t="shared" si="42"/>
        <v>(682, 'CAERN', '', 'PLANALTO - P03', 'NATAL', 'RN', '', '', '0'),</v>
      </c>
      <c r="B685" s="14" t="s">
        <v>8395</v>
      </c>
      <c r="C685" s="14">
        <v>682</v>
      </c>
      <c r="D685" s="14" t="s">
        <v>8399</v>
      </c>
      <c r="E685" s="14" t="str">
        <f>"'"&amp;TabClienteLocalidade[[#This Row],[Cliente]]&amp;"'"</f>
        <v>'CAERN'</v>
      </c>
      <c r="F685" s="14" t="s">
        <v>8399</v>
      </c>
      <c r="G685" s="14" t="str">
        <f>"'"&amp;TabClienteLocalidade[[#This Row],[Regional]]&amp;"'"</f>
        <v>''</v>
      </c>
      <c r="H685" s="14" t="s">
        <v>8399</v>
      </c>
      <c r="I685" s="14" t="str">
        <f>"'"&amp;TabClienteLocalidade[[#This Row],[Localidade]]&amp;"'"</f>
        <v>'PLANALTO - P03'</v>
      </c>
      <c r="J685" s="14" t="s">
        <v>8399</v>
      </c>
      <c r="K685" s="14" t="str">
        <f>"'"&amp;TabClienteLocalidade[[#This Row],[Colunas2]]&amp;"'"</f>
        <v>'NATAL'</v>
      </c>
      <c r="L685" s="14" t="s">
        <v>8399</v>
      </c>
      <c r="M685" s="14" t="str">
        <f>"'"&amp;TabClienteLocalidade[[#This Row],[UF]]&amp;"'"</f>
        <v>'RN'</v>
      </c>
      <c r="N685" s="14" t="s">
        <v>8399</v>
      </c>
      <c r="O685" s="14" t="str">
        <f>"'"&amp;IFERROR(TabClienteLocalidade[[#This Row],[Lat]],"")&amp;"'"</f>
        <v>''</v>
      </c>
      <c r="P685" s="14" t="s">
        <v>8399</v>
      </c>
      <c r="Q685" s="14" t="str">
        <f>"'"&amp;IFERROR(TabClienteLocalidade[[#This Row],[Log]],"")&amp;"'"</f>
        <v>''</v>
      </c>
      <c r="R685" s="14" t="s">
        <v>8399</v>
      </c>
      <c r="S685" s="14" t="str">
        <f t="shared" si="43"/>
        <v>'0'</v>
      </c>
      <c r="T685" s="213" t="s">
        <v>8397</v>
      </c>
      <c r="U685" s="213">
        <f>COUNTIFS(CLIENTE_FORN[NICK],TabClienteLocalidade[[#This Row],[Cliente]])</f>
        <v>1</v>
      </c>
      <c r="V685" s="173" t="s">
        <v>133</v>
      </c>
      <c r="W685" s="194"/>
      <c r="X685" s="214" t="s">
        <v>8378</v>
      </c>
      <c r="Y685" s="191" t="str">
        <f>IFERROR(INDEX(EtaCliente!K:K,MATCH(TabClienteLocalidade[[#This Row],[Validação]],EtaCliente!$B:$B,0)),TabClienteLocalidade[[#This Row],[Colunas14]])</f>
        <v>RN</v>
      </c>
      <c r="Z685" s="191" t="str">
        <f>IFERROR(INDEX(EtaCliente!M:M,MATCH(TabClienteLocalidade[[#This Row],[Validação]],EtaCliente!$B:$B,0)),TabClienteLocalidade[[#This Row],[Colunas13]])</f>
        <v>NATAL</v>
      </c>
      <c r="AA685" s="191">
        <f>COUNTIFS(EtaCliente!B:B,AB685,EtaCliente!B:B,"&gt;&amp;1")</f>
        <v>1</v>
      </c>
      <c r="AB685" s="191" t="str">
        <f>IF(TabClienteLocalidade[[#This Row],[Cliente]]="","",TabClienteLocalidade[[#This Row],[Cliente]]&amp;" - "&amp;TabClienteLocalidade[[#This Row],[Localidade]])</f>
        <v>CAERN - PLANALTO - P03</v>
      </c>
      <c r="AC685" s="191"/>
      <c r="AD685" s="191" t="e">
        <f t="shared" si="47"/>
        <v>#VALUE!</v>
      </c>
      <c r="AE685" s="191" t="e">
        <f t="shared" si="41"/>
        <v>#VALUE!</v>
      </c>
      <c r="AF685" s="191"/>
      <c r="AG685" s="191"/>
      <c r="AH685" s="191"/>
    </row>
    <row r="686" spans="1:34" x14ac:dyDescent="0.2">
      <c r="A686" s="14" t="str">
        <f t="shared" si="42"/>
        <v>(683, 'CAERN', '', 'PLANALTO - P05', 'NATAL', 'RN', '', '', '0'),</v>
      </c>
      <c r="B686" s="14" t="s">
        <v>8395</v>
      </c>
      <c r="C686" s="14">
        <v>683</v>
      </c>
      <c r="D686" s="14" t="s">
        <v>8399</v>
      </c>
      <c r="E686" s="14" t="str">
        <f>"'"&amp;TabClienteLocalidade[[#This Row],[Cliente]]&amp;"'"</f>
        <v>'CAERN'</v>
      </c>
      <c r="F686" s="14" t="s">
        <v>8399</v>
      </c>
      <c r="G686" s="14" t="str">
        <f>"'"&amp;TabClienteLocalidade[[#This Row],[Regional]]&amp;"'"</f>
        <v>''</v>
      </c>
      <c r="H686" s="14" t="s">
        <v>8399</v>
      </c>
      <c r="I686" s="14" t="str">
        <f>"'"&amp;TabClienteLocalidade[[#This Row],[Localidade]]&amp;"'"</f>
        <v>'PLANALTO - P05'</v>
      </c>
      <c r="J686" s="14" t="s">
        <v>8399</v>
      </c>
      <c r="K686" s="14" t="str">
        <f>"'"&amp;TabClienteLocalidade[[#This Row],[Colunas2]]&amp;"'"</f>
        <v>'NATAL'</v>
      </c>
      <c r="L686" s="14" t="s">
        <v>8399</v>
      </c>
      <c r="M686" s="14" t="str">
        <f>"'"&amp;TabClienteLocalidade[[#This Row],[UF]]&amp;"'"</f>
        <v>'RN'</v>
      </c>
      <c r="N686" s="14" t="s">
        <v>8399</v>
      </c>
      <c r="O686" s="14" t="str">
        <f>"'"&amp;IFERROR(TabClienteLocalidade[[#This Row],[Lat]],"")&amp;"'"</f>
        <v>''</v>
      </c>
      <c r="P686" s="14" t="s">
        <v>8399</v>
      </c>
      <c r="Q686" s="14" t="str">
        <f>"'"&amp;IFERROR(TabClienteLocalidade[[#This Row],[Log]],"")&amp;"'"</f>
        <v>''</v>
      </c>
      <c r="R686" s="14" t="s">
        <v>8399</v>
      </c>
      <c r="S686" s="14" t="str">
        <f t="shared" si="43"/>
        <v>'0'</v>
      </c>
      <c r="T686" s="213" t="s">
        <v>8397</v>
      </c>
      <c r="U686" s="213">
        <f>COUNTIFS(CLIENTE_FORN[NICK],TabClienteLocalidade[[#This Row],[Cliente]])</f>
        <v>1</v>
      </c>
      <c r="V686" s="173" t="s">
        <v>133</v>
      </c>
      <c r="W686" s="194"/>
      <c r="X686" s="214" t="s">
        <v>8379</v>
      </c>
      <c r="Y686" s="191" t="str">
        <f>IFERROR(INDEX(EtaCliente!K:K,MATCH(TabClienteLocalidade[[#This Row],[Validação]],EtaCliente!$B:$B,0)),TabClienteLocalidade[[#This Row],[Colunas14]])</f>
        <v>RN</v>
      </c>
      <c r="Z686" s="191" t="str">
        <f>IFERROR(INDEX(EtaCliente!M:M,MATCH(TabClienteLocalidade[[#This Row],[Validação]],EtaCliente!$B:$B,0)),TabClienteLocalidade[[#This Row],[Colunas13]])</f>
        <v>NATAL</v>
      </c>
      <c r="AA686" s="191">
        <f>COUNTIFS(EtaCliente!B:B,AB686,EtaCliente!B:B,"&gt;&amp;1")</f>
        <v>1</v>
      </c>
      <c r="AB686" s="191" t="str">
        <f>IF(TabClienteLocalidade[[#This Row],[Cliente]]="","",TabClienteLocalidade[[#This Row],[Cliente]]&amp;" - "&amp;TabClienteLocalidade[[#This Row],[Localidade]])</f>
        <v>CAERN - PLANALTO - P05</v>
      </c>
      <c r="AC686" s="191"/>
      <c r="AD686" s="191" t="e">
        <f t="shared" si="47"/>
        <v>#VALUE!</v>
      </c>
      <c r="AE686" s="191" t="e">
        <f t="shared" si="41"/>
        <v>#VALUE!</v>
      </c>
      <c r="AF686" s="191"/>
      <c r="AG686" s="191"/>
      <c r="AH686" s="191"/>
    </row>
    <row r="687" spans="1:34" x14ac:dyDescent="0.2">
      <c r="A687" s="14" t="str">
        <f t="shared" si="42"/>
        <v>(684, 'CAERN', '', 'FELIPE CAMARAO - P01', 'NATAL', 'RN', '', '', '0'),</v>
      </c>
      <c r="B687" s="14" t="s">
        <v>8395</v>
      </c>
      <c r="C687" s="14">
        <v>684</v>
      </c>
      <c r="D687" s="14" t="s">
        <v>8399</v>
      </c>
      <c r="E687" s="14" t="str">
        <f>"'"&amp;TabClienteLocalidade[[#This Row],[Cliente]]&amp;"'"</f>
        <v>'CAERN'</v>
      </c>
      <c r="F687" s="14" t="s">
        <v>8399</v>
      </c>
      <c r="G687" s="14" t="str">
        <f>"'"&amp;TabClienteLocalidade[[#This Row],[Regional]]&amp;"'"</f>
        <v>''</v>
      </c>
      <c r="H687" s="14" t="s">
        <v>8399</v>
      </c>
      <c r="I687" s="14" t="str">
        <f>"'"&amp;TabClienteLocalidade[[#This Row],[Localidade]]&amp;"'"</f>
        <v>'FELIPE CAMARAO - P01'</v>
      </c>
      <c r="J687" s="14" t="s">
        <v>8399</v>
      </c>
      <c r="K687" s="14" t="str">
        <f>"'"&amp;TabClienteLocalidade[[#This Row],[Colunas2]]&amp;"'"</f>
        <v>'NATAL'</v>
      </c>
      <c r="L687" s="14" t="s">
        <v>8399</v>
      </c>
      <c r="M687" s="14" t="str">
        <f>"'"&amp;TabClienteLocalidade[[#This Row],[UF]]&amp;"'"</f>
        <v>'RN'</v>
      </c>
      <c r="N687" s="14" t="s">
        <v>8399</v>
      </c>
      <c r="O687" s="14" t="str">
        <f>"'"&amp;IFERROR(TabClienteLocalidade[[#This Row],[Lat]],"")&amp;"'"</f>
        <v>''</v>
      </c>
      <c r="P687" s="14" t="s">
        <v>8399</v>
      </c>
      <c r="Q687" s="14" t="str">
        <f>"'"&amp;IFERROR(TabClienteLocalidade[[#This Row],[Log]],"")&amp;"'"</f>
        <v>''</v>
      </c>
      <c r="R687" s="14" t="s">
        <v>8399</v>
      </c>
      <c r="S687" s="14" t="str">
        <f t="shared" si="43"/>
        <v>'0'</v>
      </c>
      <c r="T687" s="213" t="s">
        <v>8397</v>
      </c>
      <c r="U687" s="213">
        <f>COUNTIFS(CLIENTE_FORN[NICK],TabClienteLocalidade[[#This Row],[Cliente]])</f>
        <v>1</v>
      </c>
      <c r="V687" s="173" t="s">
        <v>133</v>
      </c>
      <c r="W687" s="194"/>
      <c r="X687" s="214" t="s">
        <v>8380</v>
      </c>
      <c r="Y687" s="191" t="str">
        <f>IFERROR(INDEX(EtaCliente!K:K,MATCH(TabClienteLocalidade[[#This Row],[Validação]],EtaCliente!$B:$B,0)),TabClienteLocalidade[[#This Row],[Colunas14]])</f>
        <v>RN</v>
      </c>
      <c r="Z687" s="191" t="str">
        <f>IFERROR(INDEX(EtaCliente!M:M,MATCH(TabClienteLocalidade[[#This Row],[Validação]],EtaCliente!$B:$B,0)),TabClienteLocalidade[[#This Row],[Colunas13]])</f>
        <v>NATAL</v>
      </c>
      <c r="AA687" s="191">
        <f>COUNTIFS(EtaCliente!B:B,AB687,EtaCliente!B:B,"&gt;&amp;1")</f>
        <v>1</v>
      </c>
      <c r="AB687" s="191" t="str">
        <f>IF(TabClienteLocalidade[[#This Row],[Cliente]]="","",TabClienteLocalidade[[#This Row],[Cliente]]&amp;" - "&amp;TabClienteLocalidade[[#This Row],[Localidade]])</f>
        <v>CAERN - FELIPE CAMARAO - P01</v>
      </c>
      <c r="AC687" s="191"/>
      <c r="AD687" s="191" t="e">
        <f t="shared" si="47"/>
        <v>#VALUE!</v>
      </c>
      <c r="AE687" s="191" t="e">
        <f t="shared" si="41"/>
        <v>#VALUE!</v>
      </c>
      <c r="AF687" s="191"/>
      <c r="AG687" s="191"/>
      <c r="AH687" s="191"/>
    </row>
    <row r="688" spans="1:34" x14ac:dyDescent="0.2">
      <c r="A688" s="14" t="str">
        <f t="shared" si="42"/>
        <v>(685, 'CAERN', '', 'NOVA PARNAMIRIM - P11', 'PARNAMIRIM', 'RN', '', '', '0'),</v>
      </c>
      <c r="B688" s="14" t="s">
        <v>8395</v>
      </c>
      <c r="C688" s="14">
        <v>685</v>
      </c>
      <c r="D688" s="14" t="s">
        <v>8399</v>
      </c>
      <c r="E688" s="14" t="str">
        <f>"'"&amp;TabClienteLocalidade[[#This Row],[Cliente]]&amp;"'"</f>
        <v>'CAERN'</v>
      </c>
      <c r="F688" s="14" t="s">
        <v>8399</v>
      </c>
      <c r="G688" s="14" t="str">
        <f>"'"&amp;TabClienteLocalidade[[#This Row],[Regional]]&amp;"'"</f>
        <v>''</v>
      </c>
      <c r="H688" s="14" t="s">
        <v>8399</v>
      </c>
      <c r="I688" s="14" t="str">
        <f>"'"&amp;TabClienteLocalidade[[#This Row],[Localidade]]&amp;"'"</f>
        <v>'NOVA PARNAMIRIM - P11'</v>
      </c>
      <c r="J688" s="14" t="s">
        <v>8399</v>
      </c>
      <c r="K688" s="14" t="str">
        <f>"'"&amp;TabClienteLocalidade[[#This Row],[Colunas2]]&amp;"'"</f>
        <v>'PARNAMIRIM'</v>
      </c>
      <c r="L688" s="14" t="s">
        <v>8399</v>
      </c>
      <c r="M688" s="14" t="str">
        <f>"'"&amp;TabClienteLocalidade[[#This Row],[UF]]&amp;"'"</f>
        <v>'RN'</v>
      </c>
      <c r="N688" s="14" t="s">
        <v>8399</v>
      </c>
      <c r="O688" s="14" t="str">
        <f>"'"&amp;IFERROR(TabClienteLocalidade[[#This Row],[Lat]],"")&amp;"'"</f>
        <v>''</v>
      </c>
      <c r="P688" s="14" t="s">
        <v>8399</v>
      </c>
      <c r="Q688" s="14" t="str">
        <f>"'"&amp;IFERROR(TabClienteLocalidade[[#This Row],[Log]],"")&amp;"'"</f>
        <v>''</v>
      </c>
      <c r="R688" s="14" t="s">
        <v>8399</v>
      </c>
      <c r="S688" s="14" t="str">
        <f t="shared" si="43"/>
        <v>'0'</v>
      </c>
      <c r="T688" s="213" t="s">
        <v>8397</v>
      </c>
      <c r="U688" s="213">
        <f>COUNTIFS(CLIENTE_FORN[NICK],TabClienteLocalidade[[#This Row],[Cliente]])</f>
        <v>1</v>
      </c>
      <c r="V688" s="173" t="s">
        <v>133</v>
      </c>
      <c r="W688" s="194"/>
      <c r="X688" s="214" t="s">
        <v>8381</v>
      </c>
      <c r="Y688" s="191" t="str">
        <f>IFERROR(INDEX(EtaCliente!K:K,MATCH(TabClienteLocalidade[[#This Row],[Validação]],EtaCliente!$B:$B,0)),TabClienteLocalidade[[#This Row],[Colunas14]])</f>
        <v>RN</v>
      </c>
      <c r="Z688" s="191" t="str">
        <f>IFERROR(INDEX(EtaCliente!M:M,MATCH(TabClienteLocalidade[[#This Row],[Validação]],EtaCliente!$B:$B,0)),TabClienteLocalidade[[#This Row],[Colunas13]])</f>
        <v>PARNAMIRIM</v>
      </c>
      <c r="AA688" s="191">
        <f>COUNTIFS(EtaCliente!B:B,AB688,EtaCliente!B:B,"&gt;&amp;1")</f>
        <v>1</v>
      </c>
      <c r="AB688" s="191" t="str">
        <f>IF(TabClienteLocalidade[[#This Row],[Cliente]]="","",TabClienteLocalidade[[#This Row],[Cliente]]&amp;" - "&amp;TabClienteLocalidade[[#This Row],[Localidade]])</f>
        <v>CAERN - NOVA PARNAMIRIM - P11</v>
      </c>
      <c r="AC688" s="191"/>
      <c r="AD688" s="191" t="e">
        <f t="shared" si="47"/>
        <v>#VALUE!</v>
      </c>
      <c r="AE688" s="191" t="e">
        <f t="shared" si="41"/>
        <v>#VALUE!</v>
      </c>
      <c r="AF688" s="191"/>
      <c r="AG688" s="191"/>
      <c r="AH688" s="191"/>
    </row>
    <row r="689" spans="1:34" x14ac:dyDescent="0.2">
      <c r="A689" s="14" t="str">
        <f t="shared" si="42"/>
        <v>(686, 'CAERN', '', 'CIDADE DOS BOSQUES - P17', 'PARNAMIRIM', 'RN', '', '', '0'),</v>
      </c>
      <c r="B689" s="14" t="s">
        <v>8395</v>
      </c>
      <c r="C689" s="14">
        <v>686</v>
      </c>
      <c r="D689" s="14" t="s">
        <v>8399</v>
      </c>
      <c r="E689" s="14" t="str">
        <f>"'"&amp;TabClienteLocalidade[[#This Row],[Cliente]]&amp;"'"</f>
        <v>'CAERN'</v>
      </c>
      <c r="F689" s="14" t="s">
        <v>8399</v>
      </c>
      <c r="G689" s="14" t="str">
        <f>"'"&amp;TabClienteLocalidade[[#This Row],[Regional]]&amp;"'"</f>
        <v>''</v>
      </c>
      <c r="H689" s="14" t="s">
        <v>8399</v>
      </c>
      <c r="I689" s="14" t="str">
        <f>"'"&amp;TabClienteLocalidade[[#This Row],[Localidade]]&amp;"'"</f>
        <v>'CIDADE DOS BOSQUES - P17'</v>
      </c>
      <c r="J689" s="14" t="s">
        <v>8399</v>
      </c>
      <c r="K689" s="14" t="str">
        <f>"'"&amp;TabClienteLocalidade[[#This Row],[Colunas2]]&amp;"'"</f>
        <v>'PARNAMIRIM'</v>
      </c>
      <c r="L689" s="14" t="s">
        <v>8399</v>
      </c>
      <c r="M689" s="14" t="str">
        <f>"'"&amp;TabClienteLocalidade[[#This Row],[UF]]&amp;"'"</f>
        <v>'RN'</v>
      </c>
      <c r="N689" s="14" t="s">
        <v>8399</v>
      </c>
      <c r="O689" s="14" t="str">
        <f>"'"&amp;IFERROR(TabClienteLocalidade[[#This Row],[Lat]],"")&amp;"'"</f>
        <v>''</v>
      </c>
      <c r="P689" s="14" t="s">
        <v>8399</v>
      </c>
      <c r="Q689" s="14" t="str">
        <f>"'"&amp;IFERROR(TabClienteLocalidade[[#This Row],[Log]],"")&amp;"'"</f>
        <v>''</v>
      </c>
      <c r="R689" s="14" t="s">
        <v>8399</v>
      </c>
      <c r="S689" s="14" t="str">
        <f t="shared" si="43"/>
        <v>'0'</v>
      </c>
      <c r="T689" s="213" t="s">
        <v>8397</v>
      </c>
      <c r="U689" s="213">
        <f>COUNTIFS(CLIENTE_FORN[NICK],TabClienteLocalidade[[#This Row],[Cliente]])</f>
        <v>1</v>
      </c>
      <c r="V689" s="173" t="s">
        <v>133</v>
      </c>
      <c r="W689" s="194"/>
      <c r="X689" s="214" t="s">
        <v>8382</v>
      </c>
      <c r="Y689" s="191" t="str">
        <f>IFERROR(INDEX(EtaCliente!K:K,MATCH(TabClienteLocalidade[[#This Row],[Validação]],EtaCliente!$B:$B,0)),TabClienteLocalidade[[#This Row],[Colunas14]])</f>
        <v>RN</v>
      </c>
      <c r="Z689" s="191" t="str">
        <f>IFERROR(INDEX(EtaCliente!M:M,MATCH(TabClienteLocalidade[[#This Row],[Validação]],EtaCliente!$B:$B,0)),TabClienteLocalidade[[#This Row],[Colunas13]])</f>
        <v>PARNAMIRIM</v>
      </c>
      <c r="AA689" s="191">
        <f>COUNTIFS(EtaCliente!B:B,AB689,EtaCliente!B:B,"&gt;&amp;1")</f>
        <v>1</v>
      </c>
      <c r="AB689" s="191" t="str">
        <f>IF(TabClienteLocalidade[[#This Row],[Cliente]]="","",TabClienteLocalidade[[#This Row],[Cliente]]&amp;" - "&amp;TabClienteLocalidade[[#This Row],[Localidade]])</f>
        <v>CAERN - CIDADE DOS BOSQUES - P17</v>
      </c>
      <c r="AC689" s="191"/>
      <c r="AD689" s="191" t="e">
        <f t="shared" si="47"/>
        <v>#VALUE!</v>
      </c>
      <c r="AE689" s="191" t="e">
        <f t="shared" si="41"/>
        <v>#VALUE!</v>
      </c>
      <c r="AF689" s="191"/>
      <c r="AG689" s="191"/>
      <c r="AH689" s="191"/>
    </row>
    <row r="690" spans="1:34" x14ac:dyDescent="0.2">
      <c r="A690" s="14" t="str">
        <f t="shared" si="42"/>
        <v>(687, 'CAERN', '', 'NOVA PARNAMIRIM - P20', 'PARNAMIRIM', 'RN', '', '', '0'),</v>
      </c>
      <c r="B690" s="14" t="s">
        <v>8395</v>
      </c>
      <c r="C690" s="14">
        <v>687</v>
      </c>
      <c r="D690" s="14" t="s">
        <v>8399</v>
      </c>
      <c r="E690" s="14" t="str">
        <f>"'"&amp;TabClienteLocalidade[[#This Row],[Cliente]]&amp;"'"</f>
        <v>'CAERN'</v>
      </c>
      <c r="F690" s="14" t="s">
        <v>8399</v>
      </c>
      <c r="G690" s="14" t="str">
        <f>"'"&amp;TabClienteLocalidade[[#This Row],[Regional]]&amp;"'"</f>
        <v>''</v>
      </c>
      <c r="H690" s="14" t="s">
        <v>8399</v>
      </c>
      <c r="I690" s="14" t="str">
        <f>"'"&amp;TabClienteLocalidade[[#This Row],[Localidade]]&amp;"'"</f>
        <v>'NOVA PARNAMIRIM - P20'</v>
      </c>
      <c r="J690" s="14" t="s">
        <v>8399</v>
      </c>
      <c r="K690" s="14" t="str">
        <f>"'"&amp;TabClienteLocalidade[[#This Row],[Colunas2]]&amp;"'"</f>
        <v>'PARNAMIRIM'</v>
      </c>
      <c r="L690" s="14" t="s">
        <v>8399</v>
      </c>
      <c r="M690" s="14" t="str">
        <f>"'"&amp;TabClienteLocalidade[[#This Row],[UF]]&amp;"'"</f>
        <v>'RN'</v>
      </c>
      <c r="N690" s="14" t="s">
        <v>8399</v>
      </c>
      <c r="O690" s="14" t="str">
        <f>"'"&amp;IFERROR(TabClienteLocalidade[[#This Row],[Lat]],"")&amp;"'"</f>
        <v>''</v>
      </c>
      <c r="P690" s="14" t="s">
        <v>8399</v>
      </c>
      <c r="Q690" s="14" t="str">
        <f>"'"&amp;IFERROR(TabClienteLocalidade[[#This Row],[Log]],"")&amp;"'"</f>
        <v>''</v>
      </c>
      <c r="R690" s="14" t="s">
        <v>8399</v>
      </c>
      <c r="S690" s="14" t="str">
        <f t="shared" si="43"/>
        <v>'0'</v>
      </c>
      <c r="T690" s="213" t="s">
        <v>8397</v>
      </c>
      <c r="U690" s="213">
        <f>COUNTIFS(CLIENTE_FORN[NICK],TabClienteLocalidade[[#This Row],[Cliente]])</f>
        <v>1</v>
      </c>
      <c r="V690" s="173" t="s">
        <v>133</v>
      </c>
      <c r="W690" s="194"/>
      <c r="X690" s="214" t="s">
        <v>8383</v>
      </c>
      <c r="Y690" s="191" t="str">
        <f>IFERROR(INDEX(EtaCliente!K:K,MATCH(TabClienteLocalidade[[#This Row],[Validação]],EtaCliente!$B:$B,0)),TabClienteLocalidade[[#This Row],[Colunas14]])</f>
        <v>RN</v>
      </c>
      <c r="Z690" s="191" t="str">
        <f>IFERROR(INDEX(EtaCliente!M:M,MATCH(TabClienteLocalidade[[#This Row],[Validação]],EtaCliente!$B:$B,0)),TabClienteLocalidade[[#This Row],[Colunas13]])</f>
        <v>PARNAMIRIM</v>
      </c>
      <c r="AA690" s="191">
        <f>COUNTIFS(EtaCliente!B:B,AB690,EtaCliente!B:B,"&gt;&amp;1")</f>
        <v>1</v>
      </c>
      <c r="AB690" s="191" t="str">
        <f>IF(TabClienteLocalidade[[#This Row],[Cliente]]="","",TabClienteLocalidade[[#This Row],[Cliente]]&amp;" - "&amp;TabClienteLocalidade[[#This Row],[Localidade]])</f>
        <v>CAERN - NOVA PARNAMIRIM - P20</v>
      </c>
      <c r="AC690" s="191"/>
      <c r="AD690" s="191" t="e">
        <f t="shared" si="47"/>
        <v>#VALUE!</v>
      </c>
      <c r="AE690" s="191" t="e">
        <f t="shared" si="41"/>
        <v>#VALUE!</v>
      </c>
      <c r="AF690" s="191"/>
      <c r="AG690" s="191"/>
      <c r="AH690" s="191"/>
    </row>
    <row r="691" spans="1:34" x14ac:dyDescent="0.2">
      <c r="A691" s="14" t="str">
        <f t="shared" si="42"/>
        <v>(688, 'CAERN', '', 'SANTA TEREZA - P28', 'PARNAMIRIM', 'RN', '', '', '0'),</v>
      </c>
      <c r="B691" s="14" t="s">
        <v>8395</v>
      </c>
      <c r="C691" s="14">
        <v>688</v>
      </c>
      <c r="D691" s="14" t="s">
        <v>8399</v>
      </c>
      <c r="E691" s="14" t="str">
        <f>"'"&amp;TabClienteLocalidade[[#This Row],[Cliente]]&amp;"'"</f>
        <v>'CAERN'</v>
      </c>
      <c r="F691" s="14" t="s">
        <v>8399</v>
      </c>
      <c r="G691" s="14" t="str">
        <f>"'"&amp;TabClienteLocalidade[[#This Row],[Regional]]&amp;"'"</f>
        <v>''</v>
      </c>
      <c r="H691" s="14" t="s">
        <v>8399</v>
      </c>
      <c r="I691" s="14" t="str">
        <f>"'"&amp;TabClienteLocalidade[[#This Row],[Localidade]]&amp;"'"</f>
        <v>'SANTA TEREZA - P28'</v>
      </c>
      <c r="J691" s="14" t="s">
        <v>8399</v>
      </c>
      <c r="K691" s="14" t="str">
        <f>"'"&amp;TabClienteLocalidade[[#This Row],[Colunas2]]&amp;"'"</f>
        <v>'PARNAMIRIM'</v>
      </c>
      <c r="L691" s="14" t="s">
        <v>8399</v>
      </c>
      <c r="M691" s="14" t="str">
        <f>"'"&amp;TabClienteLocalidade[[#This Row],[UF]]&amp;"'"</f>
        <v>'RN'</v>
      </c>
      <c r="N691" s="14" t="s">
        <v>8399</v>
      </c>
      <c r="O691" s="14" t="str">
        <f>"'"&amp;IFERROR(TabClienteLocalidade[[#This Row],[Lat]],"")&amp;"'"</f>
        <v>''</v>
      </c>
      <c r="P691" s="14" t="s">
        <v>8399</v>
      </c>
      <c r="Q691" s="14" t="str">
        <f>"'"&amp;IFERROR(TabClienteLocalidade[[#This Row],[Log]],"")&amp;"'"</f>
        <v>''</v>
      </c>
      <c r="R691" s="14" t="s">
        <v>8399</v>
      </c>
      <c r="S691" s="14" t="str">
        <f t="shared" si="43"/>
        <v>'0'</v>
      </c>
      <c r="T691" s="213" t="s">
        <v>8397</v>
      </c>
      <c r="U691" s="213">
        <f>COUNTIFS(CLIENTE_FORN[NICK],TabClienteLocalidade[[#This Row],[Cliente]])</f>
        <v>1</v>
      </c>
      <c r="V691" s="173" t="s">
        <v>133</v>
      </c>
      <c r="W691" s="194"/>
      <c r="X691" s="214" t="s">
        <v>8384</v>
      </c>
      <c r="Y691" s="191" t="str">
        <f>IFERROR(INDEX(EtaCliente!K:K,MATCH(TabClienteLocalidade[[#This Row],[Validação]],EtaCliente!$B:$B,0)),TabClienteLocalidade[[#This Row],[Colunas14]])</f>
        <v>RN</v>
      </c>
      <c r="Z691" s="191" t="str">
        <f>IFERROR(INDEX(EtaCliente!M:M,MATCH(TabClienteLocalidade[[#This Row],[Validação]],EtaCliente!$B:$B,0)),TabClienteLocalidade[[#This Row],[Colunas13]])</f>
        <v>PARNAMIRIM</v>
      </c>
      <c r="AA691" s="191">
        <f>COUNTIFS(EtaCliente!B:B,AB691,EtaCliente!B:B,"&gt;&amp;1")</f>
        <v>1</v>
      </c>
      <c r="AB691" s="191" t="str">
        <f>IF(TabClienteLocalidade[[#This Row],[Cliente]]="","",TabClienteLocalidade[[#This Row],[Cliente]]&amp;" - "&amp;TabClienteLocalidade[[#This Row],[Localidade]])</f>
        <v>CAERN - SANTA TEREZA - P28</v>
      </c>
      <c r="AC691" s="191"/>
      <c r="AD691" s="191" t="e">
        <f t="shared" si="47"/>
        <v>#VALUE!</v>
      </c>
      <c r="AE691" s="191" t="e">
        <f t="shared" si="41"/>
        <v>#VALUE!</v>
      </c>
      <c r="AF691" s="191"/>
      <c r="AG691" s="191"/>
      <c r="AH691" s="191"/>
    </row>
    <row r="692" spans="1:34" x14ac:dyDescent="0.2">
      <c r="A692" s="14" t="str">
        <f t="shared" si="42"/>
        <v>(689, 'CAERN', '', 'NOVA PARNAMIRIM - P29', 'PARNAMIRIM', 'RN', '', '', '0'),</v>
      </c>
      <c r="B692" s="14" t="s">
        <v>8395</v>
      </c>
      <c r="C692" s="14">
        <v>689</v>
      </c>
      <c r="D692" s="14" t="s">
        <v>8399</v>
      </c>
      <c r="E692" s="14" t="str">
        <f>"'"&amp;TabClienteLocalidade[[#This Row],[Cliente]]&amp;"'"</f>
        <v>'CAERN'</v>
      </c>
      <c r="F692" s="14" t="s">
        <v>8399</v>
      </c>
      <c r="G692" s="14" t="str">
        <f>"'"&amp;TabClienteLocalidade[[#This Row],[Regional]]&amp;"'"</f>
        <v>''</v>
      </c>
      <c r="H692" s="14" t="s">
        <v>8399</v>
      </c>
      <c r="I692" s="14" t="str">
        <f>"'"&amp;TabClienteLocalidade[[#This Row],[Localidade]]&amp;"'"</f>
        <v>'NOVA PARNAMIRIM - P29'</v>
      </c>
      <c r="J692" s="14" t="s">
        <v>8399</v>
      </c>
      <c r="K692" s="14" t="str">
        <f>"'"&amp;TabClienteLocalidade[[#This Row],[Colunas2]]&amp;"'"</f>
        <v>'PARNAMIRIM'</v>
      </c>
      <c r="L692" s="14" t="s">
        <v>8399</v>
      </c>
      <c r="M692" s="14" t="str">
        <f>"'"&amp;TabClienteLocalidade[[#This Row],[UF]]&amp;"'"</f>
        <v>'RN'</v>
      </c>
      <c r="N692" s="14" t="s">
        <v>8399</v>
      </c>
      <c r="O692" s="14" t="str">
        <f>"'"&amp;IFERROR(TabClienteLocalidade[[#This Row],[Lat]],"")&amp;"'"</f>
        <v>''</v>
      </c>
      <c r="P692" s="14" t="s">
        <v>8399</v>
      </c>
      <c r="Q692" s="14" t="str">
        <f>"'"&amp;IFERROR(TabClienteLocalidade[[#This Row],[Log]],"")&amp;"'"</f>
        <v>''</v>
      </c>
      <c r="R692" s="14" t="s">
        <v>8399</v>
      </c>
      <c r="S692" s="14" t="str">
        <f t="shared" si="43"/>
        <v>'0'</v>
      </c>
      <c r="T692" s="213" t="s">
        <v>8397</v>
      </c>
      <c r="U692" s="213">
        <f>COUNTIFS(CLIENTE_FORN[NICK],TabClienteLocalidade[[#This Row],[Cliente]])</f>
        <v>1</v>
      </c>
      <c r="V692" s="173" t="s">
        <v>133</v>
      </c>
      <c r="W692" s="194"/>
      <c r="X692" s="214" t="s">
        <v>8385</v>
      </c>
      <c r="Y692" s="191" t="str">
        <f>IFERROR(INDEX(EtaCliente!K:K,MATCH(TabClienteLocalidade[[#This Row],[Validação]],EtaCliente!$B:$B,0)),TabClienteLocalidade[[#This Row],[Colunas14]])</f>
        <v>RN</v>
      </c>
      <c r="Z692" s="191" t="str">
        <f>IFERROR(INDEX(EtaCliente!M:M,MATCH(TabClienteLocalidade[[#This Row],[Validação]],EtaCliente!$B:$B,0)),TabClienteLocalidade[[#This Row],[Colunas13]])</f>
        <v>PARNAMIRIM</v>
      </c>
      <c r="AA692" s="191">
        <f>COUNTIFS(EtaCliente!B:B,AB692,EtaCliente!B:B,"&gt;&amp;1")</f>
        <v>1</v>
      </c>
      <c r="AB692" s="191" t="str">
        <f>IF(TabClienteLocalidade[[#This Row],[Cliente]]="","",TabClienteLocalidade[[#This Row],[Cliente]]&amp;" - "&amp;TabClienteLocalidade[[#This Row],[Localidade]])</f>
        <v>CAERN - NOVA PARNAMIRIM - P29</v>
      </c>
      <c r="AC692" s="191"/>
      <c r="AD692" s="191" t="e">
        <f t="shared" si="47"/>
        <v>#VALUE!</v>
      </c>
      <c r="AE692" s="191" t="e">
        <f t="shared" si="41"/>
        <v>#VALUE!</v>
      </c>
      <c r="AF692" s="191"/>
      <c r="AG692" s="191"/>
      <c r="AH692" s="191"/>
    </row>
    <row r="693" spans="1:34" x14ac:dyDescent="0.2">
      <c r="A693" s="14" t="str">
        <f t="shared" si="42"/>
        <v>(690, 'CAERN', '', 'CIDADE CAMPESTRE - P78', 'PARNAMIRIM', 'RN', '', '', '0'),</v>
      </c>
      <c r="B693" s="14" t="s">
        <v>8395</v>
      </c>
      <c r="C693" s="14">
        <v>690</v>
      </c>
      <c r="D693" s="14" t="s">
        <v>8399</v>
      </c>
      <c r="E693" s="14" t="str">
        <f>"'"&amp;TabClienteLocalidade[[#This Row],[Cliente]]&amp;"'"</f>
        <v>'CAERN'</v>
      </c>
      <c r="F693" s="14" t="s">
        <v>8399</v>
      </c>
      <c r="G693" s="14" t="str">
        <f>"'"&amp;TabClienteLocalidade[[#This Row],[Regional]]&amp;"'"</f>
        <v>''</v>
      </c>
      <c r="H693" s="14" t="s">
        <v>8399</v>
      </c>
      <c r="I693" s="14" t="str">
        <f>"'"&amp;TabClienteLocalidade[[#This Row],[Localidade]]&amp;"'"</f>
        <v>'CIDADE CAMPESTRE - P78'</v>
      </c>
      <c r="J693" s="14" t="s">
        <v>8399</v>
      </c>
      <c r="K693" s="14" t="str">
        <f>"'"&amp;TabClienteLocalidade[[#This Row],[Colunas2]]&amp;"'"</f>
        <v>'PARNAMIRIM'</v>
      </c>
      <c r="L693" s="14" t="s">
        <v>8399</v>
      </c>
      <c r="M693" s="14" t="str">
        <f>"'"&amp;TabClienteLocalidade[[#This Row],[UF]]&amp;"'"</f>
        <v>'RN'</v>
      </c>
      <c r="N693" s="14" t="s">
        <v>8399</v>
      </c>
      <c r="O693" s="14" t="str">
        <f>"'"&amp;IFERROR(TabClienteLocalidade[[#This Row],[Lat]],"")&amp;"'"</f>
        <v>''</v>
      </c>
      <c r="P693" s="14" t="s">
        <v>8399</v>
      </c>
      <c r="Q693" s="14" t="str">
        <f>"'"&amp;IFERROR(TabClienteLocalidade[[#This Row],[Log]],"")&amp;"'"</f>
        <v>''</v>
      </c>
      <c r="R693" s="14" t="s">
        <v>8399</v>
      </c>
      <c r="S693" s="14" t="str">
        <f t="shared" si="43"/>
        <v>'0'</v>
      </c>
      <c r="T693" s="213" t="s">
        <v>8397</v>
      </c>
      <c r="U693" s="213">
        <f>COUNTIFS(CLIENTE_FORN[NICK],TabClienteLocalidade[[#This Row],[Cliente]])</f>
        <v>1</v>
      </c>
      <c r="V693" s="173" t="s">
        <v>133</v>
      </c>
      <c r="W693" s="194"/>
      <c r="X693" s="214" t="s">
        <v>8386</v>
      </c>
      <c r="Y693" s="191" t="str">
        <f>IFERROR(INDEX(EtaCliente!K:K,MATCH(TabClienteLocalidade[[#This Row],[Validação]],EtaCliente!$B:$B,0)),TabClienteLocalidade[[#This Row],[Colunas14]])</f>
        <v>RN</v>
      </c>
      <c r="Z693" s="191" t="str">
        <f>IFERROR(INDEX(EtaCliente!M:M,MATCH(TabClienteLocalidade[[#This Row],[Validação]],EtaCliente!$B:$B,0)),TabClienteLocalidade[[#This Row],[Colunas13]])</f>
        <v>PARNAMIRIM</v>
      </c>
      <c r="AA693" s="191">
        <f>COUNTIFS(EtaCliente!B:B,AB693,EtaCliente!B:B,"&gt;&amp;1")</f>
        <v>1</v>
      </c>
      <c r="AB693" s="191" t="str">
        <f>IF(TabClienteLocalidade[[#This Row],[Cliente]]="","",TabClienteLocalidade[[#This Row],[Cliente]]&amp;" - "&amp;TabClienteLocalidade[[#This Row],[Localidade]])</f>
        <v>CAERN - CIDADE CAMPESTRE - P78</v>
      </c>
      <c r="AC693" s="191"/>
      <c r="AD693" s="191" t="e">
        <f t="shared" si="47"/>
        <v>#VALUE!</v>
      </c>
      <c r="AE693" s="191" t="e">
        <f t="shared" si="41"/>
        <v>#VALUE!</v>
      </c>
      <c r="AF693" s="191"/>
      <c r="AG693" s="191"/>
      <c r="AH693" s="191"/>
    </row>
    <row r="694" spans="1:34" x14ac:dyDescent="0.2">
      <c r="A694" s="14" t="str">
        <f t="shared" si="42"/>
        <v>(691, 'CAERN', '', 'EMAUS - P90', 'PARNAMIRIM', 'RN', '', '', '0'),</v>
      </c>
      <c r="B694" s="14" t="s">
        <v>8395</v>
      </c>
      <c r="C694" s="14">
        <v>691</v>
      </c>
      <c r="D694" s="14" t="s">
        <v>8399</v>
      </c>
      <c r="E694" s="14" t="str">
        <f>"'"&amp;TabClienteLocalidade[[#This Row],[Cliente]]&amp;"'"</f>
        <v>'CAERN'</v>
      </c>
      <c r="F694" s="14" t="s">
        <v>8399</v>
      </c>
      <c r="G694" s="14" t="str">
        <f>"'"&amp;TabClienteLocalidade[[#This Row],[Regional]]&amp;"'"</f>
        <v>''</v>
      </c>
      <c r="H694" s="14" t="s">
        <v>8399</v>
      </c>
      <c r="I694" s="14" t="str">
        <f>"'"&amp;TabClienteLocalidade[[#This Row],[Localidade]]&amp;"'"</f>
        <v>'EMAUS - P90'</v>
      </c>
      <c r="J694" s="14" t="s">
        <v>8399</v>
      </c>
      <c r="K694" s="14" t="str">
        <f>"'"&amp;TabClienteLocalidade[[#This Row],[Colunas2]]&amp;"'"</f>
        <v>'PARNAMIRIM'</v>
      </c>
      <c r="L694" s="14" t="s">
        <v>8399</v>
      </c>
      <c r="M694" s="14" t="str">
        <f>"'"&amp;TabClienteLocalidade[[#This Row],[UF]]&amp;"'"</f>
        <v>'RN'</v>
      </c>
      <c r="N694" s="14" t="s">
        <v>8399</v>
      </c>
      <c r="O694" s="14" t="str">
        <f>"'"&amp;IFERROR(TabClienteLocalidade[[#This Row],[Lat]],"")&amp;"'"</f>
        <v>''</v>
      </c>
      <c r="P694" s="14" t="s">
        <v>8399</v>
      </c>
      <c r="Q694" s="14" t="str">
        <f>"'"&amp;IFERROR(TabClienteLocalidade[[#This Row],[Log]],"")&amp;"'"</f>
        <v>''</v>
      </c>
      <c r="R694" s="14" t="s">
        <v>8399</v>
      </c>
      <c r="S694" s="14" t="str">
        <f t="shared" si="43"/>
        <v>'0'</v>
      </c>
      <c r="T694" s="213" t="s">
        <v>8397</v>
      </c>
      <c r="U694" s="213">
        <f>COUNTIFS(CLIENTE_FORN[NICK],TabClienteLocalidade[[#This Row],[Cliente]])</f>
        <v>1</v>
      </c>
      <c r="V694" s="173" t="s">
        <v>133</v>
      </c>
      <c r="W694" s="194"/>
      <c r="X694" s="214" t="s">
        <v>8471</v>
      </c>
      <c r="Y694" s="191" t="str">
        <f>IFERROR(INDEX(EtaCliente!K:K,MATCH(TabClienteLocalidade[[#This Row],[Validação]],EtaCliente!$B:$B,0)),TabClienteLocalidade[[#This Row],[Colunas14]])</f>
        <v>RN</v>
      </c>
      <c r="Z694" s="191" t="str">
        <f>IFERROR(INDEX(EtaCliente!M:M,MATCH(TabClienteLocalidade[[#This Row],[Validação]],EtaCliente!$B:$B,0)),TabClienteLocalidade[[#This Row],[Colunas13]])</f>
        <v>PARNAMIRIM</v>
      </c>
      <c r="AA694" s="191">
        <f>COUNTIFS(EtaCliente!B:B,AB694,EtaCliente!B:B,"&gt;&amp;1")</f>
        <v>1</v>
      </c>
      <c r="AB694" s="191" t="str">
        <f>IF(TabClienteLocalidade[[#This Row],[Cliente]]="","",TabClienteLocalidade[[#This Row],[Cliente]]&amp;" - "&amp;TabClienteLocalidade[[#This Row],[Localidade]])</f>
        <v>CAERN - EMAUS - P90</v>
      </c>
      <c r="AC694" s="191"/>
      <c r="AD694" s="191" t="e">
        <f t="shared" si="47"/>
        <v>#VALUE!</v>
      </c>
      <c r="AE694" s="191" t="e">
        <f t="shared" si="41"/>
        <v>#VALUE!</v>
      </c>
      <c r="AF694" s="191"/>
      <c r="AG694" s="191"/>
      <c r="AH694" s="191"/>
    </row>
    <row r="695" spans="1:34" x14ac:dyDescent="0.2">
      <c r="A695" s="14" t="str">
        <f t="shared" si="42"/>
        <v>(692, 'CAERN', '', 'JANDAIRA - P02', 'JANDAIRA', 'RN', '', '', '0'),</v>
      </c>
      <c r="B695" s="14" t="s">
        <v>8395</v>
      </c>
      <c r="C695" s="14">
        <v>692</v>
      </c>
      <c r="D695" s="14" t="s">
        <v>8399</v>
      </c>
      <c r="E695" s="14" t="str">
        <f>"'"&amp;TabClienteLocalidade[[#This Row],[Cliente]]&amp;"'"</f>
        <v>'CAERN'</v>
      </c>
      <c r="F695" s="14" t="s">
        <v>8399</v>
      </c>
      <c r="G695" s="14" t="str">
        <f>"'"&amp;TabClienteLocalidade[[#This Row],[Regional]]&amp;"'"</f>
        <v>''</v>
      </c>
      <c r="H695" s="14" t="s">
        <v>8399</v>
      </c>
      <c r="I695" s="14" t="str">
        <f>"'"&amp;TabClienteLocalidade[[#This Row],[Localidade]]&amp;"'"</f>
        <v>'JANDAIRA - P02'</v>
      </c>
      <c r="J695" s="14" t="s">
        <v>8399</v>
      </c>
      <c r="K695" s="14" t="str">
        <f>"'"&amp;TabClienteLocalidade[[#This Row],[Colunas2]]&amp;"'"</f>
        <v>'JANDAIRA'</v>
      </c>
      <c r="L695" s="14" t="s">
        <v>8399</v>
      </c>
      <c r="M695" s="14" t="str">
        <f>"'"&amp;TabClienteLocalidade[[#This Row],[UF]]&amp;"'"</f>
        <v>'RN'</v>
      </c>
      <c r="N695" s="14" t="s">
        <v>8399</v>
      </c>
      <c r="O695" s="14" t="str">
        <f>"'"&amp;IFERROR(TabClienteLocalidade[[#This Row],[Lat]],"")&amp;"'"</f>
        <v>''</v>
      </c>
      <c r="P695" s="14" t="s">
        <v>8399</v>
      </c>
      <c r="Q695" s="14" t="str">
        <f>"'"&amp;IFERROR(TabClienteLocalidade[[#This Row],[Log]],"")&amp;"'"</f>
        <v>''</v>
      </c>
      <c r="R695" s="14" t="s">
        <v>8399</v>
      </c>
      <c r="S695" s="14" t="str">
        <f t="shared" si="43"/>
        <v>'0'</v>
      </c>
      <c r="T695" s="213" t="s">
        <v>8397</v>
      </c>
      <c r="U695" s="213">
        <f>COUNTIFS(CLIENTE_FORN[NICK],TabClienteLocalidade[[#This Row],[Cliente]])</f>
        <v>1</v>
      </c>
      <c r="V695" s="173" t="s">
        <v>133</v>
      </c>
      <c r="W695" s="194"/>
      <c r="X695" s="214" t="s">
        <v>8466</v>
      </c>
      <c r="Y695" s="191" t="str">
        <f>IFERROR(INDEX(EtaCliente!K:K,MATCH(TabClienteLocalidade[[#This Row],[Validação]],EtaCliente!$B:$B,0)),TabClienteLocalidade[[#This Row],[Colunas14]])</f>
        <v>RN</v>
      </c>
      <c r="Z695" s="191" t="str">
        <f>IFERROR(INDEX(EtaCliente!M:M,MATCH(TabClienteLocalidade[[#This Row],[Validação]],EtaCliente!$B:$B,0)),TabClienteLocalidade[[#This Row],[Colunas13]])</f>
        <v>JANDAIRA</v>
      </c>
      <c r="AA695" s="191">
        <f>COUNTIFS(EtaCliente!B:B,AB695,EtaCliente!B:B,"&gt;&amp;1")</f>
        <v>1</v>
      </c>
      <c r="AB695" s="191" t="str">
        <f>IF(TabClienteLocalidade[[#This Row],[Cliente]]="","",TabClienteLocalidade[[#This Row],[Cliente]]&amp;" - "&amp;TabClienteLocalidade[[#This Row],[Localidade]])</f>
        <v>CAERN - JANDAIRA - P02</v>
      </c>
      <c r="AC695" s="191"/>
      <c r="AD695" s="191" t="e">
        <f t="shared" si="47"/>
        <v>#VALUE!</v>
      </c>
      <c r="AE695" s="191" t="e">
        <f t="shared" si="41"/>
        <v>#VALUE!</v>
      </c>
      <c r="AF695" s="191"/>
      <c r="AG695" s="191"/>
      <c r="AH695" s="191"/>
    </row>
    <row r="696" spans="1:34" x14ac:dyDescent="0.2">
      <c r="A696" s="14" t="str">
        <f t="shared" si="42"/>
        <v>(693, 'CAERN', '', 'JANDAIRA - P03', 'JANDAIRA', 'RN', '', '', '0'),</v>
      </c>
      <c r="B696" s="14" t="s">
        <v>8395</v>
      </c>
      <c r="C696" s="14">
        <v>693</v>
      </c>
      <c r="D696" s="14" t="s">
        <v>8399</v>
      </c>
      <c r="E696" s="14" t="str">
        <f>"'"&amp;TabClienteLocalidade[[#This Row],[Cliente]]&amp;"'"</f>
        <v>'CAERN'</v>
      </c>
      <c r="F696" s="14" t="s">
        <v>8399</v>
      </c>
      <c r="G696" s="14" t="str">
        <f>"'"&amp;TabClienteLocalidade[[#This Row],[Regional]]&amp;"'"</f>
        <v>''</v>
      </c>
      <c r="H696" s="14" t="s">
        <v>8399</v>
      </c>
      <c r="I696" s="14" t="str">
        <f>"'"&amp;TabClienteLocalidade[[#This Row],[Localidade]]&amp;"'"</f>
        <v>'JANDAIRA - P03'</v>
      </c>
      <c r="J696" s="14" t="s">
        <v>8399</v>
      </c>
      <c r="K696" s="14" t="str">
        <f>"'"&amp;TabClienteLocalidade[[#This Row],[Colunas2]]&amp;"'"</f>
        <v>'JANDAIRA'</v>
      </c>
      <c r="L696" s="14" t="s">
        <v>8399</v>
      </c>
      <c r="M696" s="14" t="str">
        <f>"'"&amp;TabClienteLocalidade[[#This Row],[UF]]&amp;"'"</f>
        <v>'RN'</v>
      </c>
      <c r="N696" s="14" t="s">
        <v>8399</v>
      </c>
      <c r="O696" s="14" t="str">
        <f>"'"&amp;IFERROR(TabClienteLocalidade[[#This Row],[Lat]],"")&amp;"'"</f>
        <v>''</v>
      </c>
      <c r="P696" s="14" t="s">
        <v>8399</v>
      </c>
      <c r="Q696" s="14" t="str">
        <f>"'"&amp;IFERROR(TabClienteLocalidade[[#This Row],[Log]],"")&amp;"'"</f>
        <v>''</v>
      </c>
      <c r="R696" s="14" t="s">
        <v>8399</v>
      </c>
      <c r="S696" s="14" t="str">
        <f t="shared" si="43"/>
        <v>'0'</v>
      </c>
      <c r="T696" s="213" t="s">
        <v>8397</v>
      </c>
      <c r="U696" s="213">
        <f>COUNTIFS(CLIENTE_FORN[NICK],TabClienteLocalidade[[#This Row],[Cliente]])</f>
        <v>1</v>
      </c>
      <c r="V696" s="173" t="s">
        <v>133</v>
      </c>
      <c r="W696" s="194"/>
      <c r="X696" s="214" t="s">
        <v>8467</v>
      </c>
      <c r="Y696" s="191" t="str">
        <f>IFERROR(INDEX(EtaCliente!K:K,MATCH(TabClienteLocalidade[[#This Row],[Validação]],EtaCliente!$B:$B,0)),TabClienteLocalidade[[#This Row],[Colunas14]])</f>
        <v>RN</v>
      </c>
      <c r="Z696" s="191" t="str">
        <f>IFERROR(INDEX(EtaCliente!M:M,MATCH(TabClienteLocalidade[[#This Row],[Validação]],EtaCliente!$B:$B,0)),TabClienteLocalidade[[#This Row],[Colunas13]])</f>
        <v>JANDAIRA</v>
      </c>
      <c r="AA696" s="191">
        <f>COUNTIFS(EtaCliente!B:B,AB696,EtaCliente!B:B,"&gt;&amp;1")</f>
        <v>1</v>
      </c>
      <c r="AB696" s="191" t="str">
        <f>IF(TabClienteLocalidade[[#This Row],[Cliente]]="","",TabClienteLocalidade[[#This Row],[Cliente]]&amp;" - "&amp;TabClienteLocalidade[[#This Row],[Localidade]])</f>
        <v>CAERN - JANDAIRA - P03</v>
      </c>
      <c r="AC696" s="191"/>
      <c r="AD696" s="191" t="e">
        <f t="shared" si="47"/>
        <v>#VALUE!</v>
      </c>
      <c r="AE696" s="191" t="e">
        <f t="shared" si="41"/>
        <v>#VALUE!</v>
      </c>
      <c r="AF696" s="191"/>
      <c r="AG696" s="191"/>
      <c r="AH696" s="191"/>
    </row>
    <row r="697" spans="1:34" x14ac:dyDescent="0.2">
      <c r="A697" s="14" t="str">
        <f t="shared" si="42"/>
        <v>(694, 'CAERN', '', 'JANDAIRA - P05', 'JANDAIRA', 'RN', '', '', '0'),</v>
      </c>
      <c r="B697" s="14" t="s">
        <v>8395</v>
      </c>
      <c r="C697" s="14">
        <v>694</v>
      </c>
      <c r="D697" s="14" t="s">
        <v>8399</v>
      </c>
      <c r="E697" s="14" t="str">
        <f>"'"&amp;TabClienteLocalidade[[#This Row],[Cliente]]&amp;"'"</f>
        <v>'CAERN'</v>
      </c>
      <c r="F697" s="14" t="s">
        <v>8399</v>
      </c>
      <c r="G697" s="14" t="str">
        <f>"'"&amp;TabClienteLocalidade[[#This Row],[Regional]]&amp;"'"</f>
        <v>''</v>
      </c>
      <c r="H697" s="14" t="s">
        <v>8399</v>
      </c>
      <c r="I697" s="14" t="str">
        <f>"'"&amp;TabClienteLocalidade[[#This Row],[Localidade]]&amp;"'"</f>
        <v>'JANDAIRA - P05'</v>
      </c>
      <c r="J697" s="14" t="s">
        <v>8399</v>
      </c>
      <c r="K697" s="14" t="str">
        <f>"'"&amp;TabClienteLocalidade[[#This Row],[Colunas2]]&amp;"'"</f>
        <v>'JANDAIRA'</v>
      </c>
      <c r="L697" s="14" t="s">
        <v>8399</v>
      </c>
      <c r="M697" s="14" t="str">
        <f>"'"&amp;TabClienteLocalidade[[#This Row],[UF]]&amp;"'"</f>
        <v>'RN'</v>
      </c>
      <c r="N697" s="14" t="s">
        <v>8399</v>
      </c>
      <c r="O697" s="14" t="str">
        <f>"'"&amp;IFERROR(TabClienteLocalidade[[#This Row],[Lat]],"")&amp;"'"</f>
        <v>''</v>
      </c>
      <c r="P697" s="14" t="s">
        <v>8399</v>
      </c>
      <c r="Q697" s="14" t="str">
        <f>"'"&amp;IFERROR(TabClienteLocalidade[[#This Row],[Log]],"")&amp;"'"</f>
        <v>''</v>
      </c>
      <c r="R697" s="14" t="s">
        <v>8399</v>
      </c>
      <c r="S697" s="14" t="str">
        <f t="shared" si="43"/>
        <v>'0'</v>
      </c>
      <c r="T697" s="213" t="s">
        <v>8397</v>
      </c>
      <c r="U697" s="213">
        <f>COUNTIFS(CLIENTE_FORN[NICK],TabClienteLocalidade[[#This Row],[Cliente]])</f>
        <v>1</v>
      </c>
      <c r="V697" s="173" t="s">
        <v>133</v>
      </c>
      <c r="W697" s="194"/>
      <c r="X697" s="214" t="s">
        <v>8468</v>
      </c>
      <c r="Y697" s="191" t="str">
        <f>IFERROR(INDEX(EtaCliente!K:K,MATCH(TabClienteLocalidade[[#This Row],[Validação]],EtaCliente!$B:$B,0)),TabClienteLocalidade[[#This Row],[Colunas14]])</f>
        <v>RN</v>
      </c>
      <c r="Z697" s="191" t="str">
        <f>IFERROR(INDEX(EtaCliente!M:M,MATCH(TabClienteLocalidade[[#This Row],[Validação]],EtaCliente!$B:$B,0)),TabClienteLocalidade[[#This Row],[Colunas13]])</f>
        <v>JANDAIRA</v>
      </c>
      <c r="AA697" s="191">
        <f>COUNTIFS(EtaCliente!B:B,AB697,EtaCliente!B:B,"&gt;&amp;1")</f>
        <v>1</v>
      </c>
      <c r="AB697" s="191" t="str">
        <f>IF(TabClienteLocalidade[[#This Row],[Cliente]]="","",TabClienteLocalidade[[#This Row],[Cliente]]&amp;" - "&amp;TabClienteLocalidade[[#This Row],[Localidade]])</f>
        <v>CAERN - JANDAIRA - P05</v>
      </c>
      <c r="AC697" s="191"/>
      <c r="AD697" s="191" t="e">
        <f t="shared" si="47"/>
        <v>#VALUE!</v>
      </c>
      <c r="AE697" s="191" t="e">
        <f t="shared" si="41"/>
        <v>#VALUE!</v>
      </c>
      <c r="AF697" s="191"/>
      <c r="AG697" s="191"/>
      <c r="AH697" s="191"/>
    </row>
    <row r="698" spans="1:34" x14ac:dyDescent="0.2">
      <c r="A698" s="14" t="str">
        <f t="shared" si="42"/>
        <v>(695, 'SOLAR PETROLINA', '', 'S O L A R - PETROLINA', 'PETROLINA', 'PE', '', '', '0'),</v>
      </c>
      <c r="B698" s="14" t="s">
        <v>8395</v>
      </c>
      <c r="C698" s="14">
        <v>695</v>
      </c>
      <c r="D698" s="14" t="s">
        <v>8399</v>
      </c>
      <c r="E698" s="14" t="str">
        <f>"'"&amp;TabClienteLocalidade[[#This Row],[Cliente]]&amp;"'"</f>
        <v>'SOLAR PETROLINA'</v>
      </c>
      <c r="F698" s="14" t="s">
        <v>8399</v>
      </c>
      <c r="G698" s="14" t="str">
        <f>"'"&amp;TabClienteLocalidade[[#This Row],[Regional]]&amp;"'"</f>
        <v>''</v>
      </c>
      <c r="H698" s="14" t="s">
        <v>8399</v>
      </c>
      <c r="I698" s="14" t="str">
        <f>"'"&amp;TabClienteLocalidade[[#This Row],[Localidade]]&amp;"'"</f>
        <v>'S O L A R - PETROLINA'</v>
      </c>
      <c r="J698" s="14" t="s">
        <v>8399</v>
      </c>
      <c r="K698" s="14" t="str">
        <f>"'"&amp;TabClienteLocalidade[[#This Row],[Colunas2]]&amp;"'"</f>
        <v>'PETROLINA'</v>
      </c>
      <c r="L698" s="14" t="s">
        <v>8399</v>
      </c>
      <c r="M698" s="14" t="str">
        <f>"'"&amp;TabClienteLocalidade[[#This Row],[UF]]&amp;"'"</f>
        <v>'PE'</v>
      </c>
      <c r="N698" s="14" t="s">
        <v>8399</v>
      </c>
      <c r="O698" s="14" t="str">
        <f>"'"&amp;IFERROR(TabClienteLocalidade[[#This Row],[Lat]],"")&amp;"'"</f>
        <v>''</v>
      </c>
      <c r="P698" s="14" t="s">
        <v>8399</v>
      </c>
      <c r="Q698" s="14" t="str">
        <f>"'"&amp;IFERROR(TabClienteLocalidade[[#This Row],[Log]],"")&amp;"'"</f>
        <v>''</v>
      </c>
      <c r="R698" s="14" t="s">
        <v>8399</v>
      </c>
      <c r="S698" s="14" t="str">
        <f t="shared" si="43"/>
        <v>'0'</v>
      </c>
      <c r="T698" s="213" t="s">
        <v>8397</v>
      </c>
      <c r="U698" s="213">
        <f>COUNTIFS(CLIENTE_FORN[NICK],TabClienteLocalidade[[#This Row],[Cliente]])</f>
        <v>1</v>
      </c>
      <c r="V698" s="199" t="s">
        <v>8388</v>
      </c>
      <c r="W698" s="194"/>
      <c r="X698" s="214" t="s">
        <v>8389</v>
      </c>
      <c r="Y698" s="191" t="str">
        <f>IFERROR(INDEX(EtaCliente!K:K,MATCH(TabClienteLocalidade[[#This Row],[Validação]],EtaCliente!$B:$B,0)),TabClienteLocalidade[[#This Row],[Colunas14]])</f>
        <v>PE</v>
      </c>
      <c r="Z698" s="191" t="str">
        <f>IFERROR(INDEX(EtaCliente!M:M,MATCH(TabClienteLocalidade[[#This Row],[Validação]],EtaCliente!$B:$B,0)),TabClienteLocalidade[[#This Row],[Colunas13]])</f>
        <v>PETROLINA</v>
      </c>
      <c r="AA698" s="191">
        <f>COUNTIFS(EtaCliente!B:B,AB698,EtaCliente!B:B,"&gt;&amp;1")</f>
        <v>1</v>
      </c>
      <c r="AB698" s="191" t="str">
        <f>IF(TabClienteLocalidade[[#This Row],[Cliente]]="","",TabClienteLocalidade[[#This Row],[Cliente]]&amp;" - "&amp;TabClienteLocalidade[[#This Row],[Localidade]])</f>
        <v>SOLAR PETROLINA - S O L A R - PETROLINA</v>
      </c>
      <c r="AC698" s="191"/>
      <c r="AD698" s="191" t="e">
        <f t="shared" si="47"/>
        <v>#VALUE!</v>
      </c>
      <c r="AE698" s="191" t="e">
        <f t="shared" si="41"/>
        <v>#VALUE!</v>
      </c>
      <c r="AF698" s="191"/>
      <c r="AG698" s="191"/>
      <c r="AH698" s="191"/>
    </row>
    <row r="699" spans="1:34" x14ac:dyDescent="0.2">
      <c r="A699" s="14" t="str">
        <f t="shared" si="42"/>
        <v>(696, 'NIAGRO NICHIREI-PE', '', 'N I A G R O - PETROLINA', 'PETROLINA', 'PE', '-9.3955447', '-40.5296306', '0');</v>
      </c>
      <c r="B699" s="14" t="s">
        <v>8395</v>
      </c>
      <c r="C699" s="14">
        <v>696</v>
      </c>
      <c r="D699" s="14" t="s">
        <v>8399</v>
      </c>
      <c r="E699" s="14" t="str">
        <f>"'"&amp;TabClienteLocalidade[[#This Row],[Cliente]]&amp;"'"</f>
        <v>'NIAGRO NICHIREI-PE'</v>
      </c>
      <c r="F699" s="14" t="s">
        <v>8399</v>
      </c>
      <c r="G699" s="14" t="str">
        <f>"'"&amp;TabClienteLocalidade[[#This Row],[Regional]]&amp;"'"</f>
        <v>''</v>
      </c>
      <c r="H699" s="14" t="s">
        <v>8399</v>
      </c>
      <c r="I699" s="14" t="str">
        <f>"'"&amp;TabClienteLocalidade[[#This Row],[Localidade]]&amp;"'"</f>
        <v>'N I A G R O - PETROLINA'</v>
      </c>
      <c r="J699" s="14" t="s">
        <v>8399</v>
      </c>
      <c r="K699" s="14" t="str">
        <f>"'"&amp;TabClienteLocalidade[[#This Row],[Colunas2]]&amp;"'"</f>
        <v>'PETROLINA'</v>
      </c>
      <c r="L699" s="14" t="s">
        <v>8399</v>
      </c>
      <c r="M699" s="14" t="str">
        <f>"'"&amp;TabClienteLocalidade[[#This Row],[UF]]&amp;"'"</f>
        <v>'PE'</v>
      </c>
      <c r="N699" s="14" t="s">
        <v>8399</v>
      </c>
      <c r="O699" s="14" t="str">
        <f>"'"&amp;IFERROR(TabClienteLocalidade[[#This Row],[Lat]],"")&amp;"'"</f>
        <v>'-9.3955447'</v>
      </c>
      <c r="P699" s="14" t="s">
        <v>8399</v>
      </c>
      <c r="Q699" s="14" t="str">
        <f>"'"&amp;IFERROR(TabClienteLocalidade[[#This Row],[Log]],"")&amp;"'"</f>
        <v>'-40.5296306'</v>
      </c>
      <c r="R699" s="14" t="s">
        <v>8399</v>
      </c>
      <c r="S699" s="14" t="str">
        <f t="shared" si="43"/>
        <v>'0'</v>
      </c>
      <c r="T699" s="213" t="s">
        <v>8398</v>
      </c>
      <c r="U699" s="213">
        <f>COUNTIFS(CLIENTE_FORN[NICK],TabClienteLocalidade[[#This Row],[Cliente]])</f>
        <v>1</v>
      </c>
      <c r="V699" s="199" t="s">
        <v>8392</v>
      </c>
      <c r="W699" s="194"/>
      <c r="X699" s="214" t="s">
        <v>8393</v>
      </c>
      <c r="Y699" s="191" t="str">
        <f>IFERROR(INDEX(EtaCliente!K:K,MATCH(TabClienteLocalidade[[#This Row],[Validação]],EtaCliente!$B:$B,0)),TabClienteLocalidade[[#This Row],[Colunas14]])</f>
        <v>PE</v>
      </c>
      <c r="Z699" s="191" t="str">
        <f>IFERROR(INDEX(EtaCliente!M:M,MATCH(TabClienteLocalidade[[#This Row],[Validação]],EtaCliente!$B:$B,0)),TabClienteLocalidade[[#This Row],[Colunas13]])</f>
        <v>PETROLINA</v>
      </c>
      <c r="AA699" s="191">
        <f>COUNTIFS(EtaCliente!B:B,AB699,EtaCliente!B:B,"&gt;&amp;1")</f>
        <v>1</v>
      </c>
      <c r="AB699" s="191" t="str">
        <f>IF(TabClienteLocalidade[[#This Row],[Cliente]]="","",TabClienteLocalidade[[#This Row],[Cliente]]&amp;" - "&amp;TabClienteLocalidade[[#This Row],[Localidade]])</f>
        <v>NIAGRO NICHIREI-PE - N I A G R O - PETROLINA</v>
      </c>
      <c r="AC699" s="217" t="s">
        <v>8280</v>
      </c>
      <c r="AD699" s="191" t="str">
        <f t="shared" si="47"/>
        <v>-9.3955447</v>
      </c>
      <c r="AE699" s="191" t="str">
        <f t="shared" si="41"/>
        <v>-40.5296306</v>
      </c>
      <c r="AF699" s="191"/>
      <c r="AG699" s="191"/>
      <c r="AH699" s="191"/>
    </row>
    <row r="700" spans="1:34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213"/>
    </row>
  </sheetData>
  <conditionalFormatting sqref="V673:AB676 V3:AB669 V670:W672 Y670:AB672">
    <cfRule type="expression" dxfId="17" priority="1848">
      <formula>$AA3&gt;0</formula>
    </cfRule>
  </conditionalFormatting>
  <conditionalFormatting sqref="AC3:AC699">
    <cfRule type="duplicateValues" dxfId="16" priority="1911"/>
  </conditionalFormatting>
  <conditionalFormatting sqref="AB3:AB699">
    <cfRule type="duplicateValues" dxfId="15" priority="1913"/>
  </conditionalFormatting>
  <dataValidations count="2">
    <dataValidation type="list" allowBlank="1" showInputMessage="1" showErrorMessage="1" sqref="W96:X96 X97:X595 X3:X95">
      <formula1>Localidades</formula1>
    </dataValidation>
    <dataValidation type="list" allowBlank="1" showInputMessage="1" showErrorMessage="1" sqref="V3:V699">
      <formula1>NomeCliente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01" id="{A39F423D-B275-4F1A-94A4-BBAA4ED52F24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4RedToBlack" iconId="1"/>
              <x14:cfIcon iconSet="3TrafficLights1" iconId="2"/>
              <x14:cfIcon iconSet="3TrafficLights1" iconId="0"/>
            </x14:iconSet>
          </x14:cfRule>
          <xm:sqref>AA3:AA656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2"/>
  <sheetViews>
    <sheetView tabSelected="1" topLeftCell="A8" workbookViewId="0">
      <selection activeCell="A193" sqref="A193"/>
    </sheetView>
  </sheetViews>
  <sheetFormatPr defaultColWidth="10.85546875" defaultRowHeight="12.75" outlineLevelCol="1" x14ac:dyDescent="0.2"/>
  <cols>
    <col min="1" max="1" width="122.42578125" style="143" bestFit="1" customWidth="1"/>
    <col min="2" max="2" width="1.5703125" style="143" bestFit="1" customWidth="1"/>
    <col min="3" max="3" width="4" style="143" bestFit="1" customWidth="1"/>
    <col min="4" max="4" width="1.85546875" style="143" bestFit="1" customWidth="1"/>
    <col min="5" max="5" width="18.140625" style="143" bestFit="1" customWidth="1"/>
    <col min="6" max="6" width="1.85546875" style="143" bestFit="1" customWidth="1"/>
    <col min="7" max="7" width="19" style="143" bestFit="1" customWidth="1"/>
    <col min="8" max="8" width="1.85546875" style="143" bestFit="1" customWidth="1"/>
    <col min="9" max="9" width="43.85546875" style="143" bestFit="1" customWidth="1"/>
    <col min="10" max="10" width="1.85546875" style="143" bestFit="1" customWidth="1"/>
    <col min="11" max="11" width="30" style="143" bestFit="1" customWidth="1"/>
    <col min="12" max="12" width="1.85546875" style="143" bestFit="1" customWidth="1"/>
    <col min="13" max="13" width="4.5703125" style="143" bestFit="1" customWidth="1"/>
    <col min="14" max="14" width="1.85546875" style="143" bestFit="1" customWidth="1"/>
    <col min="15" max="15" width="11.85546875" style="143" bestFit="1" customWidth="1"/>
    <col min="16" max="16" width="1.85546875" style="143" bestFit="1" customWidth="1"/>
    <col min="17" max="17" width="12.85546875" style="143" bestFit="1" customWidth="1"/>
    <col min="18" max="18" width="1.85546875" style="143" bestFit="1" customWidth="1"/>
    <col min="19" max="19" width="4.140625" style="143" bestFit="1" customWidth="1"/>
    <col min="20" max="20" width="2" style="143" bestFit="1" customWidth="1"/>
    <col min="21" max="21" width="10.85546875" style="143"/>
    <col min="22" max="22" width="17.28515625" style="143" bestFit="1" customWidth="1"/>
    <col min="23" max="23" width="18.140625" style="143" bestFit="1" customWidth="1"/>
    <col min="24" max="24" width="43" style="143" bestFit="1" customWidth="1"/>
    <col min="25" max="25" width="5.28515625" style="143" bestFit="1" customWidth="1"/>
    <col min="26" max="26" width="29" style="143" bestFit="1" customWidth="1"/>
    <col min="27" max="27" width="5.5703125" style="143" bestFit="1" customWidth="1"/>
    <col min="28" max="28" width="49.5703125" style="143" bestFit="1" customWidth="1" outlineLevel="1"/>
    <col min="29" max="29" width="11" style="143" bestFit="1" customWidth="1"/>
    <col min="30" max="30" width="12" style="143" bestFit="1" customWidth="1"/>
    <col min="31" max="31" width="19.7109375" style="143" bestFit="1" customWidth="1"/>
    <col min="32" max="32" width="11.42578125" style="143" bestFit="1" customWidth="1"/>
    <col min="33" max="33" width="11.28515625" style="143" bestFit="1" customWidth="1"/>
    <col min="34" max="34" width="48.140625" style="143" bestFit="1" customWidth="1"/>
    <col min="35" max="16384" width="10.85546875" style="143"/>
  </cols>
  <sheetData>
    <row r="1" spans="1:34" x14ac:dyDescent="0.2">
      <c r="X1" s="143" t="s">
        <v>4</v>
      </c>
    </row>
    <row r="2" spans="1:34" x14ac:dyDescent="0.2">
      <c r="C2" s="143" t="s">
        <v>8432</v>
      </c>
      <c r="E2" s="143" t="s">
        <v>8429</v>
      </c>
      <c r="G2" s="143" t="s">
        <v>65</v>
      </c>
      <c r="I2" s="143" t="s">
        <v>8430</v>
      </c>
      <c r="K2" s="143" t="s">
        <v>7275</v>
      </c>
      <c r="M2" s="143" t="s">
        <v>1243</v>
      </c>
      <c r="O2" s="143" t="s">
        <v>8253</v>
      </c>
      <c r="Q2" s="143" t="s">
        <v>8431</v>
      </c>
      <c r="S2" s="143" t="s">
        <v>8433</v>
      </c>
      <c r="V2" s="145" t="s">
        <v>31</v>
      </c>
      <c r="W2" s="145" t="s">
        <v>65</v>
      </c>
      <c r="X2" s="145" t="s">
        <v>216</v>
      </c>
      <c r="Y2" s="145" t="s">
        <v>1243</v>
      </c>
      <c r="Z2" s="145" t="s">
        <v>7218</v>
      </c>
      <c r="AA2" s="144" t="s">
        <v>7472</v>
      </c>
      <c r="AB2" s="144" t="s">
        <v>8463</v>
      </c>
      <c r="AC2" s="192" t="s">
        <v>8253</v>
      </c>
      <c r="AD2" s="192" t="s">
        <v>8252</v>
      </c>
      <c r="AE2" s="192" t="s">
        <v>7511</v>
      </c>
      <c r="AF2" s="192" t="s">
        <v>8402</v>
      </c>
      <c r="AG2" s="192" t="s">
        <v>8434</v>
      </c>
      <c r="AH2" s="192" t="s">
        <v>8474</v>
      </c>
    </row>
    <row r="3" spans="1:34" x14ac:dyDescent="0.2">
      <c r="A3" s="14" t="str">
        <f>CONCATENATE(B3,C3,D3,E3,F3,G3,H3,I3,J3,K3,L3,M3,N3,O3,P3,Q3,R3,S3,T3)</f>
        <v>(547, 'COMPESA', 'CPR Norte', 'BOTAFOGO', 'IGARASSU', 'PE', '-7.852777', ' -34.938106', '0'),</v>
      </c>
      <c r="B3" s="14" t="s">
        <v>8395</v>
      </c>
      <c r="C3" s="14">
        <v>547</v>
      </c>
      <c r="D3" s="14" t="s">
        <v>8399</v>
      </c>
      <c r="E3" s="14" t="str">
        <f>"'"&amp;TabClienteLocalidade4[[#This Row],[Cliente]]&amp;"'"</f>
        <v>'COMPESA'</v>
      </c>
      <c r="F3" s="14" t="s">
        <v>8399</v>
      </c>
      <c r="G3" s="14" t="str">
        <f>"'"&amp;TabClienteLocalidade4[[#This Row],[Regional]]&amp;"'"</f>
        <v>'CPR Norte'</v>
      </c>
      <c r="H3" s="14" t="s">
        <v>8399</v>
      </c>
      <c r="I3" s="14" t="str">
        <f>"'"&amp;TabClienteLocalidade4[[#This Row],[Localidade]]&amp;"'"</f>
        <v>'BOTAFOGO'</v>
      </c>
      <c r="J3" s="14" t="s">
        <v>8399</v>
      </c>
      <c r="K3" s="14" t="str">
        <f>"'"&amp;TabClienteLocalidade4[[#This Row],[Colunas2]]&amp;"'"</f>
        <v>'IGARASSU'</v>
      </c>
      <c r="L3" s="14" t="s">
        <v>8399</v>
      </c>
      <c r="M3" s="14" t="str">
        <f>"'"&amp;TabClienteLocalidade4[[#This Row],[UF]]&amp;"'"</f>
        <v>'PE'</v>
      </c>
      <c r="N3" s="14" t="s">
        <v>8399</v>
      </c>
      <c r="O3" s="14" t="str">
        <f>"'"&amp;IFERROR(TabClienteLocalidade4[[#This Row],[Lat]],"")&amp;"'"</f>
        <v>'-7.852777'</v>
      </c>
      <c r="P3" s="14" t="s">
        <v>8399</v>
      </c>
      <c r="Q3" s="14" t="str">
        <f>"'"&amp;IFERROR(TabClienteLocalidade4[[#This Row],[Log]],"")&amp;"'"</f>
        <v>' -34.938106'</v>
      </c>
      <c r="R3" s="14" t="s">
        <v>8399</v>
      </c>
      <c r="S3" s="14" t="str">
        <f>"'"&amp;0&amp;"'"</f>
        <v>'0'</v>
      </c>
      <c r="T3" s="213" t="s">
        <v>8397</v>
      </c>
      <c r="U3" s="213"/>
      <c r="V3" s="145" t="s">
        <v>338</v>
      </c>
      <c r="W3" s="145" t="s">
        <v>8475</v>
      </c>
      <c r="X3" s="145" t="s">
        <v>1647</v>
      </c>
      <c r="Y3" s="176" t="s">
        <v>1244</v>
      </c>
      <c r="Z3" s="176" t="s">
        <v>7408</v>
      </c>
      <c r="AA3" s="147">
        <f>COUNTIFS(EtaCliente!B:B,AB3,EtaCliente!B:B,"&gt;&amp;1")</f>
        <v>1</v>
      </c>
      <c r="AB3" s="146" t="str">
        <f>IF(TabClienteLocalidade4[[#This Row],[Cliente]]="","",TabClienteLocalidade4[[#This Row],[Cliente]]&amp;" - "&amp;TabClienteLocalidade4[[#This Row],[Localidade]])</f>
        <v>COMPESA - BOTAFOGO</v>
      </c>
      <c r="AC3" s="191" t="s">
        <v>8608</v>
      </c>
      <c r="AD3" s="191" t="s">
        <v>8609</v>
      </c>
      <c r="AE3" s="191"/>
      <c r="AF3" s="191"/>
      <c r="AG3" s="191"/>
      <c r="AH3" s="191" t="str">
        <f>TabClienteLocalidade4[[#This Row],[Cliente]]&amp;" | "&amp;TabClienteLocalidade4[[#This Row],[Localidade]]</f>
        <v>COMPESA | BOTAFOGO</v>
      </c>
    </row>
    <row r="4" spans="1:34" ht="12.75" customHeight="1" x14ac:dyDescent="0.2">
      <c r="A4" s="14" t="str">
        <f t="shared" ref="A4:A67" si="0">CONCATENATE(B4,C4,D4,E4,F4,G4,H4,I4,J4,K4,L4,M4,N4,O4,P4,Q4,R4,S4,T4)</f>
        <v>(548, 'COMPESA', 'CPR Norte', 'ARACOIABA', 'ARACOIABA', 'PE', '-7.7884694', '-35.0922513', '0'),</v>
      </c>
      <c r="B4" s="14" t="s">
        <v>8395</v>
      </c>
      <c r="C4" s="14">
        <v>548</v>
      </c>
      <c r="D4" s="14" t="s">
        <v>8399</v>
      </c>
      <c r="E4" s="14" t="str">
        <f>"'"&amp;TabClienteLocalidade4[[#This Row],[Cliente]]&amp;"'"</f>
        <v>'COMPESA'</v>
      </c>
      <c r="F4" s="14" t="s">
        <v>8399</v>
      </c>
      <c r="G4" s="14" t="str">
        <f>"'"&amp;TabClienteLocalidade4[[#This Row],[Regional]]&amp;"'"</f>
        <v>'CPR Norte'</v>
      </c>
      <c r="H4" s="14" t="s">
        <v>8399</v>
      </c>
      <c r="I4" s="14" t="str">
        <f>"'"&amp;TabClienteLocalidade4[[#This Row],[Localidade]]&amp;"'"</f>
        <v>'ARACOIABA'</v>
      </c>
      <c r="J4" s="14" t="s">
        <v>8399</v>
      </c>
      <c r="K4" s="14" t="str">
        <f>"'"&amp;TabClienteLocalidade4[[#This Row],[Colunas2]]&amp;"'"</f>
        <v>'ARACOIABA'</v>
      </c>
      <c r="L4" s="14" t="s">
        <v>8399</v>
      </c>
      <c r="M4" s="14" t="str">
        <f>"'"&amp;TabClienteLocalidade4[[#This Row],[UF]]&amp;"'"</f>
        <v>'PE'</v>
      </c>
      <c r="N4" s="14" t="s">
        <v>8399</v>
      </c>
      <c r="O4" s="14" t="str">
        <f>"'"&amp;IFERROR(TabClienteLocalidade4[[#This Row],[Lat]],"")&amp;"'"</f>
        <v>'-7.7884694'</v>
      </c>
      <c r="P4" s="14" t="s">
        <v>8399</v>
      </c>
      <c r="Q4" s="14" t="str">
        <f>"'"&amp;IFERROR(TabClienteLocalidade4[[#This Row],[Log]],"")&amp;"'"</f>
        <v>'-35.0922513'</v>
      </c>
      <c r="R4" s="14" t="s">
        <v>8399</v>
      </c>
      <c r="S4" s="14" t="str">
        <f t="shared" ref="S4:S67" si="1">"'"&amp;0&amp;"'"</f>
        <v>'0'</v>
      </c>
      <c r="T4" s="213" t="s">
        <v>8397</v>
      </c>
      <c r="V4" s="145" t="s">
        <v>338</v>
      </c>
      <c r="W4" s="143" t="s">
        <v>8475</v>
      </c>
      <c r="X4" s="145" t="s">
        <v>8493</v>
      </c>
      <c r="Y4" s="176" t="s">
        <v>1244</v>
      </c>
      <c r="Z4" s="176" t="s">
        <v>8493</v>
      </c>
      <c r="AA4" s="147">
        <f>COUNTIFS(EtaCliente!B:B,AB4,EtaCliente!B:B,"&gt;&amp;1")</f>
        <v>0</v>
      </c>
      <c r="AB4" s="147" t="str">
        <f>IF(TabClienteLocalidade4[[#This Row],[Cliente]]="","",TabClienteLocalidade4[[#This Row],[Cliente]]&amp;" - "&amp;TabClienteLocalidade4[[#This Row],[Localidade]])</f>
        <v>COMPESA - ARACOIABA</v>
      </c>
      <c r="AC4" s="191" t="s">
        <v>8610</v>
      </c>
      <c r="AD4" s="191" t="s">
        <v>8611</v>
      </c>
      <c r="AE4" s="191"/>
      <c r="AF4" s="191"/>
      <c r="AG4" s="191"/>
      <c r="AH4" s="191" t="str">
        <f>TabClienteLocalidade4[[#This Row],[Cliente]]&amp;" | "&amp;TabClienteLocalidade4[[#This Row],[Localidade]]</f>
        <v>COMPESA | ARACOIABA</v>
      </c>
    </row>
    <row r="5" spans="1:34" ht="12.75" customHeight="1" x14ac:dyDescent="0.2">
      <c r="A5" s="14" t="str">
        <f t="shared" si="0"/>
        <v>(549, 'COMPESA', 'CPR Norte', 'GOIANA', 'GOIANA', 'PE', '-7.5314758', '-34.9962387', '0'),</v>
      </c>
      <c r="B5" s="14" t="s">
        <v>8395</v>
      </c>
      <c r="C5" s="14">
        <v>549</v>
      </c>
      <c r="D5" s="14" t="s">
        <v>8399</v>
      </c>
      <c r="E5" s="14" t="str">
        <f>"'"&amp;TabClienteLocalidade4[[#This Row],[Cliente]]&amp;"'"</f>
        <v>'COMPESA'</v>
      </c>
      <c r="F5" s="14" t="s">
        <v>8399</v>
      </c>
      <c r="G5" s="14" t="str">
        <f>"'"&amp;TabClienteLocalidade4[[#This Row],[Regional]]&amp;"'"</f>
        <v>'CPR Norte'</v>
      </c>
      <c r="H5" s="14" t="s">
        <v>8399</v>
      </c>
      <c r="I5" s="14" t="str">
        <f>"'"&amp;TabClienteLocalidade4[[#This Row],[Localidade]]&amp;"'"</f>
        <v>'GOIANA'</v>
      </c>
      <c r="J5" s="14" t="s">
        <v>8399</v>
      </c>
      <c r="K5" s="14" t="str">
        <f>"'"&amp;TabClienteLocalidade4[[#This Row],[Colunas2]]&amp;"'"</f>
        <v>'GOIANA'</v>
      </c>
      <c r="L5" s="14" t="s">
        <v>8399</v>
      </c>
      <c r="M5" s="14" t="str">
        <f>"'"&amp;TabClienteLocalidade4[[#This Row],[UF]]&amp;"'"</f>
        <v>'PE'</v>
      </c>
      <c r="N5" s="14" t="s">
        <v>8399</v>
      </c>
      <c r="O5" s="14" t="str">
        <f>"'"&amp;IFERROR(TabClienteLocalidade4[[#This Row],[Lat]],"")&amp;"'"</f>
        <v>'-7.5314758'</v>
      </c>
      <c r="P5" s="14" t="s">
        <v>8399</v>
      </c>
      <c r="Q5" s="14" t="str">
        <f>"'"&amp;IFERROR(TabClienteLocalidade4[[#This Row],[Log]],"")&amp;"'"</f>
        <v>'-34.9962387'</v>
      </c>
      <c r="R5" s="14" t="s">
        <v>8399</v>
      </c>
      <c r="S5" s="14" t="str">
        <f t="shared" si="1"/>
        <v>'0'</v>
      </c>
      <c r="T5" s="213" t="s">
        <v>8397</v>
      </c>
      <c r="V5" s="145" t="s">
        <v>338</v>
      </c>
      <c r="W5" s="150" t="s">
        <v>8475</v>
      </c>
      <c r="X5" s="145" t="s">
        <v>1662</v>
      </c>
      <c r="Y5" s="176" t="s">
        <v>1244</v>
      </c>
      <c r="Z5" s="176" t="s">
        <v>1662</v>
      </c>
      <c r="AA5" s="147">
        <f>COUNTIFS(EtaCliente!B:B,AB5,EtaCliente!B:B,"&gt;&amp;1")</f>
        <v>1</v>
      </c>
      <c r="AB5" s="147" t="str">
        <f>IF(TabClienteLocalidade4[[#This Row],[Cliente]]="","",TabClienteLocalidade4[[#This Row],[Cliente]]&amp;" - "&amp;TabClienteLocalidade4[[#This Row],[Localidade]])</f>
        <v>COMPESA - GOIANA</v>
      </c>
      <c r="AC5" s="191" t="s">
        <v>8612</v>
      </c>
      <c r="AD5" s="191" t="s">
        <v>8613</v>
      </c>
      <c r="AE5" s="191"/>
      <c r="AF5" s="191"/>
      <c r="AG5" s="191"/>
      <c r="AH5" s="191" t="str">
        <f>TabClienteLocalidade4[[#This Row],[Cliente]]&amp;" | "&amp;TabClienteLocalidade4[[#This Row],[Localidade]]</f>
        <v>COMPESA | GOIANA</v>
      </c>
    </row>
    <row r="6" spans="1:34" ht="12.75" customHeight="1" x14ac:dyDescent="0.2">
      <c r="A6" s="14" t="str">
        <f t="shared" si="0"/>
        <v>(550, 'COMPESA', 'CPR Leste', 'ALTO DO CEU', 'RECIFE', 'PE', '-8.014139', ' -34.891076', '0'),</v>
      </c>
      <c r="B6" s="14" t="s">
        <v>8395</v>
      </c>
      <c r="C6" s="14">
        <v>550</v>
      </c>
      <c r="D6" s="14" t="s">
        <v>8399</v>
      </c>
      <c r="E6" s="14" t="str">
        <f>"'"&amp;TabClienteLocalidade4[[#This Row],[Cliente]]&amp;"'"</f>
        <v>'COMPESA'</v>
      </c>
      <c r="F6" s="14" t="s">
        <v>8399</v>
      </c>
      <c r="G6" s="14" t="str">
        <f>"'"&amp;TabClienteLocalidade4[[#This Row],[Regional]]&amp;"'"</f>
        <v>'CPR Leste'</v>
      </c>
      <c r="H6" s="14" t="s">
        <v>8399</v>
      </c>
      <c r="I6" s="14" t="str">
        <f>"'"&amp;TabClienteLocalidade4[[#This Row],[Localidade]]&amp;"'"</f>
        <v>'ALTO DO CEU'</v>
      </c>
      <c r="J6" s="14" t="s">
        <v>8399</v>
      </c>
      <c r="K6" s="14" t="str">
        <f>"'"&amp;TabClienteLocalidade4[[#This Row],[Colunas2]]&amp;"'"</f>
        <v>'RECIFE'</v>
      </c>
      <c r="L6" s="14" t="s">
        <v>8399</v>
      </c>
      <c r="M6" s="14" t="str">
        <f>"'"&amp;TabClienteLocalidade4[[#This Row],[UF]]&amp;"'"</f>
        <v>'PE'</v>
      </c>
      <c r="N6" s="14" t="s">
        <v>8399</v>
      </c>
      <c r="O6" s="14" t="str">
        <f>"'"&amp;IFERROR(TabClienteLocalidade4[[#This Row],[Lat]],"")&amp;"'"</f>
        <v>'-8.014139'</v>
      </c>
      <c r="P6" s="14" t="s">
        <v>8399</v>
      </c>
      <c r="Q6" s="14" t="str">
        <f>"'"&amp;IFERROR(TabClienteLocalidade4[[#This Row],[Log]],"")&amp;"'"</f>
        <v>' -34.891076'</v>
      </c>
      <c r="R6" s="14" t="s">
        <v>8399</v>
      </c>
      <c r="S6" s="14" t="str">
        <f t="shared" si="1"/>
        <v>'0'</v>
      </c>
      <c r="T6" s="213" t="s">
        <v>8397</v>
      </c>
      <c r="V6" s="145" t="s">
        <v>338</v>
      </c>
      <c r="W6" s="150" t="s">
        <v>8476</v>
      </c>
      <c r="X6" s="145" t="s">
        <v>1638</v>
      </c>
      <c r="Y6" s="176" t="s">
        <v>1244</v>
      </c>
      <c r="Z6" s="176" t="s">
        <v>7460</v>
      </c>
      <c r="AA6" s="147">
        <f>COUNTIFS(EtaCliente!B:B,AB6,EtaCliente!B:B,"&gt;&amp;1")</f>
        <v>1</v>
      </c>
      <c r="AB6" s="147" t="str">
        <f>IF(TabClienteLocalidade4[[#This Row],[Cliente]]="","",TabClienteLocalidade4[[#This Row],[Cliente]]&amp;" - "&amp;TabClienteLocalidade4[[#This Row],[Localidade]])</f>
        <v>COMPESA - ALTO DO CEU</v>
      </c>
      <c r="AC6" s="191" t="s">
        <v>8614</v>
      </c>
      <c r="AD6" s="191" t="s">
        <v>8615</v>
      </c>
      <c r="AE6" s="191"/>
      <c r="AF6" s="191"/>
      <c r="AG6" s="191"/>
      <c r="AH6" s="191" t="str">
        <f>TabClienteLocalidade4[[#This Row],[Cliente]]&amp;" | "&amp;TabClienteLocalidade4[[#This Row],[Localidade]]</f>
        <v>COMPESA | ALTO DO CEU</v>
      </c>
    </row>
    <row r="7" spans="1:34" ht="15" customHeight="1" x14ac:dyDescent="0.2">
      <c r="A7" s="14" t="str">
        <f t="shared" si="0"/>
        <v>(551, 'COMPESA', 'CPR Leste', 'CAIXA DAGUA', 'RECIFE', 'PE', '-7.995570', ' -34.906806', '0'),</v>
      </c>
      <c r="B7" s="14" t="s">
        <v>8395</v>
      </c>
      <c r="C7" s="14">
        <v>551</v>
      </c>
      <c r="D7" s="14" t="s">
        <v>8399</v>
      </c>
      <c r="E7" s="14" t="str">
        <f>"'"&amp;TabClienteLocalidade4[[#This Row],[Cliente]]&amp;"'"</f>
        <v>'COMPESA'</v>
      </c>
      <c r="F7" s="14" t="s">
        <v>8399</v>
      </c>
      <c r="G7" s="14" t="str">
        <f>"'"&amp;TabClienteLocalidade4[[#This Row],[Regional]]&amp;"'"</f>
        <v>'CPR Leste'</v>
      </c>
      <c r="H7" s="14" t="s">
        <v>8399</v>
      </c>
      <c r="I7" s="14" t="str">
        <f>"'"&amp;TabClienteLocalidade4[[#This Row],[Localidade]]&amp;"'"</f>
        <v>'CAIXA DAGUA'</v>
      </c>
      <c r="J7" s="14" t="s">
        <v>8399</v>
      </c>
      <c r="K7" s="14" t="str">
        <f>"'"&amp;TabClienteLocalidade4[[#This Row],[Colunas2]]&amp;"'"</f>
        <v>'RECIFE'</v>
      </c>
      <c r="L7" s="14" t="s">
        <v>8399</v>
      </c>
      <c r="M7" s="14" t="str">
        <f>"'"&amp;TabClienteLocalidade4[[#This Row],[UF]]&amp;"'"</f>
        <v>'PE'</v>
      </c>
      <c r="N7" s="14" t="s">
        <v>8399</v>
      </c>
      <c r="O7" s="14" t="str">
        <f>"'"&amp;IFERROR(TabClienteLocalidade4[[#This Row],[Lat]],"")&amp;"'"</f>
        <v>'-7.995570'</v>
      </c>
      <c r="P7" s="14" t="s">
        <v>8399</v>
      </c>
      <c r="Q7" s="14" t="str">
        <f>"'"&amp;IFERROR(TabClienteLocalidade4[[#This Row],[Log]],"")&amp;"'"</f>
        <v>' -34.906806'</v>
      </c>
      <c r="R7" s="14" t="s">
        <v>8399</v>
      </c>
      <c r="S7" s="14" t="str">
        <f t="shared" si="1"/>
        <v>'0'</v>
      </c>
      <c r="T7" s="213" t="s">
        <v>8397</v>
      </c>
      <c r="V7" s="145" t="s">
        <v>338</v>
      </c>
      <c r="W7" s="194" t="s">
        <v>8476</v>
      </c>
      <c r="X7" s="219" t="s">
        <v>8473</v>
      </c>
      <c r="Y7" s="191" t="s">
        <v>1244</v>
      </c>
      <c r="Z7" s="191" t="s">
        <v>7460</v>
      </c>
      <c r="AA7" s="191">
        <f>COUNTIFS(EtaCliente!B:B,AB7,EtaCliente!B:B,"&gt;&amp;1")</f>
        <v>1</v>
      </c>
      <c r="AB7" s="191" t="str">
        <f>IF(TabClienteLocalidade4[[#This Row],[Cliente]]="","",TabClienteLocalidade4[[#This Row],[Cliente]]&amp;" - "&amp;TabClienteLocalidade4[[#This Row],[Localidade]])</f>
        <v>COMPESA - CAIXA DAGUA</v>
      </c>
      <c r="AC7" s="191" t="s">
        <v>8616</v>
      </c>
      <c r="AD7" s="191" t="s">
        <v>8617</v>
      </c>
      <c r="AE7" s="191"/>
      <c r="AF7" s="191" t="s">
        <v>8436</v>
      </c>
      <c r="AG7" s="191" t="s">
        <v>2061</v>
      </c>
      <c r="AH7" s="191" t="str">
        <f>TabClienteLocalidade4[[#This Row],[Cliente]]&amp;" | "&amp;TabClienteLocalidade4[[#This Row],[Localidade]]</f>
        <v>COMPESA | CAIXA DAGUA</v>
      </c>
    </row>
    <row r="8" spans="1:34" x14ac:dyDescent="0.2">
      <c r="A8" s="14" t="str">
        <f t="shared" si="0"/>
        <v>(552, 'COMPESA', 'CPR Leste', 'VERA CRUZ', 'CAMARAGIBE', 'PE', '-7.9547789', '-35.0089731', '0'),</v>
      </c>
      <c r="B8" s="14" t="s">
        <v>8395</v>
      </c>
      <c r="C8" s="14">
        <v>552</v>
      </c>
      <c r="D8" s="14" t="s">
        <v>8399</v>
      </c>
      <c r="E8" s="14" t="str">
        <f>"'"&amp;TabClienteLocalidade4[[#This Row],[Cliente]]&amp;"'"</f>
        <v>'COMPESA'</v>
      </c>
      <c r="F8" s="14" t="s">
        <v>8399</v>
      </c>
      <c r="G8" s="14" t="str">
        <f>"'"&amp;TabClienteLocalidade4[[#This Row],[Regional]]&amp;"'"</f>
        <v>'CPR Leste'</v>
      </c>
      <c r="H8" s="14" t="s">
        <v>8399</v>
      </c>
      <c r="I8" s="14" t="str">
        <f>"'"&amp;TabClienteLocalidade4[[#This Row],[Localidade]]&amp;"'"</f>
        <v>'VERA CRUZ'</v>
      </c>
      <c r="J8" s="14" t="s">
        <v>8399</v>
      </c>
      <c r="K8" s="14" t="str">
        <f>"'"&amp;TabClienteLocalidade4[[#This Row],[Colunas2]]&amp;"'"</f>
        <v>'CAMARAGIBE'</v>
      </c>
      <c r="L8" s="14" t="s">
        <v>8399</v>
      </c>
      <c r="M8" s="14" t="str">
        <f>"'"&amp;TabClienteLocalidade4[[#This Row],[UF]]&amp;"'"</f>
        <v>'PE'</v>
      </c>
      <c r="N8" s="14" t="s">
        <v>8399</v>
      </c>
      <c r="O8" s="14" t="str">
        <f>"'"&amp;IFERROR(TabClienteLocalidade4[[#This Row],[Lat]],"")&amp;"'"</f>
        <v>'-7.9547789'</v>
      </c>
      <c r="P8" s="14" t="s">
        <v>8399</v>
      </c>
      <c r="Q8" s="14" t="str">
        <f>"'"&amp;IFERROR(TabClienteLocalidade4[[#This Row],[Log]],"")&amp;"'"</f>
        <v>'-35.0089731'</v>
      </c>
      <c r="R8" s="14" t="s">
        <v>8399</v>
      </c>
      <c r="S8" s="14" t="str">
        <f t="shared" si="1"/>
        <v>'0'</v>
      </c>
      <c r="T8" s="213" t="s">
        <v>8397</v>
      </c>
      <c r="V8" s="145" t="s">
        <v>338</v>
      </c>
      <c r="W8" s="194" t="s">
        <v>8476</v>
      </c>
      <c r="X8" s="194" t="s">
        <v>8136</v>
      </c>
      <c r="Y8" s="191" t="s">
        <v>1244</v>
      </c>
      <c r="Z8" s="191" t="s">
        <v>8183</v>
      </c>
      <c r="AA8" s="191">
        <f>COUNTIFS(EtaCliente!B:B,AB8,EtaCliente!B:B,"&gt;&amp;1")</f>
        <v>1</v>
      </c>
      <c r="AB8" s="191" t="str">
        <f>IF(TabClienteLocalidade4[[#This Row],[Cliente]]="","",TabClienteLocalidade4[[#This Row],[Cliente]]&amp;" - "&amp;TabClienteLocalidade4[[#This Row],[Localidade]])</f>
        <v>COMPESA - VERA CRUZ</v>
      </c>
      <c r="AC8" s="191" t="s">
        <v>8618</v>
      </c>
      <c r="AD8" s="191" t="s">
        <v>8619</v>
      </c>
      <c r="AE8" s="191"/>
      <c r="AF8" s="191" t="s">
        <v>7443</v>
      </c>
      <c r="AG8" s="191" t="s">
        <v>3143</v>
      </c>
      <c r="AH8" s="191" t="str">
        <f>TabClienteLocalidade4[[#This Row],[Cliente]]&amp;" | "&amp;TabClienteLocalidade4[[#This Row],[Localidade]]</f>
        <v>COMPESA | VERA CRUZ</v>
      </c>
    </row>
    <row r="9" spans="1:34" x14ac:dyDescent="0.2">
      <c r="A9" s="14" t="str">
        <f t="shared" si="0"/>
        <v>(553, 'COMPESA', 'CPR Leste', 'GUABIRABA - POCOS', 'RECIFE', 'PE', '', '', '0'),</v>
      </c>
      <c r="B9" s="14" t="s">
        <v>8395</v>
      </c>
      <c r="C9" s="14">
        <v>553</v>
      </c>
      <c r="D9" s="14" t="s">
        <v>8399</v>
      </c>
      <c r="E9" s="14" t="str">
        <f>"'"&amp;TabClienteLocalidade4[[#This Row],[Cliente]]&amp;"'"</f>
        <v>'COMPESA'</v>
      </c>
      <c r="F9" s="14" t="s">
        <v>8399</v>
      </c>
      <c r="G9" s="14" t="str">
        <f>"'"&amp;TabClienteLocalidade4[[#This Row],[Regional]]&amp;"'"</f>
        <v>'CPR Leste'</v>
      </c>
      <c r="H9" s="14" t="s">
        <v>8399</v>
      </c>
      <c r="I9" s="14" t="str">
        <f>"'"&amp;TabClienteLocalidade4[[#This Row],[Localidade]]&amp;"'"</f>
        <v>'GUABIRABA - POCOS'</v>
      </c>
      <c r="J9" s="14" t="s">
        <v>8399</v>
      </c>
      <c r="K9" s="14" t="str">
        <f>"'"&amp;TabClienteLocalidade4[[#This Row],[Colunas2]]&amp;"'"</f>
        <v>'RECIFE'</v>
      </c>
      <c r="L9" s="14" t="s">
        <v>8399</v>
      </c>
      <c r="M9" s="14" t="str">
        <f>"'"&amp;TabClienteLocalidade4[[#This Row],[UF]]&amp;"'"</f>
        <v>'PE'</v>
      </c>
      <c r="N9" s="14" t="s">
        <v>8399</v>
      </c>
      <c r="O9" s="14" t="str">
        <f>"'"&amp;IFERROR(TabClienteLocalidade4[[#This Row],[Lat]],"")&amp;"'"</f>
        <v>''</v>
      </c>
      <c r="P9" s="14" t="s">
        <v>8399</v>
      </c>
      <c r="Q9" s="14" t="str">
        <f>"'"&amp;IFERROR(TabClienteLocalidade4[[#This Row],[Log]],"")&amp;"'"</f>
        <v>''</v>
      </c>
      <c r="R9" s="14" t="s">
        <v>8399</v>
      </c>
      <c r="S9" s="14" t="str">
        <f t="shared" si="1"/>
        <v>'0'</v>
      </c>
      <c r="T9" s="213" t="s">
        <v>8397</v>
      </c>
      <c r="V9" s="145" t="s">
        <v>338</v>
      </c>
      <c r="W9" s="145" t="s">
        <v>8476</v>
      </c>
      <c r="X9" s="145" t="s">
        <v>8494</v>
      </c>
      <c r="Y9" s="176" t="s">
        <v>1244</v>
      </c>
      <c r="Z9" s="176" t="s">
        <v>7460</v>
      </c>
      <c r="AA9" s="147">
        <f>COUNTIFS(EtaCliente!B:B,AB9,EtaCliente!B:B,"&gt;&amp;1")</f>
        <v>0</v>
      </c>
      <c r="AB9" s="146" t="str">
        <f>IF(TabClienteLocalidade4[[#This Row],[Cliente]]="","",TabClienteLocalidade4[[#This Row],[Cliente]]&amp;" - "&amp;TabClienteLocalidade4[[#This Row],[Localidade]])</f>
        <v>COMPESA - GUABIRABA - POCOS</v>
      </c>
      <c r="AC9" s="191"/>
      <c r="AD9" s="191"/>
      <c r="AE9" s="191"/>
      <c r="AF9" s="191"/>
      <c r="AG9" s="191"/>
      <c r="AH9" s="191" t="str">
        <f>TabClienteLocalidade4[[#This Row],[Cliente]]&amp;" | "&amp;TabClienteLocalidade4[[#This Row],[Localidade]]</f>
        <v>COMPESA | GUABIRABA - POCOS</v>
      </c>
    </row>
    <row r="10" spans="1:34" ht="12.75" customHeight="1" x14ac:dyDescent="0.2">
      <c r="A10" s="14" t="str">
        <f t="shared" si="0"/>
        <v>(554, 'COMPESA', 'CPR Leste', 'DOIS IRMAOS EE', 'RECIFE', 'PE', '-8.0150485', '-34.9446263', '0'),</v>
      </c>
      <c r="B10" s="14" t="s">
        <v>8395</v>
      </c>
      <c r="C10" s="14">
        <v>554</v>
      </c>
      <c r="D10" s="14" t="s">
        <v>8399</v>
      </c>
      <c r="E10" s="14" t="str">
        <f>"'"&amp;TabClienteLocalidade4[[#This Row],[Cliente]]&amp;"'"</f>
        <v>'COMPESA'</v>
      </c>
      <c r="F10" s="14" t="s">
        <v>8399</v>
      </c>
      <c r="G10" s="14" t="str">
        <f>"'"&amp;TabClienteLocalidade4[[#This Row],[Regional]]&amp;"'"</f>
        <v>'CPR Leste'</v>
      </c>
      <c r="H10" s="14" t="s">
        <v>8399</v>
      </c>
      <c r="I10" s="14" t="str">
        <f>"'"&amp;TabClienteLocalidade4[[#This Row],[Localidade]]&amp;"'"</f>
        <v>'DOIS IRMAOS EE'</v>
      </c>
      <c r="J10" s="14" t="s">
        <v>8399</v>
      </c>
      <c r="K10" s="14" t="str">
        <f>"'"&amp;TabClienteLocalidade4[[#This Row],[Colunas2]]&amp;"'"</f>
        <v>'RECIFE'</v>
      </c>
      <c r="L10" s="14" t="s">
        <v>8399</v>
      </c>
      <c r="M10" s="14" t="str">
        <f>"'"&amp;TabClienteLocalidade4[[#This Row],[UF]]&amp;"'"</f>
        <v>'PE'</v>
      </c>
      <c r="N10" s="14" t="s">
        <v>8399</v>
      </c>
      <c r="O10" s="14" t="str">
        <f>"'"&amp;IFERROR(TabClienteLocalidade4[[#This Row],[Lat]],"")&amp;"'"</f>
        <v>'-8.0150485'</v>
      </c>
      <c r="P10" s="14" t="s">
        <v>8399</v>
      </c>
      <c r="Q10" s="14" t="str">
        <f>"'"&amp;IFERROR(TabClienteLocalidade4[[#This Row],[Log]],"")&amp;"'"</f>
        <v>'-34.9446263'</v>
      </c>
      <c r="R10" s="14" t="s">
        <v>8399</v>
      </c>
      <c r="S10" s="14" t="str">
        <f t="shared" si="1"/>
        <v>'0'</v>
      </c>
      <c r="T10" s="213" t="s">
        <v>8397</v>
      </c>
      <c r="V10" s="145" t="s">
        <v>338</v>
      </c>
      <c r="W10" s="143" t="s">
        <v>8476</v>
      </c>
      <c r="X10" s="145" t="s">
        <v>8495</v>
      </c>
      <c r="Y10" s="176" t="s">
        <v>1244</v>
      </c>
      <c r="Z10" s="176" t="s">
        <v>7460</v>
      </c>
      <c r="AA10" s="147">
        <f>COUNTIFS(EtaCliente!B:B,AB10,EtaCliente!B:B,"&gt;&amp;1")</f>
        <v>0</v>
      </c>
      <c r="AB10" s="147" t="str">
        <f>IF(TabClienteLocalidade4[[#This Row],[Cliente]]="","",TabClienteLocalidade4[[#This Row],[Cliente]]&amp;" - "&amp;TabClienteLocalidade4[[#This Row],[Localidade]])</f>
        <v>COMPESA - DOIS IRMAOS EE</v>
      </c>
      <c r="AC10" s="191" t="s">
        <v>8620</v>
      </c>
      <c r="AD10" s="191" t="s">
        <v>8621</v>
      </c>
      <c r="AE10" s="191"/>
      <c r="AF10" s="191"/>
      <c r="AG10" s="191"/>
      <c r="AH10" s="191" t="str">
        <f>TabClienteLocalidade4[[#This Row],[Cliente]]&amp;" | "&amp;TabClienteLocalidade4[[#This Row],[Localidade]]</f>
        <v>COMPESA | DOIS IRMAOS EE</v>
      </c>
    </row>
    <row r="11" spans="1:34" x14ac:dyDescent="0.2">
      <c r="A11" s="14" t="str">
        <f t="shared" si="0"/>
        <v>(555, 'COMPESA', 'CPR Leste', 'MACACOS EE', 'RECIFE', 'PE', '-8.0150313', '-34.9474665', '0'),</v>
      </c>
      <c r="B11" s="14" t="s">
        <v>8395</v>
      </c>
      <c r="C11" s="14">
        <v>555</v>
      </c>
      <c r="D11" s="14" t="s">
        <v>8399</v>
      </c>
      <c r="E11" s="14" t="str">
        <f>"'"&amp;TabClienteLocalidade4[[#This Row],[Cliente]]&amp;"'"</f>
        <v>'COMPESA'</v>
      </c>
      <c r="F11" s="14" t="s">
        <v>8399</v>
      </c>
      <c r="G11" s="14" t="str">
        <f>"'"&amp;TabClienteLocalidade4[[#This Row],[Regional]]&amp;"'"</f>
        <v>'CPR Leste'</v>
      </c>
      <c r="H11" s="14" t="s">
        <v>8399</v>
      </c>
      <c r="I11" s="14" t="str">
        <f>"'"&amp;TabClienteLocalidade4[[#This Row],[Localidade]]&amp;"'"</f>
        <v>'MACACOS EE'</v>
      </c>
      <c r="J11" s="14" t="s">
        <v>8399</v>
      </c>
      <c r="K11" s="14" t="str">
        <f>"'"&amp;TabClienteLocalidade4[[#This Row],[Colunas2]]&amp;"'"</f>
        <v>'RECIFE'</v>
      </c>
      <c r="L11" s="14" t="s">
        <v>8399</v>
      </c>
      <c r="M11" s="14" t="str">
        <f>"'"&amp;TabClienteLocalidade4[[#This Row],[UF]]&amp;"'"</f>
        <v>'PE'</v>
      </c>
      <c r="N11" s="14" t="s">
        <v>8399</v>
      </c>
      <c r="O11" s="14" t="str">
        <f>"'"&amp;IFERROR(TabClienteLocalidade4[[#This Row],[Lat]],"")&amp;"'"</f>
        <v>'-8.0150313'</v>
      </c>
      <c r="P11" s="14" t="s">
        <v>8399</v>
      </c>
      <c r="Q11" s="14" t="str">
        <f>"'"&amp;IFERROR(TabClienteLocalidade4[[#This Row],[Log]],"")&amp;"'"</f>
        <v>'-34.9474665'</v>
      </c>
      <c r="R11" s="14" t="s">
        <v>8399</v>
      </c>
      <c r="S11" s="14" t="str">
        <f t="shared" si="1"/>
        <v>'0'</v>
      </c>
      <c r="T11" s="213" t="s">
        <v>8397</v>
      </c>
      <c r="V11" s="145" t="s">
        <v>338</v>
      </c>
      <c r="W11" s="188" t="s">
        <v>8476</v>
      </c>
      <c r="X11" s="188" t="s">
        <v>8496</v>
      </c>
      <c r="Y11" s="189" t="s">
        <v>1244</v>
      </c>
      <c r="Z11" s="189" t="s">
        <v>7460</v>
      </c>
      <c r="AA11" s="189">
        <f>COUNTIFS(EtaCliente!B:B,AB11,EtaCliente!B:B,"&gt;&amp;1")</f>
        <v>0</v>
      </c>
      <c r="AB11" s="189" t="str">
        <f>IF(TabClienteLocalidade4[[#This Row],[Cliente]]="","",TabClienteLocalidade4[[#This Row],[Cliente]]&amp;" - "&amp;TabClienteLocalidade4[[#This Row],[Localidade]])</f>
        <v>COMPESA - MACACOS EE</v>
      </c>
      <c r="AC11" s="191" t="s">
        <v>8622</v>
      </c>
      <c r="AD11" s="191" t="s">
        <v>8623</v>
      </c>
      <c r="AE11" s="191"/>
      <c r="AF11" s="191"/>
      <c r="AG11" s="191"/>
      <c r="AH11" s="191" t="str">
        <f>TabClienteLocalidade4[[#This Row],[Cliente]]&amp;" | "&amp;TabClienteLocalidade4[[#This Row],[Localidade]]</f>
        <v>COMPESA | MACACOS EE</v>
      </c>
    </row>
    <row r="12" spans="1:34" ht="12.75" customHeight="1" x14ac:dyDescent="0.2">
      <c r="A12" s="14" t="str">
        <f t="shared" si="0"/>
        <v>(556, 'COMPESA', 'CPR Oeste', 'TAPACURA', 'RECIFE', 'PE', '-8.078891', ' -34.989313', '0'),</v>
      </c>
      <c r="B12" s="14" t="s">
        <v>8395</v>
      </c>
      <c r="C12" s="14">
        <v>556</v>
      </c>
      <c r="D12" s="14" t="s">
        <v>8399</v>
      </c>
      <c r="E12" s="14" t="str">
        <f>"'"&amp;TabClienteLocalidade4[[#This Row],[Cliente]]&amp;"'"</f>
        <v>'COMPESA'</v>
      </c>
      <c r="F12" s="14" t="s">
        <v>8399</v>
      </c>
      <c r="G12" s="14" t="str">
        <f>"'"&amp;TabClienteLocalidade4[[#This Row],[Regional]]&amp;"'"</f>
        <v>'CPR Oeste'</v>
      </c>
      <c r="H12" s="14" t="s">
        <v>8399</v>
      </c>
      <c r="I12" s="14" t="str">
        <f>"'"&amp;TabClienteLocalidade4[[#This Row],[Localidade]]&amp;"'"</f>
        <v>'TAPACURA'</v>
      </c>
      <c r="J12" s="14" t="s">
        <v>8399</v>
      </c>
      <c r="K12" s="14" t="str">
        <f>"'"&amp;TabClienteLocalidade4[[#This Row],[Colunas2]]&amp;"'"</f>
        <v>'RECIFE'</v>
      </c>
      <c r="L12" s="14" t="s">
        <v>8399</v>
      </c>
      <c r="M12" s="14" t="str">
        <f>"'"&amp;TabClienteLocalidade4[[#This Row],[UF]]&amp;"'"</f>
        <v>'PE'</v>
      </c>
      <c r="N12" s="14" t="s">
        <v>8399</v>
      </c>
      <c r="O12" s="14" t="str">
        <f>"'"&amp;IFERROR(TabClienteLocalidade4[[#This Row],[Lat]],"")&amp;"'"</f>
        <v>'-8.078891'</v>
      </c>
      <c r="P12" s="14" t="s">
        <v>8399</v>
      </c>
      <c r="Q12" s="14" t="str">
        <f>"'"&amp;IFERROR(TabClienteLocalidade4[[#This Row],[Log]],"")&amp;"'"</f>
        <v>' -34.989313'</v>
      </c>
      <c r="R12" s="14" t="s">
        <v>8399</v>
      </c>
      <c r="S12" s="14" t="str">
        <f t="shared" si="1"/>
        <v>'0'</v>
      </c>
      <c r="T12" s="213" t="s">
        <v>8397</v>
      </c>
      <c r="V12" s="145" t="s">
        <v>338</v>
      </c>
      <c r="W12" s="145" t="s">
        <v>8477</v>
      </c>
      <c r="X12" s="145" t="s">
        <v>1705</v>
      </c>
      <c r="Y12" s="176" t="s">
        <v>1244</v>
      </c>
      <c r="Z12" s="176" t="s">
        <v>7460</v>
      </c>
      <c r="AA12" s="147">
        <f>COUNTIFS(EtaCliente!B:B,AB12,EtaCliente!B:B,"&gt;&amp;1")</f>
        <v>1</v>
      </c>
      <c r="AB12" s="146" t="str">
        <f>IF(TabClienteLocalidade4[[#This Row],[Cliente]]="","",TabClienteLocalidade4[[#This Row],[Cliente]]&amp;" - "&amp;TabClienteLocalidade4[[#This Row],[Localidade]])</f>
        <v>COMPESA - TAPACURA</v>
      </c>
      <c r="AC12" s="191" t="s">
        <v>8624</v>
      </c>
      <c r="AD12" s="191" t="s">
        <v>8625</v>
      </c>
      <c r="AE12" s="191"/>
      <c r="AF12" s="191"/>
      <c r="AG12" s="191"/>
      <c r="AH12" s="191" t="str">
        <f>TabClienteLocalidade4[[#This Row],[Cliente]]&amp;" | "&amp;TabClienteLocalidade4[[#This Row],[Localidade]]</f>
        <v>COMPESA | TAPACURA</v>
      </c>
    </row>
    <row r="13" spans="1:34" ht="12.75" customHeight="1" x14ac:dyDescent="0.2">
      <c r="A13" s="14" t="str">
        <f t="shared" si="0"/>
        <v>(557, 'COMPESA', 'CPR Oeste', 'VARZEA DO UNA', 'CAMARAGIBE', 'PE', '-7.9976742', '-35.0458955', '0'),</v>
      </c>
      <c r="B13" s="14" t="s">
        <v>8395</v>
      </c>
      <c r="C13" s="14">
        <v>557</v>
      </c>
      <c r="D13" s="14" t="s">
        <v>8399</v>
      </c>
      <c r="E13" s="14" t="str">
        <f>"'"&amp;TabClienteLocalidade4[[#This Row],[Cliente]]&amp;"'"</f>
        <v>'COMPESA'</v>
      </c>
      <c r="F13" s="14" t="s">
        <v>8399</v>
      </c>
      <c r="G13" s="14" t="str">
        <f>"'"&amp;TabClienteLocalidade4[[#This Row],[Regional]]&amp;"'"</f>
        <v>'CPR Oeste'</v>
      </c>
      <c r="H13" s="14" t="s">
        <v>8399</v>
      </c>
      <c r="I13" s="14" t="str">
        <f>"'"&amp;TabClienteLocalidade4[[#This Row],[Localidade]]&amp;"'"</f>
        <v>'VARZEA DO UNA'</v>
      </c>
      <c r="J13" s="14" t="s">
        <v>8399</v>
      </c>
      <c r="K13" s="14" t="str">
        <f>"'"&amp;TabClienteLocalidade4[[#This Row],[Colunas2]]&amp;"'"</f>
        <v>'CAMARAGIBE'</v>
      </c>
      <c r="L13" s="14" t="s">
        <v>8399</v>
      </c>
      <c r="M13" s="14" t="str">
        <f>"'"&amp;TabClienteLocalidade4[[#This Row],[UF]]&amp;"'"</f>
        <v>'PE'</v>
      </c>
      <c r="N13" s="14" t="s">
        <v>8399</v>
      </c>
      <c r="O13" s="14" t="str">
        <f>"'"&amp;IFERROR(TabClienteLocalidade4[[#This Row],[Lat]],"")&amp;"'"</f>
        <v>'-7.9976742'</v>
      </c>
      <c r="P13" s="14" t="s">
        <v>8399</v>
      </c>
      <c r="Q13" s="14" t="str">
        <f>"'"&amp;IFERROR(TabClienteLocalidade4[[#This Row],[Log]],"")&amp;"'"</f>
        <v>'-35.0458955'</v>
      </c>
      <c r="R13" s="14" t="s">
        <v>8399</v>
      </c>
      <c r="S13" s="14" t="str">
        <f t="shared" si="1"/>
        <v>'0'</v>
      </c>
      <c r="T13" s="213" t="s">
        <v>8397</v>
      </c>
      <c r="V13" s="145" t="s">
        <v>338</v>
      </c>
      <c r="W13" s="145" t="s">
        <v>8477</v>
      </c>
      <c r="X13" s="145" t="s">
        <v>1709</v>
      </c>
      <c r="Y13" s="176" t="s">
        <v>1244</v>
      </c>
      <c r="Z13" s="176" t="s">
        <v>8183</v>
      </c>
      <c r="AA13" s="147">
        <f>COUNTIFS(EtaCliente!B:B,AB13,EtaCliente!B:B,"&gt;&amp;1")</f>
        <v>1</v>
      </c>
      <c r="AB13" s="146" t="str">
        <f>IF(TabClienteLocalidade4[[#This Row],[Cliente]]="","",TabClienteLocalidade4[[#This Row],[Cliente]]&amp;" - "&amp;TabClienteLocalidade4[[#This Row],[Localidade]])</f>
        <v>COMPESA - VARZEA DO UNA</v>
      </c>
      <c r="AC13" s="191" t="s">
        <v>8626</v>
      </c>
      <c r="AD13" s="191" t="s">
        <v>8627</v>
      </c>
      <c r="AE13" s="191"/>
      <c r="AF13" s="191"/>
      <c r="AG13" s="191"/>
      <c r="AH13" s="191" t="str">
        <f>TabClienteLocalidade4[[#This Row],[Cliente]]&amp;" | "&amp;TabClienteLocalidade4[[#This Row],[Localidade]]</f>
        <v>COMPESA | VARZEA DO UNA</v>
      </c>
    </row>
    <row r="14" spans="1:34" ht="12.75" customHeight="1" x14ac:dyDescent="0.2">
      <c r="A14" s="14" t="str">
        <f t="shared" si="0"/>
        <v>(558, 'COMPESA', 'CPR Oeste', 'MANOEL DE SENA', 'JABOATAO DOS GUARARAPES', 'PE', '-8.1063008', '-35.0154394', '0'),</v>
      </c>
      <c r="B14" s="14" t="s">
        <v>8395</v>
      </c>
      <c r="C14" s="14">
        <v>558</v>
      </c>
      <c r="D14" s="14" t="s">
        <v>8399</v>
      </c>
      <c r="E14" s="14" t="str">
        <f>"'"&amp;TabClienteLocalidade4[[#This Row],[Cliente]]&amp;"'"</f>
        <v>'COMPESA'</v>
      </c>
      <c r="F14" s="14" t="s">
        <v>8399</v>
      </c>
      <c r="G14" s="14" t="str">
        <f>"'"&amp;TabClienteLocalidade4[[#This Row],[Regional]]&amp;"'"</f>
        <v>'CPR Oeste'</v>
      </c>
      <c r="H14" s="14" t="s">
        <v>8399</v>
      </c>
      <c r="I14" s="14" t="str">
        <f>"'"&amp;TabClienteLocalidade4[[#This Row],[Localidade]]&amp;"'"</f>
        <v>'MANOEL DE SENA'</v>
      </c>
      <c r="J14" s="14" t="s">
        <v>8399</v>
      </c>
      <c r="K14" s="14" t="str">
        <f>"'"&amp;TabClienteLocalidade4[[#This Row],[Colunas2]]&amp;"'"</f>
        <v>'JABOATAO DOS GUARARAPES'</v>
      </c>
      <c r="L14" s="14" t="s">
        <v>8399</v>
      </c>
      <c r="M14" s="14" t="str">
        <f>"'"&amp;TabClienteLocalidade4[[#This Row],[UF]]&amp;"'"</f>
        <v>'PE'</v>
      </c>
      <c r="N14" s="14" t="s">
        <v>8399</v>
      </c>
      <c r="O14" s="14" t="str">
        <f>"'"&amp;IFERROR(TabClienteLocalidade4[[#This Row],[Lat]],"")&amp;"'"</f>
        <v>'-8.1063008'</v>
      </c>
      <c r="P14" s="14" t="s">
        <v>8399</v>
      </c>
      <c r="Q14" s="14" t="str">
        <f>"'"&amp;IFERROR(TabClienteLocalidade4[[#This Row],[Log]],"")&amp;"'"</f>
        <v>'-35.0154394'</v>
      </c>
      <c r="R14" s="14" t="s">
        <v>8399</v>
      </c>
      <c r="S14" s="14" t="str">
        <f t="shared" si="1"/>
        <v>'0'</v>
      </c>
      <c r="T14" s="213" t="s">
        <v>8397</v>
      </c>
      <c r="V14" s="145" t="s">
        <v>338</v>
      </c>
      <c r="W14" s="145" t="s">
        <v>8477</v>
      </c>
      <c r="X14" s="145" t="s">
        <v>1672</v>
      </c>
      <c r="Y14" s="176" t="s">
        <v>1244</v>
      </c>
      <c r="Z14" s="176" t="s">
        <v>7478</v>
      </c>
      <c r="AA14" s="147">
        <f>COUNTIFS(EtaCliente!B:B,AB14,EtaCliente!B:B,"&gt;&amp;1")</f>
        <v>1</v>
      </c>
      <c r="AB14" s="146" t="str">
        <f>IF(TabClienteLocalidade4[[#This Row],[Cliente]]="","",TabClienteLocalidade4[[#This Row],[Cliente]]&amp;" - "&amp;TabClienteLocalidade4[[#This Row],[Localidade]])</f>
        <v>COMPESA - MANOEL DE SENA</v>
      </c>
      <c r="AC14" s="191" t="s">
        <v>8628</v>
      </c>
      <c r="AD14" s="191" t="s">
        <v>8629</v>
      </c>
      <c r="AE14" s="191"/>
      <c r="AF14" s="191"/>
      <c r="AG14" s="191"/>
      <c r="AH14" s="191" t="str">
        <f>TabClienteLocalidade4[[#This Row],[Cliente]]&amp;" | "&amp;TabClienteLocalidade4[[#This Row],[Localidade]]</f>
        <v>COMPESA | MANOEL DE SENA</v>
      </c>
    </row>
    <row r="15" spans="1:34" x14ac:dyDescent="0.2">
      <c r="A15" s="14" t="str">
        <f t="shared" si="0"/>
        <v>(559, 'COMPESA', 'CPR Oeste', 'MORENO', 'MORENO', 'PE', '-8.1154835', '-35.1165249', '0'),</v>
      </c>
      <c r="B15" s="14" t="s">
        <v>8395</v>
      </c>
      <c r="C15" s="14">
        <v>559</v>
      </c>
      <c r="D15" s="14" t="s">
        <v>8399</v>
      </c>
      <c r="E15" s="14" t="str">
        <f>"'"&amp;TabClienteLocalidade4[[#This Row],[Cliente]]&amp;"'"</f>
        <v>'COMPESA'</v>
      </c>
      <c r="F15" s="14" t="s">
        <v>8399</v>
      </c>
      <c r="G15" s="14" t="str">
        <f>"'"&amp;TabClienteLocalidade4[[#This Row],[Regional]]&amp;"'"</f>
        <v>'CPR Oeste'</v>
      </c>
      <c r="H15" s="14" t="s">
        <v>8399</v>
      </c>
      <c r="I15" s="14" t="str">
        <f>"'"&amp;TabClienteLocalidade4[[#This Row],[Localidade]]&amp;"'"</f>
        <v>'MORENO'</v>
      </c>
      <c r="J15" s="14" t="s">
        <v>8399</v>
      </c>
      <c r="K15" s="14" t="str">
        <f>"'"&amp;TabClienteLocalidade4[[#This Row],[Colunas2]]&amp;"'"</f>
        <v>'MORENO'</v>
      </c>
      <c r="L15" s="14" t="s">
        <v>8399</v>
      </c>
      <c r="M15" s="14" t="str">
        <f>"'"&amp;TabClienteLocalidade4[[#This Row],[UF]]&amp;"'"</f>
        <v>'PE'</v>
      </c>
      <c r="N15" s="14" t="s">
        <v>8399</v>
      </c>
      <c r="O15" s="14" t="str">
        <f>"'"&amp;IFERROR(TabClienteLocalidade4[[#This Row],[Lat]],"")&amp;"'"</f>
        <v>'-8.1154835'</v>
      </c>
      <c r="P15" s="14" t="s">
        <v>8399</v>
      </c>
      <c r="Q15" s="14" t="str">
        <f>"'"&amp;IFERROR(TabClienteLocalidade4[[#This Row],[Log]],"")&amp;"'"</f>
        <v>'-35.1165249'</v>
      </c>
      <c r="R15" s="14" t="s">
        <v>8399</v>
      </c>
      <c r="S15" s="14" t="str">
        <f t="shared" si="1"/>
        <v>'0'</v>
      </c>
      <c r="T15" s="213" t="s">
        <v>8397</v>
      </c>
      <c r="V15" s="145" t="s">
        <v>338</v>
      </c>
      <c r="W15" s="145" t="s">
        <v>8477</v>
      </c>
      <c r="X15" s="145" t="s">
        <v>1676</v>
      </c>
      <c r="Y15" s="176" t="s">
        <v>1244</v>
      </c>
      <c r="Z15" s="176" t="s">
        <v>1676</v>
      </c>
      <c r="AA15" s="147">
        <f>COUNTIFS(EtaCliente!B:B,AB15,EtaCliente!B:B,"&gt;&amp;1")</f>
        <v>1</v>
      </c>
      <c r="AB15" s="146" t="str">
        <f>IF(TabClienteLocalidade4[[#This Row],[Cliente]]="","",TabClienteLocalidade4[[#This Row],[Cliente]]&amp;" - "&amp;TabClienteLocalidade4[[#This Row],[Localidade]])</f>
        <v>COMPESA - MORENO</v>
      </c>
      <c r="AC15" s="191" t="s">
        <v>8630</v>
      </c>
      <c r="AD15" s="191" t="s">
        <v>8631</v>
      </c>
      <c r="AE15" s="191"/>
      <c r="AF15" s="191"/>
      <c r="AG15" s="191"/>
      <c r="AH15" s="191" t="str">
        <f>TabClienteLocalidade4[[#This Row],[Cliente]]&amp;" | "&amp;TabClienteLocalidade4[[#This Row],[Localidade]]</f>
        <v>COMPESA | MORENO</v>
      </c>
    </row>
    <row r="16" spans="1:34" ht="12.75" customHeight="1" x14ac:dyDescent="0.25">
      <c r="A16" s="14" t="str">
        <f t="shared" si="0"/>
        <v>(560, 'COMPESA', 'CPR Oeste', 'Parque CAPIBARIBE', 'SAO LOURENCO DA MATA', 'PE', '', '', '0'),</v>
      </c>
      <c r="B16" s="14" t="s">
        <v>8395</v>
      </c>
      <c r="C16" s="14">
        <v>560</v>
      </c>
      <c r="D16" s="14" t="s">
        <v>8399</v>
      </c>
      <c r="E16" s="14" t="str">
        <f>"'"&amp;TabClienteLocalidade4[[#This Row],[Cliente]]&amp;"'"</f>
        <v>'COMPESA'</v>
      </c>
      <c r="F16" s="14" t="s">
        <v>8399</v>
      </c>
      <c r="G16" s="14" t="str">
        <f>"'"&amp;TabClienteLocalidade4[[#This Row],[Regional]]&amp;"'"</f>
        <v>'CPR Oeste'</v>
      </c>
      <c r="H16" s="14" t="s">
        <v>8399</v>
      </c>
      <c r="I16" s="14" t="str">
        <f>"'"&amp;TabClienteLocalidade4[[#This Row],[Localidade]]&amp;"'"</f>
        <v>'Parque CAPIBARIBE'</v>
      </c>
      <c r="J16" s="14" t="s">
        <v>8399</v>
      </c>
      <c r="K16" s="14" t="str">
        <f>"'"&amp;TabClienteLocalidade4[[#This Row],[Colunas2]]&amp;"'"</f>
        <v>'SAO LOURENCO DA MATA'</v>
      </c>
      <c r="L16" s="14" t="s">
        <v>8399</v>
      </c>
      <c r="M16" s="14" t="str">
        <f>"'"&amp;TabClienteLocalidade4[[#This Row],[UF]]&amp;"'"</f>
        <v>'PE'</v>
      </c>
      <c r="N16" s="14" t="s">
        <v>8399</v>
      </c>
      <c r="O16" s="14" t="str">
        <f>"'"&amp;IFERROR(TabClienteLocalidade4[[#This Row],[Lat]],"")&amp;"'"</f>
        <v>''</v>
      </c>
      <c r="P16" s="14" t="s">
        <v>8399</v>
      </c>
      <c r="Q16" s="14" t="str">
        <f>"'"&amp;IFERROR(TabClienteLocalidade4[[#This Row],[Log]],"")&amp;"'"</f>
        <v>''</v>
      </c>
      <c r="R16" s="14" t="s">
        <v>8399</v>
      </c>
      <c r="S16" s="14" t="str">
        <f t="shared" si="1"/>
        <v>'0'</v>
      </c>
      <c r="T16" s="213" t="s">
        <v>8397</v>
      </c>
      <c r="V16" s="145" t="s">
        <v>338</v>
      </c>
      <c r="W16" s="150" t="s">
        <v>8477</v>
      </c>
      <c r="X16" s="56" t="s">
        <v>8497</v>
      </c>
      <c r="Y16" s="176" t="s">
        <v>1244</v>
      </c>
      <c r="Z16" s="176" t="s">
        <v>7481</v>
      </c>
      <c r="AA16" s="147">
        <f>COUNTIFS(EtaCliente!B:B,AB16,EtaCliente!B:B,"&gt;&amp;1")</f>
        <v>1</v>
      </c>
      <c r="AB16" s="147" t="str">
        <f>IF(TabClienteLocalidade4[[#This Row],[Cliente]]="","",TabClienteLocalidade4[[#This Row],[Cliente]]&amp;" - "&amp;TabClienteLocalidade4[[#This Row],[Localidade]])</f>
        <v>COMPESA - Parque CAPIBARIBE</v>
      </c>
      <c r="AC16" s="191"/>
      <c r="AD16" s="191"/>
      <c r="AE16" s="191"/>
      <c r="AF16" s="191"/>
      <c r="AG16" s="191"/>
      <c r="AH16" s="191" t="str">
        <f>TabClienteLocalidade4[[#This Row],[Cliente]]&amp;" | "&amp;TabClienteLocalidade4[[#This Row],[Localidade]]</f>
        <v>COMPESA | Parque CAPIBARIBE</v>
      </c>
    </row>
    <row r="17" spans="1:34" ht="12.75" customHeight="1" x14ac:dyDescent="0.2">
      <c r="A17" s="14" t="str">
        <f t="shared" si="0"/>
        <v>(561, 'COMPESA', 'CPR Oeste', 'BONANCA', 'MORENO', 'PE', '-8.112715', '-35.1889356', '0'),</v>
      </c>
      <c r="B17" s="14" t="s">
        <v>8395</v>
      </c>
      <c r="C17" s="14">
        <v>561</v>
      </c>
      <c r="D17" s="14" t="s">
        <v>8399</v>
      </c>
      <c r="E17" s="14" t="str">
        <f>"'"&amp;TabClienteLocalidade4[[#This Row],[Cliente]]&amp;"'"</f>
        <v>'COMPESA'</v>
      </c>
      <c r="F17" s="14" t="s">
        <v>8399</v>
      </c>
      <c r="G17" s="14" t="str">
        <f>"'"&amp;TabClienteLocalidade4[[#This Row],[Regional]]&amp;"'"</f>
        <v>'CPR Oeste'</v>
      </c>
      <c r="H17" s="14" t="s">
        <v>8399</v>
      </c>
      <c r="I17" s="14" t="str">
        <f>"'"&amp;TabClienteLocalidade4[[#This Row],[Localidade]]&amp;"'"</f>
        <v>'BONANCA'</v>
      </c>
      <c r="J17" s="14" t="s">
        <v>8399</v>
      </c>
      <c r="K17" s="14" t="str">
        <f>"'"&amp;TabClienteLocalidade4[[#This Row],[Colunas2]]&amp;"'"</f>
        <v>'MORENO'</v>
      </c>
      <c r="L17" s="14" t="s">
        <v>8399</v>
      </c>
      <c r="M17" s="14" t="str">
        <f>"'"&amp;TabClienteLocalidade4[[#This Row],[UF]]&amp;"'"</f>
        <v>'PE'</v>
      </c>
      <c r="N17" s="14" t="s">
        <v>8399</v>
      </c>
      <c r="O17" s="14" t="str">
        <f>"'"&amp;IFERROR(TabClienteLocalidade4[[#This Row],[Lat]],"")&amp;"'"</f>
        <v>'-8.112715'</v>
      </c>
      <c r="P17" s="14" t="s">
        <v>8399</v>
      </c>
      <c r="Q17" s="14" t="str">
        <f>"'"&amp;IFERROR(TabClienteLocalidade4[[#This Row],[Log]],"")&amp;"'"</f>
        <v>'-35.1889356'</v>
      </c>
      <c r="R17" s="14" t="s">
        <v>8399</v>
      </c>
      <c r="S17" s="14" t="str">
        <f t="shared" si="1"/>
        <v>'0'</v>
      </c>
      <c r="T17" s="213" t="s">
        <v>8397</v>
      </c>
      <c r="V17" s="145" t="s">
        <v>338</v>
      </c>
      <c r="W17" s="143" t="s">
        <v>8477</v>
      </c>
      <c r="X17" s="27" t="s">
        <v>8095</v>
      </c>
      <c r="Y17" s="176" t="s">
        <v>1244</v>
      </c>
      <c r="Z17" s="176" t="s">
        <v>1676</v>
      </c>
      <c r="AA17" s="147">
        <f>COUNTIFS(EtaCliente!B:B,AB17,EtaCliente!B:B,"&gt;&amp;1")</f>
        <v>1</v>
      </c>
      <c r="AB17" s="147" t="str">
        <f>IF(TabClienteLocalidade4[[#This Row],[Cliente]]="","",TabClienteLocalidade4[[#This Row],[Cliente]]&amp;" - "&amp;TabClienteLocalidade4[[#This Row],[Localidade]])</f>
        <v>COMPESA - BONANCA</v>
      </c>
      <c r="AC17" s="191" t="s">
        <v>8632</v>
      </c>
      <c r="AD17" s="191" t="s">
        <v>8633</v>
      </c>
      <c r="AE17" s="191"/>
      <c r="AF17" s="191"/>
      <c r="AG17" s="191"/>
      <c r="AH17" s="191" t="str">
        <f>TabClienteLocalidade4[[#This Row],[Cliente]]&amp;" | "&amp;TabClienteLocalidade4[[#This Row],[Localidade]]</f>
        <v>COMPESA | BONANCA</v>
      </c>
    </row>
    <row r="18" spans="1:34" x14ac:dyDescent="0.2">
      <c r="A18" s="14" t="str">
        <f t="shared" si="0"/>
        <v>(562, 'COMPESA', 'CPR Oeste', 'MATRIZ DA LUZ', 'SAO LOURENCO DA MATA', 'PE', '-8.0379142', '-35.1006084', '0'),</v>
      </c>
      <c r="B18" s="14" t="s">
        <v>8395</v>
      </c>
      <c r="C18" s="14">
        <v>562</v>
      </c>
      <c r="D18" s="14" t="s">
        <v>8399</v>
      </c>
      <c r="E18" s="14" t="str">
        <f>"'"&amp;TabClienteLocalidade4[[#This Row],[Cliente]]&amp;"'"</f>
        <v>'COMPESA'</v>
      </c>
      <c r="F18" s="14" t="s">
        <v>8399</v>
      </c>
      <c r="G18" s="14" t="str">
        <f>"'"&amp;TabClienteLocalidade4[[#This Row],[Regional]]&amp;"'"</f>
        <v>'CPR Oeste'</v>
      </c>
      <c r="H18" s="14" t="s">
        <v>8399</v>
      </c>
      <c r="I18" s="14" t="str">
        <f>"'"&amp;TabClienteLocalidade4[[#This Row],[Localidade]]&amp;"'"</f>
        <v>'MATRIZ DA LUZ'</v>
      </c>
      <c r="J18" s="14" t="s">
        <v>8399</v>
      </c>
      <c r="K18" s="14" t="str">
        <f>"'"&amp;TabClienteLocalidade4[[#This Row],[Colunas2]]&amp;"'"</f>
        <v>'SAO LOURENCO DA MATA'</v>
      </c>
      <c r="L18" s="14" t="s">
        <v>8399</v>
      </c>
      <c r="M18" s="14" t="str">
        <f>"'"&amp;TabClienteLocalidade4[[#This Row],[UF]]&amp;"'"</f>
        <v>'PE'</v>
      </c>
      <c r="N18" s="14" t="s">
        <v>8399</v>
      </c>
      <c r="O18" s="14" t="str">
        <f>"'"&amp;IFERROR(TabClienteLocalidade4[[#This Row],[Lat]],"")&amp;"'"</f>
        <v>'-8.0379142'</v>
      </c>
      <c r="P18" s="14" t="s">
        <v>8399</v>
      </c>
      <c r="Q18" s="14" t="str">
        <f>"'"&amp;IFERROR(TabClienteLocalidade4[[#This Row],[Log]],"")&amp;"'"</f>
        <v>'-35.1006084'</v>
      </c>
      <c r="R18" s="14" t="s">
        <v>8399</v>
      </c>
      <c r="S18" s="14" t="str">
        <f t="shared" si="1"/>
        <v>'0'</v>
      </c>
      <c r="T18" s="213" t="s">
        <v>8397</v>
      </c>
      <c r="V18" s="145" t="s">
        <v>338</v>
      </c>
      <c r="W18" s="143" t="s">
        <v>8477</v>
      </c>
      <c r="X18" s="27" t="s">
        <v>8498</v>
      </c>
      <c r="Y18" s="176" t="s">
        <v>1244</v>
      </c>
      <c r="Z18" s="176" t="s">
        <v>7481</v>
      </c>
      <c r="AA18" s="147">
        <f>COUNTIFS(EtaCliente!B:B,AB18,EtaCliente!B:B,"&gt;&amp;1")</f>
        <v>0</v>
      </c>
      <c r="AB18" s="147" t="str">
        <f>IF(TabClienteLocalidade4[[#This Row],[Cliente]]="","",TabClienteLocalidade4[[#This Row],[Cliente]]&amp;" - "&amp;TabClienteLocalidade4[[#This Row],[Localidade]])</f>
        <v>COMPESA - MATRIZ DA LUZ</v>
      </c>
      <c r="AC18" s="191" t="s">
        <v>8634</v>
      </c>
      <c r="AD18" s="191" t="s">
        <v>8635</v>
      </c>
      <c r="AE18" s="191"/>
      <c r="AF18" s="191"/>
      <c r="AG18" s="191"/>
      <c r="AH18" s="191" t="str">
        <f>TabClienteLocalidade4[[#This Row],[Cliente]]&amp;" | "&amp;TabClienteLocalidade4[[#This Row],[Localidade]]</f>
        <v>COMPESA | MATRIZ DA LUZ</v>
      </c>
    </row>
    <row r="19" spans="1:34" x14ac:dyDescent="0.2">
      <c r="A19" s="14" t="str">
        <f t="shared" si="0"/>
        <v>(563, 'COMPESA', 'CPR Sul', 'SUAPE', 'IPOJUCA', 'PE', '-8.3674337', '-35.01863', '0'),</v>
      </c>
      <c r="B19" s="14" t="s">
        <v>8395</v>
      </c>
      <c r="C19" s="14">
        <v>563</v>
      </c>
      <c r="D19" s="14" t="s">
        <v>8399</v>
      </c>
      <c r="E19" s="14" t="str">
        <f>"'"&amp;TabClienteLocalidade4[[#This Row],[Cliente]]&amp;"'"</f>
        <v>'COMPESA'</v>
      </c>
      <c r="F19" s="14" t="s">
        <v>8399</v>
      </c>
      <c r="G19" s="14" t="str">
        <f>"'"&amp;TabClienteLocalidade4[[#This Row],[Regional]]&amp;"'"</f>
        <v>'CPR Sul'</v>
      </c>
      <c r="H19" s="14" t="s">
        <v>8399</v>
      </c>
      <c r="I19" s="14" t="str">
        <f>"'"&amp;TabClienteLocalidade4[[#This Row],[Localidade]]&amp;"'"</f>
        <v>'SUAPE'</v>
      </c>
      <c r="J19" s="14" t="s">
        <v>8399</v>
      </c>
      <c r="K19" s="14" t="str">
        <f>"'"&amp;TabClienteLocalidade4[[#This Row],[Colunas2]]&amp;"'"</f>
        <v>'IPOJUCA'</v>
      </c>
      <c r="L19" s="14" t="s">
        <v>8399</v>
      </c>
      <c r="M19" s="14" t="str">
        <f>"'"&amp;TabClienteLocalidade4[[#This Row],[UF]]&amp;"'"</f>
        <v>'PE'</v>
      </c>
      <c r="N19" s="14" t="s">
        <v>8399</v>
      </c>
      <c r="O19" s="14" t="str">
        <f>"'"&amp;IFERROR(TabClienteLocalidade4[[#This Row],[Lat]],"")&amp;"'"</f>
        <v>'-8.3674337'</v>
      </c>
      <c r="P19" s="14" t="s">
        <v>8399</v>
      </c>
      <c r="Q19" s="14" t="str">
        <f>"'"&amp;IFERROR(TabClienteLocalidade4[[#This Row],[Log]],"")&amp;"'"</f>
        <v>'-35.01863'</v>
      </c>
      <c r="R19" s="14" t="s">
        <v>8399</v>
      </c>
      <c r="S19" s="14" t="str">
        <f t="shared" si="1"/>
        <v>'0'</v>
      </c>
      <c r="T19" s="213" t="s">
        <v>8397</v>
      </c>
      <c r="V19" s="145" t="s">
        <v>338</v>
      </c>
      <c r="W19" s="143" t="s">
        <v>8478</v>
      </c>
      <c r="X19" s="145" t="s">
        <v>1701</v>
      </c>
      <c r="Y19" s="176" t="s">
        <v>1244</v>
      </c>
      <c r="Z19" s="176" t="s">
        <v>8110</v>
      </c>
      <c r="AA19" s="147">
        <f>COUNTIFS(EtaCliente!B:B,AB19,EtaCliente!B:B,"&gt;&amp;1")</f>
        <v>1</v>
      </c>
      <c r="AB19" s="147" t="str">
        <f>IF(TabClienteLocalidade4[[#This Row],[Cliente]]="","",TabClienteLocalidade4[[#This Row],[Cliente]]&amp;" - "&amp;TabClienteLocalidade4[[#This Row],[Localidade]])</f>
        <v>COMPESA - SUAPE</v>
      </c>
      <c r="AC19" s="191" t="s">
        <v>8636</v>
      </c>
      <c r="AD19" s="191" t="s">
        <v>8637</v>
      </c>
      <c r="AE19" s="191"/>
      <c r="AF19" s="191"/>
      <c r="AG19" s="191"/>
      <c r="AH19" s="191" t="str">
        <f>TabClienteLocalidade4[[#This Row],[Cliente]]&amp;" | "&amp;TabClienteLocalidade4[[#This Row],[Localidade]]</f>
        <v>COMPESA | SUAPE</v>
      </c>
    </row>
    <row r="20" spans="1:34" ht="12.75" customHeight="1" x14ac:dyDescent="0.2">
      <c r="A20" s="14" t="str">
        <f t="shared" si="0"/>
        <v>(564, 'COMPESA', 'CPR Sul', 'PORTO DE GALINHAS', 'IPOJUCA', 'PE', '-8.5053531', '-35.0245357', '0'),</v>
      </c>
      <c r="B20" s="14" t="s">
        <v>8395</v>
      </c>
      <c r="C20" s="14">
        <v>564</v>
      </c>
      <c r="D20" s="14" t="s">
        <v>8399</v>
      </c>
      <c r="E20" s="14" t="str">
        <f>"'"&amp;TabClienteLocalidade4[[#This Row],[Cliente]]&amp;"'"</f>
        <v>'COMPESA'</v>
      </c>
      <c r="F20" s="14" t="s">
        <v>8399</v>
      </c>
      <c r="G20" s="14" t="str">
        <f>"'"&amp;TabClienteLocalidade4[[#This Row],[Regional]]&amp;"'"</f>
        <v>'CPR Sul'</v>
      </c>
      <c r="H20" s="14" t="s">
        <v>8399</v>
      </c>
      <c r="I20" s="14" t="str">
        <f>"'"&amp;TabClienteLocalidade4[[#This Row],[Localidade]]&amp;"'"</f>
        <v>'PORTO DE GALINHAS'</v>
      </c>
      <c r="J20" s="14" t="s">
        <v>8399</v>
      </c>
      <c r="K20" s="14" t="str">
        <f>"'"&amp;TabClienteLocalidade4[[#This Row],[Colunas2]]&amp;"'"</f>
        <v>'IPOJUCA'</v>
      </c>
      <c r="L20" s="14" t="s">
        <v>8399</v>
      </c>
      <c r="M20" s="14" t="str">
        <f>"'"&amp;TabClienteLocalidade4[[#This Row],[UF]]&amp;"'"</f>
        <v>'PE'</v>
      </c>
      <c r="N20" s="14" t="s">
        <v>8399</v>
      </c>
      <c r="O20" s="14" t="str">
        <f>"'"&amp;IFERROR(TabClienteLocalidade4[[#This Row],[Lat]],"")&amp;"'"</f>
        <v>'-8.5053531'</v>
      </c>
      <c r="P20" s="14" t="s">
        <v>8399</v>
      </c>
      <c r="Q20" s="14" t="str">
        <f>"'"&amp;IFERROR(TabClienteLocalidade4[[#This Row],[Log]],"")&amp;"'"</f>
        <v>'-35.0245357'</v>
      </c>
      <c r="R20" s="14" t="s">
        <v>8399</v>
      </c>
      <c r="S20" s="14" t="str">
        <f t="shared" si="1"/>
        <v>'0'</v>
      </c>
      <c r="T20" s="213" t="s">
        <v>8397</v>
      </c>
      <c r="V20" s="145" t="s">
        <v>338</v>
      </c>
      <c r="W20" s="143" t="s">
        <v>8478</v>
      </c>
      <c r="X20" s="27" t="s">
        <v>1686</v>
      </c>
      <c r="Y20" s="176" t="s">
        <v>1244</v>
      </c>
      <c r="Z20" s="176" t="s">
        <v>8110</v>
      </c>
      <c r="AA20" s="147">
        <f>COUNTIFS(EtaCliente!B:B,AB20,EtaCliente!B:B,"&gt;&amp;1")</f>
        <v>1</v>
      </c>
      <c r="AB20" s="147" t="str">
        <f>IF(TabClienteLocalidade4[[#This Row],[Cliente]]="","",TabClienteLocalidade4[[#This Row],[Cliente]]&amp;" - "&amp;TabClienteLocalidade4[[#This Row],[Localidade]])</f>
        <v>COMPESA - PORTO DE GALINHAS</v>
      </c>
      <c r="AC20" s="191" t="s">
        <v>8638</v>
      </c>
      <c r="AD20" s="191" t="s">
        <v>8639</v>
      </c>
      <c r="AE20" s="191"/>
      <c r="AF20" s="191"/>
      <c r="AG20" s="191"/>
      <c r="AH20" s="191" t="str">
        <f>TabClienteLocalidade4[[#This Row],[Cliente]]&amp;" | "&amp;TabClienteLocalidade4[[#This Row],[Localidade]]</f>
        <v>COMPESA | PORTO DE GALINHAS</v>
      </c>
    </row>
    <row r="21" spans="1:34" ht="12.75" customHeight="1" x14ac:dyDescent="0.2">
      <c r="A21" s="14" t="str">
        <f t="shared" si="0"/>
        <v>(565, 'COMPESA', 'CPR Sul', 'IPOJUCA', 'IPOJUCA', 'PE', '-8.3963235', '-35.0627919', '0'),</v>
      </c>
      <c r="B21" s="14" t="s">
        <v>8395</v>
      </c>
      <c r="C21" s="14">
        <v>565</v>
      </c>
      <c r="D21" s="14" t="s">
        <v>8399</v>
      </c>
      <c r="E21" s="14" t="str">
        <f>"'"&amp;TabClienteLocalidade4[[#This Row],[Cliente]]&amp;"'"</f>
        <v>'COMPESA'</v>
      </c>
      <c r="F21" s="14" t="s">
        <v>8399</v>
      </c>
      <c r="G21" s="14" t="str">
        <f>"'"&amp;TabClienteLocalidade4[[#This Row],[Regional]]&amp;"'"</f>
        <v>'CPR Sul'</v>
      </c>
      <c r="H21" s="14" t="s">
        <v>8399</v>
      </c>
      <c r="I21" s="14" t="str">
        <f>"'"&amp;TabClienteLocalidade4[[#This Row],[Localidade]]&amp;"'"</f>
        <v>'IPOJUCA'</v>
      </c>
      <c r="J21" s="14" t="s">
        <v>8399</v>
      </c>
      <c r="K21" s="14" t="str">
        <f>"'"&amp;TabClienteLocalidade4[[#This Row],[Colunas2]]&amp;"'"</f>
        <v>'IPOJUCA'</v>
      </c>
      <c r="L21" s="14" t="s">
        <v>8399</v>
      </c>
      <c r="M21" s="14" t="str">
        <f>"'"&amp;TabClienteLocalidade4[[#This Row],[UF]]&amp;"'"</f>
        <v>'PE'</v>
      </c>
      <c r="N21" s="14" t="s">
        <v>8399</v>
      </c>
      <c r="O21" s="14" t="str">
        <f>"'"&amp;IFERROR(TabClienteLocalidade4[[#This Row],[Lat]],"")&amp;"'"</f>
        <v>'-8.3963235'</v>
      </c>
      <c r="P21" s="14" t="s">
        <v>8399</v>
      </c>
      <c r="Q21" s="14" t="str">
        <f>"'"&amp;IFERROR(TabClienteLocalidade4[[#This Row],[Log]],"")&amp;"'"</f>
        <v>'-35.0627919'</v>
      </c>
      <c r="R21" s="14" t="s">
        <v>8399</v>
      </c>
      <c r="S21" s="14" t="str">
        <f t="shared" si="1"/>
        <v>'0'</v>
      </c>
      <c r="T21" s="213" t="s">
        <v>8397</v>
      </c>
      <c r="V21" s="145" t="s">
        <v>338</v>
      </c>
      <c r="W21" s="150" t="s">
        <v>8478</v>
      </c>
      <c r="X21" s="145" t="s">
        <v>8110</v>
      </c>
      <c r="Y21" s="176" t="s">
        <v>1244</v>
      </c>
      <c r="Z21" s="176" t="s">
        <v>8110</v>
      </c>
      <c r="AA21" s="147">
        <f>COUNTIFS(EtaCliente!B:B,AB21,EtaCliente!B:B,"&gt;&amp;1")</f>
        <v>1</v>
      </c>
      <c r="AB21" s="147" t="str">
        <f>IF(TabClienteLocalidade4[[#This Row],[Cliente]]="","",TabClienteLocalidade4[[#This Row],[Cliente]]&amp;" - "&amp;TabClienteLocalidade4[[#This Row],[Localidade]])</f>
        <v>COMPESA - IPOJUCA</v>
      </c>
      <c r="AC21" s="191" t="s">
        <v>8640</v>
      </c>
      <c r="AD21" s="191" t="s">
        <v>8641</v>
      </c>
      <c r="AE21" s="191"/>
      <c r="AF21" s="191"/>
      <c r="AG21" s="191"/>
      <c r="AH21" s="191" t="str">
        <f>TabClienteLocalidade4[[#This Row],[Cliente]]&amp;" | "&amp;TabClienteLocalidade4[[#This Row],[Localidade]]</f>
        <v>COMPESA | IPOJUCA</v>
      </c>
    </row>
    <row r="22" spans="1:34" ht="12.75" customHeight="1" x14ac:dyDescent="0.2">
      <c r="A22" s="14" t="str">
        <f t="shared" si="0"/>
        <v>(566, 'COMPESA', 'CPR Sul', 'CAMELA', 'IPOJUCA', 'PE', '-8.5098322', '-35.1224096', '0'),</v>
      </c>
      <c r="B22" s="14" t="s">
        <v>8395</v>
      </c>
      <c r="C22" s="14">
        <v>566</v>
      </c>
      <c r="D22" s="14" t="s">
        <v>8399</v>
      </c>
      <c r="E22" s="14" t="str">
        <f>"'"&amp;TabClienteLocalidade4[[#This Row],[Cliente]]&amp;"'"</f>
        <v>'COMPESA'</v>
      </c>
      <c r="F22" s="14" t="s">
        <v>8399</v>
      </c>
      <c r="G22" s="14" t="str">
        <f>"'"&amp;TabClienteLocalidade4[[#This Row],[Regional]]&amp;"'"</f>
        <v>'CPR Sul'</v>
      </c>
      <c r="H22" s="14" t="s">
        <v>8399</v>
      </c>
      <c r="I22" s="14" t="str">
        <f>"'"&amp;TabClienteLocalidade4[[#This Row],[Localidade]]&amp;"'"</f>
        <v>'CAMELA'</v>
      </c>
      <c r="J22" s="14" t="s">
        <v>8399</v>
      </c>
      <c r="K22" s="14" t="str">
        <f>"'"&amp;TabClienteLocalidade4[[#This Row],[Colunas2]]&amp;"'"</f>
        <v>'IPOJUCA'</v>
      </c>
      <c r="L22" s="14" t="s">
        <v>8399</v>
      </c>
      <c r="M22" s="14" t="str">
        <f>"'"&amp;TabClienteLocalidade4[[#This Row],[UF]]&amp;"'"</f>
        <v>'PE'</v>
      </c>
      <c r="N22" s="14" t="s">
        <v>8399</v>
      </c>
      <c r="O22" s="14" t="str">
        <f>"'"&amp;IFERROR(TabClienteLocalidade4[[#This Row],[Lat]],"")&amp;"'"</f>
        <v>'-8.5098322'</v>
      </c>
      <c r="P22" s="14" t="s">
        <v>8399</v>
      </c>
      <c r="Q22" s="14" t="str">
        <f>"'"&amp;IFERROR(TabClienteLocalidade4[[#This Row],[Log]],"")&amp;"'"</f>
        <v>'-35.1224096'</v>
      </c>
      <c r="R22" s="14" t="s">
        <v>8399</v>
      </c>
      <c r="S22" s="14" t="str">
        <f t="shared" si="1"/>
        <v>'0'</v>
      </c>
      <c r="T22" s="213" t="s">
        <v>8397</v>
      </c>
      <c r="V22" s="145" t="s">
        <v>338</v>
      </c>
      <c r="W22" s="143" t="s">
        <v>8478</v>
      </c>
      <c r="X22" s="145" t="s">
        <v>8099</v>
      </c>
      <c r="Y22" s="176" t="s">
        <v>1244</v>
      </c>
      <c r="Z22" s="176" t="s">
        <v>8110</v>
      </c>
      <c r="AA22" s="147">
        <f>COUNTIFS(EtaCliente!B:B,AB22,EtaCliente!B:B,"&gt;&amp;1")</f>
        <v>1</v>
      </c>
      <c r="AB22" s="147" t="str">
        <f>IF(TabClienteLocalidade4[[#This Row],[Cliente]]="","",TabClienteLocalidade4[[#This Row],[Cliente]]&amp;" - "&amp;TabClienteLocalidade4[[#This Row],[Localidade]])</f>
        <v>COMPESA - CAMELA</v>
      </c>
      <c r="AC22" s="191" t="s">
        <v>8642</v>
      </c>
      <c r="AD22" s="191" t="s">
        <v>8643</v>
      </c>
      <c r="AE22" s="191"/>
      <c r="AF22" s="191"/>
      <c r="AG22" s="191"/>
      <c r="AH22" s="191" t="str">
        <f>TabClienteLocalidade4[[#This Row],[Cliente]]&amp;" | "&amp;TabClienteLocalidade4[[#This Row],[Localidade]]</f>
        <v>COMPESA | CAMELA</v>
      </c>
    </row>
    <row r="23" spans="1:34" x14ac:dyDescent="0.2">
      <c r="A23" s="14" t="str">
        <f t="shared" si="0"/>
        <v>(567, 'COMPESA', 'CPP', 'MARCOS FREIRE - CAPTACAO', 'JABOATAO DOS GUARARAPES', 'PE', '-8.1592854', '-34.9790225', '0'),</v>
      </c>
      <c r="B23" s="14" t="s">
        <v>8395</v>
      </c>
      <c r="C23" s="14">
        <v>567</v>
      </c>
      <c r="D23" s="14" t="s">
        <v>8399</v>
      </c>
      <c r="E23" s="14" t="str">
        <f>"'"&amp;TabClienteLocalidade4[[#This Row],[Cliente]]&amp;"'"</f>
        <v>'COMPESA'</v>
      </c>
      <c r="F23" s="14" t="s">
        <v>8399</v>
      </c>
      <c r="G23" s="14" t="str">
        <f>"'"&amp;TabClienteLocalidade4[[#This Row],[Regional]]&amp;"'"</f>
        <v>'CPP'</v>
      </c>
      <c r="H23" s="14" t="s">
        <v>8399</v>
      </c>
      <c r="I23" s="14" t="str">
        <f>"'"&amp;TabClienteLocalidade4[[#This Row],[Localidade]]&amp;"'"</f>
        <v>'MARCOS FREIRE - CAPTACAO'</v>
      </c>
      <c r="J23" s="14" t="s">
        <v>8399</v>
      </c>
      <c r="K23" s="14" t="str">
        <f>"'"&amp;TabClienteLocalidade4[[#This Row],[Colunas2]]&amp;"'"</f>
        <v>'JABOATAO DOS GUARARAPES'</v>
      </c>
      <c r="L23" s="14" t="s">
        <v>8399</v>
      </c>
      <c r="M23" s="14" t="str">
        <f>"'"&amp;TabClienteLocalidade4[[#This Row],[UF]]&amp;"'"</f>
        <v>'PE'</v>
      </c>
      <c r="N23" s="14" t="s">
        <v>8399</v>
      </c>
      <c r="O23" s="14" t="str">
        <f>"'"&amp;IFERROR(TabClienteLocalidade4[[#This Row],[Lat]],"")&amp;"'"</f>
        <v>'-8.1592854'</v>
      </c>
      <c r="P23" s="14" t="s">
        <v>8399</v>
      </c>
      <c r="Q23" s="14" t="str">
        <f>"'"&amp;IFERROR(TabClienteLocalidade4[[#This Row],[Log]],"")&amp;"'"</f>
        <v>'-34.9790225'</v>
      </c>
      <c r="R23" s="14" t="s">
        <v>8399</v>
      </c>
      <c r="S23" s="14" t="str">
        <f t="shared" si="1"/>
        <v>'0'</v>
      </c>
      <c r="T23" s="213" t="s">
        <v>8397</v>
      </c>
      <c r="V23" s="145" t="s">
        <v>338</v>
      </c>
      <c r="W23" s="143" t="s">
        <v>8479</v>
      </c>
      <c r="X23" s="145" t="s">
        <v>8499</v>
      </c>
      <c r="Y23" s="176" t="s">
        <v>1244</v>
      </c>
      <c r="Z23" s="176" t="s">
        <v>7478</v>
      </c>
      <c r="AA23" s="147">
        <f>COUNTIFS(EtaCliente!B:B,AB23,EtaCliente!B:B,"&gt;&amp;1")</f>
        <v>0</v>
      </c>
      <c r="AB23" s="147" t="str">
        <f>IF(TabClienteLocalidade4[[#This Row],[Cliente]]="","",TabClienteLocalidade4[[#This Row],[Cliente]]&amp;" - "&amp;TabClienteLocalidade4[[#This Row],[Localidade]])</f>
        <v>COMPESA - MARCOS FREIRE - CAPTACAO</v>
      </c>
      <c r="AC23" s="191" t="s">
        <v>8644</v>
      </c>
      <c r="AD23" s="191" t="s">
        <v>8645</v>
      </c>
      <c r="AE23" s="191"/>
      <c r="AF23" s="191"/>
      <c r="AG23" s="191"/>
      <c r="AH23" s="191" t="str">
        <f>TabClienteLocalidade4[[#This Row],[Cliente]]&amp;" | "&amp;TabClienteLocalidade4[[#This Row],[Localidade]]</f>
        <v>COMPESA | MARCOS FREIRE - CAPTACAO</v>
      </c>
    </row>
    <row r="24" spans="1:34" x14ac:dyDescent="0.2">
      <c r="A24" s="14" t="str">
        <f t="shared" si="0"/>
        <v>(568, 'COMPESA', 'CPP', 'MARCOS FREIRE - CONV. E COMP.', 'JABOATAO DOS GUARARAPES', 'PE', '-8.1324548', '-34.9742716', '0'),</v>
      </c>
      <c r="B24" s="14" t="s">
        <v>8395</v>
      </c>
      <c r="C24" s="14">
        <v>568</v>
      </c>
      <c r="D24" s="14" t="s">
        <v>8399</v>
      </c>
      <c r="E24" s="14" t="str">
        <f>"'"&amp;TabClienteLocalidade4[[#This Row],[Cliente]]&amp;"'"</f>
        <v>'COMPESA'</v>
      </c>
      <c r="F24" s="14" t="s">
        <v>8399</v>
      </c>
      <c r="G24" s="14" t="str">
        <f>"'"&amp;TabClienteLocalidade4[[#This Row],[Regional]]&amp;"'"</f>
        <v>'CPP'</v>
      </c>
      <c r="H24" s="14" t="s">
        <v>8399</v>
      </c>
      <c r="I24" s="14" t="str">
        <f>"'"&amp;TabClienteLocalidade4[[#This Row],[Localidade]]&amp;"'"</f>
        <v>'MARCOS FREIRE - CONV. E COMP.'</v>
      </c>
      <c r="J24" s="14" t="s">
        <v>8399</v>
      </c>
      <c r="K24" s="14" t="str">
        <f>"'"&amp;TabClienteLocalidade4[[#This Row],[Colunas2]]&amp;"'"</f>
        <v>'JABOATAO DOS GUARARAPES'</v>
      </c>
      <c r="L24" s="14" t="s">
        <v>8399</v>
      </c>
      <c r="M24" s="14" t="str">
        <f>"'"&amp;TabClienteLocalidade4[[#This Row],[UF]]&amp;"'"</f>
        <v>'PE'</v>
      </c>
      <c r="N24" s="14" t="s">
        <v>8399</v>
      </c>
      <c r="O24" s="14" t="str">
        <f>"'"&amp;IFERROR(TabClienteLocalidade4[[#This Row],[Lat]],"")&amp;"'"</f>
        <v>'-8.1324548'</v>
      </c>
      <c r="P24" s="14" t="s">
        <v>8399</v>
      </c>
      <c r="Q24" s="14" t="str">
        <f>"'"&amp;IFERROR(TabClienteLocalidade4[[#This Row],[Log]],"")&amp;"'"</f>
        <v>'-34.9742716'</v>
      </c>
      <c r="R24" s="14" t="s">
        <v>8399</v>
      </c>
      <c r="S24" s="14" t="str">
        <f t="shared" si="1"/>
        <v>'0'</v>
      </c>
      <c r="T24" s="213" t="s">
        <v>8397</v>
      </c>
      <c r="V24" s="145" t="s">
        <v>338</v>
      </c>
      <c r="W24" s="143" t="s">
        <v>8479</v>
      </c>
      <c r="X24" s="27" t="s">
        <v>8500</v>
      </c>
      <c r="Y24" s="176" t="s">
        <v>1244</v>
      </c>
      <c r="Z24" s="176" t="s">
        <v>7478</v>
      </c>
      <c r="AA24" s="147">
        <f>COUNTIFS(EtaCliente!B:B,AB24,EtaCliente!B:B,"&gt;&amp;1")</f>
        <v>0</v>
      </c>
      <c r="AB24" s="147" t="str">
        <f>IF(TabClienteLocalidade4[[#This Row],[Cliente]]="","",TabClienteLocalidade4[[#This Row],[Cliente]]&amp;" - "&amp;TabClienteLocalidade4[[#This Row],[Localidade]])</f>
        <v>COMPESA - MARCOS FREIRE - CONV. E COMP.</v>
      </c>
      <c r="AC24" s="191" t="s">
        <v>8646</v>
      </c>
      <c r="AD24" s="191" t="s">
        <v>8647</v>
      </c>
      <c r="AE24" s="191"/>
      <c r="AF24" s="191"/>
      <c r="AG24" s="191"/>
      <c r="AH24" s="191" t="str">
        <f>TabClienteLocalidade4[[#This Row],[Cliente]]&amp;" | "&amp;TabClienteLocalidade4[[#This Row],[Localidade]]</f>
        <v>COMPESA | MARCOS FREIRE - CONV. E COMP.</v>
      </c>
    </row>
    <row r="25" spans="1:34" ht="12.75" customHeight="1" x14ac:dyDescent="0.2">
      <c r="A25" s="14" t="str">
        <f t="shared" si="0"/>
        <v>(569, 'COMPESA', 'CPP', 'CHARNECA', 'CABO DE SANTO AGOSTINHO', 'PE', '-8.2967842', '-35.0624423', '0'),</v>
      </c>
      <c r="B25" s="14" t="s">
        <v>8395</v>
      </c>
      <c r="C25" s="14">
        <v>569</v>
      </c>
      <c r="D25" s="14" t="s">
        <v>8399</v>
      </c>
      <c r="E25" s="14" t="str">
        <f>"'"&amp;TabClienteLocalidade4[[#This Row],[Cliente]]&amp;"'"</f>
        <v>'COMPESA'</v>
      </c>
      <c r="F25" s="14" t="s">
        <v>8399</v>
      </c>
      <c r="G25" s="14" t="str">
        <f>"'"&amp;TabClienteLocalidade4[[#This Row],[Regional]]&amp;"'"</f>
        <v>'CPP'</v>
      </c>
      <c r="H25" s="14" t="s">
        <v>8399</v>
      </c>
      <c r="I25" s="14" t="str">
        <f>"'"&amp;TabClienteLocalidade4[[#This Row],[Localidade]]&amp;"'"</f>
        <v>'CHARNECA'</v>
      </c>
      <c r="J25" s="14" t="s">
        <v>8399</v>
      </c>
      <c r="K25" s="14" t="str">
        <f>"'"&amp;TabClienteLocalidade4[[#This Row],[Colunas2]]&amp;"'"</f>
        <v>'CABO DE SANTO AGOSTINHO'</v>
      </c>
      <c r="L25" s="14" t="s">
        <v>8399</v>
      </c>
      <c r="M25" s="14" t="str">
        <f>"'"&amp;TabClienteLocalidade4[[#This Row],[UF]]&amp;"'"</f>
        <v>'PE'</v>
      </c>
      <c r="N25" s="14" t="s">
        <v>8399</v>
      </c>
      <c r="O25" s="14" t="str">
        <f>"'"&amp;IFERROR(TabClienteLocalidade4[[#This Row],[Lat]],"")&amp;"'"</f>
        <v>'-8.2967842'</v>
      </c>
      <c r="P25" s="14" t="s">
        <v>8399</v>
      </c>
      <c r="Q25" s="14" t="str">
        <f>"'"&amp;IFERROR(TabClienteLocalidade4[[#This Row],[Log]],"")&amp;"'"</f>
        <v>'-35.0624423'</v>
      </c>
      <c r="R25" s="14" t="s">
        <v>8399</v>
      </c>
      <c r="S25" s="14" t="str">
        <f t="shared" si="1"/>
        <v>'0'</v>
      </c>
      <c r="T25" s="213" t="s">
        <v>8397</v>
      </c>
      <c r="V25" s="145" t="s">
        <v>338</v>
      </c>
      <c r="W25" s="143" t="s">
        <v>8479</v>
      </c>
      <c r="X25" s="27" t="s">
        <v>8103</v>
      </c>
      <c r="Y25" s="176" t="s">
        <v>1244</v>
      </c>
      <c r="Z25" s="176" t="s">
        <v>7477</v>
      </c>
      <c r="AA25" s="147">
        <f>COUNTIFS(EtaCliente!B:B,AB25,EtaCliente!B:B,"&gt;&amp;1")</f>
        <v>1</v>
      </c>
      <c r="AB25" s="147" t="str">
        <f>IF(TabClienteLocalidade4[[#This Row],[Cliente]]="","",TabClienteLocalidade4[[#This Row],[Cliente]]&amp;" - "&amp;TabClienteLocalidade4[[#This Row],[Localidade]])</f>
        <v>COMPESA - CHARNECA</v>
      </c>
      <c r="AC25" s="191" t="s">
        <v>8648</v>
      </c>
      <c r="AD25" s="191" t="s">
        <v>8649</v>
      </c>
      <c r="AE25" s="191"/>
      <c r="AF25" s="191"/>
      <c r="AG25" s="191"/>
      <c r="AH25" s="191" t="str">
        <f>TabClienteLocalidade4[[#This Row],[Cliente]]&amp;" | "&amp;TabClienteLocalidade4[[#This Row],[Localidade]]</f>
        <v>COMPESA | CHARNECA</v>
      </c>
    </row>
    <row r="26" spans="1:34" x14ac:dyDescent="0.2">
      <c r="A26" s="14" t="str">
        <f t="shared" si="0"/>
        <v>(570, 'COMPESA', 'CPP', 'MURIBEQUINHA - CAPTACAO', 'JABOATAO DOS GUARARAPES', 'PE', '-8.1665639', '-35.0071762', '0'),</v>
      </c>
      <c r="B26" s="14" t="s">
        <v>8395</v>
      </c>
      <c r="C26" s="14">
        <v>570</v>
      </c>
      <c r="D26" s="14" t="s">
        <v>8399</v>
      </c>
      <c r="E26" s="14" t="str">
        <f>"'"&amp;TabClienteLocalidade4[[#This Row],[Cliente]]&amp;"'"</f>
        <v>'COMPESA'</v>
      </c>
      <c r="F26" s="14" t="s">
        <v>8399</v>
      </c>
      <c r="G26" s="14" t="str">
        <f>"'"&amp;TabClienteLocalidade4[[#This Row],[Regional]]&amp;"'"</f>
        <v>'CPP'</v>
      </c>
      <c r="H26" s="14" t="s">
        <v>8399</v>
      </c>
      <c r="I26" s="14" t="str">
        <f>"'"&amp;TabClienteLocalidade4[[#This Row],[Localidade]]&amp;"'"</f>
        <v>'MURIBEQUINHA - CAPTACAO'</v>
      </c>
      <c r="J26" s="14" t="s">
        <v>8399</v>
      </c>
      <c r="K26" s="14" t="str">
        <f>"'"&amp;TabClienteLocalidade4[[#This Row],[Colunas2]]&amp;"'"</f>
        <v>'JABOATAO DOS GUARARAPES'</v>
      </c>
      <c r="L26" s="14" t="s">
        <v>8399</v>
      </c>
      <c r="M26" s="14" t="str">
        <f>"'"&amp;TabClienteLocalidade4[[#This Row],[UF]]&amp;"'"</f>
        <v>'PE'</v>
      </c>
      <c r="N26" s="14" t="s">
        <v>8399</v>
      </c>
      <c r="O26" s="14" t="str">
        <f>"'"&amp;IFERROR(TabClienteLocalidade4[[#This Row],[Lat]],"")&amp;"'"</f>
        <v>'-8.1665639'</v>
      </c>
      <c r="P26" s="14" t="s">
        <v>8399</v>
      </c>
      <c r="Q26" s="14" t="str">
        <f>"'"&amp;IFERROR(TabClienteLocalidade4[[#This Row],[Log]],"")&amp;"'"</f>
        <v>'-35.0071762'</v>
      </c>
      <c r="R26" s="14" t="s">
        <v>8399</v>
      </c>
      <c r="S26" s="14" t="str">
        <f t="shared" si="1"/>
        <v>'0'</v>
      </c>
      <c r="T26" s="213" t="s">
        <v>8397</v>
      </c>
      <c r="V26" s="145" t="s">
        <v>338</v>
      </c>
      <c r="W26" s="143" t="s">
        <v>8479</v>
      </c>
      <c r="X26" s="27" t="s">
        <v>8501</v>
      </c>
      <c r="Y26" s="176" t="s">
        <v>1244</v>
      </c>
      <c r="Z26" s="176" t="s">
        <v>7478</v>
      </c>
      <c r="AA26" s="147">
        <f>COUNTIFS(EtaCliente!B:B,AB26,EtaCliente!B:B,"&gt;&amp;1")</f>
        <v>0</v>
      </c>
      <c r="AB26" s="147" t="str">
        <f>IF(TabClienteLocalidade4[[#This Row],[Cliente]]="","",TabClienteLocalidade4[[#This Row],[Cliente]]&amp;" - "&amp;TabClienteLocalidade4[[#This Row],[Localidade]])</f>
        <v>COMPESA - MURIBEQUINHA - CAPTACAO</v>
      </c>
      <c r="AC26" s="191" t="s">
        <v>8650</v>
      </c>
      <c r="AD26" s="191" t="s">
        <v>8651</v>
      </c>
      <c r="AE26" s="191"/>
      <c r="AF26" s="191"/>
      <c r="AG26" s="191"/>
      <c r="AH26" s="191" t="str">
        <f>TabClienteLocalidade4[[#This Row],[Cliente]]&amp;" | "&amp;TabClienteLocalidade4[[#This Row],[Localidade]]</f>
        <v>COMPESA | MURIBEQUINHA - CAPTACAO</v>
      </c>
    </row>
    <row r="27" spans="1:34" x14ac:dyDescent="0.2">
      <c r="A27" s="14" t="str">
        <f t="shared" si="0"/>
        <v>(571, 'COMPESA', 'CPP', 'MURIBEQUINHA - ETA', 'JABOATAO DOS GUARARAPES', 'PE', '-8.1720795', '-34.99982', '0'),</v>
      </c>
      <c r="B27" s="14" t="s">
        <v>8395</v>
      </c>
      <c r="C27" s="14">
        <v>571</v>
      </c>
      <c r="D27" s="14" t="s">
        <v>8399</v>
      </c>
      <c r="E27" s="14" t="str">
        <f>"'"&amp;TabClienteLocalidade4[[#This Row],[Cliente]]&amp;"'"</f>
        <v>'COMPESA'</v>
      </c>
      <c r="F27" s="14" t="s">
        <v>8399</v>
      </c>
      <c r="G27" s="14" t="str">
        <f>"'"&amp;TabClienteLocalidade4[[#This Row],[Regional]]&amp;"'"</f>
        <v>'CPP'</v>
      </c>
      <c r="H27" s="14" t="s">
        <v>8399</v>
      </c>
      <c r="I27" s="14" t="str">
        <f>"'"&amp;TabClienteLocalidade4[[#This Row],[Localidade]]&amp;"'"</f>
        <v>'MURIBEQUINHA - ETA'</v>
      </c>
      <c r="J27" s="14" t="s">
        <v>8399</v>
      </c>
      <c r="K27" s="14" t="str">
        <f>"'"&amp;TabClienteLocalidade4[[#This Row],[Colunas2]]&amp;"'"</f>
        <v>'JABOATAO DOS GUARARAPES'</v>
      </c>
      <c r="L27" s="14" t="s">
        <v>8399</v>
      </c>
      <c r="M27" s="14" t="str">
        <f>"'"&amp;TabClienteLocalidade4[[#This Row],[UF]]&amp;"'"</f>
        <v>'PE'</v>
      </c>
      <c r="N27" s="14" t="s">
        <v>8399</v>
      </c>
      <c r="O27" s="14" t="str">
        <f>"'"&amp;IFERROR(TabClienteLocalidade4[[#This Row],[Lat]],"")&amp;"'"</f>
        <v>'-8.1720795'</v>
      </c>
      <c r="P27" s="14" t="s">
        <v>8399</v>
      </c>
      <c r="Q27" s="14" t="str">
        <f>"'"&amp;IFERROR(TabClienteLocalidade4[[#This Row],[Log]],"")&amp;"'"</f>
        <v>'-34.99982'</v>
      </c>
      <c r="R27" s="14" t="s">
        <v>8399</v>
      </c>
      <c r="S27" s="14" t="str">
        <f t="shared" si="1"/>
        <v>'0'</v>
      </c>
      <c r="T27" s="213" t="s">
        <v>8397</v>
      </c>
      <c r="V27" s="145" t="s">
        <v>338</v>
      </c>
      <c r="W27" s="143" t="s">
        <v>8479</v>
      </c>
      <c r="X27" s="27" t="s">
        <v>8502</v>
      </c>
      <c r="Y27" s="176" t="s">
        <v>1244</v>
      </c>
      <c r="Z27" s="176" t="s">
        <v>7478</v>
      </c>
      <c r="AA27" s="147">
        <f>COUNTIFS(EtaCliente!B:B,AB27,EtaCliente!B:B,"&gt;&amp;1")</f>
        <v>0</v>
      </c>
      <c r="AB27" s="147" t="str">
        <f>IF(TabClienteLocalidade4[[#This Row],[Cliente]]="","",TabClienteLocalidade4[[#This Row],[Cliente]]&amp;" - "&amp;TabClienteLocalidade4[[#This Row],[Localidade]])</f>
        <v>COMPESA - MURIBEQUINHA - ETA</v>
      </c>
      <c r="AC27" s="191" t="s">
        <v>8652</v>
      </c>
      <c r="AD27" s="191" t="s">
        <v>8653</v>
      </c>
      <c r="AE27" s="191"/>
      <c r="AF27" s="191"/>
      <c r="AG27" s="191"/>
      <c r="AH27" s="191" t="str">
        <f>TabClienteLocalidade4[[#This Row],[Cliente]]&amp;" | "&amp;TabClienteLocalidade4[[#This Row],[Localidade]]</f>
        <v>COMPESA | MURIBEQUINHA - ETA</v>
      </c>
    </row>
    <row r="28" spans="1:34" ht="12.75" customHeight="1" x14ac:dyDescent="0.2">
      <c r="A28" s="14" t="str">
        <f t="shared" si="0"/>
        <v>(572, 'COMPESA', 'CPP', 'PIRAPAMA - CABO', 'CABO DE SANTO AGOSTINHO', 'PE', '-8.2674367', '-35.0504417', '0'),</v>
      </c>
      <c r="B28" s="14" t="s">
        <v>8395</v>
      </c>
      <c r="C28" s="14">
        <v>572</v>
      </c>
      <c r="D28" s="14" t="s">
        <v>8399</v>
      </c>
      <c r="E28" s="14" t="str">
        <f>"'"&amp;TabClienteLocalidade4[[#This Row],[Cliente]]&amp;"'"</f>
        <v>'COMPESA'</v>
      </c>
      <c r="F28" s="14" t="s">
        <v>8399</v>
      </c>
      <c r="G28" s="14" t="str">
        <f>"'"&amp;TabClienteLocalidade4[[#This Row],[Regional]]&amp;"'"</f>
        <v>'CPP'</v>
      </c>
      <c r="H28" s="14" t="s">
        <v>8399</v>
      </c>
      <c r="I28" s="14" t="str">
        <f>"'"&amp;TabClienteLocalidade4[[#This Row],[Localidade]]&amp;"'"</f>
        <v>'PIRAPAMA - CABO'</v>
      </c>
      <c r="J28" s="14" t="s">
        <v>8399</v>
      </c>
      <c r="K28" s="14" t="str">
        <f>"'"&amp;TabClienteLocalidade4[[#This Row],[Colunas2]]&amp;"'"</f>
        <v>'CABO DE SANTO AGOSTINHO'</v>
      </c>
      <c r="L28" s="14" t="s">
        <v>8399</v>
      </c>
      <c r="M28" s="14" t="str">
        <f>"'"&amp;TabClienteLocalidade4[[#This Row],[UF]]&amp;"'"</f>
        <v>'PE'</v>
      </c>
      <c r="N28" s="14" t="s">
        <v>8399</v>
      </c>
      <c r="O28" s="14" t="str">
        <f>"'"&amp;IFERROR(TabClienteLocalidade4[[#This Row],[Lat]],"")&amp;"'"</f>
        <v>'-8.2674367'</v>
      </c>
      <c r="P28" s="14" t="s">
        <v>8399</v>
      </c>
      <c r="Q28" s="14" t="str">
        <f>"'"&amp;IFERROR(TabClienteLocalidade4[[#This Row],[Log]],"")&amp;"'"</f>
        <v>'-35.0504417'</v>
      </c>
      <c r="R28" s="14" t="s">
        <v>8399</v>
      </c>
      <c r="S28" s="14" t="str">
        <f t="shared" si="1"/>
        <v>'0'</v>
      </c>
      <c r="T28" s="213" t="s">
        <v>8397</v>
      </c>
      <c r="V28" s="145" t="s">
        <v>338</v>
      </c>
      <c r="W28" s="150" t="s">
        <v>8479</v>
      </c>
      <c r="X28" s="145" t="s">
        <v>8503</v>
      </c>
      <c r="Y28" s="176" t="s">
        <v>1244</v>
      </c>
      <c r="Z28" s="176" t="s">
        <v>7477</v>
      </c>
      <c r="AA28" s="147">
        <f>COUNTIFS(EtaCliente!B:B,AB28,EtaCliente!B:B,"&gt;&amp;1")</f>
        <v>0</v>
      </c>
      <c r="AB28" s="147" t="str">
        <f>IF(TabClienteLocalidade4[[#This Row],[Cliente]]="","",TabClienteLocalidade4[[#This Row],[Cliente]]&amp;" - "&amp;TabClienteLocalidade4[[#This Row],[Localidade]])</f>
        <v>COMPESA - PIRAPAMA - CABO</v>
      </c>
      <c r="AC28" s="191" t="s">
        <v>8654</v>
      </c>
      <c r="AD28" s="191" t="s">
        <v>8655</v>
      </c>
      <c r="AE28" s="191"/>
      <c r="AF28" s="191"/>
      <c r="AG28" s="191"/>
      <c r="AH28" s="191" t="str">
        <f>TabClienteLocalidade4[[#This Row],[Cliente]]&amp;" | "&amp;TabClienteLocalidade4[[#This Row],[Localidade]]</f>
        <v>COMPESA | PIRAPAMA - CABO</v>
      </c>
    </row>
    <row r="29" spans="1:34" x14ac:dyDescent="0.2">
      <c r="A29" s="14" t="str">
        <f t="shared" si="0"/>
        <v>(573, 'COMPESA', 'CPP', 'GURJAU / MATAPAGIPE', 'CABO DE SANTO AGOSTINHO', 'PE', '-8.2674367', '-35.048253', '0'),</v>
      </c>
      <c r="B29" s="14" t="s">
        <v>8395</v>
      </c>
      <c r="C29" s="14">
        <v>573</v>
      </c>
      <c r="D29" s="14" t="s">
        <v>8399</v>
      </c>
      <c r="E29" s="14" t="str">
        <f>"'"&amp;TabClienteLocalidade4[[#This Row],[Cliente]]&amp;"'"</f>
        <v>'COMPESA'</v>
      </c>
      <c r="F29" s="14" t="s">
        <v>8399</v>
      </c>
      <c r="G29" s="14" t="str">
        <f>"'"&amp;TabClienteLocalidade4[[#This Row],[Regional]]&amp;"'"</f>
        <v>'CPP'</v>
      </c>
      <c r="H29" s="14" t="s">
        <v>8399</v>
      </c>
      <c r="I29" s="14" t="str">
        <f>"'"&amp;TabClienteLocalidade4[[#This Row],[Localidade]]&amp;"'"</f>
        <v>'GURJAU / MATAPAGIPE'</v>
      </c>
      <c r="J29" s="14" t="s">
        <v>8399</v>
      </c>
      <c r="K29" s="14" t="str">
        <f>"'"&amp;TabClienteLocalidade4[[#This Row],[Colunas2]]&amp;"'"</f>
        <v>'CABO DE SANTO AGOSTINHO'</v>
      </c>
      <c r="L29" s="14" t="s">
        <v>8399</v>
      </c>
      <c r="M29" s="14" t="str">
        <f>"'"&amp;TabClienteLocalidade4[[#This Row],[UF]]&amp;"'"</f>
        <v>'PE'</v>
      </c>
      <c r="N29" s="14" t="s">
        <v>8399</v>
      </c>
      <c r="O29" s="14" t="str">
        <f>"'"&amp;IFERROR(TabClienteLocalidade4[[#This Row],[Lat]],"")&amp;"'"</f>
        <v>'-8.2674367'</v>
      </c>
      <c r="P29" s="14" t="s">
        <v>8399</v>
      </c>
      <c r="Q29" s="14" t="str">
        <f>"'"&amp;IFERROR(TabClienteLocalidade4[[#This Row],[Log]],"")&amp;"'"</f>
        <v>'-35.048253'</v>
      </c>
      <c r="R29" s="14" t="s">
        <v>8399</v>
      </c>
      <c r="S29" s="14" t="str">
        <f t="shared" si="1"/>
        <v>'0'</v>
      </c>
      <c r="T29" s="213" t="s">
        <v>8397</v>
      </c>
      <c r="V29" s="145" t="s">
        <v>338</v>
      </c>
      <c r="W29" s="143" t="s">
        <v>8479</v>
      </c>
      <c r="X29" s="145" t="s">
        <v>8504</v>
      </c>
      <c r="Y29" s="176" t="s">
        <v>1244</v>
      </c>
      <c r="Z29" s="176" t="s">
        <v>7477</v>
      </c>
      <c r="AA29" s="147">
        <f>COUNTIFS(EtaCliente!B:B,AB29,EtaCliente!B:B,"&gt;&amp;1")</f>
        <v>0</v>
      </c>
      <c r="AB29" s="147" t="str">
        <f>IF(TabClienteLocalidade4[[#This Row],[Cliente]]="","",TabClienteLocalidade4[[#This Row],[Cliente]]&amp;" - "&amp;TabClienteLocalidade4[[#This Row],[Localidade]])</f>
        <v>COMPESA - GURJAU / MATAPAGIPE</v>
      </c>
      <c r="AC29" s="191" t="s">
        <v>8654</v>
      </c>
      <c r="AD29" s="191" t="s">
        <v>8656</v>
      </c>
      <c r="AE29" s="191"/>
      <c r="AF29" s="191"/>
      <c r="AG29" s="191"/>
      <c r="AH29" s="191" t="str">
        <f>TabClienteLocalidade4[[#This Row],[Cliente]]&amp;" | "&amp;TabClienteLocalidade4[[#This Row],[Localidade]]</f>
        <v>COMPESA | GURJAU / MATAPAGIPE</v>
      </c>
    </row>
    <row r="30" spans="1:34" x14ac:dyDescent="0.2">
      <c r="A30" s="14" t="str">
        <f t="shared" si="0"/>
        <v>(574, 'COMPESA', 'MATA SUL', 'TAMANDARE - VELHA', 'TAMANDARE', 'PE', '', '', '0'),</v>
      </c>
      <c r="B30" s="14" t="s">
        <v>8395</v>
      </c>
      <c r="C30" s="14">
        <v>574</v>
      </c>
      <c r="D30" s="14" t="s">
        <v>8399</v>
      </c>
      <c r="E30" s="14" t="str">
        <f>"'"&amp;TabClienteLocalidade4[[#This Row],[Cliente]]&amp;"'"</f>
        <v>'COMPESA'</v>
      </c>
      <c r="F30" s="14" t="s">
        <v>8399</v>
      </c>
      <c r="G30" s="14" t="str">
        <f>"'"&amp;TabClienteLocalidade4[[#This Row],[Regional]]&amp;"'"</f>
        <v>'MATA SUL'</v>
      </c>
      <c r="H30" s="14" t="s">
        <v>8399</v>
      </c>
      <c r="I30" s="14" t="str">
        <f>"'"&amp;TabClienteLocalidade4[[#This Row],[Localidade]]&amp;"'"</f>
        <v>'TAMANDARE - VELHA'</v>
      </c>
      <c r="J30" s="14" t="s">
        <v>8399</v>
      </c>
      <c r="K30" s="14" t="str">
        <f>"'"&amp;TabClienteLocalidade4[[#This Row],[Colunas2]]&amp;"'"</f>
        <v>'TAMANDARE'</v>
      </c>
      <c r="L30" s="14" t="s">
        <v>8399</v>
      </c>
      <c r="M30" s="14" t="str">
        <f>"'"&amp;TabClienteLocalidade4[[#This Row],[UF]]&amp;"'"</f>
        <v>'PE'</v>
      </c>
      <c r="N30" s="14" t="s">
        <v>8399</v>
      </c>
      <c r="O30" s="14" t="str">
        <f>"'"&amp;IFERROR(TabClienteLocalidade4[[#This Row],[Lat]],"")&amp;"'"</f>
        <v>''</v>
      </c>
      <c r="P30" s="14" t="s">
        <v>8399</v>
      </c>
      <c r="Q30" s="14" t="str">
        <f>"'"&amp;IFERROR(TabClienteLocalidade4[[#This Row],[Log]],"")&amp;"'"</f>
        <v>''</v>
      </c>
      <c r="R30" s="14" t="s">
        <v>8399</v>
      </c>
      <c r="S30" s="14" t="str">
        <f t="shared" si="1"/>
        <v>'0'</v>
      </c>
      <c r="T30" s="213" t="s">
        <v>8397</v>
      </c>
      <c r="V30" s="145" t="s">
        <v>338</v>
      </c>
      <c r="W30" s="143" t="s">
        <v>8480</v>
      </c>
      <c r="X30" s="27" t="s">
        <v>8505</v>
      </c>
      <c r="Y30" s="176" t="s">
        <v>1244</v>
      </c>
      <c r="Z30" s="176" t="s">
        <v>7457</v>
      </c>
      <c r="AA30" s="147">
        <f>COUNTIFS(EtaCliente!B:B,AB30,EtaCliente!B:B,"&gt;&amp;1")</f>
        <v>0</v>
      </c>
      <c r="AB30" s="147" t="str">
        <f>IF(TabClienteLocalidade4[[#This Row],[Cliente]]="","",TabClienteLocalidade4[[#This Row],[Cliente]]&amp;" - "&amp;TabClienteLocalidade4[[#This Row],[Localidade]])</f>
        <v>COMPESA - TAMANDARE - VELHA</v>
      </c>
      <c r="AC30" s="191"/>
      <c r="AD30" s="191"/>
      <c r="AE30" s="191"/>
      <c r="AF30" s="191"/>
      <c r="AG30" s="191"/>
      <c r="AH30" s="191" t="str">
        <f>TabClienteLocalidade4[[#This Row],[Cliente]]&amp;" | "&amp;TabClienteLocalidade4[[#This Row],[Localidade]]</f>
        <v>COMPESA | TAMANDARE - VELHA</v>
      </c>
    </row>
    <row r="31" spans="1:34" x14ac:dyDescent="0.2">
      <c r="A31" s="14" t="str">
        <f t="shared" si="0"/>
        <v>(575, 'COMPESA', 'MATA SUL', 'TAMANDARE - NOVA - RIO FORMOSO', 'TAMANDARE', 'PE', '', '', '0'),</v>
      </c>
      <c r="B31" s="14" t="s">
        <v>8395</v>
      </c>
      <c r="C31" s="14">
        <v>575</v>
      </c>
      <c r="D31" s="14" t="s">
        <v>8399</v>
      </c>
      <c r="E31" s="14" t="str">
        <f>"'"&amp;TabClienteLocalidade4[[#This Row],[Cliente]]&amp;"'"</f>
        <v>'COMPESA'</v>
      </c>
      <c r="F31" s="14" t="s">
        <v>8399</v>
      </c>
      <c r="G31" s="14" t="str">
        <f>"'"&amp;TabClienteLocalidade4[[#This Row],[Regional]]&amp;"'"</f>
        <v>'MATA SUL'</v>
      </c>
      <c r="H31" s="14" t="s">
        <v>8399</v>
      </c>
      <c r="I31" s="14" t="str">
        <f>"'"&amp;TabClienteLocalidade4[[#This Row],[Localidade]]&amp;"'"</f>
        <v>'TAMANDARE - NOVA - RIO FORMOSO'</v>
      </c>
      <c r="J31" s="14" t="s">
        <v>8399</v>
      </c>
      <c r="K31" s="14" t="str">
        <f>"'"&amp;TabClienteLocalidade4[[#This Row],[Colunas2]]&amp;"'"</f>
        <v>'TAMANDARE'</v>
      </c>
      <c r="L31" s="14" t="s">
        <v>8399</v>
      </c>
      <c r="M31" s="14" t="str">
        <f>"'"&amp;TabClienteLocalidade4[[#This Row],[UF]]&amp;"'"</f>
        <v>'PE'</v>
      </c>
      <c r="N31" s="14" t="s">
        <v>8399</v>
      </c>
      <c r="O31" s="14" t="str">
        <f>"'"&amp;IFERROR(TabClienteLocalidade4[[#This Row],[Lat]],"")&amp;"'"</f>
        <v>''</v>
      </c>
      <c r="P31" s="14" t="s">
        <v>8399</v>
      </c>
      <c r="Q31" s="14" t="str">
        <f>"'"&amp;IFERROR(TabClienteLocalidade4[[#This Row],[Log]],"")&amp;"'"</f>
        <v>''</v>
      </c>
      <c r="R31" s="14" t="s">
        <v>8399</v>
      </c>
      <c r="S31" s="14" t="str">
        <f t="shared" si="1"/>
        <v>'0'</v>
      </c>
      <c r="T31" s="213" t="s">
        <v>8397</v>
      </c>
      <c r="V31" s="145" t="s">
        <v>338</v>
      </c>
      <c r="W31" s="150" t="s">
        <v>8480</v>
      </c>
      <c r="X31" s="145" t="s">
        <v>8506</v>
      </c>
      <c r="Y31" s="176" t="s">
        <v>1244</v>
      </c>
      <c r="Z31" s="176" t="s">
        <v>7457</v>
      </c>
      <c r="AA31" s="147">
        <f>COUNTIFS(EtaCliente!B:B,AB31,EtaCliente!B:B,"&gt;&amp;1")</f>
        <v>0</v>
      </c>
      <c r="AB31" s="147" t="str">
        <f>IF(TabClienteLocalidade4[[#This Row],[Cliente]]="","",TabClienteLocalidade4[[#This Row],[Cliente]]&amp;" - "&amp;TabClienteLocalidade4[[#This Row],[Localidade]])</f>
        <v>COMPESA - TAMANDARE - NOVA - RIO FORMOSO</v>
      </c>
      <c r="AC31" s="191"/>
      <c r="AD31" s="191"/>
      <c r="AE31" s="191"/>
      <c r="AF31" s="191"/>
      <c r="AG31" s="191"/>
      <c r="AH31" s="191" t="str">
        <f>TabClienteLocalidade4[[#This Row],[Cliente]]&amp;" | "&amp;TabClienteLocalidade4[[#This Row],[Localidade]]</f>
        <v>COMPESA | TAMANDARE - NOVA - RIO FORMOSO</v>
      </c>
    </row>
    <row r="32" spans="1:34" x14ac:dyDescent="0.2">
      <c r="A32" s="14" t="str">
        <f t="shared" si="0"/>
        <v>(576, 'COMPESA', 'MATA SUL', 'RIO FORMOSO', 'RIO FORMOSO', 'PE', '', '', '0'),</v>
      </c>
      <c r="B32" s="14" t="s">
        <v>8395</v>
      </c>
      <c r="C32" s="14">
        <v>576</v>
      </c>
      <c r="D32" s="14" t="s">
        <v>8399</v>
      </c>
      <c r="E32" s="14" t="str">
        <f>"'"&amp;TabClienteLocalidade4[[#This Row],[Cliente]]&amp;"'"</f>
        <v>'COMPESA'</v>
      </c>
      <c r="F32" s="14" t="s">
        <v>8399</v>
      </c>
      <c r="G32" s="14" t="str">
        <f>"'"&amp;TabClienteLocalidade4[[#This Row],[Regional]]&amp;"'"</f>
        <v>'MATA SUL'</v>
      </c>
      <c r="H32" s="14" t="s">
        <v>8399</v>
      </c>
      <c r="I32" s="14" t="str">
        <f>"'"&amp;TabClienteLocalidade4[[#This Row],[Localidade]]&amp;"'"</f>
        <v>'RIO FORMOSO'</v>
      </c>
      <c r="J32" s="14" t="s">
        <v>8399</v>
      </c>
      <c r="K32" s="14" t="str">
        <f>"'"&amp;TabClienteLocalidade4[[#This Row],[Colunas2]]&amp;"'"</f>
        <v>'RIO FORMOSO'</v>
      </c>
      <c r="L32" s="14" t="s">
        <v>8399</v>
      </c>
      <c r="M32" s="14" t="str">
        <f>"'"&amp;TabClienteLocalidade4[[#This Row],[UF]]&amp;"'"</f>
        <v>'PE'</v>
      </c>
      <c r="N32" s="14" t="s">
        <v>8399</v>
      </c>
      <c r="O32" s="14" t="str">
        <f>"'"&amp;IFERROR(TabClienteLocalidade4[[#This Row],[Lat]],"")&amp;"'"</f>
        <v>''</v>
      </c>
      <c r="P32" s="14" t="s">
        <v>8399</v>
      </c>
      <c r="Q32" s="14" t="str">
        <f>"'"&amp;IFERROR(TabClienteLocalidade4[[#This Row],[Log]],"")&amp;"'"</f>
        <v>''</v>
      </c>
      <c r="R32" s="14" t="s">
        <v>8399</v>
      </c>
      <c r="S32" s="14" t="str">
        <f t="shared" si="1"/>
        <v>'0'</v>
      </c>
      <c r="T32" s="213" t="s">
        <v>8397</v>
      </c>
      <c r="V32" s="145" t="s">
        <v>338</v>
      </c>
      <c r="W32" s="143" t="s">
        <v>8480</v>
      </c>
      <c r="X32" s="145" t="s">
        <v>1689</v>
      </c>
      <c r="Y32" s="176" t="s">
        <v>1244</v>
      </c>
      <c r="Z32" s="176" t="s">
        <v>1689</v>
      </c>
      <c r="AA32" s="147">
        <f>COUNTIFS(EtaCliente!B:B,AB32,EtaCliente!B:B,"&gt;&amp;1")</f>
        <v>1</v>
      </c>
      <c r="AB32" s="147" t="str">
        <f>IF(TabClienteLocalidade4[[#This Row],[Cliente]]="","",TabClienteLocalidade4[[#This Row],[Cliente]]&amp;" - "&amp;TabClienteLocalidade4[[#This Row],[Localidade]])</f>
        <v>COMPESA - RIO FORMOSO</v>
      </c>
      <c r="AC32" s="191"/>
      <c r="AD32" s="191"/>
      <c r="AE32" s="191"/>
      <c r="AF32" s="191"/>
      <c r="AG32" s="191"/>
      <c r="AH32" s="191" t="str">
        <f>TabClienteLocalidade4[[#This Row],[Cliente]]&amp;" | "&amp;TabClienteLocalidade4[[#This Row],[Localidade]]</f>
        <v>COMPESA | RIO FORMOSO</v>
      </c>
    </row>
    <row r="33" spans="1:34" ht="12.75" customHeight="1" x14ac:dyDescent="0.2">
      <c r="A33" s="14" t="str">
        <f t="shared" si="0"/>
        <v>(577, 'COMPESA', 'MATA SUL', 'SIRINHAEM - Captacao', 'SIRINHAEM', 'PE', '', '', '0'),</v>
      </c>
      <c r="B33" s="14" t="s">
        <v>8395</v>
      </c>
      <c r="C33" s="14">
        <v>577</v>
      </c>
      <c r="D33" s="14" t="s">
        <v>8399</v>
      </c>
      <c r="E33" s="14" t="str">
        <f>"'"&amp;TabClienteLocalidade4[[#This Row],[Cliente]]&amp;"'"</f>
        <v>'COMPESA'</v>
      </c>
      <c r="F33" s="14" t="s">
        <v>8399</v>
      </c>
      <c r="G33" s="14" t="str">
        <f>"'"&amp;TabClienteLocalidade4[[#This Row],[Regional]]&amp;"'"</f>
        <v>'MATA SUL'</v>
      </c>
      <c r="H33" s="14" t="s">
        <v>8399</v>
      </c>
      <c r="I33" s="14" t="str">
        <f>"'"&amp;TabClienteLocalidade4[[#This Row],[Localidade]]&amp;"'"</f>
        <v>'SIRINHAEM - Captacao'</v>
      </c>
      <c r="J33" s="14" t="s">
        <v>8399</v>
      </c>
      <c r="K33" s="14" t="str">
        <f>"'"&amp;TabClienteLocalidade4[[#This Row],[Colunas2]]&amp;"'"</f>
        <v>'SIRINHAEM'</v>
      </c>
      <c r="L33" s="14" t="s">
        <v>8399</v>
      </c>
      <c r="M33" s="14" t="str">
        <f>"'"&amp;TabClienteLocalidade4[[#This Row],[UF]]&amp;"'"</f>
        <v>'PE'</v>
      </c>
      <c r="N33" s="14" t="s">
        <v>8399</v>
      </c>
      <c r="O33" s="14" t="str">
        <f>"'"&amp;IFERROR(TabClienteLocalidade4[[#This Row],[Lat]],"")&amp;"'"</f>
        <v>''</v>
      </c>
      <c r="P33" s="14" t="s">
        <v>8399</v>
      </c>
      <c r="Q33" s="14" t="str">
        <f>"'"&amp;IFERROR(TabClienteLocalidade4[[#This Row],[Log]],"")&amp;"'"</f>
        <v>''</v>
      </c>
      <c r="R33" s="14" t="s">
        <v>8399</v>
      </c>
      <c r="S33" s="14" t="str">
        <f t="shared" si="1"/>
        <v>'0'</v>
      </c>
      <c r="T33" s="213" t="s">
        <v>8397</v>
      </c>
      <c r="V33" s="145" t="s">
        <v>338</v>
      </c>
      <c r="W33" s="143" t="s">
        <v>8480</v>
      </c>
      <c r="X33" s="145" t="s">
        <v>8507</v>
      </c>
      <c r="Y33" s="176" t="s">
        <v>1244</v>
      </c>
      <c r="Z33" s="176" t="s">
        <v>1697</v>
      </c>
      <c r="AA33" s="147">
        <f>COUNTIFS(EtaCliente!B:B,AB33,EtaCliente!B:B,"&gt;&amp;1")</f>
        <v>0</v>
      </c>
      <c r="AB33" s="147" t="str">
        <f>IF(TabClienteLocalidade4[[#This Row],[Cliente]]="","",TabClienteLocalidade4[[#This Row],[Cliente]]&amp;" - "&amp;TabClienteLocalidade4[[#This Row],[Localidade]])</f>
        <v>COMPESA - SIRINHAEM - Captacao</v>
      </c>
      <c r="AC33" s="191"/>
      <c r="AD33" s="191"/>
      <c r="AE33" s="191"/>
      <c r="AF33" s="191"/>
      <c r="AG33" s="191"/>
      <c r="AH33" s="191" t="str">
        <f>TabClienteLocalidade4[[#This Row],[Cliente]]&amp;" | "&amp;TabClienteLocalidade4[[#This Row],[Localidade]]</f>
        <v>COMPESA | SIRINHAEM - Captacao</v>
      </c>
    </row>
    <row r="34" spans="1:34" x14ac:dyDescent="0.2">
      <c r="A34" s="14" t="str">
        <f t="shared" si="0"/>
        <v>(578, 'COMPESA', 'MATA SUL', 'SIRINHAEM - ETA', 'SIRINHAEM', 'PE', '', '', '0'),</v>
      </c>
      <c r="B34" s="14" t="s">
        <v>8395</v>
      </c>
      <c r="C34" s="14">
        <v>578</v>
      </c>
      <c r="D34" s="14" t="s">
        <v>8399</v>
      </c>
      <c r="E34" s="14" t="str">
        <f>"'"&amp;TabClienteLocalidade4[[#This Row],[Cliente]]&amp;"'"</f>
        <v>'COMPESA'</v>
      </c>
      <c r="F34" s="14" t="s">
        <v>8399</v>
      </c>
      <c r="G34" s="14" t="str">
        <f>"'"&amp;TabClienteLocalidade4[[#This Row],[Regional]]&amp;"'"</f>
        <v>'MATA SUL'</v>
      </c>
      <c r="H34" s="14" t="s">
        <v>8399</v>
      </c>
      <c r="I34" s="14" t="str">
        <f>"'"&amp;TabClienteLocalidade4[[#This Row],[Localidade]]&amp;"'"</f>
        <v>'SIRINHAEM - ETA'</v>
      </c>
      <c r="J34" s="14" t="s">
        <v>8399</v>
      </c>
      <c r="K34" s="14" t="str">
        <f>"'"&amp;TabClienteLocalidade4[[#This Row],[Colunas2]]&amp;"'"</f>
        <v>'SIRINHAEM'</v>
      </c>
      <c r="L34" s="14" t="s">
        <v>8399</v>
      </c>
      <c r="M34" s="14" t="str">
        <f>"'"&amp;TabClienteLocalidade4[[#This Row],[UF]]&amp;"'"</f>
        <v>'PE'</v>
      </c>
      <c r="N34" s="14" t="s">
        <v>8399</v>
      </c>
      <c r="O34" s="14" t="str">
        <f>"'"&amp;IFERROR(TabClienteLocalidade4[[#This Row],[Lat]],"")&amp;"'"</f>
        <v>''</v>
      </c>
      <c r="P34" s="14" t="s">
        <v>8399</v>
      </c>
      <c r="Q34" s="14" t="str">
        <f>"'"&amp;IFERROR(TabClienteLocalidade4[[#This Row],[Log]],"")&amp;"'"</f>
        <v>''</v>
      </c>
      <c r="R34" s="14" t="s">
        <v>8399</v>
      </c>
      <c r="S34" s="14" t="str">
        <f t="shared" si="1"/>
        <v>'0'</v>
      </c>
      <c r="T34" s="213" t="s">
        <v>8397</v>
      </c>
      <c r="V34" s="145" t="s">
        <v>338</v>
      </c>
      <c r="W34" s="145" t="s">
        <v>8480</v>
      </c>
      <c r="X34" s="145" t="s">
        <v>8508</v>
      </c>
      <c r="Y34" s="176" t="s">
        <v>1244</v>
      </c>
      <c r="Z34" s="176" t="s">
        <v>1697</v>
      </c>
      <c r="AA34" s="147">
        <f>COUNTIFS(EtaCliente!B:B,AB34,EtaCliente!B:B,"&gt;&amp;1")</f>
        <v>0</v>
      </c>
      <c r="AB34" s="147" t="str">
        <f>IF(TabClienteLocalidade4[[#This Row],[Cliente]]="","",TabClienteLocalidade4[[#This Row],[Cliente]]&amp;" - "&amp;TabClienteLocalidade4[[#This Row],[Localidade]])</f>
        <v>COMPESA - SIRINHAEM - ETA</v>
      </c>
      <c r="AC34" s="191"/>
      <c r="AD34" s="191"/>
      <c r="AE34" s="191"/>
      <c r="AF34" s="191"/>
      <c r="AG34" s="191"/>
      <c r="AH34" s="191" t="str">
        <f>TabClienteLocalidade4[[#This Row],[Cliente]]&amp;" | "&amp;TabClienteLocalidade4[[#This Row],[Localidade]]</f>
        <v>COMPESA | SIRINHAEM - ETA</v>
      </c>
    </row>
    <row r="35" spans="1:34" x14ac:dyDescent="0.2">
      <c r="A35" s="14" t="str">
        <f t="shared" si="0"/>
        <v>(579, 'COMPESA', 'MATA SUL', 'VITORIA DE SANTO ANTAO', 'VITORIA DE SANTO ANTAO', 'PE', '-8.1164778', '-35.301837', '0'),</v>
      </c>
      <c r="B35" s="14" t="s">
        <v>8395</v>
      </c>
      <c r="C35" s="14">
        <v>579</v>
      </c>
      <c r="D35" s="14" t="s">
        <v>8399</v>
      </c>
      <c r="E35" s="14" t="str">
        <f>"'"&amp;TabClienteLocalidade4[[#This Row],[Cliente]]&amp;"'"</f>
        <v>'COMPESA'</v>
      </c>
      <c r="F35" s="14" t="s">
        <v>8399</v>
      </c>
      <c r="G35" s="14" t="str">
        <f>"'"&amp;TabClienteLocalidade4[[#This Row],[Regional]]&amp;"'"</f>
        <v>'MATA SUL'</v>
      </c>
      <c r="H35" s="14" t="s">
        <v>8399</v>
      </c>
      <c r="I35" s="14" t="str">
        <f>"'"&amp;TabClienteLocalidade4[[#This Row],[Localidade]]&amp;"'"</f>
        <v>'VITORIA DE SANTO ANTAO'</v>
      </c>
      <c r="J35" s="14" t="s">
        <v>8399</v>
      </c>
      <c r="K35" s="14" t="str">
        <f>"'"&amp;TabClienteLocalidade4[[#This Row],[Colunas2]]&amp;"'"</f>
        <v>'VITORIA DE SANTO ANTAO'</v>
      </c>
      <c r="L35" s="14" t="s">
        <v>8399</v>
      </c>
      <c r="M35" s="14" t="str">
        <f>"'"&amp;TabClienteLocalidade4[[#This Row],[UF]]&amp;"'"</f>
        <v>'PE'</v>
      </c>
      <c r="N35" s="14" t="s">
        <v>8399</v>
      </c>
      <c r="O35" s="14" t="str">
        <f>"'"&amp;IFERROR(TabClienteLocalidade4[[#This Row],[Lat]],"")&amp;"'"</f>
        <v>'-8.1164778'</v>
      </c>
      <c r="P35" s="14" t="s">
        <v>8399</v>
      </c>
      <c r="Q35" s="14" t="str">
        <f>"'"&amp;IFERROR(TabClienteLocalidade4[[#This Row],[Log]],"")&amp;"'"</f>
        <v>'-35.301837'</v>
      </c>
      <c r="R35" s="14" t="s">
        <v>8399</v>
      </c>
      <c r="S35" s="14" t="str">
        <f t="shared" si="1"/>
        <v>'0'</v>
      </c>
      <c r="T35" s="213" t="s">
        <v>8397</v>
      </c>
      <c r="V35" s="145" t="s">
        <v>338</v>
      </c>
      <c r="W35" s="143" t="s">
        <v>8480</v>
      </c>
      <c r="X35" s="27" t="s">
        <v>7459</v>
      </c>
      <c r="Y35" s="176" t="s">
        <v>1244</v>
      </c>
      <c r="Z35" s="176" t="s">
        <v>7459</v>
      </c>
      <c r="AA35" s="147">
        <f>COUNTIFS(EtaCliente!B:B,AB35,EtaCliente!B:B,"&gt;&amp;1")</f>
        <v>0</v>
      </c>
      <c r="AB35" s="147" t="str">
        <f>IF(TabClienteLocalidade4[[#This Row],[Cliente]]="","",TabClienteLocalidade4[[#This Row],[Cliente]]&amp;" - "&amp;TabClienteLocalidade4[[#This Row],[Localidade]])</f>
        <v>COMPESA - VITORIA DE SANTO ANTAO</v>
      </c>
      <c r="AC35" s="191" t="s">
        <v>8657</v>
      </c>
      <c r="AD35" s="191" t="s">
        <v>8658</v>
      </c>
      <c r="AE35" s="191"/>
      <c r="AF35" s="191"/>
      <c r="AG35" s="191"/>
      <c r="AH35" s="191" t="str">
        <f>TabClienteLocalidade4[[#This Row],[Cliente]]&amp;" | "&amp;TabClienteLocalidade4[[#This Row],[Localidade]]</f>
        <v>COMPESA | VITORIA DE SANTO ANTAO</v>
      </c>
    </row>
    <row r="36" spans="1:34" x14ac:dyDescent="0.2">
      <c r="A36" s="14" t="str">
        <f t="shared" si="0"/>
        <v>(580, 'COMPESA', 'MATA SUL', 'BARREIROS', 'BARREIROS', 'PE', '', '', '0'),</v>
      </c>
      <c r="B36" s="14" t="s">
        <v>8395</v>
      </c>
      <c r="C36" s="14">
        <v>580</v>
      </c>
      <c r="D36" s="14" t="s">
        <v>8399</v>
      </c>
      <c r="E36" s="14" t="str">
        <f>"'"&amp;TabClienteLocalidade4[[#This Row],[Cliente]]&amp;"'"</f>
        <v>'COMPESA'</v>
      </c>
      <c r="F36" s="14" t="s">
        <v>8399</v>
      </c>
      <c r="G36" s="14" t="str">
        <f>"'"&amp;TabClienteLocalidade4[[#This Row],[Regional]]&amp;"'"</f>
        <v>'MATA SUL'</v>
      </c>
      <c r="H36" s="14" t="s">
        <v>8399</v>
      </c>
      <c r="I36" s="14" t="str">
        <f>"'"&amp;TabClienteLocalidade4[[#This Row],[Localidade]]&amp;"'"</f>
        <v>'BARREIROS'</v>
      </c>
      <c r="J36" s="14" t="s">
        <v>8399</v>
      </c>
      <c r="K36" s="14" t="str">
        <f>"'"&amp;TabClienteLocalidade4[[#This Row],[Colunas2]]&amp;"'"</f>
        <v>'BARREIROS'</v>
      </c>
      <c r="L36" s="14" t="s">
        <v>8399</v>
      </c>
      <c r="M36" s="14" t="str">
        <f>"'"&amp;TabClienteLocalidade4[[#This Row],[UF]]&amp;"'"</f>
        <v>'PE'</v>
      </c>
      <c r="N36" s="14" t="s">
        <v>8399</v>
      </c>
      <c r="O36" s="14" t="str">
        <f>"'"&amp;IFERROR(TabClienteLocalidade4[[#This Row],[Lat]],"")&amp;"'"</f>
        <v>''</v>
      </c>
      <c r="P36" s="14" t="s">
        <v>8399</v>
      </c>
      <c r="Q36" s="14" t="str">
        <f>"'"&amp;IFERROR(TabClienteLocalidade4[[#This Row],[Log]],"")&amp;"'"</f>
        <v>''</v>
      </c>
      <c r="R36" s="14" t="s">
        <v>8399</v>
      </c>
      <c r="S36" s="14" t="str">
        <f t="shared" si="1"/>
        <v>'0'</v>
      </c>
      <c r="T36" s="213" t="s">
        <v>8397</v>
      </c>
      <c r="V36" s="145" t="s">
        <v>338</v>
      </c>
      <c r="W36" s="143" t="s">
        <v>8480</v>
      </c>
      <c r="X36" s="145" t="s">
        <v>1641</v>
      </c>
      <c r="Y36" s="176" t="s">
        <v>1244</v>
      </c>
      <c r="Z36" s="176" t="s">
        <v>1641</v>
      </c>
      <c r="AA36" s="147">
        <f>COUNTIFS(EtaCliente!B:B,AB36,EtaCliente!B:B,"&gt;&amp;1")</f>
        <v>1</v>
      </c>
      <c r="AB36" s="147" t="str">
        <f>IF(TabClienteLocalidade4[[#This Row],[Cliente]]="","",TabClienteLocalidade4[[#This Row],[Cliente]]&amp;" - "&amp;TabClienteLocalidade4[[#This Row],[Localidade]])</f>
        <v>COMPESA - BARREIROS</v>
      </c>
      <c r="AC36" s="191"/>
      <c r="AD36" s="191"/>
      <c r="AE36" s="191"/>
      <c r="AF36" s="191"/>
      <c r="AG36" s="191"/>
      <c r="AH36" s="191" t="str">
        <f>TabClienteLocalidade4[[#This Row],[Cliente]]&amp;" | "&amp;TabClienteLocalidade4[[#This Row],[Localidade]]</f>
        <v>COMPESA | BARREIROS</v>
      </c>
    </row>
    <row r="37" spans="1:34" x14ac:dyDescent="0.2">
      <c r="A37" s="14" t="str">
        <f t="shared" si="0"/>
        <v>(581, 'COMPESA', 'MATA SUL', 'SAO JOSE DA COROA GRANDE', 'SAO JOSE DA COROA GRANDE', 'PE', '', '', '0'),</v>
      </c>
      <c r="B37" s="14" t="s">
        <v>8395</v>
      </c>
      <c r="C37" s="14">
        <v>581</v>
      </c>
      <c r="D37" s="14" t="s">
        <v>8399</v>
      </c>
      <c r="E37" s="14" t="str">
        <f>"'"&amp;TabClienteLocalidade4[[#This Row],[Cliente]]&amp;"'"</f>
        <v>'COMPESA'</v>
      </c>
      <c r="F37" s="14" t="s">
        <v>8399</v>
      </c>
      <c r="G37" s="14" t="str">
        <f>"'"&amp;TabClienteLocalidade4[[#This Row],[Regional]]&amp;"'"</f>
        <v>'MATA SUL'</v>
      </c>
      <c r="H37" s="14" t="s">
        <v>8399</v>
      </c>
      <c r="I37" s="14" t="str">
        <f>"'"&amp;TabClienteLocalidade4[[#This Row],[Localidade]]&amp;"'"</f>
        <v>'SAO JOSE DA COROA GRANDE'</v>
      </c>
      <c r="J37" s="14" t="s">
        <v>8399</v>
      </c>
      <c r="K37" s="14" t="str">
        <f>"'"&amp;TabClienteLocalidade4[[#This Row],[Colunas2]]&amp;"'"</f>
        <v>'SAO JOSE DA COROA GRANDE'</v>
      </c>
      <c r="L37" s="14" t="s">
        <v>8399</v>
      </c>
      <c r="M37" s="14" t="str">
        <f>"'"&amp;TabClienteLocalidade4[[#This Row],[UF]]&amp;"'"</f>
        <v>'PE'</v>
      </c>
      <c r="N37" s="14" t="s">
        <v>8399</v>
      </c>
      <c r="O37" s="14" t="str">
        <f>"'"&amp;IFERROR(TabClienteLocalidade4[[#This Row],[Lat]],"")&amp;"'"</f>
        <v>''</v>
      </c>
      <c r="P37" s="14" t="s">
        <v>8399</v>
      </c>
      <c r="Q37" s="14" t="str">
        <f>"'"&amp;IFERROR(TabClienteLocalidade4[[#This Row],[Log]],"")&amp;"'"</f>
        <v>''</v>
      </c>
      <c r="R37" s="14" t="s">
        <v>8399</v>
      </c>
      <c r="S37" s="14" t="str">
        <f t="shared" si="1"/>
        <v>'0'</v>
      </c>
      <c r="T37" s="213" t="s">
        <v>8397</v>
      </c>
      <c r="V37" s="145" t="s">
        <v>338</v>
      </c>
      <c r="W37" s="143" t="s">
        <v>8480</v>
      </c>
      <c r="X37" s="145" t="s">
        <v>1695</v>
      </c>
      <c r="Y37" s="176" t="s">
        <v>1244</v>
      </c>
      <c r="Z37" s="176" t="s">
        <v>1695</v>
      </c>
      <c r="AA37" s="147">
        <f>COUNTIFS(EtaCliente!B:B,AB37,EtaCliente!B:B,"&gt;&amp;1")</f>
        <v>1</v>
      </c>
      <c r="AB37" s="147" t="str">
        <f>IF(TabClienteLocalidade4[[#This Row],[Cliente]]="","",TabClienteLocalidade4[[#This Row],[Cliente]]&amp;" - "&amp;TabClienteLocalidade4[[#This Row],[Localidade]])</f>
        <v>COMPESA - SAO JOSE DA COROA GRANDE</v>
      </c>
      <c r="AC37" s="191"/>
      <c r="AD37" s="191"/>
      <c r="AE37" s="191"/>
      <c r="AF37" s="191"/>
      <c r="AG37" s="191"/>
      <c r="AH37" s="191" t="str">
        <f>TabClienteLocalidade4[[#This Row],[Cliente]]&amp;" | "&amp;TabClienteLocalidade4[[#This Row],[Localidade]]</f>
        <v>COMPESA | SAO JOSE DA COROA GRANDE</v>
      </c>
    </row>
    <row r="38" spans="1:34" x14ac:dyDescent="0.2">
      <c r="A38" s="14" t="str">
        <f t="shared" si="0"/>
        <v>(582, 'COMPESA', 'MATA SUL', 'CUCAU', 'RIO FORMOSO', 'PE', '-8.6311398', '-35.2664762', '0'),</v>
      </c>
      <c r="B38" s="14" t="s">
        <v>8395</v>
      </c>
      <c r="C38" s="14">
        <v>582</v>
      </c>
      <c r="D38" s="14" t="s">
        <v>8399</v>
      </c>
      <c r="E38" s="14" t="str">
        <f>"'"&amp;TabClienteLocalidade4[[#This Row],[Cliente]]&amp;"'"</f>
        <v>'COMPESA'</v>
      </c>
      <c r="F38" s="14" t="s">
        <v>8399</v>
      </c>
      <c r="G38" s="14" t="str">
        <f>"'"&amp;TabClienteLocalidade4[[#This Row],[Regional]]&amp;"'"</f>
        <v>'MATA SUL'</v>
      </c>
      <c r="H38" s="14" t="s">
        <v>8399</v>
      </c>
      <c r="I38" s="14" t="str">
        <f>"'"&amp;TabClienteLocalidade4[[#This Row],[Localidade]]&amp;"'"</f>
        <v>'CUCAU'</v>
      </c>
      <c r="J38" s="14" t="s">
        <v>8399</v>
      </c>
      <c r="K38" s="14" t="str">
        <f>"'"&amp;TabClienteLocalidade4[[#This Row],[Colunas2]]&amp;"'"</f>
        <v>'RIO FORMOSO'</v>
      </c>
      <c r="L38" s="14" t="s">
        <v>8399</v>
      </c>
      <c r="M38" s="14" t="str">
        <f>"'"&amp;TabClienteLocalidade4[[#This Row],[UF]]&amp;"'"</f>
        <v>'PE'</v>
      </c>
      <c r="N38" s="14" t="s">
        <v>8399</v>
      </c>
      <c r="O38" s="14" t="str">
        <f>"'"&amp;IFERROR(TabClienteLocalidade4[[#This Row],[Lat]],"")&amp;"'"</f>
        <v>'-8.6311398'</v>
      </c>
      <c r="P38" s="14" t="s">
        <v>8399</v>
      </c>
      <c r="Q38" s="14" t="str">
        <f>"'"&amp;IFERROR(TabClienteLocalidade4[[#This Row],[Log]],"")&amp;"'"</f>
        <v>'-35.2664762'</v>
      </c>
      <c r="R38" s="14" t="s">
        <v>8399</v>
      </c>
      <c r="S38" s="14" t="str">
        <f t="shared" si="1"/>
        <v>'0'</v>
      </c>
      <c r="T38" s="213" t="s">
        <v>8397</v>
      </c>
      <c r="V38" s="145" t="s">
        <v>338</v>
      </c>
      <c r="W38" s="150" t="s">
        <v>8480</v>
      </c>
      <c r="X38" s="145" t="s">
        <v>8105</v>
      </c>
      <c r="Y38" s="176" t="s">
        <v>1244</v>
      </c>
      <c r="Z38" s="176" t="s">
        <v>1689</v>
      </c>
      <c r="AA38" s="147">
        <f>COUNTIFS(EtaCliente!B:B,AB38,EtaCliente!B:B,"&gt;&amp;1")</f>
        <v>1</v>
      </c>
      <c r="AB38" s="147" t="str">
        <f>IF(TabClienteLocalidade4[[#This Row],[Cliente]]="","",TabClienteLocalidade4[[#This Row],[Cliente]]&amp;" - "&amp;TabClienteLocalidade4[[#This Row],[Localidade]])</f>
        <v>COMPESA - CUCAU</v>
      </c>
      <c r="AC38" s="191" t="s">
        <v>8659</v>
      </c>
      <c r="AD38" s="191" t="s">
        <v>8660</v>
      </c>
      <c r="AE38" s="191"/>
      <c r="AF38" s="191"/>
      <c r="AG38" s="191"/>
      <c r="AH38" s="191" t="str">
        <f>TabClienteLocalidade4[[#This Row],[Cliente]]&amp;" | "&amp;TabClienteLocalidade4[[#This Row],[Localidade]]</f>
        <v>COMPESA | CUCAU</v>
      </c>
    </row>
    <row r="39" spans="1:34" x14ac:dyDescent="0.2">
      <c r="A39" s="14" t="str">
        <f t="shared" si="0"/>
        <v>(583, 'COMPESA', 'MATA SUL', 'GLORIA DO GOITA', 'GLORIA DO GOITA', 'PE', '-8.005189', '-35.2910741', '0'),</v>
      </c>
      <c r="B39" s="14" t="s">
        <v>8395</v>
      </c>
      <c r="C39" s="14">
        <v>583</v>
      </c>
      <c r="D39" s="14" t="s">
        <v>8399</v>
      </c>
      <c r="E39" s="14" t="str">
        <f>"'"&amp;TabClienteLocalidade4[[#This Row],[Cliente]]&amp;"'"</f>
        <v>'COMPESA'</v>
      </c>
      <c r="F39" s="14" t="s">
        <v>8399</v>
      </c>
      <c r="G39" s="14" t="str">
        <f>"'"&amp;TabClienteLocalidade4[[#This Row],[Regional]]&amp;"'"</f>
        <v>'MATA SUL'</v>
      </c>
      <c r="H39" s="14" t="s">
        <v>8399</v>
      </c>
      <c r="I39" s="14" t="str">
        <f>"'"&amp;TabClienteLocalidade4[[#This Row],[Localidade]]&amp;"'"</f>
        <v>'GLORIA DO GOITA'</v>
      </c>
      <c r="J39" s="14" t="s">
        <v>8399</v>
      </c>
      <c r="K39" s="14" t="str">
        <f>"'"&amp;TabClienteLocalidade4[[#This Row],[Colunas2]]&amp;"'"</f>
        <v>'GLORIA DO GOITA'</v>
      </c>
      <c r="L39" s="14" t="s">
        <v>8399</v>
      </c>
      <c r="M39" s="14" t="str">
        <f>"'"&amp;TabClienteLocalidade4[[#This Row],[UF]]&amp;"'"</f>
        <v>'PE'</v>
      </c>
      <c r="N39" s="14" t="s">
        <v>8399</v>
      </c>
      <c r="O39" s="14" t="str">
        <f>"'"&amp;IFERROR(TabClienteLocalidade4[[#This Row],[Lat]],"")&amp;"'"</f>
        <v>'-8.005189'</v>
      </c>
      <c r="P39" s="14" t="s">
        <v>8399</v>
      </c>
      <c r="Q39" s="14" t="str">
        <f>"'"&amp;IFERROR(TabClienteLocalidade4[[#This Row],[Log]],"")&amp;"'"</f>
        <v>'-35.2910741'</v>
      </c>
      <c r="R39" s="14" t="s">
        <v>8399</v>
      </c>
      <c r="S39" s="14" t="str">
        <f t="shared" si="1"/>
        <v>'0'</v>
      </c>
      <c r="T39" s="213" t="s">
        <v>8397</v>
      </c>
      <c r="V39" s="145" t="s">
        <v>338</v>
      </c>
      <c r="W39" s="143" t="s">
        <v>8480</v>
      </c>
      <c r="X39" s="27" t="s">
        <v>8108</v>
      </c>
      <c r="Y39" s="176" t="s">
        <v>1244</v>
      </c>
      <c r="Z39" s="176" t="s">
        <v>8108</v>
      </c>
      <c r="AA39" s="147">
        <f>COUNTIFS(EtaCliente!B:B,AB39,EtaCliente!B:B,"&gt;&amp;1")</f>
        <v>1</v>
      </c>
      <c r="AB39" s="147" t="str">
        <f>IF(TabClienteLocalidade4[[#This Row],[Cliente]]="","",TabClienteLocalidade4[[#This Row],[Cliente]]&amp;" - "&amp;TabClienteLocalidade4[[#This Row],[Localidade]])</f>
        <v>COMPESA - GLORIA DO GOITA</v>
      </c>
      <c r="AC39" s="191" t="s">
        <v>8661</v>
      </c>
      <c r="AD39" s="191" t="s">
        <v>8662</v>
      </c>
      <c r="AE39" s="191"/>
      <c r="AF39" s="191"/>
      <c r="AG39" s="191"/>
      <c r="AH39" s="191" t="str">
        <f>TabClienteLocalidade4[[#This Row],[Cliente]]&amp;" | "&amp;TabClienteLocalidade4[[#This Row],[Localidade]]</f>
        <v>COMPESA | GLORIA DO GOITA</v>
      </c>
    </row>
    <row r="40" spans="1:34" x14ac:dyDescent="0.2">
      <c r="A40" s="14" t="str">
        <f t="shared" si="0"/>
        <v>(584, 'COMPESA', 'MATA SUL', 'JOAQUIM NABUCO', 'JOAQUIM NABUCO', 'PE', '-8.6308237', '-35.5329622', '0'),</v>
      </c>
      <c r="B40" s="14" t="s">
        <v>8395</v>
      </c>
      <c r="C40" s="14">
        <v>584</v>
      </c>
      <c r="D40" s="14" t="s">
        <v>8399</v>
      </c>
      <c r="E40" s="14" t="str">
        <f>"'"&amp;TabClienteLocalidade4[[#This Row],[Cliente]]&amp;"'"</f>
        <v>'COMPESA'</v>
      </c>
      <c r="F40" s="14" t="s">
        <v>8399</v>
      </c>
      <c r="G40" s="14" t="str">
        <f>"'"&amp;TabClienteLocalidade4[[#This Row],[Regional]]&amp;"'"</f>
        <v>'MATA SUL'</v>
      </c>
      <c r="H40" s="14" t="s">
        <v>8399</v>
      </c>
      <c r="I40" s="14" t="str">
        <f>"'"&amp;TabClienteLocalidade4[[#This Row],[Localidade]]&amp;"'"</f>
        <v>'JOAQUIM NABUCO'</v>
      </c>
      <c r="J40" s="14" t="s">
        <v>8399</v>
      </c>
      <c r="K40" s="14" t="str">
        <f>"'"&amp;TabClienteLocalidade4[[#This Row],[Colunas2]]&amp;"'"</f>
        <v>'JOAQUIM NABUCO'</v>
      </c>
      <c r="L40" s="14" t="s">
        <v>8399</v>
      </c>
      <c r="M40" s="14" t="str">
        <f>"'"&amp;TabClienteLocalidade4[[#This Row],[UF]]&amp;"'"</f>
        <v>'PE'</v>
      </c>
      <c r="N40" s="14" t="s">
        <v>8399</v>
      </c>
      <c r="O40" s="14" t="str">
        <f>"'"&amp;IFERROR(TabClienteLocalidade4[[#This Row],[Lat]],"")&amp;"'"</f>
        <v>'-8.6308237'</v>
      </c>
      <c r="P40" s="14" t="s">
        <v>8399</v>
      </c>
      <c r="Q40" s="14" t="str">
        <f>"'"&amp;IFERROR(TabClienteLocalidade4[[#This Row],[Log]],"")&amp;"'"</f>
        <v>'-35.5329622'</v>
      </c>
      <c r="R40" s="14" t="s">
        <v>8399</v>
      </c>
      <c r="S40" s="14" t="str">
        <f t="shared" si="1"/>
        <v>'0'</v>
      </c>
      <c r="T40" s="213" t="s">
        <v>8397</v>
      </c>
      <c r="V40" s="145" t="s">
        <v>338</v>
      </c>
      <c r="W40" s="143" t="s">
        <v>8480</v>
      </c>
      <c r="X40" s="27" t="s">
        <v>8114</v>
      </c>
      <c r="Y40" s="176" t="s">
        <v>1244</v>
      </c>
      <c r="Z40" s="176" t="s">
        <v>8114</v>
      </c>
      <c r="AA40" s="147">
        <f>COUNTIFS(EtaCliente!B:B,AB40,EtaCliente!B:B,"&gt;&amp;1")</f>
        <v>1</v>
      </c>
      <c r="AB40" s="147" t="str">
        <f>IF(TabClienteLocalidade4[[#This Row],[Cliente]]="","",TabClienteLocalidade4[[#This Row],[Cliente]]&amp;" - "&amp;TabClienteLocalidade4[[#This Row],[Localidade]])</f>
        <v>COMPESA - JOAQUIM NABUCO</v>
      </c>
      <c r="AC40" s="191" t="s">
        <v>8663</v>
      </c>
      <c r="AD40" s="191" t="s">
        <v>8664</v>
      </c>
      <c r="AE40" s="191"/>
      <c r="AF40" s="191"/>
      <c r="AG40" s="191"/>
      <c r="AH40" s="191" t="str">
        <f>TabClienteLocalidade4[[#This Row],[Cliente]]&amp;" | "&amp;TabClienteLocalidade4[[#This Row],[Localidade]]</f>
        <v>COMPESA | JOAQUIM NABUCO</v>
      </c>
    </row>
    <row r="41" spans="1:34" x14ac:dyDescent="0.2">
      <c r="A41" s="14" t="str">
        <f t="shared" si="0"/>
        <v>(585, 'COMPESA', 'MATA SUL', 'PRIMAVERA', 'PRIMAVERA', 'PE', '', '', '0'),</v>
      </c>
      <c r="B41" s="14" t="s">
        <v>8395</v>
      </c>
      <c r="C41" s="14">
        <v>585</v>
      </c>
      <c r="D41" s="14" t="s">
        <v>8399</v>
      </c>
      <c r="E41" s="14" t="str">
        <f>"'"&amp;TabClienteLocalidade4[[#This Row],[Cliente]]&amp;"'"</f>
        <v>'COMPESA'</v>
      </c>
      <c r="F41" s="14" t="s">
        <v>8399</v>
      </c>
      <c r="G41" s="14" t="str">
        <f>"'"&amp;TabClienteLocalidade4[[#This Row],[Regional]]&amp;"'"</f>
        <v>'MATA SUL'</v>
      </c>
      <c r="H41" s="14" t="s">
        <v>8399</v>
      </c>
      <c r="I41" s="14" t="str">
        <f>"'"&amp;TabClienteLocalidade4[[#This Row],[Localidade]]&amp;"'"</f>
        <v>'PRIMAVERA'</v>
      </c>
      <c r="J41" s="14" t="s">
        <v>8399</v>
      </c>
      <c r="K41" s="14" t="str">
        <f>"'"&amp;TabClienteLocalidade4[[#This Row],[Colunas2]]&amp;"'"</f>
        <v>'PRIMAVERA'</v>
      </c>
      <c r="L41" s="14" t="s">
        <v>8399</v>
      </c>
      <c r="M41" s="14" t="str">
        <f>"'"&amp;TabClienteLocalidade4[[#This Row],[UF]]&amp;"'"</f>
        <v>'PE'</v>
      </c>
      <c r="N41" s="14" t="s">
        <v>8399</v>
      </c>
      <c r="O41" s="14" t="str">
        <f>"'"&amp;IFERROR(TabClienteLocalidade4[[#This Row],[Lat]],"")&amp;"'"</f>
        <v>''</v>
      </c>
      <c r="P41" s="14" t="s">
        <v>8399</v>
      </c>
      <c r="Q41" s="14" t="str">
        <f>"'"&amp;IFERROR(TabClienteLocalidade4[[#This Row],[Log]],"")&amp;"'"</f>
        <v>''</v>
      </c>
      <c r="R41" s="14" t="s">
        <v>8399</v>
      </c>
      <c r="S41" s="14" t="str">
        <f t="shared" si="1"/>
        <v>'0'</v>
      </c>
      <c r="T41" s="213" t="s">
        <v>8397</v>
      </c>
      <c r="V41" s="145" t="s">
        <v>338</v>
      </c>
      <c r="W41" s="143" t="s">
        <v>8480</v>
      </c>
      <c r="X41" s="27" t="s">
        <v>8127</v>
      </c>
      <c r="Y41" s="176" t="s">
        <v>1244</v>
      </c>
      <c r="Z41" s="176" t="s">
        <v>8127</v>
      </c>
      <c r="AA41" s="147">
        <f>COUNTIFS(EtaCliente!B:B,AB41,EtaCliente!B:B,"&gt;&amp;1")</f>
        <v>1</v>
      </c>
      <c r="AB41" s="147" t="str">
        <f>IF(TabClienteLocalidade4[[#This Row],[Cliente]]="","",TabClienteLocalidade4[[#This Row],[Cliente]]&amp;" - "&amp;TabClienteLocalidade4[[#This Row],[Localidade]])</f>
        <v>COMPESA - PRIMAVERA</v>
      </c>
      <c r="AC41" s="191"/>
      <c r="AD41" s="191"/>
      <c r="AE41" s="191"/>
      <c r="AF41" s="191"/>
      <c r="AG41" s="191"/>
      <c r="AH41" s="191" t="str">
        <f>TabClienteLocalidade4[[#This Row],[Cliente]]&amp;" | "&amp;TabClienteLocalidade4[[#This Row],[Localidade]]</f>
        <v>COMPESA | PRIMAVERA</v>
      </c>
    </row>
    <row r="42" spans="1:34" x14ac:dyDescent="0.2">
      <c r="A42" s="14" t="str">
        <f t="shared" si="0"/>
        <v>(586, 'COMPESA', 'MATA SUL', 'SANTO AMARO', 'RECIFE', 'PE', '', '', '0'),</v>
      </c>
      <c r="B42" s="14" t="s">
        <v>8395</v>
      </c>
      <c r="C42" s="14">
        <v>586</v>
      </c>
      <c r="D42" s="14" t="s">
        <v>8399</v>
      </c>
      <c r="E42" s="14" t="str">
        <f>"'"&amp;TabClienteLocalidade4[[#This Row],[Cliente]]&amp;"'"</f>
        <v>'COMPESA'</v>
      </c>
      <c r="F42" s="14" t="s">
        <v>8399</v>
      </c>
      <c r="G42" s="14" t="str">
        <f>"'"&amp;TabClienteLocalidade4[[#This Row],[Regional]]&amp;"'"</f>
        <v>'MATA SUL'</v>
      </c>
      <c r="H42" s="14" t="s">
        <v>8399</v>
      </c>
      <c r="I42" s="14" t="str">
        <f>"'"&amp;TabClienteLocalidade4[[#This Row],[Localidade]]&amp;"'"</f>
        <v>'SANTO AMARO'</v>
      </c>
      <c r="J42" s="14" t="s">
        <v>8399</v>
      </c>
      <c r="K42" s="14" t="str">
        <f>"'"&amp;TabClienteLocalidade4[[#This Row],[Colunas2]]&amp;"'"</f>
        <v>'RECIFE'</v>
      </c>
      <c r="L42" s="14" t="s">
        <v>8399</v>
      </c>
      <c r="M42" s="14" t="str">
        <f>"'"&amp;TabClienteLocalidade4[[#This Row],[UF]]&amp;"'"</f>
        <v>'PE'</v>
      </c>
      <c r="N42" s="14" t="s">
        <v>8399</v>
      </c>
      <c r="O42" s="14" t="str">
        <f>"'"&amp;IFERROR(TabClienteLocalidade4[[#This Row],[Lat]],"")&amp;"'"</f>
        <v>''</v>
      </c>
      <c r="P42" s="14" t="s">
        <v>8399</v>
      </c>
      <c r="Q42" s="14" t="str">
        <f>"'"&amp;IFERROR(TabClienteLocalidade4[[#This Row],[Log]],"")&amp;"'"</f>
        <v>''</v>
      </c>
      <c r="R42" s="14" t="s">
        <v>8399</v>
      </c>
      <c r="S42" s="14" t="str">
        <f t="shared" si="1"/>
        <v>'0'</v>
      </c>
      <c r="T42" s="213" t="s">
        <v>8397</v>
      </c>
      <c r="V42" s="145" t="s">
        <v>338</v>
      </c>
      <c r="W42" s="150" t="s">
        <v>8480</v>
      </c>
      <c r="X42" s="145" t="s">
        <v>8130</v>
      </c>
      <c r="Y42" s="176" t="s">
        <v>1244</v>
      </c>
      <c r="Z42" s="176" t="s">
        <v>7460</v>
      </c>
      <c r="AA42" s="147">
        <f>COUNTIFS(EtaCliente!B:B,AB42,EtaCliente!B:B,"&gt;&amp;1")</f>
        <v>1</v>
      </c>
      <c r="AB42" s="147" t="str">
        <f>IF(TabClienteLocalidade4[[#This Row],[Cliente]]="","",TabClienteLocalidade4[[#This Row],[Cliente]]&amp;" - "&amp;TabClienteLocalidade4[[#This Row],[Localidade]])</f>
        <v>COMPESA - SANTO AMARO</v>
      </c>
      <c r="AC42" s="191"/>
      <c r="AD42" s="191"/>
      <c r="AE42" s="191"/>
      <c r="AF42" s="191"/>
      <c r="AG42" s="191"/>
      <c r="AH42" s="191" t="str">
        <f>TabClienteLocalidade4[[#This Row],[Cliente]]&amp;" | "&amp;TabClienteLocalidade4[[#This Row],[Localidade]]</f>
        <v>COMPESA | SANTO AMARO</v>
      </c>
    </row>
    <row r="43" spans="1:34" x14ac:dyDescent="0.2">
      <c r="A43" s="14" t="str">
        <f t="shared" si="0"/>
        <v>(587, 'COMPESA', 'MATA SUL', 'RIBEIRAO', 'RIBEIRAO', 'PE', '-8.5077505', '-35.3851794', '0'),</v>
      </c>
      <c r="B43" s="14" t="s">
        <v>8395</v>
      </c>
      <c r="C43" s="14">
        <v>587</v>
      </c>
      <c r="D43" s="14" t="s">
        <v>8399</v>
      </c>
      <c r="E43" s="14" t="str">
        <f>"'"&amp;TabClienteLocalidade4[[#This Row],[Cliente]]&amp;"'"</f>
        <v>'COMPESA'</v>
      </c>
      <c r="F43" s="14" t="s">
        <v>8399</v>
      </c>
      <c r="G43" s="14" t="str">
        <f>"'"&amp;TabClienteLocalidade4[[#This Row],[Regional]]&amp;"'"</f>
        <v>'MATA SUL'</v>
      </c>
      <c r="H43" s="14" t="s">
        <v>8399</v>
      </c>
      <c r="I43" s="14" t="str">
        <f>"'"&amp;TabClienteLocalidade4[[#This Row],[Localidade]]&amp;"'"</f>
        <v>'RIBEIRAO'</v>
      </c>
      <c r="J43" s="14" t="s">
        <v>8399</v>
      </c>
      <c r="K43" s="14" t="str">
        <f>"'"&amp;TabClienteLocalidade4[[#This Row],[Colunas2]]&amp;"'"</f>
        <v>'RIBEIRAO'</v>
      </c>
      <c r="L43" s="14" t="s">
        <v>8399</v>
      </c>
      <c r="M43" s="14" t="str">
        <f>"'"&amp;TabClienteLocalidade4[[#This Row],[UF]]&amp;"'"</f>
        <v>'PE'</v>
      </c>
      <c r="N43" s="14" t="s">
        <v>8399</v>
      </c>
      <c r="O43" s="14" t="str">
        <f>"'"&amp;IFERROR(TabClienteLocalidade4[[#This Row],[Lat]],"")&amp;"'"</f>
        <v>'-8.5077505'</v>
      </c>
      <c r="P43" s="14" t="s">
        <v>8399</v>
      </c>
      <c r="Q43" s="14" t="str">
        <f>"'"&amp;IFERROR(TabClienteLocalidade4[[#This Row],[Log]],"")&amp;"'"</f>
        <v>'-35.3851794'</v>
      </c>
      <c r="R43" s="14" t="s">
        <v>8399</v>
      </c>
      <c r="S43" s="14" t="str">
        <f t="shared" si="1"/>
        <v>'0'</v>
      </c>
      <c r="T43" s="213" t="s">
        <v>8397</v>
      </c>
      <c r="V43" s="145" t="s">
        <v>338</v>
      </c>
      <c r="W43" s="150" t="s">
        <v>8480</v>
      </c>
      <c r="X43" s="145" t="s">
        <v>1688</v>
      </c>
      <c r="Y43" s="176" t="s">
        <v>1244</v>
      </c>
      <c r="Z43" s="176" t="s">
        <v>1688</v>
      </c>
      <c r="AA43" s="147">
        <f>COUNTIFS(EtaCliente!B:B,AB43,EtaCliente!B:B,"&gt;&amp;1")</f>
        <v>1</v>
      </c>
      <c r="AB43" s="147" t="str">
        <f>IF(TabClienteLocalidade4[[#This Row],[Cliente]]="","",TabClienteLocalidade4[[#This Row],[Cliente]]&amp;" - "&amp;TabClienteLocalidade4[[#This Row],[Localidade]])</f>
        <v>COMPESA - RIBEIRAO</v>
      </c>
      <c r="AC43" s="191" t="s">
        <v>8665</v>
      </c>
      <c r="AD43" s="191" t="s">
        <v>8666</v>
      </c>
      <c r="AE43" s="191"/>
      <c r="AF43" s="191"/>
      <c r="AG43" s="191"/>
      <c r="AH43" s="191" t="str">
        <f>TabClienteLocalidade4[[#This Row],[Cliente]]&amp;" | "&amp;TabClienteLocalidade4[[#This Row],[Localidade]]</f>
        <v>COMPESA | RIBEIRAO</v>
      </c>
    </row>
    <row r="44" spans="1:34" x14ac:dyDescent="0.2">
      <c r="A44" s="14" t="str">
        <f t="shared" si="0"/>
        <v>(588, 'COMPESA', 'MATA SUL', 'ESCADA', 'ESCADA', 'PE', '', '', '0'),</v>
      </c>
      <c r="B44" s="14" t="s">
        <v>8395</v>
      </c>
      <c r="C44" s="14">
        <v>588</v>
      </c>
      <c r="D44" s="14" t="s">
        <v>8399</v>
      </c>
      <c r="E44" s="14" t="str">
        <f>"'"&amp;TabClienteLocalidade4[[#This Row],[Cliente]]&amp;"'"</f>
        <v>'COMPESA'</v>
      </c>
      <c r="F44" s="14" t="s">
        <v>8399</v>
      </c>
      <c r="G44" s="14" t="str">
        <f>"'"&amp;TabClienteLocalidade4[[#This Row],[Regional]]&amp;"'"</f>
        <v>'MATA SUL'</v>
      </c>
      <c r="H44" s="14" t="s">
        <v>8399</v>
      </c>
      <c r="I44" s="14" t="str">
        <f>"'"&amp;TabClienteLocalidade4[[#This Row],[Localidade]]&amp;"'"</f>
        <v>'ESCADA'</v>
      </c>
      <c r="J44" s="14" t="s">
        <v>8399</v>
      </c>
      <c r="K44" s="14" t="str">
        <f>"'"&amp;TabClienteLocalidade4[[#This Row],[Colunas2]]&amp;"'"</f>
        <v>'ESCADA'</v>
      </c>
      <c r="L44" s="14" t="s">
        <v>8399</v>
      </c>
      <c r="M44" s="14" t="str">
        <f>"'"&amp;TabClienteLocalidade4[[#This Row],[UF]]&amp;"'"</f>
        <v>'PE'</v>
      </c>
      <c r="N44" s="14" t="s">
        <v>8399</v>
      </c>
      <c r="O44" s="14" t="str">
        <f>"'"&amp;IFERROR(TabClienteLocalidade4[[#This Row],[Lat]],"")&amp;"'"</f>
        <v>''</v>
      </c>
      <c r="P44" s="14" t="s">
        <v>8399</v>
      </c>
      <c r="Q44" s="14" t="str">
        <f>"'"&amp;IFERROR(TabClienteLocalidade4[[#This Row],[Log]],"")&amp;"'"</f>
        <v>''</v>
      </c>
      <c r="R44" s="14" t="s">
        <v>8399</v>
      </c>
      <c r="S44" s="14" t="str">
        <f t="shared" si="1"/>
        <v>'0'</v>
      </c>
      <c r="T44" s="213" t="s">
        <v>8397</v>
      </c>
      <c r="V44" s="145" t="s">
        <v>338</v>
      </c>
      <c r="W44" s="143" t="s">
        <v>8480</v>
      </c>
      <c r="X44" s="27" t="s">
        <v>1659</v>
      </c>
      <c r="Y44" s="176" t="s">
        <v>1244</v>
      </c>
      <c r="Z44" s="176" t="s">
        <v>1659</v>
      </c>
      <c r="AA44" s="147">
        <f>COUNTIFS(EtaCliente!B:B,AB44,EtaCliente!B:B,"&gt;&amp;1")</f>
        <v>1</v>
      </c>
      <c r="AB44" s="147" t="str">
        <f>IF(TabClienteLocalidade4[[#This Row],[Cliente]]="","",TabClienteLocalidade4[[#This Row],[Cliente]]&amp;" - "&amp;TabClienteLocalidade4[[#This Row],[Localidade]])</f>
        <v>COMPESA - ESCADA</v>
      </c>
      <c r="AC44" s="191"/>
      <c r="AD44" s="191"/>
      <c r="AE44" s="191"/>
      <c r="AF44" s="191"/>
      <c r="AG44" s="191"/>
      <c r="AH44" s="191" t="str">
        <f>TabClienteLocalidade4[[#This Row],[Cliente]]&amp;" | "&amp;TabClienteLocalidade4[[#This Row],[Localidade]]</f>
        <v>COMPESA | ESCADA</v>
      </c>
    </row>
    <row r="45" spans="1:34" ht="15" customHeight="1" x14ac:dyDescent="0.2">
      <c r="A45" s="14" t="str">
        <f t="shared" si="0"/>
        <v>(589, 'COMPESA', 'MATA SUL', 'FREXEIRAS', 'ESCADA', 'PE', '', '', '0'),</v>
      </c>
      <c r="B45" s="14" t="s">
        <v>8395</v>
      </c>
      <c r="C45" s="14">
        <v>589</v>
      </c>
      <c r="D45" s="14" t="s">
        <v>8399</v>
      </c>
      <c r="E45" s="14" t="str">
        <f>"'"&amp;TabClienteLocalidade4[[#This Row],[Cliente]]&amp;"'"</f>
        <v>'COMPESA'</v>
      </c>
      <c r="F45" s="14" t="s">
        <v>8399</v>
      </c>
      <c r="G45" s="14" t="str">
        <f>"'"&amp;TabClienteLocalidade4[[#This Row],[Regional]]&amp;"'"</f>
        <v>'MATA SUL'</v>
      </c>
      <c r="H45" s="14" t="s">
        <v>8399</v>
      </c>
      <c r="I45" s="14" t="str">
        <f>"'"&amp;TabClienteLocalidade4[[#This Row],[Localidade]]&amp;"'"</f>
        <v>'FREXEIRAS'</v>
      </c>
      <c r="J45" s="14" t="s">
        <v>8399</v>
      </c>
      <c r="K45" s="14" t="str">
        <f>"'"&amp;TabClienteLocalidade4[[#This Row],[Colunas2]]&amp;"'"</f>
        <v>'ESCADA'</v>
      </c>
      <c r="L45" s="14" t="s">
        <v>8399</v>
      </c>
      <c r="M45" s="14" t="str">
        <f>"'"&amp;TabClienteLocalidade4[[#This Row],[UF]]&amp;"'"</f>
        <v>'PE'</v>
      </c>
      <c r="N45" s="14" t="s">
        <v>8399</v>
      </c>
      <c r="O45" s="14" t="str">
        <f>"'"&amp;IFERROR(TabClienteLocalidade4[[#This Row],[Lat]],"")&amp;"'"</f>
        <v>''</v>
      </c>
      <c r="P45" s="14" t="s">
        <v>8399</v>
      </c>
      <c r="Q45" s="14" t="str">
        <f>"'"&amp;IFERROR(TabClienteLocalidade4[[#This Row],[Log]],"")&amp;"'"</f>
        <v>''</v>
      </c>
      <c r="R45" s="14" t="s">
        <v>8399</v>
      </c>
      <c r="S45" s="14" t="str">
        <f t="shared" si="1"/>
        <v>'0'</v>
      </c>
      <c r="T45" s="213" t="s">
        <v>8397</v>
      </c>
      <c r="V45" s="145" t="s">
        <v>338</v>
      </c>
      <c r="W45" s="143" t="s">
        <v>8480</v>
      </c>
      <c r="X45" s="152" t="s">
        <v>8509</v>
      </c>
      <c r="Y45" s="176" t="s">
        <v>1244</v>
      </c>
      <c r="Z45" s="176" t="s">
        <v>1659</v>
      </c>
      <c r="AA45" s="147">
        <f>COUNTIFS(EtaCliente!B:B,AB45,EtaCliente!B:B,"&gt;&amp;1")</f>
        <v>0</v>
      </c>
      <c r="AB45" s="147" t="str">
        <f>IF(TabClienteLocalidade4[[#This Row],[Cliente]]="","",TabClienteLocalidade4[[#This Row],[Cliente]]&amp;" - "&amp;TabClienteLocalidade4[[#This Row],[Localidade]])</f>
        <v>COMPESA - FREXEIRAS</v>
      </c>
      <c r="AC45" s="191"/>
      <c r="AD45" s="191"/>
      <c r="AE45" s="191"/>
      <c r="AF45" s="191"/>
      <c r="AG45" s="191"/>
      <c r="AH45" s="191" t="str">
        <f>TabClienteLocalidade4[[#This Row],[Cliente]]&amp;" | "&amp;TabClienteLocalidade4[[#This Row],[Localidade]]</f>
        <v>COMPESA | FREXEIRAS</v>
      </c>
    </row>
    <row r="46" spans="1:34" x14ac:dyDescent="0.2">
      <c r="A46" s="14" t="str">
        <f t="shared" si="0"/>
        <v>(590, 'COMPESA', 'MATA SUL', 'SAUE', 'TAMANDARE', 'PE', '-8.7687481', '-35.3182007', '0'),</v>
      </c>
      <c r="B46" s="14" t="s">
        <v>8395</v>
      </c>
      <c r="C46" s="14">
        <v>590</v>
      </c>
      <c r="D46" s="14" t="s">
        <v>8399</v>
      </c>
      <c r="E46" s="14" t="str">
        <f>"'"&amp;TabClienteLocalidade4[[#This Row],[Cliente]]&amp;"'"</f>
        <v>'COMPESA'</v>
      </c>
      <c r="F46" s="14" t="s">
        <v>8399</v>
      </c>
      <c r="G46" s="14" t="str">
        <f>"'"&amp;TabClienteLocalidade4[[#This Row],[Regional]]&amp;"'"</f>
        <v>'MATA SUL'</v>
      </c>
      <c r="H46" s="14" t="s">
        <v>8399</v>
      </c>
      <c r="I46" s="14" t="str">
        <f>"'"&amp;TabClienteLocalidade4[[#This Row],[Localidade]]&amp;"'"</f>
        <v>'SAUE'</v>
      </c>
      <c r="J46" s="14" t="s">
        <v>8399</v>
      </c>
      <c r="K46" s="14" t="str">
        <f>"'"&amp;TabClienteLocalidade4[[#This Row],[Colunas2]]&amp;"'"</f>
        <v>'TAMANDARE'</v>
      </c>
      <c r="L46" s="14" t="s">
        <v>8399</v>
      </c>
      <c r="M46" s="14" t="str">
        <f>"'"&amp;TabClienteLocalidade4[[#This Row],[UF]]&amp;"'"</f>
        <v>'PE'</v>
      </c>
      <c r="N46" s="14" t="s">
        <v>8399</v>
      </c>
      <c r="O46" s="14" t="str">
        <f>"'"&amp;IFERROR(TabClienteLocalidade4[[#This Row],[Lat]],"")&amp;"'"</f>
        <v>'-8.7687481'</v>
      </c>
      <c r="P46" s="14" t="s">
        <v>8399</v>
      </c>
      <c r="Q46" s="14" t="str">
        <f>"'"&amp;IFERROR(TabClienteLocalidade4[[#This Row],[Log]],"")&amp;"'"</f>
        <v>'-35.3182007'</v>
      </c>
      <c r="R46" s="14" t="s">
        <v>8399</v>
      </c>
      <c r="S46" s="14" t="str">
        <f t="shared" si="1"/>
        <v>'0'</v>
      </c>
      <c r="T46" s="213" t="s">
        <v>8397</v>
      </c>
      <c r="V46" s="145" t="s">
        <v>338</v>
      </c>
      <c r="W46" s="143" t="s">
        <v>8480</v>
      </c>
      <c r="X46" s="152" t="s">
        <v>8510</v>
      </c>
      <c r="Y46" s="176" t="s">
        <v>1244</v>
      </c>
      <c r="Z46" s="176" t="s">
        <v>7457</v>
      </c>
      <c r="AA46" s="147">
        <f>COUNTIFS(EtaCliente!B:B,AB46,EtaCliente!B:B,"&gt;&amp;1")</f>
        <v>0</v>
      </c>
      <c r="AB46" s="147" t="str">
        <f>IF(TabClienteLocalidade4[[#This Row],[Cliente]]="","",TabClienteLocalidade4[[#This Row],[Cliente]]&amp;" - "&amp;TabClienteLocalidade4[[#This Row],[Localidade]])</f>
        <v>COMPESA - SAUE</v>
      </c>
      <c r="AC46" s="191" t="s">
        <v>8667</v>
      </c>
      <c r="AD46" s="191" t="s">
        <v>8668</v>
      </c>
      <c r="AE46" s="191"/>
      <c r="AF46" s="191"/>
      <c r="AG46" s="191"/>
      <c r="AH46" s="191" t="str">
        <f>TabClienteLocalidade4[[#This Row],[Cliente]]&amp;" | "&amp;TabClienteLocalidade4[[#This Row],[Localidade]]</f>
        <v>COMPESA | SAUE</v>
      </c>
    </row>
    <row r="47" spans="1:34" x14ac:dyDescent="0.2">
      <c r="A47" s="14" t="str">
        <f t="shared" si="0"/>
        <v>(591, 'COMPESA', 'MATA NORTE', 'PAUDALHO', 'PAUDALHO', 'PE', '-7.8826126', '-35.1796115', '0'),</v>
      </c>
      <c r="B47" s="14" t="s">
        <v>8395</v>
      </c>
      <c r="C47" s="14">
        <v>591</v>
      </c>
      <c r="D47" s="14" t="s">
        <v>8399</v>
      </c>
      <c r="E47" s="14" t="str">
        <f>"'"&amp;TabClienteLocalidade4[[#This Row],[Cliente]]&amp;"'"</f>
        <v>'COMPESA'</v>
      </c>
      <c r="F47" s="14" t="s">
        <v>8399</v>
      </c>
      <c r="G47" s="14" t="str">
        <f>"'"&amp;TabClienteLocalidade4[[#This Row],[Regional]]&amp;"'"</f>
        <v>'MATA NORTE'</v>
      </c>
      <c r="H47" s="14" t="s">
        <v>8399</v>
      </c>
      <c r="I47" s="14" t="str">
        <f>"'"&amp;TabClienteLocalidade4[[#This Row],[Localidade]]&amp;"'"</f>
        <v>'PAUDALHO'</v>
      </c>
      <c r="J47" s="14" t="s">
        <v>8399</v>
      </c>
      <c r="K47" s="14" t="str">
        <f>"'"&amp;TabClienteLocalidade4[[#This Row],[Colunas2]]&amp;"'"</f>
        <v>'PAUDALHO'</v>
      </c>
      <c r="L47" s="14" t="s">
        <v>8399</v>
      </c>
      <c r="M47" s="14" t="str">
        <f>"'"&amp;TabClienteLocalidade4[[#This Row],[UF]]&amp;"'"</f>
        <v>'PE'</v>
      </c>
      <c r="N47" s="14" t="s">
        <v>8399</v>
      </c>
      <c r="O47" s="14" t="str">
        <f>"'"&amp;IFERROR(TabClienteLocalidade4[[#This Row],[Lat]],"")&amp;"'"</f>
        <v>'-7.8826126'</v>
      </c>
      <c r="P47" s="14" t="s">
        <v>8399</v>
      </c>
      <c r="Q47" s="14" t="str">
        <f>"'"&amp;IFERROR(TabClienteLocalidade4[[#This Row],[Log]],"")&amp;"'"</f>
        <v>'-35.1796115'</v>
      </c>
      <c r="R47" s="14" t="s">
        <v>8399</v>
      </c>
      <c r="S47" s="14" t="str">
        <f t="shared" si="1"/>
        <v>'0'</v>
      </c>
      <c r="T47" s="213" t="s">
        <v>8397</v>
      </c>
      <c r="V47" s="145" t="s">
        <v>338</v>
      </c>
      <c r="W47" s="150" t="s">
        <v>8481</v>
      </c>
      <c r="X47" s="145" t="s">
        <v>1679</v>
      </c>
      <c r="Y47" s="176" t="s">
        <v>1244</v>
      </c>
      <c r="Z47" s="176" t="s">
        <v>1679</v>
      </c>
      <c r="AA47" s="147">
        <f>COUNTIFS(EtaCliente!B:B,AB47,EtaCliente!B:B,"&gt;&amp;1")</f>
        <v>1</v>
      </c>
      <c r="AB47" s="147" t="str">
        <f>IF(TabClienteLocalidade4[[#This Row],[Cliente]]="","",TabClienteLocalidade4[[#This Row],[Cliente]]&amp;" - "&amp;TabClienteLocalidade4[[#This Row],[Localidade]])</f>
        <v>COMPESA - PAUDALHO</v>
      </c>
      <c r="AC47" s="191" t="s">
        <v>8669</v>
      </c>
      <c r="AD47" s="191" t="s">
        <v>8670</v>
      </c>
      <c r="AE47" s="191"/>
      <c r="AF47" s="191"/>
      <c r="AG47" s="191"/>
      <c r="AH47" s="191" t="str">
        <f>TabClienteLocalidade4[[#This Row],[Cliente]]&amp;" | "&amp;TabClienteLocalidade4[[#This Row],[Localidade]]</f>
        <v>COMPESA | PAUDALHO</v>
      </c>
    </row>
    <row r="48" spans="1:34" ht="12.75" customHeight="1" x14ac:dyDescent="0.2">
      <c r="A48" s="14" t="str">
        <f t="shared" si="0"/>
        <v>(592, 'COMPESA', 'MATA NORTE', 'BIZARRA', 'BOM JARDIM', 'PE', '-7.7560481', '-35.4844099', '0'),</v>
      </c>
      <c r="B48" s="14" t="s">
        <v>8395</v>
      </c>
      <c r="C48" s="14">
        <v>592</v>
      </c>
      <c r="D48" s="14" t="s">
        <v>8399</v>
      </c>
      <c r="E48" s="14" t="str">
        <f>"'"&amp;TabClienteLocalidade4[[#This Row],[Cliente]]&amp;"'"</f>
        <v>'COMPESA'</v>
      </c>
      <c r="F48" s="14" t="s">
        <v>8399</v>
      </c>
      <c r="G48" s="14" t="str">
        <f>"'"&amp;TabClienteLocalidade4[[#This Row],[Regional]]&amp;"'"</f>
        <v>'MATA NORTE'</v>
      </c>
      <c r="H48" s="14" t="s">
        <v>8399</v>
      </c>
      <c r="I48" s="14" t="str">
        <f>"'"&amp;TabClienteLocalidade4[[#This Row],[Localidade]]&amp;"'"</f>
        <v>'BIZARRA'</v>
      </c>
      <c r="J48" s="14" t="s">
        <v>8399</v>
      </c>
      <c r="K48" s="14" t="str">
        <f>"'"&amp;TabClienteLocalidade4[[#This Row],[Colunas2]]&amp;"'"</f>
        <v>'BOM JARDIM'</v>
      </c>
      <c r="L48" s="14" t="s">
        <v>8399</v>
      </c>
      <c r="M48" s="14" t="str">
        <f>"'"&amp;TabClienteLocalidade4[[#This Row],[UF]]&amp;"'"</f>
        <v>'PE'</v>
      </c>
      <c r="N48" s="14" t="s">
        <v>8399</v>
      </c>
      <c r="O48" s="14" t="str">
        <f>"'"&amp;IFERROR(TabClienteLocalidade4[[#This Row],[Lat]],"")&amp;"'"</f>
        <v>'-7.7560481'</v>
      </c>
      <c r="P48" s="14" t="s">
        <v>8399</v>
      </c>
      <c r="Q48" s="14" t="str">
        <f>"'"&amp;IFERROR(TabClienteLocalidade4[[#This Row],[Log]],"")&amp;"'"</f>
        <v>'-35.4844099'</v>
      </c>
      <c r="R48" s="14" t="s">
        <v>8399</v>
      </c>
      <c r="S48" s="14" t="str">
        <f t="shared" si="1"/>
        <v>'0'</v>
      </c>
      <c r="T48" s="213" t="s">
        <v>8397</v>
      </c>
      <c r="V48" s="145" t="s">
        <v>338</v>
      </c>
      <c r="W48" s="143" t="s">
        <v>8481</v>
      </c>
      <c r="X48" s="145" t="s">
        <v>8511</v>
      </c>
      <c r="Y48" s="176" t="s">
        <v>1244</v>
      </c>
      <c r="Z48" s="176" t="s">
        <v>7476</v>
      </c>
      <c r="AA48" s="147">
        <f>COUNTIFS(EtaCliente!B:B,AB48,EtaCliente!B:B,"&gt;&amp;1")</f>
        <v>0</v>
      </c>
      <c r="AB48" s="147" t="str">
        <f>IF(TabClienteLocalidade4[[#This Row],[Cliente]]="","",TabClienteLocalidade4[[#This Row],[Cliente]]&amp;" - "&amp;TabClienteLocalidade4[[#This Row],[Localidade]])</f>
        <v>COMPESA - BIZARRA</v>
      </c>
      <c r="AC48" s="191" t="s">
        <v>8671</v>
      </c>
      <c r="AD48" s="191" t="s">
        <v>8672</v>
      </c>
      <c r="AE48" s="191"/>
      <c r="AF48" s="191"/>
      <c r="AG48" s="191"/>
      <c r="AH48" s="191" t="str">
        <f>TabClienteLocalidade4[[#This Row],[Cliente]]&amp;" | "&amp;TabClienteLocalidade4[[#This Row],[Localidade]]</f>
        <v>COMPESA | BIZARRA</v>
      </c>
    </row>
    <row r="49" spans="1:34" x14ac:dyDescent="0.2">
      <c r="A49" s="14" t="str">
        <f t="shared" si="0"/>
        <v>(593, 'COMPESA', 'MATA NORTE', 'BUENOS AIRES', 'BUENOS AIRES', 'PE', '', '', '0'),</v>
      </c>
      <c r="B49" s="14" t="s">
        <v>8395</v>
      </c>
      <c r="C49" s="14">
        <v>593</v>
      </c>
      <c r="D49" s="14" t="s">
        <v>8399</v>
      </c>
      <c r="E49" s="14" t="str">
        <f>"'"&amp;TabClienteLocalidade4[[#This Row],[Cliente]]&amp;"'"</f>
        <v>'COMPESA'</v>
      </c>
      <c r="F49" s="14" t="s">
        <v>8399</v>
      </c>
      <c r="G49" s="14" t="str">
        <f>"'"&amp;TabClienteLocalidade4[[#This Row],[Regional]]&amp;"'"</f>
        <v>'MATA NORTE'</v>
      </c>
      <c r="H49" s="14" t="s">
        <v>8399</v>
      </c>
      <c r="I49" s="14" t="str">
        <f>"'"&amp;TabClienteLocalidade4[[#This Row],[Localidade]]&amp;"'"</f>
        <v>'BUENOS AIRES'</v>
      </c>
      <c r="J49" s="14" t="s">
        <v>8399</v>
      </c>
      <c r="K49" s="14" t="str">
        <f>"'"&amp;TabClienteLocalidade4[[#This Row],[Colunas2]]&amp;"'"</f>
        <v>'BUENOS AIRES'</v>
      </c>
      <c r="L49" s="14" t="s">
        <v>8399</v>
      </c>
      <c r="M49" s="14" t="str">
        <f>"'"&amp;TabClienteLocalidade4[[#This Row],[UF]]&amp;"'"</f>
        <v>'PE'</v>
      </c>
      <c r="N49" s="14" t="s">
        <v>8399</v>
      </c>
      <c r="O49" s="14" t="str">
        <f>"'"&amp;IFERROR(TabClienteLocalidade4[[#This Row],[Lat]],"")&amp;"'"</f>
        <v>''</v>
      </c>
      <c r="P49" s="14" t="s">
        <v>8399</v>
      </c>
      <c r="Q49" s="14" t="str">
        <f>"'"&amp;IFERROR(TabClienteLocalidade4[[#This Row],[Log]],"")&amp;"'"</f>
        <v>''</v>
      </c>
      <c r="R49" s="14" t="s">
        <v>8399</v>
      </c>
      <c r="S49" s="14" t="str">
        <f t="shared" si="1"/>
        <v>'0'</v>
      </c>
      <c r="T49" s="213" t="s">
        <v>8397</v>
      </c>
      <c r="V49" s="145" t="s">
        <v>338</v>
      </c>
      <c r="W49" s="150" t="s">
        <v>8481</v>
      </c>
      <c r="X49" s="145" t="s">
        <v>8185</v>
      </c>
      <c r="Y49" s="176" t="s">
        <v>1244</v>
      </c>
      <c r="Z49" s="176" t="s">
        <v>8185</v>
      </c>
      <c r="AA49" s="147">
        <f>COUNTIFS(EtaCliente!B:B,AB49,EtaCliente!B:B,"&gt;&amp;1")</f>
        <v>1</v>
      </c>
      <c r="AB49" s="147" t="str">
        <f>IF(TabClienteLocalidade4[[#This Row],[Cliente]]="","",TabClienteLocalidade4[[#This Row],[Cliente]]&amp;" - "&amp;TabClienteLocalidade4[[#This Row],[Localidade]])</f>
        <v>COMPESA - BUENOS AIRES</v>
      </c>
      <c r="AC49" s="191"/>
      <c r="AD49" s="191"/>
      <c r="AE49" s="191"/>
      <c r="AF49" s="191"/>
      <c r="AG49" s="191"/>
      <c r="AH49" s="191" t="str">
        <f>TabClienteLocalidade4[[#This Row],[Cliente]]&amp;" | "&amp;TabClienteLocalidade4[[#This Row],[Localidade]]</f>
        <v>COMPESA | BUENOS AIRES</v>
      </c>
    </row>
    <row r="50" spans="1:34" ht="12.75" customHeight="1" x14ac:dyDescent="0.2">
      <c r="A50" s="14" t="str">
        <f t="shared" si="0"/>
        <v>(594, 'COMPESA', 'MATA NORTE', 'CHA DE ALEGRIA', 'CHA DE ALEGRIA', 'PE', '-7.9973653', '-35.2158', '0'),</v>
      </c>
      <c r="B50" s="14" t="s">
        <v>8395</v>
      </c>
      <c r="C50" s="14">
        <v>594</v>
      </c>
      <c r="D50" s="14" t="s">
        <v>8399</v>
      </c>
      <c r="E50" s="14" t="str">
        <f>"'"&amp;TabClienteLocalidade4[[#This Row],[Cliente]]&amp;"'"</f>
        <v>'COMPESA'</v>
      </c>
      <c r="F50" s="14" t="s">
        <v>8399</v>
      </c>
      <c r="G50" s="14" t="str">
        <f>"'"&amp;TabClienteLocalidade4[[#This Row],[Regional]]&amp;"'"</f>
        <v>'MATA NORTE'</v>
      </c>
      <c r="H50" s="14" t="s">
        <v>8399</v>
      </c>
      <c r="I50" s="14" t="str">
        <f>"'"&amp;TabClienteLocalidade4[[#This Row],[Localidade]]&amp;"'"</f>
        <v>'CHA DE ALEGRIA'</v>
      </c>
      <c r="J50" s="14" t="s">
        <v>8399</v>
      </c>
      <c r="K50" s="14" t="str">
        <f>"'"&amp;TabClienteLocalidade4[[#This Row],[Colunas2]]&amp;"'"</f>
        <v>'CHA DE ALEGRIA'</v>
      </c>
      <c r="L50" s="14" t="s">
        <v>8399</v>
      </c>
      <c r="M50" s="14" t="str">
        <f>"'"&amp;TabClienteLocalidade4[[#This Row],[UF]]&amp;"'"</f>
        <v>'PE'</v>
      </c>
      <c r="N50" s="14" t="s">
        <v>8399</v>
      </c>
      <c r="O50" s="14" t="str">
        <f>"'"&amp;IFERROR(TabClienteLocalidade4[[#This Row],[Lat]],"")&amp;"'"</f>
        <v>'-7.9973653'</v>
      </c>
      <c r="P50" s="14" t="s">
        <v>8399</v>
      </c>
      <c r="Q50" s="14" t="str">
        <f>"'"&amp;IFERROR(TabClienteLocalidade4[[#This Row],[Log]],"")&amp;"'"</f>
        <v>'-35.2158'</v>
      </c>
      <c r="R50" s="14" t="s">
        <v>8399</v>
      </c>
      <c r="S50" s="14" t="str">
        <f t="shared" si="1"/>
        <v>'0'</v>
      </c>
      <c r="T50" s="213" t="s">
        <v>8397</v>
      </c>
      <c r="V50" s="145" t="s">
        <v>338</v>
      </c>
      <c r="W50" s="143" t="s">
        <v>8481</v>
      </c>
      <c r="X50" s="145" t="s">
        <v>8101</v>
      </c>
      <c r="Y50" s="176" t="s">
        <v>1244</v>
      </c>
      <c r="Z50" s="176" t="s">
        <v>8101</v>
      </c>
      <c r="AA50" s="147">
        <f>COUNTIFS(EtaCliente!B:B,AB50,EtaCliente!B:B,"&gt;&amp;1")</f>
        <v>1</v>
      </c>
      <c r="AB50" s="147" t="str">
        <f>IF(TabClienteLocalidade4[[#This Row],[Cliente]]="","",TabClienteLocalidade4[[#This Row],[Cliente]]&amp;" - "&amp;TabClienteLocalidade4[[#This Row],[Localidade]])</f>
        <v>COMPESA - CHA DE ALEGRIA</v>
      </c>
      <c r="AC50" s="191" t="s">
        <v>8673</v>
      </c>
      <c r="AD50" s="191" t="s">
        <v>8674</v>
      </c>
      <c r="AE50" s="191"/>
      <c r="AF50" s="191"/>
      <c r="AG50" s="191"/>
      <c r="AH50" s="191" t="str">
        <f>TabClienteLocalidade4[[#This Row],[Cliente]]&amp;" | "&amp;TabClienteLocalidade4[[#This Row],[Localidade]]</f>
        <v>COMPESA | CHA DE ALEGRIA</v>
      </c>
    </row>
    <row r="51" spans="1:34" ht="12.75" customHeight="1" x14ac:dyDescent="0.2">
      <c r="A51" s="14" t="str">
        <f t="shared" si="0"/>
        <v>(595, 'COMPESA', 'MATA NORTE', 'CONDADO', 'CONDADO', 'PE', '', '', '0'),</v>
      </c>
      <c r="B51" s="14" t="s">
        <v>8395</v>
      </c>
      <c r="C51" s="14">
        <v>595</v>
      </c>
      <c r="D51" s="14" t="s">
        <v>8399</v>
      </c>
      <c r="E51" s="14" t="str">
        <f>"'"&amp;TabClienteLocalidade4[[#This Row],[Cliente]]&amp;"'"</f>
        <v>'COMPESA'</v>
      </c>
      <c r="F51" s="14" t="s">
        <v>8399</v>
      </c>
      <c r="G51" s="14" t="str">
        <f>"'"&amp;TabClienteLocalidade4[[#This Row],[Regional]]&amp;"'"</f>
        <v>'MATA NORTE'</v>
      </c>
      <c r="H51" s="14" t="s">
        <v>8399</v>
      </c>
      <c r="I51" s="14" t="str">
        <f>"'"&amp;TabClienteLocalidade4[[#This Row],[Localidade]]&amp;"'"</f>
        <v>'CONDADO'</v>
      </c>
      <c r="J51" s="14" t="s">
        <v>8399</v>
      </c>
      <c r="K51" s="14" t="str">
        <f>"'"&amp;TabClienteLocalidade4[[#This Row],[Colunas2]]&amp;"'"</f>
        <v>'CONDADO'</v>
      </c>
      <c r="L51" s="14" t="s">
        <v>8399</v>
      </c>
      <c r="M51" s="14" t="str">
        <f>"'"&amp;TabClienteLocalidade4[[#This Row],[UF]]&amp;"'"</f>
        <v>'PE'</v>
      </c>
      <c r="N51" s="14" t="s">
        <v>8399</v>
      </c>
      <c r="O51" s="14" t="str">
        <f>"'"&amp;IFERROR(TabClienteLocalidade4[[#This Row],[Lat]],"")&amp;"'"</f>
        <v>''</v>
      </c>
      <c r="P51" s="14" t="s">
        <v>8399</v>
      </c>
      <c r="Q51" s="14" t="str">
        <f>"'"&amp;IFERROR(TabClienteLocalidade4[[#This Row],[Log]],"")&amp;"'"</f>
        <v>''</v>
      </c>
      <c r="R51" s="14" t="s">
        <v>8399</v>
      </c>
      <c r="S51" s="14" t="str">
        <f t="shared" si="1"/>
        <v>'0'</v>
      </c>
      <c r="T51" s="213" t="s">
        <v>8397</v>
      </c>
      <c r="V51" s="145" t="s">
        <v>338</v>
      </c>
      <c r="W51" s="143" t="s">
        <v>8481</v>
      </c>
      <c r="X51" s="27" t="s">
        <v>7448</v>
      </c>
      <c r="Y51" s="176" t="s">
        <v>1244</v>
      </c>
      <c r="Z51" s="176" t="s">
        <v>7448</v>
      </c>
      <c r="AA51" s="147">
        <f>COUNTIFS(EtaCliente!B:B,AB51,EtaCliente!B:B,"&gt;&amp;1")</f>
        <v>1</v>
      </c>
      <c r="AB51" s="147" t="str">
        <f>IF(TabClienteLocalidade4[[#This Row],[Cliente]]="","",TabClienteLocalidade4[[#This Row],[Cliente]]&amp;" - "&amp;TabClienteLocalidade4[[#This Row],[Localidade]])</f>
        <v>COMPESA - CONDADO</v>
      </c>
      <c r="AC51" s="191"/>
      <c r="AD51" s="191"/>
      <c r="AE51" s="191"/>
      <c r="AF51" s="191"/>
      <c r="AG51" s="191"/>
      <c r="AH51" s="191" t="str">
        <f>TabClienteLocalidade4[[#This Row],[Cliente]]&amp;" | "&amp;TabClienteLocalidade4[[#This Row],[Localidade]]</f>
        <v>COMPESA | CONDADO</v>
      </c>
    </row>
    <row r="52" spans="1:34" ht="12.75" customHeight="1" x14ac:dyDescent="0.2">
      <c r="A52" s="14" t="str">
        <f t="shared" si="0"/>
        <v>(596, 'COMPESA', 'MATA NORTE', 'CONDADO - ZENITE', 'CONDADO', 'PE', '', '', '0'),</v>
      </c>
      <c r="B52" s="14" t="s">
        <v>8395</v>
      </c>
      <c r="C52" s="14">
        <v>596</v>
      </c>
      <c r="D52" s="14" t="s">
        <v>8399</v>
      </c>
      <c r="E52" s="14" t="str">
        <f>"'"&amp;TabClienteLocalidade4[[#This Row],[Cliente]]&amp;"'"</f>
        <v>'COMPESA'</v>
      </c>
      <c r="F52" s="14" t="s">
        <v>8399</v>
      </c>
      <c r="G52" s="14" t="str">
        <f>"'"&amp;TabClienteLocalidade4[[#This Row],[Regional]]&amp;"'"</f>
        <v>'MATA NORTE'</v>
      </c>
      <c r="H52" s="14" t="s">
        <v>8399</v>
      </c>
      <c r="I52" s="14" t="str">
        <f>"'"&amp;TabClienteLocalidade4[[#This Row],[Localidade]]&amp;"'"</f>
        <v>'CONDADO - ZENITE'</v>
      </c>
      <c r="J52" s="14" t="s">
        <v>8399</v>
      </c>
      <c r="K52" s="14" t="str">
        <f>"'"&amp;TabClienteLocalidade4[[#This Row],[Colunas2]]&amp;"'"</f>
        <v>'CONDADO'</v>
      </c>
      <c r="L52" s="14" t="s">
        <v>8399</v>
      </c>
      <c r="M52" s="14" t="str">
        <f>"'"&amp;TabClienteLocalidade4[[#This Row],[UF]]&amp;"'"</f>
        <v>'PE'</v>
      </c>
      <c r="N52" s="14" t="s">
        <v>8399</v>
      </c>
      <c r="O52" s="14" t="str">
        <f>"'"&amp;IFERROR(TabClienteLocalidade4[[#This Row],[Lat]],"")&amp;"'"</f>
        <v>''</v>
      </c>
      <c r="P52" s="14" t="s">
        <v>8399</v>
      </c>
      <c r="Q52" s="14" t="str">
        <f>"'"&amp;IFERROR(TabClienteLocalidade4[[#This Row],[Log]],"")&amp;"'"</f>
        <v>''</v>
      </c>
      <c r="R52" s="14" t="s">
        <v>8399</v>
      </c>
      <c r="S52" s="14" t="str">
        <f t="shared" si="1"/>
        <v>'0'</v>
      </c>
      <c r="T52" s="213" t="s">
        <v>8397</v>
      </c>
      <c r="V52" s="145" t="s">
        <v>338</v>
      </c>
      <c r="W52" s="143" t="s">
        <v>8481</v>
      </c>
      <c r="X52" s="145" t="s">
        <v>8512</v>
      </c>
      <c r="Y52" s="176" t="s">
        <v>1244</v>
      </c>
      <c r="Z52" s="176" t="s">
        <v>7448</v>
      </c>
      <c r="AA52" s="147">
        <f>COUNTIFS(EtaCliente!B:B,AB52,EtaCliente!B:B,"&gt;&amp;1")</f>
        <v>0</v>
      </c>
      <c r="AB52" s="147" t="str">
        <f>IF(TabClienteLocalidade4[[#This Row],[Cliente]]="","",TabClienteLocalidade4[[#This Row],[Cliente]]&amp;" - "&amp;TabClienteLocalidade4[[#This Row],[Localidade]])</f>
        <v>COMPESA - CONDADO - ZENITE</v>
      </c>
      <c r="AC52" s="191"/>
      <c r="AD52" s="191"/>
      <c r="AE52" s="191"/>
      <c r="AF52" s="191"/>
      <c r="AG52" s="191"/>
      <c r="AH52" s="191" t="str">
        <f>TabClienteLocalidade4[[#This Row],[Cliente]]&amp;" | "&amp;TabClienteLocalidade4[[#This Row],[Localidade]]</f>
        <v>COMPESA | CONDADO - ZENITE</v>
      </c>
    </row>
    <row r="53" spans="1:34" x14ac:dyDescent="0.2">
      <c r="A53" s="14" t="str">
        <f t="shared" si="0"/>
        <v>(597, 'COMPESA', 'MATA NORTE', 'FERREIROS', 'FERREIROS', 'PE', '-7.4602321', '-35.2609228', '0'),</v>
      </c>
      <c r="B53" s="14" t="s">
        <v>8395</v>
      </c>
      <c r="C53" s="14">
        <v>597</v>
      </c>
      <c r="D53" s="14" t="s">
        <v>8399</v>
      </c>
      <c r="E53" s="14" t="str">
        <f>"'"&amp;TabClienteLocalidade4[[#This Row],[Cliente]]&amp;"'"</f>
        <v>'COMPESA'</v>
      </c>
      <c r="F53" s="14" t="s">
        <v>8399</v>
      </c>
      <c r="G53" s="14" t="str">
        <f>"'"&amp;TabClienteLocalidade4[[#This Row],[Regional]]&amp;"'"</f>
        <v>'MATA NORTE'</v>
      </c>
      <c r="H53" s="14" t="s">
        <v>8399</v>
      </c>
      <c r="I53" s="14" t="str">
        <f>"'"&amp;TabClienteLocalidade4[[#This Row],[Localidade]]&amp;"'"</f>
        <v>'FERREIROS'</v>
      </c>
      <c r="J53" s="14" t="s">
        <v>8399</v>
      </c>
      <c r="K53" s="14" t="str">
        <f>"'"&amp;TabClienteLocalidade4[[#This Row],[Colunas2]]&amp;"'"</f>
        <v>'FERREIROS'</v>
      </c>
      <c r="L53" s="14" t="s">
        <v>8399</v>
      </c>
      <c r="M53" s="14" t="str">
        <f>"'"&amp;TabClienteLocalidade4[[#This Row],[UF]]&amp;"'"</f>
        <v>'PE'</v>
      </c>
      <c r="N53" s="14" t="s">
        <v>8399</v>
      </c>
      <c r="O53" s="14" t="str">
        <f>"'"&amp;IFERROR(TabClienteLocalidade4[[#This Row],[Lat]],"")&amp;"'"</f>
        <v>'-7.4602321'</v>
      </c>
      <c r="P53" s="14" t="s">
        <v>8399</v>
      </c>
      <c r="Q53" s="14" t="str">
        <f>"'"&amp;IFERROR(TabClienteLocalidade4[[#This Row],[Log]],"")&amp;"'"</f>
        <v>'-35.2609228'</v>
      </c>
      <c r="R53" s="14" t="s">
        <v>8399</v>
      </c>
      <c r="S53" s="14" t="str">
        <f t="shared" si="1"/>
        <v>'0'</v>
      </c>
      <c r="T53" s="213" t="s">
        <v>8397</v>
      </c>
      <c r="V53" s="145" t="s">
        <v>338</v>
      </c>
      <c r="W53" s="143" t="s">
        <v>8481</v>
      </c>
      <c r="X53" s="151" t="s">
        <v>8107</v>
      </c>
      <c r="Y53" s="176" t="s">
        <v>1244</v>
      </c>
      <c r="Z53" s="176" t="s">
        <v>8107</v>
      </c>
      <c r="AA53" s="147">
        <f>COUNTIFS(EtaCliente!B:B,AB53,EtaCliente!B:B,"&gt;&amp;1")</f>
        <v>1</v>
      </c>
      <c r="AB53" s="147" t="str">
        <f>IF(TabClienteLocalidade4[[#This Row],[Cliente]]="","",TabClienteLocalidade4[[#This Row],[Cliente]]&amp;" - "&amp;TabClienteLocalidade4[[#This Row],[Localidade]])</f>
        <v>COMPESA - FERREIROS</v>
      </c>
      <c r="AC53" s="191" t="s">
        <v>8675</v>
      </c>
      <c r="AD53" s="191" t="s">
        <v>8676</v>
      </c>
      <c r="AE53" s="191"/>
      <c r="AF53" s="191"/>
      <c r="AG53" s="191"/>
      <c r="AH53" s="191" t="str">
        <f>TabClienteLocalidade4[[#This Row],[Cliente]]&amp;" | "&amp;TabClienteLocalidade4[[#This Row],[Localidade]]</f>
        <v>COMPESA | FERREIROS</v>
      </c>
    </row>
    <row r="54" spans="1:34" ht="12.75" customHeight="1" x14ac:dyDescent="0.25">
      <c r="A54" s="14" t="str">
        <f t="shared" si="0"/>
        <v>(598, 'COMPESA', 'MATA NORTE', 'ITAQUITINGA', 'ITAQUITINGA', 'PE', '', '', '0'),</v>
      </c>
      <c r="B54" s="14" t="s">
        <v>8395</v>
      </c>
      <c r="C54" s="14">
        <v>598</v>
      </c>
      <c r="D54" s="14" t="s">
        <v>8399</v>
      </c>
      <c r="E54" s="14" t="str">
        <f>"'"&amp;TabClienteLocalidade4[[#This Row],[Cliente]]&amp;"'"</f>
        <v>'COMPESA'</v>
      </c>
      <c r="F54" s="14" t="s">
        <v>8399</v>
      </c>
      <c r="G54" s="14" t="str">
        <f>"'"&amp;TabClienteLocalidade4[[#This Row],[Regional]]&amp;"'"</f>
        <v>'MATA NORTE'</v>
      </c>
      <c r="H54" s="14" t="s">
        <v>8399</v>
      </c>
      <c r="I54" s="14" t="str">
        <f>"'"&amp;TabClienteLocalidade4[[#This Row],[Localidade]]&amp;"'"</f>
        <v>'ITAQUITINGA'</v>
      </c>
      <c r="J54" s="14" t="s">
        <v>8399</v>
      </c>
      <c r="K54" s="14" t="str">
        <f>"'"&amp;TabClienteLocalidade4[[#This Row],[Colunas2]]&amp;"'"</f>
        <v>'ITAQUITINGA'</v>
      </c>
      <c r="L54" s="14" t="s">
        <v>8399</v>
      </c>
      <c r="M54" s="14" t="str">
        <f>"'"&amp;TabClienteLocalidade4[[#This Row],[UF]]&amp;"'"</f>
        <v>'PE'</v>
      </c>
      <c r="N54" s="14" t="s">
        <v>8399</v>
      </c>
      <c r="O54" s="14" t="str">
        <f>"'"&amp;IFERROR(TabClienteLocalidade4[[#This Row],[Lat]],"")&amp;"'"</f>
        <v>''</v>
      </c>
      <c r="P54" s="14" t="s">
        <v>8399</v>
      </c>
      <c r="Q54" s="14" t="str">
        <f>"'"&amp;IFERROR(TabClienteLocalidade4[[#This Row],[Log]],"")&amp;"'"</f>
        <v>''</v>
      </c>
      <c r="R54" s="14" t="s">
        <v>8399</v>
      </c>
      <c r="S54" s="14" t="str">
        <f t="shared" si="1"/>
        <v>'0'</v>
      </c>
      <c r="T54" s="213" t="s">
        <v>8397</v>
      </c>
      <c r="V54" s="145" t="s">
        <v>338</v>
      </c>
      <c r="W54" s="145" t="s">
        <v>8481</v>
      </c>
      <c r="X54" s="56" t="s">
        <v>8111</v>
      </c>
      <c r="Y54" s="176" t="s">
        <v>1244</v>
      </c>
      <c r="Z54" s="176" t="s">
        <v>8111</v>
      </c>
      <c r="AA54" s="147">
        <f>COUNTIFS(EtaCliente!B:B,AB54,EtaCliente!B:B,"&gt;&amp;1")</f>
        <v>1</v>
      </c>
      <c r="AB54" s="146" t="str">
        <f>IF(TabClienteLocalidade4[[#This Row],[Cliente]]="","",TabClienteLocalidade4[[#This Row],[Cliente]]&amp;" - "&amp;TabClienteLocalidade4[[#This Row],[Localidade]])</f>
        <v>COMPESA - ITAQUITINGA</v>
      </c>
      <c r="AC54" s="191"/>
      <c r="AD54" s="191"/>
      <c r="AE54" s="191"/>
      <c r="AF54" s="191"/>
      <c r="AG54" s="191"/>
      <c r="AH54" s="191" t="str">
        <f>TabClienteLocalidade4[[#This Row],[Cliente]]&amp;" | "&amp;TabClienteLocalidade4[[#This Row],[Localidade]]</f>
        <v>COMPESA | ITAQUITINGA</v>
      </c>
    </row>
    <row r="55" spans="1:34" ht="12.75" customHeight="1" x14ac:dyDescent="0.2">
      <c r="A55" s="14" t="str">
        <f t="shared" si="0"/>
        <v>(599, 'COMPESA', 'MATA NORTE', 'LAGOA DO CARRO', 'LAGOA DO CARRO', 'PE', '-7.8440879', '-35.3006125', '0'),</v>
      </c>
      <c r="B55" s="14" t="s">
        <v>8395</v>
      </c>
      <c r="C55" s="14">
        <v>599</v>
      </c>
      <c r="D55" s="14" t="s">
        <v>8399</v>
      </c>
      <c r="E55" s="14" t="str">
        <f>"'"&amp;TabClienteLocalidade4[[#This Row],[Cliente]]&amp;"'"</f>
        <v>'COMPESA'</v>
      </c>
      <c r="F55" s="14" t="s">
        <v>8399</v>
      </c>
      <c r="G55" s="14" t="str">
        <f>"'"&amp;TabClienteLocalidade4[[#This Row],[Regional]]&amp;"'"</f>
        <v>'MATA NORTE'</v>
      </c>
      <c r="H55" s="14" t="s">
        <v>8399</v>
      </c>
      <c r="I55" s="14" t="str">
        <f>"'"&amp;TabClienteLocalidade4[[#This Row],[Localidade]]&amp;"'"</f>
        <v>'LAGOA DO CARRO'</v>
      </c>
      <c r="J55" s="14" t="s">
        <v>8399</v>
      </c>
      <c r="K55" s="14" t="str">
        <f>"'"&amp;TabClienteLocalidade4[[#This Row],[Colunas2]]&amp;"'"</f>
        <v>'LAGOA DO CARRO'</v>
      </c>
      <c r="L55" s="14" t="s">
        <v>8399</v>
      </c>
      <c r="M55" s="14" t="str">
        <f>"'"&amp;TabClienteLocalidade4[[#This Row],[UF]]&amp;"'"</f>
        <v>'PE'</v>
      </c>
      <c r="N55" s="14" t="s">
        <v>8399</v>
      </c>
      <c r="O55" s="14" t="str">
        <f>"'"&amp;IFERROR(TabClienteLocalidade4[[#This Row],[Lat]],"")&amp;"'"</f>
        <v>'-7.8440879'</v>
      </c>
      <c r="P55" s="14" t="s">
        <v>8399</v>
      </c>
      <c r="Q55" s="14" t="str">
        <f>"'"&amp;IFERROR(TabClienteLocalidade4[[#This Row],[Log]],"")&amp;"'"</f>
        <v>'-35.3006125'</v>
      </c>
      <c r="R55" s="14" t="s">
        <v>8399</v>
      </c>
      <c r="S55" s="14" t="str">
        <f t="shared" si="1"/>
        <v>'0'</v>
      </c>
      <c r="T55" s="213" t="s">
        <v>8397</v>
      </c>
      <c r="V55" s="145" t="s">
        <v>338</v>
      </c>
      <c r="W55" s="145" t="s">
        <v>8481</v>
      </c>
      <c r="X55" s="14" t="s">
        <v>8117</v>
      </c>
      <c r="Y55" s="176" t="s">
        <v>1244</v>
      </c>
      <c r="Z55" s="176" t="s">
        <v>8117</v>
      </c>
      <c r="AA55" s="147">
        <f>COUNTIFS(EtaCliente!B:B,AB55,EtaCliente!B:B,"&gt;&amp;1")</f>
        <v>1</v>
      </c>
      <c r="AB55" s="146" t="str">
        <f>IF(TabClienteLocalidade4[[#This Row],[Cliente]]="","",TabClienteLocalidade4[[#This Row],[Cliente]]&amp;" - "&amp;TabClienteLocalidade4[[#This Row],[Localidade]])</f>
        <v>COMPESA - LAGOA DO CARRO</v>
      </c>
      <c r="AC55" s="191" t="s">
        <v>8677</v>
      </c>
      <c r="AD55" s="191" t="s">
        <v>8678</v>
      </c>
      <c r="AE55" s="191"/>
      <c r="AF55" s="191"/>
      <c r="AG55" s="191"/>
      <c r="AH55" s="191" t="str">
        <f>TabClienteLocalidade4[[#This Row],[Cliente]]&amp;" | "&amp;TabClienteLocalidade4[[#This Row],[Localidade]]</f>
        <v>COMPESA | LAGOA DO CARRO</v>
      </c>
    </row>
    <row r="56" spans="1:34" x14ac:dyDescent="0.2">
      <c r="A56" s="14" t="str">
        <f t="shared" si="0"/>
        <v>(600, 'COMPESA', 'MATA NORTE', 'LAGOA DE ITAENGA', 'LAGOA DE ITAENGA', 'PE', '', '', '0'),</v>
      </c>
      <c r="B56" s="14" t="s">
        <v>8395</v>
      </c>
      <c r="C56" s="14">
        <v>600</v>
      </c>
      <c r="D56" s="14" t="s">
        <v>8399</v>
      </c>
      <c r="E56" s="14" t="str">
        <f>"'"&amp;TabClienteLocalidade4[[#This Row],[Cliente]]&amp;"'"</f>
        <v>'COMPESA'</v>
      </c>
      <c r="F56" s="14" t="s">
        <v>8399</v>
      </c>
      <c r="G56" s="14" t="str">
        <f>"'"&amp;TabClienteLocalidade4[[#This Row],[Regional]]&amp;"'"</f>
        <v>'MATA NORTE'</v>
      </c>
      <c r="H56" s="14" t="s">
        <v>8399</v>
      </c>
      <c r="I56" s="14" t="str">
        <f>"'"&amp;TabClienteLocalidade4[[#This Row],[Localidade]]&amp;"'"</f>
        <v>'LAGOA DE ITAENGA'</v>
      </c>
      <c r="J56" s="14" t="s">
        <v>8399</v>
      </c>
      <c r="K56" s="14" t="str">
        <f>"'"&amp;TabClienteLocalidade4[[#This Row],[Colunas2]]&amp;"'"</f>
        <v>'LAGOA DE ITAENGA'</v>
      </c>
      <c r="L56" s="14" t="s">
        <v>8399</v>
      </c>
      <c r="M56" s="14" t="str">
        <f>"'"&amp;TabClienteLocalidade4[[#This Row],[UF]]&amp;"'"</f>
        <v>'PE'</v>
      </c>
      <c r="N56" s="14" t="s">
        <v>8399</v>
      </c>
      <c r="O56" s="14" t="str">
        <f>"'"&amp;IFERROR(TabClienteLocalidade4[[#This Row],[Lat]],"")&amp;"'"</f>
        <v>''</v>
      </c>
      <c r="P56" s="14" t="s">
        <v>8399</v>
      </c>
      <c r="Q56" s="14" t="str">
        <f>"'"&amp;IFERROR(TabClienteLocalidade4[[#This Row],[Log]],"")&amp;"'"</f>
        <v>''</v>
      </c>
      <c r="R56" s="14" t="s">
        <v>8399</v>
      </c>
      <c r="S56" s="14" t="str">
        <f t="shared" si="1"/>
        <v>'0'</v>
      </c>
      <c r="T56" s="213" t="s">
        <v>8397</v>
      </c>
      <c r="V56" s="145" t="s">
        <v>338</v>
      </c>
      <c r="W56" s="145" t="s">
        <v>8481</v>
      </c>
      <c r="X56" s="145" t="s">
        <v>1669</v>
      </c>
      <c r="Y56" s="176" t="s">
        <v>1244</v>
      </c>
      <c r="Z56" s="176" t="s">
        <v>1669</v>
      </c>
      <c r="AA56" s="147">
        <f>COUNTIFS(EtaCliente!B:B,AB56,EtaCliente!B:B,"&gt;&amp;1")</f>
        <v>1</v>
      </c>
      <c r="AB56" s="146" t="str">
        <f>IF(TabClienteLocalidade4[[#This Row],[Cliente]]="","",TabClienteLocalidade4[[#This Row],[Cliente]]&amp;" - "&amp;TabClienteLocalidade4[[#This Row],[Localidade]])</f>
        <v>COMPESA - LAGOA DE ITAENGA</v>
      </c>
      <c r="AC56" s="191"/>
      <c r="AD56" s="191"/>
      <c r="AE56" s="191"/>
      <c r="AF56" s="191"/>
      <c r="AG56" s="191"/>
      <c r="AH56" s="191" t="str">
        <f>TabClienteLocalidade4[[#This Row],[Cliente]]&amp;" | "&amp;TabClienteLocalidade4[[#This Row],[Localidade]]</f>
        <v>COMPESA | LAGOA DE ITAENGA</v>
      </c>
    </row>
    <row r="57" spans="1:34" x14ac:dyDescent="0.2">
      <c r="A57" s="14" t="str">
        <f t="shared" si="0"/>
        <v>(601, 'COMPESA', 'MATA NORTE', 'MACAPARANA', 'MACAPARANA', 'PE', '-7.5586998', '-35.4527666', '0'),</v>
      </c>
      <c r="B57" s="14" t="s">
        <v>8395</v>
      </c>
      <c r="C57" s="14">
        <v>601</v>
      </c>
      <c r="D57" s="14" t="s">
        <v>8399</v>
      </c>
      <c r="E57" s="14" t="str">
        <f>"'"&amp;TabClienteLocalidade4[[#This Row],[Cliente]]&amp;"'"</f>
        <v>'COMPESA'</v>
      </c>
      <c r="F57" s="14" t="s">
        <v>8399</v>
      </c>
      <c r="G57" s="14" t="str">
        <f>"'"&amp;TabClienteLocalidade4[[#This Row],[Regional]]&amp;"'"</f>
        <v>'MATA NORTE'</v>
      </c>
      <c r="H57" s="14" t="s">
        <v>8399</v>
      </c>
      <c r="I57" s="14" t="str">
        <f>"'"&amp;TabClienteLocalidade4[[#This Row],[Localidade]]&amp;"'"</f>
        <v>'MACAPARANA'</v>
      </c>
      <c r="J57" s="14" t="s">
        <v>8399</v>
      </c>
      <c r="K57" s="14" t="str">
        <f>"'"&amp;TabClienteLocalidade4[[#This Row],[Colunas2]]&amp;"'"</f>
        <v>'MACAPARANA'</v>
      </c>
      <c r="L57" s="14" t="s">
        <v>8399</v>
      </c>
      <c r="M57" s="14" t="str">
        <f>"'"&amp;TabClienteLocalidade4[[#This Row],[UF]]&amp;"'"</f>
        <v>'PE'</v>
      </c>
      <c r="N57" s="14" t="s">
        <v>8399</v>
      </c>
      <c r="O57" s="14" t="str">
        <f>"'"&amp;IFERROR(TabClienteLocalidade4[[#This Row],[Lat]],"")&amp;"'"</f>
        <v>'-7.5586998'</v>
      </c>
      <c r="P57" s="14" t="s">
        <v>8399</v>
      </c>
      <c r="Q57" s="14" t="str">
        <f>"'"&amp;IFERROR(TabClienteLocalidade4[[#This Row],[Log]],"")&amp;"'"</f>
        <v>'-35.4527666'</v>
      </c>
      <c r="R57" s="14" t="s">
        <v>8399</v>
      </c>
      <c r="S57" s="14" t="str">
        <f t="shared" si="1"/>
        <v>'0'</v>
      </c>
      <c r="T57" s="213" t="s">
        <v>8397</v>
      </c>
      <c r="V57" s="145" t="s">
        <v>338</v>
      </c>
      <c r="W57" s="145" t="s">
        <v>8481</v>
      </c>
      <c r="X57" s="14" t="s">
        <v>8205</v>
      </c>
      <c r="Y57" s="176" t="s">
        <v>1244</v>
      </c>
      <c r="Z57" s="176" t="s">
        <v>8205</v>
      </c>
      <c r="AA57" s="147">
        <f>COUNTIFS(EtaCliente!B:B,AB57,EtaCliente!B:B,"&gt;&amp;1")</f>
        <v>0</v>
      </c>
      <c r="AB57" s="146" t="str">
        <f>IF(TabClienteLocalidade4[[#This Row],[Cliente]]="","",TabClienteLocalidade4[[#This Row],[Cliente]]&amp;" - "&amp;TabClienteLocalidade4[[#This Row],[Localidade]])</f>
        <v>COMPESA - MACAPARANA</v>
      </c>
      <c r="AC57" s="191" t="s">
        <v>8679</v>
      </c>
      <c r="AD57" s="191" t="s">
        <v>8680</v>
      </c>
      <c r="AE57" s="191"/>
      <c r="AF57" s="191"/>
      <c r="AG57" s="191"/>
      <c r="AH57" s="191" t="str">
        <f>TabClienteLocalidade4[[#This Row],[Cliente]]&amp;" | "&amp;TabClienteLocalidade4[[#This Row],[Localidade]]</f>
        <v>COMPESA | MACAPARANA</v>
      </c>
    </row>
    <row r="58" spans="1:34" x14ac:dyDescent="0.2">
      <c r="A58" s="14" t="str">
        <f t="shared" si="0"/>
        <v>(602, 'COMPESA', 'MATA NORTE', 'MACHADOS', 'MACHADOS', 'PE', '-7.6888873', '-35.5088741', '0'),</v>
      </c>
      <c r="B58" s="14" t="s">
        <v>8395</v>
      </c>
      <c r="C58" s="14">
        <v>602</v>
      </c>
      <c r="D58" s="14" t="s">
        <v>8399</v>
      </c>
      <c r="E58" s="14" t="str">
        <f>"'"&amp;TabClienteLocalidade4[[#This Row],[Cliente]]&amp;"'"</f>
        <v>'COMPESA'</v>
      </c>
      <c r="F58" s="14" t="s">
        <v>8399</v>
      </c>
      <c r="G58" s="14" t="str">
        <f>"'"&amp;TabClienteLocalidade4[[#This Row],[Regional]]&amp;"'"</f>
        <v>'MATA NORTE'</v>
      </c>
      <c r="H58" s="14" t="s">
        <v>8399</v>
      </c>
      <c r="I58" s="14" t="str">
        <f>"'"&amp;TabClienteLocalidade4[[#This Row],[Localidade]]&amp;"'"</f>
        <v>'MACHADOS'</v>
      </c>
      <c r="J58" s="14" t="s">
        <v>8399</v>
      </c>
      <c r="K58" s="14" t="str">
        <f>"'"&amp;TabClienteLocalidade4[[#This Row],[Colunas2]]&amp;"'"</f>
        <v>'MACHADOS'</v>
      </c>
      <c r="L58" s="14" t="s">
        <v>8399</v>
      </c>
      <c r="M58" s="14" t="str">
        <f>"'"&amp;TabClienteLocalidade4[[#This Row],[UF]]&amp;"'"</f>
        <v>'PE'</v>
      </c>
      <c r="N58" s="14" t="s">
        <v>8399</v>
      </c>
      <c r="O58" s="14" t="str">
        <f>"'"&amp;IFERROR(TabClienteLocalidade4[[#This Row],[Lat]],"")&amp;"'"</f>
        <v>'-7.6888873'</v>
      </c>
      <c r="P58" s="14" t="s">
        <v>8399</v>
      </c>
      <c r="Q58" s="14" t="str">
        <f>"'"&amp;IFERROR(TabClienteLocalidade4[[#This Row],[Log]],"")&amp;"'"</f>
        <v>'-35.5088741'</v>
      </c>
      <c r="R58" s="14" t="s">
        <v>8399</v>
      </c>
      <c r="S58" s="14" t="str">
        <f t="shared" si="1"/>
        <v>'0'</v>
      </c>
      <c r="T58" s="213" t="s">
        <v>8397</v>
      </c>
      <c r="V58" s="145" t="s">
        <v>338</v>
      </c>
      <c r="W58" s="145" t="s">
        <v>8481</v>
      </c>
      <c r="X58" s="145" t="s">
        <v>8119</v>
      </c>
      <c r="Y58" s="176" t="s">
        <v>1244</v>
      </c>
      <c r="Z58" s="176" t="s">
        <v>8119</v>
      </c>
      <c r="AA58" s="147">
        <f>COUNTIFS(EtaCliente!B:B,AB58,EtaCliente!B:B,"&gt;&amp;1")</f>
        <v>1</v>
      </c>
      <c r="AB58" s="146" t="str">
        <f>IF(TabClienteLocalidade4[[#This Row],[Cliente]]="","",TabClienteLocalidade4[[#This Row],[Cliente]]&amp;" - "&amp;TabClienteLocalidade4[[#This Row],[Localidade]])</f>
        <v>COMPESA - MACHADOS</v>
      </c>
      <c r="AC58" s="191" t="s">
        <v>8681</v>
      </c>
      <c r="AD58" s="191" t="s">
        <v>8682</v>
      </c>
      <c r="AE58" s="191"/>
      <c r="AF58" s="191"/>
      <c r="AG58" s="191"/>
      <c r="AH58" s="191" t="str">
        <f>TabClienteLocalidade4[[#This Row],[Cliente]]&amp;" | "&amp;TabClienteLocalidade4[[#This Row],[Localidade]]</f>
        <v>COMPESA | MACHADOS</v>
      </c>
    </row>
    <row r="59" spans="1:34" x14ac:dyDescent="0.2">
      <c r="A59" s="14" t="str">
        <f t="shared" si="0"/>
        <v>(603, 'COMPESA', 'MATA NORTE', 'OROBO', 'OROBO', 'PE', '-7.7379729', '-35.5991989', '0'),</v>
      </c>
      <c r="B59" s="14" t="s">
        <v>8395</v>
      </c>
      <c r="C59" s="14">
        <v>603</v>
      </c>
      <c r="D59" s="14" t="s">
        <v>8399</v>
      </c>
      <c r="E59" s="14" t="str">
        <f>"'"&amp;TabClienteLocalidade4[[#This Row],[Cliente]]&amp;"'"</f>
        <v>'COMPESA'</v>
      </c>
      <c r="F59" s="14" t="s">
        <v>8399</v>
      </c>
      <c r="G59" s="14" t="str">
        <f>"'"&amp;TabClienteLocalidade4[[#This Row],[Regional]]&amp;"'"</f>
        <v>'MATA NORTE'</v>
      </c>
      <c r="H59" s="14" t="s">
        <v>8399</v>
      </c>
      <c r="I59" s="14" t="str">
        <f>"'"&amp;TabClienteLocalidade4[[#This Row],[Localidade]]&amp;"'"</f>
        <v>'OROBO'</v>
      </c>
      <c r="J59" s="14" t="s">
        <v>8399</v>
      </c>
      <c r="K59" s="14" t="str">
        <f>"'"&amp;TabClienteLocalidade4[[#This Row],[Colunas2]]&amp;"'"</f>
        <v>'OROBO'</v>
      </c>
      <c r="L59" s="14" t="s">
        <v>8399</v>
      </c>
      <c r="M59" s="14" t="str">
        <f>"'"&amp;TabClienteLocalidade4[[#This Row],[UF]]&amp;"'"</f>
        <v>'PE'</v>
      </c>
      <c r="N59" s="14" t="s">
        <v>8399</v>
      </c>
      <c r="O59" s="14" t="str">
        <f>"'"&amp;IFERROR(TabClienteLocalidade4[[#This Row],[Lat]],"")&amp;"'"</f>
        <v>'-7.7379729'</v>
      </c>
      <c r="P59" s="14" t="s">
        <v>8399</v>
      </c>
      <c r="Q59" s="14" t="str">
        <f>"'"&amp;IFERROR(TabClienteLocalidade4[[#This Row],[Log]],"")&amp;"'"</f>
        <v>'-35.5991989'</v>
      </c>
      <c r="R59" s="14" t="s">
        <v>8399</v>
      </c>
      <c r="S59" s="14" t="str">
        <f t="shared" si="1"/>
        <v>'0'</v>
      </c>
      <c r="T59" s="213" t="s">
        <v>8397</v>
      </c>
      <c r="V59" s="145" t="s">
        <v>338</v>
      </c>
      <c r="W59" s="145" t="s">
        <v>8481</v>
      </c>
      <c r="X59" s="14" t="s">
        <v>8122</v>
      </c>
      <c r="Y59" s="176" t="s">
        <v>1244</v>
      </c>
      <c r="Z59" s="176" t="s">
        <v>8122</v>
      </c>
      <c r="AA59" s="147">
        <f>COUNTIFS(EtaCliente!B:B,AB59,EtaCliente!B:B,"&gt;&amp;1")</f>
        <v>1</v>
      </c>
      <c r="AB59" s="146" t="str">
        <f>IF(TabClienteLocalidade4[[#This Row],[Cliente]]="","",TabClienteLocalidade4[[#This Row],[Cliente]]&amp;" - "&amp;TabClienteLocalidade4[[#This Row],[Localidade]])</f>
        <v>COMPESA - OROBO</v>
      </c>
      <c r="AC59" s="191" t="s">
        <v>8683</v>
      </c>
      <c r="AD59" s="191" t="s">
        <v>8684</v>
      </c>
      <c r="AE59" s="191"/>
      <c r="AF59" s="191"/>
      <c r="AG59" s="191"/>
      <c r="AH59" s="191" t="str">
        <f>TabClienteLocalidade4[[#This Row],[Cliente]]&amp;" | "&amp;TabClienteLocalidade4[[#This Row],[Localidade]]</f>
        <v>COMPESA | OROBO</v>
      </c>
    </row>
    <row r="60" spans="1:34" x14ac:dyDescent="0.2">
      <c r="A60" s="14" t="str">
        <f t="shared" si="0"/>
        <v>(604, 'COMPESA', 'MATA NORTE', 'SAO VICENTE FERRER', 'SAO VICENTE FERRER', 'PE', '-7.5901283', '-35.4902404', '0'),</v>
      </c>
      <c r="B60" s="14" t="s">
        <v>8395</v>
      </c>
      <c r="C60" s="14">
        <v>604</v>
      </c>
      <c r="D60" s="14" t="s">
        <v>8399</v>
      </c>
      <c r="E60" s="14" t="str">
        <f>"'"&amp;TabClienteLocalidade4[[#This Row],[Cliente]]&amp;"'"</f>
        <v>'COMPESA'</v>
      </c>
      <c r="F60" s="14" t="s">
        <v>8399</v>
      </c>
      <c r="G60" s="14" t="str">
        <f>"'"&amp;TabClienteLocalidade4[[#This Row],[Regional]]&amp;"'"</f>
        <v>'MATA NORTE'</v>
      </c>
      <c r="H60" s="14" t="s">
        <v>8399</v>
      </c>
      <c r="I60" s="14" t="str">
        <f>"'"&amp;TabClienteLocalidade4[[#This Row],[Localidade]]&amp;"'"</f>
        <v>'SAO VICENTE FERRER'</v>
      </c>
      <c r="J60" s="14" t="s">
        <v>8399</v>
      </c>
      <c r="K60" s="14" t="str">
        <f>"'"&amp;TabClienteLocalidade4[[#This Row],[Colunas2]]&amp;"'"</f>
        <v>'SAO VICENTE FERRER'</v>
      </c>
      <c r="L60" s="14" t="s">
        <v>8399</v>
      </c>
      <c r="M60" s="14" t="str">
        <f>"'"&amp;TabClienteLocalidade4[[#This Row],[UF]]&amp;"'"</f>
        <v>'PE'</v>
      </c>
      <c r="N60" s="14" t="s">
        <v>8399</v>
      </c>
      <c r="O60" s="14" t="str">
        <f>"'"&amp;IFERROR(TabClienteLocalidade4[[#This Row],[Lat]],"")&amp;"'"</f>
        <v>'-7.5901283'</v>
      </c>
      <c r="P60" s="14" t="s">
        <v>8399</v>
      </c>
      <c r="Q60" s="14" t="str">
        <f>"'"&amp;IFERROR(TabClienteLocalidade4[[#This Row],[Log]],"")&amp;"'"</f>
        <v>'-35.4902404'</v>
      </c>
      <c r="R60" s="14" t="s">
        <v>8399</v>
      </c>
      <c r="S60" s="14" t="str">
        <f t="shared" si="1"/>
        <v>'0'</v>
      </c>
      <c r="T60" s="213" t="s">
        <v>8397</v>
      </c>
      <c r="V60" s="145" t="s">
        <v>338</v>
      </c>
      <c r="W60" s="145" t="s">
        <v>8481</v>
      </c>
      <c r="X60" s="14" t="s">
        <v>8211</v>
      </c>
      <c r="Y60" s="176" t="s">
        <v>1244</v>
      </c>
      <c r="Z60" s="176" t="s">
        <v>8211</v>
      </c>
      <c r="AA60" s="147">
        <f>COUNTIFS(EtaCliente!B:B,AB60,EtaCliente!B:B,"&gt;&amp;1")</f>
        <v>0</v>
      </c>
      <c r="AB60" s="146" t="str">
        <f>IF(TabClienteLocalidade4[[#This Row],[Cliente]]="","",TabClienteLocalidade4[[#This Row],[Cliente]]&amp;" - "&amp;TabClienteLocalidade4[[#This Row],[Localidade]])</f>
        <v>COMPESA - SAO VICENTE FERRER</v>
      </c>
      <c r="AC60" s="191" t="s">
        <v>8685</v>
      </c>
      <c r="AD60" s="191" t="s">
        <v>8686</v>
      </c>
      <c r="AE60" s="191"/>
      <c r="AF60" s="191"/>
      <c r="AG60" s="191"/>
      <c r="AH60" s="191" t="str">
        <f>TabClienteLocalidade4[[#This Row],[Cliente]]&amp;" | "&amp;TabClienteLocalidade4[[#This Row],[Localidade]]</f>
        <v>COMPESA | SAO VICENTE FERRER</v>
      </c>
    </row>
    <row r="61" spans="1:34" ht="12.75" customHeight="1" x14ac:dyDescent="0.2">
      <c r="A61" s="14" t="str">
        <f t="shared" si="0"/>
        <v>(605, 'COMPESA', 'MATA NORTE', 'VICENCIA', 'VICENCIA', 'PE', '-7.6455606', '-35.3253774', '0'),</v>
      </c>
      <c r="B61" s="14" t="s">
        <v>8395</v>
      </c>
      <c r="C61" s="14">
        <v>605</v>
      </c>
      <c r="D61" s="14" t="s">
        <v>8399</v>
      </c>
      <c r="E61" s="14" t="str">
        <f>"'"&amp;TabClienteLocalidade4[[#This Row],[Cliente]]&amp;"'"</f>
        <v>'COMPESA'</v>
      </c>
      <c r="F61" s="14" t="s">
        <v>8399</v>
      </c>
      <c r="G61" s="14" t="str">
        <f>"'"&amp;TabClienteLocalidade4[[#This Row],[Regional]]&amp;"'"</f>
        <v>'MATA NORTE'</v>
      </c>
      <c r="H61" s="14" t="s">
        <v>8399</v>
      </c>
      <c r="I61" s="14" t="str">
        <f>"'"&amp;TabClienteLocalidade4[[#This Row],[Localidade]]&amp;"'"</f>
        <v>'VICENCIA'</v>
      </c>
      <c r="J61" s="14" t="s">
        <v>8399</v>
      </c>
      <c r="K61" s="14" t="str">
        <f>"'"&amp;TabClienteLocalidade4[[#This Row],[Colunas2]]&amp;"'"</f>
        <v>'VICENCIA'</v>
      </c>
      <c r="L61" s="14" t="s">
        <v>8399</v>
      </c>
      <c r="M61" s="14" t="str">
        <f>"'"&amp;TabClienteLocalidade4[[#This Row],[UF]]&amp;"'"</f>
        <v>'PE'</v>
      </c>
      <c r="N61" s="14" t="s">
        <v>8399</v>
      </c>
      <c r="O61" s="14" t="str">
        <f>"'"&amp;IFERROR(TabClienteLocalidade4[[#This Row],[Lat]],"")&amp;"'"</f>
        <v>'-7.6455606'</v>
      </c>
      <c r="P61" s="14" t="s">
        <v>8399</v>
      </c>
      <c r="Q61" s="14" t="str">
        <f>"'"&amp;IFERROR(TabClienteLocalidade4[[#This Row],[Log]],"")&amp;"'"</f>
        <v>'-35.3253774'</v>
      </c>
      <c r="R61" s="14" t="s">
        <v>8399</v>
      </c>
      <c r="S61" s="14" t="str">
        <f t="shared" si="1"/>
        <v>'0'</v>
      </c>
      <c r="T61" s="213" t="s">
        <v>8397</v>
      </c>
      <c r="V61" s="145" t="s">
        <v>338</v>
      </c>
      <c r="W61" s="145" t="s">
        <v>8481</v>
      </c>
      <c r="X61" s="14" t="s">
        <v>8137</v>
      </c>
      <c r="Y61" s="176" t="s">
        <v>1244</v>
      </c>
      <c r="Z61" s="176" t="s">
        <v>8137</v>
      </c>
      <c r="AA61" s="147">
        <f>COUNTIFS(EtaCliente!B:B,AB61,EtaCliente!B:B,"&gt;&amp;1")</f>
        <v>1</v>
      </c>
      <c r="AB61" s="146" t="str">
        <f>IF(TabClienteLocalidade4[[#This Row],[Cliente]]="","",TabClienteLocalidade4[[#This Row],[Cliente]]&amp;" - "&amp;TabClienteLocalidade4[[#This Row],[Localidade]])</f>
        <v>COMPESA - VICENCIA</v>
      </c>
      <c r="AC61" s="191" t="s">
        <v>8687</v>
      </c>
      <c r="AD61" s="191" t="s">
        <v>8688</v>
      </c>
      <c r="AE61" s="191"/>
      <c r="AF61" s="191"/>
      <c r="AG61" s="191"/>
      <c r="AH61" s="191" t="str">
        <f>TabClienteLocalidade4[[#This Row],[Cliente]]&amp;" | "&amp;TabClienteLocalidade4[[#This Row],[Localidade]]</f>
        <v>COMPESA | VICENCIA</v>
      </c>
    </row>
    <row r="62" spans="1:34" x14ac:dyDescent="0.2">
      <c r="A62" s="14" t="str">
        <f t="shared" si="0"/>
        <v>(606, 'COMPESA', 'MATA NORTE', 'VICENCIA - VERTENTINHA', 'VICENCIA', 'PE', '', '', '0'),</v>
      </c>
      <c r="B62" s="14" t="s">
        <v>8395</v>
      </c>
      <c r="C62" s="14">
        <v>606</v>
      </c>
      <c r="D62" s="14" t="s">
        <v>8399</v>
      </c>
      <c r="E62" s="14" t="str">
        <f>"'"&amp;TabClienteLocalidade4[[#This Row],[Cliente]]&amp;"'"</f>
        <v>'COMPESA'</v>
      </c>
      <c r="F62" s="14" t="s">
        <v>8399</v>
      </c>
      <c r="G62" s="14" t="str">
        <f>"'"&amp;TabClienteLocalidade4[[#This Row],[Regional]]&amp;"'"</f>
        <v>'MATA NORTE'</v>
      </c>
      <c r="H62" s="14" t="s">
        <v>8399</v>
      </c>
      <c r="I62" s="14" t="str">
        <f>"'"&amp;TabClienteLocalidade4[[#This Row],[Localidade]]&amp;"'"</f>
        <v>'VICENCIA - VERTENTINHA'</v>
      </c>
      <c r="J62" s="14" t="s">
        <v>8399</v>
      </c>
      <c r="K62" s="14" t="str">
        <f>"'"&amp;TabClienteLocalidade4[[#This Row],[Colunas2]]&amp;"'"</f>
        <v>'VICENCIA'</v>
      </c>
      <c r="L62" s="14" t="s">
        <v>8399</v>
      </c>
      <c r="M62" s="14" t="str">
        <f>"'"&amp;TabClienteLocalidade4[[#This Row],[UF]]&amp;"'"</f>
        <v>'PE'</v>
      </c>
      <c r="N62" s="14" t="s">
        <v>8399</v>
      </c>
      <c r="O62" s="14" t="str">
        <f>"'"&amp;IFERROR(TabClienteLocalidade4[[#This Row],[Lat]],"")&amp;"'"</f>
        <v>''</v>
      </c>
      <c r="P62" s="14" t="s">
        <v>8399</v>
      </c>
      <c r="Q62" s="14" t="str">
        <f>"'"&amp;IFERROR(TabClienteLocalidade4[[#This Row],[Log]],"")&amp;"'"</f>
        <v>''</v>
      </c>
      <c r="R62" s="14" t="s">
        <v>8399</v>
      </c>
      <c r="S62" s="14" t="str">
        <f t="shared" si="1"/>
        <v>'0'</v>
      </c>
      <c r="T62" s="213" t="s">
        <v>8397</v>
      </c>
      <c r="V62" s="145" t="s">
        <v>338</v>
      </c>
      <c r="W62" s="145" t="s">
        <v>8481</v>
      </c>
      <c r="X62" s="14" t="s">
        <v>8513</v>
      </c>
      <c r="Y62" s="176" t="s">
        <v>1244</v>
      </c>
      <c r="Z62" s="176" t="s">
        <v>8137</v>
      </c>
      <c r="AA62" s="147">
        <f>COUNTIFS(EtaCliente!B:B,AB62,EtaCliente!B:B,"&gt;&amp;1")</f>
        <v>0</v>
      </c>
      <c r="AB62" s="146" t="str">
        <f>IF(TabClienteLocalidade4[[#This Row],[Cliente]]="","",TabClienteLocalidade4[[#This Row],[Cliente]]&amp;" - "&amp;TabClienteLocalidade4[[#This Row],[Localidade]])</f>
        <v>COMPESA - VICENCIA - VERTENTINHA</v>
      </c>
      <c r="AC62" s="191"/>
      <c r="AD62" s="191"/>
      <c r="AE62" s="191"/>
      <c r="AF62" s="191"/>
      <c r="AG62" s="191"/>
      <c r="AH62" s="191" t="str">
        <f>TabClienteLocalidade4[[#This Row],[Cliente]]&amp;" | "&amp;TabClienteLocalidade4[[#This Row],[Localidade]]</f>
        <v>COMPESA | VICENCIA - VERTENTINHA</v>
      </c>
    </row>
    <row r="63" spans="1:34" ht="12.75" customHeight="1" x14ac:dyDescent="0.2">
      <c r="A63" s="14" t="str">
        <f t="shared" si="0"/>
        <v>(607, 'COMPESA', 'MATA NORTE', 'MURUPE', 'VICENCIA', 'PE', '-7.6691078', '-35.4128622', '0'),</v>
      </c>
      <c r="B63" s="14" t="s">
        <v>8395</v>
      </c>
      <c r="C63" s="14">
        <v>607</v>
      </c>
      <c r="D63" s="14" t="s">
        <v>8399</v>
      </c>
      <c r="E63" s="14" t="str">
        <f>"'"&amp;TabClienteLocalidade4[[#This Row],[Cliente]]&amp;"'"</f>
        <v>'COMPESA'</v>
      </c>
      <c r="F63" s="14" t="s">
        <v>8399</v>
      </c>
      <c r="G63" s="14" t="str">
        <f>"'"&amp;TabClienteLocalidade4[[#This Row],[Regional]]&amp;"'"</f>
        <v>'MATA NORTE'</v>
      </c>
      <c r="H63" s="14" t="s">
        <v>8399</v>
      </c>
      <c r="I63" s="14" t="str">
        <f>"'"&amp;TabClienteLocalidade4[[#This Row],[Localidade]]&amp;"'"</f>
        <v>'MURUPE'</v>
      </c>
      <c r="J63" s="14" t="s">
        <v>8399</v>
      </c>
      <c r="K63" s="14" t="str">
        <f>"'"&amp;TabClienteLocalidade4[[#This Row],[Colunas2]]&amp;"'"</f>
        <v>'VICENCIA'</v>
      </c>
      <c r="L63" s="14" t="s">
        <v>8399</v>
      </c>
      <c r="M63" s="14" t="str">
        <f>"'"&amp;TabClienteLocalidade4[[#This Row],[UF]]&amp;"'"</f>
        <v>'PE'</v>
      </c>
      <c r="N63" s="14" t="s">
        <v>8399</v>
      </c>
      <c r="O63" s="14" t="str">
        <f>"'"&amp;IFERROR(TabClienteLocalidade4[[#This Row],[Lat]],"")&amp;"'"</f>
        <v>'-7.6691078'</v>
      </c>
      <c r="P63" s="14" t="s">
        <v>8399</v>
      </c>
      <c r="Q63" s="14" t="str">
        <f>"'"&amp;IFERROR(TabClienteLocalidade4[[#This Row],[Log]],"")&amp;"'"</f>
        <v>'-35.4128622'</v>
      </c>
      <c r="R63" s="14" t="s">
        <v>8399</v>
      </c>
      <c r="S63" s="14" t="str">
        <f t="shared" si="1"/>
        <v>'0'</v>
      </c>
      <c r="T63" s="213" t="s">
        <v>8397</v>
      </c>
      <c r="V63" s="145" t="s">
        <v>338</v>
      </c>
      <c r="W63" s="145" t="s">
        <v>8481</v>
      </c>
      <c r="X63" s="154" t="s">
        <v>8514</v>
      </c>
      <c r="Y63" s="176" t="s">
        <v>1244</v>
      </c>
      <c r="Z63" s="176" t="s">
        <v>8137</v>
      </c>
      <c r="AA63" s="147">
        <f>COUNTIFS(EtaCliente!B:B,AB63,EtaCliente!B:B,"&gt;&amp;1")</f>
        <v>0</v>
      </c>
      <c r="AB63" s="146" t="str">
        <f>IF(TabClienteLocalidade4[[#This Row],[Cliente]]="","",TabClienteLocalidade4[[#This Row],[Cliente]]&amp;" - "&amp;TabClienteLocalidade4[[#This Row],[Localidade]])</f>
        <v>COMPESA - MURUPE</v>
      </c>
      <c r="AC63" s="191" t="s">
        <v>8689</v>
      </c>
      <c r="AD63" s="191" t="s">
        <v>8690</v>
      </c>
      <c r="AE63" s="191"/>
      <c r="AF63" s="191"/>
      <c r="AG63" s="191"/>
      <c r="AH63" s="191" t="str">
        <f>TabClienteLocalidade4[[#This Row],[Cliente]]&amp;" | "&amp;TabClienteLocalidade4[[#This Row],[Localidade]]</f>
        <v>COMPESA | MURUPE</v>
      </c>
    </row>
    <row r="64" spans="1:34" ht="12.75" customHeight="1" x14ac:dyDescent="0.2">
      <c r="A64" s="14" t="str">
        <f t="shared" si="0"/>
        <v>(608, 'COMPESA', 'MATA NORTE', 'ALIANCA', 'ALIANCA', 'PE', '', '', '0'),</v>
      </c>
      <c r="B64" s="14" t="s">
        <v>8395</v>
      </c>
      <c r="C64" s="14">
        <v>608</v>
      </c>
      <c r="D64" s="14" t="s">
        <v>8399</v>
      </c>
      <c r="E64" s="14" t="str">
        <f>"'"&amp;TabClienteLocalidade4[[#This Row],[Cliente]]&amp;"'"</f>
        <v>'COMPESA'</v>
      </c>
      <c r="F64" s="14" t="s">
        <v>8399</v>
      </c>
      <c r="G64" s="14" t="str">
        <f>"'"&amp;TabClienteLocalidade4[[#This Row],[Regional]]&amp;"'"</f>
        <v>'MATA NORTE'</v>
      </c>
      <c r="H64" s="14" t="s">
        <v>8399</v>
      </c>
      <c r="I64" s="14" t="str">
        <f>"'"&amp;TabClienteLocalidade4[[#This Row],[Localidade]]&amp;"'"</f>
        <v>'ALIANCA'</v>
      </c>
      <c r="J64" s="14" t="s">
        <v>8399</v>
      </c>
      <c r="K64" s="14" t="str">
        <f>"'"&amp;TabClienteLocalidade4[[#This Row],[Colunas2]]&amp;"'"</f>
        <v>'ALIANCA'</v>
      </c>
      <c r="L64" s="14" t="s">
        <v>8399</v>
      </c>
      <c r="M64" s="14" t="str">
        <f>"'"&amp;TabClienteLocalidade4[[#This Row],[UF]]&amp;"'"</f>
        <v>'PE'</v>
      </c>
      <c r="N64" s="14" t="s">
        <v>8399</v>
      </c>
      <c r="O64" s="14" t="str">
        <f>"'"&amp;IFERROR(TabClienteLocalidade4[[#This Row],[Lat]],"")&amp;"'"</f>
        <v>''</v>
      </c>
      <c r="P64" s="14" t="s">
        <v>8399</v>
      </c>
      <c r="Q64" s="14" t="str">
        <f>"'"&amp;IFERROR(TabClienteLocalidade4[[#This Row],[Log]],"")&amp;"'"</f>
        <v>''</v>
      </c>
      <c r="R64" s="14" t="s">
        <v>8399</v>
      </c>
      <c r="S64" s="14" t="str">
        <f t="shared" si="1"/>
        <v>'0'</v>
      </c>
      <c r="T64" s="213" t="s">
        <v>8397</v>
      </c>
      <c r="V64" s="145" t="s">
        <v>338</v>
      </c>
      <c r="W64" s="143" t="s">
        <v>8481</v>
      </c>
      <c r="X64" s="145" t="s">
        <v>1635</v>
      </c>
      <c r="Y64" s="176" t="s">
        <v>1244</v>
      </c>
      <c r="Z64" s="176" t="s">
        <v>1635</v>
      </c>
      <c r="AA64" s="147">
        <f>COUNTIFS(EtaCliente!B:B,AB64,EtaCliente!B:B,"&gt;&amp;1")</f>
        <v>1</v>
      </c>
      <c r="AB64" s="147" t="str">
        <f>IF(TabClienteLocalidade4[[#This Row],[Cliente]]="","",TabClienteLocalidade4[[#This Row],[Cliente]]&amp;" - "&amp;TabClienteLocalidade4[[#This Row],[Localidade]])</f>
        <v>COMPESA - ALIANCA</v>
      </c>
      <c r="AC64" s="191"/>
      <c r="AD64" s="191"/>
      <c r="AE64" s="191"/>
      <c r="AF64" s="191"/>
      <c r="AG64" s="191"/>
      <c r="AH64" s="191" t="str">
        <f>TabClienteLocalidade4[[#This Row],[Cliente]]&amp;" | "&amp;TabClienteLocalidade4[[#This Row],[Localidade]]</f>
        <v>COMPESA | ALIANCA</v>
      </c>
    </row>
    <row r="65" spans="1:34" ht="12.75" customHeight="1" x14ac:dyDescent="0.2">
      <c r="A65" s="14" t="str">
        <f t="shared" si="0"/>
        <v>(609, 'COMPESA', 'MATA NORTE', 'CARPINA - ETA Pindoba', 'CARPINA', 'PE', '', '', '0'),</v>
      </c>
      <c r="B65" s="14" t="s">
        <v>8395</v>
      </c>
      <c r="C65" s="14">
        <v>609</v>
      </c>
      <c r="D65" s="14" t="s">
        <v>8399</v>
      </c>
      <c r="E65" s="14" t="str">
        <f>"'"&amp;TabClienteLocalidade4[[#This Row],[Cliente]]&amp;"'"</f>
        <v>'COMPESA'</v>
      </c>
      <c r="F65" s="14" t="s">
        <v>8399</v>
      </c>
      <c r="G65" s="14" t="str">
        <f>"'"&amp;TabClienteLocalidade4[[#This Row],[Regional]]&amp;"'"</f>
        <v>'MATA NORTE'</v>
      </c>
      <c r="H65" s="14" t="s">
        <v>8399</v>
      </c>
      <c r="I65" s="14" t="str">
        <f>"'"&amp;TabClienteLocalidade4[[#This Row],[Localidade]]&amp;"'"</f>
        <v>'CARPINA - ETA Pindoba'</v>
      </c>
      <c r="J65" s="14" t="s">
        <v>8399</v>
      </c>
      <c r="K65" s="14" t="str">
        <f>"'"&amp;TabClienteLocalidade4[[#This Row],[Colunas2]]&amp;"'"</f>
        <v>'CARPINA'</v>
      </c>
      <c r="L65" s="14" t="s">
        <v>8399</v>
      </c>
      <c r="M65" s="14" t="str">
        <f>"'"&amp;TabClienteLocalidade4[[#This Row],[UF]]&amp;"'"</f>
        <v>'PE'</v>
      </c>
      <c r="N65" s="14" t="s">
        <v>8399</v>
      </c>
      <c r="O65" s="14" t="str">
        <f>"'"&amp;IFERROR(TabClienteLocalidade4[[#This Row],[Lat]],"")&amp;"'"</f>
        <v>''</v>
      </c>
      <c r="P65" s="14" t="s">
        <v>8399</v>
      </c>
      <c r="Q65" s="14" t="str">
        <f>"'"&amp;IFERROR(TabClienteLocalidade4[[#This Row],[Log]],"")&amp;"'"</f>
        <v>''</v>
      </c>
      <c r="R65" s="14" t="s">
        <v>8399</v>
      </c>
      <c r="S65" s="14" t="str">
        <f t="shared" si="1"/>
        <v>'0'</v>
      </c>
      <c r="T65" s="213" t="s">
        <v>8397</v>
      </c>
      <c r="V65" s="145" t="s">
        <v>338</v>
      </c>
      <c r="W65" s="143" t="s">
        <v>8481</v>
      </c>
      <c r="X65" s="145" t="s">
        <v>8515</v>
      </c>
      <c r="Y65" s="176" t="s">
        <v>1244</v>
      </c>
      <c r="Z65" s="176" t="s">
        <v>8149</v>
      </c>
      <c r="AA65" s="147">
        <f>COUNTIFS(EtaCliente!B:B,AB65,EtaCliente!B:B,"&gt;&amp;1")</f>
        <v>0</v>
      </c>
      <c r="AB65" s="147" t="str">
        <f>IF(TabClienteLocalidade4[[#This Row],[Cliente]]="","",TabClienteLocalidade4[[#This Row],[Cliente]]&amp;" - "&amp;TabClienteLocalidade4[[#This Row],[Localidade]])</f>
        <v>COMPESA - CARPINA - ETA Pindoba</v>
      </c>
      <c r="AC65" s="191"/>
      <c r="AD65" s="191"/>
      <c r="AE65" s="191"/>
      <c r="AF65" s="191"/>
      <c r="AG65" s="191"/>
      <c r="AH65" s="191" t="str">
        <f>TabClienteLocalidade4[[#This Row],[Cliente]]&amp;" | "&amp;TabClienteLocalidade4[[#This Row],[Localidade]]</f>
        <v>COMPESA | CARPINA - ETA Pindoba</v>
      </c>
    </row>
    <row r="66" spans="1:34" x14ac:dyDescent="0.2">
      <c r="A66" s="14" t="str">
        <f t="shared" si="0"/>
        <v>(610, 'COMPESA', 'MATA NORTE', 'JOAO ALFREDO', 'JOAO ALFREDO', 'PE', '-7.8350416', '-35.6017536', '0'),</v>
      </c>
      <c r="B66" s="14" t="s">
        <v>8395</v>
      </c>
      <c r="C66" s="14">
        <v>610</v>
      </c>
      <c r="D66" s="14" t="s">
        <v>8399</v>
      </c>
      <c r="E66" s="14" t="str">
        <f>"'"&amp;TabClienteLocalidade4[[#This Row],[Cliente]]&amp;"'"</f>
        <v>'COMPESA'</v>
      </c>
      <c r="F66" s="14" t="s">
        <v>8399</v>
      </c>
      <c r="G66" s="14" t="str">
        <f>"'"&amp;TabClienteLocalidade4[[#This Row],[Regional]]&amp;"'"</f>
        <v>'MATA NORTE'</v>
      </c>
      <c r="H66" s="14" t="s">
        <v>8399</v>
      </c>
      <c r="I66" s="14" t="str">
        <f>"'"&amp;TabClienteLocalidade4[[#This Row],[Localidade]]&amp;"'"</f>
        <v>'JOAO ALFREDO'</v>
      </c>
      <c r="J66" s="14" t="s">
        <v>8399</v>
      </c>
      <c r="K66" s="14" t="str">
        <f>"'"&amp;TabClienteLocalidade4[[#This Row],[Colunas2]]&amp;"'"</f>
        <v>'JOAO ALFREDO'</v>
      </c>
      <c r="L66" s="14" t="s">
        <v>8399</v>
      </c>
      <c r="M66" s="14" t="str">
        <f>"'"&amp;TabClienteLocalidade4[[#This Row],[UF]]&amp;"'"</f>
        <v>'PE'</v>
      </c>
      <c r="N66" s="14" t="s">
        <v>8399</v>
      </c>
      <c r="O66" s="14" t="str">
        <f>"'"&amp;IFERROR(TabClienteLocalidade4[[#This Row],[Lat]],"")&amp;"'"</f>
        <v>'-7.8350416'</v>
      </c>
      <c r="P66" s="14" t="s">
        <v>8399</v>
      </c>
      <c r="Q66" s="14" t="str">
        <f>"'"&amp;IFERROR(TabClienteLocalidade4[[#This Row],[Log]],"")&amp;"'"</f>
        <v>'-35.6017536'</v>
      </c>
      <c r="R66" s="14" t="s">
        <v>8399</v>
      </c>
      <c r="S66" s="14" t="str">
        <f t="shared" si="1"/>
        <v>'0'</v>
      </c>
      <c r="T66" s="213" t="s">
        <v>8397</v>
      </c>
      <c r="V66" s="145" t="s">
        <v>338</v>
      </c>
      <c r="W66" s="143" t="s">
        <v>8481</v>
      </c>
      <c r="X66" s="151" t="s">
        <v>1667</v>
      </c>
      <c r="Y66" s="176" t="s">
        <v>1244</v>
      </c>
      <c r="Z66" s="176" t="s">
        <v>1667</v>
      </c>
      <c r="AA66" s="147">
        <f>COUNTIFS(EtaCliente!B:B,AB66,EtaCliente!B:B,"&gt;&amp;1")</f>
        <v>1</v>
      </c>
      <c r="AB66" s="147" t="str">
        <f>IF(TabClienteLocalidade4[[#This Row],[Cliente]]="","",TabClienteLocalidade4[[#This Row],[Cliente]]&amp;" - "&amp;TabClienteLocalidade4[[#This Row],[Localidade]])</f>
        <v>COMPESA - JOAO ALFREDO</v>
      </c>
      <c r="AC66" s="191" t="s">
        <v>8691</v>
      </c>
      <c r="AD66" s="191" t="s">
        <v>8692</v>
      </c>
      <c r="AE66" s="191"/>
      <c r="AF66" s="191"/>
      <c r="AG66" s="191"/>
      <c r="AH66" s="191" t="str">
        <f>TabClienteLocalidade4[[#This Row],[Cliente]]&amp;" | "&amp;TabClienteLocalidade4[[#This Row],[Localidade]]</f>
        <v>COMPESA | JOAO ALFREDO</v>
      </c>
    </row>
    <row r="67" spans="1:34" ht="12.75" customHeight="1" x14ac:dyDescent="0.2">
      <c r="A67" s="14" t="str">
        <f t="shared" si="0"/>
        <v>(611, 'COMPESA', 'MATA NORTE', 'TIMBAUBA', 'TIMBAUBA', 'PE', '', '', '0'),</v>
      </c>
      <c r="B67" s="14" t="s">
        <v>8395</v>
      </c>
      <c r="C67" s="14">
        <v>611</v>
      </c>
      <c r="D67" s="14" t="s">
        <v>8399</v>
      </c>
      <c r="E67" s="14" t="str">
        <f>"'"&amp;TabClienteLocalidade4[[#This Row],[Cliente]]&amp;"'"</f>
        <v>'COMPESA'</v>
      </c>
      <c r="F67" s="14" t="s">
        <v>8399</v>
      </c>
      <c r="G67" s="14" t="str">
        <f>"'"&amp;TabClienteLocalidade4[[#This Row],[Regional]]&amp;"'"</f>
        <v>'MATA NORTE'</v>
      </c>
      <c r="H67" s="14" t="s">
        <v>8399</v>
      </c>
      <c r="I67" s="14" t="str">
        <f>"'"&amp;TabClienteLocalidade4[[#This Row],[Localidade]]&amp;"'"</f>
        <v>'TIMBAUBA'</v>
      </c>
      <c r="J67" s="14" t="s">
        <v>8399</v>
      </c>
      <c r="K67" s="14" t="str">
        <f>"'"&amp;TabClienteLocalidade4[[#This Row],[Colunas2]]&amp;"'"</f>
        <v>'TIMBAUBA'</v>
      </c>
      <c r="L67" s="14" t="s">
        <v>8399</v>
      </c>
      <c r="M67" s="14" t="str">
        <f>"'"&amp;TabClienteLocalidade4[[#This Row],[UF]]&amp;"'"</f>
        <v>'PE'</v>
      </c>
      <c r="N67" s="14" t="s">
        <v>8399</v>
      </c>
      <c r="O67" s="14" t="str">
        <f>"'"&amp;IFERROR(TabClienteLocalidade4[[#This Row],[Lat]],"")&amp;"'"</f>
        <v>''</v>
      </c>
      <c r="P67" s="14" t="s">
        <v>8399</v>
      </c>
      <c r="Q67" s="14" t="str">
        <f>"'"&amp;IFERROR(TabClienteLocalidade4[[#This Row],[Log]],"")&amp;"'"</f>
        <v>''</v>
      </c>
      <c r="R67" s="14" t="s">
        <v>8399</v>
      </c>
      <c r="S67" s="14" t="str">
        <f t="shared" si="1"/>
        <v>'0'</v>
      </c>
      <c r="T67" s="213" t="s">
        <v>8397</v>
      </c>
      <c r="V67" s="145" t="s">
        <v>338</v>
      </c>
      <c r="W67" s="194" t="s">
        <v>8481</v>
      </c>
      <c r="X67" s="214" t="s">
        <v>1707</v>
      </c>
      <c r="Y67" s="191" t="s">
        <v>1244</v>
      </c>
      <c r="Z67" s="191" t="s">
        <v>1707</v>
      </c>
      <c r="AA67" s="191">
        <f>COUNTIFS(EtaCliente!B:B,AB67,EtaCliente!B:B,"&gt;&amp;1")</f>
        <v>1</v>
      </c>
      <c r="AB67" s="191" t="str">
        <f>IF(TabClienteLocalidade4[[#This Row],[Cliente]]="","",TabClienteLocalidade4[[#This Row],[Cliente]]&amp;" - "&amp;TabClienteLocalidade4[[#This Row],[Localidade]])</f>
        <v>COMPESA - TIMBAUBA</v>
      </c>
      <c r="AC67" s="191"/>
      <c r="AD67" s="191"/>
      <c r="AE67" s="191"/>
      <c r="AF67" s="191"/>
      <c r="AG67" s="191"/>
      <c r="AH67" s="191" t="str">
        <f>TabClienteLocalidade4[[#This Row],[Cliente]]&amp;" | "&amp;TabClienteLocalidade4[[#This Row],[Localidade]]</f>
        <v>COMPESA | TIMBAUBA</v>
      </c>
    </row>
    <row r="68" spans="1:34" ht="12.75" customHeight="1" x14ac:dyDescent="0.2">
      <c r="A68" s="14" t="str">
        <f t="shared" ref="A68:A131" si="2">CONCATENATE(B68,C68,D68,E68,F68,G68,H68,I68,J68,K68,L68,M68,N68,O68,P68,Q68,R68,S68,T68)</f>
        <v>(612, 'COMPESA', 'MATA NORTE', 'LIMOEIRO', 'LIMOEIRO', 'PE', '-7.8786694', '-35.4514671', '0'),</v>
      </c>
      <c r="B68" s="14" t="s">
        <v>8395</v>
      </c>
      <c r="C68" s="14">
        <v>612</v>
      </c>
      <c r="D68" s="14" t="s">
        <v>8399</v>
      </c>
      <c r="E68" s="14" t="str">
        <f>"'"&amp;TabClienteLocalidade4[[#This Row],[Cliente]]&amp;"'"</f>
        <v>'COMPESA'</v>
      </c>
      <c r="F68" s="14" t="s">
        <v>8399</v>
      </c>
      <c r="G68" s="14" t="str">
        <f>"'"&amp;TabClienteLocalidade4[[#This Row],[Regional]]&amp;"'"</f>
        <v>'MATA NORTE'</v>
      </c>
      <c r="H68" s="14" t="s">
        <v>8399</v>
      </c>
      <c r="I68" s="14" t="str">
        <f>"'"&amp;TabClienteLocalidade4[[#This Row],[Localidade]]&amp;"'"</f>
        <v>'LIMOEIRO'</v>
      </c>
      <c r="J68" s="14" t="s">
        <v>8399</v>
      </c>
      <c r="K68" s="14" t="str">
        <f>"'"&amp;TabClienteLocalidade4[[#This Row],[Colunas2]]&amp;"'"</f>
        <v>'LIMOEIRO'</v>
      </c>
      <c r="L68" s="14" t="s">
        <v>8399</v>
      </c>
      <c r="M68" s="14" t="str">
        <f>"'"&amp;TabClienteLocalidade4[[#This Row],[UF]]&amp;"'"</f>
        <v>'PE'</v>
      </c>
      <c r="N68" s="14" t="s">
        <v>8399</v>
      </c>
      <c r="O68" s="14" t="str">
        <f>"'"&amp;IFERROR(TabClienteLocalidade4[[#This Row],[Lat]],"")&amp;"'"</f>
        <v>'-7.8786694'</v>
      </c>
      <c r="P68" s="14" t="s">
        <v>8399</v>
      </c>
      <c r="Q68" s="14" t="str">
        <f>"'"&amp;IFERROR(TabClienteLocalidade4[[#This Row],[Log]],"")&amp;"'"</f>
        <v>'-35.4514671'</v>
      </c>
      <c r="R68" s="14" t="s">
        <v>8399</v>
      </c>
      <c r="S68" s="14" t="str">
        <f t="shared" ref="S68:S131" si="3">"'"&amp;0&amp;"'"</f>
        <v>'0'</v>
      </c>
      <c r="T68" s="213" t="s">
        <v>8397</v>
      </c>
      <c r="V68" s="145" t="s">
        <v>338</v>
      </c>
      <c r="W68" s="194" t="s">
        <v>8481</v>
      </c>
      <c r="X68" s="194" t="s">
        <v>1671</v>
      </c>
      <c r="Y68" s="191" t="s">
        <v>1244</v>
      </c>
      <c r="Z68" s="191" t="s">
        <v>1671</v>
      </c>
      <c r="AA68" s="191">
        <f>COUNTIFS(EtaCliente!B:B,AB68,EtaCliente!B:B,"&gt;&amp;1")</f>
        <v>1</v>
      </c>
      <c r="AB68" s="191" t="str">
        <f>IF(TabClienteLocalidade4[[#This Row],[Cliente]]="","",TabClienteLocalidade4[[#This Row],[Cliente]]&amp;" - "&amp;TabClienteLocalidade4[[#This Row],[Localidade]])</f>
        <v>COMPESA - LIMOEIRO</v>
      </c>
      <c r="AC68" s="191" t="s">
        <v>8693</v>
      </c>
      <c r="AD68" s="191" t="s">
        <v>8694</v>
      </c>
      <c r="AE68" s="191"/>
      <c r="AF68" s="191"/>
      <c r="AG68" s="191"/>
      <c r="AH68" s="191" t="str">
        <f>TabClienteLocalidade4[[#This Row],[Cliente]]&amp;" | "&amp;TabClienteLocalidade4[[#This Row],[Localidade]]</f>
        <v>COMPESA | LIMOEIRO</v>
      </c>
    </row>
    <row r="69" spans="1:34" ht="12.75" customHeight="1" x14ac:dyDescent="0.25">
      <c r="A69" s="14" t="str">
        <f t="shared" si="2"/>
        <v>(613, 'COMPESA', 'MATA NORTE', 'NAZARE DA MATA', 'NAZARE DA MATA', 'PE', '', '', '0'),</v>
      </c>
      <c r="B69" s="14" t="s">
        <v>8395</v>
      </c>
      <c r="C69" s="14">
        <v>613</v>
      </c>
      <c r="D69" s="14" t="s">
        <v>8399</v>
      </c>
      <c r="E69" s="14" t="str">
        <f>"'"&amp;TabClienteLocalidade4[[#This Row],[Cliente]]&amp;"'"</f>
        <v>'COMPESA'</v>
      </c>
      <c r="F69" s="14" t="s">
        <v>8399</v>
      </c>
      <c r="G69" s="14" t="str">
        <f>"'"&amp;TabClienteLocalidade4[[#This Row],[Regional]]&amp;"'"</f>
        <v>'MATA NORTE'</v>
      </c>
      <c r="H69" s="14" t="s">
        <v>8399</v>
      </c>
      <c r="I69" s="14" t="str">
        <f>"'"&amp;TabClienteLocalidade4[[#This Row],[Localidade]]&amp;"'"</f>
        <v>'NAZARE DA MATA'</v>
      </c>
      <c r="J69" s="14" t="s">
        <v>8399</v>
      </c>
      <c r="K69" s="14" t="str">
        <f>"'"&amp;TabClienteLocalidade4[[#This Row],[Colunas2]]&amp;"'"</f>
        <v>'NAZARE DA MATA'</v>
      </c>
      <c r="L69" s="14" t="s">
        <v>8399</v>
      </c>
      <c r="M69" s="14" t="str">
        <f>"'"&amp;TabClienteLocalidade4[[#This Row],[UF]]&amp;"'"</f>
        <v>'PE'</v>
      </c>
      <c r="N69" s="14" t="s">
        <v>8399</v>
      </c>
      <c r="O69" s="14" t="str">
        <f>"'"&amp;IFERROR(TabClienteLocalidade4[[#This Row],[Lat]],"")&amp;"'"</f>
        <v>''</v>
      </c>
      <c r="P69" s="14" t="s">
        <v>8399</v>
      </c>
      <c r="Q69" s="14" t="str">
        <f>"'"&amp;IFERROR(TabClienteLocalidade4[[#This Row],[Log]],"")&amp;"'"</f>
        <v>''</v>
      </c>
      <c r="R69" s="14" t="s">
        <v>8399</v>
      </c>
      <c r="S69" s="14" t="str">
        <f t="shared" si="3"/>
        <v>'0'</v>
      </c>
      <c r="T69" s="213" t="s">
        <v>8397</v>
      </c>
      <c r="V69" s="145" t="s">
        <v>338</v>
      </c>
      <c r="W69" s="143" t="s">
        <v>8481</v>
      </c>
      <c r="X69" s="56" t="s">
        <v>1677</v>
      </c>
      <c r="Y69" s="176" t="s">
        <v>1244</v>
      </c>
      <c r="Z69" s="176" t="s">
        <v>1677</v>
      </c>
      <c r="AA69" s="147">
        <f>COUNTIFS(EtaCliente!B:B,AB69,EtaCliente!B:B,"&gt;&amp;1")</f>
        <v>1</v>
      </c>
      <c r="AB69" s="147" t="str">
        <f>IF(TabClienteLocalidade4[[#This Row],[Cliente]]="","",TabClienteLocalidade4[[#This Row],[Cliente]]&amp;" - "&amp;TabClienteLocalidade4[[#This Row],[Localidade]])</f>
        <v>COMPESA - NAZARE DA MATA</v>
      </c>
      <c r="AC69" s="191"/>
      <c r="AD69" s="191"/>
      <c r="AE69" s="191"/>
      <c r="AF69" s="191"/>
      <c r="AG69" s="191"/>
      <c r="AH69" s="191" t="str">
        <f>TabClienteLocalidade4[[#This Row],[Cliente]]&amp;" | "&amp;TabClienteLocalidade4[[#This Row],[Localidade]]</f>
        <v>COMPESA | NAZARE DA MATA</v>
      </c>
    </row>
    <row r="70" spans="1:34" x14ac:dyDescent="0.2">
      <c r="A70" s="14" t="str">
        <f t="shared" si="2"/>
        <v>(614, 'COMPESA', 'MATA NORTE', 'FEIRA NOVA', 'FEIRA NOVA', 'PE', '', '', '0'),</v>
      </c>
      <c r="B70" s="14" t="s">
        <v>8395</v>
      </c>
      <c r="C70" s="14">
        <v>614</v>
      </c>
      <c r="D70" s="14" t="s">
        <v>8399</v>
      </c>
      <c r="E70" s="14" t="str">
        <f>"'"&amp;TabClienteLocalidade4[[#This Row],[Cliente]]&amp;"'"</f>
        <v>'COMPESA'</v>
      </c>
      <c r="F70" s="14" t="s">
        <v>8399</v>
      </c>
      <c r="G70" s="14" t="str">
        <f>"'"&amp;TabClienteLocalidade4[[#This Row],[Regional]]&amp;"'"</f>
        <v>'MATA NORTE'</v>
      </c>
      <c r="H70" s="14" t="s">
        <v>8399</v>
      </c>
      <c r="I70" s="14" t="str">
        <f>"'"&amp;TabClienteLocalidade4[[#This Row],[Localidade]]&amp;"'"</f>
        <v>'FEIRA NOVA'</v>
      </c>
      <c r="J70" s="14" t="s">
        <v>8399</v>
      </c>
      <c r="K70" s="14" t="str">
        <f>"'"&amp;TabClienteLocalidade4[[#This Row],[Colunas2]]&amp;"'"</f>
        <v>'FEIRA NOVA'</v>
      </c>
      <c r="L70" s="14" t="s">
        <v>8399</v>
      </c>
      <c r="M70" s="14" t="str">
        <f>"'"&amp;TabClienteLocalidade4[[#This Row],[UF]]&amp;"'"</f>
        <v>'PE'</v>
      </c>
      <c r="N70" s="14" t="s">
        <v>8399</v>
      </c>
      <c r="O70" s="14" t="str">
        <f>"'"&amp;IFERROR(TabClienteLocalidade4[[#This Row],[Lat]],"")&amp;"'"</f>
        <v>''</v>
      </c>
      <c r="P70" s="14" t="s">
        <v>8399</v>
      </c>
      <c r="Q70" s="14" t="str">
        <f>"'"&amp;IFERROR(TabClienteLocalidade4[[#This Row],[Log]],"")&amp;"'"</f>
        <v>''</v>
      </c>
      <c r="R70" s="14" t="s">
        <v>8399</v>
      </c>
      <c r="S70" s="14" t="str">
        <f t="shared" si="3"/>
        <v>'0'</v>
      </c>
      <c r="T70" s="213" t="s">
        <v>8397</v>
      </c>
      <c r="V70" s="145" t="s">
        <v>338</v>
      </c>
      <c r="W70" s="143" t="s">
        <v>8481</v>
      </c>
      <c r="X70" s="145" t="s">
        <v>1660</v>
      </c>
      <c r="Y70" s="176" t="s">
        <v>1244</v>
      </c>
      <c r="Z70" s="176" t="s">
        <v>1660</v>
      </c>
      <c r="AA70" s="147">
        <f>COUNTIFS(EtaCliente!B:B,AB70,EtaCliente!B:B,"&gt;&amp;1")</f>
        <v>1</v>
      </c>
      <c r="AB70" s="147" t="str">
        <f>IF(TabClienteLocalidade4[[#This Row],[Cliente]]="","",TabClienteLocalidade4[[#This Row],[Cliente]]&amp;" - "&amp;TabClienteLocalidade4[[#This Row],[Localidade]])</f>
        <v>COMPESA - FEIRA NOVA</v>
      </c>
      <c r="AC70" s="191"/>
      <c r="AD70" s="191"/>
      <c r="AE70" s="191"/>
      <c r="AF70" s="191"/>
      <c r="AG70" s="191"/>
      <c r="AH70" s="191" t="str">
        <f>TabClienteLocalidade4[[#This Row],[Cliente]]&amp;" | "&amp;TabClienteLocalidade4[[#This Row],[Localidade]]</f>
        <v>COMPESA | FEIRA NOVA</v>
      </c>
    </row>
    <row r="71" spans="1:34" x14ac:dyDescent="0.2">
      <c r="A71" s="14" t="str">
        <f t="shared" si="2"/>
        <v>(615, 'COMPESA', 'MATA NORTE', 'BOM JARDIM - Buraco do Tatu', 'BOM JARDIM', 'PE', '', '', '0'),</v>
      </c>
      <c r="B71" s="14" t="s">
        <v>8395</v>
      </c>
      <c r="C71" s="14">
        <v>615</v>
      </c>
      <c r="D71" s="14" t="s">
        <v>8399</v>
      </c>
      <c r="E71" s="14" t="str">
        <f>"'"&amp;TabClienteLocalidade4[[#This Row],[Cliente]]&amp;"'"</f>
        <v>'COMPESA'</v>
      </c>
      <c r="F71" s="14" t="s">
        <v>8399</v>
      </c>
      <c r="G71" s="14" t="str">
        <f>"'"&amp;TabClienteLocalidade4[[#This Row],[Regional]]&amp;"'"</f>
        <v>'MATA NORTE'</v>
      </c>
      <c r="H71" s="14" t="s">
        <v>8399</v>
      </c>
      <c r="I71" s="14" t="str">
        <f>"'"&amp;TabClienteLocalidade4[[#This Row],[Localidade]]&amp;"'"</f>
        <v>'BOM JARDIM - Buraco do Tatu'</v>
      </c>
      <c r="J71" s="14" t="s">
        <v>8399</v>
      </c>
      <c r="K71" s="14" t="str">
        <f>"'"&amp;TabClienteLocalidade4[[#This Row],[Colunas2]]&amp;"'"</f>
        <v>'BOM JARDIM'</v>
      </c>
      <c r="L71" s="14" t="s">
        <v>8399</v>
      </c>
      <c r="M71" s="14" t="str">
        <f>"'"&amp;TabClienteLocalidade4[[#This Row],[UF]]&amp;"'"</f>
        <v>'PE'</v>
      </c>
      <c r="N71" s="14" t="s">
        <v>8399</v>
      </c>
      <c r="O71" s="14" t="str">
        <f>"'"&amp;IFERROR(TabClienteLocalidade4[[#This Row],[Lat]],"")&amp;"'"</f>
        <v>''</v>
      </c>
      <c r="P71" s="14" t="s">
        <v>8399</v>
      </c>
      <c r="Q71" s="14" t="str">
        <f>"'"&amp;IFERROR(TabClienteLocalidade4[[#This Row],[Log]],"")&amp;"'"</f>
        <v>''</v>
      </c>
      <c r="R71" s="14" t="s">
        <v>8399</v>
      </c>
      <c r="S71" s="14" t="str">
        <f t="shared" si="3"/>
        <v>'0'</v>
      </c>
      <c r="T71" s="213" t="s">
        <v>8397</v>
      </c>
      <c r="V71" s="145" t="s">
        <v>338</v>
      </c>
      <c r="W71" s="143" t="s">
        <v>8481</v>
      </c>
      <c r="X71" s="145" t="s">
        <v>8516</v>
      </c>
      <c r="Y71" s="176" t="s">
        <v>1244</v>
      </c>
      <c r="Z71" s="176" t="s">
        <v>7476</v>
      </c>
      <c r="AA71" s="147">
        <f>COUNTIFS(EtaCliente!B:B,AB71,EtaCliente!B:B,"&gt;&amp;1")</f>
        <v>0</v>
      </c>
      <c r="AB71" s="147" t="str">
        <f>IF(TabClienteLocalidade4[[#This Row],[Cliente]]="","",TabClienteLocalidade4[[#This Row],[Cliente]]&amp;" - "&amp;TabClienteLocalidade4[[#This Row],[Localidade]])</f>
        <v>COMPESA - BOM JARDIM - Buraco do Tatu</v>
      </c>
      <c r="AC71" s="191"/>
      <c r="AD71" s="191"/>
      <c r="AE71" s="191"/>
      <c r="AF71" s="191"/>
      <c r="AG71" s="191"/>
      <c r="AH71" s="191" t="str">
        <f>TabClienteLocalidade4[[#This Row],[Cliente]]&amp;" | "&amp;TabClienteLocalidade4[[#This Row],[Localidade]]</f>
        <v>COMPESA | BOM JARDIM - Buraco do Tatu</v>
      </c>
    </row>
    <row r="72" spans="1:34" x14ac:dyDescent="0.2">
      <c r="A72" s="14" t="str">
        <f t="shared" si="2"/>
        <v>(616, 'COMPESA', 'UNA', 'AGRESTINA ETA VELHA', 'AGRESTINA', 'PE', '', '', '0'),</v>
      </c>
      <c r="B72" s="14" t="s">
        <v>8395</v>
      </c>
      <c r="C72" s="14">
        <v>616</v>
      </c>
      <c r="D72" s="14" t="s">
        <v>8399</v>
      </c>
      <c r="E72" s="14" t="str">
        <f>"'"&amp;TabClienteLocalidade4[[#This Row],[Cliente]]&amp;"'"</f>
        <v>'COMPESA'</v>
      </c>
      <c r="F72" s="14" t="s">
        <v>8399</v>
      </c>
      <c r="G72" s="14" t="str">
        <f>"'"&amp;TabClienteLocalidade4[[#This Row],[Regional]]&amp;"'"</f>
        <v>'UNA'</v>
      </c>
      <c r="H72" s="14" t="s">
        <v>8399</v>
      </c>
      <c r="I72" s="14" t="str">
        <f>"'"&amp;TabClienteLocalidade4[[#This Row],[Localidade]]&amp;"'"</f>
        <v>'AGRESTINA ETA VELHA'</v>
      </c>
      <c r="J72" s="14" t="s">
        <v>8399</v>
      </c>
      <c r="K72" s="14" t="str">
        <f>"'"&amp;TabClienteLocalidade4[[#This Row],[Colunas2]]&amp;"'"</f>
        <v>'AGRESTINA'</v>
      </c>
      <c r="L72" s="14" t="s">
        <v>8399</v>
      </c>
      <c r="M72" s="14" t="str">
        <f>"'"&amp;TabClienteLocalidade4[[#This Row],[UF]]&amp;"'"</f>
        <v>'PE'</v>
      </c>
      <c r="N72" s="14" t="s">
        <v>8399</v>
      </c>
      <c r="O72" s="14" t="str">
        <f>"'"&amp;IFERROR(TabClienteLocalidade4[[#This Row],[Lat]],"")&amp;"'"</f>
        <v>''</v>
      </c>
      <c r="P72" s="14" t="s">
        <v>8399</v>
      </c>
      <c r="Q72" s="14" t="str">
        <f>"'"&amp;IFERROR(TabClienteLocalidade4[[#This Row],[Log]],"")&amp;"'"</f>
        <v>''</v>
      </c>
      <c r="R72" s="14" t="s">
        <v>8399</v>
      </c>
      <c r="S72" s="14" t="str">
        <f t="shared" si="3"/>
        <v>'0'</v>
      </c>
      <c r="T72" s="213" t="s">
        <v>8397</v>
      </c>
      <c r="V72" s="145" t="s">
        <v>338</v>
      </c>
      <c r="W72" s="143" t="s">
        <v>8482</v>
      </c>
      <c r="X72" s="145" t="s">
        <v>8517</v>
      </c>
      <c r="Y72" s="176" t="s">
        <v>1244</v>
      </c>
      <c r="Z72" s="176" t="s">
        <v>7453</v>
      </c>
      <c r="AA72" s="147">
        <f>COUNTIFS(EtaCliente!B:B,AB72,EtaCliente!B:B,"&gt;&amp;1")</f>
        <v>0</v>
      </c>
      <c r="AB72" s="147" t="str">
        <f>IF(TabClienteLocalidade4[[#This Row],[Cliente]]="","",TabClienteLocalidade4[[#This Row],[Cliente]]&amp;" - "&amp;TabClienteLocalidade4[[#This Row],[Localidade]])</f>
        <v>COMPESA - AGRESTINA ETA VELHA</v>
      </c>
      <c r="AC72" s="191"/>
      <c r="AD72" s="191"/>
      <c r="AE72" s="191"/>
      <c r="AF72" s="191"/>
      <c r="AG72" s="191"/>
      <c r="AH72" s="191" t="str">
        <f>TabClienteLocalidade4[[#This Row],[Cliente]]&amp;" | "&amp;TabClienteLocalidade4[[#This Row],[Localidade]]</f>
        <v>COMPESA | AGRESTINA ETA VELHA</v>
      </c>
    </row>
    <row r="73" spans="1:34" x14ac:dyDescent="0.2">
      <c r="A73" s="14" t="str">
        <f t="shared" si="2"/>
        <v>(617, 'COMPESA', 'UNA', 'ALTINHO', 'ALTINHO', 'PE', '-8.4888038', '-36.0572561', '0'),</v>
      </c>
      <c r="B73" s="14" t="s">
        <v>8395</v>
      </c>
      <c r="C73" s="14">
        <v>617</v>
      </c>
      <c r="D73" s="14" t="s">
        <v>8399</v>
      </c>
      <c r="E73" s="14" t="str">
        <f>"'"&amp;TabClienteLocalidade4[[#This Row],[Cliente]]&amp;"'"</f>
        <v>'COMPESA'</v>
      </c>
      <c r="F73" s="14" t="s">
        <v>8399</v>
      </c>
      <c r="G73" s="14" t="str">
        <f>"'"&amp;TabClienteLocalidade4[[#This Row],[Regional]]&amp;"'"</f>
        <v>'UNA'</v>
      </c>
      <c r="H73" s="14" t="s">
        <v>8399</v>
      </c>
      <c r="I73" s="14" t="str">
        <f>"'"&amp;TabClienteLocalidade4[[#This Row],[Localidade]]&amp;"'"</f>
        <v>'ALTINHO'</v>
      </c>
      <c r="J73" s="14" t="s">
        <v>8399</v>
      </c>
      <c r="K73" s="14" t="str">
        <f>"'"&amp;TabClienteLocalidade4[[#This Row],[Colunas2]]&amp;"'"</f>
        <v>'ALTINHO'</v>
      </c>
      <c r="L73" s="14" t="s">
        <v>8399</v>
      </c>
      <c r="M73" s="14" t="str">
        <f>"'"&amp;TabClienteLocalidade4[[#This Row],[UF]]&amp;"'"</f>
        <v>'PE'</v>
      </c>
      <c r="N73" s="14" t="s">
        <v>8399</v>
      </c>
      <c r="O73" s="14" t="str">
        <f>"'"&amp;IFERROR(TabClienteLocalidade4[[#This Row],[Lat]],"")&amp;"'"</f>
        <v>'-8.4888038'</v>
      </c>
      <c r="P73" s="14" t="s">
        <v>8399</v>
      </c>
      <c r="Q73" s="14" t="str">
        <f>"'"&amp;IFERROR(TabClienteLocalidade4[[#This Row],[Log]],"")&amp;"'"</f>
        <v>'-36.0572561'</v>
      </c>
      <c r="R73" s="14" t="s">
        <v>8399</v>
      </c>
      <c r="S73" s="14" t="str">
        <f t="shared" si="3"/>
        <v>'0'</v>
      </c>
      <c r="T73" s="213" t="s">
        <v>8397</v>
      </c>
      <c r="V73" s="145" t="s">
        <v>338</v>
      </c>
      <c r="W73" s="143" t="s">
        <v>8482</v>
      </c>
      <c r="X73" s="145" t="s">
        <v>1636</v>
      </c>
      <c r="Y73" s="176" t="s">
        <v>1244</v>
      </c>
      <c r="Z73" s="176" t="s">
        <v>1636</v>
      </c>
      <c r="AA73" s="147">
        <f>COUNTIFS(EtaCliente!B:B,AB73,EtaCliente!B:B,"&gt;&amp;1")</f>
        <v>1</v>
      </c>
      <c r="AB73" s="147" t="str">
        <f>IF(TabClienteLocalidade4[[#This Row],[Cliente]]="","",TabClienteLocalidade4[[#This Row],[Cliente]]&amp;" - "&amp;TabClienteLocalidade4[[#This Row],[Localidade]])</f>
        <v>COMPESA - ALTINHO</v>
      </c>
      <c r="AC73" s="191" t="s">
        <v>8695</v>
      </c>
      <c r="AD73" s="191" t="s">
        <v>8696</v>
      </c>
      <c r="AE73" s="191"/>
      <c r="AF73" s="191"/>
      <c r="AG73" s="191"/>
      <c r="AH73" s="191" t="str">
        <f>TabClienteLocalidade4[[#This Row],[Cliente]]&amp;" | "&amp;TabClienteLocalidade4[[#This Row],[Localidade]]</f>
        <v>COMPESA | ALTINHO</v>
      </c>
    </row>
    <row r="74" spans="1:34" x14ac:dyDescent="0.2">
      <c r="A74" s="14" t="str">
        <f t="shared" si="2"/>
        <v>(618, 'COMPESA', 'UNA', 'BELEM DE MARIA', 'BELEM DE MARIA', 'PE', '-8.6205887', '-35.8415016', '0'),</v>
      </c>
      <c r="B74" s="14" t="s">
        <v>8395</v>
      </c>
      <c r="C74" s="14">
        <v>618</v>
      </c>
      <c r="D74" s="14" t="s">
        <v>8399</v>
      </c>
      <c r="E74" s="14" t="str">
        <f>"'"&amp;TabClienteLocalidade4[[#This Row],[Cliente]]&amp;"'"</f>
        <v>'COMPESA'</v>
      </c>
      <c r="F74" s="14" t="s">
        <v>8399</v>
      </c>
      <c r="G74" s="14" t="str">
        <f>"'"&amp;TabClienteLocalidade4[[#This Row],[Regional]]&amp;"'"</f>
        <v>'UNA'</v>
      </c>
      <c r="H74" s="14" t="s">
        <v>8399</v>
      </c>
      <c r="I74" s="14" t="str">
        <f>"'"&amp;TabClienteLocalidade4[[#This Row],[Localidade]]&amp;"'"</f>
        <v>'BELEM DE MARIA'</v>
      </c>
      <c r="J74" s="14" t="s">
        <v>8399</v>
      </c>
      <c r="K74" s="14" t="str">
        <f>"'"&amp;TabClienteLocalidade4[[#This Row],[Colunas2]]&amp;"'"</f>
        <v>'BELEM DE MARIA'</v>
      </c>
      <c r="L74" s="14" t="s">
        <v>8399</v>
      </c>
      <c r="M74" s="14" t="str">
        <f>"'"&amp;TabClienteLocalidade4[[#This Row],[UF]]&amp;"'"</f>
        <v>'PE'</v>
      </c>
      <c r="N74" s="14" t="s">
        <v>8399</v>
      </c>
      <c r="O74" s="14" t="str">
        <f>"'"&amp;IFERROR(TabClienteLocalidade4[[#This Row],[Lat]],"")&amp;"'"</f>
        <v>'-8.6205887'</v>
      </c>
      <c r="P74" s="14" t="s">
        <v>8399</v>
      </c>
      <c r="Q74" s="14" t="str">
        <f>"'"&amp;IFERROR(TabClienteLocalidade4[[#This Row],[Log]],"")&amp;"'"</f>
        <v>'-35.8415016'</v>
      </c>
      <c r="R74" s="14" t="s">
        <v>8399</v>
      </c>
      <c r="S74" s="14" t="str">
        <f t="shared" si="3"/>
        <v>'0'</v>
      </c>
      <c r="T74" s="213" t="s">
        <v>8397</v>
      </c>
      <c r="V74" s="145" t="s">
        <v>338</v>
      </c>
      <c r="W74" s="143" t="s">
        <v>8482</v>
      </c>
      <c r="X74" s="145" t="s">
        <v>8518</v>
      </c>
      <c r="Y74" s="176" t="s">
        <v>1244</v>
      </c>
      <c r="Z74" s="176" t="s">
        <v>8518</v>
      </c>
      <c r="AA74" s="147">
        <f>COUNTIFS(EtaCliente!B:B,AB74,EtaCliente!B:B,"&gt;&amp;1")</f>
        <v>0</v>
      </c>
      <c r="AB74" s="147" t="str">
        <f>IF(TabClienteLocalidade4[[#This Row],[Cliente]]="","",TabClienteLocalidade4[[#This Row],[Cliente]]&amp;" - "&amp;TabClienteLocalidade4[[#This Row],[Localidade]])</f>
        <v>COMPESA - BELEM DE MARIA</v>
      </c>
      <c r="AC74" s="191" t="s">
        <v>8697</v>
      </c>
      <c r="AD74" s="191" t="s">
        <v>8698</v>
      </c>
      <c r="AE74" s="191"/>
      <c r="AF74" s="191"/>
      <c r="AG74" s="191"/>
      <c r="AH74" s="191" t="str">
        <f>TabClienteLocalidade4[[#This Row],[Cliente]]&amp;" | "&amp;TabClienteLocalidade4[[#This Row],[Localidade]]</f>
        <v>COMPESA | BELEM DE MARIA</v>
      </c>
    </row>
    <row r="75" spans="1:34" x14ac:dyDescent="0.2">
      <c r="A75" s="14" t="str">
        <f t="shared" si="2"/>
        <v>(619, 'COMPESA', 'UNA', 'CUPIRA', 'CUPIRA', 'PE', '-8.6196895', '-35.9519802', '0'),</v>
      </c>
      <c r="B75" s="14" t="s">
        <v>8395</v>
      </c>
      <c r="C75" s="14">
        <v>619</v>
      </c>
      <c r="D75" s="14" t="s">
        <v>8399</v>
      </c>
      <c r="E75" s="14" t="str">
        <f>"'"&amp;TabClienteLocalidade4[[#This Row],[Cliente]]&amp;"'"</f>
        <v>'COMPESA'</v>
      </c>
      <c r="F75" s="14" t="s">
        <v>8399</v>
      </c>
      <c r="G75" s="14" t="str">
        <f>"'"&amp;TabClienteLocalidade4[[#This Row],[Regional]]&amp;"'"</f>
        <v>'UNA'</v>
      </c>
      <c r="H75" s="14" t="s">
        <v>8399</v>
      </c>
      <c r="I75" s="14" t="str">
        <f>"'"&amp;TabClienteLocalidade4[[#This Row],[Localidade]]&amp;"'"</f>
        <v>'CUPIRA'</v>
      </c>
      <c r="J75" s="14" t="s">
        <v>8399</v>
      </c>
      <c r="K75" s="14" t="str">
        <f>"'"&amp;TabClienteLocalidade4[[#This Row],[Colunas2]]&amp;"'"</f>
        <v>'CUPIRA'</v>
      </c>
      <c r="L75" s="14" t="s">
        <v>8399</v>
      </c>
      <c r="M75" s="14" t="str">
        <f>"'"&amp;TabClienteLocalidade4[[#This Row],[UF]]&amp;"'"</f>
        <v>'PE'</v>
      </c>
      <c r="N75" s="14" t="s">
        <v>8399</v>
      </c>
      <c r="O75" s="14" t="str">
        <f>"'"&amp;IFERROR(TabClienteLocalidade4[[#This Row],[Lat]],"")&amp;"'"</f>
        <v>'-8.6196895'</v>
      </c>
      <c r="P75" s="14" t="s">
        <v>8399</v>
      </c>
      <c r="Q75" s="14" t="str">
        <f>"'"&amp;IFERROR(TabClienteLocalidade4[[#This Row],[Log]],"")&amp;"'"</f>
        <v>'-35.9519802'</v>
      </c>
      <c r="R75" s="14" t="s">
        <v>8399</v>
      </c>
      <c r="S75" s="14" t="str">
        <f t="shared" si="3"/>
        <v>'0'</v>
      </c>
      <c r="T75" s="213" t="s">
        <v>8397</v>
      </c>
      <c r="V75" s="145" t="s">
        <v>338</v>
      </c>
      <c r="W75" s="145" t="s">
        <v>8482</v>
      </c>
      <c r="X75" s="145" t="s">
        <v>1656</v>
      </c>
      <c r="Y75" s="176" t="s">
        <v>1244</v>
      </c>
      <c r="Z75" s="176" t="s">
        <v>1656</v>
      </c>
      <c r="AA75" s="147">
        <f>COUNTIFS(EtaCliente!B:B,AB75,EtaCliente!B:B,"&gt;&amp;1")</f>
        <v>1</v>
      </c>
      <c r="AB75" s="146" t="str">
        <f>IF(TabClienteLocalidade4[[#This Row],[Cliente]]="","",TabClienteLocalidade4[[#This Row],[Cliente]]&amp;" - "&amp;TabClienteLocalidade4[[#This Row],[Localidade]])</f>
        <v>COMPESA - CUPIRA</v>
      </c>
      <c r="AC75" s="191" t="s">
        <v>8699</v>
      </c>
      <c r="AD75" s="191" t="s">
        <v>8700</v>
      </c>
      <c r="AE75" s="191"/>
      <c r="AF75" s="191"/>
      <c r="AG75" s="191"/>
      <c r="AH75" s="191" t="str">
        <f>TabClienteLocalidade4[[#This Row],[Cliente]]&amp;" | "&amp;TabClienteLocalidade4[[#This Row],[Localidade]]</f>
        <v>COMPESA | CUPIRA</v>
      </c>
    </row>
    <row r="76" spans="1:34" x14ac:dyDescent="0.2">
      <c r="A76" s="14" t="str">
        <f t="shared" si="2"/>
        <v>(620, 'COMPESA', 'UNA', 'JUREMA', 'JUREMA', 'PE', '-8.7138358', '-36.1402329', '0'),</v>
      </c>
      <c r="B76" s="14" t="s">
        <v>8395</v>
      </c>
      <c r="C76" s="14">
        <v>620</v>
      </c>
      <c r="D76" s="14" t="s">
        <v>8399</v>
      </c>
      <c r="E76" s="14" t="str">
        <f>"'"&amp;TabClienteLocalidade4[[#This Row],[Cliente]]&amp;"'"</f>
        <v>'COMPESA'</v>
      </c>
      <c r="F76" s="14" t="s">
        <v>8399</v>
      </c>
      <c r="G76" s="14" t="str">
        <f>"'"&amp;TabClienteLocalidade4[[#This Row],[Regional]]&amp;"'"</f>
        <v>'UNA'</v>
      </c>
      <c r="H76" s="14" t="s">
        <v>8399</v>
      </c>
      <c r="I76" s="14" t="str">
        <f>"'"&amp;TabClienteLocalidade4[[#This Row],[Localidade]]&amp;"'"</f>
        <v>'JUREMA'</v>
      </c>
      <c r="J76" s="14" t="s">
        <v>8399</v>
      </c>
      <c r="K76" s="14" t="str">
        <f>"'"&amp;TabClienteLocalidade4[[#This Row],[Colunas2]]&amp;"'"</f>
        <v>'JUREMA'</v>
      </c>
      <c r="L76" s="14" t="s">
        <v>8399</v>
      </c>
      <c r="M76" s="14" t="str">
        <f>"'"&amp;TabClienteLocalidade4[[#This Row],[UF]]&amp;"'"</f>
        <v>'PE'</v>
      </c>
      <c r="N76" s="14" t="s">
        <v>8399</v>
      </c>
      <c r="O76" s="14" t="str">
        <f>"'"&amp;IFERROR(TabClienteLocalidade4[[#This Row],[Lat]],"")&amp;"'"</f>
        <v>'-8.7138358'</v>
      </c>
      <c r="P76" s="14" t="s">
        <v>8399</v>
      </c>
      <c r="Q76" s="14" t="str">
        <f>"'"&amp;IFERROR(TabClienteLocalidade4[[#This Row],[Log]],"")&amp;"'"</f>
        <v>'-36.1402329'</v>
      </c>
      <c r="R76" s="14" t="s">
        <v>8399</v>
      </c>
      <c r="S76" s="14" t="str">
        <f t="shared" si="3"/>
        <v>'0'</v>
      </c>
      <c r="T76" s="213" t="s">
        <v>8397</v>
      </c>
      <c r="V76" s="145" t="s">
        <v>338</v>
      </c>
      <c r="W76" s="143" t="s">
        <v>8482</v>
      </c>
      <c r="X76" s="145" t="s">
        <v>8116</v>
      </c>
      <c r="Y76" s="176" t="s">
        <v>1244</v>
      </c>
      <c r="Z76" s="176" t="s">
        <v>8116</v>
      </c>
      <c r="AA76" s="147">
        <f>COUNTIFS(EtaCliente!B:B,AB76,EtaCliente!B:B,"&gt;&amp;1")</f>
        <v>1</v>
      </c>
      <c r="AB76" s="147" t="str">
        <f>IF(TabClienteLocalidade4[[#This Row],[Cliente]]="","",TabClienteLocalidade4[[#This Row],[Cliente]]&amp;" - "&amp;TabClienteLocalidade4[[#This Row],[Localidade]])</f>
        <v>COMPESA - JUREMA</v>
      </c>
      <c r="AC76" s="191" t="s">
        <v>8701</v>
      </c>
      <c r="AD76" s="191" t="s">
        <v>8702</v>
      </c>
      <c r="AE76" s="191"/>
      <c r="AF76" s="191"/>
      <c r="AG76" s="191"/>
      <c r="AH76" s="191" t="str">
        <f>TabClienteLocalidade4[[#This Row],[Cliente]]&amp;" | "&amp;TabClienteLocalidade4[[#This Row],[Localidade]]</f>
        <v>COMPESA | JUREMA</v>
      </c>
    </row>
    <row r="77" spans="1:34" x14ac:dyDescent="0.2">
      <c r="A77" s="14" t="str">
        <f t="shared" si="2"/>
        <v>(621, 'COMPESA', 'UNA', 'QUIPAPA', 'QUIPAPA', 'PE', '', '', '0'),</v>
      </c>
      <c r="B77" s="14" t="s">
        <v>8395</v>
      </c>
      <c r="C77" s="14">
        <v>621</v>
      </c>
      <c r="D77" s="14" t="s">
        <v>8399</v>
      </c>
      <c r="E77" s="14" t="str">
        <f>"'"&amp;TabClienteLocalidade4[[#This Row],[Cliente]]&amp;"'"</f>
        <v>'COMPESA'</v>
      </c>
      <c r="F77" s="14" t="s">
        <v>8399</v>
      </c>
      <c r="G77" s="14" t="str">
        <f>"'"&amp;TabClienteLocalidade4[[#This Row],[Regional]]&amp;"'"</f>
        <v>'UNA'</v>
      </c>
      <c r="H77" s="14" t="s">
        <v>8399</v>
      </c>
      <c r="I77" s="14" t="str">
        <f>"'"&amp;TabClienteLocalidade4[[#This Row],[Localidade]]&amp;"'"</f>
        <v>'QUIPAPA'</v>
      </c>
      <c r="J77" s="14" t="s">
        <v>8399</v>
      </c>
      <c r="K77" s="14" t="str">
        <f>"'"&amp;TabClienteLocalidade4[[#This Row],[Colunas2]]&amp;"'"</f>
        <v>'QUIPAPA'</v>
      </c>
      <c r="L77" s="14" t="s">
        <v>8399</v>
      </c>
      <c r="M77" s="14" t="str">
        <f>"'"&amp;TabClienteLocalidade4[[#This Row],[UF]]&amp;"'"</f>
        <v>'PE'</v>
      </c>
      <c r="N77" s="14" t="s">
        <v>8399</v>
      </c>
      <c r="O77" s="14" t="str">
        <f>"'"&amp;IFERROR(TabClienteLocalidade4[[#This Row],[Lat]],"")&amp;"'"</f>
        <v>''</v>
      </c>
      <c r="P77" s="14" t="s">
        <v>8399</v>
      </c>
      <c r="Q77" s="14" t="str">
        <f>"'"&amp;IFERROR(TabClienteLocalidade4[[#This Row],[Log]],"")&amp;"'"</f>
        <v>''</v>
      </c>
      <c r="R77" s="14" t="s">
        <v>8399</v>
      </c>
      <c r="S77" s="14" t="str">
        <f t="shared" si="3"/>
        <v>'0'</v>
      </c>
      <c r="T77" s="213" t="s">
        <v>8397</v>
      </c>
      <c r="V77" s="145" t="s">
        <v>338</v>
      </c>
      <c r="W77" s="143" t="s">
        <v>8482</v>
      </c>
      <c r="X77" s="145" t="s">
        <v>8128</v>
      </c>
      <c r="Y77" s="176" t="s">
        <v>1244</v>
      </c>
      <c r="Z77" s="176" t="s">
        <v>8128</v>
      </c>
      <c r="AA77" s="147">
        <f>COUNTIFS(EtaCliente!B:B,AB77,EtaCliente!B:B,"&gt;&amp;1")</f>
        <v>1</v>
      </c>
      <c r="AB77" s="147" t="str">
        <f>IF(TabClienteLocalidade4[[#This Row],[Cliente]]="","",TabClienteLocalidade4[[#This Row],[Cliente]]&amp;" - "&amp;TabClienteLocalidade4[[#This Row],[Localidade]])</f>
        <v>COMPESA - QUIPAPA</v>
      </c>
      <c r="AC77" s="191"/>
      <c r="AD77" s="191"/>
      <c r="AE77" s="191"/>
      <c r="AF77" s="191"/>
      <c r="AG77" s="191"/>
      <c r="AH77" s="191" t="str">
        <f>TabClienteLocalidade4[[#This Row],[Cliente]]&amp;" | "&amp;TabClienteLocalidade4[[#This Row],[Localidade]]</f>
        <v>COMPESA | QUIPAPA</v>
      </c>
    </row>
    <row r="78" spans="1:34" x14ac:dyDescent="0.2">
      <c r="A78" s="14" t="str">
        <f t="shared" si="2"/>
        <v>(622, 'COMPESA', 'UNA', 'CANHOTINHO', 'CANHOTINHO', 'PE', '-8.8811992', '-36.1956876', '0'),</v>
      </c>
      <c r="B78" s="14" t="s">
        <v>8395</v>
      </c>
      <c r="C78" s="14">
        <v>622</v>
      </c>
      <c r="D78" s="14" t="s">
        <v>8399</v>
      </c>
      <c r="E78" s="14" t="str">
        <f>"'"&amp;TabClienteLocalidade4[[#This Row],[Cliente]]&amp;"'"</f>
        <v>'COMPESA'</v>
      </c>
      <c r="F78" s="14" t="s">
        <v>8399</v>
      </c>
      <c r="G78" s="14" t="str">
        <f>"'"&amp;TabClienteLocalidade4[[#This Row],[Regional]]&amp;"'"</f>
        <v>'UNA'</v>
      </c>
      <c r="H78" s="14" t="s">
        <v>8399</v>
      </c>
      <c r="I78" s="14" t="str">
        <f>"'"&amp;TabClienteLocalidade4[[#This Row],[Localidade]]&amp;"'"</f>
        <v>'CANHOTINHO'</v>
      </c>
      <c r="J78" s="14" t="s">
        <v>8399</v>
      </c>
      <c r="K78" s="14" t="str">
        <f>"'"&amp;TabClienteLocalidade4[[#This Row],[Colunas2]]&amp;"'"</f>
        <v>'CANHOTINHO'</v>
      </c>
      <c r="L78" s="14" t="s">
        <v>8399</v>
      </c>
      <c r="M78" s="14" t="str">
        <f>"'"&amp;TabClienteLocalidade4[[#This Row],[UF]]&amp;"'"</f>
        <v>'PE'</v>
      </c>
      <c r="N78" s="14" t="s">
        <v>8399</v>
      </c>
      <c r="O78" s="14" t="str">
        <f>"'"&amp;IFERROR(TabClienteLocalidade4[[#This Row],[Lat]],"")&amp;"'"</f>
        <v>'-8.8811992'</v>
      </c>
      <c r="P78" s="14" t="s">
        <v>8399</v>
      </c>
      <c r="Q78" s="14" t="str">
        <f>"'"&amp;IFERROR(TabClienteLocalidade4[[#This Row],[Log]],"")&amp;"'"</f>
        <v>'-36.1956876'</v>
      </c>
      <c r="R78" s="14" t="s">
        <v>8399</v>
      </c>
      <c r="S78" s="14" t="str">
        <f t="shared" si="3"/>
        <v>'0'</v>
      </c>
      <c r="T78" s="213" t="s">
        <v>8397</v>
      </c>
      <c r="V78" s="145" t="s">
        <v>338</v>
      </c>
      <c r="W78" s="143" t="s">
        <v>8482</v>
      </c>
      <c r="X78" s="145" t="s">
        <v>8519</v>
      </c>
      <c r="Y78" s="176" t="s">
        <v>1244</v>
      </c>
      <c r="Z78" s="176" t="s">
        <v>8519</v>
      </c>
      <c r="AA78" s="147">
        <f>COUNTIFS(EtaCliente!B:B,AB78,EtaCliente!B:B,"&gt;&amp;1")</f>
        <v>0</v>
      </c>
      <c r="AB78" s="147" t="str">
        <f>IF(TabClienteLocalidade4[[#This Row],[Cliente]]="","",TabClienteLocalidade4[[#This Row],[Cliente]]&amp;" - "&amp;TabClienteLocalidade4[[#This Row],[Localidade]])</f>
        <v>COMPESA - CANHOTINHO</v>
      </c>
      <c r="AC78" s="191" t="s">
        <v>8703</v>
      </c>
      <c r="AD78" s="191" t="s">
        <v>8704</v>
      </c>
      <c r="AE78" s="191"/>
      <c r="AF78" s="191"/>
      <c r="AG78" s="191"/>
      <c r="AH78" s="191" t="str">
        <f>TabClienteLocalidade4[[#This Row],[Cliente]]&amp;" | "&amp;TabClienteLocalidade4[[#This Row],[Localidade]]</f>
        <v>COMPESA | CANHOTINHO</v>
      </c>
    </row>
    <row r="79" spans="1:34" x14ac:dyDescent="0.2">
      <c r="A79" s="14" t="str">
        <f t="shared" si="2"/>
        <v>(623, 'COMPESA', 'UNA', 'PALMEIRINA', 'PALMEIRINA', 'PE', '-9.00099712', '-36.33421651', '0'),</v>
      </c>
      <c r="B79" s="14" t="s">
        <v>8395</v>
      </c>
      <c r="C79" s="14">
        <v>623</v>
      </c>
      <c r="D79" s="14" t="s">
        <v>8399</v>
      </c>
      <c r="E79" s="14" t="str">
        <f>"'"&amp;TabClienteLocalidade4[[#This Row],[Cliente]]&amp;"'"</f>
        <v>'COMPESA'</v>
      </c>
      <c r="F79" s="14" t="s">
        <v>8399</v>
      </c>
      <c r="G79" s="14" t="str">
        <f>"'"&amp;TabClienteLocalidade4[[#This Row],[Regional]]&amp;"'"</f>
        <v>'UNA'</v>
      </c>
      <c r="H79" s="14" t="s">
        <v>8399</v>
      </c>
      <c r="I79" s="14" t="str">
        <f>"'"&amp;TabClienteLocalidade4[[#This Row],[Localidade]]&amp;"'"</f>
        <v>'PALMEIRINA'</v>
      </c>
      <c r="J79" s="14" t="s">
        <v>8399</v>
      </c>
      <c r="K79" s="14" t="str">
        <f>"'"&amp;TabClienteLocalidade4[[#This Row],[Colunas2]]&amp;"'"</f>
        <v>'PALMEIRINA'</v>
      </c>
      <c r="L79" s="14" t="s">
        <v>8399</v>
      </c>
      <c r="M79" s="14" t="str">
        <f>"'"&amp;TabClienteLocalidade4[[#This Row],[UF]]&amp;"'"</f>
        <v>'PE'</v>
      </c>
      <c r="N79" s="14" t="s">
        <v>8399</v>
      </c>
      <c r="O79" s="14" t="str">
        <f>"'"&amp;IFERROR(TabClienteLocalidade4[[#This Row],[Lat]],"")&amp;"'"</f>
        <v>'-9.00099712'</v>
      </c>
      <c r="P79" s="14" t="s">
        <v>8399</v>
      </c>
      <c r="Q79" s="14" t="str">
        <f>"'"&amp;IFERROR(TabClienteLocalidade4[[#This Row],[Log]],"")&amp;"'"</f>
        <v>'-36.33421651'</v>
      </c>
      <c r="R79" s="14" t="s">
        <v>8399</v>
      </c>
      <c r="S79" s="14" t="str">
        <f t="shared" si="3"/>
        <v>'0'</v>
      </c>
      <c r="T79" s="213" t="s">
        <v>8397</v>
      </c>
      <c r="V79" s="145" t="s">
        <v>338</v>
      </c>
      <c r="W79" s="143" t="s">
        <v>8482</v>
      </c>
      <c r="X79" s="145" t="s">
        <v>8520</v>
      </c>
      <c r="Y79" s="176" t="s">
        <v>1244</v>
      </c>
      <c r="Z79" s="176" t="s">
        <v>8520</v>
      </c>
      <c r="AA79" s="147">
        <f>COUNTIFS(EtaCliente!B:B,AB79,EtaCliente!B:B,"&gt;&amp;1")</f>
        <v>0</v>
      </c>
      <c r="AB79" s="147" t="str">
        <f>IF(TabClienteLocalidade4[[#This Row],[Cliente]]="","",TabClienteLocalidade4[[#This Row],[Cliente]]&amp;" - "&amp;TabClienteLocalidade4[[#This Row],[Localidade]])</f>
        <v>COMPESA - PALMEIRINA</v>
      </c>
      <c r="AC79" s="191" t="s">
        <v>8705</v>
      </c>
      <c r="AD79" s="191" t="s">
        <v>8706</v>
      </c>
      <c r="AE79" s="191"/>
      <c r="AF79" s="191"/>
      <c r="AG79" s="191"/>
      <c r="AH79" s="191" t="str">
        <f>TabClienteLocalidade4[[#This Row],[Cliente]]&amp;" | "&amp;TabClienteLocalidade4[[#This Row],[Localidade]]</f>
        <v>COMPESA | PALMEIRINA</v>
      </c>
    </row>
    <row r="80" spans="1:34" x14ac:dyDescent="0.2">
      <c r="A80" s="14" t="str">
        <f t="shared" si="2"/>
        <v>(624, 'COMPESA', 'UNA', 'PANELAS', 'PANELAS', 'PE', '-8.6625712', '-36.0057062', '0'),</v>
      </c>
      <c r="B80" s="14" t="s">
        <v>8395</v>
      </c>
      <c r="C80" s="14">
        <v>624</v>
      </c>
      <c r="D80" s="14" t="s">
        <v>8399</v>
      </c>
      <c r="E80" s="14" t="str">
        <f>"'"&amp;TabClienteLocalidade4[[#This Row],[Cliente]]&amp;"'"</f>
        <v>'COMPESA'</v>
      </c>
      <c r="F80" s="14" t="s">
        <v>8399</v>
      </c>
      <c r="G80" s="14" t="str">
        <f>"'"&amp;TabClienteLocalidade4[[#This Row],[Regional]]&amp;"'"</f>
        <v>'UNA'</v>
      </c>
      <c r="H80" s="14" t="s">
        <v>8399</v>
      </c>
      <c r="I80" s="14" t="str">
        <f>"'"&amp;TabClienteLocalidade4[[#This Row],[Localidade]]&amp;"'"</f>
        <v>'PANELAS'</v>
      </c>
      <c r="J80" s="14" t="s">
        <v>8399</v>
      </c>
      <c r="K80" s="14" t="str">
        <f>"'"&amp;TabClienteLocalidade4[[#This Row],[Colunas2]]&amp;"'"</f>
        <v>'PANELAS'</v>
      </c>
      <c r="L80" s="14" t="s">
        <v>8399</v>
      </c>
      <c r="M80" s="14" t="str">
        <f>"'"&amp;TabClienteLocalidade4[[#This Row],[UF]]&amp;"'"</f>
        <v>'PE'</v>
      </c>
      <c r="N80" s="14" t="s">
        <v>8399</v>
      </c>
      <c r="O80" s="14" t="str">
        <f>"'"&amp;IFERROR(TabClienteLocalidade4[[#This Row],[Lat]],"")&amp;"'"</f>
        <v>'-8.6625712'</v>
      </c>
      <c r="P80" s="14" t="s">
        <v>8399</v>
      </c>
      <c r="Q80" s="14" t="str">
        <f>"'"&amp;IFERROR(TabClienteLocalidade4[[#This Row],[Log]],"")&amp;"'"</f>
        <v>'-36.0057062'</v>
      </c>
      <c r="R80" s="14" t="s">
        <v>8399</v>
      </c>
      <c r="S80" s="14" t="str">
        <f t="shared" si="3"/>
        <v>'0'</v>
      </c>
      <c r="T80" s="213" t="s">
        <v>8397</v>
      </c>
      <c r="V80" s="145" t="s">
        <v>338</v>
      </c>
      <c r="W80" s="143" t="s">
        <v>8482</v>
      </c>
      <c r="X80" s="145" t="s">
        <v>1678</v>
      </c>
      <c r="Y80" s="176" t="s">
        <v>1244</v>
      </c>
      <c r="Z80" s="176" t="s">
        <v>1678</v>
      </c>
      <c r="AA80" s="147">
        <f>COUNTIFS(EtaCliente!B:B,AB80,EtaCliente!B:B,"&gt;&amp;1")</f>
        <v>1</v>
      </c>
      <c r="AB80" s="147" t="str">
        <f>IF(TabClienteLocalidade4[[#This Row],[Cliente]]="","",TabClienteLocalidade4[[#This Row],[Cliente]]&amp;" - "&amp;TabClienteLocalidade4[[#This Row],[Localidade]])</f>
        <v>COMPESA - PANELAS</v>
      </c>
      <c r="AC80" s="191" t="s">
        <v>8707</v>
      </c>
      <c r="AD80" s="191" t="s">
        <v>8708</v>
      </c>
      <c r="AE80" s="191"/>
      <c r="AF80" s="191"/>
      <c r="AG80" s="191"/>
      <c r="AH80" s="191" t="str">
        <f>TabClienteLocalidade4[[#This Row],[Cliente]]&amp;" | "&amp;TabClienteLocalidade4[[#This Row],[Localidade]]</f>
        <v>COMPESA | PANELAS</v>
      </c>
    </row>
    <row r="81" spans="1:34" x14ac:dyDescent="0.2">
      <c r="A81" s="14" t="str">
        <f t="shared" si="2"/>
        <v>(625, 'COMPESA', 'RUSSAS', 'GRAVATA', 'GRAVATA', 'PE', '-8.2136546', '-35.5715867', '0'),</v>
      </c>
      <c r="B81" s="14" t="s">
        <v>8395</v>
      </c>
      <c r="C81" s="14">
        <v>625</v>
      </c>
      <c r="D81" s="14" t="s">
        <v>8399</v>
      </c>
      <c r="E81" s="14" t="str">
        <f>"'"&amp;TabClienteLocalidade4[[#This Row],[Cliente]]&amp;"'"</f>
        <v>'COMPESA'</v>
      </c>
      <c r="F81" s="14" t="s">
        <v>8399</v>
      </c>
      <c r="G81" s="14" t="str">
        <f>"'"&amp;TabClienteLocalidade4[[#This Row],[Regional]]&amp;"'"</f>
        <v>'RUSSAS'</v>
      </c>
      <c r="H81" s="14" t="s">
        <v>8399</v>
      </c>
      <c r="I81" s="14" t="str">
        <f>"'"&amp;TabClienteLocalidade4[[#This Row],[Localidade]]&amp;"'"</f>
        <v>'GRAVATA'</v>
      </c>
      <c r="J81" s="14" t="s">
        <v>8399</v>
      </c>
      <c r="K81" s="14" t="str">
        <f>"'"&amp;TabClienteLocalidade4[[#This Row],[Colunas2]]&amp;"'"</f>
        <v>'GRAVATA'</v>
      </c>
      <c r="L81" s="14" t="s">
        <v>8399</v>
      </c>
      <c r="M81" s="14" t="str">
        <f>"'"&amp;TabClienteLocalidade4[[#This Row],[UF]]&amp;"'"</f>
        <v>'PE'</v>
      </c>
      <c r="N81" s="14" t="s">
        <v>8399</v>
      </c>
      <c r="O81" s="14" t="str">
        <f>"'"&amp;IFERROR(TabClienteLocalidade4[[#This Row],[Lat]],"")&amp;"'"</f>
        <v>'-8.2136546'</v>
      </c>
      <c r="P81" s="14" t="s">
        <v>8399</v>
      </c>
      <c r="Q81" s="14" t="str">
        <f>"'"&amp;IFERROR(TabClienteLocalidade4[[#This Row],[Log]],"")&amp;"'"</f>
        <v>'-35.5715867'</v>
      </c>
      <c r="R81" s="14" t="s">
        <v>8399</v>
      </c>
      <c r="S81" s="14" t="str">
        <f t="shared" si="3"/>
        <v>'0'</v>
      </c>
      <c r="T81" s="213" t="s">
        <v>8397</v>
      </c>
      <c r="V81" s="145" t="s">
        <v>338</v>
      </c>
      <c r="W81" s="143" t="s">
        <v>8483</v>
      </c>
      <c r="X81" s="145" t="s">
        <v>1663</v>
      </c>
      <c r="Y81" s="176" t="s">
        <v>1244</v>
      </c>
      <c r="Z81" s="176" t="s">
        <v>1663</v>
      </c>
      <c r="AA81" s="147">
        <f>COUNTIFS(EtaCliente!B:B,AB81,EtaCliente!B:B,"&gt;&amp;1")</f>
        <v>1</v>
      </c>
      <c r="AB81" s="147" t="str">
        <f>IF(TabClienteLocalidade4[[#This Row],[Cliente]]="","",TabClienteLocalidade4[[#This Row],[Cliente]]&amp;" - "&amp;TabClienteLocalidade4[[#This Row],[Localidade]])</f>
        <v>COMPESA - GRAVATA</v>
      </c>
      <c r="AC81" s="191" t="s">
        <v>8709</v>
      </c>
      <c r="AD81" s="191" t="s">
        <v>8710</v>
      </c>
      <c r="AE81" s="191"/>
      <c r="AF81" s="191"/>
      <c r="AG81" s="191"/>
      <c r="AH81" s="191" t="str">
        <f>TabClienteLocalidade4[[#This Row],[Cliente]]&amp;" | "&amp;TabClienteLocalidade4[[#This Row],[Localidade]]</f>
        <v>COMPESA | GRAVATA</v>
      </c>
    </row>
    <row r="82" spans="1:34" x14ac:dyDescent="0.2">
      <c r="A82" s="14" t="str">
        <f t="shared" si="2"/>
        <v>(626, 'COMPESA', 'RUSSAS', 'BEZERROS', 'BEZERROS', 'PE', '-8.2512565', '-35.7471058', '0'),</v>
      </c>
      <c r="B82" s="14" t="s">
        <v>8395</v>
      </c>
      <c r="C82" s="14">
        <v>626</v>
      </c>
      <c r="D82" s="14" t="s">
        <v>8399</v>
      </c>
      <c r="E82" s="14" t="str">
        <f>"'"&amp;TabClienteLocalidade4[[#This Row],[Cliente]]&amp;"'"</f>
        <v>'COMPESA'</v>
      </c>
      <c r="F82" s="14" t="s">
        <v>8399</v>
      </c>
      <c r="G82" s="14" t="str">
        <f>"'"&amp;TabClienteLocalidade4[[#This Row],[Regional]]&amp;"'"</f>
        <v>'RUSSAS'</v>
      </c>
      <c r="H82" s="14" t="s">
        <v>8399</v>
      </c>
      <c r="I82" s="14" t="str">
        <f>"'"&amp;TabClienteLocalidade4[[#This Row],[Localidade]]&amp;"'"</f>
        <v>'BEZERROS'</v>
      </c>
      <c r="J82" s="14" t="s">
        <v>8399</v>
      </c>
      <c r="K82" s="14" t="str">
        <f>"'"&amp;TabClienteLocalidade4[[#This Row],[Colunas2]]&amp;"'"</f>
        <v>'BEZERROS'</v>
      </c>
      <c r="L82" s="14" t="s">
        <v>8399</v>
      </c>
      <c r="M82" s="14" t="str">
        <f>"'"&amp;TabClienteLocalidade4[[#This Row],[UF]]&amp;"'"</f>
        <v>'PE'</v>
      </c>
      <c r="N82" s="14" t="s">
        <v>8399</v>
      </c>
      <c r="O82" s="14" t="str">
        <f>"'"&amp;IFERROR(TabClienteLocalidade4[[#This Row],[Lat]],"")&amp;"'"</f>
        <v>'-8.2512565'</v>
      </c>
      <c r="P82" s="14" t="s">
        <v>8399</v>
      </c>
      <c r="Q82" s="14" t="str">
        <f>"'"&amp;IFERROR(TabClienteLocalidade4[[#This Row],[Log]],"")&amp;"'"</f>
        <v>'-35.7471058'</v>
      </c>
      <c r="R82" s="14" t="s">
        <v>8399</v>
      </c>
      <c r="S82" s="14" t="str">
        <f t="shared" si="3"/>
        <v>'0'</v>
      </c>
      <c r="T82" s="213" t="s">
        <v>8397</v>
      </c>
      <c r="V82" s="145" t="s">
        <v>338</v>
      </c>
      <c r="W82" s="143" t="s">
        <v>8483</v>
      </c>
      <c r="X82" s="145" t="s">
        <v>1644</v>
      </c>
      <c r="Y82" s="176" t="s">
        <v>1244</v>
      </c>
      <c r="Z82" s="176" t="s">
        <v>1644</v>
      </c>
      <c r="AA82" s="147">
        <f>COUNTIFS(EtaCliente!B:B,AB82,EtaCliente!B:B,"&gt;&amp;1")</f>
        <v>1</v>
      </c>
      <c r="AB82" s="147" t="str">
        <f>IF(TabClienteLocalidade4[[#This Row],[Cliente]]="","",TabClienteLocalidade4[[#This Row],[Cliente]]&amp;" - "&amp;TabClienteLocalidade4[[#This Row],[Localidade]])</f>
        <v>COMPESA - BEZERROS</v>
      </c>
      <c r="AC82" s="191" t="s">
        <v>8711</v>
      </c>
      <c r="AD82" s="191" t="s">
        <v>8712</v>
      </c>
      <c r="AE82" s="191"/>
      <c r="AF82" s="191"/>
      <c r="AG82" s="191"/>
      <c r="AH82" s="191" t="str">
        <f>TabClienteLocalidade4[[#This Row],[Cliente]]&amp;" | "&amp;TabClienteLocalidade4[[#This Row],[Localidade]]</f>
        <v>COMPESA | BEZERROS</v>
      </c>
    </row>
    <row r="83" spans="1:34" x14ac:dyDescent="0.2">
      <c r="A83" s="14" t="str">
        <f t="shared" si="2"/>
        <v>(627, 'COMPESA', 'RUSSAS', 'ALTO BONITO', 'BONITO', 'PE', '', '', '0'),</v>
      </c>
      <c r="B83" s="14" t="s">
        <v>8395</v>
      </c>
      <c r="C83" s="14">
        <v>627</v>
      </c>
      <c r="D83" s="14" t="s">
        <v>8399</v>
      </c>
      <c r="E83" s="14" t="str">
        <f>"'"&amp;TabClienteLocalidade4[[#This Row],[Cliente]]&amp;"'"</f>
        <v>'COMPESA'</v>
      </c>
      <c r="F83" s="14" t="s">
        <v>8399</v>
      </c>
      <c r="G83" s="14" t="str">
        <f>"'"&amp;TabClienteLocalidade4[[#This Row],[Regional]]&amp;"'"</f>
        <v>'RUSSAS'</v>
      </c>
      <c r="H83" s="14" t="s">
        <v>8399</v>
      </c>
      <c r="I83" s="14" t="str">
        <f>"'"&amp;TabClienteLocalidade4[[#This Row],[Localidade]]&amp;"'"</f>
        <v>'ALTO BONITO'</v>
      </c>
      <c r="J83" s="14" t="s">
        <v>8399</v>
      </c>
      <c r="K83" s="14" t="str">
        <f>"'"&amp;TabClienteLocalidade4[[#This Row],[Colunas2]]&amp;"'"</f>
        <v>'BONITO'</v>
      </c>
      <c r="L83" s="14" t="s">
        <v>8399</v>
      </c>
      <c r="M83" s="14" t="str">
        <f>"'"&amp;TabClienteLocalidade4[[#This Row],[UF]]&amp;"'"</f>
        <v>'PE'</v>
      </c>
      <c r="N83" s="14" t="s">
        <v>8399</v>
      </c>
      <c r="O83" s="14" t="str">
        <f>"'"&amp;IFERROR(TabClienteLocalidade4[[#This Row],[Lat]],"")&amp;"'"</f>
        <v>''</v>
      </c>
      <c r="P83" s="14" t="s">
        <v>8399</v>
      </c>
      <c r="Q83" s="14" t="str">
        <f>"'"&amp;IFERROR(TabClienteLocalidade4[[#This Row],[Log]],"")&amp;"'"</f>
        <v>''</v>
      </c>
      <c r="R83" s="14" t="s">
        <v>8399</v>
      </c>
      <c r="S83" s="14" t="str">
        <f t="shared" si="3"/>
        <v>'0'</v>
      </c>
      <c r="T83" s="213" t="s">
        <v>8397</v>
      </c>
      <c r="V83" s="145" t="s">
        <v>338</v>
      </c>
      <c r="W83" s="143" t="s">
        <v>8483</v>
      </c>
      <c r="X83" s="154" t="s">
        <v>1637</v>
      </c>
      <c r="Y83" s="176" t="s">
        <v>1244</v>
      </c>
      <c r="Z83" s="176" t="s">
        <v>1646</v>
      </c>
      <c r="AA83" s="147">
        <f>COUNTIFS(EtaCliente!B:B,AB83,EtaCliente!B:B,"&gt;&amp;1")</f>
        <v>1</v>
      </c>
      <c r="AB83" s="147" t="str">
        <f>IF(TabClienteLocalidade4[[#This Row],[Cliente]]="","",TabClienteLocalidade4[[#This Row],[Cliente]]&amp;" - "&amp;TabClienteLocalidade4[[#This Row],[Localidade]])</f>
        <v>COMPESA - ALTO BONITO</v>
      </c>
      <c r="AC83" s="191"/>
      <c r="AD83" s="191"/>
      <c r="AE83" s="191"/>
      <c r="AF83" s="191"/>
      <c r="AG83" s="191"/>
      <c r="AH83" s="191" t="str">
        <f>TabClienteLocalidade4[[#This Row],[Cliente]]&amp;" | "&amp;TabClienteLocalidade4[[#This Row],[Localidade]]</f>
        <v>COMPESA | ALTO BONITO</v>
      </c>
    </row>
    <row r="84" spans="1:34" x14ac:dyDescent="0.2">
      <c r="A84" s="14" t="str">
        <f t="shared" si="2"/>
        <v>(628, 'COMPESA', 'RUSSAS', 'BARRA DE GUABIRABA', 'BARRA DE GUABIRABA', 'PE', '-8.4238727', '-35.6555986', '0'),</v>
      </c>
      <c r="B84" s="14" t="s">
        <v>8395</v>
      </c>
      <c r="C84" s="14">
        <v>628</v>
      </c>
      <c r="D84" s="14" t="s">
        <v>8399</v>
      </c>
      <c r="E84" s="14" t="str">
        <f>"'"&amp;TabClienteLocalidade4[[#This Row],[Cliente]]&amp;"'"</f>
        <v>'COMPESA'</v>
      </c>
      <c r="F84" s="14" t="s">
        <v>8399</v>
      </c>
      <c r="G84" s="14" t="str">
        <f>"'"&amp;TabClienteLocalidade4[[#This Row],[Regional]]&amp;"'"</f>
        <v>'RUSSAS'</v>
      </c>
      <c r="H84" s="14" t="s">
        <v>8399</v>
      </c>
      <c r="I84" s="14" t="str">
        <f>"'"&amp;TabClienteLocalidade4[[#This Row],[Localidade]]&amp;"'"</f>
        <v>'BARRA DE GUABIRABA'</v>
      </c>
      <c r="J84" s="14" t="s">
        <v>8399</v>
      </c>
      <c r="K84" s="14" t="str">
        <f>"'"&amp;TabClienteLocalidade4[[#This Row],[Colunas2]]&amp;"'"</f>
        <v>'BARRA DE GUABIRABA'</v>
      </c>
      <c r="L84" s="14" t="s">
        <v>8399</v>
      </c>
      <c r="M84" s="14" t="str">
        <f>"'"&amp;TabClienteLocalidade4[[#This Row],[UF]]&amp;"'"</f>
        <v>'PE'</v>
      </c>
      <c r="N84" s="14" t="s">
        <v>8399</v>
      </c>
      <c r="O84" s="14" t="str">
        <f>"'"&amp;IFERROR(TabClienteLocalidade4[[#This Row],[Lat]],"")&amp;"'"</f>
        <v>'-8.4238727'</v>
      </c>
      <c r="P84" s="14" t="s">
        <v>8399</v>
      </c>
      <c r="Q84" s="14" t="str">
        <f>"'"&amp;IFERROR(TabClienteLocalidade4[[#This Row],[Log]],"")&amp;"'"</f>
        <v>'-35.6555986'</v>
      </c>
      <c r="R84" s="14" t="s">
        <v>8399</v>
      </c>
      <c r="S84" s="14" t="str">
        <f t="shared" si="3"/>
        <v>'0'</v>
      </c>
      <c r="T84" s="213" t="s">
        <v>8397</v>
      </c>
      <c r="V84" s="145" t="s">
        <v>338</v>
      </c>
      <c r="W84" s="143" t="s">
        <v>8483</v>
      </c>
      <c r="X84" s="145" t="s">
        <v>1640</v>
      </c>
      <c r="Y84" s="176" t="s">
        <v>1244</v>
      </c>
      <c r="Z84" s="176" t="s">
        <v>1640</v>
      </c>
      <c r="AA84" s="147">
        <f>COUNTIFS(EtaCliente!B:B,AB84,EtaCliente!B:B,"&gt;&amp;1")</f>
        <v>1</v>
      </c>
      <c r="AB84" s="147" t="str">
        <f>IF(TabClienteLocalidade4[[#This Row],[Cliente]]="","",TabClienteLocalidade4[[#This Row],[Cliente]]&amp;" - "&amp;TabClienteLocalidade4[[#This Row],[Localidade]])</f>
        <v>COMPESA - BARRA DE GUABIRABA</v>
      </c>
      <c r="AC84" s="191" t="s">
        <v>8713</v>
      </c>
      <c r="AD84" s="191" t="s">
        <v>8714</v>
      </c>
      <c r="AE84" s="191"/>
      <c r="AF84" s="191"/>
      <c r="AG84" s="191"/>
      <c r="AH84" s="191" t="str">
        <f>TabClienteLocalidade4[[#This Row],[Cliente]]&amp;" | "&amp;TabClienteLocalidade4[[#This Row],[Localidade]]</f>
        <v>COMPESA | BARRA DE GUABIRABA</v>
      </c>
    </row>
    <row r="85" spans="1:34" x14ac:dyDescent="0.2">
      <c r="A85" s="14" t="str">
        <f t="shared" si="2"/>
        <v>(629, 'COMPESA', 'RUSSAS', 'BONITO', 'BONITO', 'PE', '', '', '0'),</v>
      </c>
      <c r="B85" s="14" t="s">
        <v>8395</v>
      </c>
      <c r="C85" s="14">
        <v>629</v>
      </c>
      <c r="D85" s="14" t="s">
        <v>8399</v>
      </c>
      <c r="E85" s="14" t="str">
        <f>"'"&amp;TabClienteLocalidade4[[#This Row],[Cliente]]&amp;"'"</f>
        <v>'COMPESA'</v>
      </c>
      <c r="F85" s="14" t="s">
        <v>8399</v>
      </c>
      <c r="G85" s="14" t="str">
        <f>"'"&amp;TabClienteLocalidade4[[#This Row],[Regional]]&amp;"'"</f>
        <v>'RUSSAS'</v>
      </c>
      <c r="H85" s="14" t="s">
        <v>8399</v>
      </c>
      <c r="I85" s="14" t="str">
        <f>"'"&amp;TabClienteLocalidade4[[#This Row],[Localidade]]&amp;"'"</f>
        <v>'BONITO'</v>
      </c>
      <c r="J85" s="14" t="s">
        <v>8399</v>
      </c>
      <c r="K85" s="14" t="str">
        <f>"'"&amp;TabClienteLocalidade4[[#This Row],[Colunas2]]&amp;"'"</f>
        <v>'BONITO'</v>
      </c>
      <c r="L85" s="14" t="s">
        <v>8399</v>
      </c>
      <c r="M85" s="14" t="str">
        <f>"'"&amp;TabClienteLocalidade4[[#This Row],[UF]]&amp;"'"</f>
        <v>'PE'</v>
      </c>
      <c r="N85" s="14" t="s">
        <v>8399</v>
      </c>
      <c r="O85" s="14" t="str">
        <f>"'"&amp;IFERROR(TabClienteLocalidade4[[#This Row],[Lat]],"")&amp;"'"</f>
        <v>''</v>
      </c>
      <c r="P85" s="14" t="s">
        <v>8399</v>
      </c>
      <c r="Q85" s="14" t="str">
        <f>"'"&amp;IFERROR(TabClienteLocalidade4[[#This Row],[Log]],"")&amp;"'"</f>
        <v>''</v>
      </c>
      <c r="R85" s="14" t="s">
        <v>8399</v>
      </c>
      <c r="S85" s="14" t="str">
        <f t="shared" si="3"/>
        <v>'0'</v>
      </c>
      <c r="T85" s="213" t="s">
        <v>8397</v>
      </c>
      <c r="V85" s="145" t="s">
        <v>338</v>
      </c>
      <c r="W85" s="194" t="s">
        <v>8483</v>
      </c>
      <c r="X85" s="214" t="s">
        <v>1646</v>
      </c>
      <c r="Y85" s="191" t="s">
        <v>1244</v>
      </c>
      <c r="Z85" s="191" t="s">
        <v>1646</v>
      </c>
      <c r="AA85" s="191">
        <f>COUNTIFS(EtaCliente!B:B,AB85,EtaCliente!B:B,"&gt;&amp;1")</f>
        <v>1</v>
      </c>
      <c r="AB85" s="191" t="str">
        <f>IF(TabClienteLocalidade4[[#This Row],[Cliente]]="","",TabClienteLocalidade4[[#This Row],[Cliente]]&amp;" - "&amp;TabClienteLocalidade4[[#This Row],[Localidade]])</f>
        <v>COMPESA - BONITO</v>
      </c>
      <c r="AC85" s="191"/>
      <c r="AD85" s="191"/>
      <c r="AE85" s="191"/>
      <c r="AF85" s="191"/>
      <c r="AG85" s="191"/>
      <c r="AH85" s="191" t="str">
        <f>TabClienteLocalidade4[[#This Row],[Cliente]]&amp;" | "&amp;TabClienteLocalidade4[[#This Row],[Localidade]]</f>
        <v>COMPESA | BONITO</v>
      </c>
    </row>
    <row r="86" spans="1:34" x14ac:dyDescent="0.2">
      <c r="A86" s="14" t="str">
        <f t="shared" si="2"/>
        <v>(630, 'COMPESA', 'RUSSAS', 'CAMOCIM DE SAO FELIX', 'CAMOCIM DE SAO FELIX', 'PE', '-8.3608891', '-35.7672283', '0'),</v>
      </c>
      <c r="B86" s="14" t="s">
        <v>8395</v>
      </c>
      <c r="C86" s="14">
        <v>630</v>
      </c>
      <c r="D86" s="14" t="s">
        <v>8399</v>
      </c>
      <c r="E86" s="14" t="str">
        <f>"'"&amp;TabClienteLocalidade4[[#This Row],[Cliente]]&amp;"'"</f>
        <v>'COMPESA'</v>
      </c>
      <c r="F86" s="14" t="s">
        <v>8399</v>
      </c>
      <c r="G86" s="14" t="str">
        <f>"'"&amp;TabClienteLocalidade4[[#This Row],[Regional]]&amp;"'"</f>
        <v>'RUSSAS'</v>
      </c>
      <c r="H86" s="14" t="s">
        <v>8399</v>
      </c>
      <c r="I86" s="14" t="str">
        <f>"'"&amp;TabClienteLocalidade4[[#This Row],[Localidade]]&amp;"'"</f>
        <v>'CAMOCIM DE SAO FELIX'</v>
      </c>
      <c r="J86" s="14" t="s">
        <v>8399</v>
      </c>
      <c r="K86" s="14" t="str">
        <f>"'"&amp;TabClienteLocalidade4[[#This Row],[Colunas2]]&amp;"'"</f>
        <v>'CAMOCIM DE SAO FELIX'</v>
      </c>
      <c r="L86" s="14" t="s">
        <v>8399</v>
      </c>
      <c r="M86" s="14" t="str">
        <f>"'"&amp;TabClienteLocalidade4[[#This Row],[UF]]&amp;"'"</f>
        <v>'PE'</v>
      </c>
      <c r="N86" s="14" t="s">
        <v>8399</v>
      </c>
      <c r="O86" s="14" t="str">
        <f>"'"&amp;IFERROR(TabClienteLocalidade4[[#This Row],[Lat]],"")&amp;"'"</f>
        <v>'-8.3608891'</v>
      </c>
      <c r="P86" s="14" t="s">
        <v>8399</v>
      </c>
      <c r="Q86" s="14" t="str">
        <f>"'"&amp;IFERROR(TabClienteLocalidade4[[#This Row],[Log]],"")&amp;"'"</f>
        <v>'-35.7672283'</v>
      </c>
      <c r="R86" s="14" t="s">
        <v>8399</v>
      </c>
      <c r="S86" s="14" t="str">
        <f t="shared" si="3"/>
        <v>'0'</v>
      </c>
      <c r="T86" s="213" t="s">
        <v>8397</v>
      </c>
      <c r="V86" s="145" t="s">
        <v>338</v>
      </c>
      <c r="W86" s="194" t="s">
        <v>8483</v>
      </c>
      <c r="X86" s="214" t="s">
        <v>1652</v>
      </c>
      <c r="Y86" s="191" t="s">
        <v>1244</v>
      </c>
      <c r="Z86" s="191" t="s">
        <v>1652</v>
      </c>
      <c r="AA86" s="191">
        <f>COUNTIFS(EtaCliente!B:B,AB86,EtaCliente!B:B,"&gt;&amp;1")</f>
        <v>1</v>
      </c>
      <c r="AB86" s="191" t="str">
        <f>IF(TabClienteLocalidade4[[#This Row],[Cliente]]="","",TabClienteLocalidade4[[#This Row],[Cliente]]&amp;" - "&amp;TabClienteLocalidade4[[#This Row],[Localidade]])</f>
        <v>COMPESA - CAMOCIM DE SAO FELIX</v>
      </c>
      <c r="AC86" s="191" t="s">
        <v>8715</v>
      </c>
      <c r="AD86" s="191" t="s">
        <v>8716</v>
      </c>
      <c r="AE86" s="191"/>
      <c r="AF86" s="191"/>
      <c r="AG86" s="191"/>
      <c r="AH86" s="191" t="str">
        <f>TabClienteLocalidade4[[#This Row],[Cliente]]&amp;" | "&amp;TabClienteLocalidade4[[#This Row],[Localidade]]</f>
        <v>COMPESA | CAMOCIM DE SAO FELIX</v>
      </c>
    </row>
    <row r="87" spans="1:34" x14ac:dyDescent="0.2">
      <c r="A87" s="14" t="str">
        <f t="shared" si="2"/>
        <v>(631, 'COMPESA', 'RUSSAS', 'CHA GRANDE', 'CHA GRANDE', 'PE', '-8.2454965', '-35.4593883', '0'),</v>
      </c>
      <c r="B87" s="14" t="s">
        <v>8395</v>
      </c>
      <c r="C87" s="14">
        <v>631</v>
      </c>
      <c r="D87" s="14" t="s">
        <v>8399</v>
      </c>
      <c r="E87" s="14" t="str">
        <f>"'"&amp;TabClienteLocalidade4[[#This Row],[Cliente]]&amp;"'"</f>
        <v>'COMPESA'</v>
      </c>
      <c r="F87" s="14" t="s">
        <v>8399</v>
      </c>
      <c r="G87" s="14" t="str">
        <f>"'"&amp;TabClienteLocalidade4[[#This Row],[Regional]]&amp;"'"</f>
        <v>'RUSSAS'</v>
      </c>
      <c r="H87" s="14" t="s">
        <v>8399</v>
      </c>
      <c r="I87" s="14" t="str">
        <f>"'"&amp;TabClienteLocalidade4[[#This Row],[Localidade]]&amp;"'"</f>
        <v>'CHA GRANDE'</v>
      </c>
      <c r="J87" s="14" t="s">
        <v>8399</v>
      </c>
      <c r="K87" s="14" t="str">
        <f>"'"&amp;TabClienteLocalidade4[[#This Row],[Colunas2]]&amp;"'"</f>
        <v>'CHA GRANDE'</v>
      </c>
      <c r="L87" s="14" t="s">
        <v>8399</v>
      </c>
      <c r="M87" s="14" t="str">
        <f>"'"&amp;TabClienteLocalidade4[[#This Row],[UF]]&amp;"'"</f>
        <v>'PE'</v>
      </c>
      <c r="N87" s="14" t="s">
        <v>8399</v>
      </c>
      <c r="O87" s="14" t="str">
        <f>"'"&amp;IFERROR(TabClienteLocalidade4[[#This Row],[Lat]],"")&amp;"'"</f>
        <v>'-8.2454965'</v>
      </c>
      <c r="P87" s="14" t="s">
        <v>8399</v>
      </c>
      <c r="Q87" s="14" t="str">
        <f>"'"&amp;IFERROR(TabClienteLocalidade4[[#This Row],[Log]],"")&amp;"'"</f>
        <v>'-35.4593883'</v>
      </c>
      <c r="R87" s="14" t="s">
        <v>8399</v>
      </c>
      <c r="S87" s="14" t="str">
        <f t="shared" si="3"/>
        <v>'0'</v>
      </c>
      <c r="T87" s="213" t="s">
        <v>8397</v>
      </c>
      <c r="V87" s="145" t="s">
        <v>338</v>
      </c>
      <c r="W87" s="143" t="s">
        <v>8483</v>
      </c>
      <c r="X87" s="145" t="s">
        <v>8102</v>
      </c>
      <c r="Y87" s="176" t="s">
        <v>1244</v>
      </c>
      <c r="Z87" s="176" t="s">
        <v>8102</v>
      </c>
      <c r="AA87" s="147">
        <f>COUNTIFS(EtaCliente!B:B,AB87,EtaCliente!B:B,"&gt;&amp;1")</f>
        <v>1</v>
      </c>
      <c r="AB87" s="147" t="str">
        <f>IF(TabClienteLocalidade4[[#This Row],[Cliente]]="","",TabClienteLocalidade4[[#This Row],[Cliente]]&amp;" - "&amp;TabClienteLocalidade4[[#This Row],[Localidade]])</f>
        <v>COMPESA - CHA GRANDE</v>
      </c>
      <c r="AC87" s="191" t="s">
        <v>8717</v>
      </c>
      <c r="AD87" s="191" t="s">
        <v>8718</v>
      </c>
      <c r="AE87" s="191"/>
      <c r="AF87" s="191"/>
      <c r="AG87" s="191"/>
      <c r="AH87" s="191" t="str">
        <f>TabClienteLocalidade4[[#This Row],[Cliente]]&amp;" | "&amp;TabClienteLocalidade4[[#This Row],[Localidade]]</f>
        <v>COMPESA | CHA GRANDE</v>
      </c>
    </row>
    <row r="88" spans="1:34" x14ac:dyDescent="0.2">
      <c r="A88" s="14" t="str">
        <f t="shared" si="2"/>
        <v>(632, 'COMPESA', 'RUSSAS', 'POCO DE AREIA', 'SAO JOAQUIM DO MONTE', 'PE', '', '', '0'),</v>
      </c>
      <c r="B88" s="14" t="s">
        <v>8395</v>
      </c>
      <c r="C88" s="14">
        <v>632</v>
      </c>
      <c r="D88" s="14" t="s">
        <v>8399</v>
      </c>
      <c r="E88" s="14" t="str">
        <f>"'"&amp;TabClienteLocalidade4[[#This Row],[Cliente]]&amp;"'"</f>
        <v>'COMPESA'</v>
      </c>
      <c r="F88" s="14" t="s">
        <v>8399</v>
      </c>
      <c r="G88" s="14" t="str">
        <f>"'"&amp;TabClienteLocalidade4[[#This Row],[Regional]]&amp;"'"</f>
        <v>'RUSSAS'</v>
      </c>
      <c r="H88" s="14" t="s">
        <v>8399</v>
      </c>
      <c r="I88" s="14" t="str">
        <f>"'"&amp;TabClienteLocalidade4[[#This Row],[Localidade]]&amp;"'"</f>
        <v>'POCO DE AREIA'</v>
      </c>
      <c r="J88" s="14" t="s">
        <v>8399</v>
      </c>
      <c r="K88" s="14" t="str">
        <f>"'"&amp;TabClienteLocalidade4[[#This Row],[Colunas2]]&amp;"'"</f>
        <v>'SAO JOAQUIM DO MONTE'</v>
      </c>
      <c r="L88" s="14" t="s">
        <v>8399</v>
      </c>
      <c r="M88" s="14" t="str">
        <f>"'"&amp;TabClienteLocalidade4[[#This Row],[UF]]&amp;"'"</f>
        <v>'PE'</v>
      </c>
      <c r="N88" s="14" t="s">
        <v>8399</v>
      </c>
      <c r="O88" s="14" t="str">
        <f>"'"&amp;IFERROR(TabClienteLocalidade4[[#This Row],[Lat]],"")&amp;"'"</f>
        <v>''</v>
      </c>
      <c r="P88" s="14" t="s">
        <v>8399</v>
      </c>
      <c r="Q88" s="14" t="str">
        <f>"'"&amp;IFERROR(TabClienteLocalidade4[[#This Row],[Log]],"")&amp;"'"</f>
        <v>''</v>
      </c>
      <c r="R88" s="14" t="s">
        <v>8399</v>
      </c>
      <c r="S88" s="14" t="str">
        <f t="shared" si="3"/>
        <v>'0'</v>
      </c>
      <c r="T88" s="213" t="s">
        <v>8397</v>
      </c>
      <c r="V88" s="145" t="s">
        <v>338</v>
      </c>
      <c r="W88" s="194" t="s">
        <v>8483</v>
      </c>
      <c r="X88" s="194" t="s">
        <v>8521</v>
      </c>
      <c r="Y88" s="191" t="s">
        <v>1244</v>
      </c>
      <c r="Z88" s="191" t="s">
        <v>1694</v>
      </c>
      <c r="AA88" s="191">
        <f>COUNTIFS(EtaCliente!B:B,AB88,EtaCliente!B:B,"&gt;&amp;1")</f>
        <v>0</v>
      </c>
      <c r="AB88" s="191" t="str">
        <f>IF(TabClienteLocalidade4[[#This Row],[Cliente]]="","",TabClienteLocalidade4[[#This Row],[Cliente]]&amp;" - "&amp;TabClienteLocalidade4[[#This Row],[Localidade]])</f>
        <v>COMPESA - POCO DE AREIA</v>
      </c>
      <c r="AC88" s="191"/>
      <c r="AD88" s="191"/>
      <c r="AE88" s="191"/>
      <c r="AF88" s="191"/>
      <c r="AG88" s="191"/>
      <c r="AH88" s="191" t="str">
        <f>TabClienteLocalidade4[[#This Row],[Cliente]]&amp;" | "&amp;TabClienteLocalidade4[[#This Row],[Localidade]]</f>
        <v>COMPESA | POCO DE AREIA</v>
      </c>
    </row>
    <row r="89" spans="1:34" x14ac:dyDescent="0.2">
      <c r="A89" s="14" t="str">
        <f t="shared" si="2"/>
        <v>(633, 'COMPESA', 'RUSSAS', 'SAIRE', 'SAIRE', 'PE', '-8.3290388', '-35.7109121', '0'),</v>
      </c>
      <c r="B89" s="14" t="s">
        <v>8395</v>
      </c>
      <c r="C89" s="14">
        <v>633</v>
      </c>
      <c r="D89" s="14" t="s">
        <v>8399</v>
      </c>
      <c r="E89" s="14" t="str">
        <f>"'"&amp;TabClienteLocalidade4[[#This Row],[Cliente]]&amp;"'"</f>
        <v>'COMPESA'</v>
      </c>
      <c r="F89" s="14" t="s">
        <v>8399</v>
      </c>
      <c r="G89" s="14" t="str">
        <f>"'"&amp;TabClienteLocalidade4[[#This Row],[Regional]]&amp;"'"</f>
        <v>'RUSSAS'</v>
      </c>
      <c r="H89" s="14" t="s">
        <v>8399</v>
      </c>
      <c r="I89" s="14" t="str">
        <f>"'"&amp;TabClienteLocalidade4[[#This Row],[Localidade]]&amp;"'"</f>
        <v>'SAIRE'</v>
      </c>
      <c r="J89" s="14" t="s">
        <v>8399</v>
      </c>
      <c r="K89" s="14" t="str">
        <f>"'"&amp;TabClienteLocalidade4[[#This Row],[Colunas2]]&amp;"'"</f>
        <v>'SAIRE'</v>
      </c>
      <c r="L89" s="14" t="s">
        <v>8399</v>
      </c>
      <c r="M89" s="14" t="str">
        <f>"'"&amp;TabClienteLocalidade4[[#This Row],[UF]]&amp;"'"</f>
        <v>'PE'</v>
      </c>
      <c r="N89" s="14" t="s">
        <v>8399</v>
      </c>
      <c r="O89" s="14" t="str">
        <f>"'"&amp;IFERROR(TabClienteLocalidade4[[#This Row],[Lat]],"")&amp;"'"</f>
        <v>'-8.3290388'</v>
      </c>
      <c r="P89" s="14" t="s">
        <v>8399</v>
      </c>
      <c r="Q89" s="14" t="str">
        <f>"'"&amp;IFERROR(TabClienteLocalidade4[[#This Row],[Log]],"")&amp;"'"</f>
        <v>'-35.7109121'</v>
      </c>
      <c r="R89" s="14" t="s">
        <v>8399</v>
      </c>
      <c r="S89" s="14" t="str">
        <f t="shared" si="3"/>
        <v>'0'</v>
      </c>
      <c r="T89" s="213" t="s">
        <v>8397</v>
      </c>
      <c r="V89" s="145" t="s">
        <v>338</v>
      </c>
      <c r="W89" s="194" t="s">
        <v>8483</v>
      </c>
      <c r="X89" s="214" t="s">
        <v>8522</v>
      </c>
      <c r="Y89" s="191" t="s">
        <v>1244</v>
      </c>
      <c r="Z89" s="191" t="s">
        <v>8522</v>
      </c>
      <c r="AA89" s="191">
        <f>COUNTIFS(EtaCliente!B:B,AB89,EtaCliente!B:B,"&gt;&amp;1")</f>
        <v>0</v>
      </c>
      <c r="AB89" s="191" t="str">
        <f>IF(TabClienteLocalidade4[[#This Row],[Cliente]]="","",TabClienteLocalidade4[[#This Row],[Cliente]]&amp;" - "&amp;TabClienteLocalidade4[[#This Row],[Localidade]])</f>
        <v>COMPESA - SAIRE</v>
      </c>
      <c r="AC89" s="191" t="s">
        <v>8719</v>
      </c>
      <c r="AD89" s="191" t="s">
        <v>8720</v>
      </c>
      <c r="AE89" s="191"/>
      <c r="AF89" s="191"/>
      <c r="AG89" s="191"/>
      <c r="AH89" s="191" t="str">
        <f>TabClienteLocalidade4[[#This Row],[Cliente]]&amp;" | "&amp;TabClienteLocalidade4[[#This Row],[Localidade]]</f>
        <v>COMPESA | SAIRE</v>
      </c>
    </row>
    <row r="90" spans="1:34" x14ac:dyDescent="0.2">
      <c r="A90" s="14" t="str">
        <f t="shared" si="2"/>
        <v>(634, 'COMPESA', 'RUSSAS', 'SAO JOAQUIM DO MONTE', 'SAO JOAQUIM DO MONTE', 'PE', '-8.4326865', '-35.8048878', '0'),</v>
      </c>
      <c r="B90" s="14" t="s">
        <v>8395</v>
      </c>
      <c r="C90" s="14">
        <v>634</v>
      </c>
      <c r="D90" s="14" t="s">
        <v>8399</v>
      </c>
      <c r="E90" s="14" t="str">
        <f>"'"&amp;TabClienteLocalidade4[[#This Row],[Cliente]]&amp;"'"</f>
        <v>'COMPESA'</v>
      </c>
      <c r="F90" s="14" t="s">
        <v>8399</v>
      </c>
      <c r="G90" s="14" t="str">
        <f>"'"&amp;TabClienteLocalidade4[[#This Row],[Regional]]&amp;"'"</f>
        <v>'RUSSAS'</v>
      </c>
      <c r="H90" s="14" t="s">
        <v>8399</v>
      </c>
      <c r="I90" s="14" t="str">
        <f>"'"&amp;TabClienteLocalidade4[[#This Row],[Localidade]]&amp;"'"</f>
        <v>'SAO JOAQUIM DO MONTE'</v>
      </c>
      <c r="J90" s="14" t="s">
        <v>8399</v>
      </c>
      <c r="K90" s="14" t="str">
        <f>"'"&amp;TabClienteLocalidade4[[#This Row],[Colunas2]]&amp;"'"</f>
        <v>'SAO JOAQUIM DO MONTE'</v>
      </c>
      <c r="L90" s="14" t="s">
        <v>8399</v>
      </c>
      <c r="M90" s="14" t="str">
        <f>"'"&amp;TabClienteLocalidade4[[#This Row],[UF]]&amp;"'"</f>
        <v>'PE'</v>
      </c>
      <c r="N90" s="14" t="s">
        <v>8399</v>
      </c>
      <c r="O90" s="14" t="str">
        <f>"'"&amp;IFERROR(TabClienteLocalidade4[[#This Row],[Lat]],"")&amp;"'"</f>
        <v>'-8.4326865'</v>
      </c>
      <c r="P90" s="14" t="s">
        <v>8399</v>
      </c>
      <c r="Q90" s="14" t="str">
        <f>"'"&amp;IFERROR(TabClienteLocalidade4[[#This Row],[Log]],"")&amp;"'"</f>
        <v>'-35.8048878'</v>
      </c>
      <c r="R90" s="14" t="s">
        <v>8399</v>
      </c>
      <c r="S90" s="14" t="str">
        <f t="shared" si="3"/>
        <v>'0'</v>
      </c>
      <c r="T90" s="213" t="s">
        <v>8397</v>
      </c>
      <c r="V90" s="145" t="s">
        <v>338</v>
      </c>
      <c r="W90" s="143" t="s">
        <v>8483</v>
      </c>
      <c r="X90" s="145" t="s">
        <v>1694</v>
      </c>
      <c r="Y90" s="176" t="s">
        <v>1244</v>
      </c>
      <c r="Z90" s="176" t="s">
        <v>1694</v>
      </c>
      <c r="AA90" s="147">
        <f>COUNTIFS(EtaCliente!B:B,AB90,EtaCliente!B:B,"&gt;&amp;1")</f>
        <v>1</v>
      </c>
      <c r="AB90" s="147" t="str">
        <f>IF(TabClienteLocalidade4[[#This Row],[Cliente]]="","",TabClienteLocalidade4[[#This Row],[Cliente]]&amp;" - "&amp;TabClienteLocalidade4[[#This Row],[Localidade]])</f>
        <v>COMPESA - SAO JOAQUIM DO MONTE</v>
      </c>
      <c r="AC90" s="191" t="s">
        <v>8721</v>
      </c>
      <c r="AD90" s="191" t="s">
        <v>8722</v>
      </c>
      <c r="AE90" s="191"/>
      <c r="AF90" s="191"/>
      <c r="AG90" s="191"/>
      <c r="AH90" s="191" t="str">
        <f>TabClienteLocalidade4[[#This Row],[Cliente]]&amp;" | "&amp;TabClienteLocalidade4[[#This Row],[Localidade]]</f>
        <v>COMPESA | SAO JOAQUIM DO MONTE</v>
      </c>
    </row>
    <row r="91" spans="1:34" x14ac:dyDescent="0.2">
      <c r="A91" s="14" t="str">
        <f t="shared" si="2"/>
        <v>(635, 'COMPESA', 'RUSSAS', 'POMBOS', 'POMBOS', 'PE', '-8.1805964', '-35.3967393', '0'),</v>
      </c>
      <c r="B91" s="14" t="s">
        <v>8395</v>
      </c>
      <c r="C91" s="14">
        <v>635</v>
      </c>
      <c r="D91" s="14" t="s">
        <v>8399</v>
      </c>
      <c r="E91" s="14" t="str">
        <f>"'"&amp;TabClienteLocalidade4[[#This Row],[Cliente]]&amp;"'"</f>
        <v>'COMPESA'</v>
      </c>
      <c r="F91" s="14" t="s">
        <v>8399</v>
      </c>
      <c r="G91" s="14" t="str">
        <f>"'"&amp;TabClienteLocalidade4[[#This Row],[Regional]]&amp;"'"</f>
        <v>'RUSSAS'</v>
      </c>
      <c r="H91" s="14" t="s">
        <v>8399</v>
      </c>
      <c r="I91" s="14" t="str">
        <f>"'"&amp;TabClienteLocalidade4[[#This Row],[Localidade]]&amp;"'"</f>
        <v>'POMBOS'</v>
      </c>
      <c r="J91" s="14" t="s">
        <v>8399</v>
      </c>
      <c r="K91" s="14" t="str">
        <f>"'"&amp;TabClienteLocalidade4[[#This Row],[Colunas2]]&amp;"'"</f>
        <v>'POMBOS'</v>
      </c>
      <c r="L91" s="14" t="s">
        <v>8399</v>
      </c>
      <c r="M91" s="14" t="str">
        <f>"'"&amp;TabClienteLocalidade4[[#This Row],[UF]]&amp;"'"</f>
        <v>'PE'</v>
      </c>
      <c r="N91" s="14" t="s">
        <v>8399</v>
      </c>
      <c r="O91" s="14" t="str">
        <f>"'"&amp;IFERROR(TabClienteLocalidade4[[#This Row],[Lat]],"")&amp;"'"</f>
        <v>'-8.1805964'</v>
      </c>
      <c r="P91" s="14" t="s">
        <v>8399</v>
      </c>
      <c r="Q91" s="14" t="str">
        <f>"'"&amp;IFERROR(TabClienteLocalidade4[[#This Row],[Log]],"")&amp;"'"</f>
        <v>'-35.3967393'</v>
      </c>
      <c r="R91" s="14" t="s">
        <v>8399</v>
      </c>
      <c r="S91" s="14" t="str">
        <f t="shared" si="3"/>
        <v>'0'</v>
      </c>
      <c r="T91" s="213" t="s">
        <v>8397</v>
      </c>
      <c r="V91" s="145" t="s">
        <v>338</v>
      </c>
      <c r="W91" s="194" t="s">
        <v>8483</v>
      </c>
      <c r="X91" s="214" t="s">
        <v>1685</v>
      </c>
      <c r="Y91" s="191" t="s">
        <v>1244</v>
      </c>
      <c r="Z91" s="191" t="s">
        <v>1685</v>
      </c>
      <c r="AA91" s="191">
        <f>COUNTIFS(EtaCliente!B:B,AB91,EtaCliente!B:B,"&gt;&amp;1")</f>
        <v>1</v>
      </c>
      <c r="AB91" s="191" t="str">
        <f>IF(TabClienteLocalidade4[[#This Row],[Cliente]]="","",TabClienteLocalidade4[[#This Row],[Cliente]]&amp;" - "&amp;TabClienteLocalidade4[[#This Row],[Localidade]])</f>
        <v>COMPESA - POMBOS</v>
      </c>
      <c r="AC91" s="191" t="s">
        <v>8723</v>
      </c>
      <c r="AD91" s="191" t="s">
        <v>8724</v>
      </c>
      <c r="AE91" s="191"/>
      <c r="AF91" s="191"/>
      <c r="AG91" s="191"/>
      <c r="AH91" s="191" t="str">
        <f>TabClienteLocalidade4[[#This Row],[Cliente]]&amp;" | "&amp;TabClienteLocalidade4[[#This Row],[Localidade]]</f>
        <v>COMPESA | POMBOS</v>
      </c>
    </row>
    <row r="92" spans="1:34" x14ac:dyDescent="0.2">
      <c r="A92" s="14" t="str">
        <f t="shared" si="2"/>
        <v>(636, 'COMPESA', 'IPOJUCA', 'BELO JARDIM BITURY', 'BELO JARDIM', 'PE', '-7.8007498', '-34.9246778', '0'),</v>
      </c>
      <c r="B92" s="14" t="s">
        <v>8395</v>
      </c>
      <c r="C92" s="14">
        <v>636</v>
      </c>
      <c r="D92" s="14" t="s">
        <v>8399</v>
      </c>
      <c r="E92" s="14" t="str">
        <f>"'"&amp;TabClienteLocalidade4[[#This Row],[Cliente]]&amp;"'"</f>
        <v>'COMPESA'</v>
      </c>
      <c r="F92" s="14" t="s">
        <v>8399</v>
      </c>
      <c r="G92" s="14" t="str">
        <f>"'"&amp;TabClienteLocalidade4[[#This Row],[Regional]]&amp;"'"</f>
        <v>'IPOJUCA'</v>
      </c>
      <c r="H92" s="14" t="s">
        <v>8399</v>
      </c>
      <c r="I92" s="14" t="str">
        <f>"'"&amp;TabClienteLocalidade4[[#This Row],[Localidade]]&amp;"'"</f>
        <v>'BELO JARDIM BITURY'</v>
      </c>
      <c r="J92" s="14" t="s">
        <v>8399</v>
      </c>
      <c r="K92" s="14" t="str">
        <f>"'"&amp;TabClienteLocalidade4[[#This Row],[Colunas2]]&amp;"'"</f>
        <v>'BELO JARDIM'</v>
      </c>
      <c r="L92" s="14" t="s">
        <v>8399</v>
      </c>
      <c r="M92" s="14" t="str">
        <f>"'"&amp;TabClienteLocalidade4[[#This Row],[UF]]&amp;"'"</f>
        <v>'PE'</v>
      </c>
      <c r="N92" s="14" t="s">
        <v>8399</v>
      </c>
      <c r="O92" s="14" t="str">
        <f>"'"&amp;IFERROR(TabClienteLocalidade4[[#This Row],[Lat]],"")&amp;"'"</f>
        <v>'-7.8007498'</v>
      </c>
      <c r="P92" s="14" t="s">
        <v>8399</v>
      </c>
      <c r="Q92" s="14" t="str">
        <f>"'"&amp;IFERROR(TabClienteLocalidade4[[#This Row],[Log]],"")&amp;"'"</f>
        <v>'-34.9246778'</v>
      </c>
      <c r="R92" s="14" t="s">
        <v>8399</v>
      </c>
      <c r="S92" s="14" t="str">
        <f t="shared" si="3"/>
        <v>'0'</v>
      </c>
      <c r="T92" s="213" t="s">
        <v>8397</v>
      </c>
      <c r="V92" s="145" t="s">
        <v>338</v>
      </c>
      <c r="W92" s="143" t="s">
        <v>8110</v>
      </c>
      <c r="X92" s="145" t="s">
        <v>1642</v>
      </c>
      <c r="Y92" s="176" t="s">
        <v>1244</v>
      </c>
      <c r="Z92" s="176" t="s">
        <v>7461</v>
      </c>
      <c r="AA92" s="147">
        <f>COUNTIFS(EtaCliente!B:B,AB92,EtaCliente!B:B,"&gt;&amp;1")</f>
        <v>1</v>
      </c>
      <c r="AB92" s="147" t="str">
        <f>IF(TabClienteLocalidade4[[#This Row],[Cliente]]="","",TabClienteLocalidade4[[#This Row],[Cliente]]&amp;" - "&amp;TabClienteLocalidade4[[#This Row],[Localidade]])</f>
        <v>COMPESA - BELO JARDIM BITURY</v>
      </c>
      <c r="AC92" s="191" t="s">
        <v>8725</v>
      </c>
      <c r="AD92" s="191" t="s">
        <v>8726</v>
      </c>
      <c r="AE92" s="191"/>
      <c r="AF92" s="191"/>
      <c r="AG92" s="191"/>
      <c r="AH92" s="191" t="str">
        <f>TabClienteLocalidade4[[#This Row],[Cliente]]&amp;" | "&amp;TabClienteLocalidade4[[#This Row],[Localidade]]</f>
        <v>COMPESA | BELO JARDIM BITURY</v>
      </c>
    </row>
    <row r="93" spans="1:34" x14ac:dyDescent="0.2">
      <c r="A93" s="14" t="str">
        <f t="shared" si="2"/>
        <v>(637, 'COMPESA', 'IPOJUCA', 'BELO JARDIM MANOEL LONGO', 'BELO JARDIM', 'PE', '-8.3132275', '-36.4287013', '0'),</v>
      </c>
      <c r="B93" s="14" t="s">
        <v>8395</v>
      </c>
      <c r="C93" s="14">
        <v>637</v>
      </c>
      <c r="D93" s="14" t="s">
        <v>8399</v>
      </c>
      <c r="E93" s="14" t="str">
        <f>"'"&amp;TabClienteLocalidade4[[#This Row],[Cliente]]&amp;"'"</f>
        <v>'COMPESA'</v>
      </c>
      <c r="F93" s="14" t="s">
        <v>8399</v>
      </c>
      <c r="G93" s="14" t="str">
        <f>"'"&amp;TabClienteLocalidade4[[#This Row],[Regional]]&amp;"'"</f>
        <v>'IPOJUCA'</v>
      </c>
      <c r="H93" s="14" t="s">
        <v>8399</v>
      </c>
      <c r="I93" s="14" t="str">
        <f>"'"&amp;TabClienteLocalidade4[[#This Row],[Localidade]]&amp;"'"</f>
        <v>'BELO JARDIM MANOEL LONGO'</v>
      </c>
      <c r="J93" s="14" t="s">
        <v>8399</v>
      </c>
      <c r="K93" s="14" t="str">
        <f>"'"&amp;TabClienteLocalidade4[[#This Row],[Colunas2]]&amp;"'"</f>
        <v>'BELO JARDIM'</v>
      </c>
      <c r="L93" s="14" t="s">
        <v>8399</v>
      </c>
      <c r="M93" s="14" t="str">
        <f>"'"&amp;TabClienteLocalidade4[[#This Row],[UF]]&amp;"'"</f>
        <v>'PE'</v>
      </c>
      <c r="N93" s="14" t="s">
        <v>8399</v>
      </c>
      <c r="O93" s="14" t="str">
        <f>"'"&amp;IFERROR(TabClienteLocalidade4[[#This Row],[Lat]],"")&amp;"'"</f>
        <v>'-8.3132275'</v>
      </c>
      <c r="P93" s="14" t="s">
        <v>8399</v>
      </c>
      <c r="Q93" s="14" t="str">
        <f>"'"&amp;IFERROR(TabClienteLocalidade4[[#This Row],[Log]],"")&amp;"'"</f>
        <v>'-36.4287013'</v>
      </c>
      <c r="R93" s="14" t="s">
        <v>8399</v>
      </c>
      <c r="S93" s="14" t="str">
        <f t="shared" si="3"/>
        <v>'0'</v>
      </c>
      <c r="T93" s="213" t="s">
        <v>8397</v>
      </c>
      <c r="V93" s="145" t="s">
        <v>338</v>
      </c>
      <c r="W93" s="175" t="s">
        <v>8110</v>
      </c>
      <c r="X93" s="175" t="s">
        <v>8523</v>
      </c>
      <c r="Y93" s="176" t="s">
        <v>1244</v>
      </c>
      <c r="Z93" s="176" t="s">
        <v>7461</v>
      </c>
      <c r="AA93" s="176">
        <f>COUNTIFS(EtaCliente!B:B,AB93,EtaCliente!B:B,"&gt;&amp;1")</f>
        <v>0</v>
      </c>
      <c r="AB93" s="176" t="str">
        <f>IF(TabClienteLocalidade4[[#This Row],[Cliente]]="","",TabClienteLocalidade4[[#This Row],[Cliente]]&amp;" - "&amp;TabClienteLocalidade4[[#This Row],[Localidade]])</f>
        <v>COMPESA - BELO JARDIM MANOEL LONGO</v>
      </c>
      <c r="AC93" s="191" t="s">
        <v>8727</v>
      </c>
      <c r="AD93" s="191" t="s">
        <v>8728</v>
      </c>
      <c r="AE93" s="191"/>
      <c r="AF93" s="191"/>
      <c r="AG93" s="191"/>
      <c r="AH93" s="191" t="str">
        <f>TabClienteLocalidade4[[#This Row],[Cliente]]&amp;" | "&amp;TabClienteLocalidade4[[#This Row],[Localidade]]</f>
        <v>COMPESA | BELO JARDIM MANOEL LONGO</v>
      </c>
    </row>
    <row r="94" spans="1:34" x14ac:dyDescent="0.2">
      <c r="A94" s="14" t="str">
        <f t="shared" si="2"/>
        <v>(638, 'COMPESA', 'IPOJUCA', 'CIMBRES - IPANEMINHA', 'BELO JARDIM', 'PE', '-8.3682288', '-36.857701', '0'),</v>
      </c>
      <c r="B94" s="14" t="s">
        <v>8395</v>
      </c>
      <c r="C94" s="14">
        <v>638</v>
      </c>
      <c r="D94" s="14" t="s">
        <v>8399</v>
      </c>
      <c r="E94" s="14" t="str">
        <f>"'"&amp;TabClienteLocalidade4[[#This Row],[Cliente]]&amp;"'"</f>
        <v>'COMPESA'</v>
      </c>
      <c r="F94" s="14" t="s">
        <v>8399</v>
      </c>
      <c r="G94" s="14" t="str">
        <f>"'"&amp;TabClienteLocalidade4[[#This Row],[Regional]]&amp;"'"</f>
        <v>'IPOJUCA'</v>
      </c>
      <c r="H94" s="14" t="s">
        <v>8399</v>
      </c>
      <c r="I94" s="14" t="str">
        <f>"'"&amp;TabClienteLocalidade4[[#This Row],[Localidade]]&amp;"'"</f>
        <v>'CIMBRES - IPANEMINHA'</v>
      </c>
      <c r="J94" s="14" t="s">
        <v>8399</v>
      </c>
      <c r="K94" s="14" t="str">
        <f>"'"&amp;TabClienteLocalidade4[[#This Row],[Colunas2]]&amp;"'"</f>
        <v>'BELO JARDIM'</v>
      </c>
      <c r="L94" s="14" t="s">
        <v>8399</v>
      </c>
      <c r="M94" s="14" t="str">
        <f>"'"&amp;TabClienteLocalidade4[[#This Row],[UF]]&amp;"'"</f>
        <v>'PE'</v>
      </c>
      <c r="N94" s="14" t="s">
        <v>8399</v>
      </c>
      <c r="O94" s="14" t="str">
        <f>"'"&amp;IFERROR(TabClienteLocalidade4[[#This Row],[Lat]],"")&amp;"'"</f>
        <v>'-8.3682288'</v>
      </c>
      <c r="P94" s="14" t="s">
        <v>8399</v>
      </c>
      <c r="Q94" s="14" t="str">
        <f>"'"&amp;IFERROR(TabClienteLocalidade4[[#This Row],[Log]],"")&amp;"'"</f>
        <v>'-36.857701'</v>
      </c>
      <c r="R94" s="14" t="s">
        <v>8399</v>
      </c>
      <c r="S94" s="14" t="str">
        <f t="shared" si="3"/>
        <v>'0'</v>
      </c>
      <c r="T94" s="213" t="s">
        <v>8397</v>
      </c>
      <c r="V94" s="145" t="s">
        <v>338</v>
      </c>
      <c r="W94" s="143" t="s">
        <v>8110</v>
      </c>
      <c r="X94" s="145" t="s">
        <v>8524</v>
      </c>
      <c r="Y94" s="176" t="s">
        <v>1244</v>
      </c>
      <c r="Z94" s="176" t="s">
        <v>7461</v>
      </c>
      <c r="AA94" s="147">
        <f>COUNTIFS(EtaCliente!B:B,AB94,EtaCliente!B:B,"&gt;&amp;1")</f>
        <v>0</v>
      </c>
      <c r="AB94" s="147" t="str">
        <f>IF(TabClienteLocalidade4[[#This Row],[Cliente]]="","",TabClienteLocalidade4[[#This Row],[Cliente]]&amp;" - "&amp;TabClienteLocalidade4[[#This Row],[Localidade]])</f>
        <v>COMPESA - CIMBRES - IPANEMINHA</v>
      </c>
      <c r="AC94" s="191" t="s">
        <v>8729</v>
      </c>
      <c r="AD94" s="191" t="s">
        <v>8730</v>
      </c>
      <c r="AE94" s="191"/>
      <c r="AF94" s="191"/>
      <c r="AG94" s="191"/>
      <c r="AH94" s="191" t="str">
        <f>TabClienteLocalidade4[[#This Row],[Cliente]]&amp;" | "&amp;TabClienteLocalidade4[[#This Row],[Localidade]]</f>
        <v>COMPESA | CIMBRES - IPANEMINHA</v>
      </c>
    </row>
    <row r="95" spans="1:34" x14ac:dyDescent="0.2">
      <c r="A95" s="14" t="str">
        <f t="shared" si="2"/>
        <v>(639, 'COMPESA', 'IPOJUCA', 'SANHARO', 'SANHARO', 'PE', '-8.356172', '-36.5586428', '0'),</v>
      </c>
      <c r="B95" s="14" t="s">
        <v>8395</v>
      </c>
      <c r="C95" s="14">
        <v>639</v>
      </c>
      <c r="D95" s="14" t="s">
        <v>8399</v>
      </c>
      <c r="E95" s="14" t="str">
        <f>"'"&amp;TabClienteLocalidade4[[#This Row],[Cliente]]&amp;"'"</f>
        <v>'COMPESA'</v>
      </c>
      <c r="F95" s="14" t="s">
        <v>8399</v>
      </c>
      <c r="G95" s="14" t="str">
        <f>"'"&amp;TabClienteLocalidade4[[#This Row],[Regional]]&amp;"'"</f>
        <v>'IPOJUCA'</v>
      </c>
      <c r="H95" s="14" t="s">
        <v>8399</v>
      </c>
      <c r="I95" s="14" t="str">
        <f>"'"&amp;TabClienteLocalidade4[[#This Row],[Localidade]]&amp;"'"</f>
        <v>'SANHARO'</v>
      </c>
      <c r="J95" s="14" t="s">
        <v>8399</v>
      </c>
      <c r="K95" s="14" t="str">
        <f>"'"&amp;TabClienteLocalidade4[[#This Row],[Colunas2]]&amp;"'"</f>
        <v>'SANHARO'</v>
      </c>
      <c r="L95" s="14" t="s">
        <v>8399</v>
      </c>
      <c r="M95" s="14" t="str">
        <f>"'"&amp;TabClienteLocalidade4[[#This Row],[UF]]&amp;"'"</f>
        <v>'PE'</v>
      </c>
      <c r="N95" s="14" t="s">
        <v>8399</v>
      </c>
      <c r="O95" s="14" t="str">
        <f>"'"&amp;IFERROR(TabClienteLocalidade4[[#This Row],[Lat]],"")&amp;"'"</f>
        <v>'-8.356172'</v>
      </c>
      <c r="P95" s="14" t="s">
        <v>8399</v>
      </c>
      <c r="Q95" s="14" t="str">
        <f>"'"&amp;IFERROR(TabClienteLocalidade4[[#This Row],[Log]],"")&amp;"'"</f>
        <v>'-36.5586428'</v>
      </c>
      <c r="R95" s="14" t="s">
        <v>8399</v>
      </c>
      <c r="S95" s="14" t="str">
        <f t="shared" si="3"/>
        <v>'0'</v>
      </c>
      <c r="T95" s="213" t="s">
        <v>8397</v>
      </c>
      <c r="V95" s="145" t="s">
        <v>338</v>
      </c>
      <c r="W95" s="143" t="s">
        <v>8110</v>
      </c>
      <c r="X95" s="145" t="s">
        <v>8129</v>
      </c>
      <c r="Y95" s="176" t="s">
        <v>1244</v>
      </c>
      <c r="Z95" s="176" t="s">
        <v>8129</v>
      </c>
      <c r="AA95" s="147">
        <f>COUNTIFS(EtaCliente!B:B,AB95,EtaCliente!B:B,"&gt;&amp;1")</f>
        <v>1</v>
      </c>
      <c r="AB95" s="147" t="str">
        <f>IF(TabClienteLocalidade4[[#This Row],[Cliente]]="","",TabClienteLocalidade4[[#This Row],[Cliente]]&amp;" - "&amp;TabClienteLocalidade4[[#This Row],[Localidade]])</f>
        <v>COMPESA - SANHARO</v>
      </c>
      <c r="AC95" s="191" t="s">
        <v>8731</v>
      </c>
      <c r="AD95" s="191" t="s">
        <v>8732</v>
      </c>
      <c r="AE95" s="191"/>
      <c r="AF95" s="191"/>
      <c r="AG95" s="191"/>
      <c r="AH95" s="191" t="str">
        <f>TabClienteLocalidade4[[#This Row],[Cliente]]&amp;" | "&amp;TabClienteLocalidade4[[#This Row],[Localidade]]</f>
        <v>COMPESA | SANHARO</v>
      </c>
    </row>
    <row r="96" spans="1:34" ht="12.75" customHeight="1" x14ac:dyDescent="0.2">
      <c r="A96" s="14" t="str">
        <f t="shared" si="2"/>
        <v>(640, 'COMPESA', 'IPOJUCA', 'TACAIMBO', 'TACAIMBO', 'PE', '-8.3167262', '-36.2921654', '0'),</v>
      </c>
      <c r="B96" s="14" t="s">
        <v>8395</v>
      </c>
      <c r="C96" s="14">
        <v>640</v>
      </c>
      <c r="D96" s="14" t="s">
        <v>8399</v>
      </c>
      <c r="E96" s="14" t="str">
        <f>"'"&amp;TabClienteLocalidade4[[#This Row],[Cliente]]&amp;"'"</f>
        <v>'COMPESA'</v>
      </c>
      <c r="F96" s="14" t="s">
        <v>8399</v>
      </c>
      <c r="G96" s="14" t="str">
        <f>"'"&amp;TabClienteLocalidade4[[#This Row],[Regional]]&amp;"'"</f>
        <v>'IPOJUCA'</v>
      </c>
      <c r="H96" s="14" t="s">
        <v>8399</v>
      </c>
      <c r="I96" s="14" t="str">
        <f>"'"&amp;TabClienteLocalidade4[[#This Row],[Localidade]]&amp;"'"</f>
        <v>'TACAIMBO'</v>
      </c>
      <c r="J96" s="14" t="s">
        <v>8399</v>
      </c>
      <c r="K96" s="14" t="str">
        <f>"'"&amp;TabClienteLocalidade4[[#This Row],[Colunas2]]&amp;"'"</f>
        <v>'TACAIMBO'</v>
      </c>
      <c r="L96" s="14" t="s">
        <v>8399</v>
      </c>
      <c r="M96" s="14" t="str">
        <f>"'"&amp;TabClienteLocalidade4[[#This Row],[UF]]&amp;"'"</f>
        <v>'PE'</v>
      </c>
      <c r="N96" s="14" t="s">
        <v>8399</v>
      </c>
      <c r="O96" s="14" t="str">
        <f>"'"&amp;IFERROR(TabClienteLocalidade4[[#This Row],[Lat]],"")&amp;"'"</f>
        <v>'-8.3167262'</v>
      </c>
      <c r="P96" s="14" t="s">
        <v>8399</v>
      </c>
      <c r="Q96" s="14" t="str">
        <f>"'"&amp;IFERROR(TabClienteLocalidade4[[#This Row],[Log]],"")&amp;"'"</f>
        <v>'-36.2921654'</v>
      </c>
      <c r="R96" s="14" t="s">
        <v>8399</v>
      </c>
      <c r="S96" s="14" t="str">
        <f t="shared" si="3"/>
        <v>'0'</v>
      </c>
      <c r="T96" s="213" t="s">
        <v>8397</v>
      </c>
      <c r="V96" s="145" t="s">
        <v>338</v>
      </c>
      <c r="W96" s="143" t="s">
        <v>8110</v>
      </c>
      <c r="X96" s="145" t="s">
        <v>8134</v>
      </c>
      <c r="Y96" s="176" t="s">
        <v>1244</v>
      </c>
      <c r="Z96" s="176" t="s">
        <v>8134</v>
      </c>
      <c r="AA96" s="147">
        <f>COUNTIFS(EtaCliente!B:B,AB96,EtaCliente!B:B,"&gt;&amp;1")</f>
        <v>1</v>
      </c>
      <c r="AB96" s="147" t="str">
        <f>IF(TabClienteLocalidade4[[#This Row],[Cliente]]="","",TabClienteLocalidade4[[#This Row],[Cliente]]&amp;" - "&amp;TabClienteLocalidade4[[#This Row],[Localidade]])</f>
        <v>COMPESA - TACAIMBO</v>
      </c>
      <c r="AC96" s="191" t="s">
        <v>8733</v>
      </c>
      <c r="AD96" s="191" t="s">
        <v>8734</v>
      </c>
      <c r="AE96" s="191"/>
      <c r="AF96" s="191"/>
      <c r="AG96" s="191"/>
      <c r="AH96" s="191" t="str">
        <f>TabClienteLocalidade4[[#This Row],[Cliente]]&amp;" | "&amp;TabClienteLocalidade4[[#This Row],[Localidade]]</f>
        <v>COMPESA | TACAIMBO</v>
      </c>
    </row>
    <row r="97" spans="1:34" x14ac:dyDescent="0.2">
      <c r="A97" s="14" t="str">
        <f t="shared" si="2"/>
        <v>(641, 'COMPESA', 'IPOJUCA', 'LAJEDO - ETA Sao Jacques', 'LAJEDO', 'PE', '-8.7919882', '-36.2040645', '0'),</v>
      </c>
      <c r="B97" s="14" t="s">
        <v>8395</v>
      </c>
      <c r="C97" s="14">
        <v>641</v>
      </c>
      <c r="D97" s="14" t="s">
        <v>8399</v>
      </c>
      <c r="E97" s="14" t="str">
        <f>"'"&amp;TabClienteLocalidade4[[#This Row],[Cliente]]&amp;"'"</f>
        <v>'COMPESA'</v>
      </c>
      <c r="F97" s="14" t="s">
        <v>8399</v>
      </c>
      <c r="G97" s="14" t="str">
        <f>"'"&amp;TabClienteLocalidade4[[#This Row],[Regional]]&amp;"'"</f>
        <v>'IPOJUCA'</v>
      </c>
      <c r="H97" s="14" t="s">
        <v>8399</v>
      </c>
      <c r="I97" s="14" t="str">
        <f>"'"&amp;TabClienteLocalidade4[[#This Row],[Localidade]]&amp;"'"</f>
        <v>'LAJEDO - ETA Sao Jacques'</v>
      </c>
      <c r="J97" s="14" t="s">
        <v>8399</v>
      </c>
      <c r="K97" s="14" t="str">
        <f>"'"&amp;TabClienteLocalidade4[[#This Row],[Colunas2]]&amp;"'"</f>
        <v>'LAJEDO'</v>
      </c>
      <c r="L97" s="14" t="s">
        <v>8399</v>
      </c>
      <c r="M97" s="14" t="str">
        <f>"'"&amp;TabClienteLocalidade4[[#This Row],[UF]]&amp;"'"</f>
        <v>'PE'</v>
      </c>
      <c r="N97" s="14" t="s">
        <v>8399</v>
      </c>
      <c r="O97" s="14" t="str">
        <f>"'"&amp;IFERROR(TabClienteLocalidade4[[#This Row],[Lat]],"")&amp;"'"</f>
        <v>'-8.7919882'</v>
      </c>
      <c r="P97" s="14" t="s">
        <v>8399</v>
      </c>
      <c r="Q97" s="14" t="str">
        <f>"'"&amp;IFERROR(TabClienteLocalidade4[[#This Row],[Log]],"")&amp;"'"</f>
        <v>'-36.2040645'</v>
      </c>
      <c r="R97" s="14" t="s">
        <v>8399</v>
      </c>
      <c r="S97" s="14" t="str">
        <f t="shared" si="3"/>
        <v>'0'</v>
      </c>
      <c r="T97" s="213" t="s">
        <v>8397</v>
      </c>
      <c r="V97" s="145" t="s">
        <v>338</v>
      </c>
      <c r="W97" s="194" t="s">
        <v>8110</v>
      </c>
      <c r="X97" s="214" t="s">
        <v>8525</v>
      </c>
      <c r="Y97" s="191" t="s">
        <v>1244</v>
      </c>
      <c r="Z97" s="191" t="s">
        <v>1670</v>
      </c>
      <c r="AA97" s="191">
        <f>COUNTIFS(EtaCliente!B:B,AB97,EtaCliente!B:B,"&gt;&amp;1")</f>
        <v>0</v>
      </c>
      <c r="AB97" s="191" t="str">
        <f>IF(TabClienteLocalidade4[[#This Row],[Cliente]]="","",TabClienteLocalidade4[[#This Row],[Cliente]]&amp;" - "&amp;TabClienteLocalidade4[[#This Row],[Localidade]])</f>
        <v>COMPESA - LAJEDO - ETA Sao Jacques</v>
      </c>
      <c r="AC97" s="191" t="s">
        <v>8735</v>
      </c>
      <c r="AD97" s="191" t="s">
        <v>8736</v>
      </c>
      <c r="AE97" s="191"/>
      <c r="AF97" s="191"/>
      <c r="AG97" s="191"/>
      <c r="AH97" s="191" t="str">
        <f>TabClienteLocalidade4[[#This Row],[Cliente]]&amp;" | "&amp;TabClienteLocalidade4[[#This Row],[Localidade]]</f>
        <v>COMPESA | LAJEDO - ETA Sao Jacques</v>
      </c>
    </row>
    <row r="98" spans="1:34" ht="12.75" customHeight="1" x14ac:dyDescent="0.2">
      <c r="A98" s="14" t="str">
        <f t="shared" si="2"/>
        <v>(642, 'COMPESA', 'IPOJUCA', 'PESQUEIRA EE - Eta Rosas', 'PESQUEIRA', 'PE', '-8.3658534', '-36.697489', '0'),</v>
      </c>
      <c r="B98" s="14" t="s">
        <v>8395</v>
      </c>
      <c r="C98" s="14">
        <v>642</v>
      </c>
      <c r="D98" s="14" t="s">
        <v>8399</v>
      </c>
      <c r="E98" s="14" t="str">
        <f>"'"&amp;TabClienteLocalidade4[[#This Row],[Cliente]]&amp;"'"</f>
        <v>'COMPESA'</v>
      </c>
      <c r="F98" s="14" t="s">
        <v>8399</v>
      </c>
      <c r="G98" s="14" t="str">
        <f>"'"&amp;TabClienteLocalidade4[[#This Row],[Regional]]&amp;"'"</f>
        <v>'IPOJUCA'</v>
      </c>
      <c r="H98" s="14" t="s">
        <v>8399</v>
      </c>
      <c r="I98" s="14" t="str">
        <f>"'"&amp;TabClienteLocalidade4[[#This Row],[Localidade]]&amp;"'"</f>
        <v>'PESQUEIRA EE - Eta Rosas'</v>
      </c>
      <c r="J98" s="14" t="s">
        <v>8399</v>
      </c>
      <c r="K98" s="14" t="str">
        <f>"'"&amp;TabClienteLocalidade4[[#This Row],[Colunas2]]&amp;"'"</f>
        <v>'PESQUEIRA'</v>
      </c>
      <c r="L98" s="14" t="s">
        <v>8399</v>
      </c>
      <c r="M98" s="14" t="str">
        <f>"'"&amp;TabClienteLocalidade4[[#This Row],[UF]]&amp;"'"</f>
        <v>'PE'</v>
      </c>
      <c r="N98" s="14" t="s">
        <v>8399</v>
      </c>
      <c r="O98" s="14" t="str">
        <f>"'"&amp;IFERROR(TabClienteLocalidade4[[#This Row],[Lat]],"")&amp;"'"</f>
        <v>'-8.3658534'</v>
      </c>
      <c r="P98" s="14" t="s">
        <v>8399</v>
      </c>
      <c r="Q98" s="14" t="str">
        <f>"'"&amp;IFERROR(TabClienteLocalidade4[[#This Row],[Log]],"")&amp;"'"</f>
        <v>'-36.697489'</v>
      </c>
      <c r="R98" s="14" t="s">
        <v>8399</v>
      </c>
      <c r="S98" s="14" t="str">
        <f t="shared" si="3"/>
        <v>'0'</v>
      </c>
      <c r="T98" s="213" t="s">
        <v>8397</v>
      </c>
      <c r="V98" s="145" t="s">
        <v>338</v>
      </c>
      <c r="W98" s="143" t="s">
        <v>8110</v>
      </c>
      <c r="X98" s="145" t="s">
        <v>8526</v>
      </c>
      <c r="Y98" s="176" t="s">
        <v>1244</v>
      </c>
      <c r="Z98" s="176" t="s">
        <v>7462</v>
      </c>
      <c r="AA98" s="147">
        <f>COUNTIFS(EtaCliente!B:B,AB98,EtaCliente!B:B,"&gt;&amp;1")</f>
        <v>0</v>
      </c>
      <c r="AB98" s="147" t="str">
        <f>IF(TabClienteLocalidade4[[#This Row],[Cliente]]="","",TabClienteLocalidade4[[#This Row],[Cliente]]&amp;" - "&amp;TabClienteLocalidade4[[#This Row],[Localidade]])</f>
        <v>COMPESA - PESQUEIRA EE - Eta Rosas</v>
      </c>
      <c r="AC98" s="191" t="s">
        <v>8737</v>
      </c>
      <c r="AD98" s="191" t="s">
        <v>8738</v>
      </c>
      <c r="AE98" s="191"/>
      <c r="AF98" s="191"/>
      <c r="AG98" s="191"/>
      <c r="AH98" s="191" t="str">
        <f>TabClienteLocalidade4[[#This Row],[Cliente]]&amp;" | "&amp;TabClienteLocalidade4[[#This Row],[Localidade]]</f>
        <v>COMPESA | PESQUEIRA EE - Eta Rosas</v>
      </c>
    </row>
    <row r="99" spans="1:34" ht="12.75" customHeight="1" x14ac:dyDescent="0.2">
      <c r="A99" s="14" t="str">
        <f t="shared" si="2"/>
        <v>(643, 'COMPESA', 'IPOJUCA', 'PESQUEIRA - ETA AFETOS 1 E 2', 'PESQUEIRA', 'PE', '-8.3510823', '-36.6922911', '0'),</v>
      </c>
      <c r="B99" s="14" t="s">
        <v>8395</v>
      </c>
      <c r="C99" s="14">
        <v>643</v>
      </c>
      <c r="D99" s="14" t="s">
        <v>8399</v>
      </c>
      <c r="E99" s="14" t="str">
        <f>"'"&amp;TabClienteLocalidade4[[#This Row],[Cliente]]&amp;"'"</f>
        <v>'COMPESA'</v>
      </c>
      <c r="F99" s="14" t="s">
        <v>8399</v>
      </c>
      <c r="G99" s="14" t="str">
        <f>"'"&amp;TabClienteLocalidade4[[#This Row],[Regional]]&amp;"'"</f>
        <v>'IPOJUCA'</v>
      </c>
      <c r="H99" s="14" t="s">
        <v>8399</v>
      </c>
      <c r="I99" s="14" t="str">
        <f>"'"&amp;TabClienteLocalidade4[[#This Row],[Localidade]]&amp;"'"</f>
        <v>'PESQUEIRA - ETA AFETOS 1 E 2'</v>
      </c>
      <c r="J99" s="14" t="s">
        <v>8399</v>
      </c>
      <c r="K99" s="14" t="str">
        <f>"'"&amp;TabClienteLocalidade4[[#This Row],[Colunas2]]&amp;"'"</f>
        <v>'PESQUEIRA'</v>
      </c>
      <c r="L99" s="14" t="s">
        <v>8399</v>
      </c>
      <c r="M99" s="14" t="str">
        <f>"'"&amp;TabClienteLocalidade4[[#This Row],[UF]]&amp;"'"</f>
        <v>'PE'</v>
      </c>
      <c r="N99" s="14" t="s">
        <v>8399</v>
      </c>
      <c r="O99" s="14" t="str">
        <f>"'"&amp;IFERROR(TabClienteLocalidade4[[#This Row],[Lat]],"")&amp;"'"</f>
        <v>'-8.3510823'</v>
      </c>
      <c r="P99" s="14" t="s">
        <v>8399</v>
      </c>
      <c r="Q99" s="14" t="str">
        <f>"'"&amp;IFERROR(TabClienteLocalidade4[[#This Row],[Log]],"")&amp;"'"</f>
        <v>'-36.6922911'</v>
      </c>
      <c r="R99" s="14" t="s">
        <v>8399</v>
      </c>
      <c r="S99" s="14" t="str">
        <f t="shared" si="3"/>
        <v>'0'</v>
      </c>
      <c r="T99" s="213" t="s">
        <v>8397</v>
      </c>
      <c r="V99" s="145" t="s">
        <v>338</v>
      </c>
      <c r="W99" s="143" t="s">
        <v>8110</v>
      </c>
      <c r="X99" s="145" t="s">
        <v>8527</v>
      </c>
      <c r="Y99" s="176" t="s">
        <v>1244</v>
      </c>
      <c r="Z99" s="176" t="s">
        <v>7462</v>
      </c>
      <c r="AA99" s="147">
        <f>COUNTIFS(EtaCliente!B:B,AB99,EtaCliente!B:B,"&gt;&amp;1")</f>
        <v>0</v>
      </c>
      <c r="AB99" s="147" t="str">
        <f>IF(TabClienteLocalidade4[[#This Row],[Cliente]]="","",TabClienteLocalidade4[[#This Row],[Cliente]]&amp;" - "&amp;TabClienteLocalidade4[[#This Row],[Localidade]])</f>
        <v>COMPESA - PESQUEIRA - ETA AFETOS 1 E 2</v>
      </c>
      <c r="AC99" s="191" t="s">
        <v>8739</v>
      </c>
      <c r="AD99" s="191" t="s">
        <v>8740</v>
      </c>
      <c r="AE99" s="191"/>
      <c r="AF99" s="191"/>
      <c r="AG99" s="191"/>
      <c r="AH99" s="191" t="str">
        <f>TabClienteLocalidade4[[#This Row],[Cliente]]&amp;" | "&amp;TabClienteLocalidade4[[#This Row],[Localidade]]</f>
        <v>COMPESA | PESQUEIRA - ETA AFETOS 1 E 2</v>
      </c>
    </row>
    <row r="100" spans="1:34" x14ac:dyDescent="0.2">
      <c r="A100" s="14" t="str">
        <f t="shared" si="2"/>
        <v>(644, 'COMPESA', 'IPOJUCA', 'POCAO', 'POCAO', 'PE', '-8.1855662', '-36.7082326', '0'),</v>
      </c>
      <c r="B100" s="14" t="s">
        <v>8395</v>
      </c>
      <c r="C100" s="14">
        <v>644</v>
      </c>
      <c r="D100" s="14" t="s">
        <v>8399</v>
      </c>
      <c r="E100" s="14" t="str">
        <f>"'"&amp;TabClienteLocalidade4[[#This Row],[Cliente]]&amp;"'"</f>
        <v>'COMPESA'</v>
      </c>
      <c r="F100" s="14" t="s">
        <v>8399</v>
      </c>
      <c r="G100" s="14" t="str">
        <f>"'"&amp;TabClienteLocalidade4[[#This Row],[Regional]]&amp;"'"</f>
        <v>'IPOJUCA'</v>
      </c>
      <c r="H100" s="14" t="s">
        <v>8399</v>
      </c>
      <c r="I100" s="14" t="str">
        <f>"'"&amp;TabClienteLocalidade4[[#This Row],[Localidade]]&amp;"'"</f>
        <v>'POCAO'</v>
      </c>
      <c r="J100" s="14" t="s">
        <v>8399</v>
      </c>
      <c r="K100" s="14" t="str">
        <f>"'"&amp;TabClienteLocalidade4[[#This Row],[Colunas2]]&amp;"'"</f>
        <v>'POCAO'</v>
      </c>
      <c r="L100" s="14" t="s">
        <v>8399</v>
      </c>
      <c r="M100" s="14" t="str">
        <f>"'"&amp;TabClienteLocalidade4[[#This Row],[UF]]&amp;"'"</f>
        <v>'PE'</v>
      </c>
      <c r="N100" s="14" t="s">
        <v>8399</v>
      </c>
      <c r="O100" s="14" t="str">
        <f>"'"&amp;IFERROR(TabClienteLocalidade4[[#This Row],[Lat]],"")&amp;"'"</f>
        <v>'-8.1855662'</v>
      </c>
      <c r="P100" s="14" t="s">
        <v>8399</v>
      </c>
      <c r="Q100" s="14" t="str">
        <f>"'"&amp;IFERROR(TabClienteLocalidade4[[#This Row],[Log]],"")&amp;"'"</f>
        <v>'-36.7082326'</v>
      </c>
      <c r="R100" s="14" t="s">
        <v>8399</v>
      </c>
      <c r="S100" s="14" t="str">
        <f t="shared" si="3"/>
        <v>'0'</v>
      </c>
      <c r="T100" s="213" t="s">
        <v>8397</v>
      </c>
      <c r="V100" s="145" t="s">
        <v>338</v>
      </c>
      <c r="W100" s="143" t="s">
        <v>8110</v>
      </c>
      <c r="X100" s="145" t="s">
        <v>1684</v>
      </c>
      <c r="Y100" s="176" t="s">
        <v>1244</v>
      </c>
      <c r="Z100" s="176" t="s">
        <v>1684</v>
      </c>
      <c r="AA100" s="147">
        <f>COUNTIFS(EtaCliente!B:B,AB100,EtaCliente!B:B,"&gt;&amp;1")</f>
        <v>1</v>
      </c>
      <c r="AB100" s="147" t="str">
        <f>IF(TabClienteLocalidade4[[#This Row],[Cliente]]="","",TabClienteLocalidade4[[#This Row],[Cliente]]&amp;" - "&amp;TabClienteLocalidade4[[#This Row],[Localidade]])</f>
        <v>COMPESA - POCAO</v>
      </c>
      <c r="AC100" s="191" t="s">
        <v>8741</v>
      </c>
      <c r="AD100" s="191" t="s">
        <v>8742</v>
      </c>
      <c r="AE100" s="191"/>
      <c r="AF100" s="191"/>
      <c r="AG100" s="191"/>
      <c r="AH100" s="191" t="str">
        <f>TabClienteLocalidade4[[#This Row],[Cliente]]&amp;" | "&amp;TabClienteLocalidade4[[#This Row],[Localidade]]</f>
        <v>COMPESA | POCAO</v>
      </c>
    </row>
    <row r="101" spans="1:34" x14ac:dyDescent="0.2">
      <c r="A101" s="14" t="str">
        <f t="shared" si="2"/>
        <v>(645, 'COMPESA', 'IPOJUCA', 'SAO CAETANO', 'SAO CAITANO', 'PE', '-8.3361453', '-36.1255654', '0'),</v>
      </c>
      <c r="B101" s="14" t="s">
        <v>8395</v>
      </c>
      <c r="C101" s="14">
        <v>645</v>
      </c>
      <c r="D101" s="14" t="s">
        <v>8399</v>
      </c>
      <c r="E101" s="14" t="str">
        <f>"'"&amp;TabClienteLocalidade4[[#This Row],[Cliente]]&amp;"'"</f>
        <v>'COMPESA'</v>
      </c>
      <c r="F101" s="14" t="s">
        <v>8399</v>
      </c>
      <c r="G101" s="14" t="str">
        <f>"'"&amp;TabClienteLocalidade4[[#This Row],[Regional]]&amp;"'"</f>
        <v>'IPOJUCA'</v>
      </c>
      <c r="H101" s="14" t="s">
        <v>8399</v>
      </c>
      <c r="I101" s="14" t="str">
        <f>"'"&amp;TabClienteLocalidade4[[#This Row],[Localidade]]&amp;"'"</f>
        <v>'SAO CAETANO'</v>
      </c>
      <c r="J101" s="14" t="s">
        <v>8399</v>
      </c>
      <c r="K101" s="14" t="str">
        <f>"'"&amp;TabClienteLocalidade4[[#This Row],[Colunas2]]&amp;"'"</f>
        <v>'SAO CAITANO'</v>
      </c>
      <c r="L101" s="14" t="s">
        <v>8399</v>
      </c>
      <c r="M101" s="14" t="str">
        <f>"'"&amp;TabClienteLocalidade4[[#This Row],[UF]]&amp;"'"</f>
        <v>'PE'</v>
      </c>
      <c r="N101" s="14" t="s">
        <v>8399</v>
      </c>
      <c r="O101" s="14" t="str">
        <f>"'"&amp;IFERROR(TabClienteLocalidade4[[#This Row],[Lat]],"")&amp;"'"</f>
        <v>'-8.3361453'</v>
      </c>
      <c r="P101" s="14" t="s">
        <v>8399</v>
      </c>
      <c r="Q101" s="14" t="str">
        <f>"'"&amp;IFERROR(TabClienteLocalidade4[[#This Row],[Log]],"")&amp;"'"</f>
        <v>'-36.1255654'</v>
      </c>
      <c r="R101" s="14" t="s">
        <v>8399</v>
      </c>
      <c r="S101" s="14" t="str">
        <f t="shared" si="3"/>
        <v>'0'</v>
      </c>
      <c r="T101" s="213" t="s">
        <v>8397</v>
      </c>
      <c r="V101" s="145" t="s">
        <v>338</v>
      </c>
      <c r="W101" s="143" t="s">
        <v>8110</v>
      </c>
      <c r="X101" s="145" t="s">
        <v>1693</v>
      </c>
      <c r="Y101" s="176" t="s">
        <v>1244</v>
      </c>
      <c r="Z101" s="176" t="s">
        <v>7480</v>
      </c>
      <c r="AA101" s="147">
        <f>COUNTIFS(EtaCliente!B:B,AB101,EtaCliente!B:B,"&gt;&amp;1")</f>
        <v>1</v>
      </c>
      <c r="AB101" s="147" t="str">
        <f>IF(TabClienteLocalidade4[[#This Row],[Cliente]]="","",TabClienteLocalidade4[[#This Row],[Cliente]]&amp;" - "&amp;TabClienteLocalidade4[[#This Row],[Localidade]])</f>
        <v>COMPESA - SAO CAETANO</v>
      </c>
      <c r="AC101" s="191" t="s">
        <v>8743</v>
      </c>
      <c r="AD101" s="191" t="s">
        <v>8744</v>
      </c>
      <c r="AE101" s="191"/>
      <c r="AF101" s="191"/>
      <c r="AG101" s="191"/>
      <c r="AH101" s="191" t="str">
        <f>TabClienteLocalidade4[[#This Row],[Cliente]]&amp;" | "&amp;TabClienteLocalidade4[[#This Row],[Localidade]]</f>
        <v>COMPESA | SAO CAETANO</v>
      </c>
    </row>
    <row r="102" spans="1:34" ht="12.75" customHeight="1" x14ac:dyDescent="0.2">
      <c r="A102" s="14" t="str">
        <f t="shared" si="2"/>
        <v>(646, 'COMPESA', 'IPOJUCA', 'CALCADO', 'CALCADO', 'PE', '-8.7374679', '-36.3379731', '0'),</v>
      </c>
      <c r="B102" s="14" t="s">
        <v>8395</v>
      </c>
      <c r="C102" s="14">
        <v>646</v>
      </c>
      <c r="D102" s="14" t="s">
        <v>8399</v>
      </c>
      <c r="E102" s="14" t="str">
        <f>"'"&amp;TabClienteLocalidade4[[#This Row],[Cliente]]&amp;"'"</f>
        <v>'COMPESA'</v>
      </c>
      <c r="F102" s="14" t="s">
        <v>8399</v>
      </c>
      <c r="G102" s="14" t="str">
        <f>"'"&amp;TabClienteLocalidade4[[#This Row],[Regional]]&amp;"'"</f>
        <v>'IPOJUCA'</v>
      </c>
      <c r="H102" s="14" t="s">
        <v>8399</v>
      </c>
      <c r="I102" s="14" t="str">
        <f>"'"&amp;TabClienteLocalidade4[[#This Row],[Localidade]]&amp;"'"</f>
        <v>'CALCADO'</v>
      </c>
      <c r="J102" s="14" t="s">
        <v>8399</v>
      </c>
      <c r="K102" s="14" t="str">
        <f>"'"&amp;TabClienteLocalidade4[[#This Row],[Colunas2]]&amp;"'"</f>
        <v>'CALCADO'</v>
      </c>
      <c r="L102" s="14" t="s">
        <v>8399</v>
      </c>
      <c r="M102" s="14" t="str">
        <f>"'"&amp;TabClienteLocalidade4[[#This Row],[UF]]&amp;"'"</f>
        <v>'PE'</v>
      </c>
      <c r="N102" s="14" t="s">
        <v>8399</v>
      </c>
      <c r="O102" s="14" t="str">
        <f>"'"&amp;IFERROR(TabClienteLocalidade4[[#This Row],[Lat]],"")&amp;"'"</f>
        <v>'-8.7374679'</v>
      </c>
      <c r="P102" s="14" t="s">
        <v>8399</v>
      </c>
      <c r="Q102" s="14" t="str">
        <f>"'"&amp;IFERROR(TabClienteLocalidade4[[#This Row],[Log]],"")&amp;"'"</f>
        <v>'-36.3379731'</v>
      </c>
      <c r="R102" s="14" t="s">
        <v>8399</v>
      </c>
      <c r="S102" s="14" t="str">
        <f t="shared" si="3"/>
        <v>'0'</v>
      </c>
      <c r="T102" s="213" t="s">
        <v>8397</v>
      </c>
      <c r="V102" s="145" t="s">
        <v>338</v>
      </c>
      <c r="W102" s="194" t="s">
        <v>8110</v>
      </c>
      <c r="X102" s="194" t="s">
        <v>8306</v>
      </c>
      <c r="Y102" s="191" t="s">
        <v>1244</v>
      </c>
      <c r="Z102" s="191" t="s">
        <v>8306</v>
      </c>
      <c r="AA102" s="191">
        <f>COUNTIFS(EtaCliente!B:B,AB102,EtaCliente!B:B,"&gt;&amp;1")</f>
        <v>0</v>
      </c>
      <c r="AB102" s="191" t="str">
        <f>IF(TabClienteLocalidade4[[#This Row],[Cliente]]="","",TabClienteLocalidade4[[#This Row],[Cliente]]&amp;" - "&amp;TabClienteLocalidade4[[#This Row],[Localidade]])</f>
        <v>COMPESA - CALCADO</v>
      </c>
      <c r="AC102" s="191" t="s">
        <v>8745</v>
      </c>
      <c r="AD102" s="191" t="s">
        <v>8746</v>
      </c>
      <c r="AE102" s="191"/>
      <c r="AF102" s="191"/>
      <c r="AG102" s="191"/>
      <c r="AH102" s="191" t="str">
        <f>TabClienteLocalidade4[[#This Row],[Cliente]]&amp;" | "&amp;TabClienteLocalidade4[[#This Row],[Localidade]]</f>
        <v>COMPESA | CALCADO</v>
      </c>
    </row>
    <row r="103" spans="1:34" ht="12.75" customHeight="1" x14ac:dyDescent="0.2">
      <c r="A103" s="14" t="str">
        <f t="shared" si="2"/>
        <v>(647, 'COMPESA', 'IPOJUCA', 'JUPI', 'JUPI', 'PE', '-8.7156486', '-36.414718', '0'),</v>
      </c>
      <c r="B103" s="14" t="s">
        <v>8395</v>
      </c>
      <c r="C103" s="14">
        <v>647</v>
      </c>
      <c r="D103" s="14" t="s">
        <v>8399</v>
      </c>
      <c r="E103" s="14" t="str">
        <f>"'"&amp;TabClienteLocalidade4[[#This Row],[Cliente]]&amp;"'"</f>
        <v>'COMPESA'</v>
      </c>
      <c r="F103" s="14" t="s">
        <v>8399</v>
      </c>
      <c r="G103" s="14" t="str">
        <f>"'"&amp;TabClienteLocalidade4[[#This Row],[Regional]]&amp;"'"</f>
        <v>'IPOJUCA'</v>
      </c>
      <c r="H103" s="14" t="s">
        <v>8399</v>
      </c>
      <c r="I103" s="14" t="str">
        <f>"'"&amp;TabClienteLocalidade4[[#This Row],[Localidade]]&amp;"'"</f>
        <v>'JUPI'</v>
      </c>
      <c r="J103" s="14" t="s">
        <v>8399</v>
      </c>
      <c r="K103" s="14" t="str">
        <f>"'"&amp;TabClienteLocalidade4[[#This Row],[Colunas2]]&amp;"'"</f>
        <v>'JUPI'</v>
      </c>
      <c r="L103" s="14" t="s">
        <v>8399</v>
      </c>
      <c r="M103" s="14" t="str">
        <f>"'"&amp;TabClienteLocalidade4[[#This Row],[UF]]&amp;"'"</f>
        <v>'PE'</v>
      </c>
      <c r="N103" s="14" t="s">
        <v>8399</v>
      </c>
      <c r="O103" s="14" t="str">
        <f>"'"&amp;IFERROR(TabClienteLocalidade4[[#This Row],[Lat]],"")&amp;"'"</f>
        <v>'-8.7156486'</v>
      </c>
      <c r="P103" s="14" t="s">
        <v>8399</v>
      </c>
      <c r="Q103" s="14" t="str">
        <f>"'"&amp;IFERROR(TabClienteLocalidade4[[#This Row],[Log]],"")&amp;"'"</f>
        <v>'-36.414718'</v>
      </c>
      <c r="R103" s="14" t="s">
        <v>8399</v>
      </c>
      <c r="S103" s="14" t="str">
        <f t="shared" si="3"/>
        <v>'0'</v>
      </c>
      <c r="T103" s="213" t="s">
        <v>8397</v>
      </c>
      <c r="V103" s="145" t="s">
        <v>338</v>
      </c>
      <c r="W103" s="145" t="s">
        <v>8110</v>
      </c>
      <c r="X103" s="145" t="s">
        <v>8115</v>
      </c>
      <c r="Y103" s="176" t="s">
        <v>1244</v>
      </c>
      <c r="Z103" s="176" t="s">
        <v>8115</v>
      </c>
      <c r="AA103" s="147">
        <f>COUNTIFS(EtaCliente!B:B,AB103,EtaCliente!B:B,"&gt;&amp;1")</f>
        <v>1</v>
      </c>
      <c r="AB103" s="146" t="str">
        <f>IF(TabClienteLocalidade4[[#This Row],[Cliente]]="","",TabClienteLocalidade4[[#This Row],[Cliente]]&amp;" - "&amp;TabClienteLocalidade4[[#This Row],[Localidade]])</f>
        <v>COMPESA - JUPI</v>
      </c>
      <c r="AC103" s="191" t="s">
        <v>8747</v>
      </c>
      <c r="AD103" s="191" t="s">
        <v>8748</v>
      </c>
      <c r="AE103" s="191"/>
      <c r="AF103" s="191"/>
      <c r="AG103" s="191"/>
      <c r="AH103" s="191" t="str">
        <f>TabClienteLocalidade4[[#This Row],[Cliente]]&amp;" | "&amp;TabClienteLocalidade4[[#This Row],[Localidade]]</f>
        <v>COMPESA | JUPI</v>
      </c>
    </row>
    <row r="104" spans="1:34" x14ac:dyDescent="0.2">
      <c r="A104" s="14" t="str">
        <f t="shared" si="2"/>
        <v>(648, 'COMPESA', 'IPOJUCA', 'SERRA DOS VENTOS', 'SERRA DO VENTO, BELO JARDIM', 'PE', '-8.2270867', '-36.3599608', '0'),</v>
      </c>
      <c r="B104" s="14" t="s">
        <v>8395</v>
      </c>
      <c r="C104" s="14">
        <v>648</v>
      </c>
      <c r="D104" s="14" t="s">
        <v>8399</v>
      </c>
      <c r="E104" s="14" t="str">
        <f>"'"&amp;TabClienteLocalidade4[[#This Row],[Cliente]]&amp;"'"</f>
        <v>'COMPESA'</v>
      </c>
      <c r="F104" s="14" t="s">
        <v>8399</v>
      </c>
      <c r="G104" s="14" t="str">
        <f>"'"&amp;TabClienteLocalidade4[[#This Row],[Regional]]&amp;"'"</f>
        <v>'IPOJUCA'</v>
      </c>
      <c r="H104" s="14" t="s">
        <v>8399</v>
      </c>
      <c r="I104" s="14" t="str">
        <f>"'"&amp;TabClienteLocalidade4[[#This Row],[Localidade]]&amp;"'"</f>
        <v>'SERRA DOS VENTOS'</v>
      </c>
      <c r="J104" s="14" t="s">
        <v>8399</v>
      </c>
      <c r="K104" s="14" t="str">
        <f>"'"&amp;TabClienteLocalidade4[[#This Row],[Colunas2]]&amp;"'"</f>
        <v>'SERRA DO VENTO, BELO JARDIM'</v>
      </c>
      <c r="L104" s="14" t="s">
        <v>8399</v>
      </c>
      <c r="M104" s="14" t="str">
        <f>"'"&amp;TabClienteLocalidade4[[#This Row],[UF]]&amp;"'"</f>
        <v>'PE'</v>
      </c>
      <c r="N104" s="14" t="s">
        <v>8399</v>
      </c>
      <c r="O104" s="14" t="str">
        <f>"'"&amp;IFERROR(TabClienteLocalidade4[[#This Row],[Lat]],"")&amp;"'"</f>
        <v>'-8.2270867'</v>
      </c>
      <c r="P104" s="14" t="s">
        <v>8399</v>
      </c>
      <c r="Q104" s="14" t="str">
        <f>"'"&amp;IFERROR(TabClienteLocalidade4[[#This Row],[Log]],"")&amp;"'"</f>
        <v>'-36.3599608'</v>
      </c>
      <c r="R104" s="14" t="s">
        <v>8399</v>
      </c>
      <c r="S104" s="14" t="str">
        <f t="shared" si="3"/>
        <v>'0'</v>
      </c>
      <c r="T104" s="213" t="s">
        <v>8397</v>
      </c>
      <c r="V104" s="145" t="s">
        <v>338</v>
      </c>
      <c r="W104" s="145" t="s">
        <v>8110</v>
      </c>
      <c r="X104" s="145" t="s">
        <v>8528</v>
      </c>
      <c r="Y104" s="176" t="s">
        <v>1244</v>
      </c>
      <c r="Z104" s="176" t="s">
        <v>8594</v>
      </c>
      <c r="AA104" s="147">
        <f>COUNTIFS(EtaCliente!B:B,AB104,EtaCliente!B:B,"&gt;&amp;1")</f>
        <v>0</v>
      </c>
      <c r="AB104" s="146" t="str">
        <f>IF(TabClienteLocalidade4[[#This Row],[Cliente]]="","",TabClienteLocalidade4[[#This Row],[Cliente]]&amp;" - "&amp;TabClienteLocalidade4[[#This Row],[Localidade]])</f>
        <v>COMPESA - SERRA DOS VENTOS</v>
      </c>
      <c r="AC104" s="191" t="s">
        <v>8749</v>
      </c>
      <c r="AD104" s="191" t="s">
        <v>8750</v>
      </c>
      <c r="AE104" s="191"/>
      <c r="AF104" s="191"/>
      <c r="AG104" s="191"/>
      <c r="AH104" s="191" t="str">
        <f>TabClienteLocalidade4[[#This Row],[Cliente]]&amp;" | "&amp;TabClienteLocalidade4[[#This Row],[Localidade]]</f>
        <v>COMPESA | SERRA DOS VENTOS</v>
      </c>
    </row>
    <row r="105" spans="1:34" x14ac:dyDescent="0.2">
      <c r="A105" s="14" t="str">
        <f t="shared" si="2"/>
        <v>(649, 'COMPESA', 'MERIDIONAL', 'AGUAS BELAS', 'AGUAS BELAS', 'PE', '-9.1031945', '-37.1068633', '0'),</v>
      </c>
      <c r="B105" s="14" t="s">
        <v>8395</v>
      </c>
      <c r="C105" s="14">
        <v>649</v>
      </c>
      <c r="D105" s="14" t="s">
        <v>8399</v>
      </c>
      <c r="E105" s="14" t="str">
        <f>"'"&amp;TabClienteLocalidade4[[#This Row],[Cliente]]&amp;"'"</f>
        <v>'COMPESA'</v>
      </c>
      <c r="F105" s="14" t="s">
        <v>8399</v>
      </c>
      <c r="G105" s="14" t="str">
        <f>"'"&amp;TabClienteLocalidade4[[#This Row],[Regional]]&amp;"'"</f>
        <v>'MERIDIONAL'</v>
      </c>
      <c r="H105" s="14" t="s">
        <v>8399</v>
      </c>
      <c r="I105" s="14" t="str">
        <f>"'"&amp;TabClienteLocalidade4[[#This Row],[Localidade]]&amp;"'"</f>
        <v>'AGUAS BELAS'</v>
      </c>
      <c r="J105" s="14" t="s">
        <v>8399</v>
      </c>
      <c r="K105" s="14" t="str">
        <f>"'"&amp;TabClienteLocalidade4[[#This Row],[Colunas2]]&amp;"'"</f>
        <v>'AGUAS BELAS'</v>
      </c>
      <c r="L105" s="14" t="s">
        <v>8399</v>
      </c>
      <c r="M105" s="14" t="str">
        <f>"'"&amp;TabClienteLocalidade4[[#This Row],[UF]]&amp;"'"</f>
        <v>'PE'</v>
      </c>
      <c r="N105" s="14" t="s">
        <v>8399</v>
      </c>
      <c r="O105" s="14" t="str">
        <f>"'"&amp;IFERROR(TabClienteLocalidade4[[#This Row],[Lat]],"")&amp;"'"</f>
        <v>'-9.1031945'</v>
      </c>
      <c r="P105" s="14" t="s">
        <v>8399</v>
      </c>
      <c r="Q105" s="14" t="str">
        <f>"'"&amp;IFERROR(TabClienteLocalidade4[[#This Row],[Log]],"")&amp;"'"</f>
        <v>'-37.1068633'</v>
      </c>
      <c r="R105" s="14" t="s">
        <v>8399</v>
      </c>
      <c r="S105" s="14" t="str">
        <f t="shared" si="3"/>
        <v>'0'</v>
      </c>
      <c r="T105" s="213" t="s">
        <v>8397</v>
      </c>
      <c r="V105" s="145" t="s">
        <v>338</v>
      </c>
      <c r="W105" s="143" t="s">
        <v>8484</v>
      </c>
      <c r="X105" s="145" t="s">
        <v>1634</v>
      </c>
      <c r="Y105" s="176" t="s">
        <v>1244</v>
      </c>
      <c r="Z105" s="176" t="s">
        <v>1634</v>
      </c>
      <c r="AA105" s="147">
        <f>COUNTIFS(EtaCliente!B:B,AB105,EtaCliente!B:B,"&gt;&amp;1")</f>
        <v>1</v>
      </c>
      <c r="AB105" s="147" t="str">
        <f>IF(TabClienteLocalidade4[[#This Row],[Cliente]]="","",TabClienteLocalidade4[[#This Row],[Cliente]]&amp;" - "&amp;TabClienteLocalidade4[[#This Row],[Localidade]])</f>
        <v>COMPESA - AGUAS BELAS</v>
      </c>
      <c r="AC105" s="191" t="s">
        <v>8751</v>
      </c>
      <c r="AD105" s="191" t="s">
        <v>8752</v>
      </c>
      <c r="AE105" s="191"/>
      <c r="AF105" s="191"/>
      <c r="AG105" s="191"/>
      <c r="AH105" s="191" t="str">
        <f>TabClienteLocalidade4[[#This Row],[Cliente]]&amp;" | "&amp;TabClienteLocalidade4[[#This Row],[Localidade]]</f>
        <v>COMPESA | AGUAS BELAS</v>
      </c>
    </row>
    <row r="106" spans="1:34" x14ac:dyDescent="0.2">
      <c r="A106" s="14" t="str">
        <f t="shared" si="2"/>
        <v>(650, 'COMPESA', 'MERIDIONAL', 'BOM CONSELHO', 'BOM CONSELHO', 'PE', '', '', '0'),</v>
      </c>
      <c r="B106" s="14" t="s">
        <v>8395</v>
      </c>
      <c r="C106" s="14">
        <v>650</v>
      </c>
      <c r="D106" s="14" t="s">
        <v>8399</v>
      </c>
      <c r="E106" s="14" t="str">
        <f>"'"&amp;TabClienteLocalidade4[[#This Row],[Cliente]]&amp;"'"</f>
        <v>'COMPESA'</v>
      </c>
      <c r="F106" s="14" t="s">
        <v>8399</v>
      </c>
      <c r="G106" s="14" t="str">
        <f>"'"&amp;TabClienteLocalidade4[[#This Row],[Regional]]&amp;"'"</f>
        <v>'MERIDIONAL'</v>
      </c>
      <c r="H106" s="14" t="s">
        <v>8399</v>
      </c>
      <c r="I106" s="14" t="str">
        <f>"'"&amp;TabClienteLocalidade4[[#This Row],[Localidade]]&amp;"'"</f>
        <v>'BOM CONSELHO'</v>
      </c>
      <c r="J106" s="14" t="s">
        <v>8399</v>
      </c>
      <c r="K106" s="14" t="str">
        <f>"'"&amp;TabClienteLocalidade4[[#This Row],[Colunas2]]&amp;"'"</f>
        <v>'BOM CONSELHO'</v>
      </c>
      <c r="L106" s="14" t="s">
        <v>8399</v>
      </c>
      <c r="M106" s="14" t="str">
        <f>"'"&amp;TabClienteLocalidade4[[#This Row],[UF]]&amp;"'"</f>
        <v>'PE'</v>
      </c>
      <c r="N106" s="14" t="s">
        <v>8399</v>
      </c>
      <c r="O106" s="14" t="str">
        <f>"'"&amp;IFERROR(TabClienteLocalidade4[[#This Row],[Lat]],"")&amp;"'"</f>
        <v>''</v>
      </c>
      <c r="P106" s="14" t="s">
        <v>8399</v>
      </c>
      <c r="Q106" s="14" t="str">
        <f>"'"&amp;IFERROR(TabClienteLocalidade4[[#This Row],[Log]],"")&amp;"'"</f>
        <v>''</v>
      </c>
      <c r="R106" s="14" t="s">
        <v>8399</v>
      </c>
      <c r="S106" s="14" t="str">
        <f t="shared" si="3"/>
        <v>'0'</v>
      </c>
      <c r="T106" s="213" t="s">
        <v>8397</v>
      </c>
      <c r="V106" s="145" t="s">
        <v>338</v>
      </c>
      <c r="W106" s="143" t="s">
        <v>8484</v>
      </c>
      <c r="X106" s="145" t="s">
        <v>1645</v>
      </c>
      <c r="Y106" s="176" t="s">
        <v>1244</v>
      </c>
      <c r="Z106" s="176" t="s">
        <v>1645</v>
      </c>
      <c r="AA106" s="147">
        <f>COUNTIFS(EtaCliente!B:B,AB106,EtaCliente!B:B,"&gt;&amp;1")</f>
        <v>1</v>
      </c>
      <c r="AB106" s="147" t="str">
        <f>IF(TabClienteLocalidade4[[#This Row],[Cliente]]="","",TabClienteLocalidade4[[#This Row],[Cliente]]&amp;" - "&amp;TabClienteLocalidade4[[#This Row],[Localidade]])</f>
        <v>COMPESA - BOM CONSELHO</v>
      </c>
      <c r="AC106" s="191"/>
      <c r="AD106" s="191"/>
      <c r="AE106" s="191"/>
      <c r="AF106" s="191"/>
      <c r="AG106" s="191"/>
      <c r="AH106" s="191" t="str">
        <f>TabClienteLocalidade4[[#This Row],[Cliente]]&amp;" | "&amp;TabClienteLocalidade4[[#This Row],[Localidade]]</f>
        <v>COMPESA | BOM CONSELHO</v>
      </c>
    </row>
    <row r="107" spans="1:34" x14ac:dyDescent="0.2">
      <c r="A107" s="14" t="str">
        <f t="shared" si="2"/>
        <v>(651, 'COMPESA', 'MERIDIONAL', 'BREJAO', 'BREJAO', 'PE', '-9.0243923', '-36.5666984', '0'),</v>
      </c>
      <c r="B107" s="14" t="s">
        <v>8395</v>
      </c>
      <c r="C107" s="14">
        <v>651</v>
      </c>
      <c r="D107" s="14" t="s">
        <v>8399</v>
      </c>
      <c r="E107" s="14" t="str">
        <f>"'"&amp;TabClienteLocalidade4[[#This Row],[Cliente]]&amp;"'"</f>
        <v>'COMPESA'</v>
      </c>
      <c r="F107" s="14" t="s">
        <v>8399</v>
      </c>
      <c r="G107" s="14" t="str">
        <f>"'"&amp;TabClienteLocalidade4[[#This Row],[Regional]]&amp;"'"</f>
        <v>'MERIDIONAL'</v>
      </c>
      <c r="H107" s="14" t="s">
        <v>8399</v>
      </c>
      <c r="I107" s="14" t="str">
        <f>"'"&amp;TabClienteLocalidade4[[#This Row],[Localidade]]&amp;"'"</f>
        <v>'BREJAO'</v>
      </c>
      <c r="J107" s="14" t="s">
        <v>8399</v>
      </c>
      <c r="K107" s="14" t="str">
        <f>"'"&amp;TabClienteLocalidade4[[#This Row],[Colunas2]]&amp;"'"</f>
        <v>'BREJAO'</v>
      </c>
      <c r="L107" s="14" t="s">
        <v>8399</v>
      </c>
      <c r="M107" s="14" t="str">
        <f>"'"&amp;TabClienteLocalidade4[[#This Row],[UF]]&amp;"'"</f>
        <v>'PE'</v>
      </c>
      <c r="N107" s="14" t="s">
        <v>8399</v>
      </c>
      <c r="O107" s="14" t="str">
        <f>"'"&amp;IFERROR(TabClienteLocalidade4[[#This Row],[Lat]],"")&amp;"'"</f>
        <v>'-9.0243923'</v>
      </c>
      <c r="P107" s="14" t="s">
        <v>8399</v>
      </c>
      <c r="Q107" s="14" t="str">
        <f>"'"&amp;IFERROR(TabClienteLocalidade4[[#This Row],[Log]],"")&amp;"'"</f>
        <v>'-36.5666984'</v>
      </c>
      <c r="R107" s="14" t="s">
        <v>8399</v>
      </c>
      <c r="S107" s="14" t="str">
        <f t="shared" si="3"/>
        <v>'0'</v>
      </c>
      <c r="T107" s="213" t="s">
        <v>8397</v>
      </c>
      <c r="V107" s="145" t="s">
        <v>338</v>
      </c>
      <c r="W107" s="194" t="s">
        <v>8484</v>
      </c>
      <c r="X107" s="214" t="s">
        <v>8096</v>
      </c>
      <c r="Y107" s="191" t="s">
        <v>1244</v>
      </c>
      <c r="Z107" s="191" t="s">
        <v>8096</v>
      </c>
      <c r="AA107" s="191">
        <f>COUNTIFS(EtaCliente!B:B,AB107,EtaCliente!B:B,"&gt;&amp;1")</f>
        <v>1</v>
      </c>
      <c r="AB107" s="191" t="str">
        <f>IF(TabClienteLocalidade4[[#This Row],[Cliente]]="","",TabClienteLocalidade4[[#This Row],[Cliente]]&amp;" - "&amp;TabClienteLocalidade4[[#This Row],[Localidade]])</f>
        <v>COMPESA - BREJAO</v>
      </c>
      <c r="AC107" s="191" t="s">
        <v>8753</v>
      </c>
      <c r="AD107" s="191" t="s">
        <v>8754</v>
      </c>
      <c r="AE107" s="191"/>
      <c r="AF107" s="191"/>
      <c r="AG107" s="191"/>
      <c r="AH107" s="191" t="str">
        <f>TabClienteLocalidade4[[#This Row],[Cliente]]&amp;" | "&amp;TabClienteLocalidade4[[#This Row],[Localidade]]</f>
        <v>COMPESA | BREJAO</v>
      </c>
    </row>
    <row r="108" spans="1:34" x14ac:dyDescent="0.2">
      <c r="A108" s="14" t="str">
        <f t="shared" si="2"/>
        <v>(652, 'COMPESA', 'MERIDIONAL', 'CAPOEIRAS', 'CAPOEIRAS', 'PE', '-8.7389949', '-36.6286454', '0'),</v>
      </c>
      <c r="B108" s="14" t="s">
        <v>8395</v>
      </c>
      <c r="C108" s="14">
        <v>652</v>
      </c>
      <c r="D108" s="14" t="s">
        <v>8399</v>
      </c>
      <c r="E108" s="14" t="str">
        <f>"'"&amp;TabClienteLocalidade4[[#This Row],[Cliente]]&amp;"'"</f>
        <v>'COMPESA'</v>
      </c>
      <c r="F108" s="14" t="s">
        <v>8399</v>
      </c>
      <c r="G108" s="14" t="str">
        <f>"'"&amp;TabClienteLocalidade4[[#This Row],[Regional]]&amp;"'"</f>
        <v>'MERIDIONAL'</v>
      </c>
      <c r="H108" s="14" t="s">
        <v>8399</v>
      </c>
      <c r="I108" s="14" t="str">
        <f>"'"&amp;TabClienteLocalidade4[[#This Row],[Localidade]]&amp;"'"</f>
        <v>'CAPOEIRAS'</v>
      </c>
      <c r="J108" s="14" t="s">
        <v>8399</v>
      </c>
      <c r="K108" s="14" t="str">
        <f>"'"&amp;TabClienteLocalidade4[[#This Row],[Colunas2]]&amp;"'"</f>
        <v>'CAPOEIRAS'</v>
      </c>
      <c r="L108" s="14" t="s">
        <v>8399</v>
      </c>
      <c r="M108" s="14" t="str">
        <f>"'"&amp;TabClienteLocalidade4[[#This Row],[UF]]&amp;"'"</f>
        <v>'PE'</v>
      </c>
      <c r="N108" s="14" t="s">
        <v>8399</v>
      </c>
      <c r="O108" s="14" t="str">
        <f>"'"&amp;IFERROR(TabClienteLocalidade4[[#This Row],[Lat]],"")&amp;"'"</f>
        <v>'-8.7389949'</v>
      </c>
      <c r="P108" s="14" t="s">
        <v>8399</v>
      </c>
      <c r="Q108" s="14" t="str">
        <f>"'"&amp;IFERROR(TabClienteLocalidade4[[#This Row],[Log]],"")&amp;"'"</f>
        <v>'-36.6286454'</v>
      </c>
      <c r="R108" s="14" t="s">
        <v>8399</v>
      </c>
      <c r="S108" s="14" t="str">
        <f t="shared" si="3"/>
        <v>'0'</v>
      </c>
      <c r="T108" s="213" t="s">
        <v>8397</v>
      </c>
      <c r="V108" s="145" t="s">
        <v>338</v>
      </c>
      <c r="W108" s="194" t="s">
        <v>8484</v>
      </c>
      <c r="X108" s="194" t="s">
        <v>8189</v>
      </c>
      <c r="Y108" s="191" t="s">
        <v>1244</v>
      </c>
      <c r="Z108" s="191" t="s">
        <v>8189</v>
      </c>
      <c r="AA108" s="191">
        <f>COUNTIFS(EtaCliente!B:B,AB108,EtaCliente!B:B,"&gt;&amp;1")</f>
        <v>0</v>
      </c>
      <c r="AB108" s="191" t="str">
        <f>IF(TabClienteLocalidade4[[#This Row],[Cliente]]="","",TabClienteLocalidade4[[#This Row],[Cliente]]&amp;" - "&amp;TabClienteLocalidade4[[#This Row],[Localidade]])</f>
        <v>COMPESA - CAPOEIRAS</v>
      </c>
      <c r="AC108" s="191" t="s">
        <v>8755</v>
      </c>
      <c r="AD108" s="191" t="s">
        <v>8756</v>
      </c>
      <c r="AE108" s="191"/>
      <c r="AF108" s="191"/>
      <c r="AG108" s="191"/>
      <c r="AH108" s="191" t="str">
        <f>TabClienteLocalidade4[[#This Row],[Cliente]]&amp;" | "&amp;TabClienteLocalidade4[[#This Row],[Localidade]]</f>
        <v>COMPESA | CAPOEIRAS</v>
      </c>
    </row>
    <row r="109" spans="1:34" x14ac:dyDescent="0.2">
      <c r="A109" s="14" t="str">
        <f t="shared" si="2"/>
        <v>(653, 'COMPESA', 'MERIDIONAL', 'CORRENTES', 'CORRENTES', 'PE', '', '', '0'),</v>
      </c>
      <c r="B109" s="14" t="s">
        <v>8395</v>
      </c>
      <c r="C109" s="14">
        <v>653</v>
      </c>
      <c r="D109" s="14" t="s">
        <v>8399</v>
      </c>
      <c r="E109" s="14" t="str">
        <f>"'"&amp;TabClienteLocalidade4[[#This Row],[Cliente]]&amp;"'"</f>
        <v>'COMPESA'</v>
      </c>
      <c r="F109" s="14" t="s">
        <v>8399</v>
      </c>
      <c r="G109" s="14" t="str">
        <f>"'"&amp;TabClienteLocalidade4[[#This Row],[Regional]]&amp;"'"</f>
        <v>'MERIDIONAL'</v>
      </c>
      <c r="H109" s="14" t="s">
        <v>8399</v>
      </c>
      <c r="I109" s="14" t="str">
        <f>"'"&amp;TabClienteLocalidade4[[#This Row],[Localidade]]&amp;"'"</f>
        <v>'CORRENTES'</v>
      </c>
      <c r="J109" s="14" t="s">
        <v>8399</v>
      </c>
      <c r="K109" s="14" t="str">
        <f>"'"&amp;TabClienteLocalidade4[[#This Row],[Colunas2]]&amp;"'"</f>
        <v>'CORRENTES'</v>
      </c>
      <c r="L109" s="14" t="s">
        <v>8399</v>
      </c>
      <c r="M109" s="14" t="str">
        <f>"'"&amp;TabClienteLocalidade4[[#This Row],[UF]]&amp;"'"</f>
        <v>'PE'</v>
      </c>
      <c r="N109" s="14" t="s">
        <v>8399</v>
      </c>
      <c r="O109" s="14" t="str">
        <f>"'"&amp;IFERROR(TabClienteLocalidade4[[#This Row],[Lat]],"")&amp;"'"</f>
        <v>''</v>
      </c>
      <c r="P109" s="14" t="s">
        <v>8399</v>
      </c>
      <c r="Q109" s="14" t="str">
        <f>"'"&amp;IFERROR(TabClienteLocalidade4[[#This Row],[Log]],"")&amp;"'"</f>
        <v>''</v>
      </c>
      <c r="R109" s="14" t="s">
        <v>8399</v>
      </c>
      <c r="S109" s="14" t="str">
        <f t="shared" si="3"/>
        <v>'0'</v>
      </c>
      <c r="T109" s="213" t="s">
        <v>8397</v>
      </c>
      <c r="V109" s="145" t="s">
        <v>338</v>
      </c>
      <c r="W109" s="145" t="s">
        <v>8484</v>
      </c>
      <c r="X109" s="145" t="s">
        <v>8104</v>
      </c>
      <c r="Y109" s="176" t="s">
        <v>1244</v>
      </c>
      <c r="Z109" s="176" t="s">
        <v>8104</v>
      </c>
      <c r="AA109" s="147">
        <f>COUNTIFS(EtaCliente!B:B,AB109,EtaCliente!B:B,"&gt;&amp;1")</f>
        <v>1</v>
      </c>
      <c r="AB109" s="147" t="str">
        <f>IF(TabClienteLocalidade4[[#This Row],[Cliente]]="","",TabClienteLocalidade4[[#This Row],[Cliente]]&amp;" - "&amp;TabClienteLocalidade4[[#This Row],[Localidade]])</f>
        <v>COMPESA - CORRENTES</v>
      </c>
      <c r="AC109" s="191"/>
      <c r="AD109" s="191"/>
      <c r="AE109" s="191"/>
      <c r="AF109" s="191"/>
      <c r="AG109" s="191"/>
      <c r="AH109" s="191" t="str">
        <f>TabClienteLocalidade4[[#This Row],[Cliente]]&amp;" | "&amp;TabClienteLocalidade4[[#This Row],[Localidade]]</f>
        <v>COMPESA | CORRENTES</v>
      </c>
    </row>
    <row r="110" spans="1:34" x14ac:dyDescent="0.2">
      <c r="A110" s="14" t="str">
        <f t="shared" si="2"/>
        <v>(654, 'COMPESA', 'MERIDIONAL', 'LAGOA DO OURO', 'LAGOA DO OURO', 'PE', '-9.1227576', '-36.4608917', '0'),</v>
      </c>
      <c r="B110" s="14" t="s">
        <v>8395</v>
      </c>
      <c r="C110" s="14">
        <v>654</v>
      </c>
      <c r="D110" s="14" t="s">
        <v>8399</v>
      </c>
      <c r="E110" s="14" t="str">
        <f>"'"&amp;TabClienteLocalidade4[[#This Row],[Cliente]]&amp;"'"</f>
        <v>'COMPESA'</v>
      </c>
      <c r="F110" s="14" t="s">
        <v>8399</v>
      </c>
      <c r="G110" s="14" t="str">
        <f>"'"&amp;TabClienteLocalidade4[[#This Row],[Regional]]&amp;"'"</f>
        <v>'MERIDIONAL'</v>
      </c>
      <c r="H110" s="14" t="s">
        <v>8399</v>
      </c>
      <c r="I110" s="14" t="str">
        <f>"'"&amp;TabClienteLocalidade4[[#This Row],[Localidade]]&amp;"'"</f>
        <v>'LAGOA DO OURO'</v>
      </c>
      <c r="J110" s="14" t="s">
        <v>8399</v>
      </c>
      <c r="K110" s="14" t="str">
        <f>"'"&amp;TabClienteLocalidade4[[#This Row],[Colunas2]]&amp;"'"</f>
        <v>'LAGOA DO OURO'</v>
      </c>
      <c r="L110" s="14" t="s">
        <v>8399</v>
      </c>
      <c r="M110" s="14" t="str">
        <f>"'"&amp;TabClienteLocalidade4[[#This Row],[UF]]&amp;"'"</f>
        <v>'PE'</v>
      </c>
      <c r="N110" s="14" t="s">
        <v>8399</v>
      </c>
      <c r="O110" s="14" t="str">
        <f>"'"&amp;IFERROR(TabClienteLocalidade4[[#This Row],[Lat]],"")&amp;"'"</f>
        <v>'-9.1227576'</v>
      </c>
      <c r="P110" s="14" t="s">
        <v>8399</v>
      </c>
      <c r="Q110" s="14" t="str">
        <f>"'"&amp;IFERROR(TabClienteLocalidade4[[#This Row],[Log]],"")&amp;"'"</f>
        <v>'-36.4608917'</v>
      </c>
      <c r="R110" s="14" t="s">
        <v>8399</v>
      </c>
      <c r="S110" s="14" t="str">
        <f t="shared" si="3"/>
        <v>'0'</v>
      </c>
      <c r="T110" s="213" t="s">
        <v>8397</v>
      </c>
      <c r="V110" s="145" t="s">
        <v>338</v>
      </c>
      <c r="W110" s="188" t="s">
        <v>8484</v>
      </c>
      <c r="X110" s="188" t="s">
        <v>8529</v>
      </c>
      <c r="Y110" s="189" t="s">
        <v>1244</v>
      </c>
      <c r="Z110" s="189" t="s">
        <v>8529</v>
      </c>
      <c r="AA110" s="189">
        <f>COUNTIFS(EtaCliente!B:B,AB110,EtaCliente!B:B,"&gt;&amp;1")</f>
        <v>0</v>
      </c>
      <c r="AB110" s="189" t="str">
        <f>IF(TabClienteLocalidade4[[#This Row],[Cliente]]="","",TabClienteLocalidade4[[#This Row],[Cliente]]&amp;" - "&amp;TabClienteLocalidade4[[#This Row],[Localidade]])</f>
        <v>COMPESA - LAGOA DO OURO</v>
      </c>
      <c r="AC110" s="191" t="s">
        <v>8757</v>
      </c>
      <c r="AD110" s="191" t="s">
        <v>8758</v>
      </c>
      <c r="AE110" s="191"/>
      <c r="AF110" s="191"/>
      <c r="AG110" s="191"/>
      <c r="AH110" s="191" t="str">
        <f>TabClienteLocalidade4[[#This Row],[Cliente]]&amp;" | "&amp;TabClienteLocalidade4[[#This Row],[Localidade]]</f>
        <v>COMPESA | LAGOA DO OURO</v>
      </c>
    </row>
    <row r="111" spans="1:34" x14ac:dyDescent="0.2">
      <c r="A111" s="14" t="str">
        <f t="shared" si="2"/>
        <v>(655, 'COMPESA', 'MERIDIONAL', 'SAO PEDRO', 'GARANHUNS', 'PE', '', '', '0'),</v>
      </c>
      <c r="B111" s="14" t="s">
        <v>8395</v>
      </c>
      <c r="C111" s="14">
        <v>655</v>
      </c>
      <c r="D111" s="14" t="s">
        <v>8399</v>
      </c>
      <c r="E111" s="14" t="str">
        <f>"'"&amp;TabClienteLocalidade4[[#This Row],[Cliente]]&amp;"'"</f>
        <v>'COMPESA'</v>
      </c>
      <c r="F111" s="14" t="s">
        <v>8399</v>
      </c>
      <c r="G111" s="14" t="str">
        <f>"'"&amp;TabClienteLocalidade4[[#This Row],[Regional]]&amp;"'"</f>
        <v>'MERIDIONAL'</v>
      </c>
      <c r="H111" s="14" t="s">
        <v>8399</v>
      </c>
      <c r="I111" s="14" t="str">
        <f>"'"&amp;TabClienteLocalidade4[[#This Row],[Localidade]]&amp;"'"</f>
        <v>'SAO PEDRO'</v>
      </c>
      <c r="J111" s="14" t="s">
        <v>8399</v>
      </c>
      <c r="K111" s="14" t="str">
        <f>"'"&amp;TabClienteLocalidade4[[#This Row],[Colunas2]]&amp;"'"</f>
        <v>'GARANHUNS'</v>
      </c>
      <c r="L111" s="14" t="s">
        <v>8399</v>
      </c>
      <c r="M111" s="14" t="str">
        <f>"'"&amp;TabClienteLocalidade4[[#This Row],[UF]]&amp;"'"</f>
        <v>'PE'</v>
      </c>
      <c r="N111" s="14" t="s">
        <v>8399</v>
      </c>
      <c r="O111" s="14" t="str">
        <f>"'"&amp;IFERROR(TabClienteLocalidade4[[#This Row],[Lat]],"")&amp;"'"</f>
        <v>''</v>
      </c>
      <c r="P111" s="14" t="s">
        <v>8399</v>
      </c>
      <c r="Q111" s="14" t="str">
        <f>"'"&amp;IFERROR(TabClienteLocalidade4[[#This Row],[Log]],"")&amp;"'"</f>
        <v>''</v>
      </c>
      <c r="R111" s="14" t="s">
        <v>8399</v>
      </c>
      <c r="S111" s="14" t="str">
        <f t="shared" si="3"/>
        <v>'0'</v>
      </c>
      <c r="T111" s="213" t="s">
        <v>8397</v>
      </c>
      <c r="V111" s="145" t="s">
        <v>338</v>
      </c>
      <c r="W111" s="143" t="s">
        <v>8484</v>
      </c>
      <c r="X111" s="145" t="s">
        <v>7388</v>
      </c>
      <c r="Y111" s="176" t="s">
        <v>1244</v>
      </c>
      <c r="Z111" s="176" t="s">
        <v>1661</v>
      </c>
      <c r="AA111" s="147">
        <f>COUNTIFS(EtaCliente!B:B,AB111,EtaCliente!B:B,"&gt;&amp;1")</f>
        <v>0</v>
      </c>
      <c r="AB111" s="147" t="str">
        <f>IF(TabClienteLocalidade4[[#This Row],[Cliente]]="","",TabClienteLocalidade4[[#This Row],[Cliente]]&amp;" - "&amp;TabClienteLocalidade4[[#This Row],[Localidade]])</f>
        <v>COMPESA - SAO PEDRO</v>
      </c>
      <c r="AC111" s="191"/>
      <c r="AD111" s="191"/>
      <c r="AE111" s="191"/>
      <c r="AF111" s="191"/>
      <c r="AG111" s="191"/>
      <c r="AH111" s="191" t="str">
        <f>TabClienteLocalidade4[[#This Row],[Cliente]]&amp;" | "&amp;TabClienteLocalidade4[[#This Row],[Localidade]]</f>
        <v>COMPESA | SAO PEDRO</v>
      </c>
    </row>
    <row r="112" spans="1:34" x14ac:dyDescent="0.2">
      <c r="A112" s="14" t="str">
        <f t="shared" si="2"/>
        <v>(656, 'COMPESA', 'MERIDIONAL', 'TEREZINHA', 'TEREZINHA', 'PE', '', '', '0'),</v>
      </c>
      <c r="B112" s="14" t="s">
        <v>8395</v>
      </c>
      <c r="C112" s="14">
        <v>656</v>
      </c>
      <c r="D112" s="14" t="s">
        <v>8399</v>
      </c>
      <c r="E112" s="14" t="str">
        <f>"'"&amp;TabClienteLocalidade4[[#This Row],[Cliente]]&amp;"'"</f>
        <v>'COMPESA'</v>
      </c>
      <c r="F112" s="14" t="s">
        <v>8399</v>
      </c>
      <c r="G112" s="14" t="str">
        <f>"'"&amp;TabClienteLocalidade4[[#This Row],[Regional]]&amp;"'"</f>
        <v>'MERIDIONAL'</v>
      </c>
      <c r="H112" s="14" t="s">
        <v>8399</v>
      </c>
      <c r="I112" s="14" t="str">
        <f>"'"&amp;TabClienteLocalidade4[[#This Row],[Localidade]]&amp;"'"</f>
        <v>'TEREZINHA'</v>
      </c>
      <c r="J112" s="14" t="s">
        <v>8399</v>
      </c>
      <c r="K112" s="14" t="str">
        <f>"'"&amp;TabClienteLocalidade4[[#This Row],[Colunas2]]&amp;"'"</f>
        <v>'TEREZINHA'</v>
      </c>
      <c r="L112" s="14" t="s">
        <v>8399</v>
      </c>
      <c r="M112" s="14" t="str">
        <f>"'"&amp;TabClienteLocalidade4[[#This Row],[UF]]&amp;"'"</f>
        <v>'PE'</v>
      </c>
      <c r="N112" s="14" t="s">
        <v>8399</v>
      </c>
      <c r="O112" s="14" t="str">
        <f>"'"&amp;IFERROR(TabClienteLocalidade4[[#This Row],[Lat]],"")&amp;"'"</f>
        <v>''</v>
      </c>
      <c r="P112" s="14" t="s">
        <v>8399</v>
      </c>
      <c r="Q112" s="14" t="str">
        <f>"'"&amp;IFERROR(TabClienteLocalidade4[[#This Row],[Log]],"")&amp;"'"</f>
        <v>''</v>
      </c>
      <c r="R112" s="14" t="s">
        <v>8399</v>
      </c>
      <c r="S112" s="14" t="str">
        <f t="shared" si="3"/>
        <v>'0'</v>
      </c>
      <c r="T112" s="213" t="s">
        <v>8397</v>
      </c>
      <c r="V112" s="145" t="s">
        <v>338</v>
      </c>
      <c r="W112" s="143" t="s">
        <v>8484</v>
      </c>
      <c r="X112" s="145" t="s">
        <v>8530</v>
      </c>
      <c r="Y112" s="176" t="s">
        <v>1244</v>
      </c>
      <c r="Z112" s="176" t="s">
        <v>8530</v>
      </c>
      <c r="AA112" s="147">
        <f>COUNTIFS(EtaCliente!B:B,AB112,EtaCliente!B:B,"&gt;&amp;1")</f>
        <v>0</v>
      </c>
      <c r="AB112" s="147" t="str">
        <f>IF(TabClienteLocalidade4[[#This Row],[Cliente]]="","",TabClienteLocalidade4[[#This Row],[Cliente]]&amp;" - "&amp;TabClienteLocalidade4[[#This Row],[Localidade]])</f>
        <v>COMPESA - TEREZINHA</v>
      </c>
      <c r="AC112" s="191"/>
      <c r="AD112" s="191"/>
      <c r="AE112" s="191"/>
      <c r="AF112" s="191"/>
      <c r="AG112" s="191"/>
      <c r="AH112" s="191" t="str">
        <f>TabClienteLocalidade4[[#This Row],[Cliente]]&amp;" | "&amp;TabClienteLocalidade4[[#This Row],[Localidade]]</f>
        <v>COMPESA | TEREZINHA</v>
      </c>
    </row>
    <row r="113" spans="1:34" x14ac:dyDescent="0.2">
      <c r="A113" s="14" t="str">
        <f t="shared" si="2"/>
        <v>(657, 'COMPESA', 'MERIDIONAL', 'POCO COMPRIDO', 'CORRENTES', 'PE', '-9.039769', '-36.3972537', '0'),</v>
      </c>
      <c r="B113" s="14" t="s">
        <v>8395</v>
      </c>
      <c r="C113" s="14">
        <v>657</v>
      </c>
      <c r="D113" s="14" t="s">
        <v>8399</v>
      </c>
      <c r="E113" s="14" t="str">
        <f>"'"&amp;TabClienteLocalidade4[[#This Row],[Cliente]]&amp;"'"</f>
        <v>'COMPESA'</v>
      </c>
      <c r="F113" s="14" t="s">
        <v>8399</v>
      </c>
      <c r="G113" s="14" t="str">
        <f>"'"&amp;TabClienteLocalidade4[[#This Row],[Regional]]&amp;"'"</f>
        <v>'MERIDIONAL'</v>
      </c>
      <c r="H113" s="14" t="s">
        <v>8399</v>
      </c>
      <c r="I113" s="14" t="str">
        <f>"'"&amp;TabClienteLocalidade4[[#This Row],[Localidade]]&amp;"'"</f>
        <v>'POCO COMPRIDO'</v>
      </c>
      <c r="J113" s="14" t="s">
        <v>8399</v>
      </c>
      <c r="K113" s="14" t="str">
        <f>"'"&amp;TabClienteLocalidade4[[#This Row],[Colunas2]]&amp;"'"</f>
        <v>'CORRENTES'</v>
      </c>
      <c r="L113" s="14" t="s">
        <v>8399</v>
      </c>
      <c r="M113" s="14" t="str">
        <f>"'"&amp;TabClienteLocalidade4[[#This Row],[UF]]&amp;"'"</f>
        <v>'PE'</v>
      </c>
      <c r="N113" s="14" t="s">
        <v>8399</v>
      </c>
      <c r="O113" s="14" t="str">
        <f>"'"&amp;IFERROR(TabClienteLocalidade4[[#This Row],[Lat]],"")&amp;"'"</f>
        <v>'-9.039769'</v>
      </c>
      <c r="P113" s="14" t="s">
        <v>8399</v>
      </c>
      <c r="Q113" s="14" t="str">
        <f>"'"&amp;IFERROR(TabClienteLocalidade4[[#This Row],[Log]],"")&amp;"'"</f>
        <v>'-36.3972537'</v>
      </c>
      <c r="R113" s="14" t="s">
        <v>8399</v>
      </c>
      <c r="S113" s="14" t="str">
        <f t="shared" si="3"/>
        <v>'0'</v>
      </c>
      <c r="T113" s="213" t="s">
        <v>8397</v>
      </c>
      <c r="V113" s="145" t="s">
        <v>338</v>
      </c>
      <c r="W113" s="145" t="s">
        <v>8484</v>
      </c>
      <c r="X113" s="145" t="s">
        <v>8531</v>
      </c>
      <c r="Y113" s="176" t="s">
        <v>1244</v>
      </c>
      <c r="Z113" s="176" t="s">
        <v>8104</v>
      </c>
      <c r="AA113" s="147">
        <f>COUNTIFS(EtaCliente!B:B,AB113,EtaCliente!B:B,"&gt;&amp;1")</f>
        <v>0</v>
      </c>
      <c r="AB113" s="146" t="str">
        <f>IF(TabClienteLocalidade4[[#This Row],[Cliente]]="","",TabClienteLocalidade4[[#This Row],[Cliente]]&amp;" - "&amp;TabClienteLocalidade4[[#This Row],[Localidade]])</f>
        <v>COMPESA - POCO COMPRIDO</v>
      </c>
      <c r="AC113" s="191" t="s">
        <v>8759</v>
      </c>
      <c r="AD113" s="191" t="s">
        <v>8760</v>
      </c>
      <c r="AE113" s="191"/>
      <c r="AF113" s="191"/>
      <c r="AG113" s="191"/>
      <c r="AH113" s="191" t="str">
        <f>TabClienteLocalidade4[[#This Row],[Cliente]]&amp;" | "&amp;TabClienteLocalidade4[[#This Row],[Localidade]]</f>
        <v>COMPESA | POCO COMPRIDO</v>
      </c>
    </row>
    <row r="114" spans="1:34" x14ac:dyDescent="0.2">
      <c r="A114" s="14" t="str">
        <f t="shared" si="2"/>
        <v>(658, 'COMPESA', 'MERIDIONAL', 'GARANHUNS', 'GARANHUNS', 'PE', '-8.8884299', '-36.4712695', '0'),</v>
      </c>
      <c r="B114" s="14" t="s">
        <v>8395</v>
      </c>
      <c r="C114" s="14">
        <v>658</v>
      </c>
      <c r="D114" s="14" t="s">
        <v>8399</v>
      </c>
      <c r="E114" s="14" t="str">
        <f>"'"&amp;TabClienteLocalidade4[[#This Row],[Cliente]]&amp;"'"</f>
        <v>'COMPESA'</v>
      </c>
      <c r="F114" s="14" t="s">
        <v>8399</v>
      </c>
      <c r="G114" s="14" t="str">
        <f>"'"&amp;TabClienteLocalidade4[[#This Row],[Regional]]&amp;"'"</f>
        <v>'MERIDIONAL'</v>
      </c>
      <c r="H114" s="14" t="s">
        <v>8399</v>
      </c>
      <c r="I114" s="14" t="str">
        <f>"'"&amp;TabClienteLocalidade4[[#This Row],[Localidade]]&amp;"'"</f>
        <v>'GARANHUNS'</v>
      </c>
      <c r="J114" s="14" t="s">
        <v>8399</v>
      </c>
      <c r="K114" s="14" t="str">
        <f>"'"&amp;TabClienteLocalidade4[[#This Row],[Colunas2]]&amp;"'"</f>
        <v>'GARANHUNS'</v>
      </c>
      <c r="L114" s="14" t="s">
        <v>8399</v>
      </c>
      <c r="M114" s="14" t="str">
        <f>"'"&amp;TabClienteLocalidade4[[#This Row],[UF]]&amp;"'"</f>
        <v>'PE'</v>
      </c>
      <c r="N114" s="14" t="s">
        <v>8399</v>
      </c>
      <c r="O114" s="14" t="str">
        <f>"'"&amp;IFERROR(TabClienteLocalidade4[[#This Row],[Lat]],"")&amp;"'"</f>
        <v>'-8.8884299'</v>
      </c>
      <c r="P114" s="14" t="s">
        <v>8399</v>
      </c>
      <c r="Q114" s="14" t="str">
        <f>"'"&amp;IFERROR(TabClienteLocalidade4[[#This Row],[Log]],"")&amp;"'"</f>
        <v>'-36.4712695'</v>
      </c>
      <c r="R114" s="14" t="s">
        <v>8399</v>
      </c>
      <c r="S114" s="14" t="str">
        <f t="shared" si="3"/>
        <v>'0'</v>
      </c>
      <c r="T114" s="213" t="s">
        <v>8397</v>
      </c>
      <c r="V114" s="145" t="s">
        <v>338</v>
      </c>
      <c r="W114" s="143" t="s">
        <v>8484</v>
      </c>
      <c r="X114" s="145" t="s">
        <v>1661</v>
      </c>
      <c r="Y114" s="176" t="s">
        <v>1244</v>
      </c>
      <c r="Z114" s="176" t="s">
        <v>1661</v>
      </c>
      <c r="AA114" s="147">
        <f>COUNTIFS(EtaCliente!B:B,AB114,EtaCliente!B:B,"&gt;&amp;1")</f>
        <v>1</v>
      </c>
      <c r="AB114" s="147" t="str">
        <f>IF(TabClienteLocalidade4[[#This Row],[Cliente]]="","",TabClienteLocalidade4[[#This Row],[Cliente]]&amp;" - "&amp;TabClienteLocalidade4[[#This Row],[Localidade]])</f>
        <v>COMPESA - GARANHUNS</v>
      </c>
      <c r="AC114" s="191" t="s">
        <v>8761</v>
      </c>
      <c r="AD114" s="191" t="s">
        <v>8762</v>
      </c>
      <c r="AE114" s="191" t="s">
        <v>8273</v>
      </c>
      <c r="AF114" s="191"/>
      <c r="AG114" s="191"/>
      <c r="AH114" s="191" t="str">
        <f>TabClienteLocalidade4[[#This Row],[Cliente]]&amp;" | "&amp;TabClienteLocalidade4[[#This Row],[Localidade]]</f>
        <v>COMPESA | GARANHUNS</v>
      </c>
    </row>
    <row r="115" spans="1:34" ht="12.75" customHeight="1" x14ac:dyDescent="0.25">
      <c r="A115" s="14" t="str">
        <f t="shared" si="2"/>
        <v>(659, 'COMPESA', 'ALTO CAPIBARIBE', 'BARRA DE FARIAS', 'BREJO DA MADRE DE DEUS', 'PE', '-8.1395416', '-36.3118976', '0'),</v>
      </c>
      <c r="B115" s="14" t="s">
        <v>8395</v>
      </c>
      <c r="C115" s="14">
        <v>659</v>
      </c>
      <c r="D115" s="14" t="s">
        <v>8399</v>
      </c>
      <c r="E115" s="14" t="str">
        <f>"'"&amp;TabClienteLocalidade4[[#This Row],[Cliente]]&amp;"'"</f>
        <v>'COMPESA'</v>
      </c>
      <c r="F115" s="14" t="s">
        <v>8399</v>
      </c>
      <c r="G115" s="14" t="str">
        <f>"'"&amp;TabClienteLocalidade4[[#This Row],[Regional]]&amp;"'"</f>
        <v>'ALTO CAPIBARIBE'</v>
      </c>
      <c r="H115" s="14" t="s">
        <v>8399</v>
      </c>
      <c r="I115" s="14" t="str">
        <f>"'"&amp;TabClienteLocalidade4[[#This Row],[Localidade]]&amp;"'"</f>
        <v>'BARRA DE FARIAS'</v>
      </c>
      <c r="J115" s="14" t="s">
        <v>8399</v>
      </c>
      <c r="K115" s="14" t="str">
        <f>"'"&amp;TabClienteLocalidade4[[#This Row],[Colunas2]]&amp;"'"</f>
        <v>'BREJO DA MADRE DE DEUS'</v>
      </c>
      <c r="L115" s="14" t="s">
        <v>8399</v>
      </c>
      <c r="M115" s="14" t="str">
        <f>"'"&amp;TabClienteLocalidade4[[#This Row],[UF]]&amp;"'"</f>
        <v>'PE'</v>
      </c>
      <c r="N115" s="14" t="s">
        <v>8399</v>
      </c>
      <c r="O115" s="14" t="str">
        <f>"'"&amp;IFERROR(TabClienteLocalidade4[[#This Row],[Lat]],"")&amp;"'"</f>
        <v>'-8.1395416'</v>
      </c>
      <c r="P115" s="14" t="s">
        <v>8399</v>
      </c>
      <c r="Q115" s="14" t="str">
        <f>"'"&amp;IFERROR(TabClienteLocalidade4[[#This Row],[Log]],"")&amp;"'"</f>
        <v>'-36.3118976'</v>
      </c>
      <c r="R115" s="14" t="s">
        <v>8399</v>
      </c>
      <c r="S115" s="14" t="str">
        <f t="shared" si="3"/>
        <v>'0'</v>
      </c>
      <c r="T115" s="213" t="s">
        <v>8397</v>
      </c>
      <c r="V115" s="145" t="s">
        <v>338</v>
      </c>
      <c r="W115" s="143" t="s">
        <v>8485</v>
      </c>
      <c r="X115" s="1" t="s">
        <v>8532</v>
      </c>
      <c r="Y115" s="176" t="s">
        <v>1244</v>
      </c>
      <c r="Z115" s="176" t="s">
        <v>7475</v>
      </c>
      <c r="AA115" s="147">
        <f>COUNTIFS(EtaCliente!B:B,AB115,EtaCliente!B:B,"&gt;&amp;1")</f>
        <v>0</v>
      </c>
      <c r="AB115" s="147" t="str">
        <f>IF(TabClienteLocalidade4[[#This Row],[Cliente]]="","",TabClienteLocalidade4[[#This Row],[Cliente]]&amp;" - "&amp;TabClienteLocalidade4[[#This Row],[Localidade]])</f>
        <v>COMPESA - BARRA DE FARIAS</v>
      </c>
      <c r="AC115" s="191" t="s">
        <v>8763</v>
      </c>
      <c r="AD115" s="191" t="s">
        <v>8764</v>
      </c>
      <c r="AE115" s="191"/>
      <c r="AF115" s="191"/>
      <c r="AG115" s="191"/>
      <c r="AH115" s="191" t="str">
        <f>TabClienteLocalidade4[[#This Row],[Cliente]]&amp;" | "&amp;TabClienteLocalidade4[[#This Row],[Localidade]]</f>
        <v>COMPESA | BARRA DE FARIAS</v>
      </c>
    </row>
    <row r="116" spans="1:34" x14ac:dyDescent="0.2">
      <c r="A116" s="14" t="str">
        <f t="shared" si="2"/>
        <v>(660, 'COMPESA', 'ALTO CAPIBARIBE', 'BREJO DA MADRE DE DEUS - SAO JOSE', 'BREJO DA MADRE DE DEUS', 'PE', '-8.1524746', '-36.3702541', '0'),</v>
      </c>
      <c r="B116" s="14" t="s">
        <v>8395</v>
      </c>
      <c r="C116" s="14">
        <v>660</v>
      </c>
      <c r="D116" s="14" t="s">
        <v>8399</v>
      </c>
      <c r="E116" s="14" t="str">
        <f>"'"&amp;TabClienteLocalidade4[[#This Row],[Cliente]]&amp;"'"</f>
        <v>'COMPESA'</v>
      </c>
      <c r="F116" s="14" t="s">
        <v>8399</v>
      </c>
      <c r="G116" s="14" t="str">
        <f>"'"&amp;TabClienteLocalidade4[[#This Row],[Regional]]&amp;"'"</f>
        <v>'ALTO CAPIBARIBE'</v>
      </c>
      <c r="H116" s="14" t="s">
        <v>8399</v>
      </c>
      <c r="I116" s="14" t="str">
        <f>"'"&amp;TabClienteLocalidade4[[#This Row],[Localidade]]&amp;"'"</f>
        <v>'BREJO DA MADRE DE DEUS - SAO JOSE'</v>
      </c>
      <c r="J116" s="14" t="s">
        <v>8399</v>
      </c>
      <c r="K116" s="14" t="str">
        <f>"'"&amp;TabClienteLocalidade4[[#This Row],[Colunas2]]&amp;"'"</f>
        <v>'BREJO DA MADRE DE DEUS'</v>
      </c>
      <c r="L116" s="14" t="s">
        <v>8399</v>
      </c>
      <c r="M116" s="14" t="str">
        <f>"'"&amp;TabClienteLocalidade4[[#This Row],[UF]]&amp;"'"</f>
        <v>'PE'</v>
      </c>
      <c r="N116" s="14" t="s">
        <v>8399</v>
      </c>
      <c r="O116" s="14" t="str">
        <f>"'"&amp;IFERROR(TabClienteLocalidade4[[#This Row],[Lat]],"")&amp;"'"</f>
        <v>'-8.1524746'</v>
      </c>
      <c r="P116" s="14" t="s">
        <v>8399</v>
      </c>
      <c r="Q116" s="14" t="str">
        <f>"'"&amp;IFERROR(TabClienteLocalidade4[[#This Row],[Log]],"")&amp;"'"</f>
        <v>'-36.3702541'</v>
      </c>
      <c r="R116" s="14" t="s">
        <v>8399</v>
      </c>
      <c r="S116" s="14" t="str">
        <f t="shared" si="3"/>
        <v>'0'</v>
      </c>
      <c r="T116" s="213" t="s">
        <v>8397</v>
      </c>
      <c r="V116" s="145" t="s">
        <v>338</v>
      </c>
      <c r="W116" s="143" t="s">
        <v>8485</v>
      </c>
      <c r="X116" s="145" t="s">
        <v>8533</v>
      </c>
      <c r="Y116" s="176" t="s">
        <v>1244</v>
      </c>
      <c r="Z116" s="176" t="s">
        <v>7475</v>
      </c>
      <c r="AA116" s="147">
        <f>COUNTIFS(EtaCliente!B:B,AB116,EtaCliente!B:B,"&gt;&amp;1")</f>
        <v>0</v>
      </c>
      <c r="AB116" s="147" t="str">
        <f>IF(TabClienteLocalidade4[[#This Row],[Cliente]]="","",TabClienteLocalidade4[[#This Row],[Cliente]]&amp;" - "&amp;TabClienteLocalidade4[[#This Row],[Localidade]])</f>
        <v>COMPESA - BREJO DA MADRE DE DEUS - SAO JOSE</v>
      </c>
      <c r="AC116" s="191" t="s">
        <v>8765</v>
      </c>
      <c r="AD116" s="191" t="s">
        <v>8766</v>
      </c>
      <c r="AE116" s="191"/>
      <c r="AF116" s="191"/>
      <c r="AG116" s="191"/>
      <c r="AH116" s="191" t="str">
        <f>TabClienteLocalidade4[[#This Row],[Cliente]]&amp;" | "&amp;TabClienteLocalidade4[[#This Row],[Localidade]]</f>
        <v>COMPESA | BREJO DA MADRE DE DEUS - SAO JOSE</v>
      </c>
    </row>
    <row r="117" spans="1:34" ht="12.75" customHeight="1" x14ac:dyDescent="0.2">
      <c r="A117" s="14" t="str">
        <f t="shared" si="2"/>
        <v>(661, 'COMPESA', 'ALTO CAPIBARIBE', 'CUMARU', 'CUMARU', 'PE', '-8.0059886', '-35.7089312', '0'),</v>
      </c>
      <c r="B117" s="14" t="s">
        <v>8395</v>
      </c>
      <c r="C117" s="14">
        <v>661</v>
      </c>
      <c r="D117" s="14" t="s">
        <v>8399</v>
      </c>
      <c r="E117" s="14" t="str">
        <f>"'"&amp;TabClienteLocalidade4[[#This Row],[Cliente]]&amp;"'"</f>
        <v>'COMPESA'</v>
      </c>
      <c r="F117" s="14" t="s">
        <v>8399</v>
      </c>
      <c r="G117" s="14" t="str">
        <f>"'"&amp;TabClienteLocalidade4[[#This Row],[Regional]]&amp;"'"</f>
        <v>'ALTO CAPIBARIBE'</v>
      </c>
      <c r="H117" s="14" t="s">
        <v>8399</v>
      </c>
      <c r="I117" s="14" t="str">
        <f>"'"&amp;TabClienteLocalidade4[[#This Row],[Localidade]]&amp;"'"</f>
        <v>'CUMARU'</v>
      </c>
      <c r="J117" s="14" t="s">
        <v>8399</v>
      </c>
      <c r="K117" s="14" t="str">
        <f>"'"&amp;TabClienteLocalidade4[[#This Row],[Colunas2]]&amp;"'"</f>
        <v>'CUMARU'</v>
      </c>
      <c r="L117" s="14" t="s">
        <v>8399</v>
      </c>
      <c r="M117" s="14" t="str">
        <f>"'"&amp;TabClienteLocalidade4[[#This Row],[UF]]&amp;"'"</f>
        <v>'PE'</v>
      </c>
      <c r="N117" s="14" t="s">
        <v>8399</v>
      </c>
      <c r="O117" s="14" t="str">
        <f>"'"&amp;IFERROR(TabClienteLocalidade4[[#This Row],[Lat]],"")&amp;"'"</f>
        <v>'-8.0059886'</v>
      </c>
      <c r="P117" s="14" t="s">
        <v>8399</v>
      </c>
      <c r="Q117" s="14" t="str">
        <f>"'"&amp;IFERROR(TabClienteLocalidade4[[#This Row],[Log]],"")&amp;"'"</f>
        <v>'-35.7089312'</v>
      </c>
      <c r="R117" s="14" t="s">
        <v>8399</v>
      </c>
      <c r="S117" s="14" t="str">
        <f t="shared" si="3"/>
        <v>'0'</v>
      </c>
      <c r="T117" s="213" t="s">
        <v>8397</v>
      </c>
      <c r="V117" s="145" t="s">
        <v>338</v>
      </c>
      <c r="W117" s="143" t="s">
        <v>8485</v>
      </c>
      <c r="X117" s="145" t="s">
        <v>1655</v>
      </c>
      <c r="Y117" s="176" t="s">
        <v>1244</v>
      </c>
      <c r="Z117" s="176" t="s">
        <v>1655</v>
      </c>
      <c r="AA117" s="147">
        <f>COUNTIFS(EtaCliente!B:B,AB117,EtaCliente!B:B,"&gt;&amp;1")</f>
        <v>1</v>
      </c>
      <c r="AB117" s="147" t="str">
        <f>IF(TabClienteLocalidade4[[#This Row],[Cliente]]="","",TabClienteLocalidade4[[#This Row],[Cliente]]&amp;" - "&amp;TabClienteLocalidade4[[#This Row],[Localidade]])</f>
        <v>COMPESA - CUMARU</v>
      </c>
      <c r="AC117" s="191" t="s">
        <v>8767</v>
      </c>
      <c r="AD117" s="191" t="s">
        <v>8768</v>
      </c>
      <c r="AE117" s="191"/>
      <c r="AF117" s="191"/>
      <c r="AG117" s="191"/>
      <c r="AH117" s="191" t="str">
        <f>TabClienteLocalidade4[[#This Row],[Cliente]]&amp;" | "&amp;TabClienteLocalidade4[[#This Row],[Localidade]]</f>
        <v>COMPESA | CUMARU</v>
      </c>
    </row>
    <row r="118" spans="1:34" x14ac:dyDescent="0.2">
      <c r="A118" s="14" t="str">
        <f t="shared" si="2"/>
        <v>(662, 'COMPESA', 'ALTO CAPIBARIBE', 'SURUBIM - EE - 8', 'SURUBIM', 'PE', '-7.8535741', '-35.7625039', '0'),</v>
      </c>
      <c r="B118" s="14" t="s">
        <v>8395</v>
      </c>
      <c r="C118" s="14">
        <v>662</v>
      </c>
      <c r="D118" s="14" t="s">
        <v>8399</v>
      </c>
      <c r="E118" s="14" t="str">
        <f>"'"&amp;TabClienteLocalidade4[[#This Row],[Cliente]]&amp;"'"</f>
        <v>'COMPESA'</v>
      </c>
      <c r="F118" s="14" t="s">
        <v>8399</v>
      </c>
      <c r="G118" s="14" t="str">
        <f>"'"&amp;TabClienteLocalidade4[[#This Row],[Regional]]&amp;"'"</f>
        <v>'ALTO CAPIBARIBE'</v>
      </c>
      <c r="H118" s="14" t="s">
        <v>8399</v>
      </c>
      <c r="I118" s="14" t="str">
        <f>"'"&amp;TabClienteLocalidade4[[#This Row],[Localidade]]&amp;"'"</f>
        <v>'SURUBIM - EE - 8'</v>
      </c>
      <c r="J118" s="14" t="s">
        <v>8399</v>
      </c>
      <c r="K118" s="14" t="str">
        <f>"'"&amp;TabClienteLocalidade4[[#This Row],[Colunas2]]&amp;"'"</f>
        <v>'SURUBIM'</v>
      </c>
      <c r="L118" s="14" t="s">
        <v>8399</v>
      </c>
      <c r="M118" s="14" t="str">
        <f>"'"&amp;TabClienteLocalidade4[[#This Row],[UF]]&amp;"'"</f>
        <v>'PE'</v>
      </c>
      <c r="N118" s="14" t="s">
        <v>8399</v>
      </c>
      <c r="O118" s="14" t="str">
        <f>"'"&amp;IFERROR(TabClienteLocalidade4[[#This Row],[Lat]],"")&amp;"'"</f>
        <v>'-7.8535741'</v>
      </c>
      <c r="P118" s="14" t="s">
        <v>8399</v>
      </c>
      <c r="Q118" s="14" t="str">
        <f>"'"&amp;IFERROR(TabClienteLocalidade4[[#This Row],[Log]],"")&amp;"'"</f>
        <v>'-35.7625039'</v>
      </c>
      <c r="R118" s="14" t="s">
        <v>8399</v>
      </c>
      <c r="S118" s="14" t="str">
        <f t="shared" si="3"/>
        <v>'0'</v>
      </c>
      <c r="T118" s="213" t="s">
        <v>8397</v>
      </c>
      <c r="V118" s="145" t="s">
        <v>338</v>
      </c>
      <c r="W118" s="145" t="s">
        <v>8485</v>
      </c>
      <c r="X118" s="145" t="s">
        <v>8534</v>
      </c>
      <c r="Y118" s="176" t="s">
        <v>1244</v>
      </c>
      <c r="Z118" s="176" t="s">
        <v>1702</v>
      </c>
      <c r="AA118" s="147">
        <f>COUNTIFS(EtaCliente!B:B,AB118,EtaCliente!B:B,"&gt;&amp;1")</f>
        <v>0</v>
      </c>
      <c r="AB118" s="146" t="str">
        <f>IF(TabClienteLocalidade4[[#This Row],[Cliente]]="","",TabClienteLocalidade4[[#This Row],[Cliente]]&amp;" - "&amp;TabClienteLocalidade4[[#This Row],[Localidade]])</f>
        <v>COMPESA - SURUBIM - EE - 8</v>
      </c>
      <c r="AC118" s="191" t="s">
        <v>8769</v>
      </c>
      <c r="AD118" s="191" t="s">
        <v>8770</v>
      </c>
      <c r="AE118" s="191"/>
      <c r="AF118" s="191"/>
      <c r="AG118" s="191"/>
      <c r="AH118" s="191" t="str">
        <f>TabClienteLocalidade4[[#This Row],[Cliente]]&amp;" | "&amp;TabClienteLocalidade4[[#This Row],[Localidade]]</f>
        <v>COMPESA | SURUBIM - EE - 8</v>
      </c>
    </row>
    <row r="119" spans="1:34" x14ac:dyDescent="0.2">
      <c r="A119" s="14" t="str">
        <f t="shared" si="2"/>
        <v>(663, 'COMPESA', 'ALTO CAPIBARIBE', 'JUCAZINHO EE - 9', 'VERTENTES', 'PE', '-7.8627652', '-35.8618248', '0'),</v>
      </c>
      <c r="B119" s="14" t="s">
        <v>8395</v>
      </c>
      <c r="C119" s="14">
        <v>663</v>
      </c>
      <c r="D119" s="14" t="s">
        <v>8399</v>
      </c>
      <c r="E119" s="14" t="str">
        <f>"'"&amp;TabClienteLocalidade4[[#This Row],[Cliente]]&amp;"'"</f>
        <v>'COMPESA'</v>
      </c>
      <c r="F119" s="14" t="s">
        <v>8399</v>
      </c>
      <c r="G119" s="14" t="str">
        <f>"'"&amp;TabClienteLocalidade4[[#This Row],[Regional]]&amp;"'"</f>
        <v>'ALTO CAPIBARIBE'</v>
      </c>
      <c r="H119" s="14" t="s">
        <v>8399</v>
      </c>
      <c r="I119" s="14" t="str">
        <f>"'"&amp;TabClienteLocalidade4[[#This Row],[Localidade]]&amp;"'"</f>
        <v>'JUCAZINHO EE - 9'</v>
      </c>
      <c r="J119" s="14" t="s">
        <v>8399</v>
      </c>
      <c r="K119" s="14" t="str">
        <f>"'"&amp;TabClienteLocalidade4[[#This Row],[Colunas2]]&amp;"'"</f>
        <v>'VERTENTES'</v>
      </c>
      <c r="L119" s="14" t="s">
        <v>8399</v>
      </c>
      <c r="M119" s="14" t="str">
        <f>"'"&amp;TabClienteLocalidade4[[#This Row],[UF]]&amp;"'"</f>
        <v>'PE'</v>
      </c>
      <c r="N119" s="14" t="s">
        <v>8399</v>
      </c>
      <c r="O119" s="14" t="str">
        <f>"'"&amp;IFERROR(TabClienteLocalidade4[[#This Row],[Lat]],"")&amp;"'"</f>
        <v>'-7.8627652'</v>
      </c>
      <c r="P119" s="14" t="s">
        <v>8399</v>
      </c>
      <c r="Q119" s="14" t="str">
        <f>"'"&amp;IFERROR(TabClienteLocalidade4[[#This Row],[Log]],"")&amp;"'"</f>
        <v>'-35.8618248'</v>
      </c>
      <c r="R119" s="14" t="s">
        <v>8399</v>
      </c>
      <c r="S119" s="14" t="str">
        <f t="shared" si="3"/>
        <v>'0'</v>
      </c>
      <c r="T119" s="213" t="s">
        <v>8397</v>
      </c>
      <c r="V119" s="145" t="s">
        <v>338</v>
      </c>
      <c r="W119" s="143" t="s">
        <v>8485</v>
      </c>
      <c r="X119" s="145" t="s">
        <v>8535</v>
      </c>
      <c r="Y119" s="176" t="s">
        <v>1244</v>
      </c>
      <c r="Z119" s="176" t="s">
        <v>7458</v>
      </c>
      <c r="AA119" s="147">
        <f>COUNTIFS(EtaCliente!B:B,AB119,EtaCliente!B:B,"&gt;&amp;1")</f>
        <v>0</v>
      </c>
      <c r="AB119" s="147" t="str">
        <f>IF(TabClienteLocalidade4[[#This Row],[Cliente]]="","",TabClienteLocalidade4[[#This Row],[Cliente]]&amp;" - "&amp;TabClienteLocalidade4[[#This Row],[Localidade]])</f>
        <v>COMPESA - JUCAZINHO EE - 9</v>
      </c>
      <c r="AC119" s="191" t="s">
        <v>8771</v>
      </c>
      <c r="AD119" s="191" t="s">
        <v>8772</v>
      </c>
      <c r="AE119" s="191"/>
      <c r="AF119" s="191"/>
      <c r="AG119" s="191"/>
      <c r="AH119" s="191" t="str">
        <f>TabClienteLocalidade4[[#This Row],[Cliente]]&amp;" | "&amp;TabClienteLocalidade4[[#This Row],[Localidade]]</f>
        <v>COMPESA | JUCAZINHO EE - 9</v>
      </c>
    </row>
    <row r="120" spans="1:34" x14ac:dyDescent="0.2">
      <c r="A120" s="14" t="str">
        <f t="shared" si="2"/>
        <v>(664, 'COMPESA', 'ALTO CAPIBARIBE', 'FAZENDA NOVA', 'BREJO DA MADRE DE DEUS', 'PE', '-8.1695972', '-36.2004569', '0'),</v>
      </c>
      <c r="B120" s="14" t="s">
        <v>8395</v>
      </c>
      <c r="C120" s="14">
        <v>664</v>
      </c>
      <c r="D120" s="14" t="s">
        <v>8399</v>
      </c>
      <c r="E120" s="14" t="str">
        <f>"'"&amp;TabClienteLocalidade4[[#This Row],[Cliente]]&amp;"'"</f>
        <v>'COMPESA'</v>
      </c>
      <c r="F120" s="14" t="s">
        <v>8399</v>
      </c>
      <c r="G120" s="14" t="str">
        <f>"'"&amp;TabClienteLocalidade4[[#This Row],[Regional]]&amp;"'"</f>
        <v>'ALTO CAPIBARIBE'</v>
      </c>
      <c r="H120" s="14" t="s">
        <v>8399</v>
      </c>
      <c r="I120" s="14" t="str">
        <f>"'"&amp;TabClienteLocalidade4[[#This Row],[Localidade]]&amp;"'"</f>
        <v>'FAZENDA NOVA'</v>
      </c>
      <c r="J120" s="14" t="s">
        <v>8399</v>
      </c>
      <c r="K120" s="14" t="str">
        <f>"'"&amp;TabClienteLocalidade4[[#This Row],[Colunas2]]&amp;"'"</f>
        <v>'BREJO DA MADRE DE DEUS'</v>
      </c>
      <c r="L120" s="14" t="s">
        <v>8399</v>
      </c>
      <c r="M120" s="14" t="str">
        <f>"'"&amp;TabClienteLocalidade4[[#This Row],[UF]]&amp;"'"</f>
        <v>'PE'</v>
      </c>
      <c r="N120" s="14" t="s">
        <v>8399</v>
      </c>
      <c r="O120" s="14" t="str">
        <f>"'"&amp;IFERROR(TabClienteLocalidade4[[#This Row],[Lat]],"")&amp;"'"</f>
        <v>'-8.1695972'</v>
      </c>
      <c r="P120" s="14" t="s">
        <v>8399</v>
      </c>
      <c r="Q120" s="14" t="str">
        <f>"'"&amp;IFERROR(TabClienteLocalidade4[[#This Row],[Log]],"")&amp;"'"</f>
        <v>'-36.2004569'</v>
      </c>
      <c r="R120" s="14" t="s">
        <v>8399</v>
      </c>
      <c r="S120" s="14" t="str">
        <f t="shared" si="3"/>
        <v>'0'</v>
      </c>
      <c r="T120" s="213" t="s">
        <v>8397</v>
      </c>
      <c r="V120" s="145" t="s">
        <v>338</v>
      </c>
      <c r="W120" s="194" t="s">
        <v>8485</v>
      </c>
      <c r="X120" s="214" t="s">
        <v>8106</v>
      </c>
      <c r="Y120" s="191" t="s">
        <v>1244</v>
      </c>
      <c r="Z120" s="191" t="s">
        <v>7475</v>
      </c>
      <c r="AA120" s="191">
        <f>COUNTIFS(EtaCliente!B:B,AB120,EtaCliente!B:B,"&gt;&amp;1")</f>
        <v>1</v>
      </c>
      <c r="AB120" s="191" t="str">
        <f>IF(TabClienteLocalidade4[[#This Row],[Cliente]]="","",TabClienteLocalidade4[[#This Row],[Cliente]]&amp;" - "&amp;TabClienteLocalidade4[[#This Row],[Localidade]])</f>
        <v>COMPESA - FAZENDA NOVA</v>
      </c>
      <c r="AC120" s="191" t="s">
        <v>8773</v>
      </c>
      <c r="AD120" s="191" t="s">
        <v>8774</v>
      </c>
      <c r="AE120" s="191"/>
      <c r="AF120" s="191"/>
      <c r="AG120" s="191"/>
      <c r="AH120" s="191" t="str">
        <f>TabClienteLocalidade4[[#This Row],[Cliente]]&amp;" | "&amp;TabClienteLocalidade4[[#This Row],[Localidade]]</f>
        <v>COMPESA | FAZENDA NOVA</v>
      </c>
    </row>
    <row r="121" spans="1:34" x14ac:dyDescent="0.2">
      <c r="A121" s="14" t="str">
        <f t="shared" si="2"/>
        <v>(665, 'COMPESA', 'ALTO CAPIBARIBE', 'JUCAZINHO BARRAGEM', 'CUMARU', 'PE', '-7.9650704', '-35.7383265', '0'),</v>
      </c>
      <c r="B121" s="14" t="s">
        <v>8395</v>
      </c>
      <c r="C121" s="14">
        <v>665</v>
      </c>
      <c r="D121" s="14" t="s">
        <v>8399</v>
      </c>
      <c r="E121" s="14" t="str">
        <f>"'"&amp;TabClienteLocalidade4[[#This Row],[Cliente]]&amp;"'"</f>
        <v>'COMPESA'</v>
      </c>
      <c r="F121" s="14" t="s">
        <v>8399</v>
      </c>
      <c r="G121" s="14" t="str">
        <f>"'"&amp;TabClienteLocalidade4[[#This Row],[Regional]]&amp;"'"</f>
        <v>'ALTO CAPIBARIBE'</v>
      </c>
      <c r="H121" s="14" t="s">
        <v>8399</v>
      </c>
      <c r="I121" s="14" t="str">
        <f>"'"&amp;TabClienteLocalidade4[[#This Row],[Localidade]]&amp;"'"</f>
        <v>'JUCAZINHO BARRAGEM'</v>
      </c>
      <c r="J121" s="14" t="s">
        <v>8399</v>
      </c>
      <c r="K121" s="14" t="str">
        <f>"'"&amp;TabClienteLocalidade4[[#This Row],[Colunas2]]&amp;"'"</f>
        <v>'CUMARU'</v>
      </c>
      <c r="L121" s="14" t="s">
        <v>8399</v>
      </c>
      <c r="M121" s="14" t="str">
        <f>"'"&amp;TabClienteLocalidade4[[#This Row],[UF]]&amp;"'"</f>
        <v>'PE'</v>
      </c>
      <c r="N121" s="14" t="s">
        <v>8399</v>
      </c>
      <c r="O121" s="14" t="str">
        <f>"'"&amp;IFERROR(TabClienteLocalidade4[[#This Row],[Lat]],"")&amp;"'"</f>
        <v>'-7.9650704'</v>
      </c>
      <c r="P121" s="14" t="s">
        <v>8399</v>
      </c>
      <c r="Q121" s="14" t="str">
        <f>"'"&amp;IFERROR(TabClienteLocalidade4[[#This Row],[Log]],"")&amp;"'"</f>
        <v>'-35.7383265'</v>
      </c>
      <c r="R121" s="14" t="s">
        <v>8399</v>
      </c>
      <c r="S121" s="14" t="str">
        <f t="shared" si="3"/>
        <v>'0'</v>
      </c>
      <c r="T121" s="213" t="s">
        <v>8397</v>
      </c>
      <c r="V121" s="145" t="s">
        <v>338</v>
      </c>
      <c r="W121" s="194" t="s">
        <v>8485</v>
      </c>
      <c r="X121" s="214" t="s">
        <v>8536</v>
      </c>
      <c r="Y121" s="191" t="s">
        <v>1244</v>
      </c>
      <c r="Z121" s="191" t="s">
        <v>1655</v>
      </c>
      <c r="AA121" s="191">
        <f>COUNTIFS(EtaCliente!B:B,AB121,EtaCliente!B:B,"&gt;&amp;1")</f>
        <v>0</v>
      </c>
      <c r="AB121" s="191" t="str">
        <f>IF(TabClienteLocalidade4[[#This Row],[Cliente]]="","",TabClienteLocalidade4[[#This Row],[Cliente]]&amp;" - "&amp;TabClienteLocalidade4[[#This Row],[Localidade]])</f>
        <v>COMPESA - JUCAZINHO BARRAGEM</v>
      </c>
      <c r="AC121" s="191" t="s">
        <v>8775</v>
      </c>
      <c r="AD121" s="191" t="s">
        <v>8776</v>
      </c>
      <c r="AE121" s="191"/>
      <c r="AF121" s="191"/>
      <c r="AG121" s="191"/>
      <c r="AH121" s="191" t="str">
        <f>TabClienteLocalidade4[[#This Row],[Cliente]]&amp;" | "&amp;TabClienteLocalidade4[[#This Row],[Localidade]]</f>
        <v>COMPESA | JUCAZINHO BARRAGEM</v>
      </c>
    </row>
    <row r="122" spans="1:34" x14ac:dyDescent="0.2">
      <c r="A122" s="14" t="str">
        <f t="shared" si="2"/>
        <v>(666, 'COMPESA', 'ALTO CAPIBARIBE', 'SANTA CRUZ DO CAPIBARIBE - MACHADOS', 'SANTA CRUZ DO CAPIBARIBE', 'PE', '-7.9655002', '-36.1986959', '0'),</v>
      </c>
      <c r="B122" s="14" t="s">
        <v>8395</v>
      </c>
      <c r="C122" s="14">
        <v>666</v>
      </c>
      <c r="D122" s="14" t="s">
        <v>8399</v>
      </c>
      <c r="E122" s="14" t="str">
        <f>"'"&amp;TabClienteLocalidade4[[#This Row],[Cliente]]&amp;"'"</f>
        <v>'COMPESA'</v>
      </c>
      <c r="F122" s="14" t="s">
        <v>8399</v>
      </c>
      <c r="G122" s="14" t="str">
        <f>"'"&amp;TabClienteLocalidade4[[#This Row],[Regional]]&amp;"'"</f>
        <v>'ALTO CAPIBARIBE'</v>
      </c>
      <c r="H122" s="14" t="s">
        <v>8399</v>
      </c>
      <c r="I122" s="14" t="str">
        <f>"'"&amp;TabClienteLocalidade4[[#This Row],[Localidade]]&amp;"'"</f>
        <v>'SANTA CRUZ DO CAPIBARIBE - MACHADOS'</v>
      </c>
      <c r="J122" s="14" t="s">
        <v>8399</v>
      </c>
      <c r="K122" s="14" t="str">
        <f>"'"&amp;TabClienteLocalidade4[[#This Row],[Colunas2]]&amp;"'"</f>
        <v>'SANTA CRUZ DO CAPIBARIBE'</v>
      </c>
      <c r="L122" s="14" t="s">
        <v>8399</v>
      </c>
      <c r="M122" s="14" t="str">
        <f>"'"&amp;TabClienteLocalidade4[[#This Row],[UF]]&amp;"'"</f>
        <v>'PE'</v>
      </c>
      <c r="N122" s="14" t="s">
        <v>8399</v>
      </c>
      <c r="O122" s="14" t="str">
        <f>"'"&amp;IFERROR(TabClienteLocalidade4[[#This Row],[Lat]],"")&amp;"'"</f>
        <v>'-7.9655002'</v>
      </c>
      <c r="P122" s="14" t="s">
        <v>8399</v>
      </c>
      <c r="Q122" s="14" t="str">
        <f>"'"&amp;IFERROR(TabClienteLocalidade4[[#This Row],[Log]],"")&amp;"'"</f>
        <v>'-36.1986959'</v>
      </c>
      <c r="R122" s="14" t="s">
        <v>8399</v>
      </c>
      <c r="S122" s="14" t="str">
        <f t="shared" si="3"/>
        <v>'0'</v>
      </c>
      <c r="T122" s="213" t="s">
        <v>8397</v>
      </c>
      <c r="V122" s="145" t="s">
        <v>338</v>
      </c>
      <c r="W122" s="194" t="s">
        <v>8485</v>
      </c>
      <c r="X122" s="214" t="s">
        <v>8537</v>
      </c>
      <c r="Y122" s="191" t="s">
        <v>1244</v>
      </c>
      <c r="Z122" s="191" t="s">
        <v>7456</v>
      </c>
      <c r="AA122" s="191">
        <f>COUNTIFS(EtaCliente!B:B,AB122,EtaCliente!B:B,"&gt;&amp;1")</f>
        <v>0</v>
      </c>
      <c r="AB122" s="191" t="str">
        <f>IF(TabClienteLocalidade4[[#This Row],[Cliente]]="","",TabClienteLocalidade4[[#This Row],[Cliente]]&amp;" - "&amp;TabClienteLocalidade4[[#This Row],[Localidade]])</f>
        <v>COMPESA - SANTA CRUZ DO CAPIBARIBE - MACHADOS</v>
      </c>
      <c r="AC122" s="191" t="s">
        <v>8777</v>
      </c>
      <c r="AD122" s="191" t="s">
        <v>8778</v>
      </c>
      <c r="AE122" s="191"/>
      <c r="AF122" s="191"/>
      <c r="AG122" s="191"/>
      <c r="AH122" s="191" t="str">
        <f>TabClienteLocalidade4[[#This Row],[Cliente]]&amp;" | "&amp;TabClienteLocalidade4[[#This Row],[Localidade]]</f>
        <v>COMPESA | SANTA CRUZ DO CAPIBARIBE - MACHADOS</v>
      </c>
    </row>
    <row r="123" spans="1:34" x14ac:dyDescent="0.2">
      <c r="A123" s="14" t="str">
        <f t="shared" si="2"/>
        <v>(667, 'COMPESA', 'ALTO CAPIBARIBE', 'PAO DE ACUCAR', 'BREJO DA MADRE DE DEUS', 'PE', '', '', '0'),</v>
      </c>
      <c r="B123" s="14" t="s">
        <v>8395</v>
      </c>
      <c r="C123" s="14">
        <v>667</v>
      </c>
      <c r="D123" s="14" t="s">
        <v>8399</v>
      </c>
      <c r="E123" s="14" t="str">
        <f>"'"&amp;TabClienteLocalidade4[[#This Row],[Cliente]]&amp;"'"</f>
        <v>'COMPESA'</v>
      </c>
      <c r="F123" s="14" t="s">
        <v>8399</v>
      </c>
      <c r="G123" s="14" t="str">
        <f>"'"&amp;TabClienteLocalidade4[[#This Row],[Regional]]&amp;"'"</f>
        <v>'ALTO CAPIBARIBE'</v>
      </c>
      <c r="H123" s="14" t="s">
        <v>8399</v>
      </c>
      <c r="I123" s="14" t="str">
        <f>"'"&amp;TabClienteLocalidade4[[#This Row],[Localidade]]&amp;"'"</f>
        <v>'PAO DE ACUCAR'</v>
      </c>
      <c r="J123" s="14" t="s">
        <v>8399</v>
      </c>
      <c r="K123" s="14" t="str">
        <f>"'"&amp;TabClienteLocalidade4[[#This Row],[Colunas2]]&amp;"'"</f>
        <v>'BREJO DA MADRE DE DEUS'</v>
      </c>
      <c r="L123" s="14" t="s">
        <v>8399</v>
      </c>
      <c r="M123" s="14" t="str">
        <f>"'"&amp;TabClienteLocalidade4[[#This Row],[UF]]&amp;"'"</f>
        <v>'PE'</v>
      </c>
      <c r="N123" s="14" t="s">
        <v>8399</v>
      </c>
      <c r="O123" s="14" t="str">
        <f>"'"&amp;IFERROR(TabClienteLocalidade4[[#This Row],[Lat]],"")&amp;"'"</f>
        <v>''</v>
      </c>
      <c r="P123" s="14" t="s">
        <v>8399</v>
      </c>
      <c r="Q123" s="14" t="str">
        <f>"'"&amp;IFERROR(TabClienteLocalidade4[[#This Row],[Log]],"")&amp;"'"</f>
        <v>''</v>
      </c>
      <c r="R123" s="14" t="s">
        <v>8399</v>
      </c>
      <c r="S123" s="14" t="str">
        <f t="shared" si="3"/>
        <v>'0'</v>
      </c>
      <c r="T123" s="213" t="s">
        <v>8397</v>
      </c>
      <c r="V123" s="145" t="s">
        <v>338</v>
      </c>
      <c r="W123" s="143" t="s">
        <v>8485</v>
      </c>
      <c r="X123" s="145" t="s">
        <v>7465</v>
      </c>
      <c r="Y123" s="176" t="s">
        <v>1244</v>
      </c>
      <c r="Z123" s="176" t="s">
        <v>7475</v>
      </c>
      <c r="AA123" s="147">
        <f>COUNTIFS(EtaCliente!B:B,AB123,EtaCliente!B:B,"&gt;&amp;1")</f>
        <v>0</v>
      </c>
      <c r="AB123" s="147" t="str">
        <f>IF(TabClienteLocalidade4[[#This Row],[Cliente]]="","",TabClienteLocalidade4[[#This Row],[Cliente]]&amp;" - "&amp;TabClienteLocalidade4[[#This Row],[Localidade]])</f>
        <v>COMPESA - PAO DE ACUCAR</v>
      </c>
      <c r="AC123" s="191"/>
      <c r="AD123" s="191"/>
      <c r="AE123" s="191"/>
      <c r="AF123" s="191"/>
      <c r="AG123" s="191"/>
      <c r="AH123" s="191" t="str">
        <f>TabClienteLocalidade4[[#This Row],[Cliente]]&amp;" | "&amp;TabClienteLocalidade4[[#This Row],[Localidade]]</f>
        <v>COMPESA | PAO DE ACUCAR</v>
      </c>
    </row>
    <row r="124" spans="1:34" x14ac:dyDescent="0.2">
      <c r="A124" s="14" t="str">
        <f t="shared" si="2"/>
        <v>(668, 'COMPESA', 'ALTO CAPIBARIBE', 'MATEUS VIEIRA - TAQUARITIGA', 'TAQUARITIGA', 'PE', '', '', '0'),</v>
      </c>
      <c r="B124" s="14" t="s">
        <v>8395</v>
      </c>
      <c r="C124" s="14">
        <v>668</v>
      </c>
      <c r="D124" s="14" t="s">
        <v>8399</v>
      </c>
      <c r="E124" s="14" t="str">
        <f>"'"&amp;TabClienteLocalidade4[[#This Row],[Cliente]]&amp;"'"</f>
        <v>'COMPESA'</v>
      </c>
      <c r="F124" s="14" t="s">
        <v>8399</v>
      </c>
      <c r="G124" s="14" t="str">
        <f>"'"&amp;TabClienteLocalidade4[[#This Row],[Regional]]&amp;"'"</f>
        <v>'ALTO CAPIBARIBE'</v>
      </c>
      <c r="H124" s="14" t="s">
        <v>8399</v>
      </c>
      <c r="I124" s="14" t="str">
        <f>"'"&amp;TabClienteLocalidade4[[#This Row],[Localidade]]&amp;"'"</f>
        <v>'MATEUS VIEIRA - TAQUARITIGA'</v>
      </c>
      <c r="J124" s="14" t="s">
        <v>8399</v>
      </c>
      <c r="K124" s="14" t="str">
        <f>"'"&amp;TabClienteLocalidade4[[#This Row],[Colunas2]]&amp;"'"</f>
        <v>'TAQUARITIGA'</v>
      </c>
      <c r="L124" s="14" t="s">
        <v>8399</v>
      </c>
      <c r="M124" s="14" t="str">
        <f>"'"&amp;TabClienteLocalidade4[[#This Row],[UF]]&amp;"'"</f>
        <v>'PE'</v>
      </c>
      <c r="N124" s="14" t="s">
        <v>8399</v>
      </c>
      <c r="O124" s="14" t="str">
        <f>"'"&amp;IFERROR(TabClienteLocalidade4[[#This Row],[Lat]],"")&amp;"'"</f>
        <v>''</v>
      </c>
      <c r="P124" s="14" t="s">
        <v>8399</v>
      </c>
      <c r="Q124" s="14" t="str">
        <f>"'"&amp;IFERROR(TabClienteLocalidade4[[#This Row],[Log]],"")&amp;"'"</f>
        <v>''</v>
      </c>
      <c r="R124" s="14" t="s">
        <v>8399</v>
      </c>
      <c r="S124" s="14" t="str">
        <f t="shared" si="3"/>
        <v>'0'</v>
      </c>
      <c r="T124" s="213" t="s">
        <v>8397</v>
      </c>
      <c r="V124" s="145" t="s">
        <v>338</v>
      </c>
      <c r="W124" s="143" t="s">
        <v>8485</v>
      </c>
      <c r="X124" s="145" t="s">
        <v>8538</v>
      </c>
      <c r="Y124" s="176" t="s">
        <v>1244</v>
      </c>
      <c r="Z124" s="176" t="s">
        <v>8595</v>
      </c>
      <c r="AA124" s="147">
        <f>COUNTIFS(EtaCliente!B:B,AB124,EtaCliente!B:B,"&gt;&amp;1")</f>
        <v>0</v>
      </c>
      <c r="AB124" s="147" t="str">
        <f>IF(TabClienteLocalidade4[[#This Row],[Cliente]]="","",TabClienteLocalidade4[[#This Row],[Cliente]]&amp;" - "&amp;TabClienteLocalidade4[[#This Row],[Localidade]])</f>
        <v>COMPESA - MATEUS VIEIRA - TAQUARITIGA</v>
      </c>
      <c r="AC124" s="191"/>
      <c r="AD124" s="191"/>
      <c r="AE124" s="191"/>
      <c r="AF124" s="191"/>
      <c r="AG124" s="191"/>
      <c r="AH124" s="191" t="str">
        <f>TabClienteLocalidade4[[#This Row],[Cliente]]&amp;" | "&amp;TabClienteLocalidade4[[#This Row],[Localidade]]</f>
        <v>COMPESA | MATEUS VIEIRA - TAQUARITIGA</v>
      </c>
    </row>
    <row r="125" spans="1:34" ht="12.75" customHeight="1" x14ac:dyDescent="0.2">
      <c r="A125" s="14" t="str">
        <f t="shared" si="2"/>
        <v>(669, 'COMPESA', 'ALTO CAPIBARIBE', 'SANTA CRUZ DO CAPIBARIBE - POCO FUNDO 1', 'SANTA CRUZ DO CAPIBARIBE', 'PE', '-7.9574833', '-36.2179165', '0'),</v>
      </c>
      <c r="B125" s="14" t="s">
        <v>8395</v>
      </c>
      <c r="C125" s="14">
        <v>669</v>
      </c>
      <c r="D125" s="14" t="s">
        <v>8399</v>
      </c>
      <c r="E125" s="14" t="str">
        <f>"'"&amp;TabClienteLocalidade4[[#This Row],[Cliente]]&amp;"'"</f>
        <v>'COMPESA'</v>
      </c>
      <c r="F125" s="14" t="s">
        <v>8399</v>
      </c>
      <c r="G125" s="14" t="str">
        <f>"'"&amp;TabClienteLocalidade4[[#This Row],[Regional]]&amp;"'"</f>
        <v>'ALTO CAPIBARIBE'</v>
      </c>
      <c r="H125" s="14" t="s">
        <v>8399</v>
      </c>
      <c r="I125" s="14" t="str">
        <f>"'"&amp;TabClienteLocalidade4[[#This Row],[Localidade]]&amp;"'"</f>
        <v>'SANTA CRUZ DO CAPIBARIBE - POCO FUNDO 1'</v>
      </c>
      <c r="J125" s="14" t="s">
        <v>8399</v>
      </c>
      <c r="K125" s="14" t="str">
        <f>"'"&amp;TabClienteLocalidade4[[#This Row],[Colunas2]]&amp;"'"</f>
        <v>'SANTA CRUZ DO CAPIBARIBE'</v>
      </c>
      <c r="L125" s="14" t="s">
        <v>8399</v>
      </c>
      <c r="M125" s="14" t="str">
        <f>"'"&amp;TabClienteLocalidade4[[#This Row],[UF]]&amp;"'"</f>
        <v>'PE'</v>
      </c>
      <c r="N125" s="14" t="s">
        <v>8399</v>
      </c>
      <c r="O125" s="14" t="str">
        <f>"'"&amp;IFERROR(TabClienteLocalidade4[[#This Row],[Lat]],"")&amp;"'"</f>
        <v>'-7.9574833'</v>
      </c>
      <c r="P125" s="14" t="s">
        <v>8399</v>
      </c>
      <c r="Q125" s="14" t="str">
        <f>"'"&amp;IFERROR(TabClienteLocalidade4[[#This Row],[Log]],"")&amp;"'"</f>
        <v>'-36.2179165'</v>
      </c>
      <c r="R125" s="14" t="s">
        <v>8399</v>
      </c>
      <c r="S125" s="14" t="str">
        <f t="shared" si="3"/>
        <v>'0'</v>
      </c>
      <c r="T125" s="213" t="s">
        <v>8397</v>
      </c>
      <c r="V125" s="145" t="s">
        <v>338</v>
      </c>
      <c r="W125" s="143" t="s">
        <v>8485</v>
      </c>
      <c r="X125" s="145" t="s">
        <v>8539</v>
      </c>
      <c r="Y125" s="176" t="s">
        <v>1244</v>
      </c>
      <c r="Z125" s="176" t="s">
        <v>7456</v>
      </c>
      <c r="AA125" s="147">
        <f>COUNTIFS(EtaCliente!B:B,AB125,EtaCliente!B:B,"&gt;&amp;1")</f>
        <v>0</v>
      </c>
      <c r="AB125" s="147" t="str">
        <f>IF(TabClienteLocalidade4[[#This Row],[Cliente]]="","",TabClienteLocalidade4[[#This Row],[Cliente]]&amp;" - "&amp;TabClienteLocalidade4[[#This Row],[Localidade]])</f>
        <v>COMPESA - SANTA CRUZ DO CAPIBARIBE - POCO FUNDO 1</v>
      </c>
      <c r="AC125" s="191" t="s">
        <v>8779</v>
      </c>
      <c r="AD125" s="191" t="s">
        <v>8780</v>
      </c>
      <c r="AE125" s="191"/>
      <c r="AF125" s="191"/>
      <c r="AG125" s="191"/>
      <c r="AH125" s="191" t="str">
        <f>TabClienteLocalidade4[[#This Row],[Cliente]]&amp;" | "&amp;TabClienteLocalidade4[[#This Row],[Localidade]]</f>
        <v>COMPESA | SANTA CRUZ DO CAPIBARIBE - POCO FUNDO 1</v>
      </c>
    </row>
    <row r="126" spans="1:34" x14ac:dyDescent="0.2">
      <c r="A126" s="14" t="str">
        <f t="shared" si="2"/>
        <v>(670, 'COMPESA', 'ALTO CAPIBARIBE', 'JATAUBA - POCO FUNDO 2', 'JATAUBA', 'PE', '-7.958535', '-36.3485285', '0'),</v>
      </c>
      <c r="B126" s="14" t="s">
        <v>8395</v>
      </c>
      <c r="C126" s="14">
        <v>670</v>
      </c>
      <c r="D126" s="14" t="s">
        <v>8399</v>
      </c>
      <c r="E126" s="14" t="str">
        <f>"'"&amp;TabClienteLocalidade4[[#This Row],[Cliente]]&amp;"'"</f>
        <v>'COMPESA'</v>
      </c>
      <c r="F126" s="14" t="s">
        <v>8399</v>
      </c>
      <c r="G126" s="14" t="str">
        <f>"'"&amp;TabClienteLocalidade4[[#This Row],[Regional]]&amp;"'"</f>
        <v>'ALTO CAPIBARIBE'</v>
      </c>
      <c r="H126" s="14" t="s">
        <v>8399</v>
      </c>
      <c r="I126" s="14" t="str">
        <f>"'"&amp;TabClienteLocalidade4[[#This Row],[Localidade]]&amp;"'"</f>
        <v>'JATAUBA - POCO FUNDO 2'</v>
      </c>
      <c r="J126" s="14" t="s">
        <v>8399</v>
      </c>
      <c r="K126" s="14" t="str">
        <f>"'"&amp;TabClienteLocalidade4[[#This Row],[Colunas2]]&amp;"'"</f>
        <v>'JATAUBA'</v>
      </c>
      <c r="L126" s="14" t="s">
        <v>8399</v>
      </c>
      <c r="M126" s="14" t="str">
        <f>"'"&amp;TabClienteLocalidade4[[#This Row],[UF]]&amp;"'"</f>
        <v>'PE'</v>
      </c>
      <c r="N126" s="14" t="s">
        <v>8399</v>
      </c>
      <c r="O126" s="14" t="str">
        <f>"'"&amp;IFERROR(TabClienteLocalidade4[[#This Row],[Lat]],"")&amp;"'"</f>
        <v>'-7.958535'</v>
      </c>
      <c r="P126" s="14" t="s">
        <v>8399</v>
      </c>
      <c r="Q126" s="14" t="str">
        <f>"'"&amp;IFERROR(TabClienteLocalidade4[[#This Row],[Log]],"")&amp;"'"</f>
        <v>'-36.3485285'</v>
      </c>
      <c r="R126" s="14" t="s">
        <v>8399</v>
      </c>
      <c r="S126" s="14" t="str">
        <f t="shared" si="3"/>
        <v>'0'</v>
      </c>
      <c r="T126" s="213" t="s">
        <v>8397</v>
      </c>
      <c r="V126" s="145" t="s">
        <v>338</v>
      </c>
      <c r="W126" s="145" t="s">
        <v>8485</v>
      </c>
      <c r="X126" s="145" t="s">
        <v>8540</v>
      </c>
      <c r="Y126" s="176" t="s">
        <v>1244</v>
      </c>
      <c r="Z126" s="176" t="s">
        <v>7455</v>
      </c>
      <c r="AA126" s="147">
        <f>COUNTIFS(EtaCliente!B:B,AB126,EtaCliente!B:B,"&gt;&amp;1")</f>
        <v>0</v>
      </c>
      <c r="AB126" s="146" t="str">
        <f>IF(TabClienteLocalidade4[[#This Row],[Cliente]]="","",TabClienteLocalidade4[[#This Row],[Cliente]]&amp;" - "&amp;TabClienteLocalidade4[[#This Row],[Localidade]])</f>
        <v>COMPESA - JATAUBA - POCO FUNDO 2</v>
      </c>
      <c r="AC126" s="191" t="s">
        <v>8781</v>
      </c>
      <c r="AD126" s="191" t="s">
        <v>8782</v>
      </c>
      <c r="AE126" s="191"/>
      <c r="AF126" s="191"/>
      <c r="AG126" s="191"/>
      <c r="AH126" s="191" t="str">
        <f>TabClienteLocalidade4[[#This Row],[Cliente]]&amp;" | "&amp;TabClienteLocalidade4[[#This Row],[Localidade]]</f>
        <v>COMPESA | JATAUBA - POCO FUNDO 2</v>
      </c>
    </row>
    <row r="127" spans="1:34" x14ac:dyDescent="0.2">
      <c r="A127" s="14" t="str">
        <f t="shared" si="2"/>
        <v>(671, 'COMPESA', 'ALTO CAPIBARIBE', 'TORITAMA', 'TORITAMA', 'PE', '-8.0089362', '-36.0630124', '0'),</v>
      </c>
      <c r="B127" s="14" t="s">
        <v>8395</v>
      </c>
      <c r="C127" s="14">
        <v>671</v>
      </c>
      <c r="D127" s="14" t="s">
        <v>8399</v>
      </c>
      <c r="E127" s="14" t="str">
        <f>"'"&amp;TabClienteLocalidade4[[#This Row],[Cliente]]&amp;"'"</f>
        <v>'COMPESA'</v>
      </c>
      <c r="F127" s="14" t="s">
        <v>8399</v>
      </c>
      <c r="G127" s="14" t="str">
        <f>"'"&amp;TabClienteLocalidade4[[#This Row],[Regional]]&amp;"'"</f>
        <v>'ALTO CAPIBARIBE'</v>
      </c>
      <c r="H127" s="14" t="s">
        <v>8399</v>
      </c>
      <c r="I127" s="14" t="str">
        <f>"'"&amp;TabClienteLocalidade4[[#This Row],[Localidade]]&amp;"'"</f>
        <v>'TORITAMA'</v>
      </c>
      <c r="J127" s="14" t="s">
        <v>8399</v>
      </c>
      <c r="K127" s="14" t="str">
        <f>"'"&amp;TabClienteLocalidade4[[#This Row],[Colunas2]]&amp;"'"</f>
        <v>'TORITAMA'</v>
      </c>
      <c r="L127" s="14" t="s">
        <v>8399</v>
      </c>
      <c r="M127" s="14" t="str">
        <f>"'"&amp;TabClienteLocalidade4[[#This Row],[UF]]&amp;"'"</f>
        <v>'PE'</v>
      </c>
      <c r="N127" s="14" t="s">
        <v>8399</v>
      </c>
      <c r="O127" s="14" t="str">
        <f>"'"&amp;IFERROR(TabClienteLocalidade4[[#This Row],[Lat]],"")&amp;"'"</f>
        <v>'-8.0089362'</v>
      </c>
      <c r="P127" s="14" t="s">
        <v>8399</v>
      </c>
      <c r="Q127" s="14" t="str">
        <f>"'"&amp;IFERROR(TabClienteLocalidade4[[#This Row],[Log]],"")&amp;"'"</f>
        <v>'-36.0630124'</v>
      </c>
      <c r="R127" s="14" t="s">
        <v>8399</v>
      </c>
      <c r="S127" s="14" t="str">
        <f t="shared" si="3"/>
        <v>'0'</v>
      </c>
      <c r="T127" s="213" t="s">
        <v>8397</v>
      </c>
      <c r="V127" s="145" t="s">
        <v>338</v>
      </c>
      <c r="W127" s="143" t="s">
        <v>8485</v>
      </c>
      <c r="X127" s="145" t="s">
        <v>1708</v>
      </c>
      <c r="Y127" s="176" t="s">
        <v>1244</v>
      </c>
      <c r="Z127" s="176" t="s">
        <v>1708</v>
      </c>
      <c r="AA127" s="147">
        <f>COUNTIFS(EtaCliente!B:B,AB127,EtaCliente!B:B,"&gt;&amp;1")</f>
        <v>1</v>
      </c>
      <c r="AB127" s="147" t="str">
        <f>IF(TabClienteLocalidade4[[#This Row],[Cliente]]="","",TabClienteLocalidade4[[#This Row],[Cliente]]&amp;" - "&amp;TabClienteLocalidade4[[#This Row],[Localidade]])</f>
        <v>COMPESA - TORITAMA</v>
      </c>
      <c r="AC127" s="191" t="s">
        <v>8783</v>
      </c>
      <c r="AD127" s="191" t="s">
        <v>8784</v>
      </c>
      <c r="AE127" s="191"/>
      <c r="AF127" s="191"/>
      <c r="AG127" s="191"/>
      <c r="AH127" s="191" t="str">
        <f>TabClienteLocalidade4[[#This Row],[Cliente]]&amp;" | "&amp;TabClienteLocalidade4[[#This Row],[Localidade]]</f>
        <v>COMPESA | TORITAMA</v>
      </c>
    </row>
    <row r="128" spans="1:34" ht="12.75" customHeight="1" x14ac:dyDescent="0.2">
      <c r="A128" s="14" t="str">
        <f t="shared" si="2"/>
        <v>(672, 'COMPESA', 'A. CENTRAL', 'AGRESTINA ETA NOVA', 'AGRESTINA', 'PE', '', '', '0'),</v>
      </c>
      <c r="B128" s="14" t="s">
        <v>8395</v>
      </c>
      <c r="C128" s="14">
        <v>672</v>
      </c>
      <c r="D128" s="14" t="s">
        <v>8399</v>
      </c>
      <c r="E128" s="14" t="str">
        <f>"'"&amp;TabClienteLocalidade4[[#This Row],[Cliente]]&amp;"'"</f>
        <v>'COMPESA'</v>
      </c>
      <c r="F128" s="14" t="s">
        <v>8399</v>
      </c>
      <c r="G128" s="14" t="str">
        <f>"'"&amp;TabClienteLocalidade4[[#This Row],[Regional]]&amp;"'"</f>
        <v>'A. CENTRAL'</v>
      </c>
      <c r="H128" s="14" t="s">
        <v>8399</v>
      </c>
      <c r="I128" s="14" t="str">
        <f>"'"&amp;TabClienteLocalidade4[[#This Row],[Localidade]]&amp;"'"</f>
        <v>'AGRESTINA ETA NOVA'</v>
      </c>
      <c r="J128" s="14" t="s">
        <v>8399</v>
      </c>
      <c r="K128" s="14" t="str">
        <f>"'"&amp;TabClienteLocalidade4[[#This Row],[Colunas2]]&amp;"'"</f>
        <v>'AGRESTINA'</v>
      </c>
      <c r="L128" s="14" t="s">
        <v>8399</v>
      </c>
      <c r="M128" s="14" t="str">
        <f>"'"&amp;TabClienteLocalidade4[[#This Row],[UF]]&amp;"'"</f>
        <v>'PE'</v>
      </c>
      <c r="N128" s="14" t="s">
        <v>8399</v>
      </c>
      <c r="O128" s="14" t="str">
        <f>"'"&amp;IFERROR(TabClienteLocalidade4[[#This Row],[Lat]],"")&amp;"'"</f>
        <v>''</v>
      </c>
      <c r="P128" s="14" t="s">
        <v>8399</v>
      </c>
      <c r="Q128" s="14" t="str">
        <f>"'"&amp;IFERROR(TabClienteLocalidade4[[#This Row],[Log]],"")&amp;"'"</f>
        <v>''</v>
      </c>
      <c r="R128" s="14" t="s">
        <v>8399</v>
      </c>
      <c r="S128" s="14" t="str">
        <f t="shared" si="3"/>
        <v>'0'</v>
      </c>
      <c r="T128" s="213" t="s">
        <v>8397</v>
      </c>
      <c r="V128" s="145" t="s">
        <v>338</v>
      </c>
      <c r="W128" s="143" t="s">
        <v>8486</v>
      </c>
      <c r="X128" s="145" t="s">
        <v>8541</v>
      </c>
      <c r="Y128" s="176" t="s">
        <v>1244</v>
      </c>
      <c r="Z128" s="176" t="s">
        <v>7453</v>
      </c>
      <c r="AA128" s="147">
        <f>COUNTIFS(EtaCliente!B:B,AB128,EtaCliente!B:B,"&gt;&amp;1")</f>
        <v>0</v>
      </c>
      <c r="AB128" s="147" t="str">
        <f>IF(TabClienteLocalidade4[[#This Row],[Cliente]]="","",TabClienteLocalidade4[[#This Row],[Cliente]]&amp;" - "&amp;TabClienteLocalidade4[[#This Row],[Localidade]])</f>
        <v>COMPESA - AGRESTINA ETA NOVA</v>
      </c>
      <c r="AC128" s="191"/>
      <c r="AD128" s="191"/>
      <c r="AE128" s="191"/>
      <c r="AF128" s="191"/>
      <c r="AG128" s="191"/>
      <c r="AH128" s="191" t="str">
        <f>TabClienteLocalidade4[[#This Row],[Cliente]]&amp;" | "&amp;TabClienteLocalidade4[[#This Row],[Localidade]]</f>
        <v>COMPESA | AGRESTINA ETA NOVA</v>
      </c>
    </row>
    <row r="129" spans="1:34" x14ac:dyDescent="0.2">
      <c r="A129" s="14" t="str">
        <f t="shared" si="2"/>
        <v>(673, 'COMPESA', 'A. CENTRAL', 'TAQUARA EE', 'SAO JOAQUIM DO MONTE', 'PE', '', '', '0'),</v>
      </c>
      <c r="B129" s="14" t="s">
        <v>8395</v>
      </c>
      <c r="C129" s="14">
        <v>673</v>
      </c>
      <c r="D129" s="14" t="s">
        <v>8399</v>
      </c>
      <c r="E129" s="14" t="str">
        <f>"'"&amp;TabClienteLocalidade4[[#This Row],[Cliente]]&amp;"'"</f>
        <v>'COMPESA'</v>
      </c>
      <c r="F129" s="14" t="s">
        <v>8399</v>
      </c>
      <c r="G129" s="14" t="str">
        <f>"'"&amp;TabClienteLocalidade4[[#This Row],[Regional]]&amp;"'"</f>
        <v>'A. CENTRAL'</v>
      </c>
      <c r="H129" s="14" t="s">
        <v>8399</v>
      </c>
      <c r="I129" s="14" t="str">
        <f>"'"&amp;TabClienteLocalidade4[[#This Row],[Localidade]]&amp;"'"</f>
        <v>'TAQUARA EE'</v>
      </c>
      <c r="J129" s="14" t="s">
        <v>8399</v>
      </c>
      <c r="K129" s="14" t="str">
        <f>"'"&amp;TabClienteLocalidade4[[#This Row],[Colunas2]]&amp;"'"</f>
        <v>'SAO JOAQUIM DO MONTE'</v>
      </c>
      <c r="L129" s="14" t="s">
        <v>8399</v>
      </c>
      <c r="M129" s="14" t="str">
        <f>"'"&amp;TabClienteLocalidade4[[#This Row],[UF]]&amp;"'"</f>
        <v>'PE'</v>
      </c>
      <c r="N129" s="14" t="s">
        <v>8399</v>
      </c>
      <c r="O129" s="14" t="str">
        <f>"'"&amp;IFERROR(TabClienteLocalidade4[[#This Row],[Lat]],"")&amp;"'"</f>
        <v>''</v>
      </c>
      <c r="P129" s="14" t="s">
        <v>8399</v>
      </c>
      <c r="Q129" s="14" t="str">
        <f>"'"&amp;IFERROR(TabClienteLocalidade4[[#This Row],[Log]],"")&amp;"'"</f>
        <v>''</v>
      </c>
      <c r="R129" s="14" t="s">
        <v>8399</v>
      </c>
      <c r="S129" s="14" t="str">
        <f t="shared" si="3"/>
        <v>'0'</v>
      </c>
      <c r="T129" s="213" t="s">
        <v>8397</v>
      </c>
      <c r="V129" s="145" t="s">
        <v>338</v>
      </c>
      <c r="W129" s="143" t="s">
        <v>8486</v>
      </c>
      <c r="X129" s="145" t="s">
        <v>8139</v>
      </c>
      <c r="Y129" s="176" t="s">
        <v>1244</v>
      </c>
      <c r="Z129" s="176" t="s">
        <v>1694</v>
      </c>
      <c r="AA129" s="147">
        <f>COUNTIFS(EtaCliente!B:B,AB129,EtaCliente!B:B,"&gt;&amp;1")</f>
        <v>1</v>
      </c>
      <c r="AB129" s="147" t="str">
        <f>IF(TabClienteLocalidade4[[#This Row],[Cliente]]="","",TabClienteLocalidade4[[#This Row],[Cliente]]&amp;" - "&amp;TabClienteLocalidade4[[#This Row],[Localidade]])</f>
        <v>COMPESA - TAQUARA EE</v>
      </c>
      <c r="AC129" s="191"/>
      <c r="AD129" s="191"/>
      <c r="AE129" s="191"/>
      <c r="AF129" s="191"/>
      <c r="AG129" s="191"/>
      <c r="AH129" s="191" t="str">
        <f>TabClienteLocalidade4[[#This Row],[Cliente]]&amp;" | "&amp;TabClienteLocalidade4[[#This Row],[Localidade]]</f>
        <v>COMPESA | TAQUARA EE</v>
      </c>
    </row>
    <row r="130" spans="1:34" x14ac:dyDescent="0.2">
      <c r="A130" s="14" t="str">
        <f t="shared" si="2"/>
        <v>(674, 'COMPESA', 'A. CENTRAL', 'RIACHO DAS ALMAS', 'RIACHO DAS ALMAS', 'PE', '-8.1386434', '-35.8595784', '0'),</v>
      </c>
      <c r="B130" s="14" t="s">
        <v>8395</v>
      </c>
      <c r="C130" s="14">
        <v>674</v>
      </c>
      <c r="D130" s="14" t="s">
        <v>8399</v>
      </c>
      <c r="E130" s="14" t="str">
        <f>"'"&amp;TabClienteLocalidade4[[#This Row],[Cliente]]&amp;"'"</f>
        <v>'COMPESA'</v>
      </c>
      <c r="F130" s="14" t="s">
        <v>8399</v>
      </c>
      <c r="G130" s="14" t="str">
        <f>"'"&amp;TabClienteLocalidade4[[#This Row],[Regional]]&amp;"'"</f>
        <v>'A. CENTRAL'</v>
      </c>
      <c r="H130" s="14" t="s">
        <v>8399</v>
      </c>
      <c r="I130" s="14" t="str">
        <f>"'"&amp;TabClienteLocalidade4[[#This Row],[Localidade]]&amp;"'"</f>
        <v>'RIACHO DAS ALMAS'</v>
      </c>
      <c r="J130" s="14" t="s">
        <v>8399</v>
      </c>
      <c r="K130" s="14" t="str">
        <f>"'"&amp;TabClienteLocalidade4[[#This Row],[Colunas2]]&amp;"'"</f>
        <v>'RIACHO DAS ALMAS'</v>
      </c>
      <c r="L130" s="14" t="s">
        <v>8399</v>
      </c>
      <c r="M130" s="14" t="str">
        <f>"'"&amp;TabClienteLocalidade4[[#This Row],[UF]]&amp;"'"</f>
        <v>'PE'</v>
      </c>
      <c r="N130" s="14" t="s">
        <v>8399</v>
      </c>
      <c r="O130" s="14" t="str">
        <f>"'"&amp;IFERROR(TabClienteLocalidade4[[#This Row],[Lat]],"")&amp;"'"</f>
        <v>'-8.1386434'</v>
      </c>
      <c r="P130" s="14" t="s">
        <v>8399</v>
      </c>
      <c r="Q130" s="14" t="str">
        <f>"'"&amp;IFERROR(TabClienteLocalidade4[[#This Row],[Log]],"")&amp;"'"</f>
        <v>'-35.8595784'</v>
      </c>
      <c r="R130" s="14" t="s">
        <v>8399</v>
      </c>
      <c r="S130" s="14" t="str">
        <f t="shared" si="3"/>
        <v>'0'</v>
      </c>
      <c r="T130" s="213" t="s">
        <v>8397</v>
      </c>
      <c r="V130" s="145" t="s">
        <v>338</v>
      </c>
      <c r="W130" s="175" t="s">
        <v>8486</v>
      </c>
      <c r="X130" s="175" t="s">
        <v>1687</v>
      </c>
      <c r="Y130" s="176" t="s">
        <v>1244</v>
      </c>
      <c r="Z130" s="176" t="s">
        <v>1687</v>
      </c>
      <c r="AA130" s="176">
        <f>COUNTIFS(EtaCliente!B:B,AB130,EtaCliente!B:B,"&gt;&amp;1")</f>
        <v>1</v>
      </c>
      <c r="AB130" s="176" t="str">
        <f>IF(TabClienteLocalidade4[[#This Row],[Cliente]]="","",TabClienteLocalidade4[[#This Row],[Cliente]]&amp;" - "&amp;TabClienteLocalidade4[[#This Row],[Localidade]])</f>
        <v>COMPESA - RIACHO DAS ALMAS</v>
      </c>
      <c r="AC130" s="191" t="s">
        <v>8785</v>
      </c>
      <c r="AD130" s="191" t="s">
        <v>8786</v>
      </c>
      <c r="AE130" s="191"/>
      <c r="AF130" s="191"/>
      <c r="AG130" s="191"/>
      <c r="AH130" s="191" t="str">
        <f>TabClienteLocalidade4[[#This Row],[Cliente]]&amp;" | "&amp;TabClienteLocalidade4[[#This Row],[Localidade]]</f>
        <v>COMPESA | RIACHO DAS ALMAS</v>
      </c>
    </row>
    <row r="131" spans="1:34" x14ac:dyDescent="0.2">
      <c r="A131" s="14" t="str">
        <f t="shared" si="2"/>
        <v>(675, 'COMPESA', 'A. CENTRAL', 'SALGADO', 'CARUARU', 'PE', '-8.274841', '-35.9539954', '0'),</v>
      </c>
      <c r="B131" s="14" t="s">
        <v>8395</v>
      </c>
      <c r="C131" s="14">
        <v>675</v>
      </c>
      <c r="D131" s="14" t="s">
        <v>8399</v>
      </c>
      <c r="E131" s="14" t="str">
        <f>"'"&amp;TabClienteLocalidade4[[#This Row],[Cliente]]&amp;"'"</f>
        <v>'COMPESA'</v>
      </c>
      <c r="F131" s="14" t="s">
        <v>8399</v>
      </c>
      <c r="G131" s="14" t="str">
        <f>"'"&amp;TabClienteLocalidade4[[#This Row],[Regional]]&amp;"'"</f>
        <v>'A. CENTRAL'</v>
      </c>
      <c r="H131" s="14" t="s">
        <v>8399</v>
      </c>
      <c r="I131" s="14" t="str">
        <f>"'"&amp;TabClienteLocalidade4[[#This Row],[Localidade]]&amp;"'"</f>
        <v>'SALGADO'</v>
      </c>
      <c r="J131" s="14" t="s">
        <v>8399</v>
      </c>
      <c r="K131" s="14" t="str">
        <f>"'"&amp;TabClienteLocalidade4[[#This Row],[Colunas2]]&amp;"'"</f>
        <v>'CARUARU'</v>
      </c>
      <c r="L131" s="14" t="s">
        <v>8399</v>
      </c>
      <c r="M131" s="14" t="str">
        <f>"'"&amp;TabClienteLocalidade4[[#This Row],[UF]]&amp;"'"</f>
        <v>'PE'</v>
      </c>
      <c r="N131" s="14" t="s">
        <v>8399</v>
      </c>
      <c r="O131" s="14" t="str">
        <f>"'"&amp;IFERROR(TabClienteLocalidade4[[#This Row],[Lat]],"")&amp;"'"</f>
        <v>'-8.274841'</v>
      </c>
      <c r="P131" s="14" t="s">
        <v>8399</v>
      </c>
      <c r="Q131" s="14" t="str">
        <f>"'"&amp;IFERROR(TabClienteLocalidade4[[#This Row],[Log]],"")&amp;"'"</f>
        <v>'-35.9539954'</v>
      </c>
      <c r="R131" s="14" t="s">
        <v>8399</v>
      </c>
      <c r="S131" s="14" t="str">
        <f t="shared" si="3"/>
        <v>'0'</v>
      </c>
      <c r="T131" s="213" t="s">
        <v>8397</v>
      </c>
      <c r="V131" s="145" t="s">
        <v>338</v>
      </c>
      <c r="W131" s="145" t="s">
        <v>8486</v>
      </c>
      <c r="X131" s="145" t="s">
        <v>1690</v>
      </c>
      <c r="Y131" s="176" t="s">
        <v>1244</v>
      </c>
      <c r="Z131" s="176" t="s">
        <v>7454</v>
      </c>
      <c r="AA131" s="147">
        <f>COUNTIFS(EtaCliente!B:B,AB131,EtaCliente!B:B,"&gt;&amp;1")</f>
        <v>1</v>
      </c>
      <c r="AB131" s="146" t="str">
        <f>IF(TabClienteLocalidade4[[#This Row],[Cliente]]="","",TabClienteLocalidade4[[#This Row],[Cliente]]&amp;" - "&amp;TabClienteLocalidade4[[#This Row],[Localidade]])</f>
        <v>COMPESA - SALGADO</v>
      </c>
      <c r="AC131" s="191" t="s">
        <v>8787</v>
      </c>
      <c r="AD131" s="191" t="s">
        <v>8788</v>
      </c>
      <c r="AE131" s="191"/>
      <c r="AF131" s="191"/>
      <c r="AG131" s="191"/>
      <c r="AH131" s="191" t="str">
        <f>TabClienteLocalidade4[[#This Row],[Cliente]]&amp;" | "&amp;TabClienteLocalidade4[[#This Row],[Localidade]]</f>
        <v>COMPESA | SALGADO</v>
      </c>
    </row>
    <row r="132" spans="1:34" x14ac:dyDescent="0.2">
      <c r="A132" s="14" t="str">
        <f t="shared" ref="A132:A191" si="4">CONCATENATE(B132,C132,D132,E132,F132,G132,H132,I132,J132,K132,L132,M132,N132,O132,P132,Q132,R132,S132,T132)</f>
        <v>(676, 'COMPESA', 'A. CENTRAL', 'CARUARU - PETROPOLIS', 'CARUARU', 'PE', '-8.3007361', '-35.9795274', '0'),</v>
      </c>
      <c r="B132" s="14" t="s">
        <v>8395</v>
      </c>
      <c r="C132" s="14">
        <v>676</v>
      </c>
      <c r="D132" s="14" t="s">
        <v>8399</v>
      </c>
      <c r="E132" s="14" t="str">
        <f>"'"&amp;TabClienteLocalidade4[[#This Row],[Cliente]]&amp;"'"</f>
        <v>'COMPESA'</v>
      </c>
      <c r="F132" s="14" t="s">
        <v>8399</v>
      </c>
      <c r="G132" s="14" t="str">
        <f>"'"&amp;TabClienteLocalidade4[[#This Row],[Regional]]&amp;"'"</f>
        <v>'A. CENTRAL'</v>
      </c>
      <c r="H132" s="14" t="s">
        <v>8399</v>
      </c>
      <c r="I132" s="14" t="str">
        <f>"'"&amp;TabClienteLocalidade4[[#This Row],[Localidade]]&amp;"'"</f>
        <v>'CARUARU - PETROPOLIS'</v>
      </c>
      <c r="J132" s="14" t="s">
        <v>8399</v>
      </c>
      <c r="K132" s="14" t="str">
        <f>"'"&amp;TabClienteLocalidade4[[#This Row],[Colunas2]]&amp;"'"</f>
        <v>'CARUARU'</v>
      </c>
      <c r="L132" s="14" t="s">
        <v>8399</v>
      </c>
      <c r="M132" s="14" t="str">
        <f>"'"&amp;TabClienteLocalidade4[[#This Row],[UF]]&amp;"'"</f>
        <v>'PE'</v>
      </c>
      <c r="N132" s="14" t="s">
        <v>8399</v>
      </c>
      <c r="O132" s="14" t="str">
        <f>"'"&amp;IFERROR(TabClienteLocalidade4[[#This Row],[Lat]],"")&amp;"'"</f>
        <v>'-8.3007361'</v>
      </c>
      <c r="P132" s="14" t="s">
        <v>8399</v>
      </c>
      <c r="Q132" s="14" t="str">
        <f>"'"&amp;IFERROR(TabClienteLocalidade4[[#This Row],[Log]],"")&amp;"'"</f>
        <v>'-35.9795274'</v>
      </c>
      <c r="R132" s="14" t="s">
        <v>8399</v>
      </c>
      <c r="S132" s="14" t="str">
        <f t="shared" ref="S132:S191" si="5">"'"&amp;0&amp;"'"</f>
        <v>'0'</v>
      </c>
      <c r="T132" s="213" t="s">
        <v>8397</v>
      </c>
      <c r="V132" s="145" t="s">
        <v>338</v>
      </c>
      <c r="W132" s="143" t="s">
        <v>8486</v>
      </c>
      <c r="X132" s="145" t="s">
        <v>8542</v>
      </c>
      <c r="Y132" s="176" t="s">
        <v>1244</v>
      </c>
      <c r="Z132" s="176" t="s">
        <v>7454</v>
      </c>
      <c r="AA132" s="147">
        <f>COUNTIFS(EtaCliente!B:B,AB132,EtaCliente!B:B,"&gt;&amp;1")</f>
        <v>0</v>
      </c>
      <c r="AB132" s="147" t="str">
        <f>IF(TabClienteLocalidade4[[#This Row],[Cliente]]="","",TabClienteLocalidade4[[#This Row],[Cliente]]&amp;" - "&amp;TabClienteLocalidade4[[#This Row],[Localidade]])</f>
        <v>COMPESA - CARUARU - PETROPOLIS</v>
      </c>
      <c r="AC132" s="191" t="s">
        <v>8789</v>
      </c>
      <c r="AD132" s="191" t="s">
        <v>8790</v>
      </c>
      <c r="AE132" s="191"/>
      <c r="AF132" s="191"/>
      <c r="AG132" s="191"/>
      <c r="AH132" s="191" t="str">
        <f>TabClienteLocalidade4[[#This Row],[Cliente]]&amp;" | "&amp;TabClienteLocalidade4[[#This Row],[Localidade]]</f>
        <v>COMPESA | CARUARU - PETROPOLIS</v>
      </c>
    </row>
    <row r="133" spans="1:34" x14ac:dyDescent="0.2">
      <c r="A133" s="14" t="str">
        <f t="shared" si="4"/>
        <v>(677, 'COMPESA', 'A. CENTRAL', 'AMEIXAS', 'CUMARU', 'PE', '-8.1039905', '-35.7701911', '0'),</v>
      </c>
      <c r="B133" s="14" t="s">
        <v>8395</v>
      </c>
      <c r="C133" s="14">
        <v>677</v>
      </c>
      <c r="D133" s="14" t="s">
        <v>8399</v>
      </c>
      <c r="E133" s="14" t="str">
        <f>"'"&amp;TabClienteLocalidade4[[#This Row],[Cliente]]&amp;"'"</f>
        <v>'COMPESA'</v>
      </c>
      <c r="F133" s="14" t="s">
        <v>8399</v>
      </c>
      <c r="G133" s="14" t="str">
        <f>"'"&amp;TabClienteLocalidade4[[#This Row],[Regional]]&amp;"'"</f>
        <v>'A. CENTRAL'</v>
      </c>
      <c r="H133" s="14" t="s">
        <v>8399</v>
      </c>
      <c r="I133" s="14" t="str">
        <f>"'"&amp;TabClienteLocalidade4[[#This Row],[Localidade]]&amp;"'"</f>
        <v>'AMEIXAS'</v>
      </c>
      <c r="J133" s="14" t="s">
        <v>8399</v>
      </c>
      <c r="K133" s="14" t="str">
        <f>"'"&amp;TabClienteLocalidade4[[#This Row],[Colunas2]]&amp;"'"</f>
        <v>'CUMARU'</v>
      </c>
      <c r="L133" s="14" t="s">
        <v>8399</v>
      </c>
      <c r="M133" s="14" t="str">
        <f>"'"&amp;TabClienteLocalidade4[[#This Row],[UF]]&amp;"'"</f>
        <v>'PE'</v>
      </c>
      <c r="N133" s="14" t="s">
        <v>8399</v>
      </c>
      <c r="O133" s="14" t="str">
        <f>"'"&amp;IFERROR(TabClienteLocalidade4[[#This Row],[Lat]],"")&amp;"'"</f>
        <v>'-8.1039905'</v>
      </c>
      <c r="P133" s="14" t="s">
        <v>8399</v>
      </c>
      <c r="Q133" s="14" t="str">
        <f>"'"&amp;IFERROR(TabClienteLocalidade4[[#This Row],[Log]],"")&amp;"'"</f>
        <v>'-35.7701911'</v>
      </c>
      <c r="R133" s="14" t="s">
        <v>8399</v>
      </c>
      <c r="S133" s="14" t="str">
        <f t="shared" si="5"/>
        <v>'0'</v>
      </c>
      <c r="T133" s="213" t="s">
        <v>8397</v>
      </c>
      <c r="V133" s="145" t="s">
        <v>338</v>
      </c>
      <c r="W133" s="143" t="s">
        <v>8486</v>
      </c>
      <c r="X133" s="145" t="s">
        <v>8543</v>
      </c>
      <c r="Y133" s="176" t="s">
        <v>1244</v>
      </c>
      <c r="Z133" s="176" t="s">
        <v>1655</v>
      </c>
      <c r="AA133" s="147">
        <f>COUNTIFS(EtaCliente!B:B,AB133,EtaCliente!B:B,"&gt;&amp;1")</f>
        <v>0</v>
      </c>
      <c r="AB133" s="147" t="str">
        <f>IF(TabClienteLocalidade4[[#This Row],[Cliente]]="","",TabClienteLocalidade4[[#This Row],[Cliente]]&amp;" - "&amp;TabClienteLocalidade4[[#This Row],[Localidade]])</f>
        <v>COMPESA - AMEIXAS</v>
      </c>
      <c r="AC133" s="191" t="s">
        <v>8791</v>
      </c>
      <c r="AD133" s="191" t="s">
        <v>8792</v>
      </c>
      <c r="AE133" s="191"/>
      <c r="AF133" s="191"/>
      <c r="AG133" s="191"/>
      <c r="AH133" s="191" t="str">
        <f>TabClienteLocalidade4[[#This Row],[Cliente]]&amp;" | "&amp;TabClienteLocalidade4[[#This Row],[Localidade]]</f>
        <v>COMPESA | AMEIXAS</v>
      </c>
    </row>
    <row r="134" spans="1:34" x14ac:dyDescent="0.2">
      <c r="A134" s="14" t="str">
        <f t="shared" si="4"/>
        <v>(678, 'COMPESA', 'A. CENTRAL', 'BARRA DO RIACHAO', 'SAO JOAQUIM DO MONTE', 'PE', '', '', '0'),</v>
      </c>
      <c r="B134" s="14" t="s">
        <v>8395</v>
      </c>
      <c r="C134" s="14">
        <v>678</v>
      </c>
      <c r="D134" s="14" t="s">
        <v>8399</v>
      </c>
      <c r="E134" s="14" t="str">
        <f>"'"&amp;TabClienteLocalidade4[[#This Row],[Cliente]]&amp;"'"</f>
        <v>'COMPESA'</v>
      </c>
      <c r="F134" s="14" t="s">
        <v>8399</v>
      </c>
      <c r="G134" s="14" t="str">
        <f>"'"&amp;TabClienteLocalidade4[[#This Row],[Regional]]&amp;"'"</f>
        <v>'A. CENTRAL'</v>
      </c>
      <c r="H134" s="14" t="s">
        <v>8399</v>
      </c>
      <c r="I134" s="14" t="str">
        <f>"'"&amp;TabClienteLocalidade4[[#This Row],[Localidade]]&amp;"'"</f>
        <v>'BARRA DO RIACHAO'</v>
      </c>
      <c r="J134" s="14" t="s">
        <v>8399</v>
      </c>
      <c r="K134" s="14" t="str">
        <f>"'"&amp;TabClienteLocalidade4[[#This Row],[Colunas2]]&amp;"'"</f>
        <v>'SAO JOAQUIM DO MONTE'</v>
      </c>
      <c r="L134" s="14" t="s">
        <v>8399</v>
      </c>
      <c r="M134" s="14" t="str">
        <f>"'"&amp;TabClienteLocalidade4[[#This Row],[UF]]&amp;"'"</f>
        <v>'PE'</v>
      </c>
      <c r="N134" s="14" t="s">
        <v>8399</v>
      </c>
      <c r="O134" s="14" t="str">
        <f>"'"&amp;IFERROR(TabClienteLocalidade4[[#This Row],[Lat]],"")&amp;"'"</f>
        <v>''</v>
      </c>
      <c r="P134" s="14" t="s">
        <v>8399</v>
      </c>
      <c r="Q134" s="14" t="str">
        <f>"'"&amp;IFERROR(TabClienteLocalidade4[[#This Row],[Log]],"")&amp;"'"</f>
        <v>''</v>
      </c>
      <c r="R134" s="14" t="s">
        <v>8399</v>
      </c>
      <c r="S134" s="14" t="str">
        <f t="shared" si="5"/>
        <v>'0'</v>
      </c>
      <c r="T134" s="213" t="s">
        <v>8397</v>
      </c>
      <c r="V134" s="145" t="s">
        <v>338</v>
      </c>
      <c r="W134" s="143" t="s">
        <v>8486</v>
      </c>
      <c r="X134" s="145" t="s">
        <v>8544</v>
      </c>
      <c r="Y134" s="176" t="s">
        <v>1244</v>
      </c>
      <c r="Z134" s="176" t="s">
        <v>1694</v>
      </c>
      <c r="AA134" s="147">
        <f>COUNTIFS(EtaCliente!B:B,AB134,EtaCliente!B:B,"&gt;&amp;1")</f>
        <v>0</v>
      </c>
      <c r="AB134" s="147" t="str">
        <f>IF(TabClienteLocalidade4[[#This Row],[Cliente]]="","",TabClienteLocalidade4[[#This Row],[Cliente]]&amp;" - "&amp;TabClienteLocalidade4[[#This Row],[Localidade]])</f>
        <v>COMPESA - BARRA DO RIACHAO</v>
      </c>
      <c r="AC134" s="191"/>
      <c r="AD134" s="191"/>
      <c r="AE134" s="191"/>
      <c r="AF134" s="191"/>
      <c r="AG134" s="191"/>
      <c r="AH134" s="191" t="str">
        <f>TabClienteLocalidade4[[#This Row],[Cliente]]&amp;" | "&amp;TabClienteLocalidade4[[#This Row],[Localidade]]</f>
        <v>COMPESA | BARRA DO RIACHAO</v>
      </c>
    </row>
    <row r="135" spans="1:34" x14ac:dyDescent="0.2">
      <c r="A135" s="14" t="str">
        <f t="shared" si="4"/>
        <v>(679, 'COMPESA', 'MOXOTO', 'ARCOVERDE', 'ARCOVERDE', 'PE', '-8.424479', '-37.046631', '0'),</v>
      </c>
      <c r="B135" s="14" t="s">
        <v>8395</v>
      </c>
      <c r="C135" s="14">
        <v>679</v>
      </c>
      <c r="D135" s="14" t="s">
        <v>8399</v>
      </c>
      <c r="E135" s="14" t="str">
        <f>"'"&amp;TabClienteLocalidade4[[#This Row],[Cliente]]&amp;"'"</f>
        <v>'COMPESA'</v>
      </c>
      <c r="F135" s="14" t="s">
        <v>8399</v>
      </c>
      <c r="G135" s="14" t="str">
        <f>"'"&amp;TabClienteLocalidade4[[#This Row],[Regional]]&amp;"'"</f>
        <v>'MOXOTO'</v>
      </c>
      <c r="H135" s="14" t="s">
        <v>8399</v>
      </c>
      <c r="I135" s="14" t="str">
        <f>"'"&amp;TabClienteLocalidade4[[#This Row],[Localidade]]&amp;"'"</f>
        <v>'ARCOVERDE'</v>
      </c>
      <c r="J135" s="14" t="s">
        <v>8399</v>
      </c>
      <c r="K135" s="14" t="str">
        <f>"'"&amp;TabClienteLocalidade4[[#This Row],[Colunas2]]&amp;"'"</f>
        <v>'ARCOVERDE'</v>
      </c>
      <c r="L135" s="14" t="s">
        <v>8399</v>
      </c>
      <c r="M135" s="14" t="str">
        <f>"'"&amp;TabClienteLocalidade4[[#This Row],[UF]]&amp;"'"</f>
        <v>'PE'</v>
      </c>
      <c r="N135" s="14" t="s">
        <v>8399</v>
      </c>
      <c r="O135" s="14" t="str">
        <f>"'"&amp;IFERROR(TabClienteLocalidade4[[#This Row],[Lat]],"")&amp;"'"</f>
        <v>'-8.424479'</v>
      </c>
      <c r="P135" s="14" t="s">
        <v>8399</v>
      </c>
      <c r="Q135" s="14" t="str">
        <f>"'"&amp;IFERROR(TabClienteLocalidade4[[#This Row],[Log]],"")&amp;"'"</f>
        <v>'-37.046631'</v>
      </c>
      <c r="R135" s="14" t="s">
        <v>8399</v>
      </c>
      <c r="S135" s="14" t="str">
        <f t="shared" si="5"/>
        <v>'0'</v>
      </c>
      <c r="T135" s="213" t="s">
        <v>8397</v>
      </c>
      <c r="V135" s="145" t="s">
        <v>338</v>
      </c>
      <c r="W135" s="143" t="s">
        <v>8487</v>
      </c>
      <c r="X135" s="145" t="s">
        <v>1639</v>
      </c>
      <c r="Y135" s="176" t="s">
        <v>1244</v>
      </c>
      <c r="Z135" s="176" t="s">
        <v>1639</v>
      </c>
      <c r="AA135" s="147">
        <f>COUNTIFS(EtaCliente!B:B,AB135,EtaCliente!B:B,"&gt;&amp;1")</f>
        <v>1</v>
      </c>
      <c r="AB135" s="147" t="str">
        <f>IF(TabClienteLocalidade4[[#This Row],[Cliente]]="","",TabClienteLocalidade4[[#This Row],[Cliente]]&amp;" - "&amp;TabClienteLocalidade4[[#This Row],[Localidade]])</f>
        <v>COMPESA - ARCOVERDE</v>
      </c>
      <c r="AC135" s="191" t="s">
        <v>8793</v>
      </c>
      <c r="AD135" s="191" t="s">
        <v>8794</v>
      </c>
      <c r="AE135" s="191"/>
      <c r="AF135" s="191"/>
      <c r="AG135" s="191"/>
      <c r="AH135" s="191" t="str">
        <f>TabClienteLocalidade4[[#This Row],[Cliente]]&amp;" | "&amp;TabClienteLocalidade4[[#This Row],[Localidade]]</f>
        <v>COMPESA | ARCOVERDE</v>
      </c>
    </row>
    <row r="136" spans="1:34" x14ac:dyDescent="0.2">
      <c r="A136" s="14" t="str">
        <f t="shared" si="4"/>
        <v>(680, 'COMPESA', 'MOXOTO', 'BUIQUE', 'BUIQUE', 'PE', '-8.615462', '-37.1552145', '0'),</v>
      </c>
      <c r="B136" s="14" t="s">
        <v>8395</v>
      </c>
      <c r="C136" s="14">
        <v>680</v>
      </c>
      <c r="D136" s="14" t="s">
        <v>8399</v>
      </c>
      <c r="E136" s="14" t="str">
        <f>"'"&amp;TabClienteLocalidade4[[#This Row],[Cliente]]&amp;"'"</f>
        <v>'COMPESA'</v>
      </c>
      <c r="F136" s="14" t="s">
        <v>8399</v>
      </c>
      <c r="G136" s="14" t="str">
        <f>"'"&amp;TabClienteLocalidade4[[#This Row],[Regional]]&amp;"'"</f>
        <v>'MOXOTO'</v>
      </c>
      <c r="H136" s="14" t="s">
        <v>8399</v>
      </c>
      <c r="I136" s="14" t="str">
        <f>"'"&amp;TabClienteLocalidade4[[#This Row],[Localidade]]&amp;"'"</f>
        <v>'BUIQUE'</v>
      </c>
      <c r="J136" s="14" t="s">
        <v>8399</v>
      </c>
      <c r="K136" s="14" t="str">
        <f>"'"&amp;TabClienteLocalidade4[[#This Row],[Colunas2]]&amp;"'"</f>
        <v>'BUIQUE'</v>
      </c>
      <c r="L136" s="14" t="s">
        <v>8399</v>
      </c>
      <c r="M136" s="14" t="str">
        <f>"'"&amp;TabClienteLocalidade4[[#This Row],[UF]]&amp;"'"</f>
        <v>'PE'</v>
      </c>
      <c r="N136" s="14" t="s">
        <v>8399</v>
      </c>
      <c r="O136" s="14" t="str">
        <f>"'"&amp;IFERROR(TabClienteLocalidade4[[#This Row],[Lat]],"")&amp;"'"</f>
        <v>'-8.615462'</v>
      </c>
      <c r="P136" s="14" t="s">
        <v>8399</v>
      </c>
      <c r="Q136" s="14" t="str">
        <f>"'"&amp;IFERROR(TabClienteLocalidade4[[#This Row],[Log]],"")&amp;"'"</f>
        <v>'-37.1552145'</v>
      </c>
      <c r="R136" s="14" t="s">
        <v>8399</v>
      </c>
      <c r="S136" s="14" t="str">
        <f t="shared" si="5"/>
        <v>'0'</v>
      </c>
      <c r="T136" s="213" t="s">
        <v>8397</v>
      </c>
      <c r="V136" s="145" t="s">
        <v>338</v>
      </c>
      <c r="W136" s="143" t="s">
        <v>8487</v>
      </c>
      <c r="X136" s="145" t="s">
        <v>1649</v>
      </c>
      <c r="Y136" s="176" t="s">
        <v>1244</v>
      </c>
      <c r="Z136" s="176" t="s">
        <v>1649</v>
      </c>
      <c r="AA136" s="147">
        <f>COUNTIFS(EtaCliente!B:B,AB136,EtaCliente!B:B,"&gt;&amp;1")</f>
        <v>1</v>
      </c>
      <c r="AB136" s="147" t="str">
        <f>IF(TabClienteLocalidade4[[#This Row],[Cliente]]="","",TabClienteLocalidade4[[#This Row],[Cliente]]&amp;" - "&amp;TabClienteLocalidade4[[#This Row],[Localidade]])</f>
        <v>COMPESA - BUIQUE</v>
      </c>
      <c r="AC136" s="191" t="s">
        <v>8795</v>
      </c>
      <c r="AD136" s="191" t="s">
        <v>8796</v>
      </c>
      <c r="AE136" s="191"/>
      <c r="AF136" s="191"/>
      <c r="AG136" s="191"/>
      <c r="AH136" s="191" t="str">
        <f>TabClienteLocalidade4[[#This Row],[Cliente]]&amp;" | "&amp;TabClienteLocalidade4[[#This Row],[Localidade]]</f>
        <v>COMPESA | BUIQUE</v>
      </c>
    </row>
    <row r="137" spans="1:34" x14ac:dyDescent="0.2">
      <c r="A137" s="14" t="str">
        <f t="shared" si="4"/>
        <v>(681, 'COMPESA', 'MOXOTO', 'CUSTODIA', 'CUSTODIA', 'PE', '', '', '0'),</v>
      </c>
      <c r="B137" s="14" t="s">
        <v>8395</v>
      </c>
      <c r="C137" s="14">
        <v>681</v>
      </c>
      <c r="D137" s="14" t="s">
        <v>8399</v>
      </c>
      <c r="E137" s="14" t="str">
        <f>"'"&amp;TabClienteLocalidade4[[#This Row],[Cliente]]&amp;"'"</f>
        <v>'COMPESA'</v>
      </c>
      <c r="F137" s="14" t="s">
        <v>8399</v>
      </c>
      <c r="G137" s="14" t="str">
        <f>"'"&amp;TabClienteLocalidade4[[#This Row],[Regional]]&amp;"'"</f>
        <v>'MOXOTO'</v>
      </c>
      <c r="H137" s="14" t="s">
        <v>8399</v>
      </c>
      <c r="I137" s="14" t="str">
        <f>"'"&amp;TabClienteLocalidade4[[#This Row],[Localidade]]&amp;"'"</f>
        <v>'CUSTODIA'</v>
      </c>
      <c r="J137" s="14" t="s">
        <v>8399</v>
      </c>
      <c r="K137" s="14" t="str">
        <f>"'"&amp;TabClienteLocalidade4[[#This Row],[Colunas2]]&amp;"'"</f>
        <v>'CUSTODIA'</v>
      </c>
      <c r="L137" s="14" t="s">
        <v>8399</v>
      </c>
      <c r="M137" s="14" t="str">
        <f>"'"&amp;TabClienteLocalidade4[[#This Row],[UF]]&amp;"'"</f>
        <v>'PE'</v>
      </c>
      <c r="N137" s="14" t="s">
        <v>8399</v>
      </c>
      <c r="O137" s="14" t="str">
        <f>"'"&amp;IFERROR(TabClienteLocalidade4[[#This Row],[Lat]],"")&amp;"'"</f>
        <v>''</v>
      </c>
      <c r="P137" s="14" t="s">
        <v>8399</v>
      </c>
      <c r="Q137" s="14" t="str">
        <f>"'"&amp;IFERROR(TabClienteLocalidade4[[#This Row],[Log]],"")&amp;"'"</f>
        <v>''</v>
      </c>
      <c r="R137" s="14" t="s">
        <v>8399</v>
      </c>
      <c r="S137" s="14" t="str">
        <f t="shared" si="5"/>
        <v>'0'</v>
      </c>
      <c r="T137" s="213" t="s">
        <v>8397</v>
      </c>
      <c r="V137" s="145" t="s">
        <v>338</v>
      </c>
      <c r="W137" s="143" t="s">
        <v>8487</v>
      </c>
      <c r="X137" s="145" t="s">
        <v>1657</v>
      </c>
      <c r="Y137" s="176" t="s">
        <v>1244</v>
      </c>
      <c r="Z137" s="176" t="s">
        <v>1657</v>
      </c>
      <c r="AA137" s="147">
        <f>COUNTIFS(EtaCliente!B:B,AB137,EtaCliente!B:B,"&gt;&amp;1")</f>
        <v>1</v>
      </c>
      <c r="AB137" s="147" t="str">
        <f>IF(TabClienteLocalidade4[[#This Row],[Cliente]]="","",TabClienteLocalidade4[[#This Row],[Cliente]]&amp;" - "&amp;TabClienteLocalidade4[[#This Row],[Localidade]])</f>
        <v>COMPESA - CUSTODIA</v>
      </c>
      <c r="AC137" s="191"/>
      <c r="AD137" s="191"/>
      <c r="AE137" s="191"/>
      <c r="AF137" s="191"/>
      <c r="AG137" s="191"/>
      <c r="AH137" s="191" t="str">
        <f>TabClienteLocalidade4[[#This Row],[Cliente]]&amp;" | "&amp;TabClienteLocalidade4[[#This Row],[Localidade]]</f>
        <v>COMPESA | CUSTODIA</v>
      </c>
    </row>
    <row r="138" spans="1:34" x14ac:dyDescent="0.2">
      <c r="A138" s="14" t="str">
        <f t="shared" si="4"/>
        <v>(682, 'COMPESA', 'MOXOTO', 'CRUZEIRO DO NORDESTE', 'SERTANIA', 'PE', '-8.3640859', '-37.2754577', '0'),</v>
      </c>
      <c r="B138" s="14" t="s">
        <v>8395</v>
      </c>
      <c r="C138" s="14">
        <v>682</v>
      </c>
      <c r="D138" s="14" t="s">
        <v>8399</v>
      </c>
      <c r="E138" s="14" t="str">
        <f>"'"&amp;TabClienteLocalidade4[[#This Row],[Cliente]]&amp;"'"</f>
        <v>'COMPESA'</v>
      </c>
      <c r="F138" s="14" t="s">
        <v>8399</v>
      </c>
      <c r="G138" s="14" t="str">
        <f>"'"&amp;TabClienteLocalidade4[[#This Row],[Regional]]&amp;"'"</f>
        <v>'MOXOTO'</v>
      </c>
      <c r="H138" s="14" t="s">
        <v>8399</v>
      </c>
      <c r="I138" s="14" t="str">
        <f>"'"&amp;TabClienteLocalidade4[[#This Row],[Localidade]]&amp;"'"</f>
        <v>'CRUZEIRO DO NORDESTE'</v>
      </c>
      <c r="J138" s="14" t="s">
        <v>8399</v>
      </c>
      <c r="K138" s="14" t="str">
        <f>"'"&amp;TabClienteLocalidade4[[#This Row],[Colunas2]]&amp;"'"</f>
        <v>'SERTANIA'</v>
      </c>
      <c r="L138" s="14" t="s">
        <v>8399</v>
      </c>
      <c r="M138" s="14" t="str">
        <f>"'"&amp;TabClienteLocalidade4[[#This Row],[UF]]&amp;"'"</f>
        <v>'PE'</v>
      </c>
      <c r="N138" s="14" t="s">
        <v>8399</v>
      </c>
      <c r="O138" s="14" t="str">
        <f>"'"&amp;IFERROR(TabClienteLocalidade4[[#This Row],[Lat]],"")&amp;"'"</f>
        <v>'-8.3640859'</v>
      </c>
      <c r="P138" s="14" t="s">
        <v>8399</v>
      </c>
      <c r="Q138" s="14" t="str">
        <f>"'"&amp;IFERROR(TabClienteLocalidade4[[#This Row],[Log]],"")&amp;"'"</f>
        <v>'-37.2754577'</v>
      </c>
      <c r="R138" s="14" t="s">
        <v>8399</v>
      </c>
      <c r="S138" s="14" t="str">
        <f t="shared" si="5"/>
        <v>'0'</v>
      </c>
      <c r="T138" s="213" t="s">
        <v>8397</v>
      </c>
      <c r="V138" s="145" t="s">
        <v>338</v>
      </c>
      <c r="W138" s="143" t="s">
        <v>8487</v>
      </c>
      <c r="X138" s="145" t="s">
        <v>8545</v>
      </c>
      <c r="Y138" s="176" t="s">
        <v>1244</v>
      </c>
      <c r="Z138" s="176" t="s">
        <v>1696</v>
      </c>
      <c r="AA138" s="147">
        <f>COUNTIFS(EtaCliente!B:B,AB138,EtaCliente!B:B,"&gt;&amp;1")</f>
        <v>0</v>
      </c>
      <c r="AB138" s="147" t="str">
        <f>IF(TabClienteLocalidade4[[#This Row],[Cliente]]="","",TabClienteLocalidade4[[#This Row],[Cliente]]&amp;" - "&amp;TabClienteLocalidade4[[#This Row],[Localidade]])</f>
        <v>COMPESA - CRUZEIRO DO NORDESTE</v>
      </c>
      <c r="AC138" s="191" t="s">
        <v>8797</v>
      </c>
      <c r="AD138" s="191" t="s">
        <v>8798</v>
      </c>
      <c r="AE138" s="191"/>
      <c r="AF138" s="191"/>
      <c r="AG138" s="191"/>
      <c r="AH138" s="191" t="str">
        <f>TabClienteLocalidade4[[#This Row],[Cliente]]&amp;" | "&amp;TabClienteLocalidade4[[#This Row],[Localidade]]</f>
        <v>COMPESA | CRUZEIRO DO NORDESTE</v>
      </c>
    </row>
    <row r="139" spans="1:34" x14ac:dyDescent="0.2">
      <c r="A139" s="14" t="str">
        <f t="shared" si="4"/>
        <v>(683, 'COMPESA', 'MOXOTO', 'IBIMIRIM - POCOS', 'IBIMIRIM', 'PE', '-8.5404423', '-37.701382', '0'),</v>
      </c>
      <c r="B139" s="14" t="s">
        <v>8395</v>
      </c>
      <c r="C139" s="14">
        <v>683</v>
      </c>
      <c r="D139" s="14" t="s">
        <v>8399</v>
      </c>
      <c r="E139" s="14" t="str">
        <f>"'"&amp;TabClienteLocalidade4[[#This Row],[Cliente]]&amp;"'"</f>
        <v>'COMPESA'</v>
      </c>
      <c r="F139" s="14" t="s">
        <v>8399</v>
      </c>
      <c r="G139" s="14" t="str">
        <f>"'"&amp;TabClienteLocalidade4[[#This Row],[Regional]]&amp;"'"</f>
        <v>'MOXOTO'</v>
      </c>
      <c r="H139" s="14" t="s">
        <v>8399</v>
      </c>
      <c r="I139" s="14" t="str">
        <f>"'"&amp;TabClienteLocalidade4[[#This Row],[Localidade]]&amp;"'"</f>
        <v>'IBIMIRIM - POCOS'</v>
      </c>
      <c r="J139" s="14" t="s">
        <v>8399</v>
      </c>
      <c r="K139" s="14" t="str">
        <f>"'"&amp;TabClienteLocalidade4[[#This Row],[Colunas2]]&amp;"'"</f>
        <v>'IBIMIRIM'</v>
      </c>
      <c r="L139" s="14" t="s">
        <v>8399</v>
      </c>
      <c r="M139" s="14" t="str">
        <f>"'"&amp;TabClienteLocalidade4[[#This Row],[UF]]&amp;"'"</f>
        <v>'PE'</v>
      </c>
      <c r="N139" s="14" t="s">
        <v>8399</v>
      </c>
      <c r="O139" s="14" t="str">
        <f>"'"&amp;IFERROR(TabClienteLocalidade4[[#This Row],[Lat]],"")&amp;"'"</f>
        <v>'-8.5404423'</v>
      </c>
      <c r="P139" s="14" t="s">
        <v>8399</v>
      </c>
      <c r="Q139" s="14" t="str">
        <f>"'"&amp;IFERROR(TabClienteLocalidade4[[#This Row],[Log]],"")&amp;"'"</f>
        <v>'-37.701382'</v>
      </c>
      <c r="R139" s="14" t="s">
        <v>8399</v>
      </c>
      <c r="S139" s="14" t="str">
        <f t="shared" si="5"/>
        <v>'0'</v>
      </c>
      <c r="T139" s="213" t="s">
        <v>8397</v>
      </c>
      <c r="V139" s="145" t="s">
        <v>338</v>
      </c>
      <c r="W139" s="143" t="s">
        <v>8487</v>
      </c>
      <c r="X139" s="145" t="s">
        <v>8546</v>
      </c>
      <c r="Y139" s="176" t="s">
        <v>1244</v>
      </c>
      <c r="Z139" s="176" t="s">
        <v>8197</v>
      </c>
      <c r="AA139" s="147">
        <f>COUNTIFS(EtaCliente!B:B,AB139,EtaCliente!B:B,"&gt;&amp;1")</f>
        <v>0</v>
      </c>
      <c r="AB139" s="147" t="str">
        <f>IF(TabClienteLocalidade4[[#This Row],[Cliente]]="","",TabClienteLocalidade4[[#This Row],[Cliente]]&amp;" - "&amp;TabClienteLocalidade4[[#This Row],[Localidade]])</f>
        <v>COMPESA - IBIMIRIM - POCOS</v>
      </c>
      <c r="AC139" s="191" t="s">
        <v>8799</v>
      </c>
      <c r="AD139" s="191" t="s">
        <v>8800</v>
      </c>
      <c r="AE139" s="191"/>
      <c r="AF139" s="191"/>
      <c r="AG139" s="191"/>
      <c r="AH139" s="191" t="str">
        <f>TabClienteLocalidade4[[#This Row],[Cliente]]&amp;" | "&amp;TabClienteLocalidade4[[#This Row],[Localidade]]</f>
        <v>COMPESA | IBIMIRIM - POCOS</v>
      </c>
    </row>
    <row r="140" spans="1:34" x14ac:dyDescent="0.2">
      <c r="A140" s="14" t="str">
        <f t="shared" si="4"/>
        <v>(684, 'COMPESA', 'MOXOTO', 'SERTANIA - EE MOXOTO-POCOS', 'SERTANIA', 'PE', '', '', '0'),</v>
      </c>
      <c r="B140" s="14" t="s">
        <v>8395</v>
      </c>
      <c r="C140" s="14">
        <v>684</v>
      </c>
      <c r="D140" s="14" t="s">
        <v>8399</v>
      </c>
      <c r="E140" s="14" t="str">
        <f>"'"&amp;TabClienteLocalidade4[[#This Row],[Cliente]]&amp;"'"</f>
        <v>'COMPESA'</v>
      </c>
      <c r="F140" s="14" t="s">
        <v>8399</v>
      </c>
      <c r="G140" s="14" t="str">
        <f>"'"&amp;TabClienteLocalidade4[[#This Row],[Regional]]&amp;"'"</f>
        <v>'MOXOTO'</v>
      </c>
      <c r="H140" s="14" t="s">
        <v>8399</v>
      </c>
      <c r="I140" s="14" t="str">
        <f>"'"&amp;TabClienteLocalidade4[[#This Row],[Localidade]]&amp;"'"</f>
        <v>'SERTANIA - EE MOXOTO-POCOS'</v>
      </c>
      <c r="J140" s="14" t="s">
        <v>8399</v>
      </c>
      <c r="K140" s="14" t="str">
        <f>"'"&amp;TabClienteLocalidade4[[#This Row],[Colunas2]]&amp;"'"</f>
        <v>'SERTANIA'</v>
      </c>
      <c r="L140" s="14" t="s">
        <v>8399</v>
      </c>
      <c r="M140" s="14" t="str">
        <f>"'"&amp;TabClienteLocalidade4[[#This Row],[UF]]&amp;"'"</f>
        <v>'PE'</v>
      </c>
      <c r="N140" s="14" t="s">
        <v>8399</v>
      </c>
      <c r="O140" s="14" t="str">
        <f>"'"&amp;IFERROR(TabClienteLocalidade4[[#This Row],[Lat]],"")&amp;"'"</f>
        <v>''</v>
      </c>
      <c r="P140" s="14" t="s">
        <v>8399</v>
      </c>
      <c r="Q140" s="14" t="str">
        <f>"'"&amp;IFERROR(TabClienteLocalidade4[[#This Row],[Log]],"")&amp;"'"</f>
        <v>''</v>
      </c>
      <c r="R140" s="14" t="s">
        <v>8399</v>
      </c>
      <c r="S140" s="14" t="str">
        <f t="shared" si="5"/>
        <v>'0'</v>
      </c>
      <c r="T140" s="213" t="s">
        <v>8397</v>
      </c>
      <c r="V140" s="145" t="s">
        <v>338</v>
      </c>
      <c r="W140" s="143" t="s">
        <v>8487</v>
      </c>
      <c r="X140" s="145" t="s">
        <v>8547</v>
      </c>
      <c r="Y140" s="176" t="s">
        <v>1244</v>
      </c>
      <c r="Z140" s="176" t="s">
        <v>1696</v>
      </c>
      <c r="AA140" s="147">
        <f>COUNTIFS(EtaCliente!B:B,AB140,EtaCliente!B:B,"&gt;&amp;1")</f>
        <v>0</v>
      </c>
      <c r="AB140" s="147" t="str">
        <f>IF(TabClienteLocalidade4[[#This Row],[Cliente]]="","",TabClienteLocalidade4[[#This Row],[Cliente]]&amp;" - "&amp;TabClienteLocalidade4[[#This Row],[Localidade]])</f>
        <v>COMPESA - SERTANIA - EE MOXOTO-POCOS</v>
      </c>
      <c r="AC140" s="191"/>
      <c r="AD140" s="191"/>
      <c r="AE140" s="191"/>
      <c r="AF140" s="191"/>
      <c r="AG140" s="191"/>
      <c r="AH140" s="191" t="str">
        <f>TabClienteLocalidade4[[#This Row],[Cliente]]&amp;" | "&amp;TabClienteLocalidade4[[#This Row],[Localidade]]</f>
        <v>COMPESA | SERTANIA - EE MOXOTO-POCOS</v>
      </c>
    </row>
    <row r="141" spans="1:34" x14ac:dyDescent="0.2">
      <c r="A141" s="14" t="str">
        <f t="shared" si="4"/>
        <v>(685, 'COMPESA', 'MOXOTO', 'VENTUROSA', 'VENTUROSA', 'PE', '-8.5772388', '-36.86971', '0'),</v>
      </c>
      <c r="B141" s="14" t="s">
        <v>8395</v>
      </c>
      <c r="C141" s="14">
        <v>685</v>
      </c>
      <c r="D141" s="14" t="s">
        <v>8399</v>
      </c>
      <c r="E141" s="14" t="str">
        <f>"'"&amp;TabClienteLocalidade4[[#This Row],[Cliente]]&amp;"'"</f>
        <v>'COMPESA'</v>
      </c>
      <c r="F141" s="14" t="s">
        <v>8399</v>
      </c>
      <c r="G141" s="14" t="str">
        <f>"'"&amp;TabClienteLocalidade4[[#This Row],[Regional]]&amp;"'"</f>
        <v>'MOXOTO'</v>
      </c>
      <c r="H141" s="14" t="s">
        <v>8399</v>
      </c>
      <c r="I141" s="14" t="str">
        <f>"'"&amp;TabClienteLocalidade4[[#This Row],[Localidade]]&amp;"'"</f>
        <v>'VENTUROSA'</v>
      </c>
      <c r="J141" s="14" t="s">
        <v>8399</v>
      </c>
      <c r="K141" s="14" t="str">
        <f>"'"&amp;TabClienteLocalidade4[[#This Row],[Colunas2]]&amp;"'"</f>
        <v>'VENTUROSA'</v>
      </c>
      <c r="L141" s="14" t="s">
        <v>8399</v>
      </c>
      <c r="M141" s="14" t="str">
        <f>"'"&amp;TabClienteLocalidade4[[#This Row],[UF]]&amp;"'"</f>
        <v>'PE'</v>
      </c>
      <c r="N141" s="14" t="s">
        <v>8399</v>
      </c>
      <c r="O141" s="14" t="str">
        <f>"'"&amp;IFERROR(TabClienteLocalidade4[[#This Row],[Lat]],"")&amp;"'"</f>
        <v>'-8.5772388'</v>
      </c>
      <c r="P141" s="14" t="s">
        <v>8399</v>
      </c>
      <c r="Q141" s="14" t="str">
        <f>"'"&amp;IFERROR(TabClienteLocalidade4[[#This Row],[Log]],"")&amp;"'"</f>
        <v>'-36.86971'</v>
      </c>
      <c r="R141" s="14" t="s">
        <v>8399</v>
      </c>
      <c r="S141" s="14" t="str">
        <f t="shared" si="5"/>
        <v>'0'</v>
      </c>
      <c r="T141" s="213" t="s">
        <v>8397</v>
      </c>
      <c r="V141" s="145" t="s">
        <v>338</v>
      </c>
      <c r="W141" s="143" t="s">
        <v>8487</v>
      </c>
      <c r="X141" s="145" t="s">
        <v>1710</v>
      </c>
      <c r="Y141" s="176" t="s">
        <v>1244</v>
      </c>
      <c r="Z141" s="176" t="s">
        <v>1710</v>
      </c>
      <c r="AA141" s="147">
        <f>COUNTIFS(EtaCliente!B:B,AB141,EtaCliente!B:B,"&gt;&amp;1")</f>
        <v>1</v>
      </c>
      <c r="AB141" s="147" t="str">
        <f>IF(TabClienteLocalidade4[[#This Row],[Cliente]]="","",TabClienteLocalidade4[[#This Row],[Cliente]]&amp;" - "&amp;TabClienteLocalidade4[[#This Row],[Localidade]])</f>
        <v>COMPESA - VENTUROSA</v>
      </c>
      <c r="AC141" s="191" t="s">
        <v>8801</v>
      </c>
      <c r="AD141" s="191" t="s">
        <v>8802</v>
      </c>
      <c r="AE141" s="191"/>
      <c r="AF141" s="191"/>
      <c r="AG141" s="191"/>
      <c r="AH141" s="191" t="str">
        <f>TabClienteLocalidade4[[#This Row],[Cliente]]&amp;" | "&amp;TabClienteLocalidade4[[#This Row],[Localidade]]</f>
        <v>COMPESA | VENTUROSA</v>
      </c>
    </row>
    <row r="142" spans="1:34" x14ac:dyDescent="0.2">
      <c r="A142" s="14" t="str">
        <f t="shared" si="4"/>
        <v>(686, 'COMPESA', 'MOXOTO', 'BUIQUE - BREJO DE SAO JOSE', 'BUIQUE', 'PE', '-8.5450307', '-37.214614', '0'),</v>
      </c>
      <c r="B142" s="14" t="s">
        <v>8395</v>
      </c>
      <c r="C142" s="14">
        <v>686</v>
      </c>
      <c r="D142" s="14" t="s">
        <v>8399</v>
      </c>
      <c r="E142" s="14" t="str">
        <f>"'"&amp;TabClienteLocalidade4[[#This Row],[Cliente]]&amp;"'"</f>
        <v>'COMPESA'</v>
      </c>
      <c r="F142" s="14" t="s">
        <v>8399</v>
      </c>
      <c r="G142" s="14" t="str">
        <f>"'"&amp;TabClienteLocalidade4[[#This Row],[Regional]]&amp;"'"</f>
        <v>'MOXOTO'</v>
      </c>
      <c r="H142" s="14" t="s">
        <v>8399</v>
      </c>
      <c r="I142" s="14" t="str">
        <f>"'"&amp;TabClienteLocalidade4[[#This Row],[Localidade]]&amp;"'"</f>
        <v>'BUIQUE - BREJO DE SAO JOSE'</v>
      </c>
      <c r="J142" s="14" t="s">
        <v>8399</v>
      </c>
      <c r="K142" s="14" t="str">
        <f>"'"&amp;TabClienteLocalidade4[[#This Row],[Colunas2]]&amp;"'"</f>
        <v>'BUIQUE'</v>
      </c>
      <c r="L142" s="14" t="s">
        <v>8399</v>
      </c>
      <c r="M142" s="14" t="str">
        <f>"'"&amp;TabClienteLocalidade4[[#This Row],[UF]]&amp;"'"</f>
        <v>'PE'</v>
      </c>
      <c r="N142" s="14" t="s">
        <v>8399</v>
      </c>
      <c r="O142" s="14" t="str">
        <f>"'"&amp;IFERROR(TabClienteLocalidade4[[#This Row],[Lat]],"")&amp;"'"</f>
        <v>'-8.5450307'</v>
      </c>
      <c r="P142" s="14" t="s">
        <v>8399</v>
      </c>
      <c r="Q142" s="14" t="str">
        <f>"'"&amp;IFERROR(TabClienteLocalidade4[[#This Row],[Log]],"")&amp;"'"</f>
        <v>'-37.214614'</v>
      </c>
      <c r="R142" s="14" t="s">
        <v>8399</v>
      </c>
      <c r="S142" s="14" t="str">
        <f t="shared" si="5"/>
        <v>'0'</v>
      </c>
      <c r="T142" s="213" t="s">
        <v>8397</v>
      </c>
      <c r="V142" s="145" t="s">
        <v>338</v>
      </c>
      <c r="W142" s="143" t="s">
        <v>8487</v>
      </c>
      <c r="X142" s="145" t="s">
        <v>8548</v>
      </c>
      <c r="Y142" s="176" t="s">
        <v>1244</v>
      </c>
      <c r="Z142" s="176" t="s">
        <v>1649</v>
      </c>
      <c r="AA142" s="147">
        <f>COUNTIFS(EtaCliente!B:B,AB142,EtaCliente!B:B,"&gt;&amp;1")</f>
        <v>0</v>
      </c>
      <c r="AB142" s="147" t="str">
        <f>IF(TabClienteLocalidade4[[#This Row],[Cliente]]="","",TabClienteLocalidade4[[#This Row],[Cliente]]&amp;" - "&amp;TabClienteLocalidade4[[#This Row],[Localidade]])</f>
        <v>COMPESA - BUIQUE - BREJO DE SAO JOSE</v>
      </c>
      <c r="AC142" s="191" t="s">
        <v>8803</v>
      </c>
      <c r="AD142" s="191" t="s">
        <v>8804</v>
      </c>
      <c r="AE142" s="191"/>
      <c r="AF142" s="191"/>
      <c r="AG142" s="191"/>
      <c r="AH142" s="191" t="str">
        <f>TabClienteLocalidade4[[#This Row],[Cliente]]&amp;" | "&amp;TabClienteLocalidade4[[#This Row],[Localidade]]</f>
        <v>COMPESA | BUIQUE - BREJO DE SAO JOSE</v>
      </c>
    </row>
    <row r="143" spans="1:34" x14ac:dyDescent="0.2">
      <c r="A143" s="14" t="str">
        <f t="shared" si="4"/>
        <v>(687, 'COMPESA', 'MOXOTO', 'PEDRA', 'PEDRA', 'PE', '-8.4998843', '-36.9410707', '0'),</v>
      </c>
      <c r="B143" s="14" t="s">
        <v>8395</v>
      </c>
      <c r="C143" s="14">
        <v>687</v>
      </c>
      <c r="D143" s="14" t="s">
        <v>8399</v>
      </c>
      <c r="E143" s="14" t="str">
        <f>"'"&amp;TabClienteLocalidade4[[#This Row],[Cliente]]&amp;"'"</f>
        <v>'COMPESA'</v>
      </c>
      <c r="F143" s="14" t="s">
        <v>8399</v>
      </c>
      <c r="G143" s="14" t="str">
        <f>"'"&amp;TabClienteLocalidade4[[#This Row],[Regional]]&amp;"'"</f>
        <v>'MOXOTO'</v>
      </c>
      <c r="H143" s="14" t="s">
        <v>8399</v>
      </c>
      <c r="I143" s="14" t="str">
        <f>"'"&amp;TabClienteLocalidade4[[#This Row],[Localidade]]&amp;"'"</f>
        <v>'PEDRA'</v>
      </c>
      <c r="J143" s="14" t="s">
        <v>8399</v>
      </c>
      <c r="K143" s="14" t="str">
        <f>"'"&amp;TabClienteLocalidade4[[#This Row],[Colunas2]]&amp;"'"</f>
        <v>'PEDRA'</v>
      </c>
      <c r="L143" s="14" t="s">
        <v>8399</v>
      </c>
      <c r="M143" s="14" t="str">
        <f>"'"&amp;TabClienteLocalidade4[[#This Row],[UF]]&amp;"'"</f>
        <v>'PE'</v>
      </c>
      <c r="N143" s="14" t="s">
        <v>8399</v>
      </c>
      <c r="O143" s="14" t="str">
        <f>"'"&amp;IFERROR(TabClienteLocalidade4[[#This Row],[Lat]],"")&amp;"'"</f>
        <v>'-8.4998843'</v>
      </c>
      <c r="P143" s="14" t="s">
        <v>8399</v>
      </c>
      <c r="Q143" s="14" t="str">
        <f>"'"&amp;IFERROR(TabClienteLocalidade4[[#This Row],[Log]],"")&amp;"'"</f>
        <v>'-36.9410707'</v>
      </c>
      <c r="R143" s="14" t="s">
        <v>8399</v>
      </c>
      <c r="S143" s="14" t="str">
        <f t="shared" si="5"/>
        <v>'0'</v>
      </c>
      <c r="T143" s="213" t="s">
        <v>8397</v>
      </c>
      <c r="V143" s="145" t="s">
        <v>338</v>
      </c>
      <c r="W143" s="143" t="s">
        <v>8487</v>
      </c>
      <c r="X143" s="145" t="s">
        <v>1680</v>
      </c>
      <c r="Y143" s="176" t="s">
        <v>1244</v>
      </c>
      <c r="Z143" s="176" t="s">
        <v>1680</v>
      </c>
      <c r="AA143" s="147">
        <f>COUNTIFS(EtaCliente!B:B,AB143,EtaCliente!B:B,"&gt;&amp;1")</f>
        <v>1</v>
      </c>
      <c r="AB143" s="147" t="str">
        <f>IF(TabClienteLocalidade4[[#This Row],[Cliente]]="","",TabClienteLocalidade4[[#This Row],[Cliente]]&amp;" - "&amp;TabClienteLocalidade4[[#This Row],[Localidade]])</f>
        <v>COMPESA - PEDRA</v>
      </c>
      <c r="AC143" s="191" t="s">
        <v>8805</v>
      </c>
      <c r="AD143" s="191" t="s">
        <v>8806</v>
      </c>
      <c r="AE143" s="191"/>
      <c r="AF143" s="191"/>
      <c r="AG143" s="191"/>
      <c r="AH143" s="191" t="str">
        <f>TabClienteLocalidade4[[#This Row],[Cliente]]&amp;" | "&amp;TabClienteLocalidade4[[#This Row],[Localidade]]</f>
        <v>COMPESA | PEDRA</v>
      </c>
    </row>
    <row r="144" spans="1:34" x14ac:dyDescent="0.2">
      <c r="A144" s="14" t="str">
        <f t="shared" si="4"/>
        <v>(688, 'COMPESA', 'MOXOTO', 'SERTANIA - ETA', 'SERTANIA', 'PE', '-8.080267', '-37.2658447', '0'),</v>
      </c>
      <c r="B144" s="14" t="s">
        <v>8395</v>
      </c>
      <c r="C144" s="14">
        <v>688</v>
      </c>
      <c r="D144" s="14" t="s">
        <v>8399</v>
      </c>
      <c r="E144" s="14" t="str">
        <f>"'"&amp;TabClienteLocalidade4[[#This Row],[Cliente]]&amp;"'"</f>
        <v>'COMPESA'</v>
      </c>
      <c r="F144" s="14" t="s">
        <v>8399</v>
      </c>
      <c r="G144" s="14" t="str">
        <f>"'"&amp;TabClienteLocalidade4[[#This Row],[Regional]]&amp;"'"</f>
        <v>'MOXOTO'</v>
      </c>
      <c r="H144" s="14" t="s">
        <v>8399</v>
      </c>
      <c r="I144" s="14" t="str">
        <f>"'"&amp;TabClienteLocalidade4[[#This Row],[Localidade]]&amp;"'"</f>
        <v>'SERTANIA - ETA'</v>
      </c>
      <c r="J144" s="14" t="s">
        <v>8399</v>
      </c>
      <c r="K144" s="14" t="str">
        <f>"'"&amp;TabClienteLocalidade4[[#This Row],[Colunas2]]&amp;"'"</f>
        <v>'SERTANIA'</v>
      </c>
      <c r="L144" s="14" t="s">
        <v>8399</v>
      </c>
      <c r="M144" s="14" t="str">
        <f>"'"&amp;TabClienteLocalidade4[[#This Row],[UF]]&amp;"'"</f>
        <v>'PE'</v>
      </c>
      <c r="N144" s="14" t="s">
        <v>8399</v>
      </c>
      <c r="O144" s="14" t="str">
        <f>"'"&amp;IFERROR(TabClienteLocalidade4[[#This Row],[Lat]],"")&amp;"'"</f>
        <v>'-8.080267'</v>
      </c>
      <c r="P144" s="14" t="s">
        <v>8399</v>
      </c>
      <c r="Q144" s="14" t="str">
        <f>"'"&amp;IFERROR(TabClienteLocalidade4[[#This Row],[Log]],"")&amp;"'"</f>
        <v>'-37.2658447'</v>
      </c>
      <c r="R144" s="14" t="s">
        <v>8399</v>
      </c>
      <c r="S144" s="14" t="str">
        <f t="shared" si="5"/>
        <v>'0'</v>
      </c>
      <c r="T144" s="213" t="s">
        <v>8397</v>
      </c>
      <c r="V144" s="145" t="s">
        <v>338</v>
      </c>
      <c r="W144" s="143" t="s">
        <v>8487</v>
      </c>
      <c r="X144" s="145" t="s">
        <v>8549</v>
      </c>
      <c r="Y144" s="176" t="s">
        <v>1244</v>
      </c>
      <c r="Z144" s="176" t="s">
        <v>1696</v>
      </c>
      <c r="AA144" s="147">
        <f>COUNTIFS(EtaCliente!B:B,AB144,EtaCliente!B:B,"&gt;&amp;1")</f>
        <v>0</v>
      </c>
      <c r="AB144" s="147" t="str">
        <f>IF(TabClienteLocalidade4[[#This Row],[Cliente]]="","",TabClienteLocalidade4[[#This Row],[Cliente]]&amp;" - "&amp;TabClienteLocalidade4[[#This Row],[Localidade]])</f>
        <v>COMPESA - SERTANIA - ETA</v>
      </c>
      <c r="AC144" s="191" t="s">
        <v>8807</v>
      </c>
      <c r="AD144" s="191" t="s">
        <v>8808</v>
      </c>
      <c r="AE144" s="191"/>
      <c r="AF144" s="191"/>
      <c r="AG144" s="191"/>
      <c r="AH144" s="191" t="str">
        <f>TabClienteLocalidade4[[#This Row],[Cliente]]&amp;" | "&amp;TabClienteLocalidade4[[#This Row],[Localidade]]</f>
        <v>COMPESA | SERTANIA - ETA</v>
      </c>
    </row>
    <row r="145" spans="1:34" x14ac:dyDescent="0.2">
      <c r="A145" s="14" t="str">
        <f t="shared" si="4"/>
        <v>(689, 'COMPESA', 'PAJEU', 'SERRA TALHADA', 'SERRA TALHADA', 'PE', '', '', '0'),</v>
      </c>
      <c r="B145" s="14" t="s">
        <v>8395</v>
      </c>
      <c r="C145" s="14">
        <v>689</v>
      </c>
      <c r="D145" s="14" t="s">
        <v>8399</v>
      </c>
      <c r="E145" s="14" t="str">
        <f>"'"&amp;TabClienteLocalidade4[[#This Row],[Cliente]]&amp;"'"</f>
        <v>'COMPESA'</v>
      </c>
      <c r="F145" s="14" t="s">
        <v>8399</v>
      </c>
      <c r="G145" s="14" t="str">
        <f>"'"&amp;TabClienteLocalidade4[[#This Row],[Regional]]&amp;"'"</f>
        <v>'PAJEU'</v>
      </c>
      <c r="H145" s="14" t="s">
        <v>8399</v>
      </c>
      <c r="I145" s="14" t="str">
        <f>"'"&amp;TabClienteLocalidade4[[#This Row],[Localidade]]&amp;"'"</f>
        <v>'SERRA TALHADA'</v>
      </c>
      <c r="J145" s="14" t="s">
        <v>8399</v>
      </c>
      <c r="K145" s="14" t="str">
        <f>"'"&amp;TabClienteLocalidade4[[#This Row],[Colunas2]]&amp;"'"</f>
        <v>'SERRA TALHADA'</v>
      </c>
      <c r="L145" s="14" t="s">
        <v>8399</v>
      </c>
      <c r="M145" s="14" t="str">
        <f>"'"&amp;TabClienteLocalidade4[[#This Row],[UF]]&amp;"'"</f>
        <v>'PE'</v>
      </c>
      <c r="N145" s="14" t="s">
        <v>8399</v>
      </c>
      <c r="O145" s="14" t="str">
        <f>"'"&amp;IFERROR(TabClienteLocalidade4[[#This Row],[Lat]],"")&amp;"'"</f>
        <v>''</v>
      </c>
      <c r="P145" s="14" t="s">
        <v>8399</v>
      </c>
      <c r="Q145" s="14" t="str">
        <f>"'"&amp;IFERROR(TabClienteLocalidade4[[#This Row],[Log]],"")&amp;"'"</f>
        <v>''</v>
      </c>
      <c r="R145" s="14" t="s">
        <v>8399</v>
      </c>
      <c r="S145" s="14" t="str">
        <f t="shared" si="5"/>
        <v>'0'</v>
      </c>
      <c r="T145" s="213" t="s">
        <v>8397</v>
      </c>
      <c r="V145" s="145" t="s">
        <v>338</v>
      </c>
      <c r="W145" s="143" t="s">
        <v>8488</v>
      </c>
      <c r="X145" s="145" t="s">
        <v>8550</v>
      </c>
      <c r="Y145" s="176" t="s">
        <v>1244</v>
      </c>
      <c r="Z145" s="176" t="s">
        <v>8550</v>
      </c>
      <c r="AA145" s="147">
        <f>COUNTIFS(EtaCliente!B:B,AB145,EtaCliente!B:B,"&gt;&amp;1")</f>
        <v>0</v>
      </c>
      <c r="AB145" s="147" t="str">
        <f>IF(TabClienteLocalidade4[[#This Row],[Cliente]]="","",TabClienteLocalidade4[[#This Row],[Cliente]]&amp;" - "&amp;TabClienteLocalidade4[[#This Row],[Localidade]])</f>
        <v>COMPESA - SERRA TALHADA</v>
      </c>
      <c r="AC145" s="191"/>
      <c r="AD145" s="191"/>
      <c r="AE145" s="191"/>
      <c r="AF145" s="191"/>
      <c r="AG145" s="191"/>
      <c r="AH145" s="191" t="str">
        <f>TabClienteLocalidade4[[#This Row],[Cliente]]&amp;" | "&amp;TabClienteLocalidade4[[#This Row],[Localidade]]</f>
        <v>COMPESA | SERRA TALHADA</v>
      </c>
    </row>
    <row r="146" spans="1:34" x14ac:dyDescent="0.2">
      <c r="A146" s="14" t="str">
        <f t="shared" si="4"/>
        <v>(690, 'COMPESA', 'PAJEU', 'FLORESTA', 'FLORESTA', 'PE', '-8.6087736', '-38.5704284', '0'),</v>
      </c>
      <c r="B146" s="14" t="s">
        <v>8395</v>
      </c>
      <c r="C146" s="14">
        <v>690</v>
      </c>
      <c r="D146" s="14" t="s">
        <v>8399</v>
      </c>
      <c r="E146" s="14" t="str">
        <f>"'"&amp;TabClienteLocalidade4[[#This Row],[Cliente]]&amp;"'"</f>
        <v>'COMPESA'</v>
      </c>
      <c r="F146" s="14" t="s">
        <v>8399</v>
      </c>
      <c r="G146" s="14" t="str">
        <f>"'"&amp;TabClienteLocalidade4[[#This Row],[Regional]]&amp;"'"</f>
        <v>'PAJEU'</v>
      </c>
      <c r="H146" s="14" t="s">
        <v>8399</v>
      </c>
      <c r="I146" s="14" t="str">
        <f>"'"&amp;TabClienteLocalidade4[[#This Row],[Localidade]]&amp;"'"</f>
        <v>'FLORESTA'</v>
      </c>
      <c r="J146" s="14" t="s">
        <v>8399</v>
      </c>
      <c r="K146" s="14" t="str">
        <f>"'"&amp;TabClienteLocalidade4[[#This Row],[Colunas2]]&amp;"'"</f>
        <v>'FLORESTA'</v>
      </c>
      <c r="L146" s="14" t="s">
        <v>8399</v>
      </c>
      <c r="M146" s="14" t="str">
        <f>"'"&amp;TabClienteLocalidade4[[#This Row],[UF]]&amp;"'"</f>
        <v>'PE'</v>
      </c>
      <c r="N146" s="14" t="s">
        <v>8399</v>
      </c>
      <c r="O146" s="14" t="str">
        <f>"'"&amp;IFERROR(TabClienteLocalidade4[[#This Row],[Lat]],"")&amp;"'"</f>
        <v>'-8.6087736'</v>
      </c>
      <c r="P146" s="14" t="s">
        <v>8399</v>
      </c>
      <c r="Q146" s="14" t="str">
        <f>"'"&amp;IFERROR(TabClienteLocalidade4[[#This Row],[Log]],"")&amp;"'"</f>
        <v>'-38.5704284'</v>
      </c>
      <c r="R146" s="14" t="s">
        <v>8399</v>
      </c>
      <c r="S146" s="14" t="str">
        <f t="shared" si="5"/>
        <v>'0'</v>
      </c>
      <c r="T146" s="213" t="s">
        <v>8397</v>
      </c>
      <c r="V146" s="145" t="s">
        <v>338</v>
      </c>
      <c r="W146" s="143" t="s">
        <v>8488</v>
      </c>
      <c r="X146" s="145" t="s">
        <v>8551</v>
      </c>
      <c r="Y146" s="176" t="s">
        <v>1244</v>
      </c>
      <c r="Z146" s="176" t="s">
        <v>8551</v>
      </c>
      <c r="AA146" s="147">
        <f>COUNTIFS(EtaCliente!B:B,AB146,EtaCliente!B:B,"&gt;&amp;1")</f>
        <v>0</v>
      </c>
      <c r="AB146" s="147" t="str">
        <f>IF(TabClienteLocalidade4[[#This Row],[Cliente]]="","",TabClienteLocalidade4[[#This Row],[Cliente]]&amp;" - "&amp;TabClienteLocalidade4[[#This Row],[Localidade]])</f>
        <v>COMPESA - FLORESTA</v>
      </c>
      <c r="AC146" s="191" t="s">
        <v>8809</v>
      </c>
      <c r="AD146" s="191" t="s">
        <v>8810</v>
      </c>
      <c r="AE146" s="191"/>
      <c r="AF146" s="191"/>
      <c r="AG146" s="191"/>
      <c r="AH146" s="191" t="str">
        <f>TabClienteLocalidade4[[#This Row],[Cliente]]&amp;" | "&amp;TabClienteLocalidade4[[#This Row],[Localidade]]</f>
        <v>COMPESA | FLORESTA</v>
      </c>
    </row>
    <row r="147" spans="1:34" x14ac:dyDescent="0.2">
      <c r="A147" s="14" t="str">
        <f t="shared" si="4"/>
        <v>(691, 'COMPESA', 'PAJEU', 'ITAPARICA', 'JATOBA', 'PE', '-9.1706041', '-38.2695422', '0'),</v>
      </c>
      <c r="B147" s="14" t="s">
        <v>8395</v>
      </c>
      <c r="C147" s="14">
        <v>691</v>
      </c>
      <c r="D147" s="14" t="s">
        <v>8399</v>
      </c>
      <c r="E147" s="14" t="str">
        <f>"'"&amp;TabClienteLocalidade4[[#This Row],[Cliente]]&amp;"'"</f>
        <v>'COMPESA'</v>
      </c>
      <c r="F147" s="14" t="s">
        <v>8399</v>
      </c>
      <c r="G147" s="14" t="str">
        <f>"'"&amp;TabClienteLocalidade4[[#This Row],[Regional]]&amp;"'"</f>
        <v>'PAJEU'</v>
      </c>
      <c r="H147" s="14" t="s">
        <v>8399</v>
      </c>
      <c r="I147" s="14" t="str">
        <f>"'"&amp;TabClienteLocalidade4[[#This Row],[Localidade]]&amp;"'"</f>
        <v>'ITAPARICA'</v>
      </c>
      <c r="J147" s="14" t="s">
        <v>8399</v>
      </c>
      <c r="K147" s="14" t="str">
        <f>"'"&amp;TabClienteLocalidade4[[#This Row],[Colunas2]]&amp;"'"</f>
        <v>'JATOBA'</v>
      </c>
      <c r="L147" s="14" t="s">
        <v>8399</v>
      </c>
      <c r="M147" s="14" t="str">
        <f>"'"&amp;TabClienteLocalidade4[[#This Row],[UF]]&amp;"'"</f>
        <v>'PE'</v>
      </c>
      <c r="N147" s="14" t="s">
        <v>8399</v>
      </c>
      <c r="O147" s="14" t="str">
        <f>"'"&amp;IFERROR(TabClienteLocalidade4[[#This Row],[Lat]],"")&amp;"'"</f>
        <v>'-9.1706041'</v>
      </c>
      <c r="P147" s="14" t="s">
        <v>8399</v>
      </c>
      <c r="Q147" s="14" t="str">
        <f>"'"&amp;IFERROR(TabClienteLocalidade4[[#This Row],[Log]],"")&amp;"'"</f>
        <v>'-38.2695422'</v>
      </c>
      <c r="R147" s="14" t="s">
        <v>8399</v>
      </c>
      <c r="S147" s="14" t="str">
        <f t="shared" si="5"/>
        <v>'0'</v>
      </c>
      <c r="T147" s="213" t="s">
        <v>8397</v>
      </c>
      <c r="V147" s="145" t="s">
        <v>338</v>
      </c>
      <c r="W147" s="143" t="s">
        <v>8488</v>
      </c>
      <c r="X147" s="145" t="s">
        <v>8552</v>
      </c>
      <c r="Y147" s="176" t="s">
        <v>1244</v>
      </c>
      <c r="Z147" s="176" t="s">
        <v>8596</v>
      </c>
      <c r="AA147" s="147">
        <f>COUNTIFS(EtaCliente!B:B,AB147,EtaCliente!B:B,"&gt;&amp;1")</f>
        <v>0</v>
      </c>
      <c r="AB147" s="147" t="str">
        <f>IF(TabClienteLocalidade4[[#This Row],[Cliente]]="","",TabClienteLocalidade4[[#This Row],[Cliente]]&amp;" - "&amp;TabClienteLocalidade4[[#This Row],[Localidade]])</f>
        <v>COMPESA - ITAPARICA</v>
      </c>
      <c r="AC147" s="191" t="s">
        <v>8811</v>
      </c>
      <c r="AD147" s="191" t="s">
        <v>8812</v>
      </c>
      <c r="AE147" s="191"/>
      <c r="AF147" s="191"/>
      <c r="AG147" s="191"/>
      <c r="AH147" s="191" t="str">
        <f>TabClienteLocalidade4[[#This Row],[Cliente]]&amp;" | "&amp;TabClienteLocalidade4[[#This Row],[Localidade]]</f>
        <v>COMPESA | ITAPARICA</v>
      </c>
    </row>
    <row r="148" spans="1:34" x14ac:dyDescent="0.2">
      <c r="A148" s="14" t="str">
        <f t="shared" si="4"/>
        <v>(692, 'COMPESA', 'PAJEU', 'ITACURUBA', 'ITACURUBA', 'PE', '-8.72646', '-38.6897842', '0'),</v>
      </c>
      <c r="B148" s="14" t="s">
        <v>8395</v>
      </c>
      <c r="C148" s="14">
        <v>692</v>
      </c>
      <c r="D148" s="14" t="s">
        <v>8399</v>
      </c>
      <c r="E148" s="14" t="str">
        <f>"'"&amp;TabClienteLocalidade4[[#This Row],[Cliente]]&amp;"'"</f>
        <v>'COMPESA'</v>
      </c>
      <c r="F148" s="14" t="s">
        <v>8399</v>
      </c>
      <c r="G148" s="14" t="str">
        <f>"'"&amp;TabClienteLocalidade4[[#This Row],[Regional]]&amp;"'"</f>
        <v>'PAJEU'</v>
      </c>
      <c r="H148" s="14" t="s">
        <v>8399</v>
      </c>
      <c r="I148" s="14" t="str">
        <f>"'"&amp;TabClienteLocalidade4[[#This Row],[Localidade]]&amp;"'"</f>
        <v>'ITACURUBA'</v>
      </c>
      <c r="J148" s="14" t="s">
        <v>8399</v>
      </c>
      <c r="K148" s="14" t="str">
        <f>"'"&amp;TabClienteLocalidade4[[#This Row],[Colunas2]]&amp;"'"</f>
        <v>'ITACURUBA'</v>
      </c>
      <c r="L148" s="14" t="s">
        <v>8399</v>
      </c>
      <c r="M148" s="14" t="str">
        <f>"'"&amp;TabClienteLocalidade4[[#This Row],[UF]]&amp;"'"</f>
        <v>'PE'</v>
      </c>
      <c r="N148" s="14" t="s">
        <v>8399</v>
      </c>
      <c r="O148" s="14" t="str">
        <f>"'"&amp;IFERROR(TabClienteLocalidade4[[#This Row],[Lat]],"")&amp;"'"</f>
        <v>'-8.72646'</v>
      </c>
      <c r="P148" s="14" t="s">
        <v>8399</v>
      </c>
      <c r="Q148" s="14" t="str">
        <f>"'"&amp;IFERROR(TabClienteLocalidade4[[#This Row],[Log]],"")&amp;"'"</f>
        <v>'-38.6897842'</v>
      </c>
      <c r="R148" s="14" t="s">
        <v>8399</v>
      </c>
      <c r="S148" s="14" t="str">
        <f t="shared" si="5"/>
        <v>'0'</v>
      </c>
      <c r="T148" s="213" t="s">
        <v>8397</v>
      </c>
      <c r="V148" s="145" t="s">
        <v>338</v>
      </c>
      <c r="W148" s="194" t="s">
        <v>8488</v>
      </c>
      <c r="X148" s="214" t="s">
        <v>8553</v>
      </c>
      <c r="Y148" s="191" t="s">
        <v>1244</v>
      </c>
      <c r="Z148" s="191" t="s">
        <v>8553</v>
      </c>
      <c r="AA148" s="191">
        <f>COUNTIFS(EtaCliente!B:B,AB148,EtaCliente!B:B,"&gt;&amp;1")</f>
        <v>0</v>
      </c>
      <c r="AB148" s="191" t="str">
        <f>IF(TabClienteLocalidade4[[#This Row],[Cliente]]="","",TabClienteLocalidade4[[#This Row],[Cliente]]&amp;" - "&amp;TabClienteLocalidade4[[#This Row],[Localidade]])</f>
        <v>COMPESA - ITACURUBA</v>
      </c>
      <c r="AC148" s="191" t="s">
        <v>8813</v>
      </c>
      <c r="AD148" s="191" t="s">
        <v>8814</v>
      </c>
      <c r="AE148" s="191"/>
      <c r="AF148" s="191"/>
      <c r="AG148" s="191"/>
      <c r="AH148" s="191" t="str">
        <f>TabClienteLocalidade4[[#This Row],[Cliente]]&amp;" | "&amp;TabClienteLocalidade4[[#This Row],[Localidade]]</f>
        <v>COMPESA | ITACURUBA</v>
      </c>
    </row>
    <row r="149" spans="1:34" x14ac:dyDescent="0.2">
      <c r="A149" s="14" t="str">
        <f t="shared" si="4"/>
        <v>(693, 'COMPESA', 'PAJEU', 'PETROLANDIA', 'PETROLANDIA', 'PE', '-8.9847672', '-38.2308818', '0'),</v>
      </c>
      <c r="B149" s="14" t="s">
        <v>8395</v>
      </c>
      <c r="C149" s="14">
        <v>693</v>
      </c>
      <c r="D149" s="14" t="s">
        <v>8399</v>
      </c>
      <c r="E149" s="14" t="str">
        <f>"'"&amp;TabClienteLocalidade4[[#This Row],[Cliente]]&amp;"'"</f>
        <v>'COMPESA'</v>
      </c>
      <c r="F149" s="14" t="s">
        <v>8399</v>
      </c>
      <c r="G149" s="14" t="str">
        <f>"'"&amp;TabClienteLocalidade4[[#This Row],[Regional]]&amp;"'"</f>
        <v>'PAJEU'</v>
      </c>
      <c r="H149" s="14" t="s">
        <v>8399</v>
      </c>
      <c r="I149" s="14" t="str">
        <f>"'"&amp;TabClienteLocalidade4[[#This Row],[Localidade]]&amp;"'"</f>
        <v>'PETROLANDIA'</v>
      </c>
      <c r="J149" s="14" t="s">
        <v>8399</v>
      </c>
      <c r="K149" s="14" t="str">
        <f>"'"&amp;TabClienteLocalidade4[[#This Row],[Colunas2]]&amp;"'"</f>
        <v>'PETROLANDIA'</v>
      </c>
      <c r="L149" s="14" t="s">
        <v>8399</v>
      </c>
      <c r="M149" s="14" t="str">
        <f>"'"&amp;TabClienteLocalidade4[[#This Row],[UF]]&amp;"'"</f>
        <v>'PE'</v>
      </c>
      <c r="N149" s="14" t="s">
        <v>8399</v>
      </c>
      <c r="O149" s="14" t="str">
        <f>"'"&amp;IFERROR(TabClienteLocalidade4[[#This Row],[Lat]],"")&amp;"'"</f>
        <v>'-8.9847672'</v>
      </c>
      <c r="P149" s="14" t="s">
        <v>8399</v>
      </c>
      <c r="Q149" s="14" t="str">
        <f>"'"&amp;IFERROR(TabClienteLocalidade4[[#This Row],[Log]],"")&amp;"'"</f>
        <v>'-38.2308818'</v>
      </c>
      <c r="R149" s="14" t="s">
        <v>8399</v>
      </c>
      <c r="S149" s="14" t="str">
        <f t="shared" si="5"/>
        <v>'0'</v>
      </c>
      <c r="T149" s="213" t="s">
        <v>8397</v>
      </c>
      <c r="V149" s="145" t="s">
        <v>338</v>
      </c>
      <c r="W149" s="194" t="s">
        <v>8488</v>
      </c>
      <c r="X149" s="214" t="s">
        <v>8554</v>
      </c>
      <c r="Y149" s="191" t="s">
        <v>1244</v>
      </c>
      <c r="Z149" s="191" t="s">
        <v>8554</v>
      </c>
      <c r="AA149" s="191">
        <f>COUNTIFS(EtaCliente!B:B,AB149,EtaCliente!B:B,"&gt;&amp;1")</f>
        <v>0</v>
      </c>
      <c r="AB149" s="191" t="str">
        <f>IF(TabClienteLocalidade4[[#This Row],[Cliente]]="","",TabClienteLocalidade4[[#This Row],[Cliente]]&amp;" - "&amp;TabClienteLocalidade4[[#This Row],[Localidade]])</f>
        <v>COMPESA - PETROLANDIA</v>
      </c>
      <c r="AC149" s="191" t="s">
        <v>8815</v>
      </c>
      <c r="AD149" s="191" t="s">
        <v>8816</v>
      </c>
      <c r="AE149" s="191"/>
      <c r="AF149" s="191"/>
      <c r="AG149" s="191"/>
      <c r="AH149" s="191" t="str">
        <f>TabClienteLocalidade4[[#This Row],[Cliente]]&amp;" | "&amp;TabClienteLocalidade4[[#This Row],[Localidade]]</f>
        <v>COMPESA | PETROLANDIA</v>
      </c>
    </row>
    <row r="150" spans="1:34" x14ac:dyDescent="0.2">
      <c r="A150" s="14" t="str">
        <f t="shared" si="4"/>
        <v>(694, 'COMPESA', 'PAJEU', 'TRIUNFO', 'TRIUNFO', 'PE', '', '', '0'),</v>
      </c>
      <c r="B150" s="14" t="s">
        <v>8395</v>
      </c>
      <c r="C150" s="14">
        <v>694</v>
      </c>
      <c r="D150" s="14" t="s">
        <v>8399</v>
      </c>
      <c r="E150" s="14" t="str">
        <f>"'"&amp;TabClienteLocalidade4[[#This Row],[Cliente]]&amp;"'"</f>
        <v>'COMPESA'</v>
      </c>
      <c r="F150" s="14" t="s">
        <v>8399</v>
      </c>
      <c r="G150" s="14" t="str">
        <f>"'"&amp;TabClienteLocalidade4[[#This Row],[Regional]]&amp;"'"</f>
        <v>'PAJEU'</v>
      </c>
      <c r="H150" s="14" t="s">
        <v>8399</v>
      </c>
      <c r="I150" s="14" t="str">
        <f>"'"&amp;TabClienteLocalidade4[[#This Row],[Localidade]]&amp;"'"</f>
        <v>'TRIUNFO'</v>
      </c>
      <c r="J150" s="14" t="s">
        <v>8399</v>
      </c>
      <c r="K150" s="14" t="str">
        <f>"'"&amp;TabClienteLocalidade4[[#This Row],[Colunas2]]&amp;"'"</f>
        <v>'TRIUNFO'</v>
      </c>
      <c r="L150" s="14" t="s">
        <v>8399</v>
      </c>
      <c r="M150" s="14" t="str">
        <f>"'"&amp;TabClienteLocalidade4[[#This Row],[UF]]&amp;"'"</f>
        <v>'PE'</v>
      </c>
      <c r="N150" s="14" t="s">
        <v>8399</v>
      </c>
      <c r="O150" s="14" t="str">
        <f>"'"&amp;IFERROR(TabClienteLocalidade4[[#This Row],[Lat]],"")&amp;"'"</f>
        <v>''</v>
      </c>
      <c r="P150" s="14" t="s">
        <v>8399</v>
      </c>
      <c r="Q150" s="14" t="str">
        <f>"'"&amp;IFERROR(TabClienteLocalidade4[[#This Row],[Log]],"")&amp;"'"</f>
        <v>''</v>
      </c>
      <c r="R150" s="14" t="s">
        <v>8399</v>
      </c>
      <c r="S150" s="14" t="str">
        <f t="shared" si="5"/>
        <v>'0'</v>
      </c>
      <c r="T150" s="213" t="s">
        <v>8397</v>
      </c>
      <c r="V150" s="145" t="s">
        <v>338</v>
      </c>
      <c r="W150" s="194" t="s">
        <v>8488</v>
      </c>
      <c r="X150" s="214" t="s">
        <v>513</v>
      </c>
      <c r="Y150" s="191" t="s">
        <v>1244</v>
      </c>
      <c r="Z150" s="191" t="s">
        <v>513</v>
      </c>
      <c r="AA150" s="191">
        <f>COUNTIFS(EtaCliente!B:B,AB150,EtaCliente!B:B,"&gt;&amp;1")</f>
        <v>0</v>
      </c>
      <c r="AB150" s="191" t="str">
        <f>IF(TabClienteLocalidade4[[#This Row],[Cliente]]="","",TabClienteLocalidade4[[#This Row],[Cliente]]&amp;" - "&amp;TabClienteLocalidade4[[#This Row],[Localidade]])</f>
        <v>COMPESA - TRIUNFO</v>
      </c>
      <c r="AC150" s="191"/>
      <c r="AD150" s="191"/>
      <c r="AE150" s="191"/>
      <c r="AF150" s="191"/>
      <c r="AG150" s="191"/>
      <c r="AH150" s="191" t="str">
        <f>TabClienteLocalidade4[[#This Row],[Cliente]]&amp;" | "&amp;TabClienteLocalidade4[[#This Row],[Localidade]]</f>
        <v>COMPESA | TRIUNFO</v>
      </c>
    </row>
    <row r="151" spans="1:34" x14ac:dyDescent="0.2">
      <c r="A151" s="14" t="str">
        <f t="shared" si="4"/>
        <v>(695, 'COMPESA', 'ALTO PAJEU', 'AFOGADOS DA INGAZEIRA', 'AFOGADOS DA INGAZEIRA', 'PE', '-7.7428493', '-37.6248681', '0'),</v>
      </c>
      <c r="B151" s="14" t="s">
        <v>8395</v>
      </c>
      <c r="C151" s="14">
        <v>695</v>
      </c>
      <c r="D151" s="14" t="s">
        <v>8399</v>
      </c>
      <c r="E151" s="14" t="str">
        <f>"'"&amp;TabClienteLocalidade4[[#This Row],[Cliente]]&amp;"'"</f>
        <v>'COMPESA'</v>
      </c>
      <c r="F151" s="14" t="s">
        <v>8399</v>
      </c>
      <c r="G151" s="14" t="str">
        <f>"'"&amp;TabClienteLocalidade4[[#This Row],[Regional]]&amp;"'"</f>
        <v>'ALTO PAJEU'</v>
      </c>
      <c r="H151" s="14" t="s">
        <v>8399</v>
      </c>
      <c r="I151" s="14" t="str">
        <f>"'"&amp;TabClienteLocalidade4[[#This Row],[Localidade]]&amp;"'"</f>
        <v>'AFOGADOS DA INGAZEIRA'</v>
      </c>
      <c r="J151" s="14" t="s">
        <v>8399</v>
      </c>
      <c r="K151" s="14" t="str">
        <f>"'"&amp;TabClienteLocalidade4[[#This Row],[Colunas2]]&amp;"'"</f>
        <v>'AFOGADOS DA INGAZEIRA'</v>
      </c>
      <c r="L151" s="14" t="s">
        <v>8399</v>
      </c>
      <c r="M151" s="14" t="str">
        <f>"'"&amp;TabClienteLocalidade4[[#This Row],[UF]]&amp;"'"</f>
        <v>'PE'</v>
      </c>
      <c r="N151" s="14" t="s">
        <v>8399</v>
      </c>
      <c r="O151" s="14" t="str">
        <f>"'"&amp;IFERROR(TabClienteLocalidade4[[#This Row],[Lat]],"")&amp;"'"</f>
        <v>'-7.7428493'</v>
      </c>
      <c r="P151" s="14" t="s">
        <v>8399</v>
      </c>
      <c r="Q151" s="14" t="str">
        <f>"'"&amp;IFERROR(TabClienteLocalidade4[[#This Row],[Log]],"")&amp;"'"</f>
        <v>'-37.6248681'</v>
      </c>
      <c r="R151" s="14" t="s">
        <v>8399</v>
      </c>
      <c r="S151" s="14" t="str">
        <f t="shared" si="5"/>
        <v>'0'</v>
      </c>
      <c r="T151" s="213" t="s">
        <v>8397</v>
      </c>
      <c r="V151" s="145" t="s">
        <v>338</v>
      </c>
      <c r="W151" s="175" t="s">
        <v>8489</v>
      </c>
      <c r="X151" s="175" t="s">
        <v>8555</v>
      </c>
      <c r="Y151" s="176" t="s">
        <v>1244</v>
      </c>
      <c r="Z151" s="176" t="s">
        <v>8555</v>
      </c>
      <c r="AA151" s="176">
        <f>COUNTIFS(EtaCliente!B:B,AB151,EtaCliente!B:B,"&gt;&amp;1")</f>
        <v>0</v>
      </c>
      <c r="AB151" s="176" t="str">
        <f>IF(TabClienteLocalidade4[[#This Row],[Cliente]]="","",TabClienteLocalidade4[[#This Row],[Cliente]]&amp;" - "&amp;TabClienteLocalidade4[[#This Row],[Localidade]])</f>
        <v>COMPESA - AFOGADOS DA INGAZEIRA</v>
      </c>
      <c r="AC151" s="191" t="s">
        <v>8817</v>
      </c>
      <c r="AD151" s="191" t="s">
        <v>8818</v>
      </c>
      <c r="AE151" s="191"/>
      <c r="AF151" s="191"/>
      <c r="AG151" s="191"/>
      <c r="AH151" s="191" t="str">
        <f>TabClienteLocalidade4[[#This Row],[Cliente]]&amp;" | "&amp;TabClienteLocalidade4[[#This Row],[Localidade]]</f>
        <v>COMPESA | AFOGADOS DA INGAZEIRA</v>
      </c>
    </row>
    <row r="152" spans="1:34" x14ac:dyDescent="0.2">
      <c r="A152" s="14" t="str">
        <f t="shared" si="4"/>
        <v>(696, 'COMPESA', 'ALTO PAJEU', 'BREJINHO', 'BREJINHO', 'PE', '-7.3457097', '-37.2896994', '0'),</v>
      </c>
      <c r="B152" s="14" t="s">
        <v>8395</v>
      </c>
      <c r="C152" s="14">
        <v>696</v>
      </c>
      <c r="D152" s="14" t="s">
        <v>8399</v>
      </c>
      <c r="E152" s="14" t="str">
        <f>"'"&amp;TabClienteLocalidade4[[#This Row],[Cliente]]&amp;"'"</f>
        <v>'COMPESA'</v>
      </c>
      <c r="F152" s="14" t="s">
        <v>8399</v>
      </c>
      <c r="G152" s="14" t="str">
        <f>"'"&amp;TabClienteLocalidade4[[#This Row],[Regional]]&amp;"'"</f>
        <v>'ALTO PAJEU'</v>
      </c>
      <c r="H152" s="14" t="s">
        <v>8399</v>
      </c>
      <c r="I152" s="14" t="str">
        <f>"'"&amp;TabClienteLocalidade4[[#This Row],[Localidade]]&amp;"'"</f>
        <v>'BREJINHO'</v>
      </c>
      <c r="J152" s="14" t="s">
        <v>8399</v>
      </c>
      <c r="K152" s="14" t="str">
        <f>"'"&amp;TabClienteLocalidade4[[#This Row],[Colunas2]]&amp;"'"</f>
        <v>'BREJINHO'</v>
      </c>
      <c r="L152" s="14" t="s">
        <v>8399</v>
      </c>
      <c r="M152" s="14" t="str">
        <f>"'"&amp;TabClienteLocalidade4[[#This Row],[UF]]&amp;"'"</f>
        <v>'PE'</v>
      </c>
      <c r="N152" s="14" t="s">
        <v>8399</v>
      </c>
      <c r="O152" s="14" t="str">
        <f>"'"&amp;IFERROR(TabClienteLocalidade4[[#This Row],[Lat]],"")&amp;"'"</f>
        <v>'-7.3457097'</v>
      </c>
      <c r="P152" s="14" t="s">
        <v>8399</v>
      </c>
      <c r="Q152" s="14" t="str">
        <f>"'"&amp;IFERROR(TabClienteLocalidade4[[#This Row],[Log]],"")&amp;"'"</f>
        <v>'-37.2896994'</v>
      </c>
      <c r="R152" s="14" t="s">
        <v>8399</v>
      </c>
      <c r="S152" s="14" t="str">
        <f t="shared" si="5"/>
        <v>'0'</v>
      </c>
      <c r="T152" s="213" t="s">
        <v>8397</v>
      </c>
      <c r="V152" s="145" t="s">
        <v>338</v>
      </c>
      <c r="W152" s="143" t="s">
        <v>8489</v>
      </c>
      <c r="X152" s="145" t="s">
        <v>8556</v>
      </c>
      <c r="Y152" s="176" t="s">
        <v>1244</v>
      </c>
      <c r="Z152" s="176" t="s">
        <v>8556</v>
      </c>
      <c r="AA152" s="147">
        <f>COUNTIFS(EtaCliente!B:B,AB152,EtaCliente!B:B,"&gt;&amp;1")</f>
        <v>0</v>
      </c>
      <c r="AB152" s="147" t="str">
        <f>IF(TabClienteLocalidade4[[#This Row],[Cliente]]="","",TabClienteLocalidade4[[#This Row],[Cliente]]&amp;" - "&amp;TabClienteLocalidade4[[#This Row],[Localidade]])</f>
        <v>COMPESA - BREJINHO</v>
      </c>
      <c r="AC152" s="191" t="s">
        <v>8819</v>
      </c>
      <c r="AD152" s="191" t="s">
        <v>8820</v>
      </c>
      <c r="AE152" s="191"/>
      <c r="AF152" s="191"/>
      <c r="AG152" s="191"/>
      <c r="AH152" s="191" t="str">
        <f>TabClienteLocalidade4[[#This Row],[Cliente]]&amp;" | "&amp;TabClienteLocalidade4[[#This Row],[Localidade]]</f>
        <v>COMPESA | BREJINHO</v>
      </c>
    </row>
    <row r="153" spans="1:34" x14ac:dyDescent="0.2">
      <c r="A153" s="14" t="str">
        <f t="shared" si="4"/>
        <v>(697, 'COMPESA', 'ALTO PAJEU', 'CARNAIBA', 'CARNAIBA', 'PE', '', '', '0'),</v>
      </c>
      <c r="B153" s="14" t="s">
        <v>8395</v>
      </c>
      <c r="C153" s="14">
        <v>697</v>
      </c>
      <c r="D153" s="14" t="s">
        <v>8399</v>
      </c>
      <c r="E153" s="14" t="str">
        <f>"'"&amp;TabClienteLocalidade4[[#This Row],[Cliente]]&amp;"'"</f>
        <v>'COMPESA'</v>
      </c>
      <c r="F153" s="14" t="s">
        <v>8399</v>
      </c>
      <c r="G153" s="14" t="str">
        <f>"'"&amp;TabClienteLocalidade4[[#This Row],[Regional]]&amp;"'"</f>
        <v>'ALTO PAJEU'</v>
      </c>
      <c r="H153" s="14" t="s">
        <v>8399</v>
      </c>
      <c r="I153" s="14" t="str">
        <f>"'"&amp;TabClienteLocalidade4[[#This Row],[Localidade]]&amp;"'"</f>
        <v>'CARNAIBA'</v>
      </c>
      <c r="J153" s="14" t="s">
        <v>8399</v>
      </c>
      <c r="K153" s="14" t="str">
        <f>"'"&amp;TabClienteLocalidade4[[#This Row],[Colunas2]]&amp;"'"</f>
        <v>'CARNAIBA'</v>
      </c>
      <c r="L153" s="14" t="s">
        <v>8399</v>
      </c>
      <c r="M153" s="14" t="str">
        <f>"'"&amp;TabClienteLocalidade4[[#This Row],[UF]]&amp;"'"</f>
        <v>'PE'</v>
      </c>
      <c r="N153" s="14" t="s">
        <v>8399</v>
      </c>
      <c r="O153" s="14" t="str">
        <f>"'"&amp;IFERROR(TabClienteLocalidade4[[#This Row],[Lat]],"")&amp;"'"</f>
        <v>''</v>
      </c>
      <c r="P153" s="14" t="s">
        <v>8399</v>
      </c>
      <c r="Q153" s="14" t="str">
        <f>"'"&amp;IFERROR(TabClienteLocalidade4[[#This Row],[Log]],"")&amp;"'"</f>
        <v>''</v>
      </c>
      <c r="R153" s="14" t="s">
        <v>8399</v>
      </c>
      <c r="S153" s="14" t="str">
        <f t="shared" si="5"/>
        <v>'0'</v>
      </c>
      <c r="T153" s="213" t="s">
        <v>8397</v>
      </c>
      <c r="V153" s="145" t="s">
        <v>338</v>
      </c>
      <c r="W153" s="194" t="s">
        <v>8489</v>
      </c>
      <c r="X153" s="214" t="s">
        <v>8557</v>
      </c>
      <c r="Y153" s="191" t="s">
        <v>1244</v>
      </c>
      <c r="Z153" s="191" t="s">
        <v>8557</v>
      </c>
      <c r="AA153" s="191">
        <f>COUNTIFS(EtaCliente!B:B,AB153,EtaCliente!B:B,"&gt;&amp;1")</f>
        <v>0</v>
      </c>
      <c r="AB153" s="191" t="str">
        <f>IF(TabClienteLocalidade4[[#This Row],[Cliente]]="","",TabClienteLocalidade4[[#This Row],[Cliente]]&amp;" - "&amp;TabClienteLocalidade4[[#This Row],[Localidade]])</f>
        <v>COMPESA - CARNAIBA</v>
      </c>
      <c r="AC153" s="191"/>
      <c r="AD153" s="191"/>
      <c r="AE153" s="191"/>
      <c r="AF153" s="191"/>
      <c r="AG153" s="191"/>
      <c r="AH153" s="191" t="str">
        <f>TabClienteLocalidade4[[#This Row],[Cliente]]&amp;" | "&amp;TabClienteLocalidade4[[#This Row],[Localidade]]</f>
        <v>COMPESA | CARNAIBA</v>
      </c>
    </row>
    <row r="154" spans="1:34" x14ac:dyDescent="0.2">
      <c r="A154" s="14" t="str">
        <f t="shared" si="4"/>
        <v>(698, 'COMPESA', 'ALTO PAJEU', 'JABITACA - EE', 'PASSAGEM DOS CAVALOS, IGUARACI', 'PE', '', '', '0'),</v>
      </c>
      <c r="B154" s="14" t="s">
        <v>8395</v>
      </c>
      <c r="C154" s="14">
        <v>698</v>
      </c>
      <c r="D154" s="14" t="s">
        <v>8399</v>
      </c>
      <c r="E154" s="14" t="str">
        <f>"'"&amp;TabClienteLocalidade4[[#This Row],[Cliente]]&amp;"'"</f>
        <v>'COMPESA'</v>
      </c>
      <c r="F154" s="14" t="s">
        <v>8399</v>
      </c>
      <c r="G154" s="14" t="str">
        <f>"'"&amp;TabClienteLocalidade4[[#This Row],[Regional]]&amp;"'"</f>
        <v>'ALTO PAJEU'</v>
      </c>
      <c r="H154" s="14" t="s">
        <v>8399</v>
      </c>
      <c r="I154" s="14" t="str">
        <f>"'"&amp;TabClienteLocalidade4[[#This Row],[Localidade]]&amp;"'"</f>
        <v>'JABITACA - EE'</v>
      </c>
      <c r="J154" s="14" t="s">
        <v>8399</v>
      </c>
      <c r="K154" s="14" t="str">
        <f>"'"&amp;TabClienteLocalidade4[[#This Row],[Colunas2]]&amp;"'"</f>
        <v>'PASSAGEM DOS CAVALOS, IGUARACI'</v>
      </c>
      <c r="L154" s="14" t="s">
        <v>8399</v>
      </c>
      <c r="M154" s="14" t="str">
        <f>"'"&amp;TabClienteLocalidade4[[#This Row],[UF]]&amp;"'"</f>
        <v>'PE'</v>
      </c>
      <c r="N154" s="14" t="s">
        <v>8399</v>
      </c>
      <c r="O154" s="14" t="str">
        <f>"'"&amp;IFERROR(TabClienteLocalidade4[[#This Row],[Lat]],"")&amp;"'"</f>
        <v>''</v>
      </c>
      <c r="P154" s="14" t="s">
        <v>8399</v>
      </c>
      <c r="Q154" s="14" t="str">
        <f>"'"&amp;IFERROR(TabClienteLocalidade4[[#This Row],[Log]],"")&amp;"'"</f>
        <v>''</v>
      </c>
      <c r="R154" s="14" t="s">
        <v>8399</v>
      </c>
      <c r="S154" s="14" t="str">
        <f t="shared" si="5"/>
        <v>'0'</v>
      </c>
      <c r="T154" s="213" t="s">
        <v>8397</v>
      </c>
      <c r="V154" s="145" t="s">
        <v>338</v>
      </c>
      <c r="W154" s="194" t="s">
        <v>8489</v>
      </c>
      <c r="X154" s="191" t="s">
        <v>8558</v>
      </c>
      <c r="Y154" s="191" t="s">
        <v>1244</v>
      </c>
      <c r="Z154" s="191" t="s">
        <v>8597</v>
      </c>
      <c r="AA154" s="191">
        <f>COUNTIFS(EtaCliente!B:B,AB154,EtaCliente!B:B,"&gt;&amp;1")</f>
        <v>0</v>
      </c>
      <c r="AB154" s="191" t="str">
        <f>IF(TabClienteLocalidade4[[#This Row],[Cliente]]="","",TabClienteLocalidade4[[#This Row],[Cliente]]&amp;" - "&amp;TabClienteLocalidade4[[#This Row],[Localidade]])</f>
        <v>COMPESA - JABITACA - EE</v>
      </c>
      <c r="AC154" s="191"/>
      <c r="AD154" s="191"/>
      <c r="AE154" s="191" t="s">
        <v>8454</v>
      </c>
      <c r="AF154" s="191"/>
      <c r="AG154" s="191"/>
      <c r="AH154" s="191" t="str">
        <f>TabClienteLocalidade4[[#This Row],[Cliente]]&amp;" | "&amp;TabClienteLocalidade4[[#This Row],[Localidade]]</f>
        <v>COMPESA | JABITACA - EE</v>
      </c>
    </row>
    <row r="155" spans="1:34" x14ac:dyDescent="0.2">
      <c r="A155" s="14" t="str">
        <f t="shared" si="4"/>
        <v>(699, 'COMPESA', 'ALTO PAJEU', 'GIQUIRI - EE TABIRA', 'TABIRA', 'PE', '-7.6623559', '-37.5713183', '0'),</v>
      </c>
      <c r="B155" s="14" t="s">
        <v>8395</v>
      </c>
      <c r="C155" s="14">
        <v>699</v>
      </c>
      <c r="D155" s="14" t="s">
        <v>8399</v>
      </c>
      <c r="E155" s="14" t="str">
        <f>"'"&amp;TabClienteLocalidade4[[#This Row],[Cliente]]&amp;"'"</f>
        <v>'COMPESA'</v>
      </c>
      <c r="F155" s="14" t="s">
        <v>8399</v>
      </c>
      <c r="G155" s="14" t="str">
        <f>"'"&amp;TabClienteLocalidade4[[#This Row],[Regional]]&amp;"'"</f>
        <v>'ALTO PAJEU'</v>
      </c>
      <c r="H155" s="14" t="s">
        <v>8399</v>
      </c>
      <c r="I155" s="14" t="str">
        <f>"'"&amp;TabClienteLocalidade4[[#This Row],[Localidade]]&amp;"'"</f>
        <v>'GIQUIRI - EE TABIRA'</v>
      </c>
      <c r="J155" s="14" t="s">
        <v>8399</v>
      </c>
      <c r="K155" s="14" t="str">
        <f>"'"&amp;TabClienteLocalidade4[[#This Row],[Colunas2]]&amp;"'"</f>
        <v>'TABIRA'</v>
      </c>
      <c r="L155" s="14" t="s">
        <v>8399</v>
      </c>
      <c r="M155" s="14" t="str">
        <f>"'"&amp;TabClienteLocalidade4[[#This Row],[UF]]&amp;"'"</f>
        <v>'PE'</v>
      </c>
      <c r="N155" s="14" t="s">
        <v>8399</v>
      </c>
      <c r="O155" s="14" t="str">
        <f>"'"&amp;IFERROR(TabClienteLocalidade4[[#This Row],[Lat]],"")&amp;"'"</f>
        <v>'-7.6623559'</v>
      </c>
      <c r="P155" s="14" t="s">
        <v>8399</v>
      </c>
      <c r="Q155" s="14" t="str">
        <f>"'"&amp;IFERROR(TabClienteLocalidade4[[#This Row],[Log]],"")&amp;"'"</f>
        <v>'-37.5713183'</v>
      </c>
      <c r="R155" s="14" t="s">
        <v>8399</v>
      </c>
      <c r="S155" s="14" t="str">
        <f t="shared" si="5"/>
        <v>'0'</v>
      </c>
      <c r="T155" s="213" t="s">
        <v>8397</v>
      </c>
      <c r="V155" s="145" t="s">
        <v>338</v>
      </c>
      <c r="W155" s="194" t="s">
        <v>8489</v>
      </c>
      <c r="X155" s="214" t="s">
        <v>8559</v>
      </c>
      <c r="Y155" s="191" t="s">
        <v>1244</v>
      </c>
      <c r="Z155" s="191" t="s">
        <v>8598</v>
      </c>
      <c r="AA155" s="191">
        <f>COUNTIFS(EtaCliente!B:B,AB155,EtaCliente!B:B,"&gt;&amp;1")</f>
        <v>0</v>
      </c>
      <c r="AB155" s="191" t="str">
        <f>IF(TabClienteLocalidade4[[#This Row],[Cliente]]="","",TabClienteLocalidade4[[#This Row],[Cliente]]&amp;" - "&amp;TabClienteLocalidade4[[#This Row],[Localidade]])</f>
        <v>COMPESA - GIQUIRI - EE TABIRA</v>
      </c>
      <c r="AC155" s="191" t="s">
        <v>8821</v>
      </c>
      <c r="AD155" s="191" t="s">
        <v>8822</v>
      </c>
      <c r="AE155" s="191"/>
      <c r="AF155" s="191"/>
      <c r="AG155" s="191"/>
      <c r="AH155" s="191" t="str">
        <f>TabClienteLocalidade4[[#This Row],[Cliente]]&amp;" | "&amp;TabClienteLocalidade4[[#This Row],[Localidade]]</f>
        <v>COMPESA | GIQUIRI - EE TABIRA</v>
      </c>
    </row>
    <row r="156" spans="1:34" x14ac:dyDescent="0.2">
      <c r="A156" s="14" t="str">
        <f t="shared" si="4"/>
        <v>(700, 'COMPESA', 'ALTO PAJEU', 'CARNAIBA - POCOS CAROA E MANICOBA - EE', 'CARNAIBA', 'PE', '', '', '0'),</v>
      </c>
      <c r="B156" s="14" t="s">
        <v>8395</v>
      </c>
      <c r="C156" s="14">
        <v>700</v>
      </c>
      <c r="D156" s="14" t="s">
        <v>8399</v>
      </c>
      <c r="E156" s="14" t="str">
        <f>"'"&amp;TabClienteLocalidade4[[#This Row],[Cliente]]&amp;"'"</f>
        <v>'COMPESA'</v>
      </c>
      <c r="F156" s="14" t="s">
        <v>8399</v>
      </c>
      <c r="G156" s="14" t="str">
        <f>"'"&amp;TabClienteLocalidade4[[#This Row],[Regional]]&amp;"'"</f>
        <v>'ALTO PAJEU'</v>
      </c>
      <c r="H156" s="14" t="s">
        <v>8399</v>
      </c>
      <c r="I156" s="14" t="str">
        <f>"'"&amp;TabClienteLocalidade4[[#This Row],[Localidade]]&amp;"'"</f>
        <v>'CARNAIBA - POCOS CAROA E MANICOBA - EE'</v>
      </c>
      <c r="J156" s="14" t="s">
        <v>8399</v>
      </c>
      <c r="K156" s="14" t="str">
        <f>"'"&amp;TabClienteLocalidade4[[#This Row],[Colunas2]]&amp;"'"</f>
        <v>'CARNAIBA'</v>
      </c>
      <c r="L156" s="14" t="s">
        <v>8399</v>
      </c>
      <c r="M156" s="14" t="str">
        <f>"'"&amp;TabClienteLocalidade4[[#This Row],[UF]]&amp;"'"</f>
        <v>'PE'</v>
      </c>
      <c r="N156" s="14" t="s">
        <v>8399</v>
      </c>
      <c r="O156" s="14" t="str">
        <f>"'"&amp;IFERROR(TabClienteLocalidade4[[#This Row],[Lat]],"")&amp;"'"</f>
        <v>''</v>
      </c>
      <c r="P156" s="14" t="s">
        <v>8399</v>
      </c>
      <c r="Q156" s="14" t="str">
        <f>"'"&amp;IFERROR(TabClienteLocalidade4[[#This Row],[Log]],"")&amp;"'"</f>
        <v>''</v>
      </c>
      <c r="R156" s="14" t="s">
        <v>8399</v>
      </c>
      <c r="S156" s="14" t="str">
        <f t="shared" si="5"/>
        <v>'0'</v>
      </c>
      <c r="T156" s="213" t="s">
        <v>8397</v>
      </c>
      <c r="V156" s="145" t="s">
        <v>338</v>
      </c>
      <c r="W156" s="143" t="s">
        <v>8489</v>
      </c>
      <c r="X156" s="145" t="s">
        <v>8560</v>
      </c>
      <c r="Y156" s="176" t="s">
        <v>1244</v>
      </c>
      <c r="Z156" s="176" t="s">
        <v>8557</v>
      </c>
      <c r="AA156" s="147">
        <f>COUNTIFS(EtaCliente!B:B,AB156,EtaCliente!B:B,"&gt;&amp;1")</f>
        <v>0</v>
      </c>
      <c r="AB156" s="147" t="str">
        <f>IF(TabClienteLocalidade4[[#This Row],[Cliente]]="","",TabClienteLocalidade4[[#This Row],[Cliente]]&amp;" - "&amp;TabClienteLocalidade4[[#This Row],[Localidade]])</f>
        <v>COMPESA - CARNAIBA - POCOS CAROA E MANICOBA - EE</v>
      </c>
      <c r="AC156" s="191"/>
      <c r="AD156" s="191"/>
      <c r="AE156" s="191"/>
      <c r="AF156" s="191"/>
      <c r="AG156" s="191"/>
      <c r="AH156" s="191" t="str">
        <f>TabClienteLocalidade4[[#This Row],[Cliente]]&amp;" | "&amp;TabClienteLocalidade4[[#This Row],[Localidade]]</f>
        <v>COMPESA | CARNAIBA - POCOS CAROA E MANICOBA - EE</v>
      </c>
    </row>
    <row r="157" spans="1:34" ht="12.75" customHeight="1" x14ac:dyDescent="0.2">
      <c r="A157" s="14" t="str">
        <f t="shared" si="4"/>
        <v>(701, 'COMPESA', 'ALTO PAJEU', 'ITAPETIM - ETA', 'ITAPETIM', 'PE', '-7.3752704', '-37.1898506', '0'),</v>
      </c>
      <c r="B157" s="14" t="s">
        <v>8395</v>
      </c>
      <c r="C157" s="14">
        <v>701</v>
      </c>
      <c r="D157" s="14" t="s">
        <v>8399</v>
      </c>
      <c r="E157" s="14" t="str">
        <f>"'"&amp;TabClienteLocalidade4[[#This Row],[Cliente]]&amp;"'"</f>
        <v>'COMPESA'</v>
      </c>
      <c r="F157" s="14" t="s">
        <v>8399</v>
      </c>
      <c r="G157" s="14" t="str">
        <f>"'"&amp;TabClienteLocalidade4[[#This Row],[Regional]]&amp;"'"</f>
        <v>'ALTO PAJEU'</v>
      </c>
      <c r="H157" s="14" t="s">
        <v>8399</v>
      </c>
      <c r="I157" s="14" t="str">
        <f>"'"&amp;TabClienteLocalidade4[[#This Row],[Localidade]]&amp;"'"</f>
        <v>'ITAPETIM - ETA'</v>
      </c>
      <c r="J157" s="14" t="s">
        <v>8399</v>
      </c>
      <c r="K157" s="14" t="str">
        <f>"'"&amp;TabClienteLocalidade4[[#This Row],[Colunas2]]&amp;"'"</f>
        <v>'ITAPETIM'</v>
      </c>
      <c r="L157" s="14" t="s">
        <v>8399</v>
      </c>
      <c r="M157" s="14" t="str">
        <f>"'"&amp;TabClienteLocalidade4[[#This Row],[UF]]&amp;"'"</f>
        <v>'PE'</v>
      </c>
      <c r="N157" s="14" t="s">
        <v>8399</v>
      </c>
      <c r="O157" s="14" t="str">
        <f>"'"&amp;IFERROR(TabClienteLocalidade4[[#This Row],[Lat]],"")&amp;"'"</f>
        <v>'-7.3752704'</v>
      </c>
      <c r="P157" s="14" t="s">
        <v>8399</v>
      </c>
      <c r="Q157" s="14" t="str">
        <f>"'"&amp;IFERROR(TabClienteLocalidade4[[#This Row],[Log]],"")&amp;"'"</f>
        <v>'-37.1898506'</v>
      </c>
      <c r="R157" s="14" t="s">
        <v>8399</v>
      </c>
      <c r="S157" s="14" t="str">
        <f t="shared" si="5"/>
        <v>'0'</v>
      </c>
      <c r="T157" s="213" t="s">
        <v>8397</v>
      </c>
      <c r="V157" s="145" t="s">
        <v>338</v>
      </c>
      <c r="W157" s="145" t="s">
        <v>8489</v>
      </c>
      <c r="X157" s="145" t="s">
        <v>8561</v>
      </c>
      <c r="Y157" s="176" t="s">
        <v>1244</v>
      </c>
      <c r="Z157" s="176" t="s">
        <v>8599</v>
      </c>
      <c r="AA157" s="147">
        <f>COUNTIFS(EtaCliente!B:B,AB157,EtaCliente!B:B,"&gt;&amp;1")</f>
        <v>0</v>
      </c>
      <c r="AB157" s="146" t="str">
        <f>IF(TabClienteLocalidade4[[#This Row],[Cliente]]="","",TabClienteLocalidade4[[#This Row],[Cliente]]&amp;" - "&amp;TabClienteLocalidade4[[#This Row],[Localidade]])</f>
        <v>COMPESA - ITAPETIM - ETA</v>
      </c>
      <c r="AC157" s="191" t="s">
        <v>8823</v>
      </c>
      <c r="AD157" s="191" t="s">
        <v>8824</v>
      </c>
      <c r="AE157" s="191"/>
      <c r="AF157" s="191"/>
      <c r="AG157" s="191"/>
      <c r="AH157" s="191" t="str">
        <f>TabClienteLocalidade4[[#This Row],[Cliente]]&amp;" | "&amp;TabClienteLocalidade4[[#This Row],[Localidade]]</f>
        <v>COMPESA | ITAPETIM - ETA</v>
      </c>
    </row>
    <row r="158" spans="1:34" x14ac:dyDescent="0.2">
      <c r="A158" s="14" t="str">
        <f t="shared" si="4"/>
        <v>(702, 'COMPESA', 'ALTO PAJEU', 'ITAPETIM - EE', 'ITAPETIM', 'PE', '', '', '0'),</v>
      </c>
      <c r="B158" s="14" t="s">
        <v>8395</v>
      </c>
      <c r="C158" s="14">
        <v>702</v>
      </c>
      <c r="D158" s="14" t="s">
        <v>8399</v>
      </c>
      <c r="E158" s="14" t="str">
        <f>"'"&amp;TabClienteLocalidade4[[#This Row],[Cliente]]&amp;"'"</f>
        <v>'COMPESA'</v>
      </c>
      <c r="F158" s="14" t="s">
        <v>8399</v>
      </c>
      <c r="G158" s="14" t="str">
        <f>"'"&amp;TabClienteLocalidade4[[#This Row],[Regional]]&amp;"'"</f>
        <v>'ALTO PAJEU'</v>
      </c>
      <c r="H158" s="14" t="s">
        <v>8399</v>
      </c>
      <c r="I158" s="14" t="str">
        <f>"'"&amp;TabClienteLocalidade4[[#This Row],[Localidade]]&amp;"'"</f>
        <v>'ITAPETIM - EE'</v>
      </c>
      <c r="J158" s="14" t="s">
        <v>8399</v>
      </c>
      <c r="K158" s="14" t="str">
        <f>"'"&amp;TabClienteLocalidade4[[#This Row],[Colunas2]]&amp;"'"</f>
        <v>'ITAPETIM'</v>
      </c>
      <c r="L158" s="14" t="s">
        <v>8399</v>
      </c>
      <c r="M158" s="14" t="str">
        <f>"'"&amp;TabClienteLocalidade4[[#This Row],[UF]]&amp;"'"</f>
        <v>'PE'</v>
      </c>
      <c r="N158" s="14" t="s">
        <v>8399</v>
      </c>
      <c r="O158" s="14" t="str">
        <f>"'"&amp;IFERROR(TabClienteLocalidade4[[#This Row],[Lat]],"")&amp;"'"</f>
        <v>''</v>
      </c>
      <c r="P158" s="14" t="s">
        <v>8399</v>
      </c>
      <c r="Q158" s="14" t="str">
        <f>"'"&amp;IFERROR(TabClienteLocalidade4[[#This Row],[Log]],"")&amp;"'"</f>
        <v>''</v>
      </c>
      <c r="R158" s="14" t="s">
        <v>8399</v>
      </c>
      <c r="S158" s="14" t="str">
        <f t="shared" si="5"/>
        <v>'0'</v>
      </c>
      <c r="T158" s="213" t="s">
        <v>8397</v>
      </c>
      <c r="V158" s="145" t="s">
        <v>338</v>
      </c>
      <c r="W158" s="143" t="s">
        <v>8489</v>
      </c>
      <c r="X158" s="145" t="s">
        <v>8562</v>
      </c>
      <c r="Y158" s="176" t="s">
        <v>1244</v>
      </c>
      <c r="Z158" s="176" t="s">
        <v>8599</v>
      </c>
      <c r="AA158" s="147">
        <f>COUNTIFS(EtaCliente!B:B,AB158,EtaCliente!B:B,"&gt;&amp;1")</f>
        <v>0</v>
      </c>
      <c r="AB158" s="147" t="str">
        <f>IF(TabClienteLocalidade4[[#This Row],[Cliente]]="","",TabClienteLocalidade4[[#This Row],[Cliente]]&amp;" - "&amp;TabClienteLocalidade4[[#This Row],[Localidade]])</f>
        <v>COMPESA - ITAPETIM - EE</v>
      </c>
      <c r="AC158" s="191"/>
      <c r="AD158" s="191"/>
      <c r="AE158" s="191"/>
      <c r="AF158" s="191"/>
      <c r="AG158" s="191"/>
      <c r="AH158" s="191" t="str">
        <f>TabClienteLocalidade4[[#This Row],[Cliente]]&amp;" | "&amp;TabClienteLocalidade4[[#This Row],[Localidade]]</f>
        <v>COMPESA | ITAPETIM - EE</v>
      </c>
    </row>
    <row r="159" spans="1:34" x14ac:dyDescent="0.2">
      <c r="A159" s="14" t="str">
        <f t="shared" si="4"/>
        <v>(703, 'COMPESA', 'ALTO PAJEU', 'IGUARACI', 'IGUARACI', 'PE', '', '', '0'),</v>
      </c>
      <c r="B159" s="14" t="s">
        <v>8395</v>
      </c>
      <c r="C159" s="14">
        <v>703</v>
      </c>
      <c r="D159" s="14" t="s">
        <v>8399</v>
      </c>
      <c r="E159" s="14" t="str">
        <f>"'"&amp;TabClienteLocalidade4[[#This Row],[Cliente]]&amp;"'"</f>
        <v>'COMPESA'</v>
      </c>
      <c r="F159" s="14" t="s">
        <v>8399</v>
      </c>
      <c r="G159" s="14" t="str">
        <f>"'"&amp;TabClienteLocalidade4[[#This Row],[Regional]]&amp;"'"</f>
        <v>'ALTO PAJEU'</v>
      </c>
      <c r="H159" s="14" t="s">
        <v>8399</v>
      </c>
      <c r="I159" s="14" t="str">
        <f>"'"&amp;TabClienteLocalidade4[[#This Row],[Localidade]]&amp;"'"</f>
        <v>'IGUARACI'</v>
      </c>
      <c r="J159" s="14" t="s">
        <v>8399</v>
      </c>
      <c r="K159" s="14" t="str">
        <f>"'"&amp;TabClienteLocalidade4[[#This Row],[Colunas2]]&amp;"'"</f>
        <v>'IGUARACI'</v>
      </c>
      <c r="L159" s="14" t="s">
        <v>8399</v>
      </c>
      <c r="M159" s="14" t="str">
        <f>"'"&amp;TabClienteLocalidade4[[#This Row],[UF]]&amp;"'"</f>
        <v>'PE'</v>
      </c>
      <c r="N159" s="14" t="s">
        <v>8399</v>
      </c>
      <c r="O159" s="14" t="str">
        <f>"'"&amp;IFERROR(TabClienteLocalidade4[[#This Row],[Lat]],"")&amp;"'"</f>
        <v>''</v>
      </c>
      <c r="P159" s="14" t="s">
        <v>8399</v>
      </c>
      <c r="Q159" s="14" t="str">
        <f>"'"&amp;IFERROR(TabClienteLocalidade4[[#This Row],[Log]],"")&amp;"'"</f>
        <v>''</v>
      </c>
      <c r="R159" s="14" t="s">
        <v>8399</v>
      </c>
      <c r="S159" s="14" t="str">
        <f t="shared" si="5"/>
        <v>'0'</v>
      </c>
      <c r="T159" s="213" t="s">
        <v>8397</v>
      </c>
      <c r="V159" s="145" t="s">
        <v>338</v>
      </c>
      <c r="W159" s="143" t="s">
        <v>8489</v>
      </c>
      <c r="X159" s="145" t="s">
        <v>8563</v>
      </c>
      <c r="Y159" s="176" t="s">
        <v>1244</v>
      </c>
      <c r="Z159" s="176" t="s">
        <v>8563</v>
      </c>
      <c r="AA159" s="147">
        <f>COUNTIFS(EtaCliente!B:B,AB159,EtaCliente!B:B,"&gt;&amp;1")</f>
        <v>0</v>
      </c>
      <c r="AB159" s="147" t="str">
        <f>IF(TabClienteLocalidade4[[#This Row],[Cliente]]="","",TabClienteLocalidade4[[#This Row],[Cliente]]&amp;" - "&amp;TabClienteLocalidade4[[#This Row],[Localidade]])</f>
        <v>COMPESA - IGUARACI</v>
      </c>
      <c r="AC159" s="191"/>
      <c r="AD159" s="191"/>
      <c r="AE159" s="191"/>
      <c r="AF159" s="191"/>
      <c r="AG159" s="191"/>
      <c r="AH159" s="191" t="str">
        <f>TabClienteLocalidade4[[#This Row],[Cliente]]&amp;" | "&amp;TabClienteLocalidade4[[#This Row],[Localidade]]</f>
        <v>COMPESA | IGUARACI</v>
      </c>
    </row>
    <row r="160" spans="1:34" x14ac:dyDescent="0.2">
      <c r="A160" s="14" t="str">
        <f t="shared" si="4"/>
        <v>(704, 'COMPESA', 'ALTO PAJEU', 'JABITACA', 'IGUARACI', 'PE', '-7.832915', '-37.3728405', '0'),</v>
      </c>
      <c r="B160" s="14" t="s">
        <v>8395</v>
      </c>
      <c r="C160" s="14">
        <v>704</v>
      </c>
      <c r="D160" s="14" t="s">
        <v>8399</v>
      </c>
      <c r="E160" s="14" t="str">
        <f>"'"&amp;TabClienteLocalidade4[[#This Row],[Cliente]]&amp;"'"</f>
        <v>'COMPESA'</v>
      </c>
      <c r="F160" s="14" t="s">
        <v>8399</v>
      </c>
      <c r="G160" s="14" t="str">
        <f>"'"&amp;TabClienteLocalidade4[[#This Row],[Regional]]&amp;"'"</f>
        <v>'ALTO PAJEU'</v>
      </c>
      <c r="H160" s="14" t="s">
        <v>8399</v>
      </c>
      <c r="I160" s="14" t="str">
        <f>"'"&amp;TabClienteLocalidade4[[#This Row],[Localidade]]&amp;"'"</f>
        <v>'JABITACA'</v>
      </c>
      <c r="J160" s="14" t="s">
        <v>8399</v>
      </c>
      <c r="K160" s="14" t="str">
        <f>"'"&amp;TabClienteLocalidade4[[#This Row],[Colunas2]]&amp;"'"</f>
        <v>'IGUARACI'</v>
      </c>
      <c r="L160" s="14" t="s">
        <v>8399</v>
      </c>
      <c r="M160" s="14" t="str">
        <f>"'"&amp;TabClienteLocalidade4[[#This Row],[UF]]&amp;"'"</f>
        <v>'PE'</v>
      </c>
      <c r="N160" s="14" t="s">
        <v>8399</v>
      </c>
      <c r="O160" s="14" t="str">
        <f>"'"&amp;IFERROR(TabClienteLocalidade4[[#This Row],[Lat]],"")&amp;"'"</f>
        <v>'-7.832915'</v>
      </c>
      <c r="P160" s="14" t="s">
        <v>8399</v>
      </c>
      <c r="Q160" s="14" t="str">
        <f>"'"&amp;IFERROR(TabClienteLocalidade4[[#This Row],[Log]],"")&amp;"'"</f>
        <v>'-37.3728405'</v>
      </c>
      <c r="R160" s="14" t="s">
        <v>8399</v>
      </c>
      <c r="S160" s="14" t="str">
        <f t="shared" si="5"/>
        <v>'0'</v>
      </c>
      <c r="T160" s="213" t="s">
        <v>8397</v>
      </c>
      <c r="V160" s="145" t="s">
        <v>338</v>
      </c>
      <c r="W160" s="143" t="s">
        <v>8489</v>
      </c>
      <c r="X160" s="145" t="s">
        <v>8564</v>
      </c>
      <c r="Y160" s="176" t="s">
        <v>1244</v>
      </c>
      <c r="Z160" s="176" t="s">
        <v>8563</v>
      </c>
      <c r="AA160" s="147">
        <f>COUNTIFS(EtaCliente!B:B,AB160,EtaCliente!B:B,"&gt;&amp;1")</f>
        <v>0</v>
      </c>
      <c r="AB160" s="147" t="str">
        <f>IF(TabClienteLocalidade4[[#This Row],[Cliente]]="","",TabClienteLocalidade4[[#This Row],[Cliente]]&amp;" - "&amp;TabClienteLocalidade4[[#This Row],[Localidade]])</f>
        <v>COMPESA - JABITACA</v>
      </c>
      <c r="AC160" s="191" t="s">
        <v>8825</v>
      </c>
      <c r="AD160" s="191" t="s">
        <v>8826</v>
      </c>
      <c r="AE160" s="191"/>
      <c r="AF160" s="191"/>
      <c r="AG160" s="191"/>
      <c r="AH160" s="191" t="str">
        <f>TabClienteLocalidade4[[#This Row],[Cliente]]&amp;" | "&amp;TabClienteLocalidade4[[#This Row],[Localidade]]</f>
        <v>COMPESA | JABITACA</v>
      </c>
    </row>
    <row r="161" spans="1:34" x14ac:dyDescent="0.2">
      <c r="A161" s="14" t="str">
        <f t="shared" si="4"/>
        <v>(705, 'COMPESA', 'ALTO PAJEU', 'QUIXABA', 'QUIXABA', 'PE', '', '', '0'),</v>
      </c>
      <c r="B161" s="14" t="s">
        <v>8395</v>
      </c>
      <c r="C161" s="14">
        <v>705</v>
      </c>
      <c r="D161" s="14" t="s">
        <v>8399</v>
      </c>
      <c r="E161" s="14" t="str">
        <f>"'"&amp;TabClienteLocalidade4[[#This Row],[Cliente]]&amp;"'"</f>
        <v>'COMPESA'</v>
      </c>
      <c r="F161" s="14" t="s">
        <v>8399</v>
      </c>
      <c r="G161" s="14" t="str">
        <f>"'"&amp;TabClienteLocalidade4[[#This Row],[Regional]]&amp;"'"</f>
        <v>'ALTO PAJEU'</v>
      </c>
      <c r="H161" s="14" t="s">
        <v>8399</v>
      </c>
      <c r="I161" s="14" t="str">
        <f>"'"&amp;TabClienteLocalidade4[[#This Row],[Localidade]]&amp;"'"</f>
        <v>'QUIXABA'</v>
      </c>
      <c r="J161" s="14" t="s">
        <v>8399</v>
      </c>
      <c r="K161" s="14" t="str">
        <f>"'"&amp;TabClienteLocalidade4[[#This Row],[Colunas2]]&amp;"'"</f>
        <v>'QUIXABA'</v>
      </c>
      <c r="L161" s="14" t="s">
        <v>8399</v>
      </c>
      <c r="M161" s="14" t="str">
        <f>"'"&amp;TabClienteLocalidade4[[#This Row],[UF]]&amp;"'"</f>
        <v>'PE'</v>
      </c>
      <c r="N161" s="14" t="s">
        <v>8399</v>
      </c>
      <c r="O161" s="14" t="str">
        <f>"'"&amp;IFERROR(TabClienteLocalidade4[[#This Row],[Lat]],"")&amp;"'"</f>
        <v>''</v>
      </c>
      <c r="P161" s="14" t="s">
        <v>8399</v>
      </c>
      <c r="Q161" s="14" t="str">
        <f>"'"&amp;IFERROR(TabClienteLocalidade4[[#This Row],[Log]],"")&amp;"'"</f>
        <v>''</v>
      </c>
      <c r="R161" s="14" t="s">
        <v>8399</v>
      </c>
      <c r="S161" s="14" t="str">
        <f t="shared" si="5"/>
        <v>'0'</v>
      </c>
      <c r="T161" s="213" t="s">
        <v>8397</v>
      </c>
      <c r="V161" s="145" t="s">
        <v>338</v>
      </c>
      <c r="W161" s="143" t="s">
        <v>8489</v>
      </c>
      <c r="X161" s="145" t="s">
        <v>8565</v>
      </c>
      <c r="Y161" s="176" t="s">
        <v>1244</v>
      </c>
      <c r="Z161" s="176" t="s">
        <v>8565</v>
      </c>
      <c r="AA161" s="147">
        <f>COUNTIFS(EtaCliente!B:B,AB161,EtaCliente!B:B,"&gt;&amp;1")</f>
        <v>0</v>
      </c>
      <c r="AB161" s="147" t="str">
        <f>IF(TabClienteLocalidade4[[#This Row],[Cliente]]="","",TabClienteLocalidade4[[#This Row],[Cliente]]&amp;" - "&amp;TabClienteLocalidade4[[#This Row],[Localidade]])</f>
        <v>COMPESA - QUIXABA</v>
      </c>
      <c r="AC161" s="191"/>
      <c r="AD161" s="191"/>
      <c r="AE161" s="191"/>
      <c r="AF161" s="191"/>
      <c r="AG161" s="191"/>
      <c r="AH161" s="191" t="str">
        <f>TabClienteLocalidade4[[#This Row],[Cliente]]&amp;" | "&amp;TabClienteLocalidade4[[#This Row],[Localidade]]</f>
        <v>COMPESA | QUIXABA</v>
      </c>
    </row>
    <row r="162" spans="1:34" x14ac:dyDescent="0.2">
      <c r="A162" s="14" t="str">
        <f t="shared" si="4"/>
        <v>(706, 'COMPESA', 'ALTO PAJEU', 'SANTA TEREZINHA', 'SANTA TEREZINHA', 'PE', '-7.3748202', '-37.4771612', '0'),</v>
      </c>
      <c r="B162" s="14" t="s">
        <v>8395</v>
      </c>
      <c r="C162" s="14">
        <v>706</v>
      </c>
      <c r="D162" s="14" t="s">
        <v>8399</v>
      </c>
      <c r="E162" s="14" t="str">
        <f>"'"&amp;TabClienteLocalidade4[[#This Row],[Cliente]]&amp;"'"</f>
        <v>'COMPESA'</v>
      </c>
      <c r="F162" s="14" t="s">
        <v>8399</v>
      </c>
      <c r="G162" s="14" t="str">
        <f>"'"&amp;TabClienteLocalidade4[[#This Row],[Regional]]&amp;"'"</f>
        <v>'ALTO PAJEU'</v>
      </c>
      <c r="H162" s="14" t="s">
        <v>8399</v>
      </c>
      <c r="I162" s="14" t="str">
        <f>"'"&amp;TabClienteLocalidade4[[#This Row],[Localidade]]&amp;"'"</f>
        <v>'SANTA TEREZINHA'</v>
      </c>
      <c r="J162" s="14" t="s">
        <v>8399</v>
      </c>
      <c r="K162" s="14" t="str">
        <f>"'"&amp;TabClienteLocalidade4[[#This Row],[Colunas2]]&amp;"'"</f>
        <v>'SANTA TEREZINHA'</v>
      </c>
      <c r="L162" s="14" t="s">
        <v>8399</v>
      </c>
      <c r="M162" s="14" t="str">
        <f>"'"&amp;TabClienteLocalidade4[[#This Row],[UF]]&amp;"'"</f>
        <v>'PE'</v>
      </c>
      <c r="N162" s="14" t="s">
        <v>8399</v>
      </c>
      <c r="O162" s="14" t="str">
        <f>"'"&amp;IFERROR(TabClienteLocalidade4[[#This Row],[Lat]],"")&amp;"'"</f>
        <v>'-7.3748202'</v>
      </c>
      <c r="P162" s="14" t="s">
        <v>8399</v>
      </c>
      <c r="Q162" s="14" t="str">
        <f>"'"&amp;IFERROR(TabClienteLocalidade4[[#This Row],[Log]],"")&amp;"'"</f>
        <v>'-37.4771612'</v>
      </c>
      <c r="R162" s="14" t="s">
        <v>8399</v>
      </c>
      <c r="S162" s="14" t="str">
        <f t="shared" si="5"/>
        <v>'0'</v>
      </c>
      <c r="T162" s="213" t="s">
        <v>8397</v>
      </c>
      <c r="V162" s="145" t="s">
        <v>338</v>
      </c>
      <c r="W162" s="145" t="s">
        <v>8489</v>
      </c>
      <c r="X162" s="145" t="s">
        <v>505</v>
      </c>
      <c r="Y162" s="176" t="s">
        <v>1244</v>
      </c>
      <c r="Z162" s="176" t="s">
        <v>505</v>
      </c>
      <c r="AA162" s="147">
        <f>COUNTIFS(EtaCliente!B:B,AB162,EtaCliente!B:B,"&gt;&amp;1")</f>
        <v>0</v>
      </c>
      <c r="AB162" s="146" t="str">
        <f>IF(TabClienteLocalidade4[[#This Row],[Cliente]]="","",TabClienteLocalidade4[[#This Row],[Cliente]]&amp;" - "&amp;TabClienteLocalidade4[[#This Row],[Localidade]])</f>
        <v>COMPESA - SANTA TEREZINHA</v>
      </c>
      <c r="AC162" s="191" t="s">
        <v>8827</v>
      </c>
      <c r="AD162" s="191" t="s">
        <v>8828</v>
      </c>
      <c r="AE162" s="191"/>
      <c r="AF162" s="191"/>
      <c r="AG162" s="191"/>
      <c r="AH162" s="191" t="str">
        <f>TabClienteLocalidade4[[#This Row],[Cliente]]&amp;" | "&amp;TabClienteLocalidade4[[#This Row],[Localidade]]</f>
        <v>COMPESA | SANTA TEREZINHA</v>
      </c>
    </row>
    <row r="163" spans="1:34" x14ac:dyDescent="0.2">
      <c r="A163" s="14" t="str">
        <f t="shared" si="4"/>
        <v>(707, 'COMPESA', 'ALTO PAJEU', 'SOLIDAO', 'SOLIDAO', 'PE', '-7.5990191', '-37.6529861', '0'),</v>
      </c>
      <c r="B163" s="14" t="s">
        <v>8395</v>
      </c>
      <c r="C163" s="14">
        <v>707</v>
      </c>
      <c r="D163" s="14" t="s">
        <v>8399</v>
      </c>
      <c r="E163" s="14" t="str">
        <f>"'"&amp;TabClienteLocalidade4[[#This Row],[Cliente]]&amp;"'"</f>
        <v>'COMPESA'</v>
      </c>
      <c r="F163" s="14" t="s">
        <v>8399</v>
      </c>
      <c r="G163" s="14" t="str">
        <f>"'"&amp;TabClienteLocalidade4[[#This Row],[Regional]]&amp;"'"</f>
        <v>'ALTO PAJEU'</v>
      </c>
      <c r="H163" s="14" t="s">
        <v>8399</v>
      </c>
      <c r="I163" s="14" t="str">
        <f>"'"&amp;TabClienteLocalidade4[[#This Row],[Localidade]]&amp;"'"</f>
        <v>'SOLIDAO'</v>
      </c>
      <c r="J163" s="14" t="s">
        <v>8399</v>
      </c>
      <c r="K163" s="14" t="str">
        <f>"'"&amp;TabClienteLocalidade4[[#This Row],[Colunas2]]&amp;"'"</f>
        <v>'SOLIDAO'</v>
      </c>
      <c r="L163" s="14" t="s">
        <v>8399</v>
      </c>
      <c r="M163" s="14" t="str">
        <f>"'"&amp;TabClienteLocalidade4[[#This Row],[UF]]&amp;"'"</f>
        <v>'PE'</v>
      </c>
      <c r="N163" s="14" t="s">
        <v>8399</v>
      </c>
      <c r="O163" s="14" t="str">
        <f>"'"&amp;IFERROR(TabClienteLocalidade4[[#This Row],[Lat]],"")&amp;"'"</f>
        <v>'-7.5990191'</v>
      </c>
      <c r="P163" s="14" t="s">
        <v>8399</v>
      </c>
      <c r="Q163" s="14" t="str">
        <f>"'"&amp;IFERROR(TabClienteLocalidade4[[#This Row],[Log]],"")&amp;"'"</f>
        <v>'-37.6529861'</v>
      </c>
      <c r="R163" s="14" t="s">
        <v>8399</v>
      </c>
      <c r="S163" s="14" t="str">
        <f t="shared" si="5"/>
        <v>'0'</v>
      </c>
      <c r="T163" s="213" t="s">
        <v>8397</v>
      </c>
      <c r="V163" s="145" t="s">
        <v>338</v>
      </c>
      <c r="W163" s="143" t="s">
        <v>8489</v>
      </c>
      <c r="X163" s="145" t="s">
        <v>8566</v>
      </c>
      <c r="Y163" s="176" t="s">
        <v>1244</v>
      </c>
      <c r="Z163" s="176" t="s">
        <v>8566</v>
      </c>
      <c r="AA163" s="147">
        <f>COUNTIFS(EtaCliente!B:B,AB163,EtaCliente!B:B,"&gt;&amp;1")</f>
        <v>0</v>
      </c>
      <c r="AB163" s="147" t="str">
        <f>IF(TabClienteLocalidade4[[#This Row],[Cliente]]="","",TabClienteLocalidade4[[#This Row],[Cliente]]&amp;" - "&amp;TabClienteLocalidade4[[#This Row],[Localidade]])</f>
        <v>COMPESA - SOLIDAO</v>
      </c>
      <c r="AC163" s="191" t="s">
        <v>8829</v>
      </c>
      <c r="AD163" s="191" t="s">
        <v>8830</v>
      </c>
      <c r="AE163" s="191"/>
      <c r="AF163" s="191"/>
      <c r="AG163" s="191"/>
      <c r="AH163" s="191" t="str">
        <f>TabClienteLocalidade4[[#This Row],[Cliente]]&amp;" | "&amp;TabClienteLocalidade4[[#This Row],[Localidade]]</f>
        <v>COMPESA | SOLIDAO</v>
      </c>
    </row>
    <row r="164" spans="1:34" x14ac:dyDescent="0.2">
      <c r="A164" s="14" t="str">
        <f t="shared" si="4"/>
        <v>(708, 'COMPESA', 'ALTO PAJEU', 'TUPARETAMA', 'TUPARETAMA', 'PE', '-7.602373', '-37.3093933', '0'),</v>
      </c>
      <c r="B164" s="14" t="s">
        <v>8395</v>
      </c>
      <c r="C164" s="14">
        <v>708</v>
      </c>
      <c r="D164" s="14" t="s">
        <v>8399</v>
      </c>
      <c r="E164" s="14" t="str">
        <f>"'"&amp;TabClienteLocalidade4[[#This Row],[Cliente]]&amp;"'"</f>
        <v>'COMPESA'</v>
      </c>
      <c r="F164" s="14" t="s">
        <v>8399</v>
      </c>
      <c r="G164" s="14" t="str">
        <f>"'"&amp;TabClienteLocalidade4[[#This Row],[Regional]]&amp;"'"</f>
        <v>'ALTO PAJEU'</v>
      </c>
      <c r="H164" s="14" t="s">
        <v>8399</v>
      </c>
      <c r="I164" s="14" t="str">
        <f>"'"&amp;TabClienteLocalidade4[[#This Row],[Localidade]]&amp;"'"</f>
        <v>'TUPARETAMA'</v>
      </c>
      <c r="J164" s="14" t="s">
        <v>8399</v>
      </c>
      <c r="K164" s="14" t="str">
        <f>"'"&amp;TabClienteLocalidade4[[#This Row],[Colunas2]]&amp;"'"</f>
        <v>'TUPARETAMA'</v>
      </c>
      <c r="L164" s="14" t="s">
        <v>8399</v>
      </c>
      <c r="M164" s="14" t="str">
        <f>"'"&amp;TabClienteLocalidade4[[#This Row],[UF]]&amp;"'"</f>
        <v>'PE'</v>
      </c>
      <c r="N164" s="14" t="s">
        <v>8399</v>
      </c>
      <c r="O164" s="14" t="str">
        <f>"'"&amp;IFERROR(TabClienteLocalidade4[[#This Row],[Lat]],"")&amp;"'"</f>
        <v>'-7.602373'</v>
      </c>
      <c r="P164" s="14" t="s">
        <v>8399</v>
      </c>
      <c r="Q164" s="14" t="str">
        <f>"'"&amp;IFERROR(TabClienteLocalidade4[[#This Row],[Log]],"")&amp;"'"</f>
        <v>'-37.3093933'</v>
      </c>
      <c r="R164" s="14" t="s">
        <v>8399</v>
      </c>
      <c r="S164" s="14" t="str">
        <f t="shared" si="5"/>
        <v>'0'</v>
      </c>
      <c r="T164" s="213" t="s">
        <v>8397</v>
      </c>
      <c r="V164" s="145" t="s">
        <v>338</v>
      </c>
      <c r="W164" s="143" t="s">
        <v>8489</v>
      </c>
      <c r="X164" s="145" t="s">
        <v>8567</v>
      </c>
      <c r="Y164" s="176" t="s">
        <v>1244</v>
      </c>
      <c r="Z164" s="176" t="s">
        <v>8567</v>
      </c>
      <c r="AA164" s="147">
        <f>COUNTIFS(EtaCliente!B:B,AB164,EtaCliente!B:B,"&gt;&amp;1")</f>
        <v>0</v>
      </c>
      <c r="AB164" s="147" t="str">
        <f>IF(TabClienteLocalidade4[[#This Row],[Cliente]]="","",TabClienteLocalidade4[[#This Row],[Cliente]]&amp;" - "&amp;TabClienteLocalidade4[[#This Row],[Localidade]])</f>
        <v>COMPESA - TUPARETAMA</v>
      </c>
      <c r="AC164" s="191" t="s">
        <v>8831</v>
      </c>
      <c r="AD164" s="191" t="s">
        <v>8832</v>
      </c>
      <c r="AE164" s="191"/>
      <c r="AF164" s="191"/>
      <c r="AG164" s="191"/>
      <c r="AH164" s="191" t="str">
        <f>TabClienteLocalidade4[[#This Row],[Cliente]]&amp;" | "&amp;TabClienteLocalidade4[[#This Row],[Localidade]]</f>
        <v>COMPESA | TUPARETAMA</v>
      </c>
    </row>
    <row r="165" spans="1:34" x14ac:dyDescent="0.2">
      <c r="A165" s="14" t="str">
        <f t="shared" si="4"/>
        <v>(709, 'COMPESA', 'ALTO PAJEU', 'SAO JOSE DO EGITO', 'SAO JOSE DO EGITO', 'PE', '-7.4859556', '-37.283709', '0'),</v>
      </c>
      <c r="B165" s="14" t="s">
        <v>8395</v>
      </c>
      <c r="C165" s="14">
        <v>709</v>
      </c>
      <c r="D165" s="14" t="s">
        <v>8399</v>
      </c>
      <c r="E165" s="14" t="str">
        <f>"'"&amp;TabClienteLocalidade4[[#This Row],[Cliente]]&amp;"'"</f>
        <v>'COMPESA'</v>
      </c>
      <c r="F165" s="14" t="s">
        <v>8399</v>
      </c>
      <c r="G165" s="14" t="str">
        <f>"'"&amp;TabClienteLocalidade4[[#This Row],[Regional]]&amp;"'"</f>
        <v>'ALTO PAJEU'</v>
      </c>
      <c r="H165" s="14" t="s">
        <v>8399</v>
      </c>
      <c r="I165" s="14" t="str">
        <f>"'"&amp;TabClienteLocalidade4[[#This Row],[Localidade]]&amp;"'"</f>
        <v>'SAO JOSE DO EGITO'</v>
      </c>
      <c r="J165" s="14" t="s">
        <v>8399</v>
      </c>
      <c r="K165" s="14" t="str">
        <f>"'"&amp;TabClienteLocalidade4[[#This Row],[Colunas2]]&amp;"'"</f>
        <v>'SAO JOSE DO EGITO'</v>
      </c>
      <c r="L165" s="14" t="s">
        <v>8399</v>
      </c>
      <c r="M165" s="14" t="str">
        <f>"'"&amp;TabClienteLocalidade4[[#This Row],[UF]]&amp;"'"</f>
        <v>'PE'</v>
      </c>
      <c r="N165" s="14" t="s">
        <v>8399</v>
      </c>
      <c r="O165" s="14" t="str">
        <f>"'"&amp;IFERROR(TabClienteLocalidade4[[#This Row],[Lat]],"")&amp;"'"</f>
        <v>'-7.4859556'</v>
      </c>
      <c r="P165" s="14" t="s">
        <v>8399</v>
      </c>
      <c r="Q165" s="14" t="str">
        <f>"'"&amp;IFERROR(TabClienteLocalidade4[[#This Row],[Log]],"")&amp;"'"</f>
        <v>'-37.283709'</v>
      </c>
      <c r="R165" s="14" t="s">
        <v>8399</v>
      </c>
      <c r="S165" s="14" t="str">
        <f t="shared" si="5"/>
        <v>'0'</v>
      </c>
      <c r="T165" s="213" t="s">
        <v>8397</v>
      </c>
      <c r="V165" s="145" t="s">
        <v>338</v>
      </c>
      <c r="W165" s="145" t="s">
        <v>8489</v>
      </c>
      <c r="X165" s="145" t="s">
        <v>8568</v>
      </c>
      <c r="Y165" s="176" t="s">
        <v>1244</v>
      </c>
      <c r="Z165" s="176" t="s">
        <v>8568</v>
      </c>
      <c r="AA165" s="147">
        <f>COUNTIFS(EtaCliente!B:B,AB165,EtaCliente!B:B,"&gt;&amp;1")</f>
        <v>0</v>
      </c>
      <c r="AB165" s="147" t="str">
        <f>IF(TabClienteLocalidade4[[#This Row],[Cliente]]="","",TabClienteLocalidade4[[#This Row],[Cliente]]&amp;" - "&amp;TabClienteLocalidade4[[#This Row],[Localidade]])</f>
        <v>COMPESA - SAO JOSE DO EGITO</v>
      </c>
      <c r="AC165" s="191" t="s">
        <v>8833</v>
      </c>
      <c r="AD165" s="191" t="s">
        <v>8834</v>
      </c>
      <c r="AE165" s="191"/>
      <c r="AF165" s="191"/>
      <c r="AG165" s="191"/>
      <c r="AH165" s="191" t="str">
        <f>TabClienteLocalidade4[[#This Row],[Cliente]]&amp;" | "&amp;TabClienteLocalidade4[[#This Row],[Localidade]]</f>
        <v>COMPESA | SAO JOSE DO EGITO</v>
      </c>
    </row>
    <row r="166" spans="1:34" x14ac:dyDescent="0.2">
      <c r="A166" s="14" t="str">
        <f t="shared" si="4"/>
        <v>(710, 'COMPESA', 'ALTO PAJEU', 'VILA DE FATIMA EE', 'FATIMA, FLORES', 'PE', '', '', '0'),</v>
      </c>
      <c r="B166" s="14" t="s">
        <v>8395</v>
      </c>
      <c r="C166" s="14">
        <v>710</v>
      </c>
      <c r="D166" s="14" t="s">
        <v>8399</v>
      </c>
      <c r="E166" s="14" t="str">
        <f>"'"&amp;TabClienteLocalidade4[[#This Row],[Cliente]]&amp;"'"</f>
        <v>'COMPESA'</v>
      </c>
      <c r="F166" s="14" t="s">
        <v>8399</v>
      </c>
      <c r="G166" s="14" t="str">
        <f>"'"&amp;TabClienteLocalidade4[[#This Row],[Regional]]&amp;"'"</f>
        <v>'ALTO PAJEU'</v>
      </c>
      <c r="H166" s="14" t="s">
        <v>8399</v>
      </c>
      <c r="I166" s="14" t="str">
        <f>"'"&amp;TabClienteLocalidade4[[#This Row],[Localidade]]&amp;"'"</f>
        <v>'VILA DE FATIMA EE'</v>
      </c>
      <c r="J166" s="14" t="s">
        <v>8399</v>
      </c>
      <c r="K166" s="14" t="str">
        <f>"'"&amp;TabClienteLocalidade4[[#This Row],[Colunas2]]&amp;"'"</f>
        <v>'FATIMA, FLORES'</v>
      </c>
      <c r="L166" s="14" t="s">
        <v>8399</v>
      </c>
      <c r="M166" s="14" t="str">
        <f>"'"&amp;TabClienteLocalidade4[[#This Row],[UF]]&amp;"'"</f>
        <v>'PE'</v>
      </c>
      <c r="N166" s="14" t="s">
        <v>8399</v>
      </c>
      <c r="O166" s="14" t="str">
        <f>"'"&amp;IFERROR(TabClienteLocalidade4[[#This Row],[Lat]],"")&amp;"'"</f>
        <v>''</v>
      </c>
      <c r="P166" s="14" t="s">
        <v>8399</v>
      </c>
      <c r="Q166" s="14" t="str">
        <f>"'"&amp;IFERROR(TabClienteLocalidade4[[#This Row],[Log]],"")&amp;"'"</f>
        <v>''</v>
      </c>
      <c r="R166" s="14" t="s">
        <v>8399</v>
      </c>
      <c r="S166" s="14" t="str">
        <f t="shared" si="5"/>
        <v>'0'</v>
      </c>
      <c r="T166" s="213" t="s">
        <v>8397</v>
      </c>
      <c r="V166" s="145" t="s">
        <v>338</v>
      </c>
      <c r="W166" s="143" t="s">
        <v>8489</v>
      </c>
      <c r="X166" s="145" t="s">
        <v>8569</v>
      </c>
      <c r="Y166" s="176" t="s">
        <v>1244</v>
      </c>
      <c r="Z166" s="176" t="s">
        <v>8600</v>
      </c>
      <c r="AA166" s="147">
        <f>COUNTIFS(EtaCliente!B:B,AB166,EtaCliente!B:B,"&gt;&amp;1")</f>
        <v>0</v>
      </c>
      <c r="AB166" s="147" t="str">
        <f>IF(TabClienteLocalidade4[[#This Row],[Cliente]]="","",TabClienteLocalidade4[[#This Row],[Cliente]]&amp;" - "&amp;TabClienteLocalidade4[[#This Row],[Localidade]])</f>
        <v>COMPESA - VILA DE FATIMA EE</v>
      </c>
      <c r="AC166" s="191"/>
      <c r="AD166" s="191"/>
      <c r="AE166" s="191"/>
      <c r="AF166" s="191"/>
      <c r="AG166" s="191"/>
      <c r="AH166" s="191" t="str">
        <f>TabClienteLocalidade4[[#This Row],[Cliente]]&amp;" | "&amp;TabClienteLocalidade4[[#This Row],[Localidade]]</f>
        <v>COMPESA | VILA DE FATIMA EE</v>
      </c>
    </row>
    <row r="167" spans="1:34" x14ac:dyDescent="0.2">
      <c r="A167" s="14" t="str">
        <f t="shared" si="4"/>
        <v>(711, 'COMPESA', 'ALTO PAJEU', 'SITIO DOS NUNES EE', 'SITIO DOS NUNES, FLORES', 'PE', '', '', '0'),</v>
      </c>
      <c r="B167" s="14" t="s">
        <v>8395</v>
      </c>
      <c r="C167" s="14">
        <v>711</v>
      </c>
      <c r="D167" s="14" t="s">
        <v>8399</v>
      </c>
      <c r="E167" s="14" t="str">
        <f>"'"&amp;TabClienteLocalidade4[[#This Row],[Cliente]]&amp;"'"</f>
        <v>'COMPESA'</v>
      </c>
      <c r="F167" s="14" t="s">
        <v>8399</v>
      </c>
      <c r="G167" s="14" t="str">
        <f>"'"&amp;TabClienteLocalidade4[[#This Row],[Regional]]&amp;"'"</f>
        <v>'ALTO PAJEU'</v>
      </c>
      <c r="H167" s="14" t="s">
        <v>8399</v>
      </c>
      <c r="I167" s="14" t="str">
        <f>"'"&amp;TabClienteLocalidade4[[#This Row],[Localidade]]&amp;"'"</f>
        <v>'SITIO DOS NUNES EE'</v>
      </c>
      <c r="J167" s="14" t="s">
        <v>8399</v>
      </c>
      <c r="K167" s="14" t="str">
        <f>"'"&amp;TabClienteLocalidade4[[#This Row],[Colunas2]]&amp;"'"</f>
        <v>'SITIO DOS NUNES, FLORES'</v>
      </c>
      <c r="L167" s="14" t="s">
        <v>8399</v>
      </c>
      <c r="M167" s="14" t="str">
        <f>"'"&amp;TabClienteLocalidade4[[#This Row],[UF]]&amp;"'"</f>
        <v>'PE'</v>
      </c>
      <c r="N167" s="14" t="s">
        <v>8399</v>
      </c>
      <c r="O167" s="14" t="str">
        <f>"'"&amp;IFERROR(TabClienteLocalidade4[[#This Row],[Lat]],"")&amp;"'"</f>
        <v>''</v>
      </c>
      <c r="P167" s="14" t="s">
        <v>8399</v>
      </c>
      <c r="Q167" s="14" t="str">
        <f>"'"&amp;IFERROR(TabClienteLocalidade4[[#This Row],[Log]],"")&amp;"'"</f>
        <v>''</v>
      </c>
      <c r="R167" s="14" t="s">
        <v>8399</v>
      </c>
      <c r="S167" s="14" t="str">
        <f t="shared" si="5"/>
        <v>'0'</v>
      </c>
      <c r="T167" s="213" t="s">
        <v>8397</v>
      </c>
      <c r="V167" s="145" t="s">
        <v>338</v>
      </c>
      <c r="W167" s="175" t="s">
        <v>8489</v>
      </c>
      <c r="X167" s="174" t="s">
        <v>8570</v>
      </c>
      <c r="Y167" s="176" t="s">
        <v>1244</v>
      </c>
      <c r="Z167" s="176" t="s">
        <v>8601</v>
      </c>
      <c r="AA167" s="176">
        <f>COUNTIFS(EtaCliente!B:B,AB167,EtaCliente!B:B,"&gt;&amp;1")</f>
        <v>0</v>
      </c>
      <c r="AB167" s="176" t="str">
        <f>IF(TabClienteLocalidade4[[#This Row],[Cliente]]="","",TabClienteLocalidade4[[#This Row],[Cliente]]&amp;" - "&amp;TabClienteLocalidade4[[#This Row],[Localidade]])</f>
        <v>COMPESA - SITIO DOS NUNES EE</v>
      </c>
      <c r="AC167" s="191"/>
      <c r="AD167" s="191"/>
      <c r="AE167" s="191"/>
      <c r="AF167" s="191"/>
      <c r="AG167" s="191"/>
      <c r="AH167" s="191" t="str">
        <f>TabClienteLocalidade4[[#This Row],[Cliente]]&amp;" | "&amp;TabClienteLocalidade4[[#This Row],[Localidade]]</f>
        <v>COMPESA | SITIO DOS NUNES EE</v>
      </c>
    </row>
    <row r="168" spans="1:34" x14ac:dyDescent="0.2">
      <c r="A168" s="14" t="str">
        <f t="shared" si="4"/>
        <v>(712, 'COMPESA', 'SERTAO CENTRAL', 'CABROBO', 'CABROBO', 'PE', '-8.509192', '-39.3123649', '0'),</v>
      </c>
      <c r="B168" s="14" t="s">
        <v>8395</v>
      </c>
      <c r="C168" s="14">
        <v>712</v>
      </c>
      <c r="D168" s="14" t="s">
        <v>8399</v>
      </c>
      <c r="E168" s="14" t="str">
        <f>"'"&amp;TabClienteLocalidade4[[#This Row],[Cliente]]&amp;"'"</f>
        <v>'COMPESA'</v>
      </c>
      <c r="F168" s="14" t="s">
        <v>8399</v>
      </c>
      <c r="G168" s="14" t="str">
        <f>"'"&amp;TabClienteLocalidade4[[#This Row],[Regional]]&amp;"'"</f>
        <v>'SERTAO CENTRAL'</v>
      </c>
      <c r="H168" s="14" t="s">
        <v>8399</v>
      </c>
      <c r="I168" s="14" t="str">
        <f>"'"&amp;TabClienteLocalidade4[[#This Row],[Localidade]]&amp;"'"</f>
        <v>'CABROBO'</v>
      </c>
      <c r="J168" s="14" t="s">
        <v>8399</v>
      </c>
      <c r="K168" s="14" t="str">
        <f>"'"&amp;TabClienteLocalidade4[[#This Row],[Colunas2]]&amp;"'"</f>
        <v>'CABROBO'</v>
      </c>
      <c r="L168" s="14" t="s">
        <v>8399</v>
      </c>
      <c r="M168" s="14" t="str">
        <f>"'"&amp;TabClienteLocalidade4[[#This Row],[UF]]&amp;"'"</f>
        <v>'PE'</v>
      </c>
      <c r="N168" s="14" t="s">
        <v>8399</v>
      </c>
      <c r="O168" s="14" t="str">
        <f>"'"&amp;IFERROR(TabClienteLocalidade4[[#This Row],[Lat]],"")&amp;"'"</f>
        <v>'-8.509192'</v>
      </c>
      <c r="P168" s="14" t="s">
        <v>8399</v>
      </c>
      <c r="Q168" s="14" t="str">
        <f>"'"&amp;IFERROR(TabClienteLocalidade4[[#This Row],[Log]],"")&amp;"'"</f>
        <v>'-39.3123649'</v>
      </c>
      <c r="R168" s="14" t="s">
        <v>8399</v>
      </c>
      <c r="S168" s="14" t="str">
        <f t="shared" si="5"/>
        <v>'0'</v>
      </c>
      <c r="T168" s="213" t="s">
        <v>8397</v>
      </c>
      <c r="V168" s="145" t="s">
        <v>338</v>
      </c>
      <c r="W168" s="143" t="s">
        <v>8490</v>
      </c>
      <c r="X168" s="145" t="s">
        <v>8571</v>
      </c>
      <c r="Y168" s="176" t="s">
        <v>1244</v>
      </c>
      <c r="Z168" s="176" t="s">
        <v>8571</v>
      </c>
      <c r="AA168" s="147">
        <f>COUNTIFS(EtaCliente!B:B,AB168,EtaCliente!B:B,"&gt;&amp;1")</f>
        <v>0</v>
      </c>
      <c r="AB168" s="147" t="str">
        <f>IF(TabClienteLocalidade4[[#This Row],[Cliente]]="","",TabClienteLocalidade4[[#This Row],[Cliente]]&amp;" - "&amp;TabClienteLocalidade4[[#This Row],[Localidade]])</f>
        <v>COMPESA - CABROBO</v>
      </c>
      <c r="AC168" s="191" t="s">
        <v>8835</v>
      </c>
      <c r="AD168" s="191" t="s">
        <v>8836</v>
      </c>
      <c r="AE168" s="191"/>
      <c r="AF168" s="191"/>
      <c r="AG168" s="191"/>
      <c r="AH168" s="191" t="str">
        <f>TabClienteLocalidade4[[#This Row],[Cliente]]&amp;" | "&amp;TabClienteLocalidade4[[#This Row],[Localidade]]</f>
        <v>COMPESA | CABROBO</v>
      </c>
    </row>
    <row r="169" spans="1:34" x14ac:dyDescent="0.2">
      <c r="A169" s="14" t="str">
        <f t="shared" si="4"/>
        <v>(713, 'COMPESA', 'SERTAO CENTRAL', 'OROCO', 'OROCO', 'PE', '-8.6173217', '-39.6036572', '0'),</v>
      </c>
      <c r="B169" s="14" t="s">
        <v>8395</v>
      </c>
      <c r="C169" s="14">
        <v>713</v>
      </c>
      <c r="D169" s="14" t="s">
        <v>8399</v>
      </c>
      <c r="E169" s="14" t="str">
        <f>"'"&amp;TabClienteLocalidade4[[#This Row],[Cliente]]&amp;"'"</f>
        <v>'COMPESA'</v>
      </c>
      <c r="F169" s="14" t="s">
        <v>8399</v>
      </c>
      <c r="G169" s="14" t="str">
        <f>"'"&amp;TabClienteLocalidade4[[#This Row],[Regional]]&amp;"'"</f>
        <v>'SERTAO CENTRAL'</v>
      </c>
      <c r="H169" s="14" t="s">
        <v>8399</v>
      </c>
      <c r="I169" s="14" t="str">
        <f>"'"&amp;TabClienteLocalidade4[[#This Row],[Localidade]]&amp;"'"</f>
        <v>'OROCO'</v>
      </c>
      <c r="J169" s="14" t="s">
        <v>8399</v>
      </c>
      <c r="K169" s="14" t="str">
        <f>"'"&amp;TabClienteLocalidade4[[#This Row],[Colunas2]]&amp;"'"</f>
        <v>'OROCO'</v>
      </c>
      <c r="L169" s="14" t="s">
        <v>8399</v>
      </c>
      <c r="M169" s="14" t="str">
        <f>"'"&amp;TabClienteLocalidade4[[#This Row],[UF]]&amp;"'"</f>
        <v>'PE'</v>
      </c>
      <c r="N169" s="14" t="s">
        <v>8399</v>
      </c>
      <c r="O169" s="14" t="str">
        <f>"'"&amp;IFERROR(TabClienteLocalidade4[[#This Row],[Lat]],"")&amp;"'"</f>
        <v>'-8.6173217'</v>
      </c>
      <c r="P169" s="14" t="s">
        <v>8399</v>
      </c>
      <c r="Q169" s="14" t="str">
        <f>"'"&amp;IFERROR(TabClienteLocalidade4[[#This Row],[Log]],"")&amp;"'"</f>
        <v>'-39.6036572'</v>
      </c>
      <c r="R169" s="14" t="s">
        <v>8399</v>
      </c>
      <c r="S169" s="14" t="str">
        <f t="shared" si="5"/>
        <v>'0'</v>
      </c>
      <c r="T169" s="213" t="s">
        <v>8397</v>
      </c>
      <c r="V169" s="145" t="s">
        <v>338</v>
      </c>
      <c r="W169" s="194" t="s">
        <v>8490</v>
      </c>
      <c r="X169" s="214" t="s">
        <v>8572</v>
      </c>
      <c r="Y169" s="191" t="s">
        <v>1244</v>
      </c>
      <c r="Z169" s="191" t="s">
        <v>8572</v>
      </c>
      <c r="AA169" s="191">
        <f>COUNTIFS(EtaCliente!B:B,AB169,EtaCliente!B:B,"&gt;&amp;1")</f>
        <v>0</v>
      </c>
      <c r="AB169" s="191" t="str">
        <f>IF(TabClienteLocalidade4[[#This Row],[Cliente]]="","",TabClienteLocalidade4[[#This Row],[Cliente]]&amp;" - "&amp;TabClienteLocalidade4[[#This Row],[Localidade]])</f>
        <v>COMPESA - OROCO</v>
      </c>
      <c r="AC169" s="191" t="s">
        <v>8837</v>
      </c>
      <c r="AD169" s="191" t="s">
        <v>8838</v>
      </c>
      <c r="AE169" s="191"/>
      <c r="AF169" s="191"/>
      <c r="AG169" s="191"/>
      <c r="AH169" s="191" t="str">
        <f>TabClienteLocalidade4[[#This Row],[Cliente]]&amp;" | "&amp;TabClienteLocalidade4[[#This Row],[Localidade]]</f>
        <v>COMPESA | OROCO</v>
      </c>
    </row>
    <row r="170" spans="1:34" x14ac:dyDescent="0.2">
      <c r="A170" s="14" t="str">
        <f t="shared" si="4"/>
        <v>(714, 'COMPESA', 'SERTAO CENTRAL', 'SANTA MARIA DA BOA VISTA', 'SANTA MARIA DA BOA VISTA', 'PE', '-8.8090895', '-39.8251548', '0'),</v>
      </c>
      <c r="B170" s="14" t="s">
        <v>8395</v>
      </c>
      <c r="C170" s="14">
        <v>714</v>
      </c>
      <c r="D170" s="14" t="s">
        <v>8399</v>
      </c>
      <c r="E170" s="14" t="str">
        <f>"'"&amp;TabClienteLocalidade4[[#This Row],[Cliente]]&amp;"'"</f>
        <v>'COMPESA'</v>
      </c>
      <c r="F170" s="14" t="s">
        <v>8399</v>
      </c>
      <c r="G170" s="14" t="str">
        <f>"'"&amp;TabClienteLocalidade4[[#This Row],[Regional]]&amp;"'"</f>
        <v>'SERTAO CENTRAL'</v>
      </c>
      <c r="H170" s="14" t="s">
        <v>8399</v>
      </c>
      <c r="I170" s="14" t="str">
        <f>"'"&amp;TabClienteLocalidade4[[#This Row],[Localidade]]&amp;"'"</f>
        <v>'SANTA MARIA DA BOA VISTA'</v>
      </c>
      <c r="J170" s="14" t="s">
        <v>8399</v>
      </c>
      <c r="K170" s="14" t="str">
        <f>"'"&amp;TabClienteLocalidade4[[#This Row],[Colunas2]]&amp;"'"</f>
        <v>'SANTA MARIA DA BOA VISTA'</v>
      </c>
      <c r="L170" s="14" t="s">
        <v>8399</v>
      </c>
      <c r="M170" s="14" t="str">
        <f>"'"&amp;TabClienteLocalidade4[[#This Row],[UF]]&amp;"'"</f>
        <v>'PE'</v>
      </c>
      <c r="N170" s="14" t="s">
        <v>8399</v>
      </c>
      <c r="O170" s="14" t="str">
        <f>"'"&amp;IFERROR(TabClienteLocalidade4[[#This Row],[Lat]],"")&amp;"'"</f>
        <v>'-8.8090895'</v>
      </c>
      <c r="P170" s="14" t="s">
        <v>8399</v>
      </c>
      <c r="Q170" s="14" t="str">
        <f>"'"&amp;IFERROR(TabClienteLocalidade4[[#This Row],[Log]],"")&amp;"'"</f>
        <v>'-39.8251548'</v>
      </c>
      <c r="R170" s="14" t="s">
        <v>8399</v>
      </c>
      <c r="S170" s="14" t="str">
        <f t="shared" si="5"/>
        <v>'0'</v>
      </c>
      <c r="T170" s="213" t="s">
        <v>8397</v>
      </c>
      <c r="V170" s="145" t="s">
        <v>338</v>
      </c>
      <c r="W170" s="194" t="s">
        <v>8490</v>
      </c>
      <c r="X170" s="214" t="s">
        <v>8573</v>
      </c>
      <c r="Y170" s="191" t="s">
        <v>1244</v>
      </c>
      <c r="Z170" s="191" t="s">
        <v>8573</v>
      </c>
      <c r="AA170" s="191">
        <f>COUNTIFS(EtaCliente!B:B,AB170,EtaCliente!B:B,"&gt;&amp;1")</f>
        <v>0</v>
      </c>
      <c r="AB170" s="191" t="str">
        <f>IF(TabClienteLocalidade4[[#This Row],[Cliente]]="","",TabClienteLocalidade4[[#This Row],[Cliente]]&amp;" - "&amp;TabClienteLocalidade4[[#This Row],[Localidade]])</f>
        <v>COMPESA - SANTA MARIA DA BOA VISTA</v>
      </c>
      <c r="AC170" s="191" t="s">
        <v>8839</v>
      </c>
      <c r="AD170" s="191" t="s">
        <v>8840</v>
      </c>
      <c r="AE170" s="191"/>
      <c r="AF170" s="191"/>
      <c r="AG170" s="191"/>
      <c r="AH170" s="191" t="str">
        <f>TabClienteLocalidade4[[#This Row],[Cliente]]&amp;" | "&amp;TabClienteLocalidade4[[#This Row],[Localidade]]</f>
        <v>COMPESA | SANTA MARIA DA BOA VISTA</v>
      </c>
    </row>
    <row r="171" spans="1:34" x14ac:dyDescent="0.2">
      <c r="A171" s="14" t="str">
        <f t="shared" si="4"/>
        <v>(715, 'COMPESA', 'SERTAO CENTRAL', 'SALGUEIRO', 'SALGUEIRO', 'PE', '', '', '0'),</v>
      </c>
      <c r="B171" s="14" t="s">
        <v>8395</v>
      </c>
      <c r="C171" s="14">
        <v>715</v>
      </c>
      <c r="D171" s="14" t="s">
        <v>8399</v>
      </c>
      <c r="E171" s="14" t="str">
        <f>"'"&amp;TabClienteLocalidade4[[#This Row],[Cliente]]&amp;"'"</f>
        <v>'COMPESA'</v>
      </c>
      <c r="F171" s="14" t="s">
        <v>8399</v>
      </c>
      <c r="G171" s="14" t="str">
        <f>"'"&amp;TabClienteLocalidade4[[#This Row],[Regional]]&amp;"'"</f>
        <v>'SERTAO CENTRAL'</v>
      </c>
      <c r="H171" s="14" t="s">
        <v>8399</v>
      </c>
      <c r="I171" s="14" t="str">
        <f>"'"&amp;TabClienteLocalidade4[[#This Row],[Localidade]]&amp;"'"</f>
        <v>'SALGUEIRO'</v>
      </c>
      <c r="J171" s="14" t="s">
        <v>8399</v>
      </c>
      <c r="K171" s="14" t="str">
        <f>"'"&amp;TabClienteLocalidade4[[#This Row],[Colunas2]]&amp;"'"</f>
        <v>'SALGUEIRO'</v>
      </c>
      <c r="L171" s="14" t="s">
        <v>8399</v>
      </c>
      <c r="M171" s="14" t="str">
        <f>"'"&amp;TabClienteLocalidade4[[#This Row],[UF]]&amp;"'"</f>
        <v>'PE'</v>
      </c>
      <c r="N171" s="14" t="s">
        <v>8399</v>
      </c>
      <c r="O171" s="14" t="str">
        <f>"'"&amp;IFERROR(TabClienteLocalidade4[[#This Row],[Lat]],"")&amp;"'"</f>
        <v>''</v>
      </c>
      <c r="P171" s="14" t="s">
        <v>8399</v>
      </c>
      <c r="Q171" s="14" t="str">
        <f>"'"&amp;IFERROR(TabClienteLocalidade4[[#This Row],[Log]],"")&amp;"'"</f>
        <v>''</v>
      </c>
      <c r="R171" s="14" t="s">
        <v>8399</v>
      </c>
      <c r="S171" s="14" t="str">
        <f t="shared" si="5"/>
        <v>'0'</v>
      </c>
      <c r="T171" s="213" t="s">
        <v>8397</v>
      </c>
      <c r="V171" s="145" t="s">
        <v>338</v>
      </c>
      <c r="W171" s="194" t="s">
        <v>8490</v>
      </c>
      <c r="X171" s="214" t="s">
        <v>8574</v>
      </c>
      <c r="Y171" s="191" t="s">
        <v>1244</v>
      </c>
      <c r="Z171" s="191" t="s">
        <v>8574</v>
      </c>
      <c r="AA171" s="191">
        <f>COUNTIFS(EtaCliente!B:B,AB171,EtaCliente!B:B,"&gt;&amp;1")</f>
        <v>0</v>
      </c>
      <c r="AB171" s="191" t="str">
        <f>IF(TabClienteLocalidade4[[#This Row],[Cliente]]="","",TabClienteLocalidade4[[#This Row],[Cliente]]&amp;" - "&amp;TabClienteLocalidade4[[#This Row],[Localidade]])</f>
        <v>COMPESA - SALGUEIRO</v>
      </c>
      <c r="AC171" s="191"/>
      <c r="AD171" s="191"/>
      <c r="AE171" s="191"/>
      <c r="AF171" s="191"/>
      <c r="AG171" s="191"/>
      <c r="AH171" s="191" t="str">
        <f>TabClienteLocalidade4[[#This Row],[Cliente]]&amp;" | "&amp;TabClienteLocalidade4[[#This Row],[Localidade]]</f>
        <v>COMPESA | SALGUEIRO</v>
      </c>
    </row>
    <row r="172" spans="1:34" x14ac:dyDescent="0.2">
      <c r="A172" s="14" t="str">
        <f t="shared" si="4"/>
        <v>(716, 'COMPESA', 'SERTAO CENTRAL', 'CEDRO', 'CEDRO', 'PE', '', '', '0'),</v>
      </c>
      <c r="B172" s="14" t="s">
        <v>8395</v>
      </c>
      <c r="C172" s="14">
        <v>716</v>
      </c>
      <c r="D172" s="14" t="s">
        <v>8399</v>
      </c>
      <c r="E172" s="14" t="str">
        <f>"'"&amp;TabClienteLocalidade4[[#This Row],[Cliente]]&amp;"'"</f>
        <v>'COMPESA'</v>
      </c>
      <c r="F172" s="14" t="s">
        <v>8399</v>
      </c>
      <c r="G172" s="14" t="str">
        <f>"'"&amp;TabClienteLocalidade4[[#This Row],[Regional]]&amp;"'"</f>
        <v>'SERTAO CENTRAL'</v>
      </c>
      <c r="H172" s="14" t="s">
        <v>8399</v>
      </c>
      <c r="I172" s="14" t="str">
        <f>"'"&amp;TabClienteLocalidade4[[#This Row],[Localidade]]&amp;"'"</f>
        <v>'CEDRO'</v>
      </c>
      <c r="J172" s="14" t="s">
        <v>8399</v>
      </c>
      <c r="K172" s="14" t="str">
        <f>"'"&amp;TabClienteLocalidade4[[#This Row],[Colunas2]]&amp;"'"</f>
        <v>'CEDRO'</v>
      </c>
      <c r="L172" s="14" t="s">
        <v>8399</v>
      </c>
      <c r="M172" s="14" t="str">
        <f>"'"&amp;TabClienteLocalidade4[[#This Row],[UF]]&amp;"'"</f>
        <v>'PE'</v>
      </c>
      <c r="N172" s="14" t="s">
        <v>8399</v>
      </c>
      <c r="O172" s="14" t="str">
        <f>"'"&amp;IFERROR(TabClienteLocalidade4[[#This Row],[Lat]],"")&amp;"'"</f>
        <v>''</v>
      </c>
      <c r="P172" s="14" t="s">
        <v>8399</v>
      </c>
      <c r="Q172" s="14" t="str">
        <f>"'"&amp;IFERROR(TabClienteLocalidade4[[#This Row],[Log]],"")&amp;"'"</f>
        <v>''</v>
      </c>
      <c r="R172" s="14" t="s">
        <v>8399</v>
      </c>
      <c r="S172" s="14" t="str">
        <f t="shared" si="5"/>
        <v>'0'</v>
      </c>
      <c r="T172" s="213" t="s">
        <v>8397</v>
      </c>
      <c r="V172" s="145" t="s">
        <v>338</v>
      </c>
      <c r="W172" s="194" t="s">
        <v>8490</v>
      </c>
      <c r="X172" s="214" t="s">
        <v>8575</v>
      </c>
      <c r="Y172" s="191" t="s">
        <v>1244</v>
      </c>
      <c r="Z172" s="191" t="s">
        <v>8575</v>
      </c>
      <c r="AA172" s="191">
        <f>COUNTIFS(EtaCliente!B:B,AB172,EtaCliente!B:B,"&gt;&amp;1")</f>
        <v>0</v>
      </c>
      <c r="AB172" s="191" t="str">
        <f>IF(TabClienteLocalidade4[[#This Row],[Cliente]]="","",TabClienteLocalidade4[[#This Row],[Cliente]]&amp;" - "&amp;TabClienteLocalidade4[[#This Row],[Localidade]])</f>
        <v>COMPESA - CEDRO</v>
      </c>
      <c r="AC172" s="191"/>
      <c r="AD172" s="191"/>
      <c r="AE172" s="191"/>
      <c r="AF172" s="191"/>
      <c r="AG172" s="191"/>
      <c r="AH172" s="191" t="str">
        <f>TabClienteLocalidade4[[#This Row],[Cliente]]&amp;" | "&amp;TabClienteLocalidade4[[#This Row],[Localidade]]</f>
        <v>COMPESA | CEDRO</v>
      </c>
    </row>
    <row r="173" spans="1:34" x14ac:dyDescent="0.2">
      <c r="A173" s="14" t="str">
        <f t="shared" si="4"/>
        <v>(717, 'COMPESA', 'SERTAO CENTRAL', 'PARNAMIRIM', 'PARNAMIRIM', 'PE', '', '', '0'),</v>
      </c>
      <c r="B173" s="14" t="s">
        <v>8395</v>
      </c>
      <c r="C173" s="14">
        <v>717</v>
      </c>
      <c r="D173" s="14" t="s">
        <v>8399</v>
      </c>
      <c r="E173" s="14" t="str">
        <f>"'"&amp;TabClienteLocalidade4[[#This Row],[Cliente]]&amp;"'"</f>
        <v>'COMPESA'</v>
      </c>
      <c r="F173" s="14" t="s">
        <v>8399</v>
      </c>
      <c r="G173" s="14" t="str">
        <f>"'"&amp;TabClienteLocalidade4[[#This Row],[Regional]]&amp;"'"</f>
        <v>'SERTAO CENTRAL'</v>
      </c>
      <c r="H173" s="14" t="s">
        <v>8399</v>
      </c>
      <c r="I173" s="14" t="str">
        <f>"'"&amp;TabClienteLocalidade4[[#This Row],[Localidade]]&amp;"'"</f>
        <v>'PARNAMIRIM'</v>
      </c>
      <c r="J173" s="14" t="s">
        <v>8399</v>
      </c>
      <c r="K173" s="14" t="str">
        <f>"'"&amp;TabClienteLocalidade4[[#This Row],[Colunas2]]&amp;"'"</f>
        <v>'PARNAMIRIM'</v>
      </c>
      <c r="L173" s="14" t="s">
        <v>8399</v>
      </c>
      <c r="M173" s="14" t="str">
        <f>"'"&amp;TabClienteLocalidade4[[#This Row],[UF]]&amp;"'"</f>
        <v>'PE'</v>
      </c>
      <c r="N173" s="14" t="s">
        <v>8399</v>
      </c>
      <c r="O173" s="14" t="str">
        <f>"'"&amp;IFERROR(TabClienteLocalidade4[[#This Row],[Lat]],"")&amp;"'"</f>
        <v>''</v>
      </c>
      <c r="P173" s="14" t="s">
        <v>8399</v>
      </c>
      <c r="Q173" s="14" t="str">
        <f>"'"&amp;IFERROR(TabClienteLocalidade4[[#This Row],[Log]],"")&amp;"'"</f>
        <v>''</v>
      </c>
      <c r="R173" s="14" t="s">
        <v>8399</v>
      </c>
      <c r="S173" s="14" t="str">
        <f t="shared" si="5"/>
        <v>'0'</v>
      </c>
      <c r="T173" s="213" t="s">
        <v>8397</v>
      </c>
      <c r="V173" s="145" t="s">
        <v>338</v>
      </c>
      <c r="W173" s="188" t="s">
        <v>8490</v>
      </c>
      <c r="X173" s="195" t="s">
        <v>7428</v>
      </c>
      <c r="Y173" s="189" t="s">
        <v>1244</v>
      </c>
      <c r="Z173" s="189" t="s">
        <v>7428</v>
      </c>
      <c r="AA173" s="189">
        <f>COUNTIFS(EtaCliente!B:B,AB173,EtaCliente!B:B,"&gt;&amp;1")</f>
        <v>0</v>
      </c>
      <c r="AB173" s="189" t="str">
        <f>IF(TabClienteLocalidade4[[#This Row],[Cliente]]="","",TabClienteLocalidade4[[#This Row],[Cliente]]&amp;" - "&amp;TabClienteLocalidade4[[#This Row],[Localidade]])</f>
        <v>COMPESA - PARNAMIRIM</v>
      </c>
      <c r="AC173" s="191"/>
      <c r="AD173" s="191"/>
      <c r="AE173" s="191"/>
      <c r="AF173" s="191"/>
      <c r="AG173" s="191"/>
      <c r="AH173" s="191" t="str">
        <f>TabClienteLocalidade4[[#This Row],[Cliente]]&amp;" | "&amp;TabClienteLocalidade4[[#This Row],[Localidade]]</f>
        <v>COMPESA | PARNAMIRIM</v>
      </c>
    </row>
    <row r="174" spans="1:34" x14ac:dyDescent="0.2">
      <c r="A174" s="14" t="str">
        <f t="shared" si="4"/>
        <v>(718, 'COMPESA', 'SERTAO CENTRAL', 'SERRITA', 'SERRITA', 'PE', '', '', '0'),</v>
      </c>
      <c r="B174" s="14" t="s">
        <v>8395</v>
      </c>
      <c r="C174" s="14">
        <v>718</v>
      </c>
      <c r="D174" s="14" t="s">
        <v>8399</v>
      </c>
      <c r="E174" s="14" t="str">
        <f>"'"&amp;TabClienteLocalidade4[[#This Row],[Cliente]]&amp;"'"</f>
        <v>'COMPESA'</v>
      </c>
      <c r="F174" s="14" t="s">
        <v>8399</v>
      </c>
      <c r="G174" s="14" t="str">
        <f>"'"&amp;TabClienteLocalidade4[[#This Row],[Regional]]&amp;"'"</f>
        <v>'SERTAO CENTRAL'</v>
      </c>
      <c r="H174" s="14" t="s">
        <v>8399</v>
      </c>
      <c r="I174" s="14" t="str">
        <f>"'"&amp;TabClienteLocalidade4[[#This Row],[Localidade]]&amp;"'"</f>
        <v>'SERRITA'</v>
      </c>
      <c r="J174" s="14" t="s">
        <v>8399</v>
      </c>
      <c r="K174" s="14" t="str">
        <f>"'"&amp;TabClienteLocalidade4[[#This Row],[Colunas2]]&amp;"'"</f>
        <v>'SERRITA'</v>
      </c>
      <c r="L174" s="14" t="s">
        <v>8399</v>
      </c>
      <c r="M174" s="14" t="str">
        <f>"'"&amp;TabClienteLocalidade4[[#This Row],[UF]]&amp;"'"</f>
        <v>'PE'</v>
      </c>
      <c r="N174" s="14" t="s">
        <v>8399</v>
      </c>
      <c r="O174" s="14" t="str">
        <f>"'"&amp;IFERROR(TabClienteLocalidade4[[#This Row],[Lat]],"")&amp;"'"</f>
        <v>''</v>
      </c>
      <c r="P174" s="14" t="s">
        <v>8399</v>
      </c>
      <c r="Q174" s="14" t="str">
        <f>"'"&amp;IFERROR(TabClienteLocalidade4[[#This Row],[Log]],"")&amp;"'"</f>
        <v>''</v>
      </c>
      <c r="R174" s="14" t="s">
        <v>8399</v>
      </c>
      <c r="S174" s="14" t="str">
        <f t="shared" si="5"/>
        <v>'0'</v>
      </c>
      <c r="T174" s="213" t="s">
        <v>8397</v>
      </c>
      <c r="V174" s="145" t="s">
        <v>338</v>
      </c>
      <c r="W174" s="143" t="s">
        <v>8490</v>
      </c>
      <c r="X174" s="143" t="s">
        <v>8576</v>
      </c>
      <c r="Y174" s="176" t="s">
        <v>1244</v>
      </c>
      <c r="Z174" s="176" t="s">
        <v>8576</v>
      </c>
      <c r="AA174" s="147">
        <f>COUNTIFS(EtaCliente!B:B,AB174,EtaCliente!B:B,"&gt;&amp;1")</f>
        <v>0</v>
      </c>
      <c r="AB174" s="147" t="str">
        <f>IF(TabClienteLocalidade4[[#This Row],[Cliente]]="","",TabClienteLocalidade4[[#This Row],[Cliente]]&amp;" - "&amp;TabClienteLocalidade4[[#This Row],[Localidade]])</f>
        <v>COMPESA - SERRITA</v>
      </c>
      <c r="AC174" s="191"/>
      <c r="AD174" s="191"/>
      <c r="AE174" s="191"/>
      <c r="AF174" s="191"/>
      <c r="AG174" s="191"/>
      <c r="AH174" s="191" t="str">
        <f>TabClienteLocalidade4[[#This Row],[Cliente]]&amp;" | "&amp;TabClienteLocalidade4[[#This Row],[Localidade]]</f>
        <v>COMPESA | SERRITA</v>
      </c>
    </row>
    <row r="175" spans="1:34" x14ac:dyDescent="0.2">
      <c r="A175" s="14" t="str">
        <f t="shared" si="4"/>
        <v>(719, 'COMPESA', 'SERTAO CENTRAL', 'TERRA NOVA', 'TERRA NOVA', 'PE', '', '', '0'),</v>
      </c>
      <c r="B175" s="14" t="s">
        <v>8395</v>
      </c>
      <c r="C175" s="14">
        <v>719</v>
      </c>
      <c r="D175" s="14" t="s">
        <v>8399</v>
      </c>
      <c r="E175" s="14" t="str">
        <f>"'"&amp;TabClienteLocalidade4[[#This Row],[Cliente]]&amp;"'"</f>
        <v>'COMPESA'</v>
      </c>
      <c r="F175" s="14" t="s">
        <v>8399</v>
      </c>
      <c r="G175" s="14" t="str">
        <f>"'"&amp;TabClienteLocalidade4[[#This Row],[Regional]]&amp;"'"</f>
        <v>'SERTAO CENTRAL'</v>
      </c>
      <c r="H175" s="14" t="s">
        <v>8399</v>
      </c>
      <c r="I175" s="14" t="str">
        <f>"'"&amp;TabClienteLocalidade4[[#This Row],[Localidade]]&amp;"'"</f>
        <v>'TERRA NOVA'</v>
      </c>
      <c r="J175" s="14" t="s">
        <v>8399</v>
      </c>
      <c r="K175" s="14" t="str">
        <f>"'"&amp;TabClienteLocalidade4[[#This Row],[Colunas2]]&amp;"'"</f>
        <v>'TERRA NOVA'</v>
      </c>
      <c r="L175" s="14" t="s">
        <v>8399</v>
      </c>
      <c r="M175" s="14" t="str">
        <f>"'"&amp;TabClienteLocalidade4[[#This Row],[UF]]&amp;"'"</f>
        <v>'PE'</v>
      </c>
      <c r="N175" s="14" t="s">
        <v>8399</v>
      </c>
      <c r="O175" s="14" t="str">
        <f>"'"&amp;IFERROR(TabClienteLocalidade4[[#This Row],[Lat]],"")&amp;"'"</f>
        <v>''</v>
      </c>
      <c r="P175" s="14" t="s">
        <v>8399</v>
      </c>
      <c r="Q175" s="14" t="str">
        <f>"'"&amp;IFERROR(TabClienteLocalidade4[[#This Row],[Log]],"")&amp;"'"</f>
        <v>''</v>
      </c>
      <c r="R175" s="14" t="s">
        <v>8399</v>
      </c>
      <c r="S175" s="14" t="str">
        <f t="shared" si="5"/>
        <v>'0'</v>
      </c>
      <c r="T175" s="213" t="s">
        <v>8397</v>
      </c>
      <c r="V175" s="145" t="s">
        <v>338</v>
      </c>
      <c r="W175" s="143" t="s">
        <v>8490</v>
      </c>
      <c r="X175" s="145" t="s">
        <v>8577</v>
      </c>
      <c r="Y175" s="176" t="s">
        <v>1244</v>
      </c>
      <c r="Z175" s="176" t="s">
        <v>8577</v>
      </c>
      <c r="AA175" s="147">
        <f>COUNTIFS(EtaCliente!B:B,AB175,EtaCliente!B:B,"&gt;&amp;1")</f>
        <v>0</v>
      </c>
      <c r="AB175" s="147" t="str">
        <f>IF(TabClienteLocalidade4[[#This Row],[Cliente]]="","",TabClienteLocalidade4[[#This Row],[Cliente]]&amp;" - "&amp;TabClienteLocalidade4[[#This Row],[Localidade]])</f>
        <v>COMPESA - TERRA NOVA</v>
      </c>
      <c r="AC175" s="191"/>
      <c r="AD175" s="191"/>
      <c r="AE175" s="191"/>
      <c r="AF175" s="191"/>
      <c r="AG175" s="191"/>
      <c r="AH175" s="191" t="str">
        <f>TabClienteLocalidade4[[#This Row],[Cliente]]&amp;" | "&amp;TabClienteLocalidade4[[#This Row],[Localidade]]</f>
        <v>COMPESA | TERRA NOVA</v>
      </c>
    </row>
    <row r="176" spans="1:34" x14ac:dyDescent="0.2">
      <c r="A176" s="14" t="str">
        <f t="shared" si="4"/>
        <v>(720, 'COMPESA', 'SERTAO CENTRAL', 'UMAS', 'SALGUEIRO', 'PE', '', '', '0'),</v>
      </c>
      <c r="B176" s="14" t="s">
        <v>8395</v>
      </c>
      <c r="C176" s="14">
        <v>720</v>
      </c>
      <c r="D176" s="14" t="s">
        <v>8399</v>
      </c>
      <c r="E176" s="14" t="str">
        <f>"'"&amp;TabClienteLocalidade4[[#This Row],[Cliente]]&amp;"'"</f>
        <v>'COMPESA'</v>
      </c>
      <c r="F176" s="14" t="s">
        <v>8399</v>
      </c>
      <c r="G176" s="14" t="str">
        <f>"'"&amp;TabClienteLocalidade4[[#This Row],[Regional]]&amp;"'"</f>
        <v>'SERTAO CENTRAL'</v>
      </c>
      <c r="H176" s="14" t="s">
        <v>8399</v>
      </c>
      <c r="I176" s="14" t="str">
        <f>"'"&amp;TabClienteLocalidade4[[#This Row],[Localidade]]&amp;"'"</f>
        <v>'UMAS'</v>
      </c>
      <c r="J176" s="14" t="s">
        <v>8399</v>
      </c>
      <c r="K176" s="14" t="str">
        <f>"'"&amp;TabClienteLocalidade4[[#This Row],[Colunas2]]&amp;"'"</f>
        <v>'SALGUEIRO'</v>
      </c>
      <c r="L176" s="14" t="s">
        <v>8399</v>
      </c>
      <c r="M176" s="14" t="str">
        <f>"'"&amp;TabClienteLocalidade4[[#This Row],[UF]]&amp;"'"</f>
        <v>'PE'</v>
      </c>
      <c r="N176" s="14" t="s">
        <v>8399</v>
      </c>
      <c r="O176" s="14" t="str">
        <f>"'"&amp;IFERROR(TabClienteLocalidade4[[#This Row],[Lat]],"")&amp;"'"</f>
        <v>''</v>
      </c>
      <c r="P176" s="14" t="s">
        <v>8399</v>
      </c>
      <c r="Q176" s="14" t="str">
        <f>"'"&amp;IFERROR(TabClienteLocalidade4[[#This Row],[Log]],"")&amp;"'"</f>
        <v>''</v>
      </c>
      <c r="R176" s="14" t="s">
        <v>8399</v>
      </c>
      <c r="S176" s="14" t="str">
        <f t="shared" si="5"/>
        <v>'0'</v>
      </c>
      <c r="T176" s="213" t="s">
        <v>8397</v>
      </c>
      <c r="V176" s="145" t="s">
        <v>338</v>
      </c>
      <c r="W176" s="143" t="s">
        <v>8490</v>
      </c>
      <c r="X176" s="145" t="s">
        <v>8578</v>
      </c>
      <c r="Y176" s="176" t="s">
        <v>1244</v>
      </c>
      <c r="Z176" s="176" t="s">
        <v>8574</v>
      </c>
      <c r="AA176" s="147">
        <f>COUNTIFS(EtaCliente!B:B,AB176,EtaCliente!B:B,"&gt;&amp;1")</f>
        <v>0</v>
      </c>
      <c r="AB176" s="147" t="str">
        <f>IF(TabClienteLocalidade4[[#This Row],[Cliente]]="","",TabClienteLocalidade4[[#This Row],[Cliente]]&amp;" - "&amp;TabClienteLocalidade4[[#This Row],[Localidade]])</f>
        <v>COMPESA - UMAS</v>
      </c>
      <c r="AC176" s="191"/>
      <c r="AD176" s="191"/>
      <c r="AE176" s="191"/>
      <c r="AF176" s="191"/>
      <c r="AG176" s="191"/>
      <c r="AH176" s="191" t="str">
        <f>TabClienteLocalidade4[[#This Row],[Cliente]]&amp;" | "&amp;TabClienteLocalidade4[[#This Row],[Localidade]]</f>
        <v>COMPESA | UMAS</v>
      </c>
    </row>
    <row r="177" spans="1:34" x14ac:dyDescent="0.2">
      <c r="A177" s="14" t="str">
        <f t="shared" si="4"/>
        <v>(721, 'COMPESA', 'SERTAO CENTRAL', 'BELEM DE SAO FRANCISCO', 'BELEM DO SAO FRANCISCO', 'PE', '-8.755383', '-38.967619', '0'),</v>
      </c>
      <c r="B177" s="14" t="s">
        <v>8395</v>
      </c>
      <c r="C177" s="14">
        <v>721</v>
      </c>
      <c r="D177" s="14" t="s">
        <v>8399</v>
      </c>
      <c r="E177" s="14" t="str">
        <f>"'"&amp;TabClienteLocalidade4[[#This Row],[Cliente]]&amp;"'"</f>
        <v>'COMPESA'</v>
      </c>
      <c r="F177" s="14" t="s">
        <v>8399</v>
      </c>
      <c r="G177" s="14" t="str">
        <f>"'"&amp;TabClienteLocalidade4[[#This Row],[Regional]]&amp;"'"</f>
        <v>'SERTAO CENTRAL'</v>
      </c>
      <c r="H177" s="14" t="s">
        <v>8399</v>
      </c>
      <c r="I177" s="14" t="str">
        <f>"'"&amp;TabClienteLocalidade4[[#This Row],[Localidade]]&amp;"'"</f>
        <v>'BELEM DE SAO FRANCISCO'</v>
      </c>
      <c r="J177" s="14" t="s">
        <v>8399</v>
      </c>
      <c r="K177" s="14" t="str">
        <f>"'"&amp;TabClienteLocalidade4[[#This Row],[Colunas2]]&amp;"'"</f>
        <v>'BELEM DO SAO FRANCISCO'</v>
      </c>
      <c r="L177" s="14" t="s">
        <v>8399</v>
      </c>
      <c r="M177" s="14" t="str">
        <f>"'"&amp;TabClienteLocalidade4[[#This Row],[UF]]&amp;"'"</f>
        <v>'PE'</v>
      </c>
      <c r="N177" s="14" t="s">
        <v>8399</v>
      </c>
      <c r="O177" s="14" t="str">
        <f>"'"&amp;IFERROR(TabClienteLocalidade4[[#This Row],[Lat]],"")&amp;"'"</f>
        <v>'-8.755383'</v>
      </c>
      <c r="P177" s="14" t="s">
        <v>8399</v>
      </c>
      <c r="Q177" s="14" t="str">
        <f>"'"&amp;IFERROR(TabClienteLocalidade4[[#This Row],[Log]],"")&amp;"'"</f>
        <v>'-38.967619'</v>
      </c>
      <c r="R177" s="14" t="s">
        <v>8399</v>
      </c>
      <c r="S177" s="14" t="str">
        <f t="shared" si="5"/>
        <v>'0'</v>
      </c>
      <c r="T177" s="213" t="s">
        <v>8397</v>
      </c>
      <c r="V177" s="145" t="s">
        <v>338</v>
      </c>
      <c r="W177" s="145" t="s">
        <v>8490</v>
      </c>
      <c r="X177" s="145" t="s">
        <v>8579</v>
      </c>
      <c r="Y177" s="176" t="s">
        <v>1244</v>
      </c>
      <c r="Z177" s="176" t="s">
        <v>8602</v>
      </c>
      <c r="AA177" s="147">
        <f>COUNTIFS(EtaCliente!B:B,AB177,EtaCliente!B:B,"&gt;&amp;1")</f>
        <v>0</v>
      </c>
      <c r="AB177" s="146" t="str">
        <f>IF(TabClienteLocalidade4[[#This Row],[Cliente]]="","",TabClienteLocalidade4[[#This Row],[Cliente]]&amp;" - "&amp;TabClienteLocalidade4[[#This Row],[Localidade]])</f>
        <v>COMPESA - BELEM DE SAO FRANCISCO</v>
      </c>
      <c r="AC177" s="191" t="s">
        <v>8841</v>
      </c>
      <c r="AD177" s="191" t="s">
        <v>8842</v>
      </c>
      <c r="AE177" s="191"/>
      <c r="AF177" s="191"/>
      <c r="AG177" s="191"/>
      <c r="AH177" s="191" t="str">
        <f>TabClienteLocalidade4[[#This Row],[Cliente]]&amp;" | "&amp;TabClienteLocalidade4[[#This Row],[Localidade]]</f>
        <v>COMPESA | BELEM DE SAO FRANCISCO</v>
      </c>
    </row>
    <row r="178" spans="1:34" x14ac:dyDescent="0.2">
      <c r="A178" s="14" t="str">
        <f t="shared" si="4"/>
        <v>(722, 'COMPESA', 'ARARIPE', 'OURICURI  - VOLUNTARIOS DA PATRIA', 'OURICURI', 'PE', '', '', '0'),</v>
      </c>
      <c r="B178" s="14" t="s">
        <v>8395</v>
      </c>
      <c r="C178" s="14">
        <v>722</v>
      </c>
      <c r="D178" s="14" t="s">
        <v>8399</v>
      </c>
      <c r="E178" s="14" t="str">
        <f>"'"&amp;TabClienteLocalidade4[[#This Row],[Cliente]]&amp;"'"</f>
        <v>'COMPESA'</v>
      </c>
      <c r="F178" s="14" t="s">
        <v>8399</v>
      </c>
      <c r="G178" s="14" t="str">
        <f>"'"&amp;TabClienteLocalidade4[[#This Row],[Regional]]&amp;"'"</f>
        <v>'ARARIPE'</v>
      </c>
      <c r="H178" s="14" t="s">
        <v>8399</v>
      </c>
      <c r="I178" s="14" t="str">
        <f>"'"&amp;TabClienteLocalidade4[[#This Row],[Localidade]]&amp;"'"</f>
        <v>'OURICURI  - VOLUNTARIOS DA PATRIA'</v>
      </c>
      <c r="J178" s="14" t="s">
        <v>8399</v>
      </c>
      <c r="K178" s="14" t="str">
        <f>"'"&amp;TabClienteLocalidade4[[#This Row],[Colunas2]]&amp;"'"</f>
        <v>'OURICURI'</v>
      </c>
      <c r="L178" s="14" t="s">
        <v>8399</v>
      </c>
      <c r="M178" s="14" t="str">
        <f>"'"&amp;TabClienteLocalidade4[[#This Row],[UF]]&amp;"'"</f>
        <v>'PE'</v>
      </c>
      <c r="N178" s="14" t="s">
        <v>8399</v>
      </c>
      <c r="O178" s="14" t="str">
        <f>"'"&amp;IFERROR(TabClienteLocalidade4[[#This Row],[Lat]],"")&amp;"'"</f>
        <v>''</v>
      </c>
      <c r="P178" s="14" t="s">
        <v>8399</v>
      </c>
      <c r="Q178" s="14" t="str">
        <f>"'"&amp;IFERROR(TabClienteLocalidade4[[#This Row],[Log]],"")&amp;"'"</f>
        <v>''</v>
      </c>
      <c r="R178" s="14" t="s">
        <v>8399</v>
      </c>
      <c r="S178" s="14" t="str">
        <f t="shared" si="5"/>
        <v>'0'</v>
      </c>
      <c r="T178" s="213" t="s">
        <v>8397</v>
      </c>
      <c r="V178" s="145" t="s">
        <v>338</v>
      </c>
      <c r="W178" s="145" t="s">
        <v>8491</v>
      </c>
      <c r="X178" s="145" t="s">
        <v>8580</v>
      </c>
      <c r="Y178" s="176" t="s">
        <v>1244</v>
      </c>
      <c r="Z178" s="176" t="s">
        <v>8603</v>
      </c>
      <c r="AA178" s="147">
        <f>COUNTIFS(EtaCliente!B:B,AB178,EtaCliente!B:B,"&gt;&amp;1")</f>
        <v>0</v>
      </c>
      <c r="AB178" s="146" t="str">
        <f>IF(TabClienteLocalidade4[[#This Row],[Cliente]]="","",TabClienteLocalidade4[[#This Row],[Cliente]]&amp;" - "&amp;TabClienteLocalidade4[[#This Row],[Localidade]])</f>
        <v>COMPESA - OURICURI  - VOLUNTARIOS DA PATRIA</v>
      </c>
      <c r="AC178" s="191"/>
      <c r="AD178" s="191"/>
      <c r="AE178" s="191"/>
      <c r="AF178" s="191"/>
      <c r="AG178" s="191"/>
      <c r="AH178" s="191" t="str">
        <f>TabClienteLocalidade4[[#This Row],[Cliente]]&amp;" | "&amp;TabClienteLocalidade4[[#This Row],[Localidade]]</f>
        <v>COMPESA | OURICURI  - VOLUNTARIOS DA PATRIA</v>
      </c>
    </row>
    <row r="179" spans="1:34" x14ac:dyDescent="0.2">
      <c r="A179" s="14" t="str">
        <f t="shared" si="4"/>
        <v>(723, 'COMPESA', 'ARARIPE', 'BODOCO - COMPACTA', 'BODOCO', 'PE', '', '', '0'),</v>
      </c>
      <c r="B179" s="14" t="s">
        <v>8395</v>
      </c>
      <c r="C179" s="14">
        <v>723</v>
      </c>
      <c r="D179" s="14" t="s">
        <v>8399</v>
      </c>
      <c r="E179" s="14" t="str">
        <f>"'"&amp;TabClienteLocalidade4[[#This Row],[Cliente]]&amp;"'"</f>
        <v>'COMPESA'</v>
      </c>
      <c r="F179" s="14" t="s">
        <v>8399</v>
      </c>
      <c r="G179" s="14" t="str">
        <f>"'"&amp;TabClienteLocalidade4[[#This Row],[Regional]]&amp;"'"</f>
        <v>'ARARIPE'</v>
      </c>
      <c r="H179" s="14" t="s">
        <v>8399</v>
      </c>
      <c r="I179" s="14" t="str">
        <f>"'"&amp;TabClienteLocalidade4[[#This Row],[Localidade]]&amp;"'"</f>
        <v>'BODOCO - COMPACTA'</v>
      </c>
      <c r="J179" s="14" t="s">
        <v>8399</v>
      </c>
      <c r="K179" s="14" t="str">
        <f>"'"&amp;TabClienteLocalidade4[[#This Row],[Colunas2]]&amp;"'"</f>
        <v>'BODOCO'</v>
      </c>
      <c r="L179" s="14" t="s">
        <v>8399</v>
      </c>
      <c r="M179" s="14" t="str">
        <f>"'"&amp;TabClienteLocalidade4[[#This Row],[UF]]&amp;"'"</f>
        <v>'PE'</v>
      </c>
      <c r="N179" s="14" t="s">
        <v>8399</v>
      </c>
      <c r="O179" s="14" t="str">
        <f>"'"&amp;IFERROR(TabClienteLocalidade4[[#This Row],[Lat]],"")&amp;"'"</f>
        <v>''</v>
      </c>
      <c r="P179" s="14" t="s">
        <v>8399</v>
      </c>
      <c r="Q179" s="14" t="str">
        <f>"'"&amp;IFERROR(TabClienteLocalidade4[[#This Row],[Log]],"")&amp;"'"</f>
        <v>''</v>
      </c>
      <c r="R179" s="14" t="s">
        <v>8399</v>
      </c>
      <c r="S179" s="14" t="str">
        <f t="shared" si="5"/>
        <v>'0'</v>
      </c>
      <c r="T179" s="213" t="s">
        <v>8397</v>
      </c>
      <c r="V179" s="145" t="s">
        <v>338</v>
      </c>
      <c r="W179" s="145" t="s">
        <v>8491</v>
      </c>
      <c r="X179" s="145" t="s">
        <v>8581</v>
      </c>
      <c r="Y179" s="176" t="s">
        <v>1244</v>
      </c>
      <c r="Z179" s="176" t="s">
        <v>8604</v>
      </c>
      <c r="AA179" s="147">
        <f>COUNTIFS(EtaCliente!B:B,AB179,EtaCliente!B:B,"&gt;&amp;1")</f>
        <v>0</v>
      </c>
      <c r="AB179" s="146" t="str">
        <f>IF(TabClienteLocalidade4[[#This Row],[Cliente]]="","",TabClienteLocalidade4[[#This Row],[Cliente]]&amp;" - "&amp;TabClienteLocalidade4[[#This Row],[Localidade]])</f>
        <v>COMPESA - BODOCO - COMPACTA</v>
      </c>
      <c r="AC179" s="191"/>
      <c r="AD179" s="191"/>
      <c r="AE179" s="191"/>
      <c r="AF179" s="191"/>
      <c r="AG179" s="191"/>
      <c r="AH179" s="191" t="str">
        <f>TabClienteLocalidade4[[#This Row],[Cliente]]&amp;" | "&amp;TabClienteLocalidade4[[#This Row],[Localidade]]</f>
        <v>COMPESA | BODOCO - COMPACTA</v>
      </c>
    </row>
    <row r="180" spans="1:34" x14ac:dyDescent="0.2">
      <c r="A180" s="14" t="str">
        <f t="shared" si="4"/>
        <v>(724, 'COMPESA', 'ARARIPE', 'GERGELIM', 'GERGELIM, ARARIPINA', 'PE', '', '', '0'),</v>
      </c>
      <c r="B180" s="14" t="s">
        <v>8395</v>
      </c>
      <c r="C180" s="14">
        <v>724</v>
      </c>
      <c r="D180" s="14" t="s">
        <v>8399</v>
      </c>
      <c r="E180" s="14" t="str">
        <f>"'"&amp;TabClienteLocalidade4[[#This Row],[Cliente]]&amp;"'"</f>
        <v>'COMPESA'</v>
      </c>
      <c r="F180" s="14" t="s">
        <v>8399</v>
      </c>
      <c r="G180" s="14" t="str">
        <f>"'"&amp;TabClienteLocalidade4[[#This Row],[Regional]]&amp;"'"</f>
        <v>'ARARIPE'</v>
      </c>
      <c r="H180" s="14" t="s">
        <v>8399</v>
      </c>
      <c r="I180" s="14" t="str">
        <f>"'"&amp;TabClienteLocalidade4[[#This Row],[Localidade]]&amp;"'"</f>
        <v>'GERGELIM'</v>
      </c>
      <c r="J180" s="14" t="s">
        <v>8399</v>
      </c>
      <c r="K180" s="14" t="str">
        <f>"'"&amp;TabClienteLocalidade4[[#This Row],[Colunas2]]&amp;"'"</f>
        <v>'GERGELIM, ARARIPINA'</v>
      </c>
      <c r="L180" s="14" t="s">
        <v>8399</v>
      </c>
      <c r="M180" s="14" t="str">
        <f>"'"&amp;TabClienteLocalidade4[[#This Row],[UF]]&amp;"'"</f>
        <v>'PE'</v>
      </c>
      <c r="N180" s="14" t="s">
        <v>8399</v>
      </c>
      <c r="O180" s="14" t="str">
        <f>"'"&amp;IFERROR(TabClienteLocalidade4[[#This Row],[Lat]],"")&amp;"'"</f>
        <v>''</v>
      </c>
      <c r="P180" s="14" t="s">
        <v>8399</v>
      </c>
      <c r="Q180" s="14" t="str">
        <f>"'"&amp;IFERROR(TabClienteLocalidade4[[#This Row],[Log]],"")&amp;"'"</f>
        <v>''</v>
      </c>
      <c r="R180" s="14" t="s">
        <v>8399</v>
      </c>
      <c r="S180" s="14" t="str">
        <f t="shared" si="5"/>
        <v>'0'</v>
      </c>
      <c r="T180" s="213" t="s">
        <v>8397</v>
      </c>
      <c r="V180" s="145" t="s">
        <v>338</v>
      </c>
      <c r="W180" s="145" t="s">
        <v>8491</v>
      </c>
      <c r="X180" s="145" t="s">
        <v>8582</v>
      </c>
      <c r="Y180" s="176" t="s">
        <v>1244</v>
      </c>
      <c r="Z180" s="176" t="s">
        <v>8605</v>
      </c>
      <c r="AA180" s="147">
        <f>COUNTIFS(EtaCliente!B:B,AB180,EtaCliente!B:B,"&gt;&amp;1")</f>
        <v>0</v>
      </c>
      <c r="AB180" s="146" t="str">
        <f>IF(TabClienteLocalidade4[[#This Row],[Cliente]]="","",TabClienteLocalidade4[[#This Row],[Cliente]]&amp;" - "&amp;TabClienteLocalidade4[[#This Row],[Localidade]])</f>
        <v>COMPESA - GERGELIM</v>
      </c>
      <c r="AC180" s="191"/>
      <c r="AD180" s="191"/>
      <c r="AE180" s="191"/>
      <c r="AF180" s="191"/>
      <c r="AG180" s="191"/>
      <c r="AH180" s="191" t="str">
        <f>TabClienteLocalidade4[[#This Row],[Cliente]]&amp;" | "&amp;TabClienteLocalidade4[[#This Row],[Localidade]]</f>
        <v>COMPESA | GERGELIM</v>
      </c>
    </row>
    <row r="181" spans="1:34" x14ac:dyDescent="0.2">
      <c r="A181" s="14" t="str">
        <f t="shared" si="4"/>
        <v>(725, 'COMPESA', 'ARARIPE', 'IPUBI', 'IPUBI', 'PE', '', '', '0'),</v>
      </c>
      <c r="B181" s="14" t="s">
        <v>8395</v>
      </c>
      <c r="C181" s="14">
        <v>725</v>
      </c>
      <c r="D181" s="14" t="s">
        <v>8399</v>
      </c>
      <c r="E181" s="14" t="str">
        <f>"'"&amp;TabClienteLocalidade4[[#This Row],[Cliente]]&amp;"'"</f>
        <v>'COMPESA'</v>
      </c>
      <c r="F181" s="14" t="s">
        <v>8399</v>
      </c>
      <c r="G181" s="14" t="str">
        <f>"'"&amp;TabClienteLocalidade4[[#This Row],[Regional]]&amp;"'"</f>
        <v>'ARARIPE'</v>
      </c>
      <c r="H181" s="14" t="s">
        <v>8399</v>
      </c>
      <c r="I181" s="14" t="str">
        <f>"'"&amp;TabClienteLocalidade4[[#This Row],[Localidade]]&amp;"'"</f>
        <v>'IPUBI'</v>
      </c>
      <c r="J181" s="14" t="s">
        <v>8399</v>
      </c>
      <c r="K181" s="14" t="str">
        <f>"'"&amp;TabClienteLocalidade4[[#This Row],[Colunas2]]&amp;"'"</f>
        <v>'IPUBI'</v>
      </c>
      <c r="L181" s="14" t="s">
        <v>8399</v>
      </c>
      <c r="M181" s="14" t="str">
        <f>"'"&amp;TabClienteLocalidade4[[#This Row],[UF]]&amp;"'"</f>
        <v>'PE'</v>
      </c>
      <c r="N181" s="14" t="s">
        <v>8399</v>
      </c>
      <c r="O181" s="14" t="str">
        <f>"'"&amp;IFERROR(TabClienteLocalidade4[[#This Row],[Lat]],"")&amp;"'"</f>
        <v>''</v>
      </c>
      <c r="P181" s="14" t="s">
        <v>8399</v>
      </c>
      <c r="Q181" s="14" t="str">
        <f>"'"&amp;IFERROR(TabClienteLocalidade4[[#This Row],[Log]],"")&amp;"'"</f>
        <v>''</v>
      </c>
      <c r="R181" s="14" t="s">
        <v>8399</v>
      </c>
      <c r="S181" s="14" t="str">
        <f t="shared" si="5"/>
        <v>'0'</v>
      </c>
      <c r="T181" s="213" t="s">
        <v>8397</v>
      </c>
      <c r="V181" s="145" t="s">
        <v>338</v>
      </c>
      <c r="W181" s="194" t="s">
        <v>8491</v>
      </c>
      <c r="X181" s="194" t="s">
        <v>8583</v>
      </c>
      <c r="Y181" s="191" t="s">
        <v>1244</v>
      </c>
      <c r="Z181" s="191" t="s">
        <v>8583</v>
      </c>
      <c r="AA181" s="191">
        <f>COUNTIFS(EtaCliente!B:B,AB181,EtaCliente!B:B,"&gt;&amp;1")</f>
        <v>0</v>
      </c>
      <c r="AB181" s="191" t="str">
        <f>IF(TabClienteLocalidade4[[#This Row],[Cliente]]="","",TabClienteLocalidade4[[#This Row],[Cliente]]&amp;" - "&amp;TabClienteLocalidade4[[#This Row],[Localidade]])</f>
        <v>COMPESA - IPUBI</v>
      </c>
      <c r="AC181" s="191"/>
      <c r="AD181" s="191"/>
      <c r="AE181" s="191"/>
      <c r="AF181" s="191"/>
      <c r="AG181" s="191"/>
      <c r="AH181" s="191" t="str">
        <f>TabClienteLocalidade4[[#This Row],[Cliente]]&amp;" | "&amp;TabClienteLocalidade4[[#This Row],[Localidade]]</f>
        <v>COMPESA | IPUBI</v>
      </c>
    </row>
    <row r="182" spans="1:34" x14ac:dyDescent="0.2">
      <c r="A182" s="14" t="str">
        <f t="shared" si="4"/>
        <v>(726, 'COMPESA', 'ARARIPE', 'SANTA CRUZ DE MALTA', 'SANTA CRUZ', 'PE', '', '', '0'),</v>
      </c>
      <c r="B182" s="14" t="s">
        <v>8395</v>
      </c>
      <c r="C182" s="14">
        <v>726</v>
      </c>
      <c r="D182" s="14" t="s">
        <v>8399</v>
      </c>
      <c r="E182" s="14" t="str">
        <f>"'"&amp;TabClienteLocalidade4[[#This Row],[Cliente]]&amp;"'"</f>
        <v>'COMPESA'</v>
      </c>
      <c r="F182" s="14" t="s">
        <v>8399</v>
      </c>
      <c r="G182" s="14" t="str">
        <f>"'"&amp;TabClienteLocalidade4[[#This Row],[Regional]]&amp;"'"</f>
        <v>'ARARIPE'</v>
      </c>
      <c r="H182" s="14" t="s">
        <v>8399</v>
      </c>
      <c r="I182" s="14" t="str">
        <f>"'"&amp;TabClienteLocalidade4[[#This Row],[Localidade]]&amp;"'"</f>
        <v>'SANTA CRUZ DE MALTA'</v>
      </c>
      <c r="J182" s="14" t="s">
        <v>8399</v>
      </c>
      <c r="K182" s="14" t="str">
        <f>"'"&amp;TabClienteLocalidade4[[#This Row],[Colunas2]]&amp;"'"</f>
        <v>'SANTA CRUZ'</v>
      </c>
      <c r="L182" s="14" t="s">
        <v>8399</v>
      </c>
      <c r="M182" s="14" t="str">
        <f>"'"&amp;TabClienteLocalidade4[[#This Row],[UF]]&amp;"'"</f>
        <v>'PE'</v>
      </c>
      <c r="N182" s="14" t="s">
        <v>8399</v>
      </c>
      <c r="O182" s="14" t="str">
        <f>"'"&amp;IFERROR(TabClienteLocalidade4[[#This Row],[Lat]],"")&amp;"'"</f>
        <v>''</v>
      </c>
      <c r="P182" s="14" t="s">
        <v>8399</v>
      </c>
      <c r="Q182" s="14" t="str">
        <f>"'"&amp;IFERROR(TabClienteLocalidade4[[#This Row],[Log]],"")&amp;"'"</f>
        <v>''</v>
      </c>
      <c r="R182" s="14" t="s">
        <v>8399</v>
      </c>
      <c r="S182" s="14" t="str">
        <f t="shared" si="5"/>
        <v>'0'</v>
      </c>
      <c r="T182" s="213" t="s">
        <v>8397</v>
      </c>
      <c r="V182" s="145" t="s">
        <v>338</v>
      </c>
      <c r="W182" s="145" t="s">
        <v>8491</v>
      </c>
      <c r="X182" s="145" t="s">
        <v>8584</v>
      </c>
      <c r="Y182" s="176" t="s">
        <v>1244</v>
      </c>
      <c r="Z182" s="176" t="s">
        <v>500</v>
      </c>
      <c r="AA182" s="147">
        <f>COUNTIFS(EtaCliente!B:B,AB182,EtaCliente!B:B,"&gt;&amp;1")</f>
        <v>0</v>
      </c>
      <c r="AB182" s="146" t="str">
        <f>IF(TabClienteLocalidade4[[#This Row],[Cliente]]="","",TabClienteLocalidade4[[#This Row],[Cliente]]&amp;" - "&amp;TabClienteLocalidade4[[#This Row],[Localidade]])</f>
        <v>COMPESA - SANTA CRUZ DE MALTA</v>
      </c>
      <c r="AC182" s="191"/>
      <c r="AD182" s="191"/>
      <c r="AE182" s="191"/>
      <c r="AF182" s="191"/>
      <c r="AG182" s="191"/>
      <c r="AH182" s="191" t="str">
        <f>TabClienteLocalidade4[[#This Row],[Cliente]]&amp;" | "&amp;TabClienteLocalidade4[[#This Row],[Localidade]]</f>
        <v>COMPESA | SANTA CRUZ DE MALTA</v>
      </c>
    </row>
    <row r="183" spans="1:34" x14ac:dyDescent="0.2">
      <c r="A183" s="14" t="str">
        <f t="shared" si="4"/>
        <v>(727, 'COMPESA', 'ARARIPE', 'LAGOA DO BARRO', 'LAGOA DO BARRO, ARARIPINA', 'PE', '', '', '0'),</v>
      </c>
      <c r="B183" s="14" t="s">
        <v>8395</v>
      </c>
      <c r="C183" s="14">
        <v>727</v>
      </c>
      <c r="D183" s="14" t="s">
        <v>8399</v>
      </c>
      <c r="E183" s="14" t="str">
        <f>"'"&amp;TabClienteLocalidade4[[#This Row],[Cliente]]&amp;"'"</f>
        <v>'COMPESA'</v>
      </c>
      <c r="F183" s="14" t="s">
        <v>8399</v>
      </c>
      <c r="G183" s="14" t="str">
        <f>"'"&amp;TabClienteLocalidade4[[#This Row],[Regional]]&amp;"'"</f>
        <v>'ARARIPE'</v>
      </c>
      <c r="H183" s="14" t="s">
        <v>8399</v>
      </c>
      <c r="I183" s="14" t="str">
        <f>"'"&amp;TabClienteLocalidade4[[#This Row],[Localidade]]&amp;"'"</f>
        <v>'LAGOA DO BARRO'</v>
      </c>
      <c r="J183" s="14" t="s">
        <v>8399</v>
      </c>
      <c r="K183" s="14" t="str">
        <f>"'"&amp;TabClienteLocalidade4[[#This Row],[Colunas2]]&amp;"'"</f>
        <v>'LAGOA DO BARRO, ARARIPINA'</v>
      </c>
      <c r="L183" s="14" t="s">
        <v>8399</v>
      </c>
      <c r="M183" s="14" t="str">
        <f>"'"&amp;TabClienteLocalidade4[[#This Row],[UF]]&amp;"'"</f>
        <v>'PE'</v>
      </c>
      <c r="N183" s="14" t="s">
        <v>8399</v>
      </c>
      <c r="O183" s="14" t="str">
        <f>"'"&amp;IFERROR(TabClienteLocalidade4[[#This Row],[Lat]],"")&amp;"'"</f>
        <v>''</v>
      </c>
      <c r="P183" s="14" t="s">
        <v>8399</v>
      </c>
      <c r="Q183" s="14" t="str">
        <f>"'"&amp;IFERROR(TabClienteLocalidade4[[#This Row],[Log]],"")&amp;"'"</f>
        <v>''</v>
      </c>
      <c r="R183" s="14" t="s">
        <v>8399</v>
      </c>
      <c r="S183" s="14" t="str">
        <f t="shared" si="5"/>
        <v>'0'</v>
      </c>
      <c r="T183" s="213" t="s">
        <v>8397</v>
      </c>
      <c r="V183" s="145" t="s">
        <v>338</v>
      </c>
      <c r="W183" s="143" t="s">
        <v>8491</v>
      </c>
      <c r="X183" s="145" t="s">
        <v>8585</v>
      </c>
      <c r="Y183" s="176" t="s">
        <v>1244</v>
      </c>
      <c r="Z183" s="176" t="s">
        <v>8606</v>
      </c>
      <c r="AA183" s="147">
        <f>COUNTIFS(EtaCliente!B:B,AB183,EtaCliente!B:B,"&gt;&amp;1")</f>
        <v>0</v>
      </c>
      <c r="AB183" s="147" t="str">
        <f>IF(TabClienteLocalidade4[[#This Row],[Cliente]]="","",TabClienteLocalidade4[[#This Row],[Cliente]]&amp;" - "&amp;TabClienteLocalidade4[[#This Row],[Localidade]])</f>
        <v>COMPESA - LAGOA DO BARRO</v>
      </c>
      <c r="AC183" s="191"/>
      <c r="AD183" s="191"/>
      <c r="AE183" s="191"/>
      <c r="AF183" s="191"/>
      <c r="AG183" s="191"/>
      <c r="AH183" s="191" t="str">
        <f>TabClienteLocalidade4[[#This Row],[Cliente]]&amp;" | "&amp;TabClienteLocalidade4[[#This Row],[Localidade]]</f>
        <v>COMPESA | LAGOA DO BARRO</v>
      </c>
    </row>
    <row r="184" spans="1:34" x14ac:dyDescent="0.2">
      <c r="A184" s="14" t="str">
        <f t="shared" si="4"/>
        <v>(728, 'COMPESA', 'ARARIPE', 'TRINDADE', 'TRINDADE', 'PE', '', '', '0'),</v>
      </c>
      <c r="B184" s="14" t="s">
        <v>8395</v>
      </c>
      <c r="C184" s="14">
        <v>728</v>
      </c>
      <c r="D184" s="14" t="s">
        <v>8399</v>
      </c>
      <c r="E184" s="14" t="str">
        <f>"'"&amp;TabClienteLocalidade4[[#This Row],[Cliente]]&amp;"'"</f>
        <v>'COMPESA'</v>
      </c>
      <c r="F184" s="14" t="s">
        <v>8399</v>
      </c>
      <c r="G184" s="14" t="str">
        <f>"'"&amp;TabClienteLocalidade4[[#This Row],[Regional]]&amp;"'"</f>
        <v>'ARARIPE'</v>
      </c>
      <c r="H184" s="14" t="s">
        <v>8399</v>
      </c>
      <c r="I184" s="14" t="str">
        <f>"'"&amp;TabClienteLocalidade4[[#This Row],[Localidade]]&amp;"'"</f>
        <v>'TRINDADE'</v>
      </c>
      <c r="J184" s="14" t="s">
        <v>8399</v>
      </c>
      <c r="K184" s="14" t="str">
        <f>"'"&amp;TabClienteLocalidade4[[#This Row],[Colunas2]]&amp;"'"</f>
        <v>'TRINDADE'</v>
      </c>
      <c r="L184" s="14" t="s">
        <v>8399</v>
      </c>
      <c r="M184" s="14" t="str">
        <f>"'"&amp;TabClienteLocalidade4[[#This Row],[UF]]&amp;"'"</f>
        <v>'PE'</v>
      </c>
      <c r="N184" s="14" t="s">
        <v>8399</v>
      </c>
      <c r="O184" s="14" t="str">
        <f>"'"&amp;IFERROR(TabClienteLocalidade4[[#This Row],[Lat]],"")&amp;"'"</f>
        <v>''</v>
      </c>
      <c r="P184" s="14" t="s">
        <v>8399</v>
      </c>
      <c r="Q184" s="14" t="str">
        <f>"'"&amp;IFERROR(TabClienteLocalidade4[[#This Row],[Log]],"")&amp;"'"</f>
        <v>''</v>
      </c>
      <c r="R184" s="14" t="s">
        <v>8399</v>
      </c>
      <c r="S184" s="14" t="str">
        <f t="shared" si="5"/>
        <v>'0'</v>
      </c>
      <c r="T184" s="213" t="s">
        <v>8397</v>
      </c>
      <c r="V184" s="145" t="s">
        <v>338</v>
      </c>
      <c r="W184" s="143" t="s">
        <v>8491</v>
      </c>
      <c r="X184" s="143" t="s">
        <v>8586</v>
      </c>
      <c r="Y184" s="176" t="s">
        <v>1244</v>
      </c>
      <c r="Z184" s="176" t="s">
        <v>8586</v>
      </c>
      <c r="AA184" s="147">
        <f>COUNTIFS(EtaCliente!B:B,AB184,EtaCliente!B:B,"&gt;&amp;1")</f>
        <v>0</v>
      </c>
      <c r="AB184" s="147" t="str">
        <f>IF(TabClienteLocalidade4[[#This Row],[Cliente]]="","",TabClienteLocalidade4[[#This Row],[Cliente]]&amp;" - "&amp;TabClienteLocalidade4[[#This Row],[Localidade]])</f>
        <v>COMPESA - TRINDADE</v>
      </c>
      <c r="AC184" s="191"/>
      <c r="AD184" s="191"/>
      <c r="AE184" s="191"/>
      <c r="AF184" s="191"/>
      <c r="AG184" s="191"/>
      <c r="AH184" s="191" t="str">
        <f>TabClienteLocalidade4[[#This Row],[Cliente]]&amp;" | "&amp;TabClienteLocalidade4[[#This Row],[Localidade]]</f>
        <v>COMPESA | TRINDADE</v>
      </c>
    </row>
    <row r="185" spans="1:34" x14ac:dyDescent="0.2">
      <c r="A185" s="14" t="str">
        <f t="shared" si="4"/>
        <v>(729, 'COMPESA', 'ARARIPE', 'BODOCO - ETA Luiz Gonzaga', 'BODOCO', 'PE', '', '', '0'),</v>
      </c>
      <c r="B185" s="14" t="s">
        <v>8395</v>
      </c>
      <c r="C185" s="14">
        <v>729</v>
      </c>
      <c r="D185" s="14" t="s">
        <v>8399</v>
      </c>
      <c r="E185" s="14" t="str">
        <f>"'"&amp;TabClienteLocalidade4[[#This Row],[Cliente]]&amp;"'"</f>
        <v>'COMPESA'</v>
      </c>
      <c r="F185" s="14" t="s">
        <v>8399</v>
      </c>
      <c r="G185" s="14" t="str">
        <f>"'"&amp;TabClienteLocalidade4[[#This Row],[Regional]]&amp;"'"</f>
        <v>'ARARIPE'</v>
      </c>
      <c r="H185" s="14" t="s">
        <v>8399</v>
      </c>
      <c r="I185" s="14" t="str">
        <f>"'"&amp;TabClienteLocalidade4[[#This Row],[Localidade]]&amp;"'"</f>
        <v>'BODOCO - ETA Luiz Gonzaga'</v>
      </c>
      <c r="J185" s="14" t="s">
        <v>8399</v>
      </c>
      <c r="K185" s="14" t="str">
        <f>"'"&amp;TabClienteLocalidade4[[#This Row],[Colunas2]]&amp;"'"</f>
        <v>'BODOCO'</v>
      </c>
      <c r="L185" s="14" t="s">
        <v>8399</v>
      </c>
      <c r="M185" s="14" t="str">
        <f>"'"&amp;TabClienteLocalidade4[[#This Row],[UF]]&amp;"'"</f>
        <v>'PE'</v>
      </c>
      <c r="N185" s="14" t="s">
        <v>8399</v>
      </c>
      <c r="O185" s="14" t="str">
        <f>"'"&amp;IFERROR(TabClienteLocalidade4[[#This Row],[Lat]],"")&amp;"'"</f>
        <v>''</v>
      </c>
      <c r="P185" s="14" t="s">
        <v>8399</v>
      </c>
      <c r="Q185" s="14" t="str">
        <f>"'"&amp;IFERROR(TabClienteLocalidade4[[#This Row],[Log]],"")&amp;"'"</f>
        <v>''</v>
      </c>
      <c r="R185" s="14" t="s">
        <v>8399</v>
      </c>
      <c r="S185" s="14" t="str">
        <f t="shared" si="5"/>
        <v>'0'</v>
      </c>
      <c r="T185" s="213" t="s">
        <v>8397</v>
      </c>
      <c r="V185" s="145" t="s">
        <v>338</v>
      </c>
      <c r="W185" s="143" t="s">
        <v>8491</v>
      </c>
      <c r="X185" s="145" t="s">
        <v>8587</v>
      </c>
      <c r="Y185" s="176" t="s">
        <v>1244</v>
      </c>
      <c r="Z185" s="176" t="s">
        <v>8604</v>
      </c>
      <c r="AA185" s="147">
        <f>COUNTIFS(EtaCliente!B:B,AB185,EtaCliente!B:B,"&gt;&amp;1")</f>
        <v>0</v>
      </c>
      <c r="AB185" s="147" t="str">
        <f>IF(TabClienteLocalidade4[[#This Row],[Cliente]]="","",TabClienteLocalidade4[[#This Row],[Cliente]]&amp;" - "&amp;TabClienteLocalidade4[[#This Row],[Localidade]])</f>
        <v>COMPESA - BODOCO - ETA Luiz Gonzaga</v>
      </c>
      <c r="AC185" s="191"/>
      <c r="AD185" s="191"/>
      <c r="AE185" s="191"/>
      <c r="AF185" s="191"/>
      <c r="AG185" s="191"/>
      <c r="AH185" s="191" t="str">
        <f>TabClienteLocalidade4[[#This Row],[Cliente]]&amp;" | "&amp;TabClienteLocalidade4[[#This Row],[Localidade]]</f>
        <v>COMPESA | BODOCO - ETA Luiz Gonzaga</v>
      </c>
    </row>
    <row r="186" spans="1:34" x14ac:dyDescent="0.2">
      <c r="A186" s="14" t="str">
        <f t="shared" si="4"/>
        <v>(730, 'COMPESA', 'ARARIPE', 'ARARIPINA', 'ARARIPINA', 'PE', '', '', '0'),</v>
      </c>
      <c r="B186" s="14" t="s">
        <v>8395</v>
      </c>
      <c r="C186" s="14">
        <v>730</v>
      </c>
      <c r="D186" s="14" t="s">
        <v>8399</v>
      </c>
      <c r="E186" s="14" t="str">
        <f>"'"&amp;TabClienteLocalidade4[[#This Row],[Cliente]]&amp;"'"</f>
        <v>'COMPESA'</v>
      </c>
      <c r="F186" s="14" t="s">
        <v>8399</v>
      </c>
      <c r="G186" s="14" t="str">
        <f>"'"&amp;TabClienteLocalidade4[[#This Row],[Regional]]&amp;"'"</f>
        <v>'ARARIPE'</v>
      </c>
      <c r="H186" s="14" t="s">
        <v>8399</v>
      </c>
      <c r="I186" s="14" t="str">
        <f>"'"&amp;TabClienteLocalidade4[[#This Row],[Localidade]]&amp;"'"</f>
        <v>'ARARIPINA'</v>
      </c>
      <c r="J186" s="14" t="s">
        <v>8399</v>
      </c>
      <c r="K186" s="14" t="str">
        <f>"'"&amp;TabClienteLocalidade4[[#This Row],[Colunas2]]&amp;"'"</f>
        <v>'ARARIPINA'</v>
      </c>
      <c r="L186" s="14" t="s">
        <v>8399</v>
      </c>
      <c r="M186" s="14" t="str">
        <f>"'"&amp;TabClienteLocalidade4[[#This Row],[UF]]&amp;"'"</f>
        <v>'PE'</v>
      </c>
      <c r="N186" s="14" t="s">
        <v>8399</v>
      </c>
      <c r="O186" s="14" t="str">
        <f>"'"&amp;IFERROR(TabClienteLocalidade4[[#This Row],[Lat]],"")&amp;"'"</f>
        <v>''</v>
      </c>
      <c r="P186" s="14" t="s">
        <v>8399</v>
      </c>
      <c r="Q186" s="14" t="str">
        <f>"'"&amp;IFERROR(TabClienteLocalidade4[[#This Row],[Log]],"")&amp;"'"</f>
        <v>''</v>
      </c>
      <c r="R186" s="14" t="s">
        <v>8399</v>
      </c>
      <c r="S186" s="14" t="str">
        <f t="shared" si="5"/>
        <v>'0'</v>
      </c>
      <c r="T186" s="213" t="s">
        <v>8397</v>
      </c>
      <c r="V186" s="145" t="s">
        <v>338</v>
      </c>
      <c r="W186" s="145" t="s">
        <v>8491</v>
      </c>
      <c r="X186" s="145" t="s">
        <v>8588</v>
      </c>
      <c r="Y186" s="176" t="s">
        <v>1244</v>
      </c>
      <c r="Z186" s="176" t="s">
        <v>8588</v>
      </c>
      <c r="AA186" s="147">
        <f>COUNTIFS(EtaCliente!B:B,AB186,EtaCliente!B:B,"&gt;&amp;1")</f>
        <v>0</v>
      </c>
      <c r="AB186" s="146" t="str">
        <f>IF(TabClienteLocalidade4[[#This Row],[Cliente]]="","",TabClienteLocalidade4[[#This Row],[Cliente]]&amp;" - "&amp;TabClienteLocalidade4[[#This Row],[Localidade]])</f>
        <v>COMPESA - ARARIPINA</v>
      </c>
      <c r="AC186" s="191"/>
      <c r="AD186" s="191"/>
      <c r="AE186" s="191"/>
      <c r="AF186" s="191"/>
      <c r="AG186" s="191"/>
      <c r="AH186" s="191" t="str">
        <f>TabClienteLocalidade4[[#This Row],[Cliente]]&amp;" | "&amp;TabClienteLocalidade4[[#This Row],[Localidade]]</f>
        <v>COMPESA | ARARIPINA</v>
      </c>
    </row>
    <row r="187" spans="1:34" x14ac:dyDescent="0.2">
      <c r="A187" s="14" t="str">
        <f t="shared" si="4"/>
        <v>(731, 'COMPESA', 'ARARIPE', 'SERROLANDIA', 'SERROLANDIA, IPUBI', 'PE', '', '', '0'),</v>
      </c>
      <c r="B187" s="14" t="s">
        <v>8395</v>
      </c>
      <c r="C187" s="14">
        <v>731</v>
      </c>
      <c r="D187" s="14" t="s">
        <v>8399</v>
      </c>
      <c r="E187" s="14" t="str">
        <f>"'"&amp;TabClienteLocalidade4[[#This Row],[Cliente]]&amp;"'"</f>
        <v>'COMPESA'</v>
      </c>
      <c r="F187" s="14" t="s">
        <v>8399</v>
      </c>
      <c r="G187" s="14" t="str">
        <f>"'"&amp;TabClienteLocalidade4[[#This Row],[Regional]]&amp;"'"</f>
        <v>'ARARIPE'</v>
      </c>
      <c r="H187" s="14" t="s">
        <v>8399</v>
      </c>
      <c r="I187" s="14" t="str">
        <f>"'"&amp;TabClienteLocalidade4[[#This Row],[Localidade]]&amp;"'"</f>
        <v>'SERROLANDIA'</v>
      </c>
      <c r="J187" s="14" t="s">
        <v>8399</v>
      </c>
      <c r="K187" s="14" t="str">
        <f>"'"&amp;TabClienteLocalidade4[[#This Row],[Colunas2]]&amp;"'"</f>
        <v>'SERROLANDIA, IPUBI'</v>
      </c>
      <c r="L187" s="14" t="s">
        <v>8399</v>
      </c>
      <c r="M187" s="14" t="str">
        <f>"'"&amp;TabClienteLocalidade4[[#This Row],[UF]]&amp;"'"</f>
        <v>'PE'</v>
      </c>
      <c r="N187" s="14" t="s">
        <v>8399</v>
      </c>
      <c r="O187" s="14" t="str">
        <f>"'"&amp;IFERROR(TabClienteLocalidade4[[#This Row],[Lat]],"")&amp;"'"</f>
        <v>''</v>
      </c>
      <c r="P187" s="14" t="s">
        <v>8399</v>
      </c>
      <c r="Q187" s="14" t="str">
        <f>"'"&amp;IFERROR(TabClienteLocalidade4[[#This Row],[Log]],"")&amp;"'"</f>
        <v>''</v>
      </c>
      <c r="R187" s="14" t="s">
        <v>8399</v>
      </c>
      <c r="S187" s="14" t="str">
        <f t="shared" si="5"/>
        <v>'0'</v>
      </c>
      <c r="T187" s="213" t="s">
        <v>8397</v>
      </c>
      <c r="V187" s="145" t="s">
        <v>338</v>
      </c>
      <c r="W187" s="143" t="s">
        <v>8491</v>
      </c>
      <c r="X187" s="145" t="s">
        <v>8589</v>
      </c>
      <c r="Y187" s="176" t="s">
        <v>1244</v>
      </c>
      <c r="Z187" s="176" t="s">
        <v>8607</v>
      </c>
      <c r="AA187" s="147">
        <f>COUNTIFS(EtaCliente!B:B,AB187,EtaCliente!B:B,"&gt;&amp;1")</f>
        <v>0</v>
      </c>
      <c r="AB187" s="147" t="str">
        <f>IF(TabClienteLocalidade4[[#This Row],[Cliente]]="","",TabClienteLocalidade4[[#This Row],[Cliente]]&amp;" - "&amp;TabClienteLocalidade4[[#This Row],[Localidade]])</f>
        <v>COMPESA - SERROLANDIA</v>
      </c>
      <c r="AC187" s="191"/>
      <c r="AD187" s="191"/>
      <c r="AE187" s="191"/>
      <c r="AF187" s="191"/>
      <c r="AG187" s="191"/>
      <c r="AH187" s="191" t="str">
        <f>TabClienteLocalidade4[[#This Row],[Cliente]]&amp;" | "&amp;TabClienteLocalidade4[[#This Row],[Localidade]]</f>
        <v>COMPESA | SERROLANDIA</v>
      </c>
    </row>
    <row r="188" spans="1:34" x14ac:dyDescent="0.2">
      <c r="A188" s="14" t="str">
        <f t="shared" si="4"/>
        <v>(732, 'COMPESA', 'SAO FCO.', 'PETROLINA ETA I CENTRO', 'PETROLINA', 'PE', '-9.3896393', '-40.5018555', '0'),</v>
      </c>
      <c r="B188" s="14" t="s">
        <v>8395</v>
      </c>
      <c r="C188" s="14">
        <v>732</v>
      </c>
      <c r="D188" s="14" t="s">
        <v>8399</v>
      </c>
      <c r="E188" s="14" t="str">
        <f>"'"&amp;TabClienteLocalidade4[[#This Row],[Cliente]]&amp;"'"</f>
        <v>'COMPESA'</v>
      </c>
      <c r="F188" s="14" t="s">
        <v>8399</v>
      </c>
      <c r="G188" s="14" t="str">
        <f>"'"&amp;TabClienteLocalidade4[[#This Row],[Regional]]&amp;"'"</f>
        <v>'SAO FCO.'</v>
      </c>
      <c r="H188" s="14" t="s">
        <v>8399</v>
      </c>
      <c r="I188" s="14" t="str">
        <f>"'"&amp;TabClienteLocalidade4[[#This Row],[Localidade]]&amp;"'"</f>
        <v>'PETROLINA ETA I CENTRO'</v>
      </c>
      <c r="J188" s="14" t="s">
        <v>8399</v>
      </c>
      <c r="K188" s="14" t="str">
        <f>"'"&amp;TabClienteLocalidade4[[#This Row],[Colunas2]]&amp;"'"</f>
        <v>'PETROLINA'</v>
      </c>
      <c r="L188" s="14" t="s">
        <v>8399</v>
      </c>
      <c r="M188" s="14" t="str">
        <f>"'"&amp;TabClienteLocalidade4[[#This Row],[UF]]&amp;"'"</f>
        <v>'PE'</v>
      </c>
      <c r="N188" s="14" t="s">
        <v>8399</v>
      </c>
      <c r="O188" s="14" t="str">
        <f>"'"&amp;IFERROR(TabClienteLocalidade4[[#This Row],[Lat]],"")&amp;"'"</f>
        <v>'-9.3896393'</v>
      </c>
      <c r="P188" s="14" t="s">
        <v>8399</v>
      </c>
      <c r="Q188" s="14" t="str">
        <f>"'"&amp;IFERROR(TabClienteLocalidade4[[#This Row],[Log]],"")&amp;"'"</f>
        <v>'-40.5018555'</v>
      </c>
      <c r="R188" s="14" t="s">
        <v>8399</v>
      </c>
      <c r="S188" s="14" t="str">
        <f t="shared" si="5"/>
        <v>'0'</v>
      </c>
      <c r="T188" s="213" t="s">
        <v>8397</v>
      </c>
      <c r="V188" s="145" t="s">
        <v>338</v>
      </c>
      <c r="W188" s="143" t="s">
        <v>8492</v>
      </c>
      <c r="X188" s="145" t="s">
        <v>8590</v>
      </c>
      <c r="Y188" s="176" t="s">
        <v>1244</v>
      </c>
      <c r="Z188" s="176" t="s">
        <v>8282</v>
      </c>
      <c r="AA188" s="147">
        <f>COUNTIFS(EtaCliente!B:B,AB188,EtaCliente!B:B,"&gt;&amp;1")</f>
        <v>0</v>
      </c>
      <c r="AB188" s="147" t="str">
        <f>IF(TabClienteLocalidade4[[#This Row],[Cliente]]="","",TabClienteLocalidade4[[#This Row],[Cliente]]&amp;" - "&amp;TabClienteLocalidade4[[#This Row],[Localidade]])</f>
        <v>COMPESA - PETROLINA ETA I CENTRO</v>
      </c>
      <c r="AC188" s="191" t="s">
        <v>8843</v>
      </c>
      <c r="AD188" s="191" t="s">
        <v>8844</v>
      </c>
      <c r="AE188" s="191"/>
      <c r="AF188" s="191"/>
      <c r="AG188" s="191"/>
      <c r="AH188" s="191" t="str">
        <f>TabClienteLocalidade4[[#This Row],[Cliente]]&amp;" | "&amp;TabClienteLocalidade4[[#This Row],[Localidade]]</f>
        <v>COMPESA | PETROLINA ETA I CENTRO</v>
      </c>
    </row>
    <row r="189" spans="1:34" x14ac:dyDescent="0.2">
      <c r="A189" s="14" t="str">
        <f t="shared" si="4"/>
        <v>(733, 'COMPESA', 'SAO FCO.', 'PETROLINA ETA II INDUSTRIAL', 'PETROLINA', 'PE', '-9.4016429', '-40.5241241', '0'),</v>
      </c>
      <c r="B189" s="14" t="s">
        <v>8395</v>
      </c>
      <c r="C189" s="14">
        <v>733</v>
      </c>
      <c r="D189" s="14" t="s">
        <v>8399</v>
      </c>
      <c r="E189" s="14" t="str">
        <f>"'"&amp;TabClienteLocalidade4[[#This Row],[Cliente]]&amp;"'"</f>
        <v>'COMPESA'</v>
      </c>
      <c r="F189" s="14" t="s">
        <v>8399</v>
      </c>
      <c r="G189" s="14" t="str">
        <f>"'"&amp;TabClienteLocalidade4[[#This Row],[Regional]]&amp;"'"</f>
        <v>'SAO FCO.'</v>
      </c>
      <c r="H189" s="14" t="s">
        <v>8399</v>
      </c>
      <c r="I189" s="14" t="str">
        <f>"'"&amp;TabClienteLocalidade4[[#This Row],[Localidade]]&amp;"'"</f>
        <v>'PETROLINA ETA II INDUSTRIAL'</v>
      </c>
      <c r="J189" s="14" t="s">
        <v>8399</v>
      </c>
      <c r="K189" s="14" t="str">
        <f>"'"&amp;TabClienteLocalidade4[[#This Row],[Colunas2]]&amp;"'"</f>
        <v>'PETROLINA'</v>
      </c>
      <c r="L189" s="14" t="s">
        <v>8399</v>
      </c>
      <c r="M189" s="14" t="str">
        <f>"'"&amp;TabClienteLocalidade4[[#This Row],[UF]]&amp;"'"</f>
        <v>'PE'</v>
      </c>
      <c r="N189" s="14" t="s">
        <v>8399</v>
      </c>
      <c r="O189" s="14" t="str">
        <f>"'"&amp;IFERROR(TabClienteLocalidade4[[#This Row],[Lat]],"")&amp;"'"</f>
        <v>'-9.4016429'</v>
      </c>
      <c r="P189" s="14" t="s">
        <v>8399</v>
      </c>
      <c r="Q189" s="14" t="str">
        <f>"'"&amp;IFERROR(TabClienteLocalidade4[[#This Row],[Log]],"")&amp;"'"</f>
        <v>'-40.5241241'</v>
      </c>
      <c r="R189" s="14" t="s">
        <v>8399</v>
      </c>
      <c r="S189" s="14" t="str">
        <f t="shared" si="5"/>
        <v>'0'</v>
      </c>
      <c r="T189" s="213" t="s">
        <v>8397</v>
      </c>
      <c r="V189" s="145" t="s">
        <v>338</v>
      </c>
      <c r="W189" s="194" t="s">
        <v>8492</v>
      </c>
      <c r="X189" s="214" t="s">
        <v>8591</v>
      </c>
      <c r="Y189" s="191" t="s">
        <v>1244</v>
      </c>
      <c r="Z189" s="191" t="s">
        <v>8282</v>
      </c>
      <c r="AA189" s="191">
        <f>COUNTIFS(EtaCliente!B:B,AB189,EtaCliente!B:B,"&gt;&amp;1")</f>
        <v>0</v>
      </c>
      <c r="AB189" s="191" t="str">
        <f>IF(TabClienteLocalidade4[[#This Row],[Cliente]]="","",TabClienteLocalidade4[[#This Row],[Cliente]]&amp;" - "&amp;TabClienteLocalidade4[[#This Row],[Localidade]])</f>
        <v>COMPESA - PETROLINA ETA II INDUSTRIAL</v>
      </c>
      <c r="AC189" s="191" t="s">
        <v>8845</v>
      </c>
      <c r="AD189" s="191" t="s">
        <v>8846</v>
      </c>
      <c r="AE189" s="191"/>
      <c r="AF189" s="191"/>
      <c r="AG189" s="191"/>
      <c r="AH189" s="191" t="str">
        <f>TabClienteLocalidade4[[#This Row],[Cliente]]&amp;" | "&amp;TabClienteLocalidade4[[#This Row],[Localidade]]</f>
        <v>COMPESA | PETROLINA ETA II INDUSTRIAL</v>
      </c>
    </row>
    <row r="190" spans="1:34" x14ac:dyDescent="0.2">
      <c r="A190" s="14" t="str">
        <f t="shared" si="4"/>
        <v>(734, 'COMPESA', 'SAO FCO.', 'LAGOA GRANDE', 'LAGOA GRANDE', 'PE', '-9.0075229', '-40.2736454', '0'),</v>
      </c>
      <c r="B190" s="14" t="s">
        <v>8395</v>
      </c>
      <c r="C190" s="14">
        <v>734</v>
      </c>
      <c r="D190" s="14" t="s">
        <v>8399</v>
      </c>
      <c r="E190" s="14" t="str">
        <f>"'"&amp;TabClienteLocalidade4[[#This Row],[Cliente]]&amp;"'"</f>
        <v>'COMPESA'</v>
      </c>
      <c r="F190" s="14" t="s">
        <v>8399</v>
      </c>
      <c r="G190" s="14" t="str">
        <f>"'"&amp;TabClienteLocalidade4[[#This Row],[Regional]]&amp;"'"</f>
        <v>'SAO FCO.'</v>
      </c>
      <c r="H190" s="14" t="s">
        <v>8399</v>
      </c>
      <c r="I190" s="14" t="str">
        <f>"'"&amp;TabClienteLocalidade4[[#This Row],[Localidade]]&amp;"'"</f>
        <v>'LAGOA GRANDE'</v>
      </c>
      <c r="J190" s="14" t="s">
        <v>8399</v>
      </c>
      <c r="K190" s="14" t="str">
        <f>"'"&amp;TabClienteLocalidade4[[#This Row],[Colunas2]]&amp;"'"</f>
        <v>'LAGOA GRANDE'</v>
      </c>
      <c r="L190" s="14" t="s">
        <v>8399</v>
      </c>
      <c r="M190" s="14" t="str">
        <f>"'"&amp;TabClienteLocalidade4[[#This Row],[UF]]&amp;"'"</f>
        <v>'PE'</v>
      </c>
      <c r="N190" s="14" t="s">
        <v>8399</v>
      </c>
      <c r="O190" s="14" t="str">
        <f>"'"&amp;IFERROR(TabClienteLocalidade4[[#This Row],[Lat]],"")&amp;"'"</f>
        <v>'-9.0075229'</v>
      </c>
      <c r="P190" s="14" t="s">
        <v>8399</v>
      </c>
      <c r="Q190" s="14" t="str">
        <f>"'"&amp;IFERROR(TabClienteLocalidade4[[#This Row],[Log]],"")&amp;"'"</f>
        <v>'-40.2736454'</v>
      </c>
      <c r="R190" s="14" t="s">
        <v>8399</v>
      </c>
      <c r="S190" s="14" t="str">
        <f t="shared" si="5"/>
        <v>'0'</v>
      </c>
      <c r="T190" s="213" t="s">
        <v>8397</v>
      </c>
      <c r="V190" s="145" t="s">
        <v>338</v>
      </c>
      <c r="W190" s="143" t="s">
        <v>8492</v>
      </c>
      <c r="X190" s="145" t="s">
        <v>8592</v>
      </c>
      <c r="Y190" s="176" t="s">
        <v>1244</v>
      </c>
      <c r="Z190" s="176" t="s">
        <v>8592</v>
      </c>
      <c r="AA190" s="147">
        <f>COUNTIFS(EtaCliente!B:B,AB190,EtaCliente!B:B,"&gt;&amp;1")</f>
        <v>0</v>
      </c>
      <c r="AB190" s="147" t="str">
        <f>IF(TabClienteLocalidade4[[#This Row],[Cliente]]="","",TabClienteLocalidade4[[#This Row],[Cliente]]&amp;" - "&amp;TabClienteLocalidade4[[#This Row],[Localidade]])</f>
        <v>COMPESA - LAGOA GRANDE</v>
      </c>
      <c r="AC190" s="191" t="s">
        <v>8847</v>
      </c>
      <c r="AD190" s="191" t="s">
        <v>8848</v>
      </c>
      <c r="AE190" s="191"/>
      <c r="AF190" s="191"/>
      <c r="AG190" s="191"/>
      <c r="AH190" s="191" t="str">
        <f>TabClienteLocalidade4[[#This Row],[Cliente]]&amp;" | "&amp;TabClienteLocalidade4[[#This Row],[Localidade]]</f>
        <v>COMPESA | LAGOA GRANDE</v>
      </c>
    </row>
    <row r="191" spans="1:34" x14ac:dyDescent="0.2">
      <c r="A191" s="14" t="str">
        <f t="shared" si="4"/>
        <v>(735, 'COMPESA', 'SAO FCO.', 'PETROLINA - VITORIA', 'PETROLINA', 'PE', '-9.4115814', '-40.5377206', '0');</v>
      </c>
      <c r="B191" s="14" t="s">
        <v>8395</v>
      </c>
      <c r="C191" s="14">
        <v>735</v>
      </c>
      <c r="D191" s="14" t="s">
        <v>8399</v>
      </c>
      <c r="E191" s="14" t="str">
        <f>"'"&amp;TabClienteLocalidade4[[#This Row],[Cliente]]&amp;"'"</f>
        <v>'COMPESA'</v>
      </c>
      <c r="F191" s="14" t="s">
        <v>8399</v>
      </c>
      <c r="G191" s="14" t="str">
        <f>"'"&amp;TabClienteLocalidade4[[#This Row],[Regional]]&amp;"'"</f>
        <v>'SAO FCO.'</v>
      </c>
      <c r="H191" s="14" t="s">
        <v>8399</v>
      </c>
      <c r="I191" s="14" t="str">
        <f>"'"&amp;TabClienteLocalidade4[[#This Row],[Localidade]]&amp;"'"</f>
        <v>'PETROLINA - VITORIA'</v>
      </c>
      <c r="J191" s="14" t="s">
        <v>8399</v>
      </c>
      <c r="K191" s="14" t="str">
        <f>"'"&amp;TabClienteLocalidade4[[#This Row],[Colunas2]]&amp;"'"</f>
        <v>'PETROLINA'</v>
      </c>
      <c r="L191" s="14" t="s">
        <v>8399</v>
      </c>
      <c r="M191" s="14" t="str">
        <f>"'"&amp;TabClienteLocalidade4[[#This Row],[UF]]&amp;"'"</f>
        <v>'PE'</v>
      </c>
      <c r="N191" s="14" t="s">
        <v>8399</v>
      </c>
      <c r="O191" s="14" t="str">
        <f>"'"&amp;IFERROR(TabClienteLocalidade4[[#This Row],[Lat]],"")&amp;"'"</f>
        <v>'-9.4115814'</v>
      </c>
      <c r="P191" s="14" t="s">
        <v>8399</v>
      </c>
      <c r="Q191" s="14" t="str">
        <f>"'"&amp;IFERROR(TabClienteLocalidade4[[#This Row],[Log]],"")&amp;"'"</f>
        <v>'-40.5377206'</v>
      </c>
      <c r="R191" s="14" t="s">
        <v>8399</v>
      </c>
      <c r="S191" s="14" t="str">
        <f t="shared" si="5"/>
        <v>'0'</v>
      </c>
      <c r="T191" s="213" t="s">
        <v>8398</v>
      </c>
      <c r="V191" s="145" t="s">
        <v>338</v>
      </c>
      <c r="W191" s="143" t="s">
        <v>8492</v>
      </c>
      <c r="X191" s="145" t="s">
        <v>8593</v>
      </c>
      <c r="Y191" s="176" t="s">
        <v>1244</v>
      </c>
      <c r="Z191" s="176" t="s">
        <v>8282</v>
      </c>
      <c r="AA191" s="147">
        <f>COUNTIFS(EtaCliente!B:B,AB191,EtaCliente!B:B,"&gt;&amp;1")</f>
        <v>0</v>
      </c>
      <c r="AB191" s="147" t="str">
        <f>IF(TabClienteLocalidade4[[#This Row],[Cliente]]="","",TabClienteLocalidade4[[#This Row],[Cliente]]&amp;" - "&amp;TabClienteLocalidade4[[#This Row],[Localidade]])</f>
        <v>COMPESA - PETROLINA - VITORIA</v>
      </c>
      <c r="AC191" s="191" t="s">
        <v>8849</v>
      </c>
      <c r="AD191" s="191" t="s">
        <v>8850</v>
      </c>
      <c r="AE191" s="191"/>
      <c r="AF191" s="191"/>
      <c r="AG191" s="191"/>
      <c r="AH191" s="191" t="str">
        <f>TabClienteLocalidade4[[#This Row],[Cliente]]&amp;" | "&amp;TabClienteLocalidade4[[#This Row],[Localidade]]</f>
        <v>COMPESA | PETROLINA - VITORIA</v>
      </c>
    </row>
    <row r="192" spans="1:34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213"/>
    </row>
  </sheetData>
  <conditionalFormatting sqref="V3:AB191">
    <cfRule type="expression" dxfId="14" priority="3">
      <formula>$AA3&gt;0</formula>
    </cfRule>
  </conditionalFormatting>
  <conditionalFormatting sqref="AB3:AB191">
    <cfRule type="duplicateValues" dxfId="12" priority="1953"/>
  </conditionalFormatting>
  <conditionalFormatting sqref="C3:C191">
    <cfRule type="duplicateValues" dxfId="11" priority="1954"/>
  </conditionalFormatting>
  <conditionalFormatting sqref="AH3:AH191">
    <cfRule type="duplicateValues" dxfId="10" priority="1955"/>
  </conditionalFormatting>
  <dataValidations count="2">
    <dataValidation type="list" allowBlank="1" showInputMessage="1" showErrorMessage="1" sqref="W96:X96 X3:X95 X97:X191">
      <formula1>Localidades</formula1>
    </dataValidation>
    <dataValidation type="list" allowBlank="1" showInputMessage="1" showErrorMessage="1" sqref="V3:V191">
      <formula1>NomeCliente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51" id="{D0504218-FBCA-483C-B254-878895807CA7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4RedToBlack" iconId="1"/>
              <x14:cfIcon iconSet="3TrafficLights1" iconId="2"/>
              <x14:cfIcon iconSet="3TrafficLights1" iconId="0"/>
            </x14:iconSet>
          </x14:cfRule>
          <xm:sqref>AA3:AA191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6"/>
  <sheetViews>
    <sheetView workbookViewId="0">
      <selection activeCell="F3" sqref="F3"/>
    </sheetView>
  </sheetViews>
  <sheetFormatPr defaultRowHeight="15" x14ac:dyDescent="0.25"/>
  <cols>
    <col min="1" max="1" width="9.42578125" style="1" bestFit="1" customWidth="1"/>
    <col min="2" max="2" width="12.7109375" style="1" bestFit="1" customWidth="1"/>
    <col min="3" max="3" width="18.28515625" style="1" customWidth="1"/>
    <col min="4" max="4" width="45.28515625" style="1" customWidth="1"/>
    <col min="5" max="5" width="5.85546875" style="1" bestFit="1" customWidth="1"/>
    <col min="6" max="6" width="20.85546875" style="1" customWidth="1"/>
    <col min="7" max="7" width="12.5703125" style="1" customWidth="1"/>
    <col min="8" max="8" width="12.85546875" style="1" customWidth="1"/>
    <col min="9" max="11" width="15.5703125" style="1" customWidth="1"/>
    <col min="12" max="12" width="14.28515625" style="1" customWidth="1"/>
    <col min="13" max="13" width="7.7109375" style="1" customWidth="1"/>
    <col min="14" max="14" width="9.140625" style="1"/>
    <col min="15" max="15" width="9.140625" style="1" customWidth="1"/>
    <col min="16" max="16" width="56.42578125" style="1" bestFit="1" customWidth="1"/>
    <col min="17" max="16384" width="9.140625" style="1"/>
  </cols>
  <sheetData>
    <row r="1" spans="1:16" x14ac:dyDescent="0.25">
      <c r="A1" s="128" t="s">
        <v>7217</v>
      </c>
      <c r="D1" s="1" t="s">
        <v>4</v>
      </c>
    </row>
    <row r="2" spans="1:16" x14ac:dyDescent="0.25">
      <c r="A2" s="22" t="s">
        <v>519</v>
      </c>
      <c r="B2" s="3" t="s">
        <v>31</v>
      </c>
      <c r="C2" s="3" t="s">
        <v>65</v>
      </c>
      <c r="D2" s="3" t="s">
        <v>216</v>
      </c>
      <c r="E2" s="3" t="s">
        <v>7219</v>
      </c>
      <c r="F2" s="3" t="s">
        <v>7218</v>
      </c>
      <c r="G2" s="7" t="s">
        <v>114</v>
      </c>
      <c r="H2" s="28" t="s">
        <v>847</v>
      </c>
      <c r="I2" s="28" t="s">
        <v>848</v>
      </c>
      <c r="J2" s="112" t="s">
        <v>1826</v>
      </c>
      <c r="K2" s="28" t="s">
        <v>1827</v>
      </c>
      <c r="L2" s="28" t="s">
        <v>1487</v>
      </c>
      <c r="M2" s="7" t="s">
        <v>1592</v>
      </c>
      <c r="N2" s="7" t="s">
        <v>1235</v>
      </c>
      <c r="O2" s="69" t="s">
        <v>1249</v>
      </c>
      <c r="P2" s="7" t="s">
        <v>953</v>
      </c>
    </row>
    <row r="3" spans="1:16" x14ac:dyDescent="0.25">
      <c r="A3" s="75" t="s">
        <v>1625</v>
      </c>
      <c r="B3" s="79" t="s">
        <v>336</v>
      </c>
      <c r="C3" s="77"/>
      <c r="D3" s="79" t="s">
        <v>425</v>
      </c>
      <c r="E3" s="76" t="s">
        <v>1071</v>
      </c>
      <c r="F3" s="76"/>
      <c r="G3" s="78" t="e">
        <f>COUNTIFS(#REF!,TabClienteLocalidade18[[#This Row],[Localidade]],#REF!,TabClienteLocalidade18[[#This Row],[Cliente]],#REF!,TabClienteLocalidade18[[#Headers],[SBGCL-SCL]],#REF!,"ok")</f>
        <v>#REF!</v>
      </c>
      <c r="H3" s="78" t="e">
        <f>COUNTIFS(#REF!,TabClienteLocalidade18[[#This Row],[Localidade]],#REF!,TabClienteLocalidade18[[#This Row],[Cliente]],#REF!,TabClienteLocalidade18[[#Headers],[SBDPT-SPT]],#REF!,"ok")</f>
        <v>#REF!</v>
      </c>
      <c r="I3" s="78" t="e">
        <f>COUNTIFS(#REF!,TabClienteLocalidade18[[#This Row],[Localidade]],#REF!,TabClienteLocalidade18[[#This Row],[Cliente]],#REF!,TabClienteLocalidade18[[#Headers],[SBPAC-SPC]],#REF!,"ok")</f>
        <v>#REF!</v>
      </c>
      <c r="J3" s="78" t="e">
        <f>COUNTIFS(#REF!,TabClienteLocalidade18[[#This Row],[Localidade]],#REF!,TabClienteLocalidade18[[#This Row],[Cliente]],#REF!,TabClienteLocalidade18[[#Headers],[SBSEG-MCA]],#REF!,"ok")</f>
        <v>#REF!</v>
      </c>
      <c r="K3" s="78" t="e">
        <f>COUNTIFS(#REF!,TabClienteLocalidade18[[#This Row],[Localidade]],#REF!,TabClienteLocalidade18[[#This Row],[Cliente]],#REF!,TabClienteLocalidade18[[#Headers],[SBDSD-SDS]],#REF!,"ok")</f>
        <v>#REF!</v>
      </c>
      <c r="L3" s="78" t="e">
        <f>COUNTIFS(#REF!,TabClienteLocalidade18[[#This Row],[Localidade]],#REF!,TabClienteLocalidade18[[#This Row],[Cliente]],#REF!,TabClienteLocalidade18[[#Headers],[SBDXC-SDX]],#REF!,"ok")</f>
        <v>#REF!</v>
      </c>
      <c r="M3" s="78" t="e">
        <f>SUM(TabClienteLocalidade18[[#This Row],[SBGCL-SCL]:[SBDXC-SDX]])</f>
        <v>#REF!</v>
      </c>
      <c r="N3" s="78" t="e">
        <f>VLOOKUP(#REF!,Tabela20[],4,FALSE)</f>
        <v>#REF!</v>
      </c>
      <c r="O3" s="78"/>
      <c r="P3" s="78" t="str">
        <f>IF(TabClienteLocalidade18[[#This Row],[Cliente]]="","",TabClienteLocalidade18[[#This Row],[Cliente]]&amp;"-"&amp;TabClienteLocalidade18[[#This Row],[Localidade]])</f>
        <v>CAB AGRESTE-PILAR</v>
      </c>
    </row>
    <row r="4" spans="1:16" x14ac:dyDescent="0.25">
      <c r="A4" s="75" t="s">
        <v>1624</v>
      </c>
      <c r="B4" s="79" t="s">
        <v>336</v>
      </c>
      <c r="C4" s="77"/>
      <c r="D4" s="79" t="s">
        <v>1554</v>
      </c>
      <c r="E4" s="76" t="s">
        <v>1071</v>
      </c>
      <c r="F4" s="76"/>
      <c r="G4" s="78" t="e">
        <f>COUNTIFS(#REF!,TabClienteLocalidade18[[#This Row],[Localidade]],#REF!,TabClienteLocalidade18[[#This Row],[Cliente]],#REF!,TabClienteLocalidade18[[#Headers],[SBGCL-SCL]],#REF!,"ok")</f>
        <v>#REF!</v>
      </c>
      <c r="H4" s="78" t="e">
        <f>COUNTIFS(#REF!,TabClienteLocalidade18[[#This Row],[Localidade]],#REF!,TabClienteLocalidade18[[#This Row],[Cliente]],#REF!,TabClienteLocalidade18[[#Headers],[SBDPT-SPT]],#REF!,"ok")</f>
        <v>#REF!</v>
      </c>
      <c r="I4" s="78" t="e">
        <f>COUNTIFS(#REF!,TabClienteLocalidade18[[#This Row],[Localidade]],#REF!,TabClienteLocalidade18[[#This Row],[Cliente]],#REF!,TabClienteLocalidade18[[#Headers],[SBPAC-SPC]],#REF!,"ok")</f>
        <v>#REF!</v>
      </c>
      <c r="J4" s="78" t="e">
        <f>COUNTIFS(#REF!,TabClienteLocalidade18[[#This Row],[Localidade]],#REF!,TabClienteLocalidade18[[#This Row],[Cliente]],#REF!,TabClienteLocalidade18[[#Headers],[SBSEG-MCA]],#REF!,"ok")</f>
        <v>#REF!</v>
      </c>
      <c r="K4" s="78" t="e">
        <f>COUNTIFS(#REF!,TabClienteLocalidade18[[#This Row],[Localidade]],#REF!,TabClienteLocalidade18[[#This Row],[Cliente]],#REF!,TabClienteLocalidade18[[#Headers],[SBDSD-SDS]],#REF!,"ok")</f>
        <v>#REF!</v>
      </c>
      <c r="L4" s="78" t="e">
        <f>COUNTIFS(#REF!,TabClienteLocalidade18[[#This Row],[Localidade]],#REF!,TabClienteLocalidade18[[#This Row],[Cliente]],#REF!,TabClienteLocalidade18[[#Headers],[SBDXC-SDX]],#REF!,"ok")</f>
        <v>#REF!</v>
      </c>
      <c r="M4" s="78" t="e">
        <f>SUM(TabClienteLocalidade18[[#This Row],[SBGCL-SCL]:[SBDXC-SDX]])</f>
        <v>#REF!</v>
      </c>
      <c r="N4" s="78" t="e">
        <f>VLOOKUP(#REF!,Tabela20[],4,FALSE)</f>
        <v>#REF!</v>
      </c>
      <c r="O4" s="78"/>
      <c r="P4" s="78" t="str">
        <f>IF(TabClienteLocalidade18[[#This Row],[Cliente]]="","",TabClienteLocalidade18[[#This Row],[Cliente]]&amp;"-"&amp;TabClienteLocalidade18[[#This Row],[Localidade]])</f>
        <v>CAB AGRESTE-SAO BRAS/AL (ETA-MORRO DO GAIA)</v>
      </c>
    </row>
    <row r="5" spans="1:16" x14ac:dyDescent="0.25">
      <c r="A5" s="75" t="s">
        <v>1277</v>
      </c>
      <c r="B5" s="5" t="s">
        <v>133</v>
      </c>
      <c r="C5" s="5"/>
      <c r="D5" s="19" t="s">
        <v>340</v>
      </c>
      <c r="E5" s="76" t="s">
        <v>2980</v>
      </c>
      <c r="F5" s="76" t="s">
        <v>2981</v>
      </c>
      <c r="G5" s="24" t="e">
        <f>COUNTIFS(#REF!,TabClienteLocalidade18[[#This Row],[Localidade]],#REF!,TabClienteLocalidade18[[#This Row],[Cliente]],#REF!,TabClienteLocalidade18[[#Headers],[SBGCL-SCL]],#REF!,"ok")</f>
        <v>#REF!</v>
      </c>
      <c r="H5" s="24" t="e">
        <f>COUNTIFS(#REF!,TabClienteLocalidade18[[#This Row],[Localidade]],#REF!,TabClienteLocalidade18[[#This Row],[Cliente]],#REF!,TabClienteLocalidade18[[#Headers],[SBDPT-SPT]],#REF!,"ok")</f>
        <v>#REF!</v>
      </c>
      <c r="I5" s="24" t="e">
        <f>COUNTIFS(#REF!,TabClienteLocalidade18[[#This Row],[Localidade]],#REF!,TabClienteLocalidade18[[#This Row],[Cliente]],#REF!,TabClienteLocalidade18[[#Headers],[SBPAC-SPC]],#REF!,"ok")</f>
        <v>#REF!</v>
      </c>
      <c r="J5" s="24" t="e">
        <f>COUNTIFS(#REF!,TabClienteLocalidade18[[#This Row],[Localidade]],#REF!,TabClienteLocalidade18[[#This Row],[Cliente]],#REF!,TabClienteLocalidade18[[#Headers],[SBSEG-MCA]],#REF!,"ok")</f>
        <v>#REF!</v>
      </c>
      <c r="K5" s="24" t="e">
        <f>COUNTIFS(#REF!,TabClienteLocalidade18[[#This Row],[Localidade]],#REF!,TabClienteLocalidade18[[#This Row],[Cliente]],#REF!,TabClienteLocalidade18[[#Headers],[SBDSD-SDS]],#REF!,"ok")</f>
        <v>#REF!</v>
      </c>
      <c r="L5" s="24" t="e">
        <f>COUNTIFS(#REF!,TabClienteLocalidade18[[#This Row],[Localidade]],#REF!,TabClienteLocalidade18[[#This Row],[Cliente]],#REF!,TabClienteLocalidade18[[#Headers],[SBDXC-SDX]],#REF!,"ok")</f>
        <v>#REF!</v>
      </c>
      <c r="M5" s="24" t="e">
        <f>SUM(TabClienteLocalidade18[[#This Row],[SBGCL-SCL]:[SBDXC-SDX]])</f>
        <v>#REF!</v>
      </c>
      <c r="N5" s="24" t="e">
        <f>VLOOKUP(#REF!,Tabela20[],4,FALSE)</f>
        <v>#REF!</v>
      </c>
      <c r="O5" s="24"/>
      <c r="P5" s="24" t="str">
        <f>IF(TabClienteLocalidade18[[#This Row],[Cliente]]="","",TabClienteLocalidade18[[#This Row],[Cliente]]&amp;"-"&amp;TabClienteLocalidade18[[#This Row],[Localidade]])</f>
        <v>CAERN-ACARI</v>
      </c>
    </row>
    <row r="6" spans="1:16" x14ac:dyDescent="0.25">
      <c r="A6" s="75" t="s">
        <v>1278</v>
      </c>
      <c r="B6" s="5" t="s">
        <v>133</v>
      </c>
      <c r="C6" s="5"/>
      <c r="D6" s="76" t="s">
        <v>1490</v>
      </c>
      <c r="E6" s="76" t="s">
        <v>2980</v>
      </c>
      <c r="F6" s="76"/>
      <c r="G6" s="24" t="e">
        <f>COUNTIFS(#REF!,TabClienteLocalidade18[[#This Row],[Localidade]],#REF!,TabClienteLocalidade18[[#This Row],[Cliente]],#REF!,TabClienteLocalidade18[[#Headers],[SBGCL-SCL]],#REF!,"ok")</f>
        <v>#REF!</v>
      </c>
      <c r="H6" s="24" t="e">
        <f>COUNTIFS(#REF!,TabClienteLocalidade18[[#This Row],[Localidade]],#REF!,TabClienteLocalidade18[[#This Row],[Cliente]],#REF!,TabClienteLocalidade18[[#Headers],[SBDPT-SPT]],#REF!,"ok")</f>
        <v>#REF!</v>
      </c>
      <c r="I6" s="24" t="e">
        <f>COUNTIFS(#REF!,TabClienteLocalidade18[[#This Row],[Localidade]],#REF!,TabClienteLocalidade18[[#This Row],[Cliente]],#REF!,TabClienteLocalidade18[[#Headers],[SBPAC-SPC]],#REF!,"ok")</f>
        <v>#REF!</v>
      </c>
      <c r="J6" s="24" t="e">
        <f>COUNTIFS(#REF!,TabClienteLocalidade18[[#This Row],[Localidade]],#REF!,TabClienteLocalidade18[[#This Row],[Cliente]],#REF!,TabClienteLocalidade18[[#Headers],[SBSEG-MCA]],#REF!,"ok")</f>
        <v>#REF!</v>
      </c>
      <c r="K6" s="24" t="e">
        <f>COUNTIFS(#REF!,TabClienteLocalidade18[[#This Row],[Localidade]],#REF!,TabClienteLocalidade18[[#This Row],[Cliente]],#REF!,TabClienteLocalidade18[[#Headers],[SBDSD-SDS]],#REF!,"ok")</f>
        <v>#REF!</v>
      </c>
      <c r="L6" s="24" t="e">
        <f>COUNTIFS(#REF!,TabClienteLocalidade18[[#This Row],[Localidade]],#REF!,TabClienteLocalidade18[[#This Row],[Cliente]],#REF!,TabClienteLocalidade18[[#Headers],[SBDXC-SDX]],#REF!,"ok")</f>
        <v>#REF!</v>
      </c>
      <c r="M6" s="24" t="e">
        <f>SUM(TabClienteLocalidade18[[#This Row],[SBGCL-SCL]:[SBDXC-SDX]])</f>
        <v>#REF!</v>
      </c>
      <c r="N6" s="24" t="e">
        <f>VLOOKUP(#REF!,Tabela20[],4,FALSE)</f>
        <v>#REF!</v>
      </c>
      <c r="O6" s="24"/>
      <c r="P6" s="24" t="str">
        <f>IF(TabClienteLocalidade18[[#This Row],[Cliente]]="","",TabClienteLocalidade18[[#This Row],[Cliente]]&amp;"-"&amp;TabClienteLocalidade18[[#This Row],[Localidade]])</f>
        <v>CAERN-ADUTORA DO BOQUEIRAO</v>
      </c>
    </row>
    <row r="7" spans="1:16" x14ac:dyDescent="0.25">
      <c r="A7" s="75" t="s">
        <v>1279</v>
      </c>
      <c r="B7" s="5" t="s">
        <v>133</v>
      </c>
      <c r="C7" s="5"/>
      <c r="D7" s="19" t="s">
        <v>341</v>
      </c>
      <c r="E7" s="76" t="s">
        <v>2980</v>
      </c>
      <c r="F7" s="76" t="s">
        <v>2987</v>
      </c>
      <c r="G7" s="24" t="e">
        <f>COUNTIFS(#REF!,TabClienteLocalidade18[[#This Row],[Localidade]],#REF!,TabClienteLocalidade18[[#This Row],[Cliente]],#REF!,TabClienteLocalidade18[[#Headers],[SBGCL-SCL]],#REF!,"ok")</f>
        <v>#REF!</v>
      </c>
      <c r="H7" s="24" t="e">
        <f>COUNTIFS(#REF!,TabClienteLocalidade18[[#This Row],[Localidade]],#REF!,TabClienteLocalidade18[[#This Row],[Cliente]],#REF!,TabClienteLocalidade18[[#Headers],[SBDPT-SPT]],#REF!,"ok")</f>
        <v>#REF!</v>
      </c>
      <c r="I7" s="24" t="e">
        <f>COUNTIFS(#REF!,TabClienteLocalidade18[[#This Row],[Localidade]],#REF!,TabClienteLocalidade18[[#This Row],[Cliente]],#REF!,TabClienteLocalidade18[[#Headers],[SBPAC-SPC]],#REF!,"ok")</f>
        <v>#REF!</v>
      </c>
      <c r="J7" s="24" t="e">
        <f>COUNTIFS(#REF!,TabClienteLocalidade18[[#This Row],[Localidade]],#REF!,TabClienteLocalidade18[[#This Row],[Cliente]],#REF!,TabClienteLocalidade18[[#Headers],[SBSEG-MCA]],#REF!,"ok")</f>
        <v>#REF!</v>
      </c>
      <c r="K7" s="24" t="e">
        <f>COUNTIFS(#REF!,TabClienteLocalidade18[[#This Row],[Localidade]],#REF!,TabClienteLocalidade18[[#This Row],[Cliente]],#REF!,TabClienteLocalidade18[[#Headers],[SBDSD-SDS]],#REF!,"ok")</f>
        <v>#REF!</v>
      </c>
      <c r="L7" s="24" t="e">
        <f>COUNTIFS(#REF!,TabClienteLocalidade18[[#This Row],[Localidade]],#REF!,TabClienteLocalidade18[[#This Row],[Cliente]],#REF!,TabClienteLocalidade18[[#Headers],[SBDXC-SDX]],#REF!,"ok")</f>
        <v>#REF!</v>
      </c>
      <c r="M7" s="24" t="e">
        <f>SUM(TabClienteLocalidade18[[#This Row],[SBGCL-SCL]:[SBDXC-SDX]])</f>
        <v>#REF!</v>
      </c>
      <c r="N7" s="24" t="e">
        <f>VLOOKUP(#REF!,Tabela20[],4,FALSE)</f>
        <v>#REF!</v>
      </c>
      <c r="O7" s="24"/>
      <c r="P7" s="24" t="str">
        <f>IF(TabClienteLocalidade18[[#This Row],[Cliente]]="","",TabClienteLocalidade18[[#This Row],[Cliente]]&amp;"-"&amp;TabClienteLocalidade18[[#This Row],[Localidade]])</f>
        <v>CAERN-ALTO RODRIGUES</v>
      </c>
    </row>
    <row r="8" spans="1:16" x14ac:dyDescent="0.25">
      <c r="A8" s="75" t="s">
        <v>1280</v>
      </c>
      <c r="B8" s="5" t="s">
        <v>133</v>
      </c>
      <c r="C8" s="5"/>
      <c r="D8" s="76" t="s">
        <v>1492</v>
      </c>
      <c r="E8" s="76" t="s">
        <v>2980</v>
      </c>
      <c r="F8" s="76" t="s">
        <v>2988</v>
      </c>
      <c r="G8" s="24" t="e">
        <f>COUNTIFS(#REF!,TabClienteLocalidade18[[#This Row],[Localidade]],#REF!,TabClienteLocalidade18[[#This Row],[Cliente]],#REF!,TabClienteLocalidade18[[#Headers],[SBGCL-SCL]],#REF!,"ok")</f>
        <v>#REF!</v>
      </c>
      <c r="H8" s="24" t="e">
        <f>COUNTIFS(#REF!,TabClienteLocalidade18[[#This Row],[Localidade]],#REF!,TabClienteLocalidade18[[#This Row],[Cliente]],#REF!,TabClienteLocalidade18[[#Headers],[SBDPT-SPT]],#REF!,"ok")</f>
        <v>#REF!</v>
      </c>
      <c r="I8" s="24" t="e">
        <f>COUNTIFS(#REF!,TabClienteLocalidade18[[#This Row],[Localidade]],#REF!,TabClienteLocalidade18[[#This Row],[Cliente]],#REF!,TabClienteLocalidade18[[#Headers],[SBPAC-SPC]],#REF!,"ok")</f>
        <v>#REF!</v>
      </c>
      <c r="J8" s="24" t="e">
        <f>COUNTIFS(#REF!,TabClienteLocalidade18[[#This Row],[Localidade]],#REF!,TabClienteLocalidade18[[#This Row],[Cliente]],#REF!,TabClienteLocalidade18[[#Headers],[SBSEG-MCA]],#REF!,"ok")</f>
        <v>#REF!</v>
      </c>
      <c r="K8" s="24" t="e">
        <f>COUNTIFS(#REF!,TabClienteLocalidade18[[#This Row],[Localidade]],#REF!,TabClienteLocalidade18[[#This Row],[Cliente]],#REF!,TabClienteLocalidade18[[#Headers],[SBDSD-SDS]],#REF!,"ok")</f>
        <v>#REF!</v>
      </c>
      <c r="L8" s="24" t="e">
        <f>COUNTIFS(#REF!,TabClienteLocalidade18[[#This Row],[Localidade]],#REF!,TabClienteLocalidade18[[#This Row],[Cliente]],#REF!,TabClienteLocalidade18[[#Headers],[SBDXC-SDX]],#REF!,"ok")</f>
        <v>#REF!</v>
      </c>
      <c r="M8" s="24" t="e">
        <f>SUM(TabClienteLocalidade18[[#This Row],[SBGCL-SCL]:[SBDXC-SDX]])</f>
        <v>#REF!</v>
      </c>
      <c r="N8" s="24" t="e">
        <f>VLOOKUP(#REF!,Tabela20[],4,FALSE)</f>
        <v>#REF!</v>
      </c>
      <c r="O8" s="24"/>
      <c r="P8" s="24" t="str">
        <f>IF(TabClienteLocalidade18[[#This Row],[Cliente]]="","",TabClienteLocalidade18[[#This Row],[Cliente]]&amp;"-"&amp;TabClienteLocalidade18[[#This Row],[Localidade]])</f>
        <v>CAERN-ANGICO - ADUTORA SERTAO CENTRAL</v>
      </c>
    </row>
    <row r="9" spans="1:16" x14ac:dyDescent="0.25">
      <c r="A9" s="75" t="s">
        <v>1281</v>
      </c>
      <c r="B9" s="5" t="s">
        <v>133</v>
      </c>
      <c r="C9" s="5"/>
      <c r="D9" s="19" t="s">
        <v>342</v>
      </c>
      <c r="E9" s="76" t="s">
        <v>2980</v>
      </c>
      <c r="F9" s="76"/>
      <c r="G9" s="24" t="e">
        <f>COUNTIFS(#REF!,TabClienteLocalidade18[[#This Row],[Localidade]],#REF!,TabClienteLocalidade18[[#This Row],[Cliente]],#REF!,TabClienteLocalidade18[[#Headers],[SBGCL-SCL]],#REF!,"ok")</f>
        <v>#REF!</v>
      </c>
      <c r="H9" s="24" t="e">
        <f>COUNTIFS(#REF!,TabClienteLocalidade18[[#This Row],[Localidade]],#REF!,TabClienteLocalidade18[[#This Row],[Cliente]],#REF!,TabClienteLocalidade18[[#Headers],[SBDPT-SPT]],#REF!,"ok")</f>
        <v>#REF!</v>
      </c>
      <c r="I9" s="24" t="e">
        <f>COUNTIFS(#REF!,TabClienteLocalidade18[[#This Row],[Localidade]],#REF!,TabClienteLocalidade18[[#This Row],[Cliente]],#REF!,TabClienteLocalidade18[[#Headers],[SBPAC-SPC]],#REF!,"ok")</f>
        <v>#REF!</v>
      </c>
      <c r="J9" s="24" t="e">
        <f>COUNTIFS(#REF!,TabClienteLocalidade18[[#This Row],[Localidade]],#REF!,TabClienteLocalidade18[[#This Row],[Cliente]],#REF!,TabClienteLocalidade18[[#Headers],[SBSEG-MCA]],#REF!,"ok")</f>
        <v>#REF!</v>
      </c>
      <c r="K9" s="24" t="e">
        <f>COUNTIFS(#REF!,TabClienteLocalidade18[[#This Row],[Localidade]],#REF!,TabClienteLocalidade18[[#This Row],[Cliente]],#REF!,TabClienteLocalidade18[[#Headers],[SBDSD-SDS]],#REF!,"ok")</f>
        <v>#REF!</v>
      </c>
      <c r="L9" s="24" t="e">
        <f>COUNTIFS(#REF!,TabClienteLocalidade18[[#This Row],[Localidade]],#REF!,TabClienteLocalidade18[[#This Row],[Cliente]],#REF!,TabClienteLocalidade18[[#Headers],[SBDXC-SDX]],#REF!,"ok")</f>
        <v>#REF!</v>
      </c>
      <c r="M9" s="24" t="e">
        <f>SUM(TabClienteLocalidade18[[#This Row],[SBGCL-SCL]:[SBDXC-SDX]])</f>
        <v>#REF!</v>
      </c>
      <c r="N9" s="24" t="e">
        <f>VLOOKUP(#REF!,Tabela20[],4,FALSE)</f>
        <v>#REF!</v>
      </c>
      <c r="O9" s="24"/>
      <c r="P9" s="24" t="str">
        <f>IF(TabClienteLocalidade18[[#This Row],[Cliente]]="","",TabClienteLocalidade18[[#This Row],[Cliente]]&amp;"-"&amp;TabClienteLocalidade18[[#This Row],[Localidade]])</f>
        <v>CAERN-APODI</v>
      </c>
    </row>
    <row r="10" spans="1:16" x14ac:dyDescent="0.25">
      <c r="A10" s="75" t="s">
        <v>1287</v>
      </c>
      <c r="B10" s="5" t="s">
        <v>133</v>
      </c>
      <c r="C10" s="80"/>
      <c r="D10" s="19" t="s">
        <v>343</v>
      </c>
      <c r="E10" s="76" t="s">
        <v>2980</v>
      </c>
      <c r="F10" s="76"/>
      <c r="G10" s="81" t="e">
        <f>COUNTIFS(#REF!,TabClienteLocalidade18[[#This Row],[Localidade]],#REF!,TabClienteLocalidade18[[#This Row],[Cliente]],#REF!,TabClienteLocalidade18[[#Headers],[SBGCL-SCL]],#REF!,"ok")</f>
        <v>#REF!</v>
      </c>
      <c r="H10" s="81" t="e">
        <f>COUNTIFS(#REF!,TabClienteLocalidade18[[#This Row],[Localidade]],#REF!,TabClienteLocalidade18[[#This Row],[Cliente]],#REF!,TabClienteLocalidade18[[#Headers],[SBDPT-SPT]],#REF!,"ok")</f>
        <v>#REF!</v>
      </c>
      <c r="I10" s="81" t="e">
        <f>COUNTIFS(#REF!,TabClienteLocalidade18[[#This Row],[Localidade]],#REF!,TabClienteLocalidade18[[#This Row],[Cliente]],#REF!,TabClienteLocalidade18[[#Headers],[SBPAC-SPC]],#REF!,"ok")</f>
        <v>#REF!</v>
      </c>
      <c r="J10" s="81" t="e">
        <f>COUNTIFS(#REF!,TabClienteLocalidade18[[#This Row],[Localidade]],#REF!,TabClienteLocalidade18[[#This Row],[Cliente]],#REF!,TabClienteLocalidade18[[#Headers],[SBSEG-MCA]],#REF!,"ok")</f>
        <v>#REF!</v>
      </c>
      <c r="K10" s="81" t="e">
        <f>COUNTIFS(#REF!,TabClienteLocalidade18[[#This Row],[Localidade]],#REF!,TabClienteLocalidade18[[#This Row],[Cliente]],#REF!,TabClienteLocalidade18[[#Headers],[SBDSD-SDS]],#REF!,"ok")</f>
        <v>#REF!</v>
      </c>
      <c r="L10" s="81" t="e">
        <f>COUNTIFS(#REF!,TabClienteLocalidade18[[#This Row],[Localidade]],#REF!,TabClienteLocalidade18[[#This Row],[Cliente]],#REF!,TabClienteLocalidade18[[#Headers],[SBDXC-SDX]],#REF!,"ok")</f>
        <v>#REF!</v>
      </c>
      <c r="M10" s="81" t="e">
        <f>SUM(TabClienteLocalidade18[[#This Row],[SBGCL-SCL]:[SBDXC-SDX]])</f>
        <v>#REF!</v>
      </c>
      <c r="N10" s="81" t="e">
        <f>VLOOKUP(#REF!,Tabela20[],4,FALSE)</f>
        <v>#REF!</v>
      </c>
      <c r="O10" s="81"/>
      <c r="P10" s="24" t="str">
        <f>IF(TabClienteLocalidade18[[#This Row],[Cliente]]="","",TabClienteLocalidade18[[#This Row],[Cliente]]&amp;"-"&amp;TabClienteLocalidade18[[#This Row],[Localidade]])</f>
        <v>CAERN-AREIA BRANCA</v>
      </c>
    </row>
    <row r="11" spans="1:16" x14ac:dyDescent="0.25">
      <c r="A11" s="75" t="s">
        <v>1288</v>
      </c>
      <c r="B11" s="5" t="s">
        <v>133</v>
      </c>
      <c r="C11" s="80"/>
      <c r="D11" s="76" t="s">
        <v>211</v>
      </c>
      <c r="E11" s="76" t="s">
        <v>2980</v>
      </c>
      <c r="F11" s="76"/>
      <c r="G11" s="81" t="e">
        <f>COUNTIFS(#REF!,TabClienteLocalidade18[[#This Row],[Localidade]],#REF!,TabClienteLocalidade18[[#This Row],[Cliente]],#REF!,TabClienteLocalidade18[[#Headers],[SBGCL-SCL]],#REF!,"ok")</f>
        <v>#REF!</v>
      </c>
      <c r="H11" s="81" t="e">
        <f>COUNTIFS(#REF!,TabClienteLocalidade18[[#This Row],[Localidade]],#REF!,TabClienteLocalidade18[[#This Row],[Cliente]],#REF!,TabClienteLocalidade18[[#Headers],[SBDPT-SPT]],#REF!,"ok")</f>
        <v>#REF!</v>
      </c>
      <c r="I11" s="81" t="e">
        <f>COUNTIFS(#REF!,TabClienteLocalidade18[[#This Row],[Localidade]],#REF!,TabClienteLocalidade18[[#This Row],[Cliente]],#REF!,TabClienteLocalidade18[[#Headers],[SBPAC-SPC]],#REF!,"ok")</f>
        <v>#REF!</v>
      </c>
      <c r="J11" s="81" t="e">
        <f>COUNTIFS(#REF!,TabClienteLocalidade18[[#This Row],[Localidade]],#REF!,TabClienteLocalidade18[[#This Row],[Cliente]],#REF!,TabClienteLocalidade18[[#Headers],[SBSEG-MCA]],#REF!,"ok")</f>
        <v>#REF!</v>
      </c>
      <c r="K11" s="81" t="e">
        <f>COUNTIFS(#REF!,TabClienteLocalidade18[[#This Row],[Localidade]],#REF!,TabClienteLocalidade18[[#This Row],[Cliente]],#REF!,TabClienteLocalidade18[[#Headers],[SBDSD-SDS]],#REF!,"ok")</f>
        <v>#REF!</v>
      </c>
      <c r="L11" s="81" t="e">
        <f>COUNTIFS(#REF!,TabClienteLocalidade18[[#This Row],[Localidade]],#REF!,TabClienteLocalidade18[[#This Row],[Cliente]],#REF!,TabClienteLocalidade18[[#Headers],[SBDXC-SDX]],#REF!,"ok")</f>
        <v>#REF!</v>
      </c>
      <c r="M11" s="81" t="e">
        <f>SUM(TabClienteLocalidade18[[#This Row],[SBGCL-SCL]:[SBDXC-SDX]])</f>
        <v>#REF!</v>
      </c>
      <c r="N11" s="81" t="e">
        <f>VLOOKUP(#REF!,Tabela20[],4,FALSE)</f>
        <v>#REF!</v>
      </c>
      <c r="O11" s="81"/>
      <c r="P11" s="24" t="str">
        <f>IF(TabClienteLocalidade18[[#This Row],[Cliente]]="","",TabClienteLocalidade18[[#This Row],[Cliente]]&amp;"-"&amp;TabClienteLocalidade18[[#This Row],[Localidade]])</f>
        <v>CAERN-ASSU</v>
      </c>
    </row>
    <row r="12" spans="1:16" x14ac:dyDescent="0.25">
      <c r="A12" s="75" t="s">
        <v>1289</v>
      </c>
      <c r="B12" s="5" t="s">
        <v>133</v>
      </c>
      <c r="C12" s="80"/>
      <c r="D12" s="19" t="s">
        <v>1580</v>
      </c>
      <c r="E12" s="76" t="s">
        <v>2980</v>
      </c>
      <c r="F12" s="76"/>
      <c r="G12" s="81" t="e">
        <f>COUNTIFS(#REF!,TabClienteLocalidade18[[#This Row],[Localidade]],#REF!,TabClienteLocalidade18[[#This Row],[Cliente]],#REF!,TabClienteLocalidade18[[#Headers],[SBGCL-SCL]],#REF!,"ok")</f>
        <v>#REF!</v>
      </c>
      <c r="H12" s="81" t="e">
        <f>COUNTIFS(#REF!,TabClienteLocalidade18[[#This Row],[Localidade]],#REF!,TabClienteLocalidade18[[#This Row],[Cliente]],#REF!,TabClienteLocalidade18[[#Headers],[SBDPT-SPT]],#REF!,"ok")</f>
        <v>#REF!</v>
      </c>
      <c r="I12" s="81" t="e">
        <f>COUNTIFS(#REF!,TabClienteLocalidade18[[#This Row],[Localidade]],#REF!,TabClienteLocalidade18[[#This Row],[Cliente]],#REF!,TabClienteLocalidade18[[#Headers],[SBPAC-SPC]],#REF!,"ok")</f>
        <v>#REF!</v>
      </c>
      <c r="J12" s="81" t="e">
        <f>COUNTIFS(#REF!,TabClienteLocalidade18[[#This Row],[Localidade]],#REF!,TabClienteLocalidade18[[#This Row],[Cliente]],#REF!,TabClienteLocalidade18[[#Headers],[SBSEG-MCA]],#REF!,"ok")</f>
        <v>#REF!</v>
      </c>
      <c r="K12" s="81" t="e">
        <f>COUNTIFS(#REF!,TabClienteLocalidade18[[#This Row],[Localidade]],#REF!,TabClienteLocalidade18[[#This Row],[Cliente]],#REF!,TabClienteLocalidade18[[#Headers],[SBDSD-SDS]],#REF!,"ok")</f>
        <v>#REF!</v>
      </c>
      <c r="L12" s="81" t="e">
        <f>COUNTIFS(#REF!,TabClienteLocalidade18[[#This Row],[Localidade]],#REF!,TabClienteLocalidade18[[#This Row],[Cliente]],#REF!,TabClienteLocalidade18[[#Headers],[SBDXC-SDX]],#REF!,"ok")</f>
        <v>#REF!</v>
      </c>
      <c r="M12" s="81" t="e">
        <f>SUM(TabClienteLocalidade18[[#This Row],[SBGCL-SCL]:[SBDXC-SDX]])</f>
        <v>#REF!</v>
      </c>
      <c r="N12" s="81" t="e">
        <f>VLOOKUP(#REF!,Tabela20[],4,FALSE)</f>
        <v>#REF!</v>
      </c>
      <c r="O12" s="81"/>
      <c r="P12" s="24" t="str">
        <f>IF(TabClienteLocalidade18[[#This Row],[Cliente]]="","",TabClienteLocalidade18[[#This Row],[Cliente]]&amp;"-"&amp;TabClienteLocalidade18[[#This Row],[Localidade]])</f>
        <v xml:space="preserve">CAERN-ASSU - JERONIMO ROSADO - EB - 1 </v>
      </c>
    </row>
    <row r="13" spans="1:16" x14ac:dyDescent="0.25">
      <c r="A13" s="75" t="s">
        <v>1290</v>
      </c>
      <c r="B13" s="5" t="s">
        <v>133</v>
      </c>
      <c r="C13" s="80"/>
      <c r="D13" s="19" t="s">
        <v>1565</v>
      </c>
      <c r="E13" s="76" t="s">
        <v>2980</v>
      </c>
      <c r="F13" s="76"/>
      <c r="G13" s="81" t="e">
        <f>COUNTIFS(#REF!,TabClienteLocalidade18[[#This Row],[Localidade]],#REF!,TabClienteLocalidade18[[#This Row],[Cliente]],#REF!,TabClienteLocalidade18[[#Headers],[SBGCL-SCL]],#REF!,"ok")</f>
        <v>#REF!</v>
      </c>
      <c r="H13" s="81" t="e">
        <f>COUNTIFS(#REF!,TabClienteLocalidade18[[#This Row],[Localidade]],#REF!,TabClienteLocalidade18[[#This Row],[Cliente]],#REF!,TabClienteLocalidade18[[#Headers],[SBDPT-SPT]],#REF!,"ok")</f>
        <v>#REF!</v>
      </c>
      <c r="I13" s="81" t="e">
        <f>COUNTIFS(#REF!,TabClienteLocalidade18[[#This Row],[Localidade]],#REF!,TabClienteLocalidade18[[#This Row],[Cliente]],#REF!,TabClienteLocalidade18[[#Headers],[SBPAC-SPC]],#REF!,"ok")</f>
        <v>#REF!</v>
      </c>
      <c r="J13" s="81" t="e">
        <f>COUNTIFS(#REF!,TabClienteLocalidade18[[#This Row],[Localidade]],#REF!,TabClienteLocalidade18[[#This Row],[Cliente]],#REF!,TabClienteLocalidade18[[#Headers],[SBSEG-MCA]],#REF!,"ok")</f>
        <v>#REF!</v>
      </c>
      <c r="K13" s="81" t="e">
        <f>COUNTIFS(#REF!,TabClienteLocalidade18[[#This Row],[Localidade]],#REF!,TabClienteLocalidade18[[#This Row],[Cliente]],#REF!,TabClienteLocalidade18[[#Headers],[SBDSD-SDS]],#REF!,"ok")</f>
        <v>#REF!</v>
      </c>
      <c r="L13" s="81" t="e">
        <f>COUNTIFS(#REF!,TabClienteLocalidade18[[#This Row],[Localidade]],#REF!,TabClienteLocalidade18[[#This Row],[Cliente]],#REF!,TabClienteLocalidade18[[#Headers],[SBDXC-SDX]],#REF!,"ok")</f>
        <v>#REF!</v>
      </c>
      <c r="M13" s="81" t="e">
        <f>SUM(TabClienteLocalidade18[[#This Row],[SBGCL-SCL]:[SBDXC-SDX]])</f>
        <v>#REF!</v>
      </c>
      <c r="N13" s="81" t="e">
        <f>VLOOKUP(#REF!,Tabela20[],4,FALSE)</f>
        <v>#REF!</v>
      </c>
      <c r="O13" s="81"/>
      <c r="P13" s="24" t="str">
        <f>IF(TabClienteLocalidade18[[#This Row],[Cliente]]="","",TabClienteLocalidade18[[#This Row],[Cliente]]&amp;"-"&amp;TabClienteLocalidade18[[#This Row],[Localidade]])</f>
        <v>CAERN-BOA SAUDE</v>
      </c>
    </row>
    <row r="14" spans="1:16" x14ac:dyDescent="0.25">
      <c r="A14" s="75" t="s">
        <v>1291</v>
      </c>
      <c r="B14" s="5" t="s">
        <v>133</v>
      </c>
      <c r="C14" s="80"/>
      <c r="D14" s="19" t="s">
        <v>1089</v>
      </c>
      <c r="E14" s="76" t="s">
        <v>2980</v>
      </c>
      <c r="F14" s="76"/>
      <c r="G14" s="81" t="e">
        <f>COUNTIFS(#REF!,TabClienteLocalidade18[[#This Row],[Localidade]],#REF!,TabClienteLocalidade18[[#This Row],[Cliente]],#REF!,TabClienteLocalidade18[[#Headers],[SBGCL-SCL]],#REF!,"ok")</f>
        <v>#REF!</v>
      </c>
      <c r="H14" s="81" t="e">
        <f>COUNTIFS(#REF!,TabClienteLocalidade18[[#This Row],[Localidade]],#REF!,TabClienteLocalidade18[[#This Row],[Cliente]],#REF!,TabClienteLocalidade18[[#Headers],[SBDPT-SPT]],#REF!,"ok")</f>
        <v>#REF!</v>
      </c>
      <c r="I14" s="81" t="e">
        <f>COUNTIFS(#REF!,TabClienteLocalidade18[[#This Row],[Localidade]],#REF!,TabClienteLocalidade18[[#This Row],[Cliente]],#REF!,TabClienteLocalidade18[[#Headers],[SBPAC-SPC]],#REF!,"ok")</f>
        <v>#REF!</v>
      </c>
      <c r="J14" s="81" t="e">
        <f>COUNTIFS(#REF!,TabClienteLocalidade18[[#This Row],[Localidade]],#REF!,TabClienteLocalidade18[[#This Row],[Cliente]],#REF!,TabClienteLocalidade18[[#Headers],[SBSEG-MCA]],#REF!,"ok")</f>
        <v>#REF!</v>
      </c>
      <c r="K14" s="81" t="e">
        <f>COUNTIFS(#REF!,TabClienteLocalidade18[[#This Row],[Localidade]],#REF!,TabClienteLocalidade18[[#This Row],[Cliente]],#REF!,TabClienteLocalidade18[[#Headers],[SBDSD-SDS]],#REF!,"ok")</f>
        <v>#REF!</v>
      </c>
      <c r="L14" s="81" t="e">
        <f>COUNTIFS(#REF!,TabClienteLocalidade18[[#This Row],[Localidade]],#REF!,TabClienteLocalidade18[[#This Row],[Cliente]],#REF!,TabClienteLocalidade18[[#Headers],[SBDXC-SDX]],#REF!,"ok")</f>
        <v>#REF!</v>
      </c>
      <c r="M14" s="81" t="e">
        <f>SUM(TabClienteLocalidade18[[#This Row],[SBGCL-SCL]:[SBDXC-SDX]])</f>
        <v>#REF!</v>
      </c>
      <c r="N14" s="81" t="e">
        <f>VLOOKUP(#REF!,Tabela20[],4,FALSE)</f>
        <v>#REF!</v>
      </c>
      <c r="O14" s="81"/>
      <c r="P14" s="24" t="str">
        <f>IF(TabClienteLocalidade18[[#This Row],[Cliente]]="","",TabClienteLocalidade18[[#This Row],[Cliente]]&amp;"-"&amp;TabClienteLocalidade18[[#This Row],[Localidade]])</f>
        <v>CAERN-BOM JESUS - EB - 8</v>
      </c>
    </row>
    <row r="15" spans="1:16" x14ac:dyDescent="0.25">
      <c r="A15" s="75" t="s">
        <v>1815</v>
      </c>
      <c r="B15" s="79" t="s">
        <v>133</v>
      </c>
      <c r="C15" s="77"/>
      <c r="D15" s="79" t="s">
        <v>1814</v>
      </c>
      <c r="E15" s="76" t="s">
        <v>2980</v>
      </c>
      <c r="F15" s="76"/>
      <c r="G15" s="78" t="e">
        <f>COUNTIFS(#REF!,TabClienteLocalidade18[[#This Row],[Localidade]],#REF!,TabClienteLocalidade18[[#This Row],[Cliente]],#REF!,TabClienteLocalidade18[[#Headers],[SBGCL-SCL]],#REF!,"ok")</f>
        <v>#REF!</v>
      </c>
      <c r="H15" s="78" t="e">
        <f>COUNTIFS(#REF!,TabClienteLocalidade18[[#This Row],[Localidade]],#REF!,TabClienteLocalidade18[[#This Row],[Cliente]],#REF!,TabClienteLocalidade18[[#Headers],[SBDPT-SPT]],#REF!,"ok")</f>
        <v>#REF!</v>
      </c>
      <c r="I15" s="78" t="e">
        <f>COUNTIFS(#REF!,TabClienteLocalidade18[[#This Row],[Localidade]],#REF!,TabClienteLocalidade18[[#This Row],[Cliente]],#REF!,TabClienteLocalidade18[[#Headers],[SBPAC-SPC]],#REF!,"ok")</f>
        <v>#REF!</v>
      </c>
      <c r="J15" s="78" t="e">
        <f>COUNTIFS(#REF!,TabClienteLocalidade18[[#This Row],[Localidade]],#REF!,TabClienteLocalidade18[[#This Row],[Cliente]],#REF!,TabClienteLocalidade18[[#Headers],[SBSEG-MCA]],#REF!,"ok")</f>
        <v>#REF!</v>
      </c>
      <c r="K15" s="78" t="e">
        <f>COUNTIFS(#REF!,TabClienteLocalidade18[[#This Row],[Localidade]],#REF!,TabClienteLocalidade18[[#This Row],[Cliente]],#REF!,TabClienteLocalidade18[[#Headers],[SBDSD-SDS]],#REF!,"ok")</f>
        <v>#REF!</v>
      </c>
      <c r="L15" s="78" t="e">
        <f>COUNTIFS(#REF!,TabClienteLocalidade18[[#This Row],[Localidade]],#REF!,TabClienteLocalidade18[[#This Row],[Cliente]],#REF!,TabClienteLocalidade18[[#Headers],[SBDXC-SDX]],#REF!,"ok")</f>
        <v>#REF!</v>
      </c>
      <c r="M15" s="78" t="e">
        <f>SUM(TabClienteLocalidade18[[#This Row],[SBGCL-SCL]:[SBDXC-SDX]])</f>
        <v>#REF!</v>
      </c>
      <c r="N15" s="78" t="e">
        <f>VLOOKUP(#REF!,Tabela20[],4,FALSE)</f>
        <v>#REF!</v>
      </c>
      <c r="O15" s="78"/>
      <c r="P15" s="78" t="str">
        <f>IF(TabClienteLocalidade18[[#This Row],[Cliente]]="","",TabClienteLocalidade18[[#This Row],[Cliente]]&amp;"-"&amp;TabClienteLocalidade18[[#This Row],[Localidade]])</f>
        <v>CAERN-BRASIL NOVO</v>
      </c>
    </row>
    <row r="16" spans="1:16" x14ac:dyDescent="0.25">
      <c r="A16" s="75" t="s">
        <v>1264</v>
      </c>
      <c r="B16" s="73" t="s">
        <v>133</v>
      </c>
      <c r="C16" s="5" t="s">
        <v>212</v>
      </c>
      <c r="D16" s="19" t="s">
        <v>212</v>
      </c>
      <c r="E16" s="76" t="s">
        <v>2980</v>
      </c>
      <c r="F16" s="76"/>
      <c r="G16" s="24" t="e">
        <f>COUNTIFS(#REF!,TabClienteLocalidade18[[#This Row],[Localidade]],#REF!,TabClienteLocalidade18[[#This Row],[Cliente]],#REF!,TabClienteLocalidade18[[#Headers],[SBGCL-SCL]],#REF!,"ok")</f>
        <v>#REF!</v>
      </c>
      <c r="H16" s="24" t="e">
        <f>COUNTIFS(#REF!,TabClienteLocalidade18[[#This Row],[Localidade]],#REF!,TabClienteLocalidade18[[#This Row],[Cliente]],#REF!,TabClienteLocalidade18[[#Headers],[SBDPT-SPT]],#REF!,"ok")</f>
        <v>#REF!</v>
      </c>
      <c r="I16" s="24" t="e">
        <f>COUNTIFS(#REF!,TabClienteLocalidade18[[#This Row],[Localidade]],#REF!,TabClienteLocalidade18[[#This Row],[Cliente]],#REF!,TabClienteLocalidade18[[#Headers],[SBPAC-SPC]],#REF!,"ok")</f>
        <v>#REF!</v>
      </c>
      <c r="J16" s="24" t="e">
        <f>COUNTIFS(#REF!,TabClienteLocalidade18[[#This Row],[Localidade]],#REF!,TabClienteLocalidade18[[#This Row],[Cliente]],#REF!,TabClienteLocalidade18[[#Headers],[SBSEG-MCA]],#REF!,"ok")</f>
        <v>#REF!</v>
      </c>
      <c r="K16" s="24" t="e">
        <f>COUNTIFS(#REF!,TabClienteLocalidade18[[#This Row],[Localidade]],#REF!,TabClienteLocalidade18[[#This Row],[Cliente]],#REF!,TabClienteLocalidade18[[#Headers],[SBDSD-SDS]],#REF!,"ok")</f>
        <v>#REF!</v>
      </c>
      <c r="L16" s="24" t="e">
        <f>COUNTIFS(#REF!,TabClienteLocalidade18[[#This Row],[Localidade]],#REF!,TabClienteLocalidade18[[#This Row],[Cliente]],#REF!,TabClienteLocalidade18[[#Headers],[SBDXC-SDX]],#REF!,"ok")</f>
        <v>#REF!</v>
      </c>
      <c r="M16" s="24" t="e">
        <f>SUM(TabClienteLocalidade18[[#This Row],[SBGCL-SCL]:[SBDXC-SDX]])</f>
        <v>#REF!</v>
      </c>
      <c r="N16" s="24" t="e">
        <f>VLOOKUP(#REF!,Tabela20[],4,FALSE)</f>
        <v>#REF!</v>
      </c>
      <c r="O16" s="24"/>
      <c r="P16" s="24" t="str">
        <f>IF(TabClienteLocalidade18[[#This Row],[Cliente]]="","",TabClienteLocalidade18[[#This Row],[Cliente]]&amp;"-"&amp;TabClienteLocalidade18[[#This Row],[Localidade]])</f>
        <v>CAERN-CAICO</v>
      </c>
    </row>
    <row r="17" spans="1:16" x14ac:dyDescent="0.25">
      <c r="A17" s="75" t="s">
        <v>1293</v>
      </c>
      <c r="B17" s="5" t="s">
        <v>133</v>
      </c>
      <c r="C17" s="80"/>
      <c r="D17" s="19" t="s">
        <v>1546</v>
      </c>
      <c r="E17" s="76" t="s">
        <v>2980</v>
      </c>
      <c r="F17" s="76"/>
      <c r="G17" s="81" t="e">
        <f>COUNTIFS(#REF!,TabClienteLocalidade18[[#This Row],[Localidade]],#REF!,TabClienteLocalidade18[[#This Row],[Cliente]],#REF!,TabClienteLocalidade18[[#Headers],[SBGCL-SCL]],#REF!,"ok")</f>
        <v>#REF!</v>
      </c>
      <c r="H17" s="81" t="e">
        <f>COUNTIFS(#REF!,TabClienteLocalidade18[[#This Row],[Localidade]],#REF!,TabClienteLocalidade18[[#This Row],[Cliente]],#REF!,TabClienteLocalidade18[[#Headers],[SBDPT-SPT]],#REF!,"ok")</f>
        <v>#REF!</v>
      </c>
      <c r="I17" s="81" t="e">
        <f>COUNTIFS(#REF!,TabClienteLocalidade18[[#This Row],[Localidade]],#REF!,TabClienteLocalidade18[[#This Row],[Cliente]],#REF!,TabClienteLocalidade18[[#Headers],[SBPAC-SPC]],#REF!,"ok")</f>
        <v>#REF!</v>
      </c>
      <c r="J17" s="81" t="e">
        <f>COUNTIFS(#REF!,TabClienteLocalidade18[[#This Row],[Localidade]],#REF!,TabClienteLocalidade18[[#This Row],[Cliente]],#REF!,TabClienteLocalidade18[[#Headers],[SBSEG-MCA]],#REF!,"ok")</f>
        <v>#REF!</v>
      </c>
      <c r="K17" s="81" t="e">
        <f>COUNTIFS(#REF!,TabClienteLocalidade18[[#This Row],[Localidade]],#REF!,TabClienteLocalidade18[[#This Row],[Cliente]],#REF!,TabClienteLocalidade18[[#Headers],[SBDSD-SDS]],#REF!,"ok")</f>
        <v>#REF!</v>
      </c>
      <c r="L17" s="81" t="e">
        <f>COUNTIFS(#REF!,TabClienteLocalidade18[[#This Row],[Localidade]],#REF!,TabClienteLocalidade18[[#This Row],[Cliente]],#REF!,TabClienteLocalidade18[[#Headers],[SBDXC-SDX]],#REF!,"ok")</f>
        <v>#REF!</v>
      </c>
      <c r="M17" s="81" t="e">
        <f>SUM(TabClienteLocalidade18[[#This Row],[SBGCL-SCL]:[SBDXC-SDX]])</f>
        <v>#REF!</v>
      </c>
      <c r="N17" s="81" t="e">
        <f>VLOOKUP(#REF!,Tabela20[],4,FALSE)</f>
        <v>#REF!</v>
      </c>
      <c r="O17" s="81"/>
      <c r="P17" s="24" t="str">
        <f>IF(TabClienteLocalidade18[[#This Row],[Cliente]]="","",TabClienteLocalidade18[[#This Row],[Cliente]]&amp;"-"&amp;TabClienteLocalidade18[[#This Row],[Localidade]])</f>
        <v>CAERN-CAICO ZONA NORTE</v>
      </c>
    </row>
    <row r="18" spans="1:16" x14ac:dyDescent="0.25">
      <c r="A18" s="75" t="s">
        <v>1294</v>
      </c>
      <c r="B18" s="5" t="s">
        <v>133</v>
      </c>
      <c r="C18" s="80"/>
      <c r="D18" s="19" t="s">
        <v>345</v>
      </c>
      <c r="E18" s="76" t="s">
        <v>2980</v>
      </c>
      <c r="F18" s="76"/>
      <c r="G18" s="81" t="e">
        <f>COUNTIFS(#REF!,TabClienteLocalidade18[[#This Row],[Localidade]],#REF!,TabClienteLocalidade18[[#This Row],[Cliente]],#REF!,TabClienteLocalidade18[[#Headers],[SBGCL-SCL]],#REF!,"ok")</f>
        <v>#REF!</v>
      </c>
      <c r="H18" s="81" t="e">
        <f>COUNTIFS(#REF!,TabClienteLocalidade18[[#This Row],[Localidade]],#REF!,TabClienteLocalidade18[[#This Row],[Cliente]],#REF!,TabClienteLocalidade18[[#Headers],[SBDPT-SPT]],#REF!,"ok")</f>
        <v>#REF!</v>
      </c>
      <c r="I18" s="81" t="e">
        <f>COUNTIFS(#REF!,TabClienteLocalidade18[[#This Row],[Localidade]],#REF!,TabClienteLocalidade18[[#This Row],[Cliente]],#REF!,TabClienteLocalidade18[[#Headers],[SBPAC-SPC]],#REF!,"ok")</f>
        <v>#REF!</v>
      </c>
      <c r="J18" s="81" t="e">
        <f>COUNTIFS(#REF!,TabClienteLocalidade18[[#This Row],[Localidade]],#REF!,TabClienteLocalidade18[[#This Row],[Cliente]],#REF!,TabClienteLocalidade18[[#Headers],[SBSEG-MCA]],#REF!,"ok")</f>
        <v>#REF!</v>
      </c>
      <c r="K18" s="81" t="e">
        <f>COUNTIFS(#REF!,TabClienteLocalidade18[[#This Row],[Localidade]],#REF!,TabClienteLocalidade18[[#This Row],[Cliente]],#REF!,TabClienteLocalidade18[[#Headers],[SBDSD-SDS]],#REF!,"ok")</f>
        <v>#REF!</v>
      </c>
      <c r="L18" s="81" t="e">
        <f>COUNTIFS(#REF!,TabClienteLocalidade18[[#This Row],[Localidade]],#REF!,TabClienteLocalidade18[[#This Row],[Cliente]],#REF!,TabClienteLocalidade18[[#Headers],[SBDXC-SDX]],#REF!,"ok")</f>
        <v>#REF!</v>
      </c>
      <c r="M18" s="81" t="e">
        <f>SUM(TabClienteLocalidade18[[#This Row],[SBGCL-SCL]:[SBDXC-SDX]])</f>
        <v>#REF!</v>
      </c>
      <c r="N18" s="81" t="e">
        <f>VLOOKUP(#REF!,Tabela20[],4,FALSE)</f>
        <v>#REF!</v>
      </c>
      <c r="O18" s="81"/>
      <c r="P18" s="24" t="str">
        <f>IF(TabClienteLocalidade18[[#This Row],[Cliente]]="","",TabClienteLocalidade18[[#This Row],[Cliente]]&amp;"-"&amp;TabClienteLocalidade18[[#This Row],[Localidade]])</f>
        <v>CAERN-CAMPO REDONDO</v>
      </c>
    </row>
    <row r="19" spans="1:16" x14ac:dyDescent="0.25">
      <c r="A19" s="75" t="s">
        <v>1295</v>
      </c>
      <c r="B19" s="5" t="s">
        <v>133</v>
      </c>
      <c r="C19" s="80"/>
      <c r="D19" s="76" t="s">
        <v>1558</v>
      </c>
      <c r="E19" s="76" t="s">
        <v>2980</v>
      </c>
      <c r="F19" s="76"/>
      <c r="G19" s="81" t="e">
        <f>COUNTIFS(#REF!,TabClienteLocalidade18[[#This Row],[Localidade]],#REF!,TabClienteLocalidade18[[#This Row],[Cliente]],#REF!,TabClienteLocalidade18[[#Headers],[SBGCL-SCL]],#REF!,"ok")</f>
        <v>#REF!</v>
      </c>
      <c r="H19" s="81" t="e">
        <f>COUNTIFS(#REF!,TabClienteLocalidade18[[#This Row],[Localidade]],#REF!,TabClienteLocalidade18[[#This Row],[Cliente]],#REF!,TabClienteLocalidade18[[#Headers],[SBDPT-SPT]],#REF!,"ok")</f>
        <v>#REF!</v>
      </c>
      <c r="I19" s="81" t="e">
        <f>COUNTIFS(#REF!,TabClienteLocalidade18[[#This Row],[Localidade]],#REF!,TabClienteLocalidade18[[#This Row],[Cliente]],#REF!,TabClienteLocalidade18[[#Headers],[SBPAC-SPC]],#REF!,"ok")</f>
        <v>#REF!</v>
      </c>
      <c r="J19" s="81" t="e">
        <f>COUNTIFS(#REF!,TabClienteLocalidade18[[#This Row],[Localidade]],#REF!,TabClienteLocalidade18[[#This Row],[Cliente]],#REF!,TabClienteLocalidade18[[#Headers],[SBSEG-MCA]],#REF!,"ok")</f>
        <v>#REF!</v>
      </c>
      <c r="K19" s="81" t="e">
        <f>COUNTIFS(#REF!,TabClienteLocalidade18[[#This Row],[Localidade]],#REF!,TabClienteLocalidade18[[#This Row],[Cliente]],#REF!,TabClienteLocalidade18[[#Headers],[SBDSD-SDS]],#REF!,"ok")</f>
        <v>#REF!</v>
      </c>
      <c r="L19" s="81" t="e">
        <f>COUNTIFS(#REF!,TabClienteLocalidade18[[#This Row],[Localidade]],#REF!,TabClienteLocalidade18[[#This Row],[Cliente]],#REF!,TabClienteLocalidade18[[#Headers],[SBDXC-SDX]],#REF!,"ok")</f>
        <v>#REF!</v>
      </c>
      <c r="M19" s="81" t="e">
        <f>SUM(TabClienteLocalidade18[[#This Row],[SBGCL-SCL]:[SBDXC-SDX]])</f>
        <v>#REF!</v>
      </c>
      <c r="N19" s="81" t="e">
        <f>VLOOKUP(#REF!,Tabela20[],4,FALSE)</f>
        <v>#REF!</v>
      </c>
      <c r="O19" s="81"/>
      <c r="P19" s="24" t="str">
        <f>IF(TabClienteLocalidade18[[#This Row],[Cliente]]="","",TabClienteLocalidade18[[#This Row],[Cliente]]&amp;"-"&amp;TabClienteLocalidade18[[#This Row],[Localidade]])</f>
        <v>CAERN-CANDELARIA</v>
      </c>
    </row>
    <row r="20" spans="1:16" x14ac:dyDescent="0.25">
      <c r="A20" s="75" t="s">
        <v>1296</v>
      </c>
      <c r="B20" s="5" t="s">
        <v>133</v>
      </c>
      <c r="C20" s="80"/>
      <c r="D20" s="19" t="s">
        <v>346</v>
      </c>
      <c r="E20" s="76" t="s">
        <v>2980</v>
      </c>
      <c r="F20" s="76"/>
      <c r="G20" s="81" t="e">
        <f>COUNTIFS(#REF!,TabClienteLocalidade18[[#This Row],[Localidade]],#REF!,TabClienteLocalidade18[[#This Row],[Cliente]],#REF!,TabClienteLocalidade18[[#Headers],[SBGCL-SCL]],#REF!,"ok")</f>
        <v>#REF!</v>
      </c>
      <c r="H20" s="81" t="e">
        <f>COUNTIFS(#REF!,TabClienteLocalidade18[[#This Row],[Localidade]],#REF!,TabClienteLocalidade18[[#This Row],[Cliente]],#REF!,TabClienteLocalidade18[[#Headers],[SBDPT-SPT]],#REF!,"ok")</f>
        <v>#REF!</v>
      </c>
      <c r="I20" s="81" t="e">
        <f>COUNTIFS(#REF!,TabClienteLocalidade18[[#This Row],[Localidade]],#REF!,TabClienteLocalidade18[[#This Row],[Cliente]],#REF!,TabClienteLocalidade18[[#Headers],[SBPAC-SPC]],#REF!,"ok")</f>
        <v>#REF!</v>
      </c>
      <c r="J20" s="81" t="e">
        <f>COUNTIFS(#REF!,TabClienteLocalidade18[[#This Row],[Localidade]],#REF!,TabClienteLocalidade18[[#This Row],[Cliente]],#REF!,TabClienteLocalidade18[[#Headers],[SBSEG-MCA]],#REF!,"ok")</f>
        <v>#REF!</v>
      </c>
      <c r="K20" s="81" t="e">
        <f>COUNTIFS(#REF!,TabClienteLocalidade18[[#This Row],[Localidade]],#REF!,TabClienteLocalidade18[[#This Row],[Cliente]],#REF!,TabClienteLocalidade18[[#Headers],[SBDSD-SDS]],#REF!,"ok")</f>
        <v>#REF!</v>
      </c>
      <c r="L20" s="81" t="e">
        <f>COUNTIFS(#REF!,TabClienteLocalidade18[[#This Row],[Localidade]],#REF!,TabClienteLocalidade18[[#This Row],[Cliente]],#REF!,TabClienteLocalidade18[[#Headers],[SBDXC-SDX]],#REF!,"ok")</f>
        <v>#REF!</v>
      </c>
      <c r="M20" s="81" t="e">
        <f>SUM(TabClienteLocalidade18[[#This Row],[SBGCL-SCL]:[SBDXC-SDX]])</f>
        <v>#REF!</v>
      </c>
      <c r="N20" s="81" t="e">
        <f>VLOOKUP(#REF!,Tabela20[],4,FALSE)</f>
        <v>#REF!</v>
      </c>
      <c r="O20" s="81"/>
      <c r="P20" s="24" t="str">
        <f>IF(TabClienteLocalidade18[[#This Row],[Cliente]]="","",TabClienteLocalidade18[[#This Row],[Cliente]]&amp;"-"&amp;TabClienteLocalidade18[[#This Row],[Localidade]])</f>
        <v>CAERN-CANGUARETAMA</v>
      </c>
    </row>
    <row r="21" spans="1:16" x14ac:dyDescent="0.25">
      <c r="A21" s="75" t="s">
        <v>1297</v>
      </c>
      <c r="B21" s="5" t="s">
        <v>133</v>
      </c>
      <c r="C21" s="5"/>
      <c r="D21" s="19" t="s">
        <v>1566</v>
      </c>
      <c r="E21" s="76" t="s">
        <v>2980</v>
      </c>
      <c r="F21" s="76"/>
      <c r="G21" s="24" t="e">
        <f>COUNTIFS(#REF!,TabClienteLocalidade18[[#This Row],[Localidade]],#REF!,TabClienteLocalidade18[[#This Row],[Cliente]],#REF!,TabClienteLocalidade18[[#Headers],[SBGCL-SCL]],#REF!,"ok")</f>
        <v>#REF!</v>
      </c>
      <c r="H21" s="24" t="e">
        <f>COUNTIFS(#REF!,TabClienteLocalidade18[[#This Row],[Localidade]],#REF!,TabClienteLocalidade18[[#This Row],[Cliente]],#REF!,TabClienteLocalidade18[[#Headers],[SBDPT-SPT]],#REF!,"ok")</f>
        <v>#REF!</v>
      </c>
      <c r="I21" s="24" t="e">
        <f>COUNTIFS(#REF!,TabClienteLocalidade18[[#This Row],[Localidade]],#REF!,TabClienteLocalidade18[[#This Row],[Cliente]],#REF!,TabClienteLocalidade18[[#Headers],[SBPAC-SPC]],#REF!,"ok")</f>
        <v>#REF!</v>
      </c>
      <c r="J21" s="24" t="e">
        <f>COUNTIFS(#REF!,TabClienteLocalidade18[[#This Row],[Localidade]],#REF!,TabClienteLocalidade18[[#This Row],[Cliente]],#REF!,TabClienteLocalidade18[[#Headers],[SBSEG-MCA]],#REF!,"ok")</f>
        <v>#REF!</v>
      </c>
      <c r="K21" s="24" t="e">
        <f>COUNTIFS(#REF!,TabClienteLocalidade18[[#This Row],[Localidade]],#REF!,TabClienteLocalidade18[[#This Row],[Cliente]],#REF!,TabClienteLocalidade18[[#Headers],[SBDSD-SDS]],#REF!,"ok")</f>
        <v>#REF!</v>
      </c>
      <c r="L21" s="24" t="e">
        <f>COUNTIFS(#REF!,TabClienteLocalidade18[[#This Row],[Localidade]],#REF!,TabClienteLocalidade18[[#This Row],[Cliente]],#REF!,TabClienteLocalidade18[[#Headers],[SBDXC-SDX]],#REF!,"ok")</f>
        <v>#REF!</v>
      </c>
      <c r="M21" s="24" t="e">
        <f>SUM(TabClienteLocalidade18[[#This Row],[SBGCL-SCL]:[SBDXC-SDX]])</f>
        <v>#REF!</v>
      </c>
      <c r="N21" s="24" t="e">
        <f>VLOOKUP(#REF!,Tabela20[],4,FALSE)</f>
        <v>#REF!</v>
      </c>
      <c r="O21" s="24"/>
      <c r="P21" s="24" t="str">
        <f>IF(TabClienteLocalidade18[[#This Row],[Cliente]]="","",TabClienteLocalidade18[[#This Row],[Cliente]]&amp;"-"&amp;TabClienteLocalidade18[[#This Row],[Localidade]])</f>
        <v>CAERN-CARAUBAS</v>
      </c>
    </row>
    <row r="22" spans="1:16" x14ac:dyDescent="0.25">
      <c r="A22" s="75" t="s">
        <v>1298</v>
      </c>
      <c r="B22" s="5" t="s">
        <v>133</v>
      </c>
      <c r="C22" s="5"/>
      <c r="D22" s="19" t="s">
        <v>347</v>
      </c>
      <c r="E22" s="76" t="s">
        <v>2980</v>
      </c>
      <c r="F22" s="76"/>
      <c r="G22" s="24" t="e">
        <f>COUNTIFS(#REF!,TabClienteLocalidade18[[#This Row],[Localidade]],#REF!,TabClienteLocalidade18[[#This Row],[Cliente]],#REF!,TabClienteLocalidade18[[#Headers],[SBGCL-SCL]],#REF!,"ok")</f>
        <v>#REF!</v>
      </c>
      <c r="H22" s="24" t="e">
        <f>COUNTIFS(#REF!,TabClienteLocalidade18[[#This Row],[Localidade]],#REF!,TabClienteLocalidade18[[#This Row],[Cliente]],#REF!,TabClienteLocalidade18[[#Headers],[SBDPT-SPT]],#REF!,"ok")</f>
        <v>#REF!</v>
      </c>
      <c r="I22" s="24" t="e">
        <f>COUNTIFS(#REF!,TabClienteLocalidade18[[#This Row],[Localidade]],#REF!,TabClienteLocalidade18[[#This Row],[Cliente]],#REF!,TabClienteLocalidade18[[#Headers],[SBPAC-SPC]],#REF!,"ok")</f>
        <v>#REF!</v>
      </c>
      <c r="J22" s="24" t="e">
        <f>COUNTIFS(#REF!,TabClienteLocalidade18[[#This Row],[Localidade]],#REF!,TabClienteLocalidade18[[#This Row],[Cliente]],#REF!,TabClienteLocalidade18[[#Headers],[SBSEG-MCA]],#REF!,"ok")</f>
        <v>#REF!</v>
      </c>
      <c r="K22" s="24" t="e">
        <f>COUNTIFS(#REF!,TabClienteLocalidade18[[#This Row],[Localidade]],#REF!,TabClienteLocalidade18[[#This Row],[Cliente]],#REF!,TabClienteLocalidade18[[#Headers],[SBDSD-SDS]],#REF!,"ok")</f>
        <v>#REF!</v>
      </c>
      <c r="L22" s="24" t="e">
        <f>COUNTIFS(#REF!,TabClienteLocalidade18[[#This Row],[Localidade]],#REF!,TabClienteLocalidade18[[#This Row],[Cliente]],#REF!,TabClienteLocalidade18[[#Headers],[SBDXC-SDX]],#REF!,"ok")</f>
        <v>#REF!</v>
      </c>
      <c r="M22" s="24" t="e">
        <f>SUM(TabClienteLocalidade18[[#This Row],[SBGCL-SCL]:[SBDXC-SDX]])</f>
        <v>#REF!</v>
      </c>
      <c r="N22" s="24" t="e">
        <f>VLOOKUP(#REF!,Tabela20[],4,FALSE)</f>
        <v>#REF!</v>
      </c>
      <c r="O22" s="24"/>
      <c r="P22" s="24" t="str">
        <f>IF(TabClienteLocalidade18[[#This Row],[Cliente]]="","",TabClienteLocalidade18[[#This Row],[Cliente]]&amp;"-"&amp;TabClienteLocalidade18[[#This Row],[Localidade]])</f>
        <v>CAERN-CARNAUBAIS</v>
      </c>
    </row>
    <row r="23" spans="1:16" x14ac:dyDescent="0.25">
      <c r="A23" s="75" t="s">
        <v>1299</v>
      </c>
      <c r="B23" s="5" t="s">
        <v>133</v>
      </c>
      <c r="C23" s="5"/>
      <c r="D23" s="19" t="s">
        <v>348</v>
      </c>
      <c r="E23" s="76" t="s">
        <v>2980</v>
      </c>
      <c r="F23" s="76"/>
      <c r="G23" s="24" t="e">
        <f>COUNTIFS(#REF!,TabClienteLocalidade18[[#This Row],[Localidade]],#REF!,TabClienteLocalidade18[[#This Row],[Cliente]],#REF!,TabClienteLocalidade18[[#Headers],[SBGCL-SCL]],#REF!,"ok")</f>
        <v>#REF!</v>
      </c>
      <c r="H23" s="24" t="e">
        <f>COUNTIFS(#REF!,TabClienteLocalidade18[[#This Row],[Localidade]],#REF!,TabClienteLocalidade18[[#This Row],[Cliente]],#REF!,TabClienteLocalidade18[[#Headers],[SBDPT-SPT]],#REF!,"ok")</f>
        <v>#REF!</v>
      </c>
      <c r="I23" s="24" t="e">
        <f>COUNTIFS(#REF!,TabClienteLocalidade18[[#This Row],[Localidade]],#REF!,TabClienteLocalidade18[[#This Row],[Cliente]],#REF!,TabClienteLocalidade18[[#Headers],[SBPAC-SPC]],#REF!,"ok")</f>
        <v>#REF!</v>
      </c>
      <c r="J23" s="24" t="e">
        <f>COUNTIFS(#REF!,TabClienteLocalidade18[[#This Row],[Localidade]],#REF!,TabClienteLocalidade18[[#This Row],[Cliente]],#REF!,TabClienteLocalidade18[[#Headers],[SBSEG-MCA]],#REF!,"ok")</f>
        <v>#REF!</v>
      </c>
      <c r="K23" s="24" t="e">
        <f>COUNTIFS(#REF!,TabClienteLocalidade18[[#This Row],[Localidade]],#REF!,TabClienteLocalidade18[[#This Row],[Cliente]],#REF!,TabClienteLocalidade18[[#Headers],[SBDSD-SDS]],#REF!,"ok")</f>
        <v>#REF!</v>
      </c>
      <c r="L23" s="24" t="e">
        <f>COUNTIFS(#REF!,TabClienteLocalidade18[[#This Row],[Localidade]],#REF!,TabClienteLocalidade18[[#This Row],[Cliente]],#REF!,TabClienteLocalidade18[[#Headers],[SBDXC-SDX]],#REF!,"ok")</f>
        <v>#REF!</v>
      </c>
      <c r="M23" s="24" t="e">
        <f>SUM(TabClienteLocalidade18[[#This Row],[SBGCL-SCL]:[SBDXC-SDX]])</f>
        <v>#REF!</v>
      </c>
      <c r="N23" s="24" t="e">
        <f>VLOOKUP(#REF!,Tabela20[],4,FALSE)</f>
        <v>#REF!</v>
      </c>
      <c r="O23" s="24"/>
      <c r="P23" s="24" t="str">
        <f>IF(TabClienteLocalidade18[[#This Row],[Cliente]]="","",TabClienteLocalidade18[[#This Row],[Cliente]]&amp;"-"&amp;TabClienteLocalidade18[[#This Row],[Localidade]])</f>
        <v>CAERN-CERRO CORA</v>
      </c>
    </row>
    <row r="24" spans="1:16" s="105" customFormat="1" x14ac:dyDescent="0.25">
      <c r="A24" s="2" t="s">
        <v>562</v>
      </c>
      <c r="B24" s="5" t="s">
        <v>133</v>
      </c>
      <c r="C24" s="5" t="s">
        <v>213</v>
      </c>
      <c r="D24" s="76" t="s">
        <v>1529</v>
      </c>
      <c r="E24" s="76" t="s">
        <v>2980</v>
      </c>
      <c r="F24" s="76"/>
      <c r="G24" s="24" t="e">
        <f>COUNTIFS(#REF!,TabClienteLocalidade18[[#This Row],[Localidade]],#REF!,TabClienteLocalidade18[[#This Row],[Cliente]],#REF!,TabClienteLocalidade18[[#Headers],[SBGCL-SCL]],#REF!,"ok")</f>
        <v>#REF!</v>
      </c>
      <c r="H24" s="5" t="e">
        <f>COUNTIFS(#REF!,TabClienteLocalidade18[[#This Row],[Localidade]],#REF!,TabClienteLocalidade18[[#This Row],[Cliente]],#REF!,TabClienteLocalidade18[[#Headers],[SBDPT-SPT]],#REF!,"ok")</f>
        <v>#REF!</v>
      </c>
      <c r="I24" s="5" t="e">
        <f>COUNTIFS(#REF!,TabClienteLocalidade18[[#This Row],[Localidade]],#REF!,TabClienteLocalidade18[[#This Row],[Cliente]],#REF!,TabClienteLocalidade18[[#Headers],[SBPAC-SPC]],#REF!,"ok")</f>
        <v>#REF!</v>
      </c>
      <c r="J24" s="5" t="e">
        <f>COUNTIFS(#REF!,TabClienteLocalidade18[[#This Row],[Localidade]],#REF!,TabClienteLocalidade18[[#This Row],[Cliente]],#REF!,TabClienteLocalidade18[[#Headers],[SBSEG-MCA]],#REF!,"ok")</f>
        <v>#REF!</v>
      </c>
      <c r="K24" s="5" t="e">
        <f>COUNTIFS(#REF!,TabClienteLocalidade18[[#This Row],[Localidade]],#REF!,TabClienteLocalidade18[[#This Row],[Cliente]],#REF!,TabClienteLocalidade18[[#Headers],[SBDSD-SDS]],#REF!,"ok")</f>
        <v>#REF!</v>
      </c>
      <c r="L24" s="5" t="e">
        <f>COUNTIFS(#REF!,TabClienteLocalidade18[[#This Row],[Localidade]],#REF!,TabClienteLocalidade18[[#This Row],[Cliente]],#REF!,TabClienteLocalidade18[[#Headers],[SBDXC-SDX]],#REF!,"ok")</f>
        <v>#REF!</v>
      </c>
      <c r="M24" s="24" t="e">
        <f>SUM(TabClienteLocalidade18[[#This Row],[SBGCL-SCL]:[SBDXC-SDX]])</f>
        <v>#REF!</v>
      </c>
      <c r="N24" s="24" t="e">
        <f>VLOOKUP(#REF!,Tabela20[],4,FALSE)</f>
        <v>#REF!</v>
      </c>
      <c r="O24" s="68">
        <v>4</v>
      </c>
      <c r="P24" s="24" t="str">
        <f>IF(TabClienteLocalidade18[[#This Row],[Cliente]]="","",TabClienteLocalidade18[[#This Row],[Cliente]]&amp;"-"&amp;TabClienteLocalidade18[[#This Row],[Localidade]])</f>
        <v>CAERN-CIDADE SATELITE</v>
      </c>
    </row>
    <row r="25" spans="1:16" x14ac:dyDescent="0.25">
      <c r="A25" s="75" t="s">
        <v>1300</v>
      </c>
      <c r="B25" s="5" t="s">
        <v>133</v>
      </c>
      <c r="C25" s="5"/>
      <c r="D25" s="19" t="s">
        <v>349</v>
      </c>
      <c r="E25" s="76" t="s">
        <v>2980</v>
      </c>
      <c r="F25" s="76"/>
      <c r="G25" s="24" t="e">
        <f>COUNTIFS(#REF!,TabClienteLocalidade18[[#This Row],[Localidade]],#REF!,TabClienteLocalidade18[[#This Row],[Cliente]],#REF!,TabClienteLocalidade18[[#Headers],[SBGCL-SCL]],#REF!,"ok")</f>
        <v>#REF!</v>
      </c>
      <c r="H25" s="24" t="e">
        <f>COUNTIFS(#REF!,TabClienteLocalidade18[[#This Row],[Localidade]],#REF!,TabClienteLocalidade18[[#This Row],[Cliente]],#REF!,TabClienteLocalidade18[[#Headers],[SBDPT-SPT]],#REF!,"ok")</f>
        <v>#REF!</v>
      </c>
      <c r="I25" s="24" t="e">
        <f>COUNTIFS(#REF!,TabClienteLocalidade18[[#This Row],[Localidade]],#REF!,TabClienteLocalidade18[[#This Row],[Cliente]],#REF!,TabClienteLocalidade18[[#Headers],[SBPAC-SPC]],#REF!,"ok")</f>
        <v>#REF!</v>
      </c>
      <c r="J25" s="24" t="e">
        <f>COUNTIFS(#REF!,TabClienteLocalidade18[[#This Row],[Localidade]],#REF!,TabClienteLocalidade18[[#This Row],[Cliente]],#REF!,TabClienteLocalidade18[[#Headers],[SBSEG-MCA]],#REF!,"ok")</f>
        <v>#REF!</v>
      </c>
      <c r="K25" s="24" t="e">
        <f>COUNTIFS(#REF!,TabClienteLocalidade18[[#This Row],[Localidade]],#REF!,TabClienteLocalidade18[[#This Row],[Cliente]],#REF!,TabClienteLocalidade18[[#Headers],[SBDSD-SDS]],#REF!,"ok")</f>
        <v>#REF!</v>
      </c>
      <c r="L25" s="24" t="e">
        <f>COUNTIFS(#REF!,TabClienteLocalidade18[[#This Row],[Localidade]],#REF!,TabClienteLocalidade18[[#This Row],[Cliente]],#REF!,TabClienteLocalidade18[[#Headers],[SBDXC-SDX]],#REF!,"ok")</f>
        <v>#REF!</v>
      </c>
      <c r="M25" s="24" t="e">
        <f>SUM(TabClienteLocalidade18[[#This Row],[SBGCL-SCL]:[SBDXC-SDX]])</f>
        <v>#REF!</v>
      </c>
      <c r="N25" s="24" t="e">
        <f>VLOOKUP(#REF!,Tabela20[],4,FALSE)</f>
        <v>#REF!</v>
      </c>
      <c r="O25" s="24"/>
      <c r="P25" s="24" t="str">
        <f>IF(TabClienteLocalidade18[[#This Row],[Cliente]]="","",TabClienteLocalidade18[[#This Row],[Cliente]]&amp;"-"&amp;TabClienteLocalidade18[[#This Row],[Localidade]])</f>
        <v>CAERN-CRUZETA</v>
      </c>
    </row>
    <row r="26" spans="1:16" x14ac:dyDescent="0.25">
      <c r="A26" s="75" t="s">
        <v>1301</v>
      </c>
      <c r="B26" s="5" t="s">
        <v>133</v>
      </c>
      <c r="C26" s="5"/>
      <c r="D26" s="19" t="s">
        <v>350</v>
      </c>
      <c r="E26" s="76" t="s">
        <v>2980</v>
      </c>
      <c r="F26" s="76"/>
      <c r="G26" s="24" t="e">
        <f>COUNTIFS(#REF!,TabClienteLocalidade18[[#This Row],[Localidade]],#REF!,TabClienteLocalidade18[[#This Row],[Cliente]],#REF!,TabClienteLocalidade18[[#Headers],[SBGCL-SCL]],#REF!,"ok")</f>
        <v>#REF!</v>
      </c>
      <c r="H26" s="24" t="e">
        <f>COUNTIFS(#REF!,TabClienteLocalidade18[[#This Row],[Localidade]],#REF!,TabClienteLocalidade18[[#This Row],[Cliente]],#REF!,TabClienteLocalidade18[[#Headers],[SBDPT-SPT]],#REF!,"ok")</f>
        <v>#REF!</v>
      </c>
      <c r="I26" s="24" t="e">
        <f>COUNTIFS(#REF!,TabClienteLocalidade18[[#This Row],[Localidade]],#REF!,TabClienteLocalidade18[[#This Row],[Cliente]],#REF!,TabClienteLocalidade18[[#Headers],[SBPAC-SPC]],#REF!,"ok")</f>
        <v>#REF!</v>
      </c>
      <c r="J26" s="24" t="e">
        <f>COUNTIFS(#REF!,TabClienteLocalidade18[[#This Row],[Localidade]],#REF!,TabClienteLocalidade18[[#This Row],[Cliente]],#REF!,TabClienteLocalidade18[[#Headers],[SBSEG-MCA]],#REF!,"ok")</f>
        <v>#REF!</v>
      </c>
      <c r="K26" s="24" t="e">
        <f>COUNTIFS(#REF!,TabClienteLocalidade18[[#This Row],[Localidade]],#REF!,TabClienteLocalidade18[[#This Row],[Cliente]],#REF!,TabClienteLocalidade18[[#Headers],[SBDSD-SDS]],#REF!,"ok")</f>
        <v>#REF!</v>
      </c>
      <c r="L26" s="24" t="e">
        <f>COUNTIFS(#REF!,TabClienteLocalidade18[[#This Row],[Localidade]],#REF!,TabClienteLocalidade18[[#This Row],[Cliente]],#REF!,TabClienteLocalidade18[[#Headers],[SBDXC-SDX]],#REF!,"ok")</f>
        <v>#REF!</v>
      </c>
      <c r="M26" s="24" t="e">
        <f>SUM(TabClienteLocalidade18[[#This Row],[SBGCL-SCL]:[SBDXC-SDX]])</f>
        <v>#REF!</v>
      </c>
      <c r="N26" s="24" t="e">
        <f>VLOOKUP(#REF!,Tabela20[],4,FALSE)</f>
        <v>#REF!</v>
      </c>
      <c r="O26" s="24"/>
      <c r="P26" s="24" t="str">
        <f>IF(TabClienteLocalidade18[[#This Row],[Cliente]]="","",TabClienteLocalidade18[[#This Row],[Cliente]]&amp;"-"&amp;TabClienteLocalidade18[[#This Row],[Localidade]])</f>
        <v>CAERN-CURRAIS NOVOS</v>
      </c>
    </row>
    <row r="27" spans="1:16" x14ac:dyDescent="0.25">
      <c r="A27" s="75" t="s">
        <v>1627</v>
      </c>
      <c r="B27" s="79" t="s">
        <v>133</v>
      </c>
      <c r="C27" s="77"/>
      <c r="D27" s="79" t="s">
        <v>1626</v>
      </c>
      <c r="E27" s="76" t="s">
        <v>2980</v>
      </c>
      <c r="F27" s="76"/>
      <c r="G27" s="78" t="e">
        <f>COUNTIFS(#REF!,TabClienteLocalidade18[[#This Row],[Localidade]],#REF!,TabClienteLocalidade18[[#This Row],[Cliente]],#REF!,TabClienteLocalidade18[[#Headers],[SBGCL-SCL]],#REF!,"ok")</f>
        <v>#REF!</v>
      </c>
      <c r="H27" s="78" t="e">
        <f>COUNTIFS(#REF!,TabClienteLocalidade18[[#This Row],[Localidade]],#REF!,TabClienteLocalidade18[[#This Row],[Cliente]],#REF!,TabClienteLocalidade18[[#Headers],[SBDPT-SPT]],#REF!,"ok")</f>
        <v>#REF!</v>
      </c>
      <c r="I27" s="78" t="e">
        <f>COUNTIFS(#REF!,TabClienteLocalidade18[[#This Row],[Localidade]],#REF!,TabClienteLocalidade18[[#This Row],[Cliente]],#REF!,TabClienteLocalidade18[[#Headers],[SBPAC-SPC]],#REF!,"ok")</f>
        <v>#REF!</v>
      </c>
      <c r="J27" s="78" t="e">
        <f>COUNTIFS(#REF!,TabClienteLocalidade18[[#This Row],[Localidade]],#REF!,TabClienteLocalidade18[[#This Row],[Cliente]],#REF!,TabClienteLocalidade18[[#Headers],[SBSEG-MCA]],#REF!,"ok")</f>
        <v>#REF!</v>
      </c>
      <c r="K27" s="78" t="e">
        <f>COUNTIFS(#REF!,TabClienteLocalidade18[[#This Row],[Localidade]],#REF!,TabClienteLocalidade18[[#This Row],[Cliente]],#REF!,TabClienteLocalidade18[[#Headers],[SBDSD-SDS]],#REF!,"ok")</f>
        <v>#REF!</v>
      </c>
      <c r="L27" s="78" t="e">
        <f>COUNTIFS(#REF!,TabClienteLocalidade18[[#This Row],[Localidade]],#REF!,TabClienteLocalidade18[[#This Row],[Cliente]],#REF!,TabClienteLocalidade18[[#Headers],[SBDXC-SDX]],#REF!,"ok")</f>
        <v>#REF!</v>
      </c>
      <c r="M27" s="78" t="e">
        <f>SUM(TabClienteLocalidade18[[#This Row],[SBGCL-SCL]:[SBDXC-SDX]])</f>
        <v>#REF!</v>
      </c>
      <c r="N27" s="78" t="e">
        <f>VLOOKUP(#REF!,Tabela20[],4,FALSE)</f>
        <v>#REF!</v>
      </c>
      <c r="O27" s="78"/>
      <c r="P27" s="78" t="str">
        <f>IF(TabClienteLocalidade18[[#This Row],[Cliente]]="","",TabClienteLocalidade18[[#This Row],[Cliente]]&amp;"-"&amp;TabClienteLocalidade18[[#This Row],[Localidade]])</f>
        <v>CAERN-DO BAUDO</v>
      </c>
    </row>
    <row r="28" spans="1:16" x14ac:dyDescent="0.25">
      <c r="A28" s="75" t="s">
        <v>1302</v>
      </c>
      <c r="B28" s="5" t="s">
        <v>133</v>
      </c>
      <c r="C28" s="5"/>
      <c r="D28" s="19" t="s">
        <v>351</v>
      </c>
      <c r="E28" s="76" t="s">
        <v>2980</v>
      </c>
      <c r="F28" s="76"/>
      <c r="G28" s="24" t="e">
        <f>COUNTIFS(#REF!,TabClienteLocalidade18[[#This Row],[Localidade]],#REF!,TabClienteLocalidade18[[#This Row],[Cliente]],#REF!,TabClienteLocalidade18[[#Headers],[SBGCL-SCL]],#REF!,"ok")</f>
        <v>#REF!</v>
      </c>
      <c r="H28" s="24" t="e">
        <f>COUNTIFS(#REF!,TabClienteLocalidade18[[#This Row],[Localidade]],#REF!,TabClienteLocalidade18[[#This Row],[Cliente]],#REF!,TabClienteLocalidade18[[#Headers],[SBDPT-SPT]],#REF!,"ok")</f>
        <v>#REF!</v>
      </c>
      <c r="I28" s="24" t="e">
        <f>COUNTIFS(#REF!,TabClienteLocalidade18[[#This Row],[Localidade]],#REF!,TabClienteLocalidade18[[#This Row],[Cliente]],#REF!,TabClienteLocalidade18[[#Headers],[SBPAC-SPC]],#REF!,"ok")</f>
        <v>#REF!</v>
      </c>
      <c r="J28" s="24" t="e">
        <f>COUNTIFS(#REF!,TabClienteLocalidade18[[#This Row],[Localidade]],#REF!,TabClienteLocalidade18[[#This Row],[Cliente]],#REF!,TabClienteLocalidade18[[#Headers],[SBSEG-MCA]],#REF!,"ok")</f>
        <v>#REF!</v>
      </c>
      <c r="K28" s="24" t="e">
        <f>COUNTIFS(#REF!,TabClienteLocalidade18[[#This Row],[Localidade]],#REF!,TabClienteLocalidade18[[#This Row],[Cliente]],#REF!,TabClienteLocalidade18[[#Headers],[SBDSD-SDS]],#REF!,"ok")</f>
        <v>#REF!</v>
      </c>
      <c r="L28" s="24" t="e">
        <f>COUNTIFS(#REF!,TabClienteLocalidade18[[#This Row],[Localidade]],#REF!,TabClienteLocalidade18[[#This Row],[Cliente]],#REF!,TabClienteLocalidade18[[#Headers],[SBDXC-SDX]],#REF!,"ok")</f>
        <v>#REF!</v>
      </c>
      <c r="M28" s="24" t="e">
        <f>SUM(TabClienteLocalidade18[[#This Row],[SBGCL-SCL]:[SBDXC-SDX]])</f>
        <v>#REF!</v>
      </c>
      <c r="N28" s="24" t="e">
        <f>VLOOKUP(#REF!,Tabela20[],4,FALSE)</f>
        <v>#REF!</v>
      </c>
      <c r="O28" s="24"/>
      <c r="P28" s="24" t="str">
        <f>IF(TabClienteLocalidade18[[#This Row],[Cliente]]="","",TabClienteLocalidade18[[#This Row],[Cliente]]&amp;"-"&amp;TabClienteLocalidade18[[#This Row],[Localidade]])</f>
        <v>CAERN-Dr. SEVERIANO</v>
      </c>
    </row>
    <row r="29" spans="1:16" x14ac:dyDescent="0.25">
      <c r="A29" s="75" t="s">
        <v>1303</v>
      </c>
      <c r="B29" s="5" t="s">
        <v>133</v>
      </c>
      <c r="C29" s="5"/>
      <c r="D29" s="19" t="s">
        <v>352</v>
      </c>
      <c r="E29" s="76" t="s">
        <v>2980</v>
      </c>
      <c r="F29" s="76"/>
      <c r="G29" s="24" t="e">
        <f>COUNTIFS(#REF!,TabClienteLocalidade18[[#This Row],[Localidade]],#REF!,TabClienteLocalidade18[[#This Row],[Cliente]],#REF!,TabClienteLocalidade18[[#Headers],[SBGCL-SCL]],#REF!,"ok")</f>
        <v>#REF!</v>
      </c>
      <c r="H29" s="24" t="e">
        <f>COUNTIFS(#REF!,TabClienteLocalidade18[[#This Row],[Localidade]],#REF!,TabClienteLocalidade18[[#This Row],[Cliente]],#REF!,TabClienteLocalidade18[[#Headers],[SBDPT-SPT]],#REF!,"ok")</f>
        <v>#REF!</v>
      </c>
      <c r="I29" s="24" t="e">
        <f>COUNTIFS(#REF!,TabClienteLocalidade18[[#This Row],[Localidade]],#REF!,TabClienteLocalidade18[[#This Row],[Cliente]],#REF!,TabClienteLocalidade18[[#Headers],[SBPAC-SPC]],#REF!,"ok")</f>
        <v>#REF!</v>
      </c>
      <c r="J29" s="24" t="e">
        <f>COUNTIFS(#REF!,TabClienteLocalidade18[[#This Row],[Localidade]],#REF!,TabClienteLocalidade18[[#This Row],[Cliente]],#REF!,TabClienteLocalidade18[[#Headers],[SBSEG-MCA]],#REF!,"ok")</f>
        <v>#REF!</v>
      </c>
      <c r="K29" s="24" t="e">
        <f>COUNTIFS(#REF!,TabClienteLocalidade18[[#This Row],[Localidade]],#REF!,TabClienteLocalidade18[[#This Row],[Cliente]],#REF!,TabClienteLocalidade18[[#Headers],[SBDSD-SDS]],#REF!,"ok")</f>
        <v>#REF!</v>
      </c>
      <c r="L29" s="24" t="e">
        <f>COUNTIFS(#REF!,TabClienteLocalidade18[[#This Row],[Localidade]],#REF!,TabClienteLocalidade18[[#This Row],[Cliente]],#REF!,TabClienteLocalidade18[[#Headers],[SBDXC-SDX]],#REF!,"ok")</f>
        <v>#REF!</v>
      </c>
      <c r="M29" s="24" t="e">
        <f>SUM(TabClienteLocalidade18[[#This Row],[SBGCL-SCL]:[SBDXC-SDX]])</f>
        <v>#REF!</v>
      </c>
      <c r="N29" s="24" t="e">
        <f>VLOOKUP(#REF!,Tabela20[],4,FALSE)</f>
        <v>#REF!</v>
      </c>
      <c r="O29" s="24"/>
      <c r="P29" s="24" t="str">
        <f>IF(TabClienteLocalidade18[[#This Row],[Cliente]]="","",TabClienteLocalidade18[[#This Row],[Cliente]]&amp;"-"&amp;TabClienteLocalidade18[[#This Row],[Localidade]])</f>
        <v>CAERN-DUNAS</v>
      </c>
    </row>
    <row r="30" spans="1:16" x14ac:dyDescent="0.25">
      <c r="A30" s="75" t="s">
        <v>1304</v>
      </c>
      <c r="B30" s="5" t="s">
        <v>133</v>
      </c>
      <c r="C30" s="5"/>
      <c r="D30" s="76" t="s">
        <v>1547</v>
      </c>
      <c r="E30" s="76" t="s">
        <v>2980</v>
      </c>
      <c r="F30" s="76"/>
      <c r="G30" s="24" t="e">
        <f>COUNTIFS(#REF!,TabClienteLocalidade18[[#This Row],[Localidade]],#REF!,TabClienteLocalidade18[[#This Row],[Cliente]],#REF!,TabClienteLocalidade18[[#Headers],[SBGCL-SCL]],#REF!,"ok")</f>
        <v>#REF!</v>
      </c>
      <c r="H30" s="24" t="e">
        <f>COUNTIFS(#REF!,TabClienteLocalidade18[[#This Row],[Localidade]],#REF!,TabClienteLocalidade18[[#This Row],[Cliente]],#REF!,TabClienteLocalidade18[[#Headers],[SBDPT-SPT]],#REF!,"ok")</f>
        <v>#REF!</v>
      </c>
      <c r="I30" s="24" t="e">
        <f>COUNTIFS(#REF!,TabClienteLocalidade18[[#This Row],[Localidade]],#REF!,TabClienteLocalidade18[[#This Row],[Cliente]],#REF!,TabClienteLocalidade18[[#Headers],[SBPAC-SPC]],#REF!,"ok")</f>
        <v>#REF!</v>
      </c>
      <c r="J30" s="24" t="e">
        <f>COUNTIFS(#REF!,TabClienteLocalidade18[[#This Row],[Localidade]],#REF!,TabClienteLocalidade18[[#This Row],[Cliente]],#REF!,TabClienteLocalidade18[[#Headers],[SBSEG-MCA]],#REF!,"ok")</f>
        <v>#REF!</v>
      </c>
      <c r="K30" s="24" t="e">
        <f>COUNTIFS(#REF!,TabClienteLocalidade18[[#This Row],[Localidade]],#REF!,TabClienteLocalidade18[[#This Row],[Cliente]],#REF!,TabClienteLocalidade18[[#Headers],[SBDSD-SDS]],#REF!,"ok")</f>
        <v>#REF!</v>
      </c>
      <c r="L30" s="24" t="e">
        <f>COUNTIFS(#REF!,TabClienteLocalidade18[[#This Row],[Localidade]],#REF!,TabClienteLocalidade18[[#This Row],[Cliente]],#REF!,TabClienteLocalidade18[[#Headers],[SBDXC-SDX]],#REF!,"ok")</f>
        <v>#REF!</v>
      </c>
      <c r="M30" s="24" t="e">
        <f>SUM(TabClienteLocalidade18[[#This Row],[SBGCL-SCL]:[SBDXC-SDX]])</f>
        <v>#REF!</v>
      </c>
      <c r="N30" s="24" t="e">
        <f>VLOOKUP(#REF!,Tabela20[],4,FALSE)</f>
        <v>#REF!</v>
      </c>
      <c r="O30" s="24"/>
      <c r="P30" s="24" t="str">
        <f>IF(TabClienteLocalidade18[[#This Row],[Cliente]]="","",TabClienteLocalidade18[[#This Row],[Cliente]]&amp;"-"&amp;TabClienteLocalidade18[[#This Row],[Localidade]])</f>
        <v>CAERN-ELOI DE SOUSA - EB - 10</v>
      </c>
    </row>
    <row r="31" spans="1:16" x14ac:dyDescent="0.25">
      <c r="A31" s="75" t="s">
        <v>1305</v>
      </c>
      <c r="B31" s="5" t="s">
        <v>133</v>
      </c>
      <c r="C31" s="5"/>
      <c r="D31" s="19" t="s">
        <v>353</v>
      </c>
      <c r="E31" s="76" t="s">
        <v>2980</v>
      </c>
      <c r="F31" s="76"/>
      <c r="G31" s="24" t="e">
        <f>COUNTIFS(#REF!,TabClienteLocalidade18[[#This Row],[Localidade]],#REF!,TabClienteLocalidade18[[#This Row],[Cliente]],#REF!,TabClienteLocalidade18[[#Headers],[SBGCL-SCL]],#REF!,"ok")</f>
        <v>#REF!</v>
      </c>
      <c r="H31" s="24" t="e">
        <f>COUNTIFS(#REF!,TabClienteLocalidade18[[#This Row],[Localidade]],#REF!,TabClienteLocalidade18[[#This Row],[Cliente]],#REF!,TabClienteLocalidade18[[#Headers],[SBDPT-SPT]],#REF!,"ok")</f>
        <v>#REF!</v>
      </c>
      <c r="I31" s="24" t="e">
        <f>COUNTIFS(#REF!,TabClienteLocalidade18[[#This Row],[Localidade]],#REF!,TabClienteLocalidade18[[#This Row],[Cliente]],#REF!,TabClienteLocalidade18[[#Headers],[SBPAC-SPC]],#REF!,"ok")</f>
        <v>#REF!</v>
      </c>
      <c r="J31" s="24" t="e">
        <f>COUNTIFS(#REF!,TabClienteLocalidade18[[#This Row],[Localidade]],#REF!,TabClienteLocalidade18[[#This Row],[Cliente]],#REF!,TabClienteLocalidade18[[#Headers],[SBSEG-MCA]],#REF!,"ok")</f>
        <v>#REF!</v>
      </c>
      <c r="K31" s="24" t="e">
        <f>COUNTIFS(#REF!,TabClienteLocalidade18[[#This Row],[Localidade]],#REF!,TabClienteLocalidade18[[#This Row],[Cliente]],#REF!,TabClienteLocalidade18[[#Headers],[SBDSD-SDS]],#REF!,"ok")</f>
        <v>#REF!</v>
      </c>
      <c r="L31" s="24" t="e">
        <f>COUNTIFS(#REF!,TabClienteLocalidade18[[#This Row],[Localidade]],#REF!,TabClienteLocalidade18[[#This Row],[Cliente]],#REF!,TabClienteLocalidade18[[#Headers],[SBDXC-SDX]],#REF!,"ok")</f>
        <v>#REF!</v>
      </c>
      <c r="M31" s="24" t="e">
        <f>SUM(TabClienteLocalidade18[[#This Row],[SBGCL-SCL]:[SBDXC-SDX]])</f>
        <v>#REF!</v>
      </c>
      <c r="N31" s="24" t="e">
        <f>VLOOKUP(#REF!,Tabela20[],4,FALSE)</f>
        <v>#REF!</v>
      </c>
      <c r="O31" s="24"/>
      <c r="P31" s="24" t="str">
        <f>IF(TabClienteLocalidade18[[#This Row],[Cliente]]="","",TabClienteLocalidade18[[#This Row],[Cliente]]&amp;"-"&amp;TabClienteLocalidade18[[#This Row],[Localidade]])</f>
        <v>CAERN-ENTRONCAMENTO</v>
      </c>
    </row>
    <row r="32" spans="1:16" s="105" customFormat="1" x14ac:dyDescent="0.25">
      <c r="A32" s="75" t="s">
        <v>1306</v>
      </c>
      <c r="B32" s="5" t="s">
        <v>133</v>
      </c>
      <c r="C32" s="5"/>
      <c r="D32" s="19" t="s">
        <v>354</v>
      </c>
      <c r="E32" s="76" t="s">
        <v>2980</v>
      </c>
      <c r="F32" s="76"/>
      <c r="G32" s="24" t="e">
        <f>COUNTIFS(#REF!,TabClienteLocalidade18[[#This Row],[Localidade]],#REF!,TabClienteLocalidade18[[#This Row],[Cliente]],#REF!,TabClienteLocalidade18[[#Headers],[SBGCL-SCL]],#REF!,"ok")</f>
        <v>#REF!</v>
      </c>
      <c r="H32" s="24" t="e">
        <f>COUNTIFS(#REF!,TabClienteLocalidade18[[#This Row],[Localidade]],#REF!,TabClienteLocalidade18[[#This Row],[Cliente]],#REF!,TabClienteLocalidade18[[#Headers],[SBDPT-SPT]],#REF!,"ok")</f>
        <v>#REF!</v>
      </c>
      <c r="I32" s="24" t="e">
        <f>COUNTIFS(#REF!,TabClienteLocalidade18[[#This Row],[Localidade]],#REF!,TabClienteLocalidade18[[#This Row],[Cliente]],#REF!,TabClienteLocalidade18[[#Headers],[SBPAC-SPC]],#REF!,"ok")</f>
        <v>#REF!</v>
      </c>
      <c r="J32" s="24" t="e">
        <f>COUNTIFS(#REF!,TabClienteLocalidade18[[#This Row],[Localidade]],#REF!,TabClienteLocalidade18[[#This Row],[Cliente]],#REF!,TabClienteLocalidade18[[#Headers],[SBSEG-MCA]],#REF!,"ok")</f>
        <v>#REF!</v>
      </c>
      <c r="K32" s="24" t="e">
        <f>COUNTIFS(#REF!,TabClienteLocalidade18[[#This Row],[Localidade]],#REF!,TabClienteLocalidade18[[#This Row],[Cliente]],#REF!,TabClienteLocalidade18[[#Headers],[SBDSD-SDS]],#REF!,"ok")</f>
        <v>#REF!</v>
      </c>
      <c r="L32" s="24" t="e">
        <f>COUNTIFS(#REF!,TabClienteLocalidade18[[#This Row],[Localidade]],#REF!,TabClienteLocalidade18[[#This Row],[Cliente]],#REF!,TabClienteLocalidade18[[#Headers],[SBDXC-SDX]],#REF!,"ok")</f>
        <v>#REF!</v>
      </c>
      <c r="M32" s="24" t="e">
        <f>SUM(TabClienteLocalidade18[[#This Row],[SBGCL-SCL]:[SBDXC-SDX]])</f>
        <v>#REF!</v>
      </c>
      <c r="N32" s="24" t="e">
        <f>VLOOKUP(#REF!,Tabela20[],4,FALSE)</f>
        <v>#REF!</v>
      </c>
      <c r="O32" s="24"/>
      <c r="P32" s="24" t="str">
        <f>IF(TabClienteLocalidade18[[#This Row],[Cliente]]="","",TabClienteLocalidade18[[#This Row],[Cliente]]&amp;"-"&amp;TabClienteLocalidade18[[#This Row],[Localidade]])</f>
        <v>CAERN-EQUADOR</v>
      </c>
    </row>
    <row r="33" spans="1:16" x14ac:dyDescent="0.25">
      <c r="A33" s="75" t="s">
        <v>1307</v>
      </c>
      <c r="B33" s="5" t="s">
        <v>133</v>
      </c>
      <c r="C33" s="5"/>
      <c r="D33" s="19" t="s">
        <v>355</v>
      </c>
      <c r="E33" s="76" t="s">
        <v>2980</v>
      </c>
      <c r="F33" s="76"/>
      <c r="G33" s="24" t="e">
        <f>COUNTIFS(#REF!,TabClienteLocalidade18[[#This Row],[Localidade]],#REF!,TabClienteLocalidade18[[#This Row],[Cliente]],#REF!,TabClienteLocalidade18[[#Headers],[SBGCL-SCL]],#REF!,"ok")</f>
        <v>#REF!</v>
      </c>
      <c r="H33" s="24" t="e">
        <f>COUNTIFS(#REF!,TabClienteLocalidade18[[#This Row],[Localidade]],#REF!,TabClienteLocalidade18[[#This Row],[Cliente]],#REF!,TabClienteLocalidade18[[#Headers],[SBDPT-SPT]],#REF!,"ok")</f>
        <v>#REF!</v>
      </c>
      <c r="I33" s="24" t="e">
        <f>COUNTIFS(#REF!,TabClienteLocalidade18[[#This Row],[Localidade]],#REF!,TabClienteLocalidade18[[#This Row],[Cliente]],#REF!,TabClienteLocalidade18[[#Headers],[SBPAC-SPC]],#REF!,"ok")</f>
        <v>#REF!</v>
      </c>
      <c r="J33" s="24" t="e">
        <f>COUNTIFS(#REF!,TabClienteLocalidade18[[#This Row],[Localidade]],#REF!,TabClienteLocalidade18[[#This Row],[Cliente]],#REF!,TabClienteLocalidade18[[#Headers],[SBSEG-MCA]],#REF!,"ok")</f>
        <v>#REF!</v>
      </c>
      <c r="K33" s="24" t="e">
        <f>COUNTIFS(#REF!,TabClienteLocalidade18[[#This Row],[Localidade]],#REF!,TabClienteLocalidade18[[#This Row],[Cliente]],#REF!,TabClienteLocalidade18[[#Headers],[SBDSD-SDS]],#REF!,"ok")</f>
        <v>#REF!</v>
      </c>
      <c r="L33" s="24" t="e">
        <f>COUNTIFS(#REF!,TabClienteLocalidade18[[#This Row],[Localidade]],#REF!,TabClienteLocalidade18[[#This Row],[Cliente]],#REF!,TabClienteLocalidade18[[#Headers],[SBDXC-SDX]],#REF!,"ok")</f>
        <v>#REF!</v>
      </c>
      <c r="M33" s="24" t="e">
        <f>SUM(TabClienteLocalidade18[[#This Row],[SBGCL-SCL]:[SBDXC-SDX]])</f>
        <v>#REF!</v>
      </c>
      <c r="N33" s="24" t="e">
        <f>VLOOKUP(#REF!,Tabela20[],4,FALSE)</f>
        <v>#REF!</v>
      </c>
      <c r="O33" s="24"/>
      <c r="P33" s="24" t="str">
        <f>IF(TabClienteLocalidade18[[#This Row],[Cliente]]="","",TabClienteLocalidade18[[#This Row],[Cliente]]&amp;"-"&amp;TabClienteLocalidade18[[#This Row],[Localidade]])</f>
        <v>CAERN-ESPIRITO SANTO I</v>
      </c>
    </row>
    <row r="34" spans="1:16" x14ac:dyDescent="0.25">
      <c r="A34" s="75" t="s">
        <v>1308</v>
      </c>
      <c r="B34" s="5" t="s">
        <v>133</v>
      </c>
      <c r="C34" s="5"/>
      <c r="D34" s="76" t="s">
        <v>1572</v>
      </c>
      <c r="E34" s="76" t="s">
        <v>2980</v>
      </c>
      <c r="F34" s="76"/>
      <c r="G34" s="24" t="e">
        <f>COUNTIFS(#REF!,TabClienteLocalidade18[[#This Row],[Localidade]],#REF!,TabClienteLocalidade18[[#This Row],[Cliente]],#REF!,TabClienteLocalidade18[[#Headers],[SBGCL-SCL]],#REF!,"ok")</f>
        <v>#REF!</v>
      </c>
      <c r="H34" s="24" t="e">
        <f>COUNTIFS(#REF!,TabClienteLocalidade18[[#This Row],[Localidade]],#REF!,TabClienteLocalidade18[[#This Row],[Cliente]],#REF!,TabClienteLocalidade18[[#Headers],[SBDPT-SPT]],#REF!,"ok")</f>
        <v>#REF!</v>
      </c>
      <c r="I34" s="24" t="e">
        <f>COUNTIFS(#REF!,TabClienteLocalidade18[[#This Row],[Localidade]],#REF!,TabClienteLocalidade18[[#This Row],[Cliente]],#REF!,TabClienteLocalidade18[[#Headers],[SBPAC-SPC]],#REF!,"ok")</f>
        <v>#REF!</v>
      </c>
      <c r="J34" s="24" t="e">
        <f>COUNTIFS(#REF!,TabClienteLocalidade18[[#This Row],[Localidade]],#REF!,TabClienteLocalidade18[[#This Row],[Cliente]],#REF!,TabClienteLocalidade18[[#Headers],[SBSEG-MCA]],#REF!,"ok")</f>
        <v>#REF!</v>
      </c>
      <c r="K34" s="24" t="e">
        <f>COUNTIFS(#REF!,TabClienteLocalidade18[[#This Row],[Localidade]],#REF!,TabClienteLocalidade18[[#This Row],[Cliente]],#REF!,TabClienteLocalidade18[[#Headers],[SBDSD-SDS]],#REF!,"ok")</f>
        <v>#REF!</v>
      </c>
      <c r="L34" s="24" t="e">
        <f>COUNTIFS(#REF!,TabClienteLocalidade18[[#This Row],[Localidade]],#REF!,TabClienteLocalidade18[[#This Row],[Cliente]],#REF!,TabClienteLocalidade18[[#Headers],[SBDXC-SDX]],#REF!,"ok")</f>
        <v>#REF!</v>
      </c>
      <c r="M34" s="24" t="e">
        <f>SUM(TabClienteLocalidade18[[#This Row],[SBGCL-SCL]:[SBDXC-SDX]])</f>
        <v>#REF!</v>
      </c>
      <c r="N34" s="24" t="e">
        <f>VLOOKUP(#REF!,Tabela20[],4,FALSE)</f>
        <v>#REF!</v>
      </c>
      <c r="O34" s="24"/>
      <c r="P34" s="24" t="str">
        <f>IF(TabClienteLocalidade18[[#This Row],[Cliente]]="","",TabClienteLocalidade18[[#This Row],[Cliente]]&amp;"-"&amp;TabClienteLocalidade18[[#This Row],[Localidade]])</f>
        <v>CAERN-ESPIRITO SANTO II VARZEA</v>
      </c>
    </row>
    <row r="35" spans="1:16" x14ac:dyDescent="0.25">
      <c r="A35" s="75" t="s">
        <v>1891</v>
      </c>
      <c r="B35" s="111" t="s">
        <v>133</v>
      </c>
      <c r="C35" s="109"/>
      <c r="D35" s="111" t="s">
        <v>1890</v>
      </c>
      <c r="E35" s="76" t="s">
        <v>2980</v>
      </c>
      <c r="F35" s="76"/>
      <c r="G35" s="110" t="e">
        <f>COUNTIFS(#REF!,TabClienteLocalidade18[[#This Row],[Localidade]],#REF!,TabClienteLocalidade18[[#This Row],[Cliente]],#REF!,TabClienteLocalidade18[[#Headers],[SBGCL-SCL]],#REF!,"ok")</f>
        <v>#REF!</v>
      </c>
      <c r="H35" s="110" t="e">
        <f>COUNTIFS(#REF!,TabClienteLocalidade18[[#This Row],[Localidade]],#REF!,TabClienteLocalidade18[[#This Row],[Cliente]],#REF!,TabClienteLocalidade18[[#Headers],[SBDPT-SPT]],#REF!,"ok")</f>
        <v>#REF!</v>
      </c>
      <c r="I35" s="110" t="e">
        <f>COUNTIFS(#REF!,TabClienteLocalidade18[[#This Row],[Localidade]],#REF!,TabClienteLocalidade18[[#This Row],[Cliente]],#REF!,TabClienteLocalidade18[[#Headers],[SBPAC-SPC]],#REF!,"ok")</f>
        <v>#REF!</v>
      </c>
      <c r="J35" s="110" t="e">
        <f>COUNTIFS(#REF!,TabClienteLocalidade18[[#This Row],[Localidade]],#REF!,TabClienteLocalidade18[[#This Row],[Cliente]],#REF!,TabClienteLocalidade18[[#Headers],[SBSEG-MCA]],#REF!,"ok")</f>
        <v>#REF!</v>
      </c>
      <c r="K35" s="110" t="e">
        <f>COUNTIFS(#REF!,TabClienteLocalidade18[[#This Row],[Localidade]],#REF!,TabClienteLocalidade18[[#This Row],[Cliente]],#REF!,TabClienteLocalidade18[[#Headers],[SBDSD-SDS]],#REF!,"ok")</f>
        <v>#REF!</v>
      </c>
      <c r="L35" s="110" t="e">
        <f>COUNTIFS(#REF!,TabClienteLocalidade18[[#This Row],[Localidade]],#REF!,TabClienteLocalidade18[[#This Row],[Cliente]],#REF!,TabClienteLocalidade18[[#Headers],[SBDXC-SDX]],#REF!,"ok")</f>
        <v>#REF!</v>
      </c>
      <c r="M35" s="110" t="e">
        <f>SUM(TabClienteLocalidade18[[#This Row],[SBGCL-SCL]:[SBDXC-SDX]])</f>
        <v>#REF!</v>
      </c>
      <c r="N35" s="110" t="e">
        <f>VLOOKUP(#REF!,Tabela20[],4,FALSE)</f>
        <v>#REF!</v>
      </c>
      <c r="O35" s="110"/>
      <c r="P35" s="110" t="str">
        <f>IF(TabClienteLocalidade18[[#This Row],[Cliente]]="","",TabClienteLocalidade18[[#This Row],[Cliente]]&amp;"-"&amp;TabClienteLocalidade18[[#This Row],[Localidade]])</f>
        <v>CAERN-ETE-PARNAMIRIM</v>
      </c>
    </row>
    <row r="36" spans="1:16" x14ac:dyDescent="0.25">
      <c r="A36" s="75" t="s">
        <v>1309</v>
      </c>
      <c r="B36" s="5" t="s">
        <v>133</v>
      </c>
      <c r="C36" s="5"/>
      <c r="D36" s="19" t="s">
        <v>356</v>
      </c>
      <c r="E36" s="76" t="s">
        <v>2980</v>
      </c>
      <c r="F36" s="76"/>
      <c r="G36" s="24" t="e">
        <f>COUNTIFS(#REF!,TabClienteLocalidade18[[#This Row],[Localidade]],#REF!,TabClienteLocalidade18[[#This Row],[Cliente]],#REF!,TabClienteLocalidade18[[#Headers],[SBGCL-SCL]],#REF!,"ok")</f>
        <v>#REF!</v>
      </c>
      <c r="H36" s="24" t="e">
        <f>COUNTIFS(#REF!,TabClienteLocalidade18[[#This Row],[Localidade]],#REF!,TabClienteLocalidade18[[#This Row],[Cliente]],#REF!,TabClienteLocalidade18[[#Headers],[SBDPT-SPT]],#REF!,"ok")</f>
        <v>#REF!</v>
      </c>
      <c r="I36" s="24" t="e">
        <f>COUNTIFS(#REF!,TabClienteLocalidade18[[#This Row],[Localidade]],#REF!,TabClienteLocalidade18[[#This Row],[Cliente]],#REF!,TabClienteLocalidade18[[#Headers],[SBPAC-SPC]],#REF!,"ok")</f>
        <v>#REF!</v>
      </c>
      <c r="J36" s="24" t="e">
        <f>COUNTIFS(#REF!,TabClienteLocalidade18[[#This Row],[Localidade]],#REF!,TabClienteLocalidade18[[#This Row],[Cliente]],#REF!,TabClienteLocalidade18[[#Headers],[SBSEG-MCA]],#REF!,"ok")</f>
        <v>#REF!</v>
      </c>
      <c r="K36" s="24" t="e">
        <f>COUNTIFS(#REF!,TabClienteLocalidade18[[#This Row],[Localidade]],#REF!,TabClienteLocalidade18[[#This Row],[Cliente]],#REF!,TabClienteLocalidade18[[#Headers],[SBDSD-SDS]],#REF!,"ok")</f>
        <v>#REF!</v>
      </c>
      <c r="L36" s="24" t="e">
        <f>COUNTIFS(#REF!,TabClienteLocalidade18[[#This Row],[Localidade]],#REF!,TabClienteLocalidade18[[#This Row],[Cliente]],#REF!,TabClienteLocalidade18[[#Headers],[SBDXC-SDX]],#REF!,"ok")</f>
        <v>#REF!</v>
      </c>
      <c r="M36" s="24" t="e">
        <f>SUM(TabClienteLocalidade18[[#This Row],[SBGCL-SCL]:[SBDXC-SDX]])</f>
        <v>#REF!</v>
      </c>
      <c r="N36" s="24" t="e">
        <f>VLOOKUP(#REF!,Tabela20[],4,FALSE)</f>
        <v>#REF!</v>
      </c>
      <c r="O36" s="24"/>
      <c r="P36" s="24" t="str">
        <f>IF(TabClienteLocalidade18[[#This Row],[Cliente]]="","",TabClienteLocalidade18[[#This Row],[Cliente]]&amp;"-"&amp;TabClienteLocalidade18[[#This Row],[Localidade]])</f>
        <v>CAERN-EXTREMOZ</v>
      </c>
    </row>
    <row r="37" spans="1:16" x14ac:dyDescent="0.25">
      <c r="A37" s="75" t="s">
        <v>1310</v>
      </c>
      <c r="B37" s="5" t="s">
        <v>133</v>
      </c>
      <c r="C37" s="5"/>
      <c r="D37" s="76" t="s">
        <v>1577</v>
      </c>
      <c r="E37" s="76" t="s">
        <v>2980</v>
      </c>
      <c r="F37" s="76"/>
      <c r="G37" s="24" t="e">
        <f>COUNTIFS(#REF!,TabClienteLocalidade18[[#This Row],[Localidade]],#REF!,TabClienteLocalidade18[[#This Row],[Cliente]],#REF!,TabClienteLocalidade18[[#Headers],[SBGCL-SCL]],#REF!,"ok")</f>
        <v>#REF!</v>
      </c>
      <c r="H37" s="24" t="e">
        <f>COUNTIFS(#REF!,TabClienteLocalidade18[[#This Row],[Localidade]],#REF!,TabClienteLocalidade18[[#This Row],[Cliente]],#REF!,TabClienteLocalidade18[[#Headers],[SBDPT-SPT]],#REF!,"ok")</f>
        <v>#REF!</v>
      </c>
      <c r="I37" s="24" t="e">
        <f>COUNTIFS(#REF!,TabClienteLocalidade18[[#This Row],[Localidade]],#REF!,TabClienteLocalidade18[[#This Row],[Cliente]],#REF!,TabClienteLocalidade18[[#Headers],[SBPAC-SPC]],#REF!,"ok")</f>
        <v>#REF!</v>
      </c>
      <c r="J37" s="24" t="e">
        <f>COUNTIFS(#REF!,TabClienteLocalidade18[[#This Row],[Localidade]],#REF!,TabClienteLocalidade18[[#This Row],[Cliente]],#REF!,TabClienteLocalidade18[[#Headers],[SBSEG-MCA]],#REF!,"ok")</f>
        <v>#REF!</v>
      </c>
      <c r="K37" s="24" t="e">
        <f>COUNTIFS(#REF!,TabClienteLocalidade18[[#This Row],[Localidade]],#REF!,TabClienteLocalidade18[[#This Row],[Cliente]],#REF!,TabClienteLocalidade18[[#Headers],[SBDSD-SDS]],#REF!,"ok")</f>
        <v>#REF!</v>
      </c>
      <c r="L37" s="24" t="e">
        <f>COUNTIFS(#REF!,TabClienteLocalidade18[[#This Row],[Localidade]],#REF!,TabClienteLocalidade18[[#This Row],[Cliente]],#REF!,TabClienteLocalidade18[[#Headers],[SBDXC-SDX]],#REF!,"ok")</f>
        <v>#REF!</v>
      </c>
      <c r="M37" s="24" t="e">
        <f>SUM(TabClienteLocalidade18[[#This Row],[SBGCL-SCL]:[SBDXC-SDX]])</f>
        <v>#REF!</v>
      </c>
      <c r="N37" s="24" t="e">
        <f>VLOOKUP(#REF!,Tabela20[],4,FALSE)</f>
        <v>#REF!</v>
      </c>
      <c r="O37" s="24"/>
      <c r="P37" s="24" t="str">
        <f>IF(TabClienteLocalidade18[[#This Row],[Cliente]]="","",TabClienteLocalidade18[[#This Row],[Cliente]]&amp;"-"&amp;TabClienteLocalidade18[[#This Row],[Localidade]])</f>
        <v>CAERN-FELIPE CAMARA</v>
      </c>
    </row>
    <row r="38" spans="1:16" x14ac:dyDescent="0.25">
      <c r="A38" s="2" t="s">
        <v>525</v>
      </c>
      <c r="B38" s="3" t="s">
        <v>133</v>
      </c>
      <c r="C38" s="3" t="s">
        <v>212</v>
      </c>
      <c r="D38" s="19" t="s">
        <v>1578</v>
      </c>
      <c r="E38" s="76" t="s">
        <v>2980</v>
      </c>
      <c r="F38" s="76"/>
      <c r="G38" s="5" t="e">
        <f>COUNTIFS(#REF!,TabClienteLocalidade18[[#This Row],[Localidade]],#REF!,TabClienteLocalidade18[[#This Row],[Cliente]],#REF!,TabClienteLocalidade18[[#Headers],[SBGCL-SCL]],#REF!,"ok")</f>
        <v>#REF!</v>
      </c>
      <c r="H38" s="5" t="e">
        <f>COUNTIFS(#REF!,TabClienteLocalidade18[[#This Row],[Localidade]],#REF!,TabClienteLocalidade18[[#This Row],[Cliente]],#REF!,TabClienteLocalidade18[[#Headers],[SBDPT-SPT]],#REF!,"ok")</f>
        <v>#REF!</v>
      </c>
      <c r="I38" s="5" t="e">
        <f>COUNTIFS(#REF!,TabClienteLocalidade18[[#This Row],[Localidade]],#REF!,TabClienteLocalidade18[[#This Row],[Cliente]],#REF!,TabClienteLocalidade18[[#Headers],[SBPAC-SPC]],#REF!,"ok")</f>
        <v>#REF!</v>
      </c>
      <c r="J38" s="5" t="e">
        <f>COUNTIFS(#REF!,TabClienteLocalidade18[[#This Row],[Localidade]],#REF!,TabClienteLocalidade18[[#This Row],[Cliente]],#REF!,TabClienteLocalidade18[[#Headers],[SBSEG-MCA]],#REF!,"ok")</f>
        <v>#REF!</v>
      </c>
      <c r="K38" s="5" t="e">
        <f>COUNTIFS(#REF!,TabClienteLocalidade18[[#This Row],[Localidade]],#REF!,TabClienteLocalidade18[[#This Row],[Cliente]],#REF!,TabClienteLocalidade18[[#Headers],[SBDSD-SDS]],#REF!,"ok")</f>
        <v>#REF!</v>
      </c>
      <c r="L38" s="5" t="e">
        <f>COUNTIFS(#REF!,TabClienteLocalidade18[[#This Row],[Localidade]],#REF!,TabClienteLocalidade18[[#This Row],[Cliente]],#REF!,TabClienteLocalidade18[[#Headers],[SBDXC-SDX]],#REF!,"ok")</f>
        <v>#REF!</v>
      </c>
      <c r="M38" s="24" t="e">
        <f>SUM(TabClienteLocalidade18[[#This Row],[SBGCL-SCL]:[SBDXC-SDX]])</f>
        <v>#REF!</v>
      </c>
      <c r="N38" s="24" t="e">
        <f>VLOOKUP(#REF!,Tabela20[],4,FALSE)</f>
        <v>#REF!</v>
      </c>
      <c r="O38" s="68">
        <v>2</v>
      </c>
      <c r="P38" s="24" t="str">
        <f>IF(TabClienteLocalidade18[[#This Row],[Cliente]]="","",TabClienteLocalidade18[[#This Row],[Cliente]]&amp;"-"&amp;TabClienteLocalidade18[[#This Row],[Localidade]])</f>
        <v>CAERN-FLORANEA</v>
      </c>
    </row>
    <row r="39" spans="1:16" x14ac:dyDescent="0.25">
      <c r="A39" s="75" t="s">
        <v>1311</v>
      </c>
      <c r="B39" s="5" t="s">
        <v>133</v>
      </c>
      <c r="C39" s="80"/>
      <c r="D39" s="19" t="s">
        <v>357</v>
      </c>
      <c r="E39" s="76" t="s">
        <v>2980</v>
      </c>
      <c r="F39" s="76"/>
      <c r="G39" s="81" t="e">
        <f>COUNTIFS(#REF!,TabClienteLocalidade18[[#This Row],[Localidade]],#REF!,TabClienteLocalidade18[[#This Row],[Cliente]],#REF!,TabClienteLocalidade18[[#Headers],[SBGCL-SCL]],#REF!,"ok")</f>
        <v>#REF!</v>
      </c>
      <c r="H39" s="81" t="e">
        <f>COUNTIFS(#REF!,TabClienteLocalidade18[[#This Row],[Localidade]],#REF!,TabClienteLocalidade18[[#This Row],[Cliente]],#REF!,TabClienteLocalidade18[[#Headers],[SBDPT-SPT]],#REF!,"ok")</f>
        <v>#REF!</v>
      </c>
      <c r="I39" s="81" t="e">
        <f>COUNTIFS(#REF!,TabClienteLocalidade18[[#This Row],[Localidade]],#REF!,TabClienteLocalidade18[[#This Row],[Cliente]],#REF!,TabClienteLocalidade18[[#Headers],[SBPAC-SPC]],#REF!,"ok")</f>
        <v>#REF!</v>
      </c>
      <c r="J39" s="81" t="e">
        <f>COUNTIFS(#REF!,TabClienteLocalidade18[[#This Row],[Localidade]],#REF!,TabClienteLocalidade18[[#This Row],[Cliente]],#REF!,TabClienteLocalidade18[[#Headers],[SBSEG-MCA]],#REF!,"ok")</f>
        <v>#REF!</v>
      </c>
      <c r="K39" s="81" t="e">
        <f>COUNTIFS(#REF!,TabClienteLocalidade18[[#This Row],[Localidade]],#REF!,TabClienteLocalidade18[[#This Row],[Cliente]],#REF!,TabClienteLocalidade18[[#Headers],[SBDSD-SDS]],#REF!,"ok")</f>
        <v>#REF!</v>
      </c>
      <c r="L39" s="81" t="e">
        <f>COUNTIFS(#REF!,TabClienteLocalidade18[[#This Row],[Localidade]],#REF!,TabClienteLocalidade18[[#This Row],[Cliente]],#REF!,TabClienteLocalidade18[[#Headers],[SBDXC-SDX]],#REF!,"ok")</f>
        <v>#REF!</v>
      </c>
      <c r="M39" s="81" t="e">
        <f>SUM(TabClienteLocalidade18[[#This Row],[SBGCL-SCL]:[SBDXC-SDX]])</f>
        <v>#REF!</v>
      </c>
      <c r="N39" s="81" t="e">
        <f>VLOOKUP(#REF!,Tabela20[],4,FALSE)</f>
        <v>#REF!</v>
      </c>
      <c r="O39" s="81"/>
      <c r="P39" s="24" t="str">
        <f>IF(TabClienteLocalidade18[[#This Row],[Cliente]]="","",TabClienteLocalidade18[[#This Row],[Cliente]]&amp;"-"&amp;TabClienteLocalidade18[[#This Row],[Localidade]])</f>
        <v>CAERN-FRANCISCO DANTAS</v>
      </c>
    </row>
    <row r="40" spans="1:16" x14ac:dyDescent="0.25">
      <c r="A40" s="75" t="s">
        <v>1811</v>
      </c>
      <c r="B40" s="79" t="s">
        <v>133</v>
      </c>
      <c r="C40" s="77"/>
      <c r="D40" s="79" t="s">
        <v>1810</v>
      </c>
      <c r="E40" s="76" t="s">
        <v>2980</v>
      </c>
      <c r="F40" s="76"/>
      <c r="G40" s="78" t="e">
        <f>COUNTIFS(#REF!,TabClienteLocalidade18[[#This Row],[Localidade]],#REF!,TabClienteLocalidade18[[#This Row],[Cliente]],#REF!,TabClienteLocalidade18[[#Headers],[SBGCL-SCL]],#REF!,"ok")</f>
        <v>#REF!</v>
      </c>
      <c r="H40" s="78" t="e">
        <f>COUNTIFS(#REF!,TabClienteLocalidade18[[#This Row],[Localidade]],#REF!,TabClienteLocalidade18[[#This Row],[Cliente]],#REF!,TabClienteLocalidade18[[#Headers],[SBDPT-SPT]],#REF!,"ok")</f>
        <v>#REF!</v>
      </c>
      <c r="I40" s="78" t="e">
        <f>COUNTIFS(#REF!,TabClienteLocalidade18[[#This Row],[Localidade]],#REF!,TabClienteLocalidade18[[#This Row],[Cliente]],#REF!,TabClienteLocalidade18[[#Headers],[SBPAC-SPC]],#REF!,"ok")</f>
        <v>#REF!</v>
      </c>
      <c r="J40" s="78" t="e">
        <f>COUNTIFS(#REF!,TabClienteLocalidade18[[#This Row],[Localidade]],#REF!,TabClienteLocalidade18[[#This Row],[Cliente]],#REF!,TabClienteLocalidade18[[#Headers],[SBSEG-MCA]],#REF!,"ok")</f>
        <v>#REF!</v>
      </c>
      <c r="K40" s="78" t="e">
        <f>COUNTIFS(#REF!,TabClienteLocalidade18[[#This Row],[Localidade]],#REF!,TabClienteLocalidade18[[#This Row],[Cliente]],#REF!,TabClienteLocalidade18[[#Headers],[SBDSD-SDS]],#REF!,"ok")</f>
        <v>#REF!</v>
      </c>
      <c r="L40" s="78" t="e">
        <f>COUNTIFS(#REF!,TabClienteLocalidade18[[#This Row],[Localidade]],#REF!,TabClienteLocalidade18[[#This Row],[Cliente]],#REF!,TabClienteLocalidade18[[#Headers],[SBDXC-SDX]],#REF!,"ok")</f>
        <v>#REF!</v>
      </c>
      <c r="M40" s="78" t="e">
        <f>SUM(TabClienteLocalidade18[[#This Row],[SBGCL-SCL]:[SBDXC-SDX]])</f>
        <v>#REF!</v>
      </c>
      <c r="N40" s="78" t="e">
        <f>VLOOKUP(#REF!,Tabela20[],4,FALSE)</f>
        <v>#REF!</v>
      </c>
      <c r="O40" s="78"/>
      <c r="P40" s="78" t="str">
        <f>IF(TabClienteLocalidade18[[#This Row],[Cliente]]="","",TabClienteLocalidade18[[#This Row],[Cliente]]&amp;"-"&amp;TabClienteLocalidade18[[#This Row],[Localidade]])</f>
        <v>CAERN-GAMORE</v>
      </c>
    </row>
    <row r="41" spans="1:16" x14ac:dyDescent="0.25">
      <c r="A41" s="75" t="s">
        <v>1312</v>
      </c>
      <c r="B41" s="5" t="s">
        <v>133</v>
      </c>
      <c r="C41" s="80"/>
      <c r="D41" s="19" t="s">
        <v>358</v>
      </c>
      <c r="E41" s="76" t="s">
        <v>2980</v>
      </c>
      <c r="F41" s="76"/>
      <c r="G41" s="81" t="e">
        <f>COUNTIFS(#REF!,TabClienteLocalidade18[[#This Row],[Localidade]],#REF!,TabClienteLocalidade18[[#This Row],[Cliente]],#REF!,TabClienteLocalidade18[[#Headers],[SBGCL-SCL]],#REF!,"ok")</f>
        <v>#REF!</v>
      </c>
      <c r="H41" s="81" t="e">
        <f>COUNTIFS(#REF!,TabClienteLocalidade18[[#This Row],[Localidade]],#REF!,TabClienteLocalidade18[[#This Row],[Cliente]],#REF!,TabClienteLocalidade18[[#Headers],[SBDPT-SPT]],#REF!,"ok")</f>
        <v>#REF!</v>
      </c>
      <c r="I41" s="81" t="e">
        <f>COUNTIFS(#REF!,TabClienteLocalidade18[[#This Row],[Localidade]],#REF!,TabClienteLocalidade18[[#This Row],[Cliente]],#REF!,TabClienteLocalidade18[[#Headers],[SBPAC-SPC]],#REF!,"ok")</f>
        <v>#REF!</v>
      </c>
      <c r="J41" s="81" t="e">
        <f>COUNTIFS(#REF!,TabClienteLocalidade18[[#This Row],[Localidade]],#REF!,TabClienteLocalidade18[[#This Row],[Cliente]],#REF!,TabClienteLocalidade18[[#Headers],[SBSEG-MCA]],#REF!,"ok")</f>
        <v>#REF!</v>
      </c>
      <c r="K41" s="81" t="e">
        <f>COUNTIFS(#REF!,TabClienteLocalidade18[[#This Row],[Localidade]],#REF!,TabClienteLocalidade18[[#This Row],[Cliente]],#REF!,TabClienteLocalidade18[[#Headers],[SBDSD-SDS]],#REF!,"ok")</f>
        <v>#REF!</v>
      </c>
      <c r="L41" s="81" t="e">
        <f>COUNTIFS(#REF!,TabClienteLocalidade18[[#This Row],[Localidade]],#REF!,TabClienteLocalidade18[[#This Row],[Cliente]],#REF!,TabClienteLocalidade18[[#Headers],[SBDXC-SDX]],#REF!,"ok")</f>
        <v>#REF!</v>
      </c>
      <c r="M41" s="81" t="e">
        <f>SUM(TabClienteLocalidade18[[#This Row],[SBGCL-SCL]:[SBDXC-SDX]])</f>
        <v>#REF!</v>
      </c>
      <c r="N41" s="81" t="e">
        <f>VLOOKUP(#REF!,Tabela20[],4,FALSE)</f>
        <v>#REF!</v>
      </c>
      <c r="O41" s="81"/>
      <c r="P41" s="24" t="str">
        <f>IF(TabClienteLocalidade18[[#This Row],[Cliente]]="","",TabClienteLocalidade18[[#This Row],[Cliente]]&amp;"-"&amp;TabClienteLocalidade18[[#This Row],[Localidade]])</f>
        <v>CAERN-GARGALHEIRAS</v>
      </c>
    </row>
    <row r="42" spans="1:16" x14ac:dyDescent="0.25">
      <c r="A42" s="75" t="s">
        <v>1313</v>
      </c>
      <c r="B42" s="5" t="s">
        <v>133</v>
      </c>
      <c r="C42" s="80"/>
      <c r="D42" s="19" t="s">
        <v>359</v>
      </c>
      <c r="E42" s="76" t="s">
        <v>2980</v>
      </c>
      <c r="F42" s="76"/>
      <c r="G42" s="81" t="e">
        <f>COUNTIFS(#REF!,TabClienteLocalidade18[[#This Row],[Localidade]],#REF!,TabClienteLocalidade18[[#This Row],[Cliente]],#REF!,TabClienteLocalidade18[[#Headers],[SBGCL-SCL]],#REF!,"ok")</f>
        <v>#REF!</v>
      </c>
      <c r="H42" s="81" t="e">
        <f>COUNTIFS(#REF!,TabClienteLocalidade18[[#This Row],[Localidade]],#REF!,TabClienteLocalidade18[[#This Row],[Cliente]],#REF!,TabClienteLocalidade18[[#Headers],[SBDPT-SPT]],#REF!,"ok")</f>
        <v>#REF!</v>
      </c>
      <c r="I42" s="81" t="e">
        <f>COUNTIFS(#REF!,TabClienteLocalidade18[[#This Row],[Localidade]],#REF!,TabClienteLocalidade18[[#This Row],[Cliente]],#REF!,TabClienteLocalidade18[[#Headers],[SBPAC-SPC]],#REF!,"ok")</f>
        <v>#REF!</v>
      </c>
      <c r="J42" s="81" t="e">
        <f>COUNTIFS(#REF!,TabClienteLocalidade18[[#This Row],[Localidade]],#REF!,TabClienteLocalidade18[[#This Row],[Cliente]],#REF!,TabClienteLocalidade18[[#Headers],[SBSEG-MCA]],#REF!,"ok")</f>
        <v>#REF!</v>
      </c>
      <c r="K42" s="81" t="e">
        <f>COUNTIFS(#REF!,TabClienteLocalidade18[[#This Row],[Localidade]],#REF!,TabClienteLocalidade18[[#This Row],[Cliente]],#REF!,TabClienteLocalidade18[[#Headers],[SBDSD-SDS]],#REF!,"ok")</f>
        <v>#REF!</v>
      </c>
      <c r="L42" s="81" t="e">
        <f>COUNTIFS(#REF!,TabClienteLocalidade18[[#This Row],[Localidade]],#REF!,TabClienteLocalidade18[[#This Row],[Cliente]],#REF!,TabClienteLocalidade18[[#Headers],[SBDXC-SDX]],#REF!,"ok")</f>
        <v>#REF!</v>
      </c>
      <c r="M42" s="81" t="e">
        <f>SUM(TabClienteLocalidade18[[#This Row],[SBGCL-SCL]:[SBDXC-SDX]])</f>
        <v>#REF!</v>
      </c>
      <c r="N42" s="81" t="e">
        <f>VLOOKUP(#REF!,Tabela20[],4,FALSE)</f>
        <v>#REF!</v>
      </c>
      <c r="O42" s="81"/>
      <c r="P42" s="24" t="str">
        <f>IF(TabClienteLocalidade18[[#This Row],[Cliente]]="","",TabClienteLocalidade18[[#This Row],[Cliente]]&amp;"-"&amp;TabClienteLocalidade18[[#This Row],[Localidade]])</f>
        <v>CAERN-GUARAPES</v>
      </c>
    </row>
    <row r="43" spans="1:16" x14ac:dyDescent="0.25">
      <c r="A43" s="75" t="s">
        <v>1314</v>
      </c>
      <c r="B43" s="5" t="s">
        <v>133</v>
      </c>
      <c r="C43" s="80"/>
      <c r="D43" s="19" t="s">
        <v>360</v>
      </c>
      <c r="E43" s="76" t="s">
        <v>2980</v>
      </c>
      <c r="F43" s="76"/>
      <c r="G43" s="81" t="e">
        <f>COUNTIFS(#REF!,TabClienteLocalidade18[[#This Row],[Localidade]],#REF!,TabClienteLocalidade18[[#This Row],[Cliente]],#REF!,TabClienteLocalidade18[[#Headers],[SBGCL-SCL]],#REF!,"ok")</f>
        <v>#REF!</v>
      </c>
      <c r="H43" s="81" t="e">
        <f>COUNTIFS(#REF!,TabClienteLocalidade18[[#This Row],[Localidade]],#REF!,TabClienteLocalidade18[[#This Row],[Cliente]],#REF!,TabClienteLocalidade18[[#Headers],[SBDPT-SPT]],#REF!,"ok")</f>
        <v>#REF!</v>
      </c>
      <c r="I43" s="81" t="e">
        <f>COUNTIFS(#REF!,TabClienteLocalidade18[[#This Row],[Localidade]],#REF!,TabClienteLocalidade18[[#This Row],[Cliente]],#REF!,TabClienteLocalidade18[[#Headers],[SBPAC-SPC]],#REF!,"ok")</f>
        <v>#REF!</v>
      </c>
      <c r="J43" s="81" t="e">
        <f>COUNTIFS(#REF!,TabClienteLocalidade18[[#This Row],[Localidade]],#REF!,TabClienteLocalidade18[[#This Row],[Cliente]],#REF!,TabClienteLocalidade18[[#Headers],[SBSEG-MCA]],#REF!,"ok")</f>
        <v>#REF!</v>
      </c>
      <c r="K43" s="81" t="e">
        <f>COUNTIFS(#REF!,TabClienteLocalidade18[[#This Row],[Localidade]],#REF!,TabClienteLocalidade18[[#This Row],[Cliente]],#REF!,TabClienteLocalidade18[[#Headers],[SBDSD-SDS]],#REF!,"ok")</f>
        <v>#REF!</v>
      </c>
      <c r="L43" s="81" t="e">
        <f>COUNTIFS(#REF!,TabClienteLocalidade18[[#This Row],[Localidade]],#REF!,TabClienteLocalidade18[[#This Row],[Cliente]],#REF!,TabClienteLocalidade18[[#Headers],[SBDXC-SDX]],#REF!,"ok")</f>
        <v>#REF!</v>
      </c>
      <c r="M43" s="81" t="e">
        <f>SUM(TabClienteLocalidade18[[#This Row],[SBGCL-SCL]:[SBDXC-SDX]])</f>
        <v>#REF!</v>
      </c>
      <c r="N43" s="81" t="e">
        <f>VLOOKUP(#REF!,Tabela20[],4,FALSE)</f>
        <v>#REF!</v>
      </c>
      <c r="O43" s="81"/>
      <c r="P43" s="24" t="str">
        <f>IF(TabClienteLocalidade18[[#This Row],[Cliente]]="","",TabClienteLocalidade18[[#This Row],[Cliente]]&amp;"-"&amp;TabClienteLocalidade18[[#This Row],[Localidade]])</f>
        <v>CAERN-IPUEIRA</v>
      </c>
    </row>
    <row r="44" spans="1:16" x14ac:dyDescent="0.25">
      <c r="A44" s="75" t="s">
        <v>1315</v>
      </c>
      <c r="B44" s="5" t="s">
        <v>133</v>
      </c>
      <c r="C44" s="80"/>
      <c r="D44" s="76" t="s">
        <v>1503</v>
      </c>
      <c r="E44" s="76" t="s">
        <v>2980</v>
      </c>
      <c r="F44" s="76"/>
      <c r="G44" s="81" t="e">
        <f>COUNTIFS(#REF!,TabClienteLocalidade18[[#This Row],[Localidade]],#REF!,TabClienteLocalidade18[[#This Row],[Cliente]],#REF!,TabClienteLocalidade18[[#Headers],[SBGCL-SCL]],#REF!,"ok")</f>
        <v>#REF!</v>
      </c>
      <c r="H44" s="81" t="e">
        <f>COUNTIFS(#REF!,TabClienteLocalidade18[[#This Row],[Localidade]],#REF!,TabClienteLocalidade18[[#This Row],[Cliente]],#REF!,TabClienteLocalidade18[[#Headers],[SBDPT-SPT]],#REF!,"ok")</f>
        <v>#REF!</v>
      </c>
      <c r="I44" s="81" t="e">
        <f>COUNTIFS(#REF!,TabClienteLocalidade18[[#This Row],[Localidade]],#REF!,TabClienteLocalidade18[[#This Row],[Cliente]],#REF!,TabClienteLocalidade18[[#Headers],[SBPAC-SPC]],#REF!,"ok")</f>
        <v>#REF!</v>
      </c>
      <c r="J44" s="81" t="e">
        <f>COUNTIFS(#REF!,TabClienteLocalidade18[[#This Row],[Localidade]],#REF!,TabClienteLocalidade18[[#This Row],[Cliente]],#REF!,TabClienteLocalidade18[[#Headers],[SBSEG-MCA]],#REF!,"ok")</f>
        <v>#REF!</v>
      </c>
      <c r="K44" s="81" t="e">
        <f>COUNTIFS(#REF!,TabClienteLocalidade18[[#This Row],[Localidade]],#REF!,TabClienteLocalidade18[[#This Row],[Cliente]],#REF!,TabClienteLocalidade18[[#Headers],[SBDSD-SDS]],#REF!,"ok")</f>
        <v>#REF!</v>
      </c>
      <c r="L44" s="81" t="e">
        <f>COUNTIFS(#REF!,TabClienteLocalidade18[[#This Row],[Localidade]],#REF!,TabClienteLocalidade18[[#This Row],[Cliente]],#REF!,TabClienteLocalidade18[[#Headers],[SBDXC-SDX]],#REF!,"ok")</f>
        <v>#REF!</v>
      </c>
      <c r="M44" s="81" t="e">
        <f>SUM(TabClienteLocalidade18[[#This Row],[SBGCL-SCL]:[SBDXC-SDX]])</f>
        <v>#REF!</v>
      </c>
      <c r="N44" s="81" t="e">
        <f>VLOOKUP(#REF!,Tabela20[],4,FALSE)</f>
        <v>#REF!</v>
      </c>
      <c r="O44" s="81"/>
      <c r="P44" s="24" t="str">
        <f>IF(TabClienteLocalidade18[[#This Row],[Cliente]]="","",TabClienteLocalidade18[[#This Row],[Cliente]]&amp;"-"&amp;TabClienteLocalidade18[[#This Row],[Localidade]])</f>
        <v>CAERN-ITAJA - ADUTORA SERTAO CENTRAL</v>
      </c>
    </row>
    <row r="45" spans="1:16" x14ac:dyDescent="0.25">
      <c r="A45" s="75" t="s">
        <v>1720</v>
      </c>
      <c r="B45" s="79" t="s">
        <v>133</v>
      </c>
      <c r="C45" s="77"/>
      <c r="D45" s="79" t="s">
        <v>1717</v>
      </c>
      <c r="E45" s="76" t="s">
        <v>2980</v>
      </c>
      <c r="F45" s="76"/>
      <c r="G45" s="78" t="e">
        <f>COUNTIFS(#REF!,TabClienteLocalidade18[[#This Row],[Localidade]],#REF!,TabClienteLocalidade18[[#This Row],[Cliente]],#REF!,TabClienteLocalidade18[[#Headers],[SBGCL-SCL]],#REF!,"ok")</f>
        <v>#REF!</v>
      </c>
      <c r="H45" s="78" t="e">
        <f>COUNTIFS(#REF!,TabClienteLocalidade18[[#This Row],[Localidade]],#REF!,TabClienteLocalidade18[[#This Row],[Cliente]],#REF!,TabClienteLocalidade18[[#Headers],[SBDPT-SPT]],#REF!,"ok")</f>
        <v>#REF!</v>
      </c>
      <c r="I45" s="78" t="e">
        <f>COUNTIFS(#REF!,TabClienteLocalidade18[[#This Row],[Localidade]],#REF!,TabClienteLocalidade18[[#This Row],[Cliente]],#REF!,TabClienteLocalidade18[[#Headers],[SBPAC-SPC]],#REF!,"ok")</f>
        <v>#REF!</v>
      </c>
      <c r="J45" s="78" t="e">
        <f>COUNTIFS(#REF!,TabClienteLocalidade18[[#This Row],[Localidade]],#REF!,TabClienteLocalidade18[[#This Row],[Cliente]],#REF!,TabClienteLocalidade18[[#Headers],[SBSEG-MCA]],#REF!,"ok")</f>
        <v>#REF!</v>
      </c>
      <c r="K45" s="78" t="e">
        <f>COUNTIFS(#REF!,TabClienteLocalidade18[[#This Row],[Localidade]],#REF!,TabClienteLocalidade18[[#This Row],[Cliente]],#REF!,TabClienteLocalidade18[[#Headers],[SBDSD-SDS]],#REF!,"ok")</f>
        <v>#REF!</v>
      </c>
      <c r="L45" s="78" t="e">
        <f>COUNTIFS(#REF!,TabClienteLocalidade18[[#This Row],[Localidade]],#REF!,TabClienteLocalidade18[[#This Row],[Cliente]],#REF!,TabClienteLocalidade18[[#Headers],[SBDXC-SDX]],#REF!,"ok")</f>
        <v>#REF!</v>
      </c>
      <c r="M45" s="78" t="e">
        <f>SUM(TabClienteLocalidade18[[#This Row],[SBGCL-SCL]:[SBDXC-SDX]])</f>
        <v>#REF!</v>
      </c>
      <c r="N45" s="78" t="e">
        <f>VLOOKUP(#REF!,Tabela20[],4,FALSE)</f>
        <v>#REF!</v>
      </c>
      <c r="O45" s="78"/>
      <c r="P45" s="78" t="str">
        <f>IF(TabClienteLocalidade18[[#This Row],[Cliente]]="","",TabClienteLocalidade18[[#This Row],[Cliente]]&amp;"-"&amp;TabClienteLocalidade18[[#This Row],[Localidade]])</f>
        <v>CAERN-ITAU</v>
      </c>
    </row>
    <row r="46" spans="1:16" x14ac:dyDescent="0.25">
      <c r="A46" s="75" t="s">
        <v>1316</v>
      </c>
      <c r="B46" s="5" t="s">
        <v>133</v>
      </c>
      <c r="C46" s="80"/>
      <c r="D46" s="76" t="s">
        <v>1573</v>
      </c>
      <c r="E46" s="76" t="s">
        <v>2980</v>
      </c>
      <c r="F46" s="76"/>
      <c r="G46" s="81" t="e">
        <f>COUNTIFS(#REF!,TabClienteLocalidade18[[#This Row],[Localidade]],#REF!,TabClienteLocalidade18[[#This Row],[Cliente]],#REF!,TabClienteLocalidade18[[#Headers],[SBGCL-SCL]],#REF!,"ok")</f>
        <v>#REF!</v>
      </c>
      <c r="H46" s="81" t="e">
        <f>COUNTIFS(#REF!,TabClienteLocalidade18[[#This Row],[Localidade]],#REF!,TabClienteLocalidade18[[#This Row],[Cliente]],#REF!,TabClienteLocalidade18[[#Headers],[SBDPT-SPT]],#REF!,"ok")</f>
        <v>#REF!</v>
      </c>
      <c r="I46" s="81" t="e">
        <f>COUNTIFS(#REF!,TabClienteLocalidade18[[#This Row],[Localidade]],#REF!,TabClienteLocalidade18[[#This Row],[Cliente]],#REF!,TabClienteLocalidade18[[#Headers],[SBPAC-SPC]],#REF!,"ok")</f>
        <v>#REF!</v>
      </c>
      <c r="J46" s="81" t="e">
        <f>COUNTIFS(#REF!,TabClienteLocalidade18[[#This Row],[Localidade]],#REF!,TabClienteLocalidade18[[#This Row],[Cliente]],#REF!,TabClienteLocalidade18[[#Headers],[SBSEG-MCA]],#REF!,"ok")</f>
        <v>#REF!</v>
      </c>
      <c r="K46" s="81" t="e">
        <f>COUNTIFS(#REF!,TabClienteLocalidade18[[#This Row],[Localidade]],#REF!,TabClienteLocalidade18[[#This Row],[Cliente]],#REF!,TabClienteLocalidade18[[#Headers],[SBDSD-SDS]],#REF!,"ok")</f>
        <v>#REF!</v>
      </c>
      <c r="L46" s="81" t="e">
        <f>COUNTIFS(#REF!,TabClienteLocalidade18[[#This Row],[Localidade]],#REF!,TabClienteLocalidade18[[#This Row],[Cliente]],#REF!,TabClienteLocalidade18[[#Headers],[SBDXC-SDX]],#REF!,"ok")</f>
        <v>#REF!</v>
      </c>
      <c r="M46" s="81" t="e">
        <f>SUM(TabClienteLocalidade18[[#This Row],[SBGCL-SCL]:[SBDXC-SDX]])</f>
        <v>#REF!</v>
      </c>
      <c r="N46" s="81" t="e">
        <f>VLOOKUP(#REF!,Tabela20[],4,FALSE)</f>
        <v>#REF!</v>
      </c>
      <c r="O46" s="81"/>
      <c r="P46" s="24" t="str">
        <f>IF(TabClienteLocalidade18[[#This Row],[Cliente]]="","",TabClienteLocalidade18[[#This Row],[Cliente]]&amp;"-"&amp;TabClienteLocalidade18[[#This Row],[Localidade]])</f>
        <v>CAERN-JANDAIRA</v>
      </c>
    </row>
    <row r="47" spans="1:16" x14ac:dyDescent="0.25">
      <c r="A47" s="75" t="s">
        <v>1317</v>
      </c>
      <c r="B47" s="5" t="s">
        <v>133</v>
      </c>
      <c r="C47" s="80"/>
      <c r="D47" s="19" t="s">
        <v>361</v>
      </c>
      <c r="E47" s="76" t="s">
        <v>2980</v>
      </c>
      <c r="F47" s="76"/>
      <c r="G47" s="81" t="e">
        <f>COUNTIFS(#REF!,TabClienteLocalidade18[[#This Row],[Localidade]],#REF!,TabClienteLocalidade18[[#This Row],[Cliente]],#REF!,TabClienteLocalidade18[[#Headers],[SBGCL-SCL]],#REF!,"ok")</f>
        <v>#REF!</v>
      </c>
      <c r="H47" s="81" t="e">
        <f>COUNTIFS(#REF!,TabClienteLocalidade18[[#This Row],[Localidade]],#REF!,TabClienteLocalidade18[[#This Row],[Cliente]],#REF!,TabClienteLocalidade18[[#Headers],[SBDPT-SPT]],#REF!,"ok")</f>
        <v>#REF!</v>
      </c>
      <c r="I47" s="81" t="e">
        <f>COUNTIFS(#REF!,TabClienteLocalidade18[[#This Row],[Localidade]],#REF!,TabClienteLocalidade18[[#This Row],[Cliente]],#REF!,TabClienteLocalidade18[[#Headers],[SBPAC-SPC]],#REF!,"ok")</f>
        <v>#REF!</v>
      </c>
      <c r="J47" s="81" t="e">
        <f>COUNTIFS(#REF!,TabClienteLocalidade18[[#This Row],[Localidade]],#REF!,TabClienteLocalidade18[[#This Row],[Cliente]],#REF!,TabClienteLocalidade18[[#Headers],[SBSEG-MCA]],#REF!,"ok")</f>
        <v>#REF!</v>
      </c>
      <c r="K47" s="81" t="e">
        <f>COUNTIFS(#REF!,TabClienteLocalidade18[[#This Row],[Localidade]],#REF!,TabClienteLocalidade18[[#This Row],[Cliente]],#REF!,TabClienteLocalidade18[[#Headers],[SBDSD-SDS]],#REF!,"ok")</f>
        <v>#REF!</v>
      </c>
      <c r="L47" s="81" t="e">
        <f>COUNTIFS(#REF!,TabClienteLocalidade18[[#This Row],[Localidade]],#REF!,TabClienteLocalidade18[[#This Row],[Cliente]],#REF!,TabClienteLocalidade18[[#Headers],[SBDXC-SDX]],#REF!,"ok")</f>
        <v>#REF!</v>
      </c>
      <c r="M47" s="81" t="e">
        <f>SUM(TabClienteLocalidade18[[#This Row],[SBGCL-SCL]:[SBDXC-SDX]])</f>
        <v>#REF!</v>
      </c>
      <c r="N47" s="81" t="e">
        <f>VLOOKUP(#REF!,Tabela20[],4,FALSE)</f>
        <v>#REF!</v>
      </c>
      <c r="O47" s="81"/>
      <c r="P47" s="24" t="str">
        <f>IF(TabClienteLocalidade18[[#This Row],[Cliente]]="","",TabClienteLocalidade18[[#This Row],[Cliente]]&amp;"-"&amp;TabClienteLocalidade18[[#This Row],[Localidade]])</f>
        <v>CAERN-JARDIM DE ANGICOS</v>
      </c>
    </row>
    <row r="48" spans="1:16" x14ac:dyDescent="0.25">
      <c r="A48" s="75" t="s">
        <v>1318</v>
      </c>
      <c r="B48" s="5" t="s">
        <v>133</v>
      </c>
      <c r="C48" s="80"/>
      <c r="D48" s="19" t="s">
        <v>362</v>
      </c>
      <c r="E48" s="76" t="s">
        <v>2980</v>
      </c>
      <c r="F48" s="76"/>
      <c r="G48" s="81" t="e">
        <f>COUNTIFS(#REF!,TabClienteLocalidade18[[#This Row],[Localidade]],#REF!,TabClienteLocalidade18[[#This Row],[Cliente]],#REF!,TabClienteLocalidade18[[#Headers],[SBGCL-SCL]],#REF!,"ok")</f>
        <v>#REF!</v>
      </c>
      <c r="H48" s="81" t="e">
        <f>COUNTIFS(#REF!,TabClienteLocalidade18[[#This Row],[Localidade]],#REF!,TabClienteLocalidade18[[#This Row],[Cliente]],#REF!,TabClienteLocalidade18[[#Headers],[SBDPT-SPT]],#REF!,"ok")</f>
        <v>#REF!</v>
      </c>
      <c r="I48" s="81" t="e">
        <f>COUNTIFS(#REF!,TabClienteLocalidade18[[#This Row],[Localidade]],#REF!,TabClienteLocalidade18[[#This Row],[Cliente]],#REF!,TabClienteLocalidade18[[#Headers],[SBPAC-SPC]],#REF!,"ok")</f>
        <v>#REF!</v>
      </c>
      <c r="J48" s="81" t="e">
        <f>COUNTIFS(#REF!,TabClienteLocalidade18[[#This Row],[Localidade]],#REF!,TabClienteLocalidade18[[#This Row],[Cliente]],#REF!,TabClienteLocalidade18[[#Headers],[SBSEG-MCA]],#REF!,"ok")</f>
        <v>#REF!</v>
      </c>
      <c r="K48" s="81" t="e">
        <f>COUNTIFS(#REF!,TabClienteLocalidade18[[#This Row],[Localidade]],#REF!,TabClienteLocalidade18[[#This Row],[Cliente]],#REF!,TabClienteLocalidade18[[#Headers],[SBDSD-SDS]],#REF!,"ok")</f>
        <v>#REF!</v>
      </c>
      <c r="L48" s="81" t="e">
        <f>COUNTIFS(#REF!,TabClienteLocalidade18[[#This Row],[Localidade]],#REF!,TabClienteLocalidade18[[#This Row],[Cliente]],#REF!,TabClienteLocalidade18[[#Headers],[SBDXC-SDX]],#REF!,"ok")</f>
        <v>#REF!</v>
      </c>
      <c r="M48" s="81" t="e">
        <f>SUM(TabClienteLocalidade18[[#This Row],[SBGCL-SCL]:[SBDXC-SDX]])</f>
        <v>#REF!</v>
      </c>
      <c r="N48" s="81" t="e">
        <f>VLOOKUP(#REF!,Tabela20[],4,FALSE)</f>
        <v>#REF!</v>
      </c>
      <c r="O48" s="81"/>
      <c r="P48" s="24" t="str">
        <f>IF(TabClienteLocalidade18[[#This Row],[Cliente]]="","",TabClienteLocalidade18[[#This Row],[Cliente]]&amp;"-"&amp;TabClienteLocalidade18[[#This Row],[Localidade]])</f>
        <v>CAERN-JARDIM DE PIRANHAS</v>
      </c>
    </row>
    <row r="49" spans="1:16" x14ac:dyDescent="0.25">
      <c r="A49" s="75" t="s">
        <v>1319</v>
      </c>
      <c r="B49" s="5" t="s">
        <v>133</v>
      </c>
      <c r="C49" s="80"/>
      <c r="D49" s="76" t="s">
        <v>1548</v>
      </c>
      <c r="E49" s="76" t="s">
        <v>2980</v>
      </c>
      <c r="F49" s="76"/>
      <c r="G49" s="81" t="e">
        <f>COUNTIFS(#REF!,TabClienteLocalidade18[[#This Row],[Localidade]],#REF!,TabClienteLocalidade18[[#This Row],[Cliente]],#REF!,TabClienteLocalidade18[[#Headers],[SBGCL-SCL]],#REF!,"ok")</f>
        <v>#REF!</v>
      </c>
      <c r="H49" s="81" t="e">
        <f>COUNTIFS(#REF!,TabClienteLocalidade18[[#This Row],[Localidade]],#REF!,TabClienteLocalidade18[[#This Row],[Cliente]],#REF!,TabClienteLocalidade18[[#Headers],[SBDPT-SPT]],#REF!,"ok")</f>
        <v>#REF!</v>
      </c>
      <c r="I49" s="81" t="e">
        <f>COUNTIFS(#REF!,TabClienteLocalidade18[[#This Row],[Localidade]],#REF!,TabClienteLocalidade18[[#This Row],[Cliente]],#REF!,TabClienteLocalidade18[[#Headers],[SBPAC-SPC]],#REF!,"ok")</f>
        <v>#REF!</v>
      </c>
      <c r="J49" s="81" t="e">
        <f>COUNTIFS(#REF!,TabClienteLocalidade18[[#This Row],[Localidade]],#REF!,TabClienteLocalidade18[[#This Row],[Cliente]],#REF!,TabClienteLocalidade18[[#Headers],[SBSEG-MCA]],#REF!,"ok")</f>
        <v>#REF!</v>
      </c>
      <c r="K49" s="81" t="e">
        <f>COUNTIFS(#REF!,TabClienteLocalidade18[[#This Row],[Localidade]],#REF!,TabClienteLocalidade18[[#This Row],[Cliente]],#REF!,TabClienteLocalidade18[[#Headers],[SBDSD-SDS]],#REF!,"ok")</f>
        <v>#REF!</v>
      </c>
      <c r="L49" s="81" t="e">
        <f>COUNTIFS(#REF!,TabClienteLocalidade18[[#This Row],[Localidade]],#REF!,TabClienteLocalidade18[[#This Row],[Cliente]],#REF!,TabClienteLocalidade18[[#Headers],[SBDXC-SDX]],#REF!,"ok")</f>
        <v>#REF!</v>
      </c>
      <c r="M49" s="81" t="e">
        <f>SUM(TabClienteLocalidade18[[#This Row],[SBGCL-SCL]:[SBDXC-SDX]])</f>
        <v>#REF!</v>
      </c>
      <c r="N49" s="81" t="e">
        <f>VLOOKUP(#REF!,Tabela20[],4,FALSE)</f>
        <v>#REF!</v>
      </c>
      <c r="O49" s="81"/>
      <c r="P49" s="24" t="str">
        <f>IF(TabClienteLocalidade18[[#This Row],[Cliente]]="","",TabClienteLocalidade18[[#This Row],[Cliente]]&amp;"-"&amp;TabClienteLocalidade18[[#This Row],[Localidade]])</f>
        <v>CAERN-JARDIM DO SERIDO</v>
      </c>
    </row>
    <row r="50" spans="1:16" x14ac:dyDescent="0.25">
      <c r="A50" s="75" t="s">
        <v>1813</v>
      </c>
      <c r="B50" s="79" t="s">
        <v>133</v>
      </c>
      <c r="C50" s="77"/>
      <c r="D50" s="79" t="s">
        <v>1812</v>
      </c>
      <c r="E50" s="76" t="s">
        <v>2980</v>
      </c>
      <c r="F50" s="76"/>
      <c r="G50" s="78" t="e">
        <f>COUNTIFS(#REF!,TabClienteLocalidade18[[#This Row],[Localidade]],#REF!,TabClienteLocalidade18[[#This Row],[Cliente]],#REF!,TabClienteLocalidade18[[#Headers],[SBGCL-SCL]],#REF!,"ok")</f>
        <v>#REF!</v>
      </c>
      <c r="H50" s="78" t="e">
        <f>COUNTIFS(#REF!,TabClienteLocalidade18[[#This Row],[Localidade]],#REF!,TabClienteLocalidade18[[#This Row],[Cliente]],#REF!,TabClienteLocalidade18[[#Headers],[SBDPT-SPT]],#REF!,"ok")</f>
        <v>#REF!</v>
      </c>
      <c r="I50" s="78" t="e">
        <f>COUNTIFS(#REF!,TabClienteLocalidade18[[#This Row],[Localidade]],#REF!,TabClienteLocalidade18[[#This Row],[Cliente]],#REF!,TabClienteLocalidade18[[#Headers],[SBPAC-SPC]],#REF!,"ok")</f>
        <v>#REF!</v>
      </c>
      <c r="J50" s="78" t="e">
        <f>COUNTIFS(#REF!,TabClienteLocalidade18[[#This Row],[Localidade]],#REF!,TabClienteLocalidade18[[#This Row],[Cliente]],#REF!,TabClienteLocalidade18[[#Headers],[SBSEG-MCA]],#REF!,"ok")</f>
        <v>#REF!</v>
      </c>
      <c r="K50" s="78" t="e">
        <f>COUNTIFS(#REF!,TabClienteLocalidade18[[#This Row],[Localidade]],#REF!,TabClienteLocalidade18[[#This Row],[Cliente]],#REF!,TabClienteLocalidade18[[#Headers],[SBDSD-SDS]],#REF!,"ok")</f>
        <v>#REF!</v>
      </c>
      <c r="L50" s="78" t="e">
        <f>COUNTIFS(#REF!,TabClienteLocalidade18[[#This Row],[Localidade]],#REF!,TabClienteLocalidade18[[#This Row],[Cliente]],#REF!,TabClienteLocalidade18[[#Headers],[SBDXC-SDX]],#REF!,"ok")</f>
        <v>#REF!</v>
      </c>
      <c r="M50" s="78" t="e">
        <f>SUM(TabClienteLocalidade18[[#This Row],[SBGCL-SCL]:[SBDXC-SDX]])</f>
        <v>#REF!</v>
      </c>
      <c r="N50" s="78" t="e">
        <f>VLOOKUP(#REF!,Tabela20[],4,FALSE)</f>
        <v>#REF!</v>
      </c>
      <c r="O50" s="78"/>
      <c r="P50" s="78" t="str">
        <f>IF(TabClienteLocalidade18[[#This Row],[Cliente]]="","",TabClienteLocalidade18[[#This Row],[Cliente]]&amp;"-"&amp;TabClienteLocalidade18[[#This Row],[Localidade]])</f>
        <v>CAERN-JARDIM PROGRESSO</v>
      </c>
    </row>
    <row r="51" spans="1:16" x14ac:dyDescent="0.25">
      <c r="A51" s="75" t="s">
        <v>1320</v>
      </c>
      <c r="B51" s="5" t="s">
        <v>133</v>
      </c>
      <c r="C51" s="80"/>
      <c r="D51" s="76" t="s">
        <v>1581</v>
      </c>
      <c r="E51" s="76" t="s">
        <v>2980</v>
      </c>
      <c r="F51" s="76"/>
      <c r="G51" s="81" t="e">
        <f>COUNTIFS(#REF!,TabClienteLocalidade18[[#This Row],[Localidade]],#REF!,TabClienteLocalidade18[[#This Row],[Cliente]],#REF!,TabClienteLocalidade18[[#Headers],[SBGCL-SCL]],#REF!,"ok")</f>
        <v>#REF!</v>
      </c>
      <c r="H51" s="81" t="e">
        <f>COUNTIFS(#REF!,TabClienteLocalidade18[[#This Row],[Localidade]],#REF!,TabClienteLocalidade18[[#This Row],[Cliente]],#REF!,TabClienteLocalidade18[[#Headers],[SBDPT-SPT]],#REF!,"ok")</f>
        <v>#REF!</v>
      </c>
      <c r="I51" s="81" t="e">
        <f>COUNTIFS(#REF!,TabClienteLocalidade18[[#This Row],[Localidade]],#REF!,TabClienteLocalidade18[[#This Row],[Cliente]],#REF!,TabClienteLocalidade18[[#Headers],[SBPAC-SPC]],#REF!,"ok")</f>
        <v>#REF!</v>
      </c>
      <c r="J51" s="81" t="e">
        <f>COUNTIFS(#REF!,TabClienteLocalidade18[[#This Row],[Localidade]],#REF!,TabClienteLocalidade18[[#This Row],[Cliente]],#REF!,TabClienteLocalidade18[[#Headers],[SBSEG-MCA]],#REF!,"ok")</f>
        <v>#REF!</v>
      </c>
      <c r="K51" s="81" t="e">
        <f>COUNTIFS(#REF!,TabClienteLocalidade18[[#This Row],[Localidade]],#REF!,TabClienteLocalidade18[[#This Row],[Cliente]],#REF!,TabClienteLocalidade18[[#Headers],[SBDSD-SDS]],#REF!,"ok")</f>
        <v>#REF!</v>
      </c>
      <c r="L51" s="81" t="e">
        <f>COUNTIFS(#REF!,TabClienteLocalidade18[[#This Row],[Localidade]],#REF!,TabClienteLocalidade18[[#This Row],[Cliente]],#REF!,TabClienteLocalidade18[[#Headers],[SBDXC-SDX]],#REF!,"ok")</f>
        <v>#REF!</v>
      </c>
      <c r="M51" s="81" t="e">
        <f>SUM(TabClienteLocalidade18[[#This Row],[SBGCL-SCL]:[SBDXC-SDX]])</f>
        <v>#REF!</v>
      </c>
      <c r="N51" s="81" t="e">
        <f>VLOOKUP(#REF!,Tabela20[],4,FALSE)</f>
        <v>#REF!</v>
      </c>
      <c r="O51" s="81"/>
      <c r="P51" s="24" t="str">
        <f>IF(TabClienteLocalidade18[[#This Row],[Cliente]]="","",TabClienteLocalidade18[[#This Row],[Cliente]]&amp;"-"&amp;TabClienteLocalidade18[[#This Row],[Localidade]])</f>
        <v xml:space="preserve">CAERN-JERONIMO ROSADO - EB - 2 </v>
      </c>
    </row>
    <row r="52" spans="1:16" x14ac:dyDescent="0.25">
      <c r="A52" s="75" t="s">
        <v>1321</v>
      </c>
      <c r="B52" s="5" t="s">
        <v>133</v>
      </c>
      <c r="C52" s="80"/>
      <c r="D52" s="19" t="s">
        <v>363</v>
      </c>
      <c r="E52" s="76" t="s">
        <v>2980</v>
      </c>
      <c r="F52" s="76"/>
      <c r="G52" s="81" t="e">
        <f>COUNTIFS(#REF!,TabClienteLocalidade18[[#This Row],[Localidade]],#REF!,TabClienteLocalidade18[[#This Row],[Cliente]],#REF!,TabClienteLocalidade18[[#Headers],[SBGCL-SCL]],#REF!,"ok")</f>
        <v>#REF!</v>
      </c>
      <c r="H52" s="81" t="e">
        <f>COUNTIFS(#REF!,TabClienteLocalidade18[[#This Row],[Localidade]],#REF!,TabClienteLocalidade18[[#This Row],[Cliente]],#REF!,TabClienteLocalidade18[[#Headers],[SBDPT-SPT]],#REF!,"ok")</f>
        <v>#REF!</v>
      </c>
      <c r="I52" s="81" t="e">
        <f>COUNTIFS(#REF!,TabClienteLocalidade18[[#This Row],[Localidade]],#REF!,TabClienteLocalidade18[[#This Row],[Cliente]],#REF!,TabClienteLocalidade18[[#Headers],[SBPAC-SPC]],#REF!,"ok")</f>
        <v>#REF!</v>
      </c>
      <c r="J52" s="81" t="e">
        <f>COUNTIFS(#REF!,TabClienteLocalidade18[[#This Row],[Localidade]],#REF!,TabClienteLocalidade18[[#This Row],[Cliente]],#REF!,TabClienteLocalidade18[[#Headers],[SBSEG-MCA]],#REF!,"ok")</f>
        <v>#REF!</v>
      </c>
      <c r="K52" s="81" t="e">
        <f>COUNTIFS(#REF!,TabClienteLocalidade18[[#This Row],[Localidade]],#REF!,TabClienteLocalidade18[[#This Row],[Cliente]],#REF!,TabClienteLocalidade18[[#Headers],[SBDSD-SDS]],#REF!,"ok")</f>
        <v>#REF!</v>
      </c>
      <c r="L52" s="81" t="e">
        <f>COUNTIFS(#REF!,TabClienteLocalidade18[[#This Row],[Localidade]],#REF!,TabClienteLocalidade18[[#This Row],[Cliente]],#REF!,TabClienteLocalidade18[[#Headers],[SBDXC-SDX]],#REF!,"ok")</f>
        <v>#REF!</v>
      </c>
      <c r="M52" s="81" t="e">
        <f>SUM(TabClienteLocalidade18[[#This Row],[SBGCL-SCL]:[SBDXC-SDX]])</f>
        <v>#REF!</v>
      </c>
      <c r="N52" s="81" t="e">
        <f>VLOOKUP(#REF!,Tabela20[],4,FALSE)</f>
        <v>#REF!</v>
      </c>
      <c r="O52" s="81"/>
      <c r="P52" s="24" t="str">
        <f>IF(TabClienteLocalidade18[[#This Row],[Cliente]]="","",TabClienteLocalidade18[[#This Row],[Cliente]]&amp;"-"&amp;TabClienteLocalidade18[[#This Row],[Localidade]])</f>
        <v>CAERN-JIQUI</v>
      </c>
    </row>
    <row r="53" spans="1:16" x14ac:dyDescent="0.25">
      <c r="A53" s="75" t="s">
        <v>1721</v>
      </c>
      <c r="B53" s="79" t="s">
        <v>133</v>
      </c>
      <c r="C53" s="77"/>
      <c r="D53" s="79" t="s">
        <v>1718</v>
      </c>
      <c r="E53" s="76" t="s">
        <v>2980</v>
      </c>
      <c r="F53" s="76"/>
      <c r="G53" s="78" t="e">
        <f>COUNTIFS(#REF!,TabClienteLocalidade18[[#This Row],[Localidade]],#REF!,TabClienteLocalidade18[[#This Row],[Cliente]],#REF!,TabClienteLocalidade18[[#Headers],[SBGCL-SCL]],#REF!,"ok")</f>
        <v>#REF!</v>
      </c>
      <c r="H53" s="78" t="e">
        <f>COUNTIFS(#REF!,TabClienteLocalidade18[[#This Row],[Localidade]],#REF!,TabClienteLocalidade18[[#This Row],[Cliente]],#REF!,TabClienteLocalidade18[[#Headers],[SBDPT-SPT]],#REF!,"ok")</f>
        <v>#REF!</v>
      </c>
      <c r="I53" s="78" t="e">
        <f>COUNTIFS(#REF!,TabClienteLocalidade18[[#This Row],[Localidade]],#REF!,TabClienteLocalidade18[[#This Row],[Cliente]],#REF!,TabClienteLocalidade18[[#Headers],[SBPAC-SPC]],#REF!,"ok")</f>
        <v>#REF!</v>
      </c>
      <c r="J53" s="78" t="e">
        <f>COUNTIFS(#REF!,TabClienteLocalidade18[[#This Row],[Localidade]],#REF!,TabClienteLocalidade18[[#This Row],[Cliente]],#REF!,TabClienteLocalidade18[[#Headers],[SBSEG-MCA]],#REF!,"ok")</f>
        <v>#REF!</v>
      </c>
      <c r="K53" s="78" t="e">
        <f>COUNTIFS(#REF!,TabClienteLocalidade18[[#This Row],[Localidade]],#REF!,TabClienteLocalidade18[[#This Row],[Cliente]],#REF!,TabClienteLocalidade18[[#Headers],[SBDSD-SDS]],#REF!,"ok")</f>
        <v>#REF!</v>
      </c>
      <c r="L53" s="78" t="e">
        <f>COUNTIFS(#REF!,TabClienteLocalidade18[[#This Row],[Localidade]],#REF!,TabClienteLocalidade18[[#This Row],[Cliente]],#REF!,TabClienteLocalidade18[[#Headers],[SBDXC-SDX]],#REF!,"ok")</f>
        <v>#REF!</v>
      </c>
      <c r="M53" s="78" t="e">
        <f>SUM(TabClienteLocalidade18[[#This Row],[SBGCL-SCL]:[SBDXC-SDX]])</f>
        <v>#REF!</v>
      </c>
      <c r="N53" s="78" t="e">
        <f>VLOOKUP(#REF!,Tabela20[],4,FALSE)</f>
        <v>#REF!</v>
      </c>
      <c r="O53" s="78"/>
      <c r="P53" s="78" t="str">
        <f>IF(TabClienteLocalidade18[[#This Row],[Cliente]]="","",TabClienteLocalidade18[[#This Row],[Cliente]]&amp;"-"&amp;TabClienteLocalidade18[[#This Row],[Localidade]])</f>
        <v>CAERN-JOSE DA PENHA</v>
      </c>
    </row>
    <row r="54" spans="1:16" x14ac:dyDescent="0.25">
      <c r="A54" s="75" t="s">
        <v>1322</v>
      </c>
      <c r="B54" s="5" t="s">
        <v>133</v>
      </c>
      <c r="C54" s="80"/>
      <c r="D54" s="19" t="s">
        <v>364</v>
      </c>
      <c r="E54" s="76" t="s">
        <v>2980</v>
      </c>
      <c r="F54" s="76"/>
      <c r="G54" s="81" t="e">
        <f>COUNTIFS(#REF!,TabClienteLocalidade18[[#This Row],[Localidade]],#REF!,TabClienteLocalidade18[[#This Row],[Cliente]],#REF!,TabClienteLocalidade18[[#Headers],[SBGCL-SCL]],#REF!,"ok")</f>
        <v>#REF!</v>
      </c>
      <c r="H54" s="81" t="e">
        <f>COUNTIFS(#REF!,TabClienteLocalidade18[[#This Row],[Localidade]],#REF!,TabClienteLocalidade18[[#This Row],[Cliente]],#REF!,TabClienteLocalidade18[[#Headers],[SBDPT-SPT]],#REF!,"ok")</f>
        <v>#REF!</v>
      </c>
      <c r="I54" s="81" t="e">
        <f>COUNTIFS(#REF!,TabClienteLocalidade18[[#This Row],[Localidade]],#REF!,TabClienteLocalidade18[[#This Row],[Cliente]],#REF!,TabClienteLocalidade18[[#Headers],[SBPAC-SPC]],#REF!,"ok")</f>
        <v>#REF!</v>
      </c>
      <c r="J54" s="81" t="e">
        <f>COUNTIFS(#REF!,TabClienteLocalidade18[[#This Row],[Localidade]],#REF!,TabClienteLocalidade18[[#This Row],[Cliente]],#REF!,TabClienteLocalidade18[[#Headers],[SBSEG-MCA]],#REF!,"ok")</f>
        <v>#REF!</v>
      </c>
      <c r="K54" s="81" t="e">
        <f>COUNTIFS(#REF!,TabClienteLocalidade18[[#This Row],[Localidade]],#REF!,TabClienteLocalidade18[[#This Row],[Cliente]],#REF!,TabClienteLocalidade18[[#Headers],[SBDSD-SDS]],#REF!,"ok")</f>
        <v>#REF!</v>
      </c>
      <c r="L54" s="81" t="e">
        <f>COUNTIFS(#REF!,TabClienteLocalidade18[[#This Row],[Localidade]],#REF!,TabClienteLocalidade18[[#This Row],[Cliente]],#REF!,TabClienteLocalidade18[[#Headers],[SBDXC-SDX]],#REF!,"ok")</f>
        <v>#REF!</v>
      </c>
      <c r="M54" s="81" t="e">
        <f>SUM(TabClienteLocalidade18[[#This Row],[SBGCL-SCL]:[SBDXC-SDX]])</f>
        <v>#REF!</v>
      </c>
      <c r="N54" s="81" t="e">
        <f>VLOOKUP(#REF!,Tabela20[],4,FALSE)</f>
        <v>#REF!</v>
      </c>
      <c r="O54" s="81"/>
      <c r="P54" s="24" t="str">
        <f>IF(TabClienteLocalidade18[[#This Row],[Cliente]]="","",TabClienteLocalidade18[[#This Row],[Cliente]]&amp;"-"&amp;TabClienteLocalidade18[[#This Row],[Localidade]])</f>
        <v>CAERN-JUCURUTU</v>
      </c>
    </row>
    <row r="55" spans="1:16" x14ac:dyDescent="0.25">
      <c r="A55" s="75" t="s">
        <v>1267</v>
      </c>
      <c r="B55" s="80" t="s">
        <v>133</v>
      </c>
      <c r="C55" s="80"/>
      <c r="D55" s="19" t="s">
        <v>1715</v>
      </c>
      <c r="E55" s="76" t="s">
        <v>2980</v>
      </c>
      <c r="F55" s="76"/>
      <c r="G55" s="81" t="e">
        <f>COUNTIFS(#REF!,TabClienteLocalidade18[[#This Row],[Localidade]],#REF!,TabClienteLocalidade18[[#This Row],[Cliente]],#REF!,TabClienteLocalidade18[[#Headers],[SBGCL-SCL]],#REF!,"ok")</f>
        <v>#REF!</v>
      </c>
      <c r="H55" s="81" t="e">
        <f>COUNTIFS(#REF!,TabClienteLocalidade18[[#This Row],[Localidade]],#REF!,TabClienteLocalidade18[[#This Row],[Cliente]],#REF!,TabClienteLocalidade18[[#Headers],[SBDPT-SPT]],#REF!,"ok")</f>
        <v>#REF!</v>
      </c>
      <c r="I55" s="81" t="e">
        <f>COUNTIFS(#REF!,TabClienteLocalidade18[[#This Row],[Localidade]],#REF!,TabClienteLocalidade18[[#This Row],[Cliente]],#REF!,TabClienteLocalidade18[[#Headers],[SBPAC-SPC]],#REF!,"ok")</f>
        <v>#REF!</v>
      </c>
      <c r="J55" s="81" t="e">
        <f>COUNTIFS(#REF!,TabClienteLocalidade18[[#This Row],[Localidade]],#REF!,TabClienteLocalidade18[[#This Row],[Cliente]],#REF!,TabClienteLocalidade18[[#Headers],[SBSEG-MCA]],#REF!,"ok")</f>
        <v>#REF!</v>
      </c>
      <c r="K55" s="81" t="e">
        <f>COUNTIFS(#REF!,TabClienteLocalidade18[[#This Row],[Localidade]],#REF!,TabClienteLocalidade18[[#This Row],[Cliente]],#REF!,TabClienteLocalidade18[[#Headers],[SBDSD-SDS]],#REF!,"ok")</f>
        <v>#REF!</v>
      </c>
      <c r="L55" s="81" t="e">
        <f>COUNTIFS(#REF!,TabClienteLocalidade18[[#This Row],[Localidade]],#REF!,TabClienteLocalidade18[[#This Row],[Cliente]],#REF!,TabClienteLocalidade18[[#Headers],[SBDXC-SDX]],#REF!,"ok")</f>
        <v>#REF!</v>
      </c>
      <c r="M55" s="81" t="e">
        <f>SUM(TabClienteLocalidade18[[#This Row],[SBGCL-SCL]:[SBDXC-SDX]])</f>
        <v>#REF!</v>
      </c>
      <c r="N55" s="81" t="e">
        <f>VLOOKUP(#REF!,Tabela20[],4,FALSE)</f>
        <v>#REF!</v>
      </c>
      <c r="O55" s="81"/>
      <c r="P55" s="24" t="str">
        <f>IF(TabClienteLocalidade18[[#This Row],[Cliente]]="","",TabClienteLocalidade18[[#This Row],[Cliente]]&amp;"-"&amp;TabClienteLocalidade18[[#This Row],[Localidade]])</f>
        <v>CAERN-JUNDIA</v>
      </c>
    </row>
    <row r="56" spans="1:16" x14ac:dyDescent="0.25">
      <c r="A56" s="2" t="s">
        <v>561</v>
      </c>
      <c r="B56" s="5" t="s">
        <v>133</v>
      </c>
      <c r="C56" s="5" t="s">
        <v>213</v>
      </c>
      <c r="D56" s="19" t="s">
        <v>365</v>
      </c>
      <c r="E56" s="76" t="s">
        <v>2980</v>
      </c>
      <c r="F56" s="76"/>
      <c r="G56" s="24" t="e">
        <f>COUNTIFS(#REF!,TabClienteLocalidade18[[#This Row],[Localidade]],#REF!,TabClienteLocalidade18[[#This Row],[Cliente]],#REF!,TabClienteLocalidade18[[#Headers],[SBGCL-SCL]],#REF!,"ok")</f>
        <v>#REF!</v>
      </c>
      <c r="H56" s="5" t="e">
        <f>COUNTIFS(#REF!,TabClienteLocalidade18[[#This Row],[Localidade]],#REF!,TabClienteLocalidade18[[#This Row],[Cliente]],#REF!,TabClienteLocalidade18[[#Headers],[SBDPT-SPT]],#REF!,"ok")</f>
        <v>#REF!</v>
      </c>
      <c r="I56" s="5" t="e">
        <f>COUNTIFS(#REF!,TabClienteLocalidade18[[#This Row],[Localidade]],#REF!,TabClienteLocalidade18[[#This Row],[Cliente]],#REF!,TabClienteLocalidade18[[#Headers],[SBPAC-SPC]],#REF!,"ok")</f>
        <v>#REF!</v>
      </c>
      <c r="J56" s="5" t="e">
        <f>COUNTIFS(#REF!,TabClienteLocalidade18[[#This Row],[Localidade]],#REF!,TabClienteLocalidade18[[#This Row],[Cliente]],#REF!,TabClienteLocalidade18[[#Headers],[SBSEG-MCA]],#REF!,"ok")</f>
        <v>#REF!</v>
      </c>
      <c r="K56" s="5" t="e">
        <f>COUNTIFS(#REF!,TabClienteLocalidade18[[#This Row],[Localidade]],#REF!,TabClienteLocalidade18[[#This Row],[Cliente]],#REF!,TabClienteLocalidade18[[#Headers],[SBDSD-SDS]],#REF!,"ok")</f>
        <v>#REF!</v>
      </c>
      <c r="L56" s="5" t="e">
        <f>COUNTIFS(#REF!,TabClienteLocalidade18[[#This Row],[Localidade]],#REF!,TabClienteLocalidade18[[#This Row],[Cliente]],#REF!,TabClienteLocalidade18[[#Headers],[SBDXC-SDX]],#REF!,"ok")</f>
        <v>#REF!</v>
      </c>
      <c r="M56" s="24" t="e">
        <f>SUM(TabClienteLocalidade18[[#This Row],[SBGCL-SCL]:[SBDXC-SDX]])</f>
        <v>#REF!</v>
      </c>
      <c r="N56" s="24" t="e">
        <f>VLOOKUP(#REF!,Tabela20[],4,FALSE)</f>
        <v>#REF!</v>
      </c>
      <c r="O56" s="68">
        <v>3</v>
      </c>
      <c r="P56" s="24" t="str">
        <f>IF(TabClienteLocalidade18[[#This Row],[Cliente]]="","",TabClienteLocalidade18[[#This Row],[Cliente]]&amp;"-"&amp;TabClienteLocalidade18[[#This Row],[Localidade]])</f>
        <v>CAERN-LAGOA NOVA I</v>
      </c>
    </row>
    <row r="57" spans="1:16" x14ac:dyDescent="0.25">
      <c r="A57" s="2" t="s">
        <v>563</v>
      </c>
      <c r="B57" s="5" t="s">
        <v>133</v>
      </c>
      <c r="C57" s="5" t="s">
        <v>213</v>
      </c>
      <c r="D57" s="19" t="s">
        <v>366</v>
      </c>
      <c r="E57" s="76" t="s">
        <v>2980</v>
      </c>
      <c r="F57" s="76"/>
      <c r="G57" s="24" t="e">
        <f>COUNTIFS(#REF!,TabClienteLocalidade18[[#This Row],[Localidade]],#REF!,TabClienteLocalidade18[[#This Row],[Cliente]],#REF!,TabClienteLocalidade18[[#Headers],[SBGCL-SCL]],#REF!,"ok")</f>
        <v>#REF!</v>
      </c>
      <c r="H57" s="5" t="e">
        <f>COUNTIFS(#REF!,TabClienteLocalidade18[[#This Row],[Localidade]],#REF!,TabClienteLocalidade18[[#This Row],[Cliente]],#REF!,TabClienteLocalidade18[[#Headers],[SBDPT-SPT]],#REF!,"ok")</f>
        <v>#REF!</v>
      </c>
      <c r="I57" s="5" t="e">
        <f>COUNTIFS(#REF!,TabClienteLocalidade18[[#This Row],[Localidade]],#REF!,TabClienteLocalidade18[[#This Row],[Cliente]],#REF!,TabClienteLocalidade18[[#Headers],[SBPAC-SPC]],#REF!,"ok")</f>
        <v>#REF!</v>
      </c>
      <c r="J57" s="5" t="e">
        <f>COUNTIFS(#REF!,TabClienteLocalidade18[[#This Row],[Localidade]],#REF!,TabClienteLocalidade18[[#This Row],[Cliente]],#REF!,TabClienteLocalidade18[[#Headers],[SBSEG-MCA]],#REF!,"ok")</f>
        <v>#REF!</v>
      </c>
      <c r="K57" s="5" t="e">
        <f>COUNTIFS(#REF!,TabClienteLocalidade18[[#This Row],[Localidade]],#REF!,TabClienteLocalidade18[[#This Row],[Cliente]],#REF!,TabClienteLocalidade18[[#Headers],[SBDSD-SDS]],#REF!,"ok")</f>
        <v>#REF!</v>
      </c>
      <c r="L57" s="5" t="e">
        <f>COUNTIFS(#REF!,TabClienteLocalidade18[[#This Row],[Localidade]],#REF!,TabClienteLocalidade18[[#This Row],[Cliente]],#REF!,TabClienteLocalidade18[[#Headers],[SBDXC-SDX]],#REF!,"ok")</f>
        <v>#REF!</v>
      </c>
      <c r="M57" s="24" t="e">
        <f>SUM(TabClienteLocalidade18[[#This Row],[SBGCL-SCL]:[SBDXC-SDX]])</f>
        <v>#REF!</v>
      </c>
      <c r="N57" s="24" t="e">
        <f>VLOOKUP(#REF!,Tabela20[],4,FALSE)</f>
        <v>#REF!</v>
      </c>
      <c r="O57" s="68">
        <v>5</v>
      </c>
      <c r="P57" s="24" t="str">
        <f>IF(TabClienteLocalidade18[[#This Row],[Cliente]]="","",TabClienteLocalidade18[[#This Row],[Cliente]]&amp;"-"&amp;TabClienteLocalidade18[[#This Row],[Localidade]])</f>
        <v>CAERN-LAGOA NOVA II</v>
      </c>
    </row>
    <row r="58" spans="1:16" x14ac:dyDescent="0.25">
      <c r="A58" s="75" t="s">
        <v>1323</v>
      </c>
      <c r="B58" s="5" t="s">
        <v>133</v>
      </c>
      <c r="C58" s="80"/>
      <c r="D58" s="76" t="s">
        <v>1506</v>
      </c>
      <c r="E58" s="76" t="s">
        <v>2980</v>
      </c>
      <c r="F58" s="76"/>
      <c r="G58" s="81" t="e">
        <f>COUNTIFS(#REF!,TabClienteLocalidade18[[#This Row],[Localidade]],#REF!,TabClienteLocalidade18[[#This Row],[Cliente]],#REF!,TabClienteLocalidade18[[#Headers],[SBGCL-SCL]],#REF!,"ok")</f>
        <v>#REF!</v>
      </c>
      <c r="H58" s="81" t="e">
        <f>COUNTIFS(#REF!,TabClienteLocalidade18[[#This Row],[Localidade]],#REF!,TabClienteLocalidade18[[#This Row],[Cliente]],#REF!,TabClienteLocalidade18[[#Headers],[SBDPT-SPT]],#REF!,"ok")</f>
        <v>#REF!</v>
      </c>
      <c r="I58" s="81" t="e">
        <f>COUNTIFS(#REF!,TabClienteLocalidade18[[#This Row],[Localidade]],#REF!,TabClienteLocalidade18[[#This Row],[Cliente]],#REF!,TabClienteLocalidade18[[#Headers],[SBPAC-SPC]],#REF!,"ok")</f>
        <v>#REF!</v>
      </c>
      <c r="J58" s="81" t="e">
        <f>COUNTIFS(#REF!,TabClienteLocalidade18[[#This Row],[Localidade]],#REF!,TabClienteLocalidade18[[#This Row],[Cliente]],#REF!,TabClienteLocalidade18[[#Headers],[SBSEG-MCA]],#REF!,"ok")</f>
        <v>#REF!</v>
      </c>
      <c r="K58" s="81" t="e">
        <f>COUNTIFS(#REF!,TabClienteLocalidade18[[#This Row],[Localidade]],#REF!,TabClienteLocalidade18[[#This Row],[Cliente]],#REF!,TabClienteLocalidade18[[#Headers],[SBDSD-SDS]],#REF!,"ok")</f>
        <v>#REF!</v>
      </c>
      <c r="L58" s="81" t="e">
        <f>COUNTIFS(#REF!,TabClienteLocalidade18[[#This Row],[Localidade]],#REF!,TabClienteLocalidade18[[#This Row],[Cliente]],#REF!,TabClienteLocalidade18[[#Headers],[SBDXC-SDX]],#REF!,"ok")</f>
        <v>#REF!</v>
      </c>
      <c r="M58" s="81" t="e">
        <f>SUM(TabClienteLocalidade18[[#This Row],[SBGCL-SCL]:[SBDXC-SDX]])</f>
        <v>#REF!</v>
      </c>
      <c r="N58" s="81" t="e">
        <f>VLOOKUP(#REF!,Tabela20[],4,FALSE)</f>
        <v>#REF!</v>
      </c>
      <c r="O58" s="81"/>
      <c r="P58" s="24" t="str">
        <f>IF(TabClienteLocalidade18[[#This Row],[Cliente]]="","",TabClienteLocalidade18[[#This Row],[Cliente]]&amp;"-"&amp;TabClienteLocalidade18[[#This Row],[Localidade]])</f>
        <v>CAERN-LAJES - ADUTORA SERTAO CENTRAL</v>
      </c>
    </row>
    <row r="59" spans="1:16" x14ac:dyDescent="0.25">
      <c r="A59" s="75" t="s">
        <v>1324</v>
      </c>
      <c r="B59" s="5" t="s">
        <v>133</v>
      </c>
      <c r="C59" s="80"/>
      <c r="D59" s="19" t="s">
        <v>1087</v>
      </c>
      <c r="E59" s="76" t="s">
        <v>2980</v>
      </c>
      <c r="F59" s="76"/>
      <c r="G59" s="81" t="e">
        <f>COUNTIFS(#REF!,TabClienteLocalidade18[[#This Row],[Localidade]],#REF!,TabClienteLocalidade18[[#This Row],[Cliente]],#REF!,TabClienteLocalidade18[[#Headers],[SBGCL-SCL]],#REF!,"ok")</f>
        <v>#REF!</v>
      </c>
      <c r="H59" s="81" t="e">
        <f>COUNTIFS(#REF!,TabClienteLocalidade18[[#This Row],[Localidade]],#REF!,TabClienteLocalidade18[[#This Row],[Cliente]],#REF!,TabClienteLocalidade18[[#Headers],[SBDPT-SPT]],#REF!,"ok")</f>
        <v>#REF!</v>
      </c>
      <c r="I59" s="81" t="e">
        <f>COUNTIFS(#REF!,TabClienteLocalidade18[[#This Row],[Localidade]],#REF!,TabClienteLocalidade18[[#This Row],[Cliente]],#REF!,TabClienteLocalidade18[[#Headers],[SBPAC-SPC]],#REF!,"ok")</f>
        <v>#REF!</v>
      </c>
      <c r="J59" s="81" t="e">
        <f>COUNTIFS(#REF!,TabClienteLocalidade18[[#This Row],[Localidade]],#REF!,TabClienteLocalidade18[[#This Row],[Cliente]],#REF!,TabClienteLocalidade18[[#Headers],[SBSEG-MCA]],#REF!,"ok")</f>
        <v>#REF!</v>
      </c>
      <c r="K59" s="81" t="e">
        <f>COUNTIFS(#REF!,TabClienteLocalidade18[[#This Row],[Localidade]],#REF!,TabClienteLocalidade18[[#This Row],[Cliente]],#REF!,TabClienteLocalidade18[[#Headers],[SBDSD-SDS]],#REF!,"ok")</f>
        <v>#REF!</v>
      </c>
      <c r="L59" s="81" t="e">
        <f>COUNTIFS(#REF!,TabClienteLocalidade18[[#This Row],[Localidade]],#REF!,TabClienteLocalidade18[[#This Row],[Cliente]],#REF!,TabClienteLocalidade18[[#Headers],[SBDXC-SDX]],#REF!,"ok")</f>
        <v>#REF!</v>
      </c>
      <c r="M59" s="81" t="e">
        <f>SUM(TabClienteLocalidade18[[#This Row],[SBGCL-SCL]:[SBDXC-SDX]])</f>
        <v>#REF!</v>
      </c>
      <c r="N59" s="81" t="e">
        <f>VLOOKUP(#REF!,Tabela20[],4,FALSE)</f>
        <v>#REF!</v>
      </c>
      <c r="O59" s="81"/>
      <c r="P59" s="24" t="str">
        <f>IF(TabClienteLocalidade18[[#This Row],[Cliente]]="","",TabClienteLocalidade18[[#This Row],[Cliente]]&amp;"-"&amp;TabClienteLocalidade18[[#This Row],[Localidade]])</f>
        <v>CAERN-LAJES - CABUGI</v>
      </c>
    </row>
    <row r="60" spans="1:16" x14ac:dyDescent="0.25">
      <c r="A60" s="2" t="s">
        <v>564</v>
      </c>
      <c r="B60" s="5" t="s">
        <v>133</v>
      </c>
      <c r="C60" s="5" t="s">
        <v>955</v>
      </c>
      <c r="D60" s="19" t="s">
        <v>1091</v>
      </c>
      <c r="E60" s="76" t="s">
        <v>2980</v>
      </c>
      <c r="F60" s="76"/>
      <c r="G60" s="24" t="e">
        <f>COUNTIFS(#REF!,TabClienteLocalidade18[[#This Row],[Localidade]],#REF!,TabClienteLocalidade18[[#This Row],[Cliente]],#REF!,TabClienteLocalidade18[[#Headers],[SBGCL-SCL]],#REF!,"ok")</f>
        <v>#REF!</v>
      </c>
      <c r="H60" s="5" t="e">
        <f>COUNTIFS(#REF!,TabClienteLocalidade18[[#This Row],[Localidade]],#REF!,TabClienteLocalidade18[[#This Row],[Cliente]],#REF!,TabClienteLocalidade18[[#Headers],[SBDPT-SPT]],#REF!,"ok")</f>
        <v>#REF!</v>
      </c>
      <c r="I60" s="5" t="e">
        <f>COUNTIFS(#REF!,TabClienteLocalidade18[[#This Row],[Localidade]],#REF!,TabClienteLocalidade18[[#This Row],[Cliente]],#REF!,TabClienteLocalidade18[[#Headers],[SBPAC-SPC]],#REF!,"ok")</f>
        <v>#REF!</v>
      </c>
      <c r="J60" s="5" t="e">
        <f>COUNTIFS(#REF!,TabClienteLocalidade18[[#This Row],[Localidade]],#REF!,TabClienteLocalidade18[[#This Row],[Cliente]],#REF!,TabClienteLocalidade18[[#Headers],[SBSEG-MCA]],#REF!,"ok")</f>
        <v>#REF!</v>
      </c>
      <c r="K60" s="5" t="e">
        <f>COUNTIFS(#REF!,TabClienteLocalidade18[[#This Row],[Localidade]],#REF!,TabClienteLocalidade18[[#This Row],[Cliente]],#REF!,TabClienteLocalidade18[[#Headers],[SBDSD-SDS]],#REF!,"ok")</f>
        <v>#REF!</v>
      </c>
      <c r="L60" s="5" t="e">
        <f>COUNTIFS(#REF!,TabClienteLocalidade18[[#This Row],[Localidade]],#REF!,TabClienteLocalidade18[[#This Row],[Cliente]],#REF!,TabClienteLocalidade18[[#Headers],[SBDXC-SDX]],#REF!,"ok")</f>
        <v>#REF!</v>
      </c>
      <c r="M60" s="24" t="e">
        <f>SUM(TabClienteLocalidade18[[#This Row],[SBGCL-SCL]:[SBDXC-SDX]])</f>
        <v>#REF!</v>
      </c>
      <c r="N60" s="24" t="e">
        <f>VLOOKUP(#REF!,Tabela20[],4,FALSE)</f>
        <v>#REF!</v>
      </c>
      <c r="O60" s="68">
        <v>6</v>
      </c>
      <c r="P60" s="24" t="str">
        <f>IF(TabClienteLocalidade18[[#This Row],[Cliente]]="","",TabClienteLocalidade18[[#This Row],[Cliente]]&amp;"-"&amp;TabClienteLocalidade18[[#This Row],[Localidade]])</f>
        <v>CAERN-MACAIBA - GRANJA RECREIO</v>
      </c>
    </row>
    <row r="61" spans="1:16" x14ac:dyDescent="0.25">
      <c r="A61" s="75" t="s">
        <v>1325</v>
      </c>
      <c r="B61" s="5" t="s">
        <v>133</v>
      </c>
      <c r="C61" s="80"/>
      <c r="D61" s="19" t="s">
        <v>367</v>
      </c>
      <c r="E61" s="76" t="s">
        <v>2980</v>
      </c>
      <c r="F61" s="76"/>
      <c r="G61" s="81" t="e">
        <f>COUNTIFS(#REF!,TabClienteLocalidade18[[#This Row],[Localidade]],#REF!,TabClienteLocalidade18[[#This Row],[Cliente]],#REF!,TabClienteLocalidade18[[#Headers],[SBGCL-SCL]],#REF!,"ok")</f>
        <v>#REF!</v>
      </c>
      <c r="H61" s="81" t="e">
        <f>COUNTIFS(#REF!,TabClienteLocalidade18[[#This Row],[Localidade]],#REF!,TabClienteLocalidade18[[#This Row],[Cliente]],#REF!,TabClienteLocalidade18[[#Headers],[SBDPT-SPT]],#REF!,"ok")</f>
        <v>#REF!</v>
      </c>
      <c r="I61" s="81" t="e">
        <f>COUNTIFS(#REF!,TabClienteLocalidade18[[#This Row],[Localidade]],#REF!,TabClienteLocalidade18[[#This Row],[Cliente]],#REF!,TabClienteLocalidade18[[#Headers],[SBPAC-SPC]],#REF!,"ok")</f>
        <v>#REF!</v>
      </c>
      <c r="J61" s="81" t="e">
        <f>COUNTIFS(#REF!,TabClienteLocalidade18[[#This Row],[Localidade]],#REF!,TabClienteLocalidade18[[#This Row],[Cliente]],#REF!,TabClienteLocalidade18[[#Headers],[SBSEG-MCA]],#REF!,"ok")</f>
        <v>#REF!</v>
      </c>
      <c r="K61" s="81" t="e">
        <f>COUNTIFS(#REF!,TabClienteLocalidade18[[#This Row],[Localidade]],#REF!,TabClienteLocalidade18[[#This Row],[Cliente]],#REF!,TabClienteLocalidade18[[#Headers],[SBDSD-SDS]],#REF!,"ok")</f>
        <v>#REF!</v>
      </c>
      <c r="L61" s="81" t="e">
        <f>COUNTIFS(#REF!,TabClienteLocalidade18[[#This Row],[Localidade]],#REF!,TabClienteLocalidade18[[#This Row],[Cliente]],#REF!,TabClienteLocalidade18[[#Headers],[SBDXC-SDX]],#REF!,"ok")</f>
        <v>#REF!</v>
      </c>
      <c r="M61" s="81" t="e">
        <f>SUM(TabClienteLocalidade18[[#This Row],[SBGCL-SCL]:[SBDXC-SDX]])</f>
        <v>#REF!</v>
      </c>
      <c r="N61" s="81" t="e">
        <f>VLOOKUP(#REF!,Tabela20[],4,FALSE)</f>
        <v>#REF!</v>
      </c>
      <c r="O61" s="81"/>
      <c r="P61" s="24" t="str">
        <f>IF(TabClienteLocalidade18[[#This Row],[Cliente]]="","",TabClienteLocalidade18[[#This Row],[Cliente]]&amp;"-"&amp;TabClienteLocalidade18[[#This Row],[Localidade]])</f>
        <v>CAERN-MACAU</v>
      </c>
    </row>
    <row r="62" spans="1:16" x14ac:dyDescent="0.25">
      <c r="A62" s="75" t="s">
        <v>1326</v>
      </c>
      <c r="B62" s="5" t="s">
        <v>133</v>
      </c>
      <c r="C62" s="80"/>
      <c r="D62" s="19" t="s">
        <v>368</v>
      </c>
      <c r="E62" s="76" t="s">
        <v>2980</v>
      </c>
      <c r="F62" s="76"/>
      <c r="G62" s="81" t="e">
        <f>COUNTIFS(#REF!,TabClienteLocalidade18[[#This Row],[Localidade]],#REF!,TabClienteLocalidade18[[#This Row],[Cliente]],#REF!,TabClienteLocalidade18[[#Headers],[SBGCL-SCL]],#REF!,"ok")</f>
        <v>#REF!</v>
      </c>
      <c r="H62" s="81" t="e">
        <f>COUNTIFS(#REF!,TabClienteLocalidade18[[#This Row],[Localidade]],#REF!,TabClienteLocalidade18[[#This Row],[Cliente]],#REF!,TabClienteLocalidade18[[#Headers],[SBDPT-SPT]],#REF!,"ok")</f>
        <v>#REF!</v>
      </c>
      <c r="I62" s="81" t="e">
        <f>COUNTIFS(#REF!,TabClienteLocalidade18[[#This Row],[Localidade]],#REF!,TabClienteLocalidade18[[#This Row],[Cliente]],#REF!,TabClienteLocalidade18[[#Headers],[SBPAC-SPC]],#REF!,"ok")</f>
        <v>#REF!</v>
      </c>
      <c r="J62" s="81" t="e">
        <f>COUNTIFS(#REF!,TabClienteLocalidade18[[#This Row],[Localidade]],#REF!,TabClienteLocalidade18[[#This Row],[Cliente]],#REF!,TabClienteLocalidade18[[#Headers],[SBSEG-MCA]],#REF!,"ok")</f>
        <v>#REF!</v>
      </c>
      <c r="K62" s="81" t="e">
        <f>COUNTIFS(#REF!,TabClienteLocalidade18[[#This Row],[Localidade]],#REF!,TabClienteLocalidade18[[#This Row],[Cliente]],#REF!,TabClienteLocalidade18[[#Headers],[SBDSD-SDS]],#REF!,"ok")</f>
        <v>#REF!</v>
      </c>
      <c r="L62" s="81" t="e">
        <f>COUNTIFS(#REF!,TabClienteLocalidade18[[#This Row],[Localidade]],#REF!,TabClienteLocalidade18[[#This Row],[Cliente]],#REF!,TabClienteLocalidade18[[#Headers],[SBDXC-SDX]],#REF!,"ok")</f>
        <v>#REF!</v>
      </c>
      <c r="M62" s="81" t="e">
        <f>SUM(TabClienteLocalidade18[[#This Row],[SBGCL-SCL]:[SBDXC-SDX]])</f>
        <v>#REF!</v>
      </c>
      <c r="N62" s="81" t="e">
        <f>VLOOKUP(#REF!,Tabela20[],4,FALSE)</f>
        <v>#REF!</v>
      </c>
      <c r="O62" s="81"/>
      <c r="P62" s="24" t="str">
        <f>IF(TabClienteLocalidade18[[#This Row],[Cliente]]="","",TabClienteLocalidade18[[#This Row],[Cliente]]&amp;"-"&amp;TabClienteLocalidade18[[#This Row],[Localidade]])</f>
        <v>CAERN-MARCELINO VIEIRA</v>
      </c>
    </row>
    <row r="63" spans="1:16" x14ac:dyDescent="0.25">
      <c r="A63" s="75" t="s">
        <v>1327</v>
      </c>
      <c r="B63" s="5" t="s">
        <v>133</v>
      </c>
      <c r="C63" s="80"/>
      <c r="D63" s="19" t="s">
        <v>369</v>
      </c>
      <c r="E63" s="76" t="s">
        <v>2980</v>
      </c>
      <c r="F63" s="76"/>
      <c r="G63" s="81" t="e">
        <f>COUNTIFS(#REF!,TabClienteLocalidade18[[#This Row],[Localidade]],#REF!,TabClienteLocalidade18[[#This Row],[Cliente]],#REF!,TabClienteLocalidade18[[#Headers],[SBGCL-SCL]],#REF!,"ok")</f>
        <v>#REF!</v>
      </c>
      <c r="H63" s="81" t="e">
        <f>COUNTIFS(#REF!,TabClienteLocalidade18[[#This Row],[Localidade]],#REF!,TabClienteLocalidade18[[#This Row],[Cliente]],#REF!,TabClienteLocalidade18[[#Headers],[SBDPT-SPT]],#REF!,"ok")</f>
        <v>#REF!</v>
      </c>
      <c r="I63" s="81" t="e">
        <f>COUNTIFS(#REF!,TabClienteLocalidade18[[#This Row],[Localidade]],#REF!,TabClienteLocalidade18[[#This Row],[Cliente]],#REF!,TabClienteLocalidade18[[#Headers],[SBPAC-SPC]],#REF!,"ok")</f>
        <v>#REF!</v>
      </c>
      <c r="J63" s="81" t="e">
        <f>COUNTIFS(#REF!,TabClienteLocalidade18[[#This Row],[Localidade]],#REF!,TabClienteLocalidade18[[#This Row],[Cliente]],#REF!,TabClienteLocalidade18[[#Headers],[SBSEG-MCA]],#REF!,"ok")</f>
        <v>#REF!</v>
      </c>
      <c r="K63" s="81" t="e">
        <f>COUNTIFS(#REF!,TabClienteLocalidade18[[#This Row],[Localidade]],#REF!,TabClienteLocalidade18[[#This Row],[Cliente]],#REF!,TabClienteLocalidade18[[#Headers],[SBDSD-SDS]],#REF!,"ok")</f>
        <v>#REF!</v>
      </c>
      <c r="L63" s="81" t="e">
        <f>COUNTIFS(#REF!,TabClienteLocalidade18[[#This Row],[Localidade]],#REF!,TabClienteLocalidade18[[#This Row],[Cliente]],#REF!,TabClienteLocalidade18[[#Headers],[SBDXC-SDX]],#REF!,"ok")</f>
        <v>#REF!</v>
      </c>
      <c r="M63" s="81" t="e">
        <f>SUM(TabClienteLocalidade18[[#This Row],[SBGCL-SCL]:[SBDXC-SDX]])</f>
        <v>#REF!</v>
      </c>
      <c r="N63" s="81" t="e">
        <f>VLOOKUP(#REF!,Tabela20[],4,FALSE)</f>
        <v>#REF!</v>
      </c>
      <c r="O63" s="81"/>
      <c r="P63" s="24" t="str">
        <f>IF(TabClienteLocalidade18[[#This Row],[Cliente]]="","",TabClienteLocalidade18[[#This Row],[Cliente]]&amp;"-"&amp;TabClienteLocalidade18[[#This Row],[Localidade]])</f>
        <v>CAERN-MARTINS</v>
      </c>
    </row>
    <row r="64" spans="1:16" x14ac:dyDescent="0.25">
      <c r="A64" s="75" t="s">
        <v>1328</v>
      </c>
      <c r="B64" s="5" t="s">
        <v>133</v>
      </c>
      <c r="C64" s="80"/>
      <c r="D64" s="76" t="s">
        <v>1532</v>
      </c>
      <c r="E64" s="76" t="s">
        <v>2980</v>
      </c>
      <c r="F64" s="76"/>
      <c r="G64" s="81" t="e">
        <f>COUNTIFS(#REF!,TabClienteLocalidade18[[#This Row],[Localidade]],#REF!,TabClienteLocalidade18[[#This Row],[Cliente]],#REF!,TabClienteLocalidade18[[#Headers],[SBGCL-SCL]],#REF!,"ok")</f>
        <v>#REF!</v>
      </c>
      <c r="H64" s="81" t="e">
        <f>COUNTIFS(#REF!,TabClienteLocalidade18[[#This Row],[Localidade]],#REF!,TabClienteLocalidade18[[#This Row],[Cliente]],#REF!,TabClienteLocalidade18[[#Headers],[SBDPT-SPT]],#REF!,"ok")</f>
        <v>#REF!</v>
      </c>
      <c r="I64" s="81" t="e">
        <f>COUNTIFS(#REF!,TabClienteLocalidade18[[#This Row],[Localidade]],#REF!,TabClienteLocalidade18[[#This Row],[Cliente]],#REF!,TabClienteLocalidade18[[#Headers],[SBPAC-SPC]],#REF!,"ok")</f>
        <v>#REF!</v>
      </c>
      <c r="J64" s="81" t="e">
        <f>COUNTIFS(#REF!,TabClienteLocalidade18[[#This Row],[Localidade]],#REF!,TabClienteLocalidade18[[#This Row],[Cliente]],#REF!,TabClienteLocalidade18[[#Headers],[SBSEG-MCA]],#REF!,"ok")</f>
        <v>#REF!</v>
      </c>
      <c r="K64" s="81" t="e">
        <f>COUNTIFS(#REF!,TabClienteLocalidade18[[#This Row],[Localidade]],#REF!,TabClienteLocalidade18[[#This Row],[Cliente]],#REF!,TabClienteLocalidade18[[#Headers],[SBDSD-SDS]],#REF!,"ok")</f>
        <v>#REF!</v>
      </c>
      <c r="L64" s="81" t="e">
        <f>COUNTIFS(#REF!,TabClienteLocalidade18[[#This Row],[Localidade]],#REF!,TabClienteLocalidade18[[#This Row],[Cliente]],#REF!,TabClienteLocalidade18[[#Headers],[SBDXC-SDX]],#REF!,"ok")</f>
        <v>#REF!</v>
      </c>
      <c r="M64" s="81" t="e">
        <f>SUM(TabClienteLocalidade18[[#This Row],[SBGCL-SCL]:[SBDXC-SDX]])</f>
        <v>#REF!</v>
      </c>
      <c r="N64" s="81" t="e">
        <f>VLOOKUP(#REF!,Tabela20[],4,FALSE)</f>
        <v>#REF!</v>
      </c>
      <c r="O64" s="81"/>
      <c r="P64" s="24" t="str">
        <f>IF(TabClienteLocalidade18[[#This Row],[Cliente]]="","",TabClienteLocalidade18[[#This Row],[Cliente]]&amp;"-"&amp;TabClienteLocalidade18[[#This Row],[Localidade]])</f>
        <v>CAERN-MEDIO OESTE</v>
      </c>
    </row>
    <row r="65" spans="1:16" x14ac:dyDescent="0.25">
      <c r="A65" s="75" t="s">
        <v>1329</v>
      </c>
      <c r="B65" s="5" t="s">
        <v>133</v>
      </c>
      <c r="C65" s="80"/>
      <c r="D65" s="19" t="s">
        <v>371</v>
      </c>
      <c r="E65" s="76" t="s">
        <v>2980</v>
      </c>
      <c r="F65" s="76"/>
      <c r="G65" s="81" t="e">
        <f>COUNTIFS(#REF!,TabClienteLocalidade18[[#This Row],[Localidade]],#REF!,TabClienteLocalidade18[[#This Row],[Cliente]],#REF!,TabClienteLocalidade18[[#Headers],[SBGCL-SCL]],#REF!,"ok")</f>
        <v>#REF!</v>
      </c>
      <c r="H65" s="81" t="e">
        <f>COUNTIFS(#REF!,TabClienteLocalidade18[[#This Row],[Localidade]],#REF!,TabClienteLocalidade18[[#This Row],[Cliente]],#REF!,TabClienteLocalidade18[[#Headers],[SBDPT-SPT]],#REF!,"ok")</f>
        <v>#REF!</v>
      </c>
      <c r="I65" s="81" t="e">
        <f>COUNTIFS(#REF!,TabClienteLocalidade18[[#This Row],[Localidade]],#REF!,TabClienteLocalidade18[[#This Row],[Cliente]],#REF!,TabClienteLocalidade18[[#Headers],[SBPAC-SPC]],#REF!,"ok")</f>
        <v>#REF!</v>
      </c>
      <c r="J65" s="81" t="e">
        <f>COUNTIFS(#REF!,TabClienteLocalidade18[[#This Row],[Localidade]],#REF!,TabClienteLocalidade18[[#This Row],[Cliente]],#REF!,TabClienteLocalidade18[[#Headers],[SBSEG-MCA]],#REF!,"ok")</f>
        <v>#REF!</v>
      </c>
      <c r="K65" s="81" t="e">
        <f>COUNTIFS(#REF!,TabClienteLocalidade18[[#This Row],[Localidade]],#REF!,TabClienteLocalidade18[[#This Row],[Cliente]],#REF!,TabClienteLocalidade18[[#Headers],[SBDSD-SDS]],#REF!,"ok")</f>
        <v>#REF!</v>
      </c>
      <c r="L65" s="81" t="e">
        <f>COUNTIFS(#REF!,TabClienteLocalidade18[[#This Row],[Localidade]],#REF!,TabClienteLocalidade18[[#This Row],[Cliente]],#REF!,TabClienteLocalidade18[[#Headers],[SBDXC-SDX]],#REF!,"ok")</f>
        <v>#REF!</v>
      </c>
      <c r="M65" s="81" t="e">
        <f>SUM(TabClienteLocalidade18[[#This Row],[SBGCL-SCL]:[SBDXC-SDX]])</f>
        <v>#REF!</v>
      </c>
      <c r="N65" s="81" t="e">
        <f>VLOOKUP(#REF!,Tabela20[],4,FALSE)</f>
        <v>#REF!</v>
      </c>
      <c r="O65" s="81"/>
      <c r="P65" s="24" t="str">
        <f>IF(TabClienteLocalidade18[[#This Row],[Cliente]]="","",TabClienteLocalidade18[[#This Row],[Cliente]]&amp;"-"&amp;TabClienteLocalidade18[[#This Row],[Localidade]])</f>
        <v>CAERN-MONTANHAS</v>
      </c>
    </row>
    <row r="66" spans="1:16" x14ac:dyDescent="0.25">
      <c r="A66" s="75" t="s">
        <v>1330</v>
      </c>
      <c r="B66" s="5" t="s">
        <v>133</v>
      </c>
      <c r="C66" s="80"/>
      <c r="D66" s="19" t="s">
        <v>372</v>
      </c>
      <c r="E66" s="76" t="s">
        <v>2980</v>
      </c>
      <c r="F66" s="76"/>
      <c r="G66" s="81" t="e">
        <f>COUNTIFS(#REF!,TabClienteLocalidade18[[#This Row],[Localidade]],#REF!,TabClienteLocalidade18[[#This Row],[Cliente]],#REF!,TabClienteLocalidade18[[#Headers],[SBGCL-SCL]],#REF!,"ok")</f>
        <v>#REF!</v>
      </c>
      <c r="H66" s="81" t="e">
        <f>COUNTIFS(#REF!,TabClienteLocalidade18[[#This Row],[Localidade]],#REF!,TabClienteLocalidade18[[#This Row],[Cliente]],#REF!,TabClienteLocalidade18[[#Headers],[SBDPT-SPT]],#REF!,"ok")</f>
        <v>#REF!</v>
      </c>
      <c r="I66" s="81" t="e">
        <f>COUNTIFS(#REF!,TabClienteLocalidade18[[#This Row],[Localidade]],#REF!,TabClienteLocalidade18[[#This Row],[Cliente]],#REF!,TabClienteLocalidade18[[#Headers],[SBPAC-SPC]],#REF!,"ok")</f>
        <v>#REF!</v>
      </c>
      <c r="J66" s="81" t="e">
        <f>COUNTIFS(#REF!,TabClienteLocalidade18[[#This Row],[Localidade]],#REF!,TabClienteLocalidade18[[#This Row],[Cliente]],#REF!,TabClienteLocalidade18[[#Headers],[SBSEG-MCA]],#REF!,"ok")</f>
        <v>#REF!</v>
      </c>
      <c r="K66" s="81" t="e">
        <f>COUNTIFS(#REF!,TabClienteLocalidade18[[#This Row],[Localidade]],#REF!,TabClienteLocalidade18[[#This Row],[Cliente]],#REF!,TabClienteLocalidade18[[#Headers],[SBDSD-SDS]],#REF!,"ok")</f>
        <v>#REF!</v>
      </c>
      <c r="L66" s="81" t="e">
        <f>COUNTIFS(#REF!,TabClienteLocalidade18[[#This Row],[Localidade]],#REF!,TabClienteLocalidade18[[#This Row],[Cliente]],#REF!,TabClienteLocalidade18[[#Headers],[SBDXC-SDX]],#REF!,"ok")</f>
        <v>#REF!</v>
      </c>
      <c r="M66" s="81" t="e">
        <f>SUM(TabClienteLocalidade18[[#This Row],[SBGCL-SCL]:[SBDXC-SDX]])</f>
        <v>#REF!</v>
      </c>
      <c r="N66" s="81" t="e">
        <f>VLOOKUP(#REF!,Tabela20[],4,FALSE)</f>
        <v>#REF!</v>
      </c>
      <c r="O66" s="81"/>
      <c r="P66" s="24" t="str">
        <f>IF(TabClienteLocalidade18[[#This Row],[Cliente]]="","",TabClienteLocalidade18[[#This Row],[Cliente]]&amp;"-"&amp;TabClienteLocalidade18[[#This Row],[Localidade]])</f>
        <v>CAERN-MONTE ALEGRE</v>
      </c>
    </row>
    <row r="67" spans="1:16" x14ac:dyDescent="0.25">
      <c r="A67" s="75" t="s">
        <v>1331</v>
      </c>
      <c r="B67" s="5" t="s">
        <v>133</v>
      </c>
      <c r="C67" s="80"/>
      <c r="D67" s="76" t="s">
        <v>1549</v>
      </c>
      <c r="E67" s="76" t="s">
        <v>2980</v>
      </c>
      <c r="F67" s="76"/>
      <c r="G67" s="81" t="e">
        <f>COUNTIFS(#REF!,TabClienteLocalidade18[[#This Row],[Localidade]],#REF!,TabClienteLocalidade18[[#This Row],[Cliente]],#REF!,TabClienteLocalidade18[[#Headers],[SBGCL-SCL]],#REF!,"ok")</f>
        <v>#REF!</v>
      </c>
      <c r="H67" s="81" t="e">
        <f>COUNTIFS(#REF!,TabClienteLocalidade18[[#This Row],[Localidade]],#REF!,TabClienteLocalidade18[[#This Row],[Cliente]],#REF!,TabClienteLocalidade18[[#Headers],[SBDPT-SPT]],#REF!,"ok")</f>
        <v>#REF!</v>
      </c>
      <c r="I67" s="81" t="e">
        <f>COUNTIFS(#REF!,TabClienteLocalidade18[[#This Row],[Localidade]],#REF!,TabClienteLocalidade18[[#This Row],[Cliente]],#REF!,TabClienteLocalidade18[[#Headers],[SBPAC-SPC]],#REF!,"ok")</f>
        <v>#REF!</v>
      </c>
      <c r="J67" s="81" t="e">
        <f>COUNTIFS(#REF!,TabClienteLocalidade18[[#This Row],[Localidade]],#REF!,TabClienteLocalidade18[[#This Row],[Cliente]],#REF!,TabClienteLocalidade18[[#Headers],[SBSEG-MCA]],#REF!,"ok")</f>
        <v>#REF!</v>
      </c>
      <c r="K67" s="81" t="e">
        <f>COUNTIFS(#REF!,TabClienteLocalidade18[[#This Row],[Localidade]],#REF!,TabClienteLocalidade18[[#This Row],[Cliente]],#REF!,TabClienteLocalidade18[[#Headers],[SBDSD-SDS]],#REF!,"ok")</f>
        <v>#REF!</v>
      </c>
      <c r="L67" s="81" t="e">
        <f>COUNTIFS(#REF!,TabClienteLocalidade18[[#This Row],[Localidade]],#REF!,TabClienteLocalidade18[[#This Row],[Cliente]],#REF!,TabClienteLocalidade18[[#Headers],[SBDXC-SDX]],#REF!,"ok")</f>
        <v>#REF!</v>
      </c>
      <c r="M67" s="81" t="e">
        <f>SUM(TabClienteLocalidade18[[#This Row],[SBGCL-SCL]:[SBDXC-SDX]])</f>
        <v>#REF!</v>
      </c>
      <c r="N67" s="81" t="e">
        <f>VLOOKUP(#REF!,Tabela20[],4,FALSE)</f>
        <v>#REF!</v>
      </c>
      <c r="O67" s="81"/>
      <c r="P67" s="24" t="str">
        <f>IF(TabClienteLocalidade18[[#This Row],[Cliente]]="","",TabClienteLocalidade18[[#This Row],[Cliente]]&amp;"-"&amp;TabClienteLocalidade18[[#This Row],[Localidade]])</f>
        <v>CAERN-MOSSORO</v>
      </c>
    </row>
    <row r="68" spans="1:16" x14ac:dyDescent="0.25">
      <c r="A68" s="75" t="s">
        <v>1332</v>
      </c>
      <c r="B68" s="5" t="s">
        <v>133</v>
      </c>
      <c r="C68" s="80"/>
      <c r="D68" s="19" t="s">
        <v>1090</v>
      </c>
      <c r="E68" s="76" t="s">
        <v>2980</v>
      </c>
      <c r="F68" s="76"/>
      <c r="G68" s="81" t="e">
        <f>COUNTIFS(#REF!,TabClienteLocalidade18[[#This Row],[Localidade]],#REF!,TabClienteLocalidade18[[#This Row],[Cliente]],#REF!,TabClienteLocalidade18[[#Headers],[SBGCL-SCL]],#REF!,"ok")</f>
        <v>#REF!</v>
      </c>
      <c r="H68" s="81" t="e">
        <f>COUNTIFS(#REF!,TabClienteLocalidade18[[#This Row],[Localidade]],#REF!,TabClienteLocalidade18[[#This Row],[Cliente]],#REF!,TabClienteLocalidade18[[#Headers],[SBDPT-SPT]],#REF!,"ok")</f>
        <v>#REF!</v>
      </c>
      <c r="I68" s="81" t="e">
        <f>COUNTIFS(#REF!,TabClienteLocalidade18[[#This Row],[Localidade]],#REF!,TabClienteLocalidade18[[#This Row],[Cliente]],#REF!,TabClienteLocalidade18[[#Headers],[SBPAC-SPC]],#REF!,"ok")</f>
        <v>#REF!</v>
      </c>
      <c r="J68" s="81" t="e">
        <f>COUNTIFS(#REF!,TabClienteLocalidade18[[#This Row],[Localidade]],#REF!,TabClienteLocalidade18[[#This Row],[Cliente]],#REF!,TabClienteLocalidade18[[#Headers],[SBSEG-MCA]],#REF!,"ok")</f>
        <v>#REF!</v>
      </c>
      <c r="K68" s="81" t="e">
        <f>COUNTIFS(#REF!,TabClienteLocalidade18[[#This Row],[Localidade]],#REF!,TabClienteLocalidade18[[#This Row],[Cliente]],#REF!,TabClienteLocalidade18[[#Headers],[SBDSD-SDS]],#REF!,"ok")</f>
        <v>#REF!</v>
      </c>
      <c r="L68" s="81" t="e">
        <f>COUNTIFS(#REF!,TabClienteLocalidade18[[#This Row],[Localidade]],#REF!,TabClienteLocalidade18[[#This Row],[Cliente]],#REF!,TabClienteLocalidade18[[#Headers],[SBDXC-SDX]],#REF!,"ok")</f>
        <v>#REF!</v>
      </c>
      <c r="M68" s="81" t="e">
        <f>SUM(TabClienteLocalidade18[[#This Row],[SBGCL-SCL]:[SBDXC-SDX]])</f>
        <v>#REF!</v>
      </c>
      <c r="N68" s="81" t="e">
        <f>VLOOKUP(#REF!,Tabela20[],4,FALSE)</f>
        <v>#REF!</v>
      </c>
      <c r="O68" s="81"/>
      <c r="P68" s="24" t="str">
        <f>IF(TabClienteLocalidade18[[#This Row],[Cliente]]="","",TabClienteLocalidade18[[#This Row],[Cliente]]&amp;"-"&amp;TabClienteLocalidade18[[#This Row],[Localidade]])</f>
        <v>CAERN-NATAL - PONTA NEGRA</v>
      </c>
    </row>
    <row r="69" spans="1:16" x14ac:dyDescent="0.25">
      <c r="A69" s="75" t="s">
        <v>1292</v>
      </c>
      <c r="B69" s="5" t="s">
        <v>133</v>
      </c>
      <c r="C69" s="80"/>
      <c r="D69" s="19" t="s">
        <v>1275</v>
      </c>
      <c r="E69" s="76" t="s">
        <v>2980</v>
      </c>
      <c r="F69" s="76"/>
      <c r="G69" s="81" t="e">
        <f>COUNTIFS(#REF!,TabClienteLocalidade18[[#This Row],[Localidade]],#REF!,TabClienteLocalidade18[[#This Row],[Cliente]],#REF!,TabClienteLocalidade18[[#Headers],[SBGCL-SCL]],#REF!,"ok")</f>
        <v>#REF!</v>
      </c>
      <c r="H69" s="81" t="e">
        <f>COUNTIFS(#REF!,TabClienteLocalidade18[[#This Row],[Localidade]],#REF!,TabClienteLocalidade18[[#This Row],[Cliente]],#REF!,TabClienteLocalidade18[[#Headers],[SBDPT-SPT]],#REF!,"ok")</f>
        <v>#REF!</v>
      </c>
      <c r="I69" s="81" t="e">
        <f>COUNTIFS(#REF!,TabClienteLocalidade18[[#This Row],[Localidade]],#REF!,TabClienteLocalidade18[[#This Row],[Cliente]],#REF!,TabClienteLocalidade18[[#Headers],[SBPAC-SPC]],#REF!,"ok")</f>
        <v>#REF!</v>
      </c>
      <c r="J69" s="81" t="e">
        <f>COUNTIFS(#REF!,TabClienteLocalidade18[[#This Row],[Localidade]],#REF!,TabClienteLocalidade18[[#This Row],[Cliente]],#REF!,TabClienteLocalidade18[[#Headers],[SBSEG-MCA]],#REF!,"ok")</f>
        <v>#REF!</v>
      </c>
      <c r="K69" s="81" t="e">
        <f>COUNTIFS(#REF!,TabClienteLocalidade18[[#This Row],[Localidade]],#REF!,TabClienteLocalidade18[[#This Row],[Cliente]],#REF!,TabClienteLocalidade18[[#Headers],[SBDSD-SDS]],#REF!,"ok")</f>
        <v>#REF!</v>
      </c>
      <c r="L69" s="81" t="e">
        <f>COUNTIFS(#REF!,TabClienteLocalidade18[[#This Row],[Localidade]],#REF!,TabClienteLocalidade18[[#This Row],[Cliente]],#REF!,TabClienteLocalidade18[[#Headers],[SBDXC-SDX]],#REF!,"ok")</f>
        <v>#REF!</v>
      </c>
      <c r="M69" s="81" t="e">
        <f>SUM(TabClienteLocalidade18[[#This Row],[SBGCL-SCL]:[SBDXC-SDX]])</f>
        <v>#REF!</v>
      </c>
      <c r="N69" s="81" t="e">
        <f>VLOOKUP(#REF!,Tabela20[],4,FALSE)</f>
        <v>#REF!</v>
      </c>
      <c r="O69" s="81"/>
      <c r="P69" s="24" t="str">
        <f>IF(TabClienteLocalidade18[[#This Row],[Cliente]]="","",TabClienteLocalidade18[[#This Row],[Cliente]]&amp;"-"&amp;TabClienteLocalidade18[[#This Row],[Localidade]])</f>
        <v>CAERN-NISIA FLORESTA - ETA BOMFIM - ADUT. MONSEN. EXP.</v>
      </c>
    </row>
    <row r="70" spans="1:16" x14ac:dyDescent="0.25">
      <c r="A70" s="75" t="s">
        <v>1334</v>
      </c>
      <c r="B70" s="5" t="s">
        <v>133</v>
      </c>
      <c r="C70" s="80"/>
      <c r="D70" s="19" t="s">
        <v>373</v>
      </c>
      <c r="E70" s="76" t="s">
        <v>2980</v>
      </c>
      <c r="F70" s="76"/>
      <c r="G70" s="81" t="e">
        <f>COUNTIFS(#REF!,TabClienteLocalidade18[[#This Row],[Localidade]],#REF!,TabClienteLocalidade18[[#This Row],[Cliente]],#REF!,TabClienteLocalidade18[[#Headers],[SBGCL-SCL]],#REF!,"ok")</f>
        <v>#REF!</v>
      </c>
      <c r="H70" s="81" t="e">
        <f>COUNTIFS(#REF!,TabClienteLocalidade18[[#This Row],[Localidade]],#REF!,TabClienteLocalidade18[[#This Row],[Cliente]],#REF!,TabClienteLocalidade18[[#Headers],[SBDPT-SPT]],#REF!,"ok")</f>
        <v>#REF!</v>
      </c>
      <c r="I70" s="81" t="e">
        <f>COUNTIFS(#REF!,TabClienteLocalidade18[[#This Row],[Localidade]],#REF!,TabClienteLocalidade18[[#This Row],[Cliente]],#REF!,TabClienteLocalidade18[[#Headers],[SBPAC-SPC]],#REF!,"ok")</f>
        <v>#REF!</v>
      </c>
      <c r="J70" s="81" t="e">
        <f>COUNTIFS(#REF!,TabClienteLocalidade18[[#This Row],[Localidade]],#REF!,TabClienteLocalidade18[[#This Row],[Cliente]],#REF!,TabClienteLocalidade18[[#Headers],[SBSEG-MCA]],#REF!,"ok")</f>
        <v>#REF!</v>
      </c>
      <c r="K70" s="81" t="e">
        <f>COUNTIFS(#REF!,TabClienteLocalidade18[[#This Row],[Localidade]],#REF!,TabClienteLocalidade18[[#This Row],[Cliente]],#REF!,TabClienteLocalidade18[[#Headers],[SBDSD-SDS]],#REF!,"ok")</f>
        <v>#REF!</v>
      </c>
      <c r="L70" s="81" t="e">
        <f>COUNTIFS(#REF!,TabClienteLocalidade18[[#This Row],[Localidade]],#REF!,TabClienteLocalidade18[[#This Row],[Cliente]],#REF!,TabClienteLocalidade18[[#Headers],[SBDXC-SDX]],#REF!,"ok")</f>
        <v>#REF!</v>
      </c>
      <c r="M70" s="81" t="e">
        <f>SUM(TabClienteLocalidade18[[#This Row],[SBGCL-SCL]:[SBDXC-SDX]])</f>
        <v>#REF!</v>
      </c>
      <c r="N70" s="81" t="e">
        <f>VLOOKUP(#REF!,Tabela20[],4,FALSE)</f>
        <v>#REF!</v>
      </c>
      <c r="O70" s="81"/>
      <c r="P70" s="24" t="str">
        <f>IF(TabClienteLocalidade18[[#This Row],[Cliente]]="","",TabClienteLocalidade18[[#This Row],[Cliente]]&amp;"-"&amp;TabClienteLocalidade18[[#This Row],[Localidade]])</f>
        <v>CAERN-NOVA CRUZ</v>
      </c>
    </row>
    <row r="71" spans="1:16" x14ac:dyDescent="0.25">
      <c r="A71" s="75" t="s">
        <v>1335</v>
      </c>
      <c r="B71" s="5" t="s">
        <v>133</v>
      </c>
      <c r="C71" s="80"/>
      <c r="D71" s="19" t="s">
        <v>374</v>
      </c>
      <c r="E71" s="76" t="s">
        <v>2980</v>
      </c>
      <c r="F71" s="76"/>
      <c r="G71" s="81" t="e">
        <f>COUNTIFS(#REF!,TabClienteLocalidade18[[#This Row],[Localidade]],#REF!,TabClienteLocalidade18[[#This Row],[Cliente]],#REF!,TabClienteLocalidade18[[#Headers],[SBGCL-SCL]],#REF!,"ok")</f>
        <v>#REF!</v>
      </c>
      <c r="H71" s="81" t="e">
        <f>COUNTIFS(#REF!,TabClienteLocalidade18[[#This Row],[Localidade]],#REF!,TabClienteLocalidade18[[#This Row],[Cliente]],#REF!,TabClienteLocalidade18[[#Headers],[SBDPT-SPT]],#REF!,"ok")</f>
        <v>#REF!</v>
      </c>
      <c r="I71" s="81" t="e">
        <f>COUNTIFS(#REF!,TabClienteLocalidade18[[#This Row],[Localidade]],#REF!,TabClienteLocalidade18[[#This Row],[Cliente]],#REF!,TabClienteLocalidade18[[#Headers],[SBPAC-SPC]],#REF!,"ok")</f>
        <v>#REF!</v>
      </c>
      <c r="J71" s="81" t="e">
        <f>COUNTIFS(#REF!,TabClienteLocalidade18[[#This Row],[Localidade]],#REF!,TabClienteLocalidade18[[#This Row],[Cliente]],#REF!,TabClienteLocalidade18[[#Headers],[SBSEG-MCA]],#REF!,"ok")</f>
        <v>#REF!</v>
      </c>
      <c r="K71" s="81" t="e">
        <f>COUNTIFS(#REF!,TabClienteLocalidade18[[#This Row],[Localidade]],#REF!,TabClienteLocalidade18[[#This Row],[Cliente]],#REF!,TabClienteLocalidade18[[#Headers],[SBDSD-SDS]],#REF!,"ok")</f>
        <v>#REF!</v>
      </c>
      <c r="L71" s="81" t="e">
        <f>COUNTIFS(#REF!,TabClienteLocalidade18[[#This Row],[Localidade]],#REF!,TabClienteLocalidade18[[#This Row],[Cliente]],#REF!,TabClienteLocalidade18[[#Headers],[SBDXC-SDX]],#REF!,"ok")</f>
        <v>#REF!</v>
      </c>
      <c r="M71" s="81" t="e">
        <f>SUM(TabClienteLocalidade18[[#This Row],[SBGCL-SCL]:[SBDXC-SDX]])</f>
        <v>#REF!</v>
      </c>
      <c r="N71" s="81" t="e">
        <f>VLOOKUP(#REF!,Tabela20[],4,FALSE)</f>
        <v>#REF!</v>
      </c>
      <c r="O71" s="81"/>
      <c r="P71" s="24" t="str">
        <f>IF(TabClienteLocalidade18[[#This Row],[Cliente]]="","",TabClienteLocalidade18[[#This Row],[Cliente]]&amp;"-"&amp;TabClienteLocalidade18[[#This Row],[Localidade]])</f>
        <v>CAERN-OURO BRANCO</v>
      </c>
    </row>
    <row r="72" spans="1:16" x14ac:dyDescent="0.25">
      <c r="A72" s="75" t="s">
        <v>1897</v>
      </c>
      <c r="B72" s="111" t="s">
        <v>133</v>
      </c>
      <c r="C72" s="109"/>
      <c r="D72" s="111" t="s">
        <v>1896</v>
      </c>
      <c r="E72" s="76" t="s">
        <v>2980</v>
      </c>
      <c r="F72" s="76"/>
      <c r="G72" s="110" t="e">
        <f>COUNTIFS(#REF!,TabClienteLocalidade18[[#This Row],[Localidade]],#REF!,TabClienteLocalidade18[[#This Row],[Cliente]],#REF!,TabClienteLocalidade18[[#Headers],[SBGCL-SCL]],#REF!,"ok")</f>
        <v>#REF!</v>
      </c>
      <c r="H72" s="110" t="e">
        <f>COUNTIFS(#REF!,TabClienteLocalidade18[[#This Row],[Localidade]],#REF!,TabClienteLocalidade18[[#This Row],[Cliente]],#REF!,TabClienteLocalidade18[[#Headers],[SBDPT-SPT]],#REF!,"ok")</f>
        <v>#REF!</v>
      </c>
      <c r="I72" s="110" t="e">
        <f>COUNTIFS(#REF!,TabClienteLocalidade18[[#This Row],[Localidade]],#REF!,TabClienteLocalidade18[[#This Row],[Cliente]],#REF!,TabClienteLocalidade18[[#Headers],[SBPAC-SPC]],#REF!,"ok")</f>
        <v>#REF!</v>
      </c>
      <c r="J72" s="110" t="e">
        <f>COUNTIFS(#REF!,TabClienteLocalidade18[[#This Row],[Localidade]],#REF!,TabClienteLocalidade18[[#This Row],[Cliente]],#REF!,TabClienteLocalidade18[[#Headers],[SBSEG-MCA]],#REF!,"ok")</f>
        <v>#REF!</v>
      </c>
      <c r="K72" s="110" t="e">
        <f>COUNTIFS(#REF!,TabClienteLocalidade18[[#This Row],[Localidade]],#REF!,TabClienteLocalidade18[[#This Row],[Cliente]],#REF!,TabClienteLocalidade18[[#Headers],[SBDSD-SDS]],#REF!,"ok")</f>
        <v>#REF!</v>
      </c>
      <c r="L72" s="110" t="e">
        <f>COUNTIFS(#REF!,TabClienteLocalidade18[[#This Row],[Localidade]],#REF!,TabClienteLocalidade18[[#This Row],[Cliente]],#REF!,TabClienteLocalidade18[[#Headers],[SBDXC-SDX]],#REF!,"ok")</f>
        <v>#REF!</v>
      </c>
      <c r="M72" s="110" t="e">
        <f>SUM(TabClienteLocalidade18[[#This Row],[SBGCL-SCL]:[SBDXC-SDX]])</f>
        <v>#REF!</v>
      </c>
      <c r="N72" s="110" t="e">
        <f>VLOOKUP(#REF!,Tabela20[],4,FALSE)</f>
        <v>#REF!</v>
      </c>
      <c r="O72" s="110"/>
      <c r="P72" s="110" t="str">
        <f>IF(TabClienteLocalidade18[[#This Row],[Cliente]]="","",TabClienteLocalidade18[[#This Row],[Cliente]]&amp;"-"&amp;TabClienteLocalidade18[[#This Row],[Localidade]])</f>
        <v>CAERN-PALMA</v>
      </c>
    </row>
    <row r="73" spans="1:16" x14ac:dyDescent="0.25">
      <c r="A73" s="75" t="s">
        <v>1336</v>
      </c>
      <c r="B73" s="5" t="s">
        <v>133</v>
      </c>
      <c r="C73" s="80"/>
      <c r="D73" s="19" t="s">
        <v>375</v>
      </c>
      <c r="E73" s="76" t="s">
        <v>2980</v>
      </c>
      <c r="F73" s="76"/>
      <c r="G73" s="81" t="e">
        <f>COUNTIFS(#REF!,TabClienteLocalidade18[[#This Row],[Localidade]],#REF!,TabClienteLocalidade18[[#This Row],[Cliente]],#REF!,TabClienteLocalidade18[[#Headers],[SBGCL-SCL]],#REF!,"ok")</f>
        <v>#REF!</v>
      </c>
      <c r="H73" s="81" t="e">
        <f>COUNTIFS(#REF!,TabClienteLocalidade18[[#This Row],[Localidade]],#REF!,TabClienteLocalidade18[[#This Row],[Cliente]],#REF!,TabClienteLocalidade18[[#Headers],[SBDPT-SPT]],#REF!,"ok")</f>
        <v>#REF!</v>
      </c>
      <c r="I73" s="81" t="e">
        <f>COUNTIFS(#REF!,TabClienteLocalidade18[[#This Row],[Localidade]],#REF!,TabClienteLocalidade18[[#This Row],[Cliente]],#REF!,TabClienteLocalidade18[[#Headers],[SBPAC-SPC]],#REF!,"ok")</f>
        <v>#REF!</v>
      </c>
      <c r="J73" s="81" t="e">
        <f>COUNTIFS(#REF!,TabClienteLocalidade18[[#This Row],[Localidade]],#REF!,TabClienteLocalidade18[[#This Row],[Cliente]],#REF!,TabClienteLocalidade18[[#Headers],[SBSEG-MCA]],#REF!,"ok")</f>
        <v>#REF!</v>
      </c>
      <c r="K73" s="81" t="e">
        <f>COUNTIFS(#REF!,TabClienteLocalidade18[[#This Row],[Localidade]],#REF!,TabClienteLocalidade18[[#This Row],[Cliente]],#REF!,TabClienteLocalidade18[[#Headers],[SBDSD-SDS]],#REF!,"ok")</f>
        <v>#REF!</v>
      </c>
      <c r="L73" s="81" t="e">
        <f>COUNTIFS(#REF!,TabClienteLocalidade18[[#This Row],[Localidade]],#REF!,TabClienteLocalidade18[[#This Row],[Cliente]],#REF!,TabClienteLocalidade18[[#Headers],[SBDXC-SDX]],#REF!,"ok")</f>
        <v>#REF!</v>
      </c>
      <c r="M73" s="81" t="e">
        <f>SUM(TabClienteLocalidade18[[#This Row],[SBGCL-SCL]:[SBDXC-SDX]])</f>
        <v>#REF!</v>
      </c>
      <c r="N73" s="81" t="e">
        <f>VLOOKUP(#REF!,Tabela20[],4,FALSE)</f>
        <v>#REF!</v>
      </c>
      <c r="O73" s="81"/>
      <c r="P73" s="24" t="str">
        <f>IF(TabClienteLocalidade18[[#This Row],[Cliente]]="","",TabClienteLocalidade18[[#This Row],[Cliente]]&amp;"-"&amp;TabClienteLocalidade18[[#This Row],[Localidade]])</f>
        <v>CAERN-PARELHAS</v>
      </c>
    </row>
    <row r="74" spans="1:16" x14ac:dyDescent="0.25">
      <c r="A74" s="75" t="s">
        <v>1337</v>
      </c>
      <c r="B74" s="5" t="s">
        <v>133</v>
      </c>
      <c r="C74" s="80"/>
      <c r="D74" s="19" t="s">
        <v>1086</v>
      </c>
      <c r="E74" s="76" t="s">
        <v>2980</v>
      </c>
      <c r="F74" s="76"/>
      <c r="G74" s="81" t="e">
        <f>COUNTIFS(#REF!,TabClienteLocalidade18[[#This Row],[Localidade]],#REF!,TabClienteLocalidade18[[#This Row],[Cliente]],#REF!,TabClienteLocalidade18[[#Headers],[SBGCL-SCL]],#REF!,"ok")</f>
        <v>#REF!</v>
      </c>
      <c r="H74" s="81" t="e">
        <f>COUNTIFS(#REF!,TabClienteLocalidade18[[#This Row],[Localidade]],#REF!,TabClienteLocalidade18[[#This Row],[Cliente]],#REF!,TabClienteLocalidade18[[#Headers],[SBDPT-SPT]],#REF!,"ok")</f>
        <v>#REF!</v>
      </c>
      <c r="I74" s="81" t="e">
        <f>COUNTIFS(#REF!,TabClienteLocalidade18[[#This Row],[Localidade]],#REF!,TabClienteLocalidade18[[#This Row],[Cliente]],#REF!,TabClienteLocalidade18[[#Headers],[SBPAC-SPC]],#REF!,"ok")</f>
        <v>#REF!</v>
      </c>
      <c r="J74" s="81" t="e">
        <f>COUNTIFS(#REF!,TabClienteLocalidade18[[#This Row],[Localidade]],#REF!,TabClienteLocalidade18[[#This Row],[Cliente]],#REF!,TabClienteLocalidade18[[#Headers],[SBSEG-MCA]],#REF!,"ok")</f>
        <v>#REF!</v>
      </c>
      <c r="K74" s="81" t="e">
        <f>COUNTIFS(#REF!,TabClienteLocalidade18[[#This Row],[Localidade]],#REF!,TabClienteLocalidade18[[#This Row],[Cliente]],#REF!,TabClienteLocalidade18[[#Headers],[SBDSD-SDS]],#REF!,"ok")</f>
        <v>#REF!</v>
      </c>
      <c r="L74" s="81" t="e">
        <f>COUNTIFS(#REF!,TabClienteLocalidade18[[#This Row],[Localidade]],#REF!,TabClienteLocalidade18[[#This Row],[Cliente]],#REF!,TabClienteLocalidade18[[#Headers],[SBDXC-SDX]],#REF!,"ok")</f>
        <v>#REF!</v>
      </c>
      <c r="M74" s="81" t="e">
        <f>SUM(TabClienteLocalidade18[[#This Row],[SBGCL-SCL]:[SBDXC-SDX]])</f>
        <v>#REF!</v>
      </c>
      <c r="N74" s="81" t="e">
        <f>VLOOKUP(#REF!,Tabela20[],4,FALSE)</f>
        <v>#REF!</v>
      </c>
      <c r="O74" s="81"/>
      <c r="P74" s="24" t="str">
        <f>IF(TabClienteLocalidade18[[#This Row],[Cliente]]="","",TabClienteLocalidade18[[#This Row],[Cliente]]&amp;"-"&amp;TabClienteLocalidade18[[#This Row],[Localidade]])</f>
        <v>CAERN-PARNAMIRIM - LAGOA DO BONFIM</v>
      </c>
    </row>
    <row r="75" spans="1:16" x14ac:dyDescent="0.25">
      <c r="A75" s="75" t="s">
        <v>1338</v>
      </c>
      <c r="B75" s="5" t="s">
        <v>133</v>
      </c>
      <c r="C75" s="80"/>
      <c r="D75" s="19" t="s">
        <v>376</v>
      </c>
      <c r="E75" s="76" t="s">
        <v>2980</v>
      </c>
      <c r="F75" s="76"/>
      <c r="G75" s="81" t="e">
        <f>COUNTIFS(#REF!,TabClienteLocalidade18[[#This Row],[Localidade]],#REF!,TabClienteLocalidade18[[#This Row],[Cliente]],#REF!,TabClienteLocalidade18[[#Headers],[SBGCL-SCL]],#REF!,"ok")</f>
        <v>#REF!</v>
      </c>
      <c r="H75" s="81" t="e">
        <f>COUNTIFS(#REF!,TabClienteLocalidade18[[#This Row],[Localidade]],#REF!,TabClienteLocalidade18[[#This Row],[Cliente]],#REF!,TabClienteLocalidade18[[#Headers],[SBDPT-SPT]],#REF!,"ok")</f>
        <v>#REF!</v>
      </c>
      <c r="I75" s="81" t="e">
        <f>COUNTIFS(#REF!,TabClienteLocalidade18[[#This Row],[Localidade]],#REF!,TabClienteLocalidade18[[#This Row],[Cliente]],#REF!,TabClienteLocalidade18[[#Headers],[SBPAC-SPC]],#REF!,"ok")</f>
        <v>#REF!</v>
      </c>
      <c r="J75" s="81" t="e">
        <f>COUNTIFS(#REF!,TabClienteLocalidade18[[#This Row],[Localidade]],#REF!,TabClienteLocalidade18[[#This Row],[Cliente]],#REF!,TabClienteLocalidade18[[#Headers],[SBSEG-MCA]],#REF!,"ok")</f>
        <v>#REF!</v>
      </c>
      <c r="K75" s="81" t="e">
        <f>COUNTIFS(#REF!,TabClienteLocalidade18[[#This Row],[Localidade]],#REF!,TabClienteLocalidade18[[#This Row],[Cliente]],#REF!,TabClienteLocalidade18[[#Headers],[SBDSD-SDS]],#REF!,"ok")</f>
        <v>#REF!</v>
      </c>
      <c r="L75" s="81" t="e">
        <f>COUNTIFS(#REF!,TabClienteLocalidade18[[#This Row],[Localidade]],#REF!,TabClienteLocalidade18[[#This Row],[Cliente]],#REF!,TabClienteLocalidade18[[#Headers],[SBDXC-SDX]],#REF!,"ok")</f>
        <v>#REF!</v>
      </c>
      <c r="M75" s="81" t="e">
        <f>SUM(TabClienteLocalidade18[[#This Row],[SBGCL-SCL]:[SBDXC-SDX]])</f>
        <v>#REF!</v>
      </c>
      <c r="N75" s="81" t="e">
        <f>VLOOKUP(#REF!,Tabela20[],4,FALSE)</f>
        <v>#REF!</v>
      </c>
      <c r="O75" s="81"/>
      <c r="P75" s="24" t="str">
        <f>IF(TabClienteLocalidade18[[#This Row],[Cliente]]="","",TabClienteLocalidade18[[#This Row],[Cliente]]&amp;"-"&amp;TabClienteLocalidade18[[#This Row],[Localidade]])</f>
        <v>CAERN-PARNAMIRIM I</v>
      </c>
    </row>
    <row r="76" spans="1:16" x14ac:dyDescent="0.25">
      <c r="A76" s="75" t="s">
        <v>1339</v>
      </c>
      <c r="B76" s="5" t="s">
        <v>133</v>
      </c>
      <c r="C76" s="80"/>
      <c r="D76" s="19" t="s">
        <v>377</v>
      </c>
      <c r="E76" s="76" t="s">
        <v>2980</v>
      </c>
      <c r="F76" s="76"/>
      <c r="G76" s="81" t="e">
        <f>COUNTIFS(#REF!,TabClienteLocalidade18[[#This Row],[Localidade]],#REF!,TabClienteLocalidade18[[#This Row],[Cliente]],#REF!,TabClienteLocalidade18[[#Headers],[SBGCL-SCL]],#REF!,"ok")</f>
        <v>#REF!</v>
      </c>
      <c r="H76" s="81" t="e">
        <f>COUNTIFS(#REF!,TabClienteLocalidade18[[#This Row],[Localidade]],#REF!,TabClienteLocalidade18[[#This Row],[Cliente]],#REF!,TabClienteLocalidade18[[#Headers],[SBDPT-SPT]],#REF!,"ok")</f>
        <v>#REF!</v>
      </c>
      <c r="I76" s="81" t="e">
        <f>COUNTIFS(#REF!,TabClienteLocalidade18[[#This Row],[Localidade]],#REF!,TabClienteLocalidade18[[#This Row],[Cliente]],#REF!,TabClienteLocalidade18[[#Headers],[SBPAC-SPC]],#REF!,"ok")</f>
        <v>#REF!</v>
      </c>
      <c r="J76" s="81" t="e">
        <f>COUNTIFS(#REF!,TabClienteLocalidade18[[#This Row],[Localidade]],#REF!,TabClienteLocalidade18[[#This Row],[Cliente]],#REF!,TabClienteLocalidade18[[#Headers],[SBSEG-MCA]],#REF!,"ok")</f>
        <v>#REF!</v>
      </c>
      <c r="K76" s="81" t="e">
        <f>COUNTIFS(#REF!,TabClienteLocalidade18[[#This Row],[Localidade]],#REF!,TabClienteLocalidade18[[#This Row],[Cliente]],#REF!,TabClienteLocalidade18[[#Headers],[SBDSD-SDS]],#REF!,"ok")</f>
        <v>#REF!</v>
      </c>
      <c r="L76" s="81" t="e">
        <f>COUNTIFS(#REF!,TabClienteLocalidade18[[#This Row],[Localidade]],#REF!,TabClienteLocalidade18[[#This Row],[Cliente]],#REF!,TabClienteLocalidade18[[#Headers],[SBDXC-SDX]],#REF!,"ok")</f>
        <v>#REF!</v>
      </c>
      <c r="M76" s="81" t="e">
        <f>SUM(TabClienteLocalidade18[[#This Row],[SBGCL-SCL]:[SBDXC-SDX]])</f>
        <v>#REF!</v>
      </c>
      <c r="N76" s="81" t="e">
        <f>VLOOKUP(#REF!,Tabela20[],4,FALSE)</f>
        <v>#REF!</v>
      </c>
      <c r="O76" s="81"/>
      <c r="P76" s="24" t="str">
        <f>IF(TabClienteLocalidade18[[#This Row],[Cliente]]="","",TabClienteLocalidade18[[#This Row],[Cliente]]&amp;"-"&amp;TabClienteLocalidade18[[#This Row],[Localidade]])</f>
        <v>CAERN-PARNAMIRIM II - RIACHO VERMELHO</v>
      </c>
    </row>
    <row r="77" spans="1:16" x14ac:dyDescent="0.25">
      <c r="A77" s="75" t="s">
        <v>1819</v>
      </c>
      <c r="B77" s="79" t="s">
        <v>133</v>
      </c>
      <c r="C77" s="77"/>
      <c r="D77" s="79" t="s">
        <v>1818</v>
      </c>
      <c r="E77" s="76" t="s">
        <v>2980</v>
      </c>
      <c r="F77" s="76"/>
      <c r="G77" s="78" t="e">
        <f>COUNTIFS(#REF!,TabClienteLocalidade18[[#This Row],[Localidade]],#REF!,TabClienteLocalidade18[[#This Row],[Cliente]],#REF!,TabClienteLocalidade18[[#Headers],[SBGCL-SCL]],#REF!,"ok")</f>
        <v>#REF!</v>
      </c>
      <c r="H77" s="78" t="e">
        <f>COUNTIFS(#REF!,TabClienteLocalidade18[[#This Row],[Localidade]],#REF!,TabClienteLocalidade18[[#This Row],[Cliente]],#REF!,TabClienteLocalidade18[[#Headers],[SBDPT-SPT]],#REF!,"ok")</f>
        <v>#REF!</v>
      </c>
      <c r="I77" s="78" t="e">
        <f>COUNTIFS(#REF!,TabClienteLocalidade18[[#This Row],[Localidade]],#REF!,TabClienteLocalidade18[[#This Row],[Cliente]],#REF!,TabClienteLocalidade18[[#Headers],[SBPAC-SPC]],#REF!,"ok")</f>
        <v>#REF!</v>
      </c>
      <c r="J77" s="78" t="e">
        <f>COUNTIFS(#REF!,TabClienteLocalidade18[[#This Row],[Localidade]],#REF!,TabClienteLocalidade18[[#This Row],[Cliente]],#REF!,TabClienteLocalidade18[[#Headers],[SBSEG-MCA]],#REF!,"ok")</f>
        <v>#REF!</v>
      </c>
      <c r="K77" s="78" t="e">
        <f>COUNTIFS(#REF!,TabClienteLocalidade18[[#This Row],[Localidade]],#REF!,TabClienteLocalidade18[[#This Row],[Cliente]],#REF!,TabClienteLocalidade18[[#Headers],[SBDSD-SDS]],#REF!,"ok")</f>
        <v>#REF!</v>
      </c>
      <c r="L77" s="78" t="e">
        <f>COUNTIFS(#REF!,TabClienteLocalidade18[[#This Row],[Localidade]],#REF!,TabClienteLocalidade18[[#This Row],[Cliente]],#REF!,TabClienteLocalidade18[[#Headers],[SBDXC-SDX]],#REF!,"ok")</f>
        <v>#REF!</v>
      </c>
      <c r="M77" s="78" t="e">
        <f>SUM(TabClienteLocalidade18[[#This Row],[SBGCL-SCL]:[SBDXC-SDX]])</f>
        <v>#REF!</v>
      </c>
      <c r="N77" s="78" t="e">
        <f>VLOOKUP(#REF!,Tabela20[],4,FALSE)</f>
        <v>#REF!</v>
      </c>
      <c r="O77" s="78"/>
      <c r="P77" s="78" t="str">
        <f>IF(TabClienteLocalidade18[[#This Row],[Cliente]]="","",TabClienteLocalidade18[[#This Row],[Cliente]]&amp;"-"&amp;TabClienteLocalidade18[[#This Row],[Localidade]])</f>
        <v>CAERN-PARQUE DAS DUNAS</v>
      </c>
    </row>
    <row r="78" spans="1:16" x14ac:dyDescent="0.25">
      <c r="A78" s="75" t="s">
        <v>1340</v>
      </c>
      <c r="B78" s="5" t="s">
        <v>133</v>
      </c>
      <c r="C78" s="80"/>
      <c r="D78" s="19" t="s">
        <v>378</v>
      </c>
      <c r="E78" s="76" t="s">
        <v>2980</v>
      </c>
      <c r="F78" s="76"/>
      <c r="G78" s="81" t="e">
        <f>COUNTIFS(#REF!,TabClienteLocalidade18[[#This Row],[Localidade]],#REF!,TabClienteLocalidade18[[#This Row],[Cliente]],#REF!,TabClienteLocalidade18[[#Headers],[SBGCL-SCL]],#REF!,"ok")</f>
        <v>#REF!</v>
      </c>
      <c r="H78" s="81" t="e">
        <f>COUNTIFS(#REF!,TabClienteLocalidade18[[#This Row],[Localidade]],#REF!,TabClienteLocalidade18[[#This Row],[Cliente]],#REF!,TabClienteLocalidade18[[#Headers],[SBDPT-SPT]],#REF!,"ok")</f>
        <v>#REF!</v>
      </c>
      <c r="I78" s="81" t="e">
        <f>COUNTIFS(#REF!,TabClienteLocalidade18[[#This Row],[Localidade]],#REF!,TabClienteLocalidade18[[#This Row],[Cliente]],#REF!,TabClienteLocalidade18[[#Headers],[SBPAC-SPC]],#REF!,"ok")</f>
        <v>#REF!</v>
      </c>
      <c r="J78" s="81" t="e">
        <f>COUNTIFS(#REF!,TabClienteLocalidade18[[#This Row],[Localidade]],#REF!,TabClienteLocalidade18[[#This Row],[Cliente]],#REF!,TabClienteLocalidade18[[#Headers],[SBSEG-MCA]],#REF!,"ok")</f>
        <v>#REF!</v>
      </c>
      <c r="K78" s="81" t="e">
        <f>COUNTIFS(#REF!,TabClienteLocalidade18[[#This Row],[Localidade]],#REF!,TabClienteLocalidade18[[#This Row],[Cliente]],#REF!,TabClienteLocalidade18[[#Headers],[SBDSD-SDS]],#REF!,"ok")</f>
        <v>#REF!</v>
      </c>
      <c r="L78" s="81" t="e">
        <f>COUNTIFS(#REF!,TabClienteLocalidade18[[#This Row],[Localidade]],#REF!,TabClienteLocalidade18[[#This Row],[Cliente]],#REF!,TabClienteLocalidade18[[#Headers],[SBDXC-SDX]],#REF!,"ok")</f>
        <v>#REF!</v>
      </c>
      <c r="M78" s="81" t="e">
        <f>SUM(TabClienteLocalidade18[[#This Row],[SBGCL-SCL]:[SBDXC-SDX]])</f>
        <v>#REF!</v>
      </c>
      <c r="N78" s="81" t="e">
        <f>VLOOKUP(#REF!,Tabela20[],4,FALSE)</f>
        <v>#REF!</v>
      </c>
      <c r="O78" s="81"/>
      <c r="P78" s="24" t="str">
        <f>IF(TabClienteLocalidade18[[#This Row],[Cliente]]="","",TabClienteLocalidade18[[#This Row],[Cliente]]&amp;"-"&amp;TabClienteLocalidade18[[#This Row],[Localidade]])</f>
        <v>CAERN-PAU DOS FERROS</v>
      </c>
    </row>
    <row r="79" spans="1:16" x14ac:dyDescent="0.25">
      <c r="A79" s="75" t="s">
        <v>1341</v>
      </c>
      <c r="B79" s="5" t="s">
        <v>133</v>
      </c>
      <c r="C79" s="80"/>
      <c r="D79" s="19" t="s">
        <v>379</v>
      </c>
      <c r="E79" s="76" t="s">
        <v>2980</v>
      </c>
      <c r="F79" s="76"/>
      <c r="G79" s="81" t="e">
        <f>COUNTIFS(#REF!,TabClienteLocalidade18[[#This Row],[Localidade]],#REF!,TabClienteLocalidade18[[#This Row],[Cliente]],#REF!,TabClienteLocalidade18[[#Headers],[SBGCL-SCL]],#REF!,"ok")</f>
        <v>#REF!</v>
      </c>
      <c r="H79" s="81" t="e">
        <f>COUNTIFS(#REF!,TabClienteLocalidade18[[#This Row],[Localidade]],#REF!,TabClienteLocalidade18[[#This Row],[Cliente]],#REF!,TabClienteLocalidade18[[#Headers],[SBDPT-SPT]],#REF!,"ok")</f>
        <v>#REF!</v>
      </c>
      <c r="I79" s="81" t="e">
        <f>COUNTIFS(#REF!,TabClienteLocalidade18[[#This Row],[Localidade]],#REF!,TabClienteLocalidade18[[#This Row],[Cliente]],#REF!,TabClienteLocalidade18[[#Headers],[SBPAC-SPC]],#REF!,"ok")</f>
        <v>#REF!</v>
      </c>
      <c r="J79" s="81" t="e">
        <f>COUNTIFS(#REF!,TabClienteLocalidade18[[#This Row],[Localidade]],#REF!,TabClienteLocalidade18[[#This Row],[Cliente]],#REF!,TabClienteLocalidade18[[#Headers],[SBSEG-MCA]],#REF!,"ok")</f>
        <v>#REF!</v>
      </c>
      <c r="K79" s="81" t="e">
        <f>COUNTIFS(#REF!,TabClienteLocalidade18[[#This Row],[Localidade]],#REF!,TabClienteLocalidade18[[#This Row],[Cliente]],#REF!,TabClienteLocalidade18[[#Headers],[SBDSD-SDS]],#REF!,"ok")</f>
        <v>#REF!</v>
      </c>
      <c r="L79" s="81" t="e">
        <f>COUNTIFS(#REF!,TabClienteLocalidade18[[#This Row],[Localidade]],#REF!,TabClienteLocalidade18[[#This Row],[Cliente]],#REF!,TabClienteLocalidade18[[#Headers],[SBDXC-SDX]],#REF!,"ok")</f>
        <v>#REF!</v>
      </c>
      <c r="M79" s="81" t="e">
        <f>SUM(TabClienteLocalidade18[[#This Row],[SBGCL-SCL]:[SBDXC-SDX]])</f>
        <v>#REF!</v>
      </c>
      <c r="N79" s="81" t="e">
        <f>VLOOKUP(#REF!,Tabela20[],4,FALSE)</f>
        <v>#REF!</v>
      </c>
      <c r="O79" s="81"/>
      <c r="P79" s="24" t="str">
        <f>IF(TabClienteLocalidade18[[#This Row],[Cliente]]="","",TabClienteLocalidade18[[#This Row],[Cliente]]&amp;"-"&amp;TabClienteLocalidade18[[#This Row],[Localidade]])</f>
        <v>CAERN-PEDRO VELHO</v>
      </c>
    </row>
    <row r="80" spans="1:16" x14ac:dyDescent="0.25">
      <c r="A80" s="2" t="s">
        <v>535</v>
      </c>
      <c r="B80" s="3" t="s">
        <v>133</v>
      </c>
      <c r="C80" s="3" t="s">
        <v>211</v>
      </c>
      <c r="D80" s="19" t="s">
        <v>210</v>
      </c>
      <c r="E80" s="76" t="s">
        <v>2980</v>
      </c>
      <c r="F80" s="76"/>
      <c r="G80" s="5" t="e">
        <f>COUNTIFS(#REF!,TabClienteLocalidade18[[#This Row],[Localidade]],#REF!,TabClienteLocalidade18[[#This Row],[Cliente]],#REF!,TabClienteLocalidade18[[#Headers],[SBGCL-SCL]],#REF!,"ok")</f>
        <v>#REF!</v>
      </c>
      <c r="H80" s="5" t="e">
        <f>COUNTIFS(#REF!,TabClienteLocalidade18[[#This Row],[Localidade]],#REF!,TabClienteLocalidade18[[#This Row],[Cliente]],#REF!,TabClienteLocalidade18[[#Headers],[SBDPT-SPT]],#REF!,"ok")</f>
        <v>#REF!</v>
      </c>
      <c r="I80" s="5" t="e">
        <f>COUNTIFS(#REF!,TabClienteLocalidade18[[#This Row],[Localidade]],#REF!,TabClienteLocalidade18[[#This Row],[Cliente]],#REF!,TabClienteLocalidade18[[#Headers],[SBPAC-SPC]],#REF!,"ok")</f>
        <v>#REF!</v>
      </c>
      <c r="J80" s="5" t="e">
        <f>COUNTIFS(#REF!,TabClienteLocalidade18[[#This Row],[Localidade]],#REF!,TabClienteLocalidade18[[#This Row],[Cliente]],#REF!,TabClienteLocalidade18[[#Headers],[SBSEG-MCA]],#REF!,"ok")</f>
        <v>#REF!</v>
      </c>
      <c r="K80" s="5" t="e">
        <f>COUNTIFS(#REF!,TabClienteLocalidade18[[#This Row],[Localidade]],#REF!,TabClienteLocalidade18[[#This Row],[Cliente]],#REF!,TabClienteLocalidade18[[#Headers],[SBDSD-SDS]],#REF!,"ok")</f>
        <v>#REF!</v>
      </c>
      <c r="L80" s="5" t="e">
        <f>COUNTIFS(#REF!,TabClienteLocalidade18[[#This Row],[Localidade]],#REF!,TabClienteLocalidade18[[#This Row],[Cliente]],#REF!,TabClienteLocalidade18[[#Headers],[SBDXC-SDX]],#REF!,"ok")</f>
        <v>#REF!</v>
      </c>
      <c r="M80" s="24" t="e">
        <f>SUM(TabClienteLocalidade18[[#This Row],[SBGCL-SCL]:[SBDXC-SDX]])</f>
        <v>#REF!</v>
      </c>
      <c r="N80" s="24" t="e">
        <f>VLOOKUP(#REF!,Tabela20[],4,FALSE)</f>
        <v>#REF!</v>
      </c>
      <c r="O80" s="68">
        <v>1</v>
      </c>
      <c r="P80" s="24" t="str">
        <f>IF(TabClienteLocalidade18[[#This Row],[Cliente]]="","",TabClienteLocalidade18[[#This Row],[Cliente]]&amp;"-"&amp;TabClienteLocalidade18[[#This Row],[Localidade]])</f>
        <v>CAERN-PENDENCIAS</v>
      </c>
    </row>
    <row r="81" spans="1:16" x14ac:dyDescent="0.25">
      <c r="A81" s="75" t="s">
        <v>1342</v>
      </c>
      <c r="B81" s="5" t="s">
        <v>133</v>
      </c>
      <c r="C81" s="80"/>
      <c r="D81" s="76" t="s">
        <v>1544</v>
      </c>
      <c r="E81" s="76" t="s">
        <v>2980</v>
      </c>
      <c r="F81" s="76"/>
      <c r="G81" s="81" t="e">
        <f>COUNTIFS(#REF!,TabClienteLocalidade18[[#This Row],[Localidade]],#REF!,TabClienteLocalidade18[[#This Row],[Cliente]],#REF!,TabClienteLocalidade18[[#Headers],[SBGCL-SCL]],#REF!,"ok")</f>
        <v>#REF!</v>
      </c>
      <c r="H81" s="81" t="e">
        <f>COUNTIFS(#REF!,TabClienteLocalidade18[[#This Row],[Localidade]],#REF!,TabClienteLocalidade18[[#This Row],[Cliente]],#REF!,TabClienteLocalidade18[[#Headers],[SBDPT-SPT]],#REF!,"ok")</f>
        <v>#REF!</v>
      </c>
      <c r="I81" s="81" t="e">
        <f>COUNTIFS(#REF!,TabClienteLocalidade18[[#This Row],[Localidade]],#REF!,TabClienteLocalidade18[[#This Row],[Cliente]],#REF!,TabClienteLocalidade18[[#Headers],[SBPAC-SPC]],#REF!,"ok")</f>
        <v>#REF!</v>
      </c>
      <c r="J81" s="81" t="e">
        <f>COUNTIFS(#REF!,TabClienteLocalidade18[[#This Row],[Localidade]],#REF!,TabClienteLocalidade18[[#This Row],[Cliente]],#REF!,TabClienteLocalidade18[[#Headers],[SBSEG-MCA]],#REF!,"ok")</f>
        <v>#REF!</v>
      </c>
      <c r="K81" s="81" t="e">
        <f>COUNTIFS(#REF!,TabClienteLocalidade18[[#This Row],[Localidade]],#REF!,TabClienteLocalidade18[[#This Row],[Cliente]],#REF!,TabClienteLocalidade18[[#Headers],[SBDSD-SDS]],#REF!,"ok")</f>
        <v>#REF!</v>
      </c>
      <c r="L81" s="81" t="e">
        <f>COUNTIFS(#REF!,TabClienteLocalidade18[[#This Row],[Localidade]],#REF!,TabClienteLocalidade18[[#This Row],[Cliente]],#REF!,TabClienteLocalidade18[[#Headers],[SBDXC-SDX]],#REF!,"ok")</f>
        <v>#REF!</v>
      </c>
      <c r="M81" s="81" t="e">
        <f>SUM(TabClienteLocalidade18[[#This Row],[SBGCL-SCL]:[SBDXC-SDX]])</f>
        <v>#REF!</v>
      </c>
      <c r="N81" s="81" t="e">
        <f>VLOOKUP(#REF!,Tabela20[],4,FALSE)</f>
        <v>#REF!</v>
      </c>
      <c r="O81" s="81"/>
      <c r="P81" s="24" t="str">
        <f>IF(TabClienteLocalidade18[[#This Row],[Cliente]]="","",TabClienteLocalidade18[[#This Row],[Cliente]]&amp;"-"&amp;TabClienteLocalidade18[[#This Row],[Localidade]])</f>
        <v>CAERN-PILOES</v>
      </c>
    </row>
    <row r="82" spans="1:16" x14ac:dyDescent="0.25">
      <c r="A82" s="75" t="s">
        <v>1343</v>
      </c>
      <c r="B82" s="5" t="s">
        <v>133</v>
      </c>
      <c r="C82" s="80"/>
      <c r="D82" s="19" t="s">
        <v>380</v>
      </c>
      <c r="E82" s="76" t="s">
        <v>2980</v>
      </c>
      <c r="F82" s="76"/>
      <c r="G82" s="81" t="e">
        <f>COUNTIFS(#REF!,TabClienteLocalidade18[[#This Row],[Localidade]],#REF!,TabClienteLocalidade18[[#This Row],[Cliente]],#REF!,TabClienteLocalidade18[[#Headers],[SBGCL-SCL]],#REF!,"ok")</f>
        <v>#REF!</v>
      </c>
      <c r="H82" s="81" t="e">
        <f>COUNTIFS(#REF!,TabClienteLocalidade18[[#This Row],[Localidade]],#REF!,TabClienteLocalidade18[[#This Row],[Cliente]],#REF!,TabClienteLocalidade18[[#Headers],[SBDPT-SPT]],#REF!,"ok")</f>
        <v>#REF!</v>
      </c>
      <c r="I82" s="81" t="e">
        <f>COUNTIFS(#REF!,TabClienteLocalidade18[[#This Row],[Localidade]],#REF!,TabClienteLocalidade18[[#This Row],[Cliente]],#REF!,TabClienteLocalidade18[[#Headers],[SBPAC-SPC]],#REF!,"ok")</f>
        <v>#REF!</v>
      </c>
      <c r="J82" s="81" t="e">
        <f>COUNTIFS(#REF!,TabClienteLocalidade18[[#This Row],[Localidade]],#REF!,TabClienteLocalidade18[[#This Row],[Cliente]],#REF!,TabClienteLocalidade18[[#Headers],[SBSEG-MCA]],#REF!,"ok")</f>
        <v>#REF!</v>
      </c>
      <c r="K82" s="81" t="e">
        <f>COUNTIFS(#REF!,TabClienteLocalidade18[[#This Row],[Localidade]],#REF!,TabClienteLocalidade18[[#This Row],[Cliente]],#REF!,TabClienteLocalidade18[[#Headers],[SBDSD-SDS]],#REF!,"ok")</f>
        <v>#REF!</v>
      </c>
      <c r="L82" s="81" t="e">
        <f>COUNTIFS(#REF!,TabClienteLocalidade18[[#This Row],[Localidade]],#REF!,TabClienteLocalidade18[[#This Row],[Cliente]],#REF!,TabClienteLocalidade18[[#Headers],[SBDXC-SDX]],#REF!,"ok")</f>
        <v>#REF!</v>
      </c>
      <c r="M82" s="81" t="e">
        <f>SUM(TabClienteLocalidade18[[#This Row],[SBGCL-SCL]:[SBDXC-SDX]])</f>
        <v>#REF!</v>
      </c>
      <c r="N82" s="81" t="e">
        <f>VLOOKUP(#REF!,Tabela20[],4,FALSE)</f>
        <v>#REF!</v>
      </c>
      <c r="O82" s="81"/>
      <c r="P82" s="24" t="str">
        <f>IF(TabClienteLocalidade18[[#This Row],[Cliente]]="","",TabClienteLocalidade18[[#This Row],[Cliente]]&amp;"-"&amp;TabClienteLocalidade18[[#This Row],[Localidade]])</f>
        <v>CAERN-PLANALTO</v>
      </c>
    </row>
    <row r="83" spans="1:16" x14ac:dyDescent="0.25">
      <c r="A83" s="75" t="s">
        <v>1722</v>
      </c>
      <c r="B83" s="79" t="s">
        <v>133</v>
      </c>
      <c r="C83" s="77"/>
      <c r="D83" s="79" t="s">
        <v>1719</v>
      </c>
      <c r="E83" s="76" t="s">
        <v>2980</v>
      </c>
      <c r="F83" s="76"/>
      <c r="G83" s="78" t="e">
        <f>COUNTIFS(#REF!,TabClienteLocalidade18[[#This Row],[Localidade]],#REF!,TabClienteLocalidade18[[#This Row],[Cliente]],#REF!,TabClienteLocalidade18[[#Headers],[SBGCL-SCL]],#REF!,"ok")</f>
        <v>#REF!</v>
      </c>
      <c r="H83" s="78" t="e">
        <f>COUNTIFS(#REF!,TabClienteLocalidade18[[#This Row],[Localidade]],#REF!,TabClienteLocalidade18[[#This Row],[Cliente]],#REF!,TabClienteLocalidade18[[#Headers],[SBDPT-SPT]],#REF!,"ok")</f>
        <v>#REF!</v>
      </c>
      <c r="I83" s="78" t="e">
        <f>COUNTIFS(#REF!,TabClienteLocalidade18[[#This Row],[Localidade]],#REF!,TabClienteLocalidade18[[#This Row],[Cliente]],#REF!,TabClienteLocalidade18[[#Headers],[SBPAC-SPC]],#REF!,"ok")</f>
        <v>#REF!</v>
      </c>
      <c r="J83" s="78" t="e">
        <f>COUNTIFS(#REF!,TabClienteLocalidade18[[#This Row],[Localidade]],#REF!,TabClienteLocalidade18[[#This Row],[Cliente]],#REF!,TabClienteLocalidade18[[#Headers],[SBSEG-MCA]],#REF!,"ok")</f>
        <v>#REF!</v>
      </c>
      <c r="K83" s="78" t="e">
        <f>COUNTIFS(#REF!,TabClienteLocalidade18[[#This Row],[Localidade]],#REF!,TabClienteLocalidade18[[#This Row],[Cliente]],#REF!,TabClienteLocalidade18[[#Headers],[SBDSD-SDS]],#REF!,"ok")</f>
        <v>#REF!</v>
      </c>
      <c r="L83" s="78" t="e">
        <f>COUNTIFS(#REF!,TabClienteLocalidade18[[#This Row],[Localidade]],#REF!,TabClienteLocalidade18[[#This Row],[Cliente]],#REF!,TabClienteLocalidade18[[#Headers],[SBDXC-SDX]],#REF!,"ok")</f>
        <v>#REF!</v>
      </c>
      <c r="M83" s="78" t="e">
        <f>SUM(TabClienteLocalidade18[[#This Row],[SBGCL-SCL]:[SBDXC-SDX]])</f>
        <v>#REF!</v>
      </c>
      <c r="N83" s="78" t="e">
        <f>VLOOKUP(#REF!,Tabela20[],4,FALSE)</f>
        <v>#REF!</v>
      </c>
      <c r="O83" s="78"/>
      <c r="P83" s="78" t="str">
        <f>IF(TabClienteLocalidade18[[#This Row],[Cliente]]="","",TabClienteLocalidade18[[#This Row],[Cliente]]&amp;"-"&amp;TabClienteLocalidade18[[#This Row],[Localidade]])</f>
        <v>CAERN-PORTALEGRE</v>
      </c>
    </row>
    <row r="84" spans="1:16" x14ac:dyDescent="0.25">
      <c r="A84" s="75" t="s">
        <v>1761</v>
      </c>
      <c r="B84" s="79" t="s">
        <v>133</v>
      </c>
      <c r="C84" s="77"/>
      <c r="D84" s="79" t="s">
        <v>1820</v>
      </c>
      <c r="E84" s="76" t="s">
        <v>2980</v>
      </c>
      <c r="F84" s="76"/>
      <c r="G84" s="78" t="e">
        <f>COUNTIFS(#REF!,TabClienteLocalidade18[[#This Row],[Localidade]],#REF!,TabClienteLocalidade18[[#This Row],[Cliente]],#REF!,TabClienteLocalidade18[[#Headers],[SBGCL-SCL]],#REF!,"ok")</f>
        <v>#REF!</v>
      </c>
      <c r="H84" s="78" t="e">
        <f>COUNTIFS(#REF!,TabClienteLocalidade18[[#This Row],[Localidade]],#REF!,TabClienteLocalidade18[[#This Row],[Cliente]],#REF!,TabClienteLocalidade18[[#Headers],[SBDPT-SPT]],#REF!,"ok")</f>
        <v>#REF!</v>
      </c>
      <c r="I84" s="78" t="e">
        <f>COUNTIFS(#REF!,TabClienteLocalidade18[[#This Row],[Localidade]],#REF!,TabClienteLocalidade18[[#This Row],[Cliente]],#REF!,TabClienteLocalidade18[[#Headers],[SBPAC-SPC]],#REF!,"ok")</f>
        <v>#REF!</v>
      </c>
      <c r="J84" s="78" t="e">
        <f>COUNTIFS(#REF!,TabClienteLocalidade18[[#This Row],[Localidade]],#REF!,TabClienteLocalidade18[[#This Row],[Cliente]],#REF!,TabClienteLocalidade18[[#Headers],[SBSEG-MCA]],#REF!,"ok")</f>
        <v>#REF!</v>
      </c>
      <c r="K84" s="78" t="e">
        <f>COUNTIFS(#REF!,TabClienteLocalidade18[[#This Row],[Localidade]],#REF!,TabClienteLocalidade18[[#This Row],[Cliente]],#REF!,TabClienteLocalidade18[[#Headers],[SBDSD-SDS]],#REF!,"ok")</f>
        <v>#REF!</v>
      </c>
      <c r="L84" s="78" t="e">
        <f>COUNTIFS(#REF!,TabClienteLocalidade18[[#This Row],[Localidade]],#REF!,TabClienteLocalidade18[[#This Row],[Cliente]],#REF!,TabClienteLocalidade18[[#Headers],[SBDXC-SDX]],#REF!,"ok")</f>
        <v>#REF!</v>
      </c>
      <c r="M84" s="78" t="e">
        <f>SUM(TabClienteLocalidade18[[#This Row],[SBGCL-SCL]:[SBDXC-SDX]])</f>
        <v>#REF!</v>
      </c>
      <c r="N84" s="78" t="e">
        <f>VLOOKUP(#REF!,Tabela20[],4,FALSE)</f>
        <v>#REF!</v>
      </c>
      <c r="O84" s="78"/>
      <c r="P84" s="78" t="str">
        <f>IF(TabClienteLocalidade18[[#This Row],[Cliente]]="","",TabClienteLocalidade18[[#This Row],[Cliente]]&amp;"-"&amp;TabClienteLocalidade18[[#This Row],[Localidade]])</f>
        <v>CAERN-POTENGI - ALTO DA TORRE</v>
      </c>
    </row>
    <row r="85" spans="1:16" x14ac:dyDescent="0.25">
      <c r="A85" s="75" t="s">
        <v>1824</v>
      </c>
      <c r="B85" s="79" t="s">
        <v>133</v>
      </c>
      <c r="C85" s="77"/>
      <c r="D85" s="79" t="s">
        <v>1822</v>
      </c>
      <c r="E85" s="76" t="s">
        <v>2980</v>
      </c>
      <c r="F85" s="76"/>
      <c r="G85" s="78" t="e">
        <f>COUNTIFS(#REF!,TabClienteLocalidade18[[#This Row],[Localidade]],#REF!,TabClienteLocalidade18[[#This Row],[Cliente]],#REF!,TabClienteLocalidade18[[#Headers],[SBGCL-SCL]],#REF!,"ok")</f>
        <v>#REF!</v>
      </c>
      <c r="H85" s="78" t="e">
        <f>COUNTIFS(#REF!,TabClienteLocalidade18[[#This Row],[Localidade]],#REF!,TabClienteLocalidade18[[#This Row],[Cliente]],#REF!,TabClienteLocalidade18[[#Headers],[SBDPT-SPT]],#REF!,"ok")</f>
        <v>#REF!</v>
      </c>
      <c r="I85" s="78" t="e">
        <f>COUNTIFS(#REF!,TabClienteLocalidade18[[#This Row],[Localidade]],#REF!,TabClienteLocalidade18[[#This Row],[Cliente]],#REF!,TabClienteLocalidade18[[#Headers],[SBPAC-SPC]],#REF!,"ok")</f>
        <v>#REF!</v>
      </c>
      <c r="J85" s="78" t="e">
        <f>COUNTIFS(#REF!,TabClienteLocalidade18[[#This Row],[Localidade]],#REF!,TabClienteLocalidade18[[#This Row],[Cliente]],#REF!,TabClienteLocalidade18[[#Headers],[SBSEG-MCA]],#REF!,"ok")</f>
        <v>#REF!</v>
      </c>
      <c r="K85" s="78" t="e">
        <f>COUNTIFS(#REF!,TabClienteLocalidade18[[#This Row],[Localidade]],#REF!,TabClienteLocalidade18[[#This Row],[Cliente]],#REF!,TabClienteLocalidade18[[#Headers],[SBDSD-SDS]],#REF!,"ok")</f>
        <v>#REF!</v>
      </c>
      <c r="L85" s="78" t="e">
        <f>COUNTIFS(#REF!,TabClienteLocalidade18[[#This Row],[Localidade]],#REF!,TabClienteLocalidade18[[#This Row],[Cliente]],#REF!,TabClienteLocalidade18[[#Headers],[SBDXC-SDX]],#REF!,"ok")</f>
        <v>#REF!</v>
      </c>
      <c r="M85" s="78" t="e">
        <f>SUM(TabClienteLocalidade18[[#This Row],[SBGCL-SCL]:[SBDXC-SDX]])</f>
        <v>#REF!</v>
      </c>
      <c r="N85" s="78" t="e">
        <f>VLOOKUP(#REF!,Tabela20[],4,FALSE)</f>
        <v>#REF!</v>
      </c>
      <c r="O85" s="78"/>
      <c r="P85" s="78" t="str">
        <f>IF(TabClienteLocalidade18[[#This Row],[Cliente]]="","",TabClienteLocalidade18[[#This Row],[Cliente]]&amp;"-"&amp;TabClienteLocalidade18[[#This Row],[Localidade]])</f>
        <v>CAERN-POTENGI - POCO 35</v>
      </c>
    </row>
    <row r="86" spans="1:16" x14ac:dyDescent="0.25">
      <c r="A86" s="75" t="s">
        <v>1823</v>
      </c>
      <c r="B86" s="79" t="s">
        <v>133</v>
      </c>
      <c r="C86" s="77"/>
      <c r="D86" s="79" t="s">
        <v>1821</v>
      </c>
      <c r="E86" s="76" t="s">
        <v>2980</v>
      </c>
      <c r="F86" s="76"/>
      <c r="G86" s="78" t="e">
        <f>COUNTIFS(#REF!,TabClienteLocalidade18[[#This Row],[Localidade]],#REF!,TabClienteLocalidade18[[#This Row],[Cliente]],#REF!,TabClienteLocalidade18[[#Headers],[SBGCL-SCL]],#REF!,"ok")</f>
        <v>#REF!</v>
      </c>
      <c r="H86" s="78" t="e">
        <f>COUNTIFS(#REF!,TabClienteLocalidade18[[#This Row],[Localidade]],#REF!,TabClienteLocalidade18[[#This Row],[Cliente]],#REF!,TabClienteLocalidade18[[#Headers],[SBDPT-SPT]],#REF!,"ok")</f>
        <v>#REF!</v>
      </c>
      <c r="I86" s="78" t="e">
        <f>COUNTIFS(#REF!,TabClienteLocalidade18[[#This Row],[Localidade]],#REF!,TabClienteLocalidade18[[#This Row],[Cliente]],#REF!,TabClienteLocalidade18[[#Headers],[SBPAC-SPC]],#REF!,"ok")</f>
        <v>#REF!</v>
      </c>
      <c r="J86" s="78" t="e">
        <f>COUNTIFS(#REF!,TabClienteLocalidade18[[#This Row],[Localidade]],#REF!,TabClienteLocalidade18[[#This Row],[Cliente]],#REF!,TabClienteLocalidade18[[#Headers],[SBSEG-MCA]],#REF!,"ok")</f>
        <v>#REF!</v>
      </c>
      <c r="K86" s="78" t="e">
        <f>COUNTIFS(#REF!,TabClienteLocalidade18[[#This Row],[Localidade]],#REF!,TabClienteLocalidade18[[#This Row],[Cliente]],#REF!,TabClienteLocalidade18[[#Headers],[SBDSD-SDS]],#REF!,"ok")</f>
        <v>#REF!</v>
      </c>
      <c r="L86" s="78" t="e">
        <f>COUNTIFS(#REF!,TabClienteLocalidade18[[#This Row],[Localidade]],#REF!,TabClienteLocalidade18[[#This Row],[Cliente]],#REF!,TabClienteLocalidade18[[#Headers],[SBDXC-SDX]],#REF!,"ok")</f>
        <v>#REF!</v>
      </c>
      <c r="M86" s="78" t="e">
        <f>SUM(TabClienteLocalidade18[[#This Row],[SBGCL-SCL]:[SBDXC-SDX]])</f>
        <v>#REF!</v>
      </c>
      <c r="N86" s="78" t="e">
        <f>VLOOKUP(#REF!,Tabela20[],4,FALSE)</f>
        <v>#REF!</v>
      </c>
      <c r="O86" s="78"/>
      <c r="P86" s="78" t="str">
        <f>IF(TabClienteLocalidade18[[#This Row],[Cliente]]="","",TabClienteLocalidade18[[#This Row],[Cliente]]&amp;"-"&amp;TabClienteLocalidade18[[#This Row],[Localidade]])</f>
        <v>CAERN-POTENGI - POCO 44</v>
      </c>
    </row>
    <row r="87" spans="1:16" x14ac:dyDescent="0.25">
      <c r="A87" s="75" t="s">
        <v>1817</v>
      </c>
      <c r="B87" s="79" t="s">
        <v>133</v>
      </c>
      <c r="C87" s="77"/>
      <c r="D87" s="79" t="s">
        <v>1816</v>
      </c>
      <c r="E87" s="76" t="s">
        <v>2980</v>
      </c>
      <c r="F87" s="76"/>
      <c r="G87" s="78" t="e">
        <f>COUNTIFS(#REF!,TabClienteLocalidade18[[#This Row],[Localidade]],#REF!,TabClienteLocalidade18[[#This Row],[Cliente]],#REF!,TabClienteLocalidade18[[#Headers],[SBGCL-SCL]],#REF!,"ok")</f>
        <v>#REF!</v>
      </c>
      <c r="H87" s="78" t="e">
        <f>COUNTIFS(#REF!,TabClienteLocalidade18[[#This Row],[Localidade]],#REF!,TabClienteLocalidade18[[#This Row],[Cliente]],#REF!,TabClienteLocalidade18[[#Headers],[SBDPT-SPT]],#REF!,"ok")</f>
        <v>#REF!</v>
      </c>
      <c r="I87" s="78" t="e">
        <f>COUNTIFS(#REF!,TabClienteLocalidade18[[#This Row],[Localidade]],#REF!,TabClienteLocalidade18[[#This Row],[Cliente]],#REF!,TabClienteLocalidade18[[#Headers],[SBPAC-SPC]],#REF!,"ok")</f>
        <v>#REF!</v>
      </c>
      <c r="J87" s="78" t="e">
        <f>COUNTIFS(#REF!,TabClienteLocalidade18[[#This Row],[Localidade]],#REF!,TabClienteLocalidade18[[#This Row],[Cliente]],#REF!,TabClienteLocalidade18[[#Headers],[SBSEG-MCA]],#REF!,"ok")</f>
        <v>#REF!</v>
      </c>
      <c r="K87" s="78" t="e">
        <f>COUNTIFS(#REF!,TabClienteLocalidade18[[#This Row],[Localidade]],#REF!,TabClienteLocalidade18[[#This Row],[Cliente]],#REF!,TabClienteLocalidade18[[#Headers],[SBDSD-SDS]],#REF!,"ok")</f>
        <v>#REF!</v>
      </c>
      <c r="L87" s="78" t="e">
        <f>COUNTIFS(#REF!,TabClienteLocalidade18[[#This Row],[Localidade]],#REF!,TabClienteLocalidade18[[#This Row],[Cliente]],#REF!,TabClienteLocalidade18[[#Headers],[SBDXC-SDX]],#REF!,"ok")</f>
        <v>#REF!</v>
      </c>
      <c r="M87" s="78" t="e">
        <f>SUM(TabClienteLocalidade18[[#This Row],[SBGCL-SCL]:[SBDXC-SDX]])</f>
        <v>#REF!</v>
      </c>
      <c r="N87" s="78" t="e">
        <f>VLOOKUP(#REF!,Tabela20[],4,FALSE)</f>
        <v>#REF!</v>
      </c>
      <c r="O87" s="78"/>
      <c r="P87" s="78" t="str">
        <f>IF(TabClienteLocalidade18[[#This Row],[Cliente]]="","",TabClienteLocalidade18[[#This Row],[Cliente]]&amp;"-"&amp;TabClienteLocalidade18[[#This Row],[Localidade]])</f>
        <v>CAERN-REDINHA</v>
      </c>
    </row>
    <row r="88" spans="1:16" x14ac:dyDescent="0.25">
      <c r="A88" s="75" t="s">
        <v>1344</v>
      </c>
      <c r="B88" s="5" t="s">
        <v>133</v>
      </c>
      <c r="C88" s="80"/>
      <c r="D88" s="19" t="s">
        <v>381</v>
      </c>
      <c r="E88" s="76" t="s">
        <v>2980</v>
      </c>
      <c r="F88" s="76"/>
      <c r="G88" s="81" t="e">
        <f>COUNTIFS(#REF!,TabClienteLocalidade18[[#This Row],[Localidade]],#REF!,TabClienteLocalidade18[[#This Row],[Cliente]],#REF!,TabClienteLocalidade18[[#Headers],[SBGCL-SCL]],#REF!,"ok")</f>
        <v>#REF!</v>
      </c>
      <c r="H88" s="81" t="e">
        <f>COUNTIFS(#REF!,TabClienteLocalidade18[[#This Row],[Localidade]],#REF!,TabClienteLocalidade18[[#This Row],[Cliente]],#REF!,TabClienteLocalidade18[[#Headers],[SBDPT-SPT]],#REF!,"ok")</f>
        <v>#REF!</v>
      </c>
      <c r="I88" s="81" t="e">
        <f>COUNTIFS(#REF!,TabClienteLocalidade18[[#This Row],[Localidade]],#REF!,TabClienteLocalidade18[[#This Row],[Cliente]],#REF!,TabClienteLocalidade18[[#Headers],[SBPAC-SPC]],#REF!,"ok")</f>
        <v>#REF!</v>
      </c>
      <c r="J88" s="81" t="e">
        <f>COUNTIFS(#REF!,TabClienteLocalidade18[[#This Row],[Localidade]],#REF!,TabClienteLocalidade18[[#This Row],[Cliente]],#REF!,TabClienteLocalidade18[[#Headers],[SBSEG-MCA]],#REF!,"ok")</f>
        <v>#REF!</v>
      </c>
      <c r="K88" s="81" t="e">
        <f>COUNTIFS(#REF!,TabClienteLocalidade18[[#This Row],[Localidade]],#REF!,TabClienteLocalidade18[[#This Row],[Cliente]],#REF!,TabClienteLocalidade18[[#Headers],[SBDSD-SDS]],#REF!,"ok")</f>
        <v>#REF!</v>
      </c>
      <c r="L88" s="81" t="e">
        <f>COUNTIFS(#REF!,TabClienteLocalidade18[[#This Row],[Localidade]],#REF!,TabClienteLocalidade18[[#This Row],[Cliente]],#REF!,TabClienteLocalidade18[[#Headers],[SBDXC-SDX]],#REF!,"ok")</f>
        <v>#REF!</v>
      </c>
      <c r="M88" s="81" t="e">
        <f>SUM(TabClienteLocalidade18[[#This Row],[SBGCL-SCL]:[SBDXC-SDX]])</f>
        <v>#REF!</v>
      </c>
      <c r="N88" s="81" t="e">
        <f>VLOOKUP(#REF!,Tabela20[],4,FALSE)</f>
        <v>#REF!</v>
      </c>
      <c r="O88" s="81"/>
      <c r="P88" s="24" t="str">
        <f>IF(TabClienteLocalidade18[[#This Row],[Cliente]]="","",TabClienteLocalidade18[[#This Row],[Cliente]]&amp;"-"&amp;TabClienteLocalidade18[[#This Row],[Localidade]])</f>
        <v>CAERN-RIACHUELO</v>
      </c>
    </row>
    <row r="89" spans="1:16" x14ac:dyDescent="0.25">
      <c r="A89" s="75" t="s">
        <v>1345</v>
      </c>
      <c r="B89" s="5" t="s">
        <v>133</v>
      </c>
      <c r="C89" s="80"/>
      <c r="D89" s="19" t="s">
        <v>382</v>
      </c>
      <c r="E89" s="76" t="s">
        <v>2980</v>
      </c>
      <c r="F89" s="76"/>
      <c r="G89" s="81" t="e">
        <f>COUNTIFS(#REF!,TabClienteLocalidade18[[#This Row],[Localidade]],#REF!,TabClienteLocalidade18[[#This Row],[Cliente]],#REF!,TabClienteLocalidade18[[#Headers],[SBGCL-SCL]],#REF!,"ok")</f>
        <v>#REF!</v>
      </c>
      <c r="H89" s="81" t="e">
        <f>COUNTIFS(#REF!,TabClienteLocalidade18[[#This Row],[Localidade]],#REF!,TabClienteLocalidade18[[#This Row],[Cliente]],#REF!,TabClienteLocalidade18[[#Headers],[SBDPT-SPT]],#REF!,"ok")</f>
        <v>#REF!</v>
      </c>
      <c r="I89" s="81" t="e">
        <f>COUNTIFS(#REF!,TabClienteLocalidade18[[#This Row],[Localidade]],#REF!,TabClienteLocalidade18[[#This Row],[Cliente]],#REF!,TabClienteLocalidade18[[#Headers],[SBPAC-SPC]],#REF!,"ok")</f>
        <v>#REF!</v>
      </c>
      <c r="J89" s="81" t="e">
        <f>COUNTIFS(#REF!,TabClienteLocalidade18[[#This Row],[Localidade]],#REF!,TabClienteLocalidade18[[#This Row],[Cliente]],#REF!,TabClienteLocalidade18[[#Headers],[SBSEG-MCA]],#REF!,"ok")</f>
        <v>#REF!</v>
      </c>
      <c r="K89" s="81" t="e">
        <f>COUNTIFS(#REF!,TabClienteLocalidade18[[#This Row],[Localidade]],#REF!,TabClienteLocalidade18[[#This Row],[Cliente]],#REF!,TabClienteLocalidade18[[#Headers],[SBDSD-SDS]],#REF!,"ok")</f>
        <v>#REF!</v>
      </c>
      <c r="L89" s="81" t="e">
        <f>COUNTIFS(#REF!,TabClienteLocalidade18[[#This Row],[Localidade]],#REF!,TabClienteLocalidade18[[#This Row],[Cliente]],#REF!,TabClienteLocalidade18[[#Headers],[SBDXC-SDX]],#REF!,"ok")</f>
        <v>#REF!</v>
      </c>
      <c r="M89" s="81" t="e">
        <f>SUM(TabClienteLocalidade18[[#This Row],[SBGCL-SCL]:[SBDXC-SDX]])</f>
        <v>#REF!</v>
      </c>
      <c r="N89" s="81" t="e">
        <f>VLOOKUP(#REF!,Tabela20[],4,FALSE)</f>
        <v>#REF!</v>
      </c>
      <c r="O89" s="81"/>
      <c r="P89" s="24" t="str">
        <f>IF(TabClienteLocalidade18[[#This Row],[Cliente]]="","",TabClienteLocalidade18[[#This Row],[Cliente]]&amp;"-"&amp;TabClienteLocalidade18[[#This Row],[Localidade]])</f>
        <v>CAERN-RODOLFO FERNANDES</v>
      </c>
    </row>
    <row r="90" spans="1:16" x14ac:dyDescent="0.25">
      <c r="A90" s="75" t="s">
        <v>1893</v>
      </c>
      <c r="B90" s="111" t="s">
        <v>133</v>
      </c>
      <c r="C90" s="109"/>
      <c r="D90" s="111" t="s">
        <v>1892</v>
      </c>
      <c r="E90" s="76" t="s">
        <v>2980</v>
      </c>
      <c r="F90" s="76"/>
      <c r="G90" s="110" t="e">
        <f>COUNTIFS(#REF!,TabClienteLocalidade18[[#This Row],[Localidade]],#REF!,TabClienteLocalidade18[[#This Row],[Cliente]],#REF!,TabClienteLocalidade18[[#Headers],[SBGCL-SCL]],#REF!,"ok")</f>
        <v>#REF!</v>
      </c>
      <c r="H90" s="110" t="e">
        <f>COUNTIFS(#REF!,TabClienteLocalidade18[[#This Row],[Localidade]],#REF!,TabClienteLocalidade18[[#This Row],[Cliente]],#REF!,TabClienteLocalidade18[[#Headers],[SBDPT-SPT]],#REF!,"ok")</f>
        <v>#REF!</v>
      </c>
      <c r="I90" s="110" t="e">
        <f>COUNTIFS(#REF!,TabClienteLocalidade18[[#This Row],[Localidade]],#REF!,TabClienteLocalidade18[[#This Row],[Cliente]],#REF!,TabClienteLocalidade18[[#Headers],[SBPAC-SPC]],#REF!,"ok")</f>
        <v>#REF!</v>
      </c>
      <c r="J90" s="110" t="e">
        <f>COUNTIFS(#REF!,TabClienteLocalidade18[[#This Row],[Localidade]],#REF!,TabClienteLocalidade18[[#This Row],[Cliente]],#REF!,TabClienteLocalidade18[[#Headers],[SBSEG-MCA]],#REF!,"ok")</f>
        <v>#REF!</v>
      </c>
      <c r="K90" s="110" t="e">
        <f>COUNTIFS(#REF!,TabClienteLocalidade18[[#This Row],[Localidade]],#REF!,TabClienteLocalidade18[[#This Row],[Cliente]],#REF!,TabClienteLocalidade18[[#Headers],[SBDSD-SDS]],#REF!,"ok")</f>
        <v>#REF!</v>
      </c>
      <c r="L90" s="110" t="e">
        <f>COUNTIFS(#REF!,TabClienteLocalidade18[[#This Row],[Localidade]],#REF!,TabClienteLocalidade18[[#This Row],[Cliente]],#REF!,TabClienteLocalidade18[[#Headers],[SBDXC-SDX]],#REF!,"ok")</f>
        <v>#REF!</v>
      </c>
      <c r="M90" s="110" t="e">
        <f>SUM(TabClienteLocalidade18[[#This Row],[SBGCL-SCL]:[SBDXC-SDX]])</f>
        <v>#REF!</v>
      </c>
      <c r="N90" s="110" t="e">
        <f>VLOOKUP(#REF!,Tabela20[],4,FALSE)</f>
        <v>#REF!</v>
      </c>
      <c r="O90" s="110"/>
      <c r="P90" s="110" t="str">
        <f>IF(TabClienteLocalidade18[[#This Row],[Cliente]]="","",TabClienteLocalidade18[[#This Row],[Cliente]]&amp;"-"&amp;TabClienteLocalidade18[[#This Row],[Localidade]])</f>
        <v>CAERN-SAN VALE</v>
      </c>
    </row>
    <row r="91" spans="1:16" x14ac:dyDescent="0.25">
      <c r="A91" s="75" t="s">
        <v>1346</v>
      </c>
      <c r="B91" s="5" t="s">
        <v>133</v>
      </c>
      <c r="C91" s="80"/>
      <c r="D91" s="19" t="s">
        <v>1088</v>
      </c>
      <c r="E91" s="76" t="s">
        <v>2980</v>
      </c>
      <c r="F91" s="76"/>
      <c r="G91" s="81" t="e">
        <f>COUNTIFS(#REF!,TabClienteLocalidade18[[#This Row],[Localidade]],#REF!,TabClienteLocalidade18[[#This Row],[Cliente]],#REF!,TabClienteLocalidade18[[#Headers],[SBGCL-SCL]],#REF!,"ok")</f>
        <v>#REF!</v>
      </c>
      <c r="H91" s="81" t="e">
        <f>COUNTIFS(#REF!,TabClienteLocalidade18[[#This Row],[Localidade]],#REF!,TabClienteLocalidade18[[#This Row],[Cliente]],#REF!,TabClienteLocalidade18[[#Headers],[SBDPT-SPT]],#REF!,"ok")</f>
        <v>#REF!</v>
      </c>
      <c r="I91" s="81" t="e">
        <f>COUNTIFS(#REF!,TabClienteLocalidade18[[#This Row],[Localidade]],#REF!,TabClienteLocalidade18[[#This Row],[Cliente]],#REF!,TabClienteLocalidade18[[#Headers],[SBPAC-SPC]],#REF!,"ok")</f>
        <v>#REF!</v>
      </c>
      <c r="J91" s="81" t="e">
        <f>COUNTIFS(#REF!,TabClienteLocalidade18[[#This Row],[Localidade]],#REF!,TabClienteLocalidade18[[#This Row],[Cliente]],#REF!,TabClienteLocalidade18[[#Headers],[SBSEG-MCA]],#REF!,"ok")</f>
        <v>#REF!</v>
      </c>
      <c r="K91" s="81" t="e">
        <f>COUNTIFS(#REF!,TabClienteLocalidade18[[#This Row],[Localidade]],#REF!,TabClienteLocalidade18[[#This Row],[Cliente]],#REF!,TabClienteLocalidade18[[#Headers],[SBDSD-SDS]],#REF!,"ok")</f>
        <v>#REF!</v>
      </c>
      <c r="L91" s="81" t="e">
        <f>COUNTIFS(#REF!,TabClienteLocalidade18[[#This Row],[Localidade]],#REF!,TabClienteLocalidade18[[#This Row],[Cliente]],#REF!,TabClienteLocalidade18[[#Headers],[SBDXC-SDX]],#REF!,"ok")</f>
        <v>#REF!</v>
      </c>
      <c r="M91" s="81" t="e">
        <f>SUM(TabClienteLocalidade18[[#This Row],[SBGCL-SCL]:[SBDXC-SDX]])</f>
        <v>#REF!</v>
      </c>
      <c r="N91" s="81" t="e">
        <f>VLOOKUP(#REF!,Tabela20[],4,FALSE)</f>
        <v>#REF!</v>
      </c>
      <c r="O91" s="81"/>
      <c r="P91" s="24" t="str">
        <f>IF(TabClienteLocalidade18[[#This Row],[Cliente]]="","",TabClienteLocalidade18[[#This Row],[Cliente]]&amp;"-"&amp;TabClienteLocalidade18[[#This Row],[Localidade]])</f>
        <v xml:space="preserve">CAERN-SANTA CRUZ - EB - 16 </v>
      </c>
    </row>
    <row r="92" spans="1:16" x14ac:dyDescent="0.25">
      <c r="A92" s="75" t="s">
        <v>1268</v>
      </c>
      <c r="B92" s="80" t="s">
        <v>133</v>
      </c>
      <c r="C92" s="80"/>
      <c r="D92" s="19" t="s">
        <v>1716</v>
      </c>
      <c r="E92" s="76" t="s">
        <v>2980</v>
      </c>
      <c r="F92" s="76"/>
      <c r="G92" s="81" t="e">
        <f>COUNTIFS(#REF!,TabClienteLocalidade18[[#This Row],[Localidade]],#REF!,TabClienteLocalidade18[[#This Row],[Cliente]],#REF!,TabClienteLocalidade18[[#Headers],[SBGCL-SCL]],#REF!,"ok")</f>
        <v>#REF!</v>
      </c>
      <c r="H92" s="81" t="e">
        <f>COUNTIFS(#REF!,TabClienteLocalidade18[[#This Row],[Localidade]],#REF!,TabClienteLocalidade18[[#This Row],[Cliente]],#REF!,TabClienteLocalidade18[[#Headers],[SBDPT-SPT]],#REF!,"ok")</f>
        <v>#REF!</v>
      </c>
      <c r="I92" s="81" t="e">
        <f>COUNTIFS(#REF!,TabClienteLocalidade18[[#This Row],[Localidade]],#REF!,TabClienteLocalidade18[[#This Row],[Cliente]],#REF!,TabClienteLocalidade18[[#Headers],[SBPAC-SPC]],#REF!,"ok")</f>
        <v>#REF!</v>
      </c>
      <c r="J92" s="81" t="e">
        <f>COUNTIFS(#REF!,TabClienteLocalidade18[[#This Row],[Localidade]],#REF!,TabClienteLocalidade18[[#This Row],[Cliente]],#REF!,TabClienteLocalidade18[[#Headers],[SBSEG-MCA]],#REF!,"ok")</f>
        <v>#REF!</v>
      </c>
      <c r="K92" s="81" t="e">
        <f>COUNTIFS(#REF!,TabClienteLocalidade18[[#This Row],[Localidade]],#REF!,TabClienteLocalidade18[[#This Row],[Cliente]],#REF!,TabClienteLocalidade18[[#Headers],[SBDSD-SDS]],#REF!,"ok")</f>
        <v>#REF!</v>
      </c>
      <c r="L92" s="81" t="e">
        <f>COUNTIFS(#REF!,TabClienteLocalidade18[[#This Row],[Localidade]],#REF!,TabClienteLocalidade18[[#This Row],[Cliente]],#REF!,TabClienteLocalidade18[[#Headers],[SBDXC-SDX]],#REF!,"ok")</f>
        <v>#REF!</v>
      </c>
      <c r="M92" s="81" t="e">
        <f>SUM(TabClienteLocalidade18[[#This Row],[SBGCL-SCL]:[SBDXC-SDX]])</f>
        <v>#REF!</v>
      </c>
      <c r="N92" s="81" t="e">
        <f>VLOOKUP(#REF!,Tabela20[],4,FALSE)</f>
        <v>#REF!</v>
      </c>
      <c r="O92" s="81"/>
      <c r="P92" s="24" t="str">
        <f>IF(TabClienteLocalidade18[[#This Row],[Cliente]]="","",TabClienteLocalidade18[[#This Row],[Cliente]]&amp;"-"&amp;TabClienteLocalidade18[[#This Row],[Localidade]])</f>
        <v>CAERN-SANTA FE</v>
      </c>
    </row>
    <row r="93" spans="1:16" x14ac:dyDescent="0.25">
      <c r="A93" s="75" t="s">
        <v>1347</v>
      </c>
      <c r="B93" s="5" t="s">
        <v>133</v>
      </c>
      <c r="C93" s="80"/>
      <c r="D93" s="19" t="s">
        <v>383</v>
      </c>
      <c r="E93" s="76" t="s">
        <v>2980</v>
      </c>
      <c r="F93" s="76"/>
      <c r="G93" s="81" t="e">
        <f>COUNTIFS(#REF!,TabClienteLocalidade18[[#This Row],[Localidade]],#REF!,TabClienteLocalidade18[[#This Row],[Cliente]],#REF!,TabClienteLocalidade18[[#Headers],[SBGCL-SCL]],#REF!,"ok")</f>
        <v>#REF!</v>
      </c>
      <c r="H93" s="81" t="e">
        <f>COUNTIFS(#REF!,TabClienteLocalidade18[[#This Row],[Localidade]],#REF!,TabClienteLocalidade18[[#This Row],[Cliente]],#REF!,TabClienteLocalidade18[[#Headers],[SBDPT-SPT]],#REF!,"ok")</f>
        <v>#REF!</v>
      </c>
      <c r="I93" s="81" t="e">
        <f>COUNTIFS(#REF!,TabClienteLocalidade18[[#This Row],[Localidade]],#REF!,TabClienteLocalidade18[[#This Row],[Cliente]],#REF!,TabClienteLocalidade18[[#Headers],[SBPAC-SPC]],#REF!,"ok")</f>
        <v>#REF!</v>
      </c>
      <c r="J93" s="81" t="e">
        <f>COUNTIFS(#REF!,TabClienteLocalidade18[[#This Row],[Localidade]],#REF!,TabClienteLocalidade18[[#This Row],[Cliente]],#REF!,TabClienteLocalidade18[[#Headers],[SBSEG-MCA]],#REF!,"ok")</f>
        <v>#REF!</v>
      </c>
      <c r="K93" s="81" t="e">
        <f>COUNTIFS(#REF!,TabClienteLocalidade18[[#This Row],[Localidade]],#REF!,TabClienteLocalidade18[[#This Row],[Cliente]],#REF!,TabClienteLocalidade18[[#Headers],[SBDSD-SDS]],#REF!,"ok")</f>
        <v>#REF!</v>
      </c>
      <c r="L93" s="81" t="e">
        <f>COUNTIFS(#REF!,TabClienteLocalidade18[[#This Row],[Localidade]],#REF!,TabClienteLocalidade18[[#This Row],[Cliente]],#REF!,TabClienteLocalidade18[[#Headers],[SBDXC-SDX]],#REF!,"ok")</f>
        <v>#REF!</v>
      </c>
      <c r="M93" s="81" t="e">
        <f>SUM(TabClienteLocalidade18[[#This Row],[SBGCL-SCL]:[SBDXC-SDX]])</f>
        <v>#REF!</v>
      </c>
      <c r="N93" s="81" t="e">
        <f>VLOOKUP(#REF!,Tabela20[],4,FALSE)</f>
        <v>#REF!</v>
      </c>
      <c r="O93" s="81"/>
      <c r="P93" s="24" t="str">
        <f>IF(TabClienteLocalidade18[[#This Row],[Cliente]]="","",TabClienteLocalidade18[[#This Row],[Cliente]]&amp;"-"&amp;TabClienteLocalidade18[[#This Row],[Localidade]])</f>
        <v>CAERN-SANTANA DO MATOS</v>
      </c>
    </row>
    <row r="94" spans="1:16" x14ac:dyDescent="0.25">
      <c r="A94" s="75" t="s">
        <v>1348</v>
      </c>
      <c r="B94" s="5" t="s">
        <v>133</v>
      </c>
      <c r="C94" s="80"/>
      <c r="D94" s="76" t="s">
        <v>1552</v>
      </c>
      <c r="E94" s="76" t="s">
        <v>2980</v>
      </c>
      <c r="F94" s="76"/>
      <c r="G94" s="81" t="e">
        <f>COUNTIFS(#REF!,TabClienteLocalidade18[[#This Row],[Localidade]],#REF!,TabClienteLocalidade18[[#This Row],[Cliente]],#REF!,TabClienteLocalidade18[[#Headers],[SBGCL-SCL]],#REF!,"ok")</f>
        <v>#REF!</v>
      </c>
      <c r="H94" s="81" t="e">
        <f>COUNTIFS(#REF!,TabClienteLocalidade18[[#This Row],[Localidade]],#REF!,TabClienteLocalidade18[[#This Row],[Cliente]],#REF!,TabClienteLocalidade18[[#Headers],[SBDPT-SPT]],#REF!,"ok")</f>
        <v>#REF!</v>
      </c>
      <c r="I94" s="81" t="e">
        <f>COUNTIFS(#REF!,TabClienteLocalidade18[[#This Row],[Localidade]],#REF!,TabClienteLocalidade18[[#This Row],[Cliente]],#REF!,TabClienteLocalidade18[[#Headers],[SBPAC-SPC]],#REF!,"ok")</f>
        <v>#REF!</v>
      </c>
      <c r="J94" s="81" t="e">
        <f>COUNTIFS(#REF!,TabClienteLocalidade18[[#This Row],[Localidade]],#REF!,TabClienteLocalidade18[[#This Row],[Cliente]],#REF!,TabClienteLocalidade18[[#Headers],[SBSEG-MCA]],#REF!,"ok")</f>
        <v>#REF!</v>
      </c>
      <c r="K94" s="81" t="e">
        <f>COUNTIFS(#REF!,TabClienteLocalidade18[[#This Row],[Localidade]],#REF!,TabClienteLocalidade18[[#This Row],[Cliente]],#REF!,TabClienteLocalidade18[[#Headers],[SBDSD-SDS]],#REF!,"ok")</f>
        <v>#REF!</v>
      </c>
      <c r="L94" s="81" t="e">
        <f>COUNTIFS(#REF!,TabClienteLocalidade18[[#This Row],[Localidade]],#REF!,TabClienteLocalidade18[[#This Row],[Cliente]],#REF!,TabClienteLocalidade18[[#Headers],[SBDXC-SDX]],#REF!,"ok")</f>
        <v>#REF!</v>
      </c>
      <c r="M94" s="81" t="e">
        <f>SUM(TabClienteLocalidade18[[#This Row],[SBGCL-SCL]:[SBDXC-SDX]])</f>
        <v>#REF!</v>
      </c>
      <c r="N94" s="81" t="e">
        <f>VLOOKUP(#REF!,Tabela20[],4,FALSE)</f>
        <v>#REF!</v>
      </c>
      <c r="O94" s="81"/>
      <c r="P94" s="24" t="str">
        <f>IF(TabClienteLocalidade18[[#This Row],[Cliente]]="","",TabClienteLocalidade18[[#This Row],[Cliente]]&amp;"-"&amp;TabClienteLocalidade18[[#This Row],[Localidade]])</f>
        <v>CAERN-SANTANA DO SERIDO</v>
      </c>
    </row>
    <row r="95" spans="1:16" x14ac:dyDescent="0.25">
      <c r="A95" s="2" t="s">
        <v>1115</v>
      </c>
      <c r="B95" s="47" t="s">
        <v>133</v>
      </c>
      <c r="C95" s="47"/>
      <c r="D95" s="19" t="s">
        <v>1598</v>
      </c>
      <c r="E95" s="76" t="s">
        <v>2980</v>
      </c>
      <c r="F95" s="76"/>
      <c r="G95" s="78" t="e">
        <f>COUNTIFS(#REF!,TabClienteLocalidade18[[#This Row],[Localidade]],#REF!,TabClienteLocalidade18[[#This Row],[Cliente]],#REF!,TabClienteLocalidade18[[#Headers],[SBGCL-SCL]],#REF!,"ok")</f>
        <v>#REF!</v>
      </c>
      <c r="H95" s="48" t="e">
        <f>COUNTIFS(#REF!,TabClienteLocalidade18[[#This Row],[Localidade]],#REF!,TabClienteLocalidade18[[#This Row],[Cliente]],#REF!,TabClienteLocalidade18[[#Headers],[SBDPT-SPT]],#REF!,"ok")</f>
        <v>#REF!</v>
      </c>
      <c r="I95" s="48" t="e">
        <f>COUNTIFS(#REF!,TabClienteLocalidade18[[#This Row],[Localidade]],#REF!,TabClienteLocalidade18[[#This Row],[Cliente]],#REF!,TabClienteLocalidade18[[#Headers],[SBPAC-SPC]],#REF!,"ok")</f>
        <v>#REF!</v>
      </c>
      <c r="J95" s="48" t="e">
        <f>COUNTIFS(#REF!,TabClienteLocalidade18[[#This Row],[Localidade]],#REF!,TabClienteLocalidade18[[#This Row],[Cliente]],#REF!,TabClienteLocalidade18[[#Headers],[SBSEG-MCA]],#REF!,"ok")</f>
        <v>#REF!</v>
      </c>
      <c r="K95" s="48" t="e">
        <f>COUNTIFS(#REF!,TabClienteLocalidade18[[#This Row],[Localidade]],#REF!,TabClienteLocalidade18[[#This Row],[Cliente]],#REF!,TabClienteLocalidade18[[#Headers],[SBDSD-SDS]],#REF!,"ok")</f>
        <v>#REF!</v>
      </c>
      <c r="L95" s="48" t="e">
        <f>COUNTIFS(#REF!,TabClienteLocalidade18[[#This Row],[Localidade]],#REF!,TabClienteLocalidade18[[#This Row],[Cliente]],#REF!,TabClienteLocalidade18[[#Headers],[SBDXC-SDX]],#REF!,"ok")</f>
        <v>#REF!</v>
      </c>
      <c r="M95" s="48" t="e">
        <f>SUM(TabClienteLocalidade18[[#This Row],[SBGCL-SCL]:[SBDXC-SDX]])</f>
        <v>#REF!</v>
      </c>
      <c r="N95" s="24" t="e">
        <f>VLOOKUP(#REF!,Tabela20[],4,FALSE)</f>
        <v>#REF!</v>
      </c>
      <c r="O95" s="68">
        <v>26</v>
      </c>
      <c r="P95" s="24" t="str">
        <f>IF(TabClienteLocalidade18[[#This Row],[Cliente]]="","",TabClienteLocalidade18[[#This Row],[Cliente]]&amp;"-"&amp;TabClienteLocalidade18[[#This Row],[Localidade]])</f>
        <v>CAERN-SAO FERNANDO</v>
      </c>
    </row>
    <row r="96" spans="1:16" x14ac:dyDescent="0.25">
      <c r="A96" s="75" t="s">
        <v>1349</v>
      </c>
      <c r="B96" s="5" t="s">
        <v>133</v>
      </c>
      <c r="C96" s="80"/>
      <c r="D96" s="76" t="s">
        <v>1510</v>
      </c>
      <c r="E96" s="76" t="s">
        <v>2980</v>
      </c>
      <c r="F96" s="76"/>
      <c r="G96" s="81" t="e">
        <f>COUNTIFS(#REF!,TabClienteLocalidade18[[#This Row],[Localidade]],#REF!,TabClienteLocalidade18[[#This Row],[Cliente]],#REF!,TabClienteLocalidade18[[#Headers],[SBGCL-SCL]],#REF!,"ok")</f>
        <v>#REF!</v>
      </c>
      <c r="H96" s="81" t="e">
        <f>COUNTIFS(#REF!,TabClienteLocalidade18[[#This Row],[Localidade]],#REF!,TabClienteLocalidade18[[#This Row],[Cliente]],#REF!,TabClienteLocalidade18[[#Headers],[SBDPT-SPT]],#REF!,"ok")</f>
        <v>#REF!</v>
      </c>
      <c r="I96" s="81" t="e">
        <f>COUNTIFS(#REF!,TabClienteLocalidade18[[#This Row],[Localidade]],#REF!,TabClienteLocalidade18[[#This Row],[Cliente]],#REF!,TabClienteLocalidade18[[#Headers],[SBPAC-SPC]],#REF!,"ok")</f>
        <v>#REF!</v>
      </c>
      <c r="J96" s="81" t="e">
        <f>COUNTIFS(#REF!,TabClienteLocalidade18[[#This Row],[Localidade]],#REF!,TabClienteLocalidade18[[#This Row],[Cliente]],#REF!,TabClienteLocalidade18[[#Headers],[SBSEG-MCA]],#REF!,"ok")</f>
        <v>#REF!</v>
      </c>
      <c r="K96" s="81" t="e">
        <f>COUNTIFS(#REF!,TabClienteLocalidade18[[#This Row],[Localidade]],#REF!,TabClienteLocalidade18[[#This Row],[Cliente]],#REF!,TabClienteLocalidade18[[#Headers],[SBDSD-SDS]],#REF!,"ok")</f>
        <v>#REF!</v>
      </c>
      <c r="L96" s="81" t="e">
        <f>COUNTIFS(#REF!,TabClienteLocalidade18[[#This Row],[Localidade]],#REF!,TabClienteLocalidade18[[#This Row],[Cliente]],#REF!,TabClienteLocalidade18[[#Headers],[SBDXC-SDX]],#REF!,"ok")</f>
        <v>#REF!</v>
      </c>
      <c r="M96" s="81" t="e">
        <f>SUM(TabClienteLocalidade18[[#This Row],[SBGCL-SCL]:[SBDXC-SDX]])</f>
        <v>#REF!</v>
      </c>
      <c r="N96" s="81" t="e">
        <f>VLOOKUP(#REF!,Tabela20[],4,FALSE)</f>
        <v>#REF!</v>
      </c>
      <c r="O96" s="81"/>
      <c r="P96" s="24" t="str">
        <f>IF(TabClienteLocalidade18[[#This Row],[Cliente]]="","",TabClienteLocalidade18[[#This Row],[Cliente]]&amp;"-"&amp;TabClienteLocalidade18[[#This Row],[Localidade]])</f>
        <v>CAERN-SAO JOAO DO SABUGI</v>
      </c>
    </row>
    <row r="97" spans="1:16" x14ac:dyDescent="0.25">
      <c r="A97" s="75" t="s">
        <v>1350</v>
      </c>
      <c r="B97" s="5" t="s">
        <v>133</v>
      </c>
      <c r="C97" s="80"/>
      <c r="D97" s="76" t="s">
        <v>1511</v>
      </c>
      <c r="E97" s="76" t="s">
        <v>2980</v>
      </c>
      <c r="F97" s="76"/>
      <c r="G97" s="81" t="e">
        <f>COUNTIFS(#REF!,TabClienteLocalidade18[[#This Row],[Localidade]],#REF!,TabClienteLocalidade18[[#This Row],[Cliente]],#REF!,TabClienteLocalidade18[[#Headers],[SBGCL-SCL]],#REF!,"ok")</f>
        <v>#REF!</v>
      </c>
      <c r="H97" s="81" t="e">
        <f>COUNTIFS(#REF!,TabClienteLocalidade18[[#This Row],[Localidade]],#REF!,TabClienteLocalidade18[[#This Row],[Cliente]],#REF!,TabClienteLocalidade18[[#Headers],[SBDPT-SPT]],#REF!,"ok")</f>
        <v>#REF!</v>
      </c>
      <c r="I97" s="81" t="e">
        <f>COUNTIFS(#REF!,TabClienteLocalidade18[[#This Row],[Localidade]],#REF!,TabClienteLocalidade18[[#This Row],[Cliente]],#REF!,TabClienteLocalidade18[[#Headers],[SBPAC-SPC]],#REF!,"ok")</f>
        <v>#REF!</v>
      </c>
      <c r="J97" s="81" t="e">
        <f>COUNTIFS(#REF!,TabClienteLocalidade18[[#This Row],[Localidade]],#REF!,TabClienteLocalidade18[[#This Row],[Cliente]],#REF!,TabClienteLocalidade18[[#Headers],[SBSEG-MCA]],#REF!,"ok")</f>
        <v>#REF!</v>
      </c>
      <c r="K97" s="81" t="e">
        <f>COUNTIFS(#REF!,TabClienteLocalidade18[[#This Row],[Localidade]],#REF!,TabClienteLocalidade18[[#This Row],[Cliente]],#REF!,TabClienteLocalidade18[[#Headers],[SBDSD-SDS]],#REF!,"ok")</f>
        <v>#REF!</v>
      </c>
      <c r="L97" s="81" t="e">
        <f>COUNTIFS(#REF!,TabClienteLocalidade18[[#This Row],[Localidade]],#REF!,TabClienteLocalidade18[[#This Row],[Cliente]],#REF!,TabClienteLocalidade18[[#Headers],[SBDXC-SDX]],#REF!,"ok")</f>
        <v>#REF!</v>
      </c>
      <c r="M97" s="81" t="e">
        <f>SUM(TabClienteLocalidade18[[#This Row],[SBGCL-SCL]:[SBDXC-SDX]])</f>
        <v>#REF!</v>
      </c>
      <c r="N97" s="81" t="e">
        <f>VLOOKUP(#REF!,Tabela20[],4,FALSE)</f>
        <v>#REF!</v>
      </c>
      <c r="O97" s="81"/>
      <c r="P97" s="24" t="str">
        <f>IF(TabClienteLocalidade18[[#This Row],[Cliente]]="","",TabClienteLocalidade18[[#This Row],[Cliente]]&amp;"-"&amp;TabClienteLocalidade18[[#This Row],[Localidade]])</f>
        <v>CAERN-SAO JOSE DO MIPIBU</v>
      </c>
    </row>
    <row r="98" spans="1:16" x14ac:dyDescent="0.25">
      <c r="A98" s="75" t="s">
        <v>1351</v>
      </c>
      <c r="B98" s="5" t="s">
        <v>133</v>
      </c>
      <c r="C98" s="80"/>
      <c r="D98" s="76" t="s">
        <v>1512</v>
      </c>
      <c r="E98" s="76" t="s">
        <v>2980</v>
      </c>
      <c r="F98" s="76"/>
      <c r="G98" s="81" t="e">
        <f>COUNTIFS(#REF!,TabClienteLocalidade18[[#This Row],[Localidade]],#REF!,TabClienteLocalidade18[[#This Row],[Cliente]],#REF!,TabClienteLocalidade18[[#Headers],[SBGCL-SCL]],#REF!,"ok")</f>
        <v>#REF!</v>
      </c>
      <c r="H98" s="81" t="e">
        <f>COUNTIFS(#REF!,TabClienteLocalidade18[[#This Row],[Localidade]],#REF!,TabClienteLocalidade18[[#This Row],[Cliente]],#REF!,TabClienteLocalidade18[[#Headers],[SBDPT-SPT]],#REF!,"ok")</f>
        <v>#REF!</v>
      </c>
      <c r="I98" s="81" t="e">
        <f>COUNTIFS(#REF!,TabClienteLocalidade18[[#This Row],[Localidade]],#REF!,TabClienteLocalidade18[[#This Row],[Cliente]],#REF!,TabClienteLocalidade18[[#Headers],[SBPAC-SPC]],#REF!,"ok")</f>
        <v>#REF!</v>
      </c>
      <c r="J98" s="81" t="e">
        <f>COUNTIFS(#REF!,TabClienteLocalidade18[[#This Row],[Localidade]],#REF!,TabClienteLocalidade18[[#This Row],[Cliente]],#REF!,TabClienteLocalidade18[[#Headers],[SBSEG-MCA]],#REF!,"ok")</f>
        <v>#REF!</v>
      </c>
      <c r="K98" s="81" t="e">
        <f>COUNTIFS(#REF!,TabClienteLocalidade18[[#This Row],[Localidade]],#REF!,TabClienteLocalidade18[[#This Row],[Cliente]],#REF!,TabClienteLocalidade18[[#Headers],[SBDSD-SDS]],#REF!,"ok")</f>
        <v>#REF!</v>
      </c>
      <c r="L98" s="81" t="e">
        <f>COUNTIFS(#REF!,TabClienteLocalidade18[[#This Row],[Localidade]],#REF!,TabClienteLocalidade18[[#This Row],[Cliente]],#REF!,TabClienteLocalidade18[[#Headers],[SBDXC-SDX]],#REF!,"ok")</f>
        <v>#REF!</v>
      </c>
      <c r="M98" s="81" t="e">
        <f>SUM(TabClienteLocalidade18[[#This Row],[SBGCL-SCL]:[SBDXC-SDX]])</f>
        <v>#REF!</v>
      </c>
      <c r="N98" s="81" t="e">
        <f>VLOOKUP(#REF!,Tabela20[],4,FALSE)</f>
        <v>#REF!</v>
      </c>
      <c r="O98" s="81"/>
      <c r="P98" s="24" t="str">
        <f>IF(TabClienteLocalidade18[[#This Row],[Cliente]]="","",TabClienteLocalidade18[[#This Row],[Cliente]]&amp;"-"&amp;TabClienteLocalidade18[[#This Row],[Localidade]])</f>
        <v>CAERN-SAO MIGUEL</v>
      </c>
    </row>
    <row r="99" spans="1:16" x14ac:dyDescent="0.25">
      <c r="A99" s="75" t="s">
        <v>1889</v>
      </c>
      <c r="B99" s="111" t="s">
        <v>133</v>
      </c>
      <c r="C99" s="109"/>
      <c r="D99" s="111" t="s">
        <v>1888</v>
      </c>
      <c r="E99" s="76" t="s">
        <v>2980</v>
      </c>
      <c r="F99" s="76"/>
      <c r="G99" s="110" t="e">
        <f>COUNTIFS(#REF!,TabClienteLocalidade18[[#This Row],[Localidade]],#REF!,TabClienteLocalidade18[[#This Row],[Cliente]],#REF!,TabClienteLocalidade18[[#Headers],[SBGCL-SCL]],#REF!,"ok")</f>
        <v>#REF!</v>
      </c>
      <c r="H99" s="110" t="e">
        <f>COUNTIFS(#REF!,TabClienteLocalidade18[[#This Row],[Localidade]],#REF!,TabClienteLocalidade18[[#This Row],[Cliente]],#REF!,TabClienteLocalidade18[[#Headers],[SBDPT-SPT]],#REF!,"ok")</f>
        <v>#REF!</v>
      </c>
      <c r="I99" s="110" t="e">
        <f>COUNTIFS(#REF!,TabClienteLocalidade18[[#This Row],[Localidade]],#REF!,TabClienteLocalidade18[[#This Row],[Cliente]],#REF!,TabClienteLocalidade18[[#Headers],[SBPAC-SPC]],#REF!,"ok")</f>
        <v>#REF!</v>
      </c>
      <c r="J99" s="110" t="e">
        <f>COUNTIFS(#REF!,TabClienteLocalidade18[[#This Row],[Localidade]],#REF!,TabClienteLocalidade18[[#This Row],[Cliente]],#REF!,TabClienteLocalidade18[[#Headers],[SBSEG-MCA]],#REF!,"ok")</f>
        <v>#REF!</v>
      </c>
      <c r="K99" s="110" t="e">
        <f>COUNTIFS(#REF!,TabClienteLocalidade18[[#This Row],[Localidade]],#REF!,TabClienteLocalidade18[[#This Row],[Cliente]],#REF!,TabClienteLocalidade18[[#Headers],[SBDSD-SDS]],#REF!,"ok")</f>
        <v>#REF!</v>
      </c>
      <c r="L99" s="110" t="e">
        <f>COUNTIFS(#REF!,TabClienteLocalidade18[[#This Row],[Localidade]],#REF!,TabClienteLocalidade18[[#This Row],[Cliente]],#REF!,TabClienteLocalidade18[[#Headers],[SBDXC-SDX]],#REF!,"ok")</f>
        <v>#REF!</v>
      </c>
      <c r="M99" s="110" t="e">
        <f>SUM(TabClienteLocalidade18[[#This Row],[SBGCL-SCL]:[SBDXC-SDX]])</f>
        <v>#REF!</v>
      </c>
      <c r="N99" s="110" t="e">
        <f>VLOOKUP(#REF!,Tabela20[],4,FALSE)</f>
        <v>#REF!</v>
      </c>
      <c r="O99" s="110"/>
      <c r="P99" s="110" t="str">
        <f>IF(TabClienteLocalidade18[[#This Row],[Cliente]]="","",TabClienteLocalidade18[[#This Row],[Cliente]]&amp;"-"&amp;TabClienteLocalidade18[[#This Row],[Localidade]])</f>
        <v>CAERN-SÃO RAFAEL</v>
      </c>
    </row>
    <row r="100" spans="1:16" x14ac:dyDescent="0.25">
      <c r="A100" s="75" t="s">
        <v>1352</v>
      </c>
      <c r="B100" s="5" t="s">
        <v>133</v>
      </c>
      <c r="C100" s="80"/>
      <c r="D100" s="76" t="s">
        <v>1046</v>
      </c>
      <c r="E100" s="76" t="s">
        <v>2980</v>
      </c>
      <c r="F100" s="76"/>
      <c r="G100" s="81" t="e">
        <f>COUNTIFS(#REF!,TabClienteLocalidade18[[#This Row],[Localidade]],#REF!,TabClienteLocalidade18[[#This Row],[Cliente]],#REF!,TabClienteLocalidade18[[#Headers],[SBGCL-SCL]],#REF!,"ok")</f>
        <v>#REF!</v>
      </c>
      <c r="H100" s="81" t="e">
        <f>COUNTIFS(#REF!,TabClienteLocalidade18[[#This Row],[Localidade]],#REF!,TabClienteLocalidade18[[#This Row],[Cliente]],#REF!,TabClienteLocalidade18[[#Headers],[SBDPT-SPT]],#REF!,"ok")</f>
        <v>#REF!</v>
      </c>
      <c r="I100" s="81" t="e">
        <f>COUNTIFS(#REF!,TabClienteLocalidade18[[#This Row],[Localidade]],#REF!,TabClienteLocalidade18[[#This Row],[Cliente]],#REF!,TabClienteLocalidade18[[#Headers],[SBPAC-SPC]],#REF!,"ok")</f>
        <v>#REF!</v>
      </c>
      <c r="J100" s="81" t="e">
        <f>COUNTIFS(#REF!,TabClienteLocalidade18[[#This Row],[Localidade]],#REF!,TabClienteLocalidade18[[#This Row],[Cliente]],#REF!,TabClienteLocalidade18[[#Headers],[SBSEG-MCA]],#REF!,"ok")</f>
        <v>#REF!</v>
      </c>
      <c r="K100" s="81" t="e">
        <f>COUNTIFS(#REF!,TabClienteLocalidade18[[#This Row],[Localidade]],#REF!,TabClienteLocalidade18[[#This Row],[Cliente]],#REF!,TabClienteLocalidade18[[#Headers],[SBDSD-SDS]],#REF!,"ok")</f>
        <v>#REF!</v>
      </c>
      <c r="L100" s="81" t="e">
        <f>COUNTIFS(#REF!,TabClienteLocalidade18[[#This Row],[Localidade]],#REF!,TabClienteLocalidade18[[#This Row],[Cliente]],#REF!,TabClienteLocalidade18[[#Headers],[SBDXC-SDX]],#REF!,"ok")</f>
        <v>#REF!</v>
      </c>
      <c r="M100" s="81" t="e">
        <f>SUM(TabClienteLocalidade18[[#This Row],[SBGCL-SCL]:[SBDXC-SDX]])</f>
        <v>#REF!</v>
      </c>
      <c r="N100" s="81" t="e">
        <f>VLOOKUP(#REF!,Tabela20[],4,FALSE)</f>
        <v>#REF!</v>
      </c>
      <c r="O100" s="81"/>
      <c r="P100" s="24" t="str">
        <f>IF(TabClienteLocalidade18[[#This Row],[Cliente]]="","",TabClienteLocalidade18[[#This Row],[Cliente]]&amp;"-"&amp;TabClienteLocalidade18[[#This Row],[Localidade]])</f>
        <v>CAERN-SATELITE</v>
      </c>
    </row>
    <row r="101" spans="1:16" x14ac:dyDescent="0.25">
      <c r="A101" s="75" t="s">
        <v>1353</v>
      </c>
      <c r="B101" s="5" t="s">
        <v>133</v>
      </c>
      <c r="C101" s="80"/>
      <c r="D101" s="19" t="s">
        <v>384</v>
      </c>
      <c r="E101" s="76" t="s">
        <v>2980</v>
      </c>
      <c r="F101" s="76"/>
      <c r="G101" s="81" t="e">
        <f>COUNTIFS(#REF!,TabClienteLocalidade18[[#This Row],[Localidade]],#REF!,TabClienteLocalidade18[[#This Row],[Cliente]],#REF!,TabClienteLocalidade18[[#Headers],[SBGCL-SCL]],#REF!,"ok")</f>
        <v>#REF!</v>
      </c>
      <c r="H101" s="81" t="e">
        <f>COUNTIFS(#REF!,TabClienteLocalidade18[[#This Row],[Localidade]],#REF!,TabClienteLocalidade18[[#This Row],[Cliente]],#REF!,TabClienteLocalidade18[[#Headers],[SBDPT-SPT]],#REF!,"ok")</f>
        <v>#REF!</v>
      </c>
      <c r="I101" s="81" t="e">
        <f>COUNTIFS(#REF!,TabClienteLocalidade18[[#This Row],[Localidade]],#REF!,TabClienteLocalidade18[[#This Row],[Cliente]],#REF!,TabClienteLocalidade18[[#Headers],[SBPAC-SPC]],#REF!,"ok")</f>
        <v>#REF!</v>
      </c>
      <c r="J101" s="81" t="e">
        <f>COUNTIFS(#REF!,TabClienteLocalidade18[[#This Row],[Localidade]],#REF!,TabClienteLocalidade18[[#This Row],[Cliente]],#REF!,TabClienteLocalidade18[[#Headers],[SBSEG-MCA]],#REF!,"ok")</f>
        <v>#REF!</v>
      </c>
      <c r="K101" s="81" t="e">
        <f>COUNTIFS(#REF!,TabClienteLocalidade18[[#This Row],[Localidade]],#REF!,TabClienteLocalidade18[[#This Row],[Cliente]],#REF!,TabClienteLocalidade18[[#Headers],[SBDSD-SDS]],#REF!,"ok")</f>
        <v>#REF!</v>
      </c>
      <c r="L101" s="81" t="e">
        <f>COUNTIFS(#REF!,TabClienteLocalidade18[[#This Row],[Localidade]],#REF!,TabClienteLocalidade18[[#This Row],[Cliente]],#REF!,TabClienteLocalidade18[[#Headers],[SBDXC-SDX]],#REF!,"ok")</f>
        <v>#REF!</v>
      </c>
      <c r="M101" s="81" t="e">
        <f>SUM(TabClienteLocalidade18[[#This Row],[SBGCL-SCL]:[SBDXC-SDX]])</f>
        <v>#REF!</v>
      </c>
      <c r="N101" s="81" t="e">
        <f>VLOOKUP(#REF!,Tabela20[],4,FALSE)</f>
        <v>#REF!</v>
      </c>
      <c r="O101" s="81"/>
      <c r="P101" s="24" t="str">
        <f>IF(TabClienteLocalidade18[[#This Row],[Cliente]]="","",TabClienteLocalidade18[[#This Row],[Cliente]]&amp;"-"&amp;TabClienteLocalidade18[[#This Row],[Localidade]])</f>
        <v>CAERN-SERRA DE SANTANA</v>
      </c>
    </row>
    <row r="102" spans="1:16" x14ac:dyDescent="0.25">
      <c r="A102" s="75" t="s">
        <v>1354</v>
      </c>
      <c r="B102" s="5" t="s">
        <v>133</v>
      </c>
      <c r="C102" s="80"/>
      <c r="D102" s="19" t="s">
        <v>385</v>
      </c>
      <c r="E102" s="76" t="s">
        <v>2980</v>
      </c>
      <c r="F102" s="76"/>
      <c r="G102" s="81" t="e">
        <f>COUNTIFS(#REF!,TabClienteLocalidade18[[#This Row],[Localidade]],#REF!,TabClienteLocalidade18[[#This Row],[Cliente]],#REF!,TabClienteLocalidade18[[#Headers],[SBGCL-SCL]],#REF!,"ok")</f>
        <v>#REF!</v>
      </c>
      <c r="H102" s="81" t="e">
        <f>COUNTIFS(#REF!,TabClienteLocalidade18[[#This Row],[Localidade]],#REF!,TabClienteLocalidade18[[#This Row],[Cliente]],#REF!,TabClienteLocalidade18[[#Headers],[SBDPT-SPT]],#REF!,"ok")</f>
        <v>#REF!</v>
      </c>
      <c r="I102" s="81" t="e">
        <f>COUNTIFS(#REF!,TabClienteLocalidade18[[#This Row],[Localidade]],#REF!,TabClienteLocalidade18[[#This Row],[Cliente]],#REF!,TabClienteLocalidade18[[#Headers],[SBPAC-SPC]],#REF!,"ok")</f>
        <v>#REF!</v>
      </c>
      <c r="J102" s="81" t="e">
        <f>COUNTIFS(#REF!,TabClienteLocalidade18[[#This Row],[Localidade]],#REF!,TabClienteLocalidade18[[#This Row],[Cliente]],#REF!,TabClienteLocalidade18[[#Headers],[SBSEG-MCA]],#REF!,"ok")</f>
        <v>#REF!</v>
      </c>
      <c r="K102" s="81" t="e">
        <f>COUNTIFS(#REF!,TabClienteLocalidade18[[#This Row],[Localidade]],#REF!,TabClienteLocalidade18[[#This Row],[Cliente]],#REF!,TabClienteLocalidade18[[#Headers],[SBDSD-SDS]],#REF!,"ok")</f>
        <v>#REF!</v>
      </c>
      <c r="L102" s="81" t="e">
        <f>COUNTIFS(#REF!,TabClienteLocalidade18[[#This Row],[Localidade]],#REF!,TabClienteLocalidade18[[#This Row],[Cliente]],#REF!,TabClienteLocalidade18[[#Headers],[SBDXC-SDX]],#REF!,"ok")</f>
        <v>#REF!</v>
      </c>
      <c r="M102" s="81" t="e">
        <f>SUM(TabClienteLocalidade18[[#This Row],[SBGCL-SCL]:[SBDXC-SDX]])</f>
        <v>#REF!</v>
      </c>
      <c r="N102" s="81" t="e">
        <f>VLOOKUP(#REF!,Tabela20[],4,FALSE)</f>
        <v>#REF!</v>
      </c>
      <c r="O102" s="81"/>
      <c r="P102" s="24" t="str">
        <f>IF(TabClienteLocalidade18[[#This Row],[Cliente]]="","",TabClienteLocalidade18[[#This Row],[Cliente]]&amp;"-"&amp;TabClienteLocalidade18[[#This Row],[Localidade]])</f>
        <v>CAERN-SERRINHA DOS PINTOS</v>
      </c>
    </row>
    <row r="103" spans="1:16" x14ac:dyDescent="0.25">
      <c r="A103" s="2" t="s">
        <v>869</v>
      </c>
      <c r="B103" s="47" t="s">
        <v>133</v>
      </c>
      <c r="C103" s="5" t="s">
        <v>213</v>
      </c>
      <c r="D103" s="76" t="s">
        <v>1513</v>
      </c>
      <c r="E103" s="76" t="s">
        <v>2980</v>
      </c>
      <c r="F103" s="76"/>
      <c r="G103" s="48" t="e">
        <f>COUNTIFS(#REF!,TabClienteLocalidade18[[#This Row],[Localidade]],#REF!,TabClienteLocalidade18[[#This Row],[Cliente]],#REF!,TabClienteLocalidade18[[#Headers],[SBGCL-SCL]],#REF!,"ok")</f>
        <v>#REF!</v>
      </c>
      <c r="H103" s="48" t="e">
        <f>COUNTIFS(#REF!,TabClienteLocalidade18[[#This Row],[Localidade]],#REF!,TabClienteLocalidade18[[#This Row],[Cliente]],#REF!,TabClienteLocalidade18[[#Headers],[SBDPT-SPT]],#REF!,"ok")</f>
        <v>#REF!</v>
      </c>
      <c r="I103" s="48" t="e">
        <f>COUNTIFS(#REF!,TabClienteLocalidade18[[#This Row],[Localidade]],#REF!,TabClienteLocalidade18[[#This Row],[Cliente]],#REF!,TabClienteLocalidade18[[#Headers],[SBPAC-SPC]],#REF!,"ok")</f>
        <v>#REF!</v>
      </c>
      <c r="J103" s="48" t="e">
        <f>COUNTIFS(#REF!,TabClienteLocalidade18[[#This Row],[Localidade]],#REF!,TabClienteLocalidade18[[#This Row],[Cliente]],#REF!,TabClienteLocalidade18[[#Headers],[SBSEG-MCA]],#REF!,"ok")</f>
        <v>#REF!</v>
      </c>
      <c r="K103" s="48" t="e">
        <f>COUNTIFS(#REF!,TabClienteLocalidade18[[#This Row],[Localidade]],#REF!,TabClienteLocalidade18[[#This Row],[Cliente]],#REF!,TabClienteLocalidade18[[#Headers],[SBDSD-SDS]],#REF!,"ok")</f>
        <v>#REF!</v>
      </c>
      <c r="L103" s="48" t="e">
        <f>COUNTIFS(#REF!,TabClienteLocalidade18[[#This Row],[Localidade]],#REF!,TabClienteLocalidade18[[#This Row],[Cliente]],#REF!,TabClienteLocalidade18[[#Headers],[SBDXC-SDX]],#REF!,"ok")</f>
        <v>#REF!</v>
      </c>
      <c r="M103" s="48" t="e">
        <f>SUM(TabClienteLocalidade18[[#This Row],[SBGCL-SCL]:[SBDXC-SDX]])</f>
        <v>#REF!</v>
      </c>
      <c r="N103" s="24" t="e">
        <f>VLOOKUP(#REF!,Tabela20[],4,FALSE)</f>
        <v>#REF!</v>
      </c>
      <c r="O103" s="68">
        <v>10</v>
      </c>
      <c r="P103" s="24" t="str">
        <f>IF(TabClienteLocalidade18[[#This Row],[Cliente]]="","",TabClienteLocalidade18[[#This Row],[Cliente]]&amp;"-"&amp;TabClienteLocalidade18[[#This Row],[Localidade]])</f>
        <v>CAERN-TOUROS - BOQUEIRAO</v>
      </c>
    </row>
    <row r="104" spans="1:16" x14ac:dyDescent="0.25">
      <c r="A104" s="75" t="s">
        <v>1355</v>
      </c>
      <c r="B104" s="5" t="s">
        <v>133</v>
      </c>
      <c r="C104" s="80"/>
      <c r="D104" s="19" t="s">
        <v>386</v>
      </c>
      <c r="E104" s="76" t="s">
        <v>2980</v>
      </c>
      <c r="F104" s="76"/>
      <c r="G104" s="81" t="e">
        <f>COUNTIFS(#REF!,TabClienteLocalidade18[[#This Row],[Localidade]],#REF!,TabClienteLocalidade18[[#This Row],[Cliente]],#REF!,TabClienteLocalidade18[[#Headers],[SBGCL-SCL]],#REF!,"ok")</f>
        <v>#REF!</v>
      </c>
      <c r="H104" s="81" t="e">
        <f>COUNTIFS(#REF!,TabClienteLocalidade18[[#This Row],[Localidade]],#REF!,TabClienteLocalidade18[[#This Row],[Cliente]],#REF!,TabClienteLocalidade18[[#Headers],[SBDPT-SPT]],#REF!,"ok")</f>
        <v>#REF!</v>
      </c>
      <c r="I104" s="81" t="e">
        <f>COUNTIFS(#REF!,TabClienteLocalidade18[[#This Row],[Localidade]],#REF!,TabClienteLocalidade18[[#This Row],[Cliente]],#REF!,TabClienteLocalidade18[[#Headers],[SBPAC-SPC]],#REF!,"ok")</f>
        <v>#REF!</v>
      </c>
      <c r="J104" s="81" t="e">
        <f>COUNTIFS(#REF!,TabClienteLocalidade18[[#This Row],[Localidade]],#REF!,TabClienteLocalidade18[[#This Row],[Cliente]],#REF!,TabClienteLocalidade18[[#Headers],[SBSEG-MCA]],#REF!,"ok")</f>
        <v>#REF!</v>
      </c>
      <c r="K104" s="81" t="e">
        <f>COUNTIFS(#REF!,TabClienteLocalidade18[[#This Row],[Localidade]],#REF!,TabClienteLocalidade18[[#This Row],[Cliente]],#REF!,TabClienteLocalidade18[[#Headers],[SBDSD-SDS]],#REF!,"ok")</f>
        <v>#REF!</v>
      </c>
      <c r="L104" s="81" t="e">
        <f>COUNTIFS(#REF!,TabClienteLocalidade18[[#This Row],[Localidade]],#REF!,TabClienteLocalidade18[[#This Row],[Cliente]],#REF!,TabClienteLocalidade18[[#Headers],[SBDXC-SDX]],#REF!,"ok")</f>
        <v>#REF!</v>
      </c>
      <c r="M104" s="81" t="e">
        <f>SUM(TabClienteLocalidade18[[#This Row],[SBGCL-SCL]:[SBDXC-SDX]])</f>
        <v>#REF!</v>
      </c>
      <c r="N104" s="81" t="e">
        <f>VLOOKUP(#REF!,Tabela20[],4,FALSE)</f>
        <v>#REF!</v>
      </c>
      <c r="O104" s="81"/>
      <c r="P104" s="24" t="str">
        <f>IF(TabClienteLocalidade18[[#This Row],[Cliente]]="","",TabClienteLocalidade18[[#This Row],[Cliente]]&amp;"-"&amp;TabClienteLocalidade18[[#This Row],[Localidade]])</f>
        <v>CAERN-UMARIZAL</v>
      </c>
    </row>
    <row r="105" spans="1:16" x14ac:dyDescent="0.25">
      <c r="A105" s="75" t="s">
        <v>1333</v>
      </c>
      <c r="B105" s="5" t="s">
        <v>133</v>
      </c>
      <c r="C105" s="80"/>
      <c r="D105" s="19" t="s">
        <v>1825</v>
      </c>
      <c r="E105" s="76" t="s">
        <v>2980</v>
      </c>
      <c r="F105" s="76"/>
      <c r="G105" s="81" t="e">
        <f>COUNTIFS(#REF!,TabClienteLocalidade18[[#This Row],[Localidade]],#REF!,TabClienteLocalidade18[[#This Row],[Cliente]],#REF!,TabClienteLocalidade18[[#Headers],[SBGCL-SCL]],#REF!,"ok")</f>
        <v>#REF!</v>
      </c>
      <c r="H105" s="81" t="e">
        <f>COUNTIFS(#REF!,TabClienteLocalidade18[[#This Row],[Localidade]],#REF!,TabClienteLocalidade18[[#This Row],[Cliente]],#REF!,TabClienteLocalidade18[[#Headers],[SBDPT-SPT]],#REF!,"ok")</f>
        <v>#REF!</v>
      </c>
      <c r="I105" s="81" t="e">
        <f>COUNTIFS(#REF!,TabClienteLocalidade18[[#This Row],[Localidade]],#REF!,TabClienteLocalidade18[[#This Row],[Cliente]],#REF!,TabClienteLocalidade18[[#Headers],[SBPAC-SPC]],#REF!,"ok")</f>
        <v>#REF!</v>
      </c>
      <c r="J105" s="81" t="e">
        <f>COUNTIFS(#REF!,TabClienteLocalidade18[[#This Row],[Localidade]],#REF!,TabClienteLocalidade18[[#This Row],[Cliente]],#REF!,TabClienteLocalidade18[[#Headers],[SBSEG-MCA]],#REF!,"ok")</f>
        <v>#REF!</v>
      </c>
      <c r="K105" s="81" t="e">
        <f>COUNTIFS(#REF!,TabClienteLocalidade18[[#This Row],[Localidade]],#REF!,TabClienteLocalidade18[[#This Row],[Cliente]],#REF!,TabClienteLocalidade18[[#Headers],[SBDSD-SDS]],#REF!,"ok")</f>
        <v>#REF!</v>
      </c>
      <c r="L105" s="81" t="e">
        <f>COUNTIFS(#REF!,TabClienteLocalidade18[[#This Row],[Localidade]],#REF!,TabClienteLocalidade18[[#This Row],[Cliente]],#REF!,TabClienteLocalidade18[[#Headers],[SBDXC-SDX]],#REF!,"ok")</f>
        <v>#REF!</v>
      </c>
      <c r="M105" s="81" t="e">
        <f>SUM(TabClienteLocalidade18[[#This Row],[SBGCL-SCL]:[SBDXC-SDX]])</f>
        <v>#REF!</v>
      </c>
      <c r="N105" s="81" t="e">
        <f>VLOOKUP(#REF!,Tabela20[],4,FALSE)</f>
        <v>#REF!</v>
      </c>
      <c r="O105" s="81"/>
      <c r="P105" s="24" t="str">
        <f>IF(TabClienteLocalidade18[[#This Row],[Cliente]]="","",TabClienteLocalidade18[[#This Row],[Cliente]]&amp;"-"&amp;TabClienteLocalidade18[[#This Row],[Localidade]])</f>
        <v>CAERN-ZONA NORTE - POCO 37</v>
      </c>
    </row>
    <row r="106" spans="1:16" x14ac:dyDescent="0.25">
      <c r="A106" s="2" t="s">
        <v>565</v>
      </c>
      <c r="B106" s="5" t="s">
        <v>133</v>
      </c>
      <c r="C106" s="5" t="s">
        <v>619</v>
      </c>
      <c r="D106" s="19" t="s">
        <v>387</v>
      </c>
      <c r="E106" s="76" t="s">
        <v>2980</v>
      </c>
      <c r="F106" s="76"/>
      <c r="G106" s="24" t="e">
        <f>COUNTIFS(#REF!,TabClienteLocalidade18[[#This Row],[Localidade]],#REF!,TabClienteLocalidade18[[#This Row],[Cliente]],#REF!,TabClienteLocalidade18[[#Headers],[SBGCL-SCL]],#REF!,"ok")</f>
        <v>#REF!</v>
      </c>
      <c r="H106" s="5" t="e">
        <f>COUNTIFS(#REF!,TabClienteLocalidade18[[#This Row],[Localidade]],#REF!,TabClienteLocalidade18[[#This Row],[Cliente]],#REF!,TabClienteLocalidade18[[#Headers],[SBDPT-SPT]],#REF!,"ok")</f>
        <v>#REF!</v>
      </c>
      <c r="I106" s="5" t="e">
        <f>COUNTIFS(#REF!,TabClienteLocalidade18[[#This Row],[Localidade]],#REF!,TabClienteLocalidade18[[#This Row],[Cliente]],#REF!,TabClienteLocalidade18[[#Headers],[SBPAC-SPC]],#REF!,"ok")</f>
        <v>#REF!</v>
      </c>
      <c r="J106" s="5" t="e">
        <f>COUNTIFS(#REF!,TabClienteLocalidade18[[#This Row],[Localidade]],#REF!,TabClienteLocalidade18[[#This Row],[Cliente]],#REF!,TabClienteLocalidade18[[#Headers],[SBSEG-MCA]],#REF!,"ok")</f>
        <v>#REF!</v>
      </c>
      <c r="K106" s="5" t="e">
        <f>COUNTIFS(#REF!,TabClienteLocalidade18[[#This Row],[Localidade]],#REF!,TabClienteLocalidade18[[#This Row],[Cliente]],#REF!,TabClienteLocalidade18[[#Headers],[SBDSD-SDS]],#REF!,"ok")</f>
        <v>#REF!</v>
      </c>
      <c r="L106" s="5" t="e">
        <f>COUNTIFS(#REF!,TabClienteLocalidade18[[#This Row],[Localidade]],#REF!,TabClienteLocalidade18[[#This Row],[Cliente]],#REF!,TabClienteLocalidade18[[#Headers],[SBDXC-SDX]],#REF!,"ok")</f>
        <v>#REF!</v>
      </c>
      <c r="M106" s="24" t="e">
        <f>SUM(TabClienteLocalidade18[[#This Row],[SBGCL-SCL]:[SBDXC-SDX]])</f>
        <v>#REF!</v>
      </c>
      <c r="N106" s="24" t="e">
        <f>VLOOKUP(#REF!,Tabela20[],4,FALSE)</f>
        <v>#REF!</v>
      </c>
      <c r="O106" s="68">
        <v>7</v>
      </c>
      <c r="P106" s="24" t="str">
        <f>IF(TabClienteLocalidade18[[#This Row],[Cliente]]="","",TabClienteLocalidade18[[#This Row],[Cliente]]&amp;"-"&amp;TabClienteLocalidade18[[#This Row],[Localidade]])</f>
        <v>CAERN-ZONA-16</v>
      </c>
    </row>
    <row r="107" spans="1:16" x14ac:dyDescent="0.25">
      <c r="A107" s="75" t="s">
        <v>1356</v>
      </c>
      <c r="B107" s="77" t="s">
        <v>32</v>
      </c>
      <c r="C107" s="77"/>
      <c r="D107" s="19" t="s">
        <v>1555</v>
      </c>
      <c r="E107" s="76" t="s">
        <v>3143</v>
      </c>
      <c r="F107" s="76"/>
      <c r="G107" s="78" t="e">
        <f>COUNTIFS(#REF!,TabClienteLocalidade18[[#This Row],[Localidade]],#REF!,TabClienteLocalidade18[[#This Row],[Cliente]],#REF!,TabClienteLocalidade18[[#Headers],[SBGCL-SCL]],#REF!,"ok")</f>
        <v>#REF!</v>
      </c>
      <c r="H107" s="78" t="e">
        <f>COUNTIFS(#REF!,TabClienteLocalidade18[[#This Row],[Localidade]],#REF!,TabClienteLocalidade18[[#This Row],[Cliente]],#REF!,TabClienteLocalidade18[[#Headers],[SBDPT-SPT]],#REF!,"ok")</f>
        <v>#REF!</v>
      </c>
      <c r="I107" s="78" t="e">
        <f>COUNTIFS(#REF!,TabClienteLocalidade18[[#This Row],[Localidade]],#REF!,TabClienteLocalidade18[[#This Row],[Cliente]],#REF!,TabClienteLocalidade18[[#Headers],[SBPAC-SPC]],#REF!,"ok")</f>
        <v>#REF!</v>
      </c>
      <c r="J107" s="78" t="e">
        <f>COUNTIFS(#REF!,TabClienteLocalidade18[[#This Row],[Localidade]],#REF!,TabClienteLocalidade18[[#This Row],[Cliente]],#REF!,TabClienteLocalidade18[[#Headers],[SBSEG-MCA]],#REF!,"ok")</f>
        <v>#REF!</v>
      </c>
      <c r="K107" s="78" t="e">
        <f>COUNTIFS(#REF!,TabClienteLocalidade18[[#This Row],[Localidade]],#REF!,TabClienteLocalidade18[[#This Row],[Cliente]],#REF!,TabClienteLocalidade18[[#Headers],[SBDSD-SDS]],#REF!,"ok")</f>
        <v>#REF!</v>
      </c>
      <c r="L107" s="78" t="e">
        <f>COUNTIFS(#REF!,TabClienteLocalidade18[[#This Row],[Localidade]],#REF!,TabClienteLocalidade18[[#This Row],[Cliente]],#REF!,TabClienteLocalidade18[[#Headers],[SBDXC-SDX]],#REF!,"ok")</f>
        <v>#REF!</v>
      </c>
      <c r="M107" s="78" t="e">
        <f>SUM(TabClienteLocalidade18[[#This Row],[SBGCL-SCL]:[SBDXC-SDX]])</f>
        <v>#REF!</v>
      </c>
      <c r="N107" s="78" t="e">
        <f>VLOOKUP(#REF!,Tabela20[],4,FALSE)</f>
        <v>#REF!</v>
      </c>
      <c r="O107" s="78"/>
      <c r="P107" s="24" t="str">
        <f>IF(TabClienteLocalidade18[[#This Row],[Cliente]]="","",TabClienteLocalidade18[[#This Row],[Cliente]]&amp;"-"&amp;TabClienteLocalidade18[[#This Row],[Localidade]])</f>
        <v>CAGEPA-AGUA BRANCA</v>
      </c>
    </row>
    <row r="108" spans="1:16" x14ac:dyDescent="0.25">
      <c r="A108" s="75" t="s">
        <v>1357</v>
      </c>
      <c r="B108" s="77" t="s">
        <v>32</v>
      </c>
      <c r="C108" s="80"/>
      <c r="D108" s="19" t="s">
        <v>426</v>
      </c>
      <c r="E108" s="76" t="s">
        <v>3143</v>
      </c>
      <c r="F108" s="76"/>
      <c r="G108" s="78" t="e">
        <f>COUNTIFS(#REF!,TabClienteLocalidade18[[#This Row],[Localidade]],#REF!,TabClienteLocalidade18[[#This Row],[Cliente]],#REF!,TabClienteLocalidade18[[#Headers],[SBGCL-SCL]],#REF!,"ok")</f>
        <v>#REF!</v>
      </c>
      <c r="H108" s="81" t="e">
        <f>COUNTIFS(#REF!,TabClienteLocalidade18[[#This Row],[Localidade]],#REF!,TabClienteLocalidade18[[#This Row],[Cliente]],#REF!,TabClienteLocalidade18[[#Headers],[SBDPT-SPT]],#REF!,"ok")</f>
        <v>#REF!</v>
      </c>
      <c r="I108" s="81" t="e">
        <f>COUNTIFS(#REF!,TabClienteLocalidade18[[#This Row],[Localidade]],#REF!,TabClienteLocalidade18[[#This Row],[Cliente]],#REF!,TabClienteLocalidade18[[#Headers],[SBPAC-SPC]],#REF!,"ok")</f>
        <v>#REF!</v>
      </c>
      <c r="J108" s="81" t="e">
        <f>COUNTIFS(#REF!,TabClienteLocalidade18[[#This Row],[Localidade]],#REF!,TabClienteLocalidade18[[#This Row],[Cliente]],#REF!,TabClienteLocalidade18[[#Headers],[SBSEG-MCA]],#REF!,"ok")</f>
        <v>#REF!</v>
      </c>
      <c r="K108" s="81" t="e">
        <f>COUNTIFS(#REF!,TabClienteLocalidade18[[#This Row],[Localidade]],#REF!,TabClienteLocalidade18[[#This Row],[Cliente]],#REF!,TabClienteLocalidade18[[#Headers],[SBDSD-SDS]],#REF!,"ok")</f>
        <v>#REF!</v>
      </c>
      <c r="L108" s="81" t="e">
        <f>COUNTIFS(#REF!,TabClienteLocalidade18[[#This Row],[Localidade]],#REF!,TabClienteLocalidade18[[#This Row],[Cliente]],#REF!,TabClienteLocalidade18[[#Headers],[SBDXC-SDX]],#REF!,"ok")</f>
        <v>#REF!</v>
      </c>
      <c r="M108" s="81" t="e">
        <f>SUM(TabClienteLocalidade18[[#This Row],[SBGCL-SCL]:[SBDXC-SDX]])</f>
        <v>#REF!</v>
      </c>
      <c r="N108" s="81" t="e">
        <f>VLOOKUP(#REF!,Tabela20[],4,FALSE)</f>
        <v>#REF!</v>
      </c>
      <c r="O108" s="81"/>
      <c r="P108" s="24" t="str">
        <f>IF(TabClienteLocalidade18[[#This Row],[Cliente]]="","",TabClienteLocalidade18[[#This Row],[Cliente]]&amp;"-"&amp;TabClienteLocalidade18[[#This Row],[Localidade]])</f>
        <v>CAGEPA-ALAGOA GRANDE</v>
      </c>
    </row>
    <row r="109" spans="1:16" x14ac:dyDescent="0.25">
      <c r="A109" s="75" t="s">
        <v>1358</v>
      </c>
      <c r="B109" s="77" t="s">
        <v>32</v>
      </c>
      <c r="C109" s="80"/>
      <c r="D109" s="19" t="s">
        <v>427</v>
      </c>
      <c r="E109" s="76" t="s">
        <v>3143</v>
      </c>
      <c r="F109" s="76"/>
      <c r="G109" s="78" t="e">
        <f>COUNTIFS(#REF!,TabClienteLocalidade18[[#This Row],[Localidade]],#REF!,TabClienteLocalidade18[[#This Row],[Cliente]],#REF!,TabClienteLocalidade18[[#Headers],[SBGCL-SCL]],#REF!,"ok")</f>
        <v>#REF!</v>
      </c>
      <c r="H109" s="81" t="e">
        <f>COUNTIFS(#REF!,TabClienteLocalidade18[[#This Row],[Localidade]],#REF!,TabClienteLocalidade18[[#This Row],[Cliente]],#REF!,TabClienteLocalidade18[[#Headers],[SBDPT-SPT]],#REF!,"ok")</f>
        <v>#REF!</v>
      </c>
      <c r="I109" s="81" t="e">
        <f>COUNTIFS(#REF!,TabClienteLocalidade18[[#This Row],[Localidade]],#REF!,TabClienteLocalidade18[[#This Row],[Cliente]],#REF!,TabClienteLocalidade18[[#Headers],[SBPAC-SPC]],#REF!,"ok")</f>
        <v>#REF!</v>
      </c>
      <c r="J109" s="81" t="e">
        <f>COUNTIFS(#REF!,TabClienteLocalidade18[[#This Row],[Localidade]],#REF!,TabClienteLocalidade18[[#This Row],[Cliente]],#REF!,TabClienteLocalidade18[[#Headers],[SBSEG-MCA]],#REF!,"ok")</f>
        <v>#REF!</v>
      </c>
      <c r="K109" s="81" t="e">
        <f>COUNTIFS(#REF!,TabClienteLocalidade18[[#This Row],[Localidade]],#REF!,TabClienteLocalidade18[[#This Row],[Cliente]],#REF!,TabClienteLocalidade18[[#Headers],[SBDSD-SDS]],#REF!,"ok")</f>
        <v>#REF!</v>
      </c>
      <c r="L109" s="81" t="e">
        <f>COUNTIFS(#REF!,TabClienteLocalidade18[[#This Row],[Localidade]],#REF!,TabClienteLocalidade18[[#This Row],[Cliente]],#REF!,TabClienteLocalidade18[[#Headers],[SBDXC-SDX]],#REF!,"ok")</f>
        <v>#REF!</v>
      </c>
      <c r="M109" s="81" t="e">
        <f>SUM(TabClienteLocalidade18[[#This Row],[SBGCL-SCL]:[SBDXC-SDX]])</f>
        <v>#REF!</v>
      </c>
      <c r="N109" s="81" t="e">
        <f>VLOOKUP(#REF!,Tabela20[],4,FALSE)</f>
        <v>#REF!</v>
      </c>
      <c r="O109" s="81"/>
      <c r="P109" s="24" t="str">
        <f>IF(TabClienteLocalidade18[[#This Row],[Cliente]]="","",TabClienteLocalidade18[[#This Row],[Cliente]]&amp;"-"&amp;TabClienteLocalidade18[[#This Row],[Localidade]])</f>
        <v>CAGEPA-ALAGOA NOVA</v>
      </c>
    </row>
    <row r="110" spans="1:16" x14ac:dyDescent="0.25">
      <c r="A110" s="75" t="s">
        <v>1359</v>
      </c>
      <c r="B110" s="77" t="s">
        <v>32</v>
      </c>
      <c r="C110" s="80"/>
      <c r="D110" s="19" t="s">
        <v>1571</v>
      </c>
      <c r="E110" s="76" t="s">
        <v>3143</v>
      </c>
      <c r="F110" s="76"/>
      <c r="G110" s="78" t="e">
        <f>COUNTIFS(#REF!,TabClienteLocalidade18[[#This Row],[Localidade]],#REF!,TabClienteLocalidade18[[#This Row],[Cliente]],#REF!,TabClienteLocalidade18[[#Headers],[SBGCL-SCL]],#REF!,"ok")</f>
        <v>#REF!</v>
      </c>
      <c r="H110" s="81" t="e">
        <f>COUNTIFS(#REF!,TabClienteLocalidade18[[#This Row],[Localidade]],#REF!,TabClienteLocalidade18[[#This Row],[Cliente]],#REF!,TabClienteLocalidade18[[#Headers],[SBDPT-SPT]],#REF!,"ok")</f>
        <v>#REF!</v>
      </c>
      <c r="I110" s="81" t="e">
        <f>COUNTIFS(#REF!,TabClienteLocalidade18[[#This Row],[Localidade]],#REF!,TabClienteLocalidade18[[#This Row],[Cliente]],#REF!,TabClienteLocalidade18[[#Headers],[SBPAC-SPC]],#REF!,"ok")</f>
        <v>#REF!</v>
      </c>
      <c r="J110" s="81" t="e">
        <f>COUNTIFS(#REF!,TabClienteLocalidade18[[#This Row],[Localidade]],#REF!,TabClienteLocalidade18[[#This Row],[Cliente]],#REF!,TabClienteLocalidade18[[#Headers],[SBSEG-MCA]],#REF!,"ok")</f>
        <v>#REF!</v>
      </c>
      <c r="K110" s="81" t="e">
        <f>COUNTIFS(#REF!,TabClienteLocalidade18[[#This Row],[Localidade]],#REF!,TabClienteLocalidade18[[#This Row],[Cliente]],#REF!,TabClienteLocalidade18[[#Headers],[SBDSD-SDS]],#REF!,"ok")</f>
        <v>#REF!</v>
      </c>
      <c r="L110" s="81" t="e">
        <f>COUNTIFS(#REF!,TabClienteLocalidade18[[#This Row],[Localidade]],#REF!,TabClienteLocalidade18[[#This Row],[Cliente]],#REF!,TabClienteLocalidade18[[#Headers],[SBDXC-SDX]],#REF!,"ok")</f>
        <v>#REF!</v>
      </c>
      <c r="M110" s="81" t="e">
        <f>SUM(TabClienteLocalidade18[[#This Row],[SBGCL-SCL]:[SBDXC-SDX]])</f>
        <v>#REF!</v>
      </c>
      <c r="N110" s="81" t="e">
        <f>VLOOKUP(#REF!,Tabela20[],4,FALSE)</f>
        <v>#REF!</v>
      </c>
      <c r="O110" s="81"/>
      <c r="P110" s="24" t="str">
        <f>IF(TabClienteLocalidade18[[#This Row],[Cliente]]="","",TabClienteLocalidade18[[#This Row],[Cliente]]&amp;"-"&amp;TabClienteLocalidade18[[#This Row],[Localidade]])</f>
        <v>CAGEPA-ALGODAO DE JANDAIRA</v>
      </c>
    </row>
    <row r="111" spans="1:16" x14ac:dyDescent="0.25">
      <c r="A111" s="75" t="s">
        <v>1360</v>
      </c>
      <c r="B111" s="77" t="s">
        <v>32</v>
      </c>
      <c r="C111" s="80"/>
      <c r="D111" s="19" t="s">
        <v>1493</v>
      </c>
      <c r="E111" s="76" t="s">
        <v>3143</v>
      </c>
      <c r="F111" s="76"/>
      <c r="G111" s="78" t="e">
        <f>COUNTIFS(#REF!,TabClienteLocalidade18[[#This Row],[Localidade]],#REF!,TabClienteLocalidade18[[#This Row],[Cliente]],#REF!,TabClienteLocalidade18[[#Headers],[SBGCL-SCL]],#REF!,"ok")</f>
        <v>#REF!</v>
      </c>
      <c r="H111" s="81" t="e">
        <f>COUNTIFS(#REF!,TabClienteLocalidade18[[#This Row],[Localidade]],#REF!,TabClienteLocalidade18[[#This Row],[Cliente]],#REF!,TabClienteLocalidade18[[#Headers],[SBDPT-SPT]],#REF!,"ok")</f>
        <v>#REF!</v>
      </c>
      <c r="I111" s="81" t="e">
        <f>COUNTIFS(#REF!,TabClienteLocalidade18[[#This Row],[Localidade]],#REF!,TabClienteLocalidade18[[#This Row],[Cliente]],#REF!,TabClienteLocalidade18[[#Headers],[SBPAC-SPC]],#REF!,"ok")</f>
        <v>#REF!</v>
      </c>
      <c r="J111" s="81" t="e">
        <f>COUNTIFS(#REF!,TabClienteLocalidade18[[#This Row],[Localidade]],#REF!,TabClienteLocalidade18[[#This Row],[Cliente]],#REF!,TabClienteLocalidade18[[#Headers],[SBSEG-MCA]],#REF!,"ok")</f>
        <v>#REF!</v>
      </c>
      <c r="K111" s="81" t="e">
        <f>COUNTIFS(#REF!,TabClienteLocalidade18[[#This Row],[Localidade]],#REF!,TabClienteLocalidade18[[#This Row],[Cliente]],#REF!,TabClienteLocalidade18[[#Headers],[SBDSD-SDS]],#REF!,"ok")</f>
        <v>#REF!</v>
      </c>
      <c r="L111" s="81" t="e">
        <f>COUNTIFS(#REF!,TabClienteLocalidade18[[#This Row],[Localidade]],#REF!,TabClienteLocalidade18[[#This Row],[Cliente]],#REF!,TabClienteLocalidade18[[#Headers],[SBDXC-SDX]],#REF!,"ok")</f>
        <v>#REF!</v>
      </c>
      <c r="M111" s="81" t="e">
        <f>SUM(TabClienteLocalidade18[[#This Row],[SBGCL-SCL]:[SBDXC-SDX]])</f>
        <v>#REF!</v>
      </c>
      <c r="N111" s="81" t="e">
        <f>VLOOKUP(#REF!,Tabela20[],4,FALSE)</f>
        <v>#REF!</v>
      </c>
      <c r="O111" s="81"/>
      <c r="P111" s="24" t="str">
        <f>IF(TabClienteLocalidade18[[#This Row],[Cliente]]="","",TabClienteLocalidade18[[#This Row],[Cliente]]&amp;"-"&amp;TabClienteLocalidade18[[#This Row],[Localidade]])</f>
        <v>CAGEPA-ALHANDRA CLORAÇAO</v>
      </c>
    </row>
    <row r="112" spans="1:16" x14ac:dyDescent="0.25">
      <c r="A112" s="75" t="s">
        <v>1361</v>
      </c>
      <c r="B112" s="77" t="s">
        <v>32</v>
      </c>
      <c r="C112" s="80"/>
      <c r="D112" s="19" t="s">
        <v>1494</v>
      </c>
      <c r="E112" s="76" t="s">
        <v>3143</v>
      </c>
      <c r="F112" s="76"/>
      <c r="G112" s="78" t="e">
        <f>COUNTIFS(#REF!,TabClienteLocalidade18[[#This Row],[Localidade]],#REF!,TabClienteLocalidade18[[#This Row],[Cliente]],#REF!,TabClienteLocalidade18[[#Headers],[SBGCL-SCL]],#REF!,"ok")</f>
        <v>#REF!</v>
      </c>
      <c r="H112" s="81" t="e">
        <f>COUNTIFS(#REF!,TabClienteLocalidade18[[#This Row],[Localidade]],#REF!,TabClienteLocalidade18[[#This Row],[Cliente]],#REF!,TabClienteLocalidade18[[#Headers],[SBDPT-SPT]],#REF!,"ok")</f>
        <v>#REF!</v>
      </c>
      <c r="I112" s="81" t="e">
        <f>COUNTIFS(#REF!,TabClienteLocalidade18[[#This Row],[Localidade]],#REF!,TabClienteLocalidade18[[#This Row],[Cliente]],#REF!,TabClienteLocalidade18[[#Headers],[SBPAC-SPC]],#REF!,"ok")</f>
        <v>#REF!</v>
      </c>
      <c r="J112" s="81" t="e">
        <f>COUNTIFS(#REF!,TabClienteLocalidade18[[#This Row],[Localidade]],#REF!,TabClienteLocalidade18[[#This Row],[Cliente]],#REF!,TabClienteLocalidade18[[#Headers],[SBSEG-MCA]],#REF!,"ok")</f>
        <v>#REF!</v>
      </c>
      <c r="K112" s="81" t="e">
        <f>COUNTIFS(#REF!,TabClienteLocalidade18[[#This Row],[Localidade]],#REF!,TabClienteLocalidade18[[#This Row],[Cliente]],#REF!,TabClienteLocalidade18[[#Headers],[SBDSD-SDS]],#REF!,"ok")</f>
        <v>#REF!</v>
      </c>
      <c r="L112" s="81" t="e">
        <f>COUNTIFS(#REF!,TabClienteLocalidade18[[#This Row],[Localidade]],#REF!,TabClienteLocalidade18[[#This Row],[Cliente]],#REF!,TabClienteLocalidade18[[#Headers],[SBDXC-SDX]],#REF!,"ok")</f>
        <v>#REF!</v>
      </c>
      <c r="M112" s="81" t="e">
        <f>SUM(TabClienteLocalidade18[[#This Row],[SBGCL-SCL]:[SBDXC-SDX]])</f>
        <v>#REF!</v>
      </c>
      <c r="N112" s="81" t="e">
        <f>VLOOKUP(#REF!,Tabela20[],4,FALSE)</f>
        <v>#REF!</v>
      </c>
      <c r="O112" s="81"/>
      <c r="P112" s="24" t="str">
        <f>IF(TabClienteLocalidade18[[#This Row],[Cliente]]="","",TabClienteLocalidade18[[#This Row],[Cliente]]&amp;"-"&amp;TabClienteLocalidade18[[#This Row],[Localidade]])</f>
        <v>CAGEPA-ALHANDRA PRE-CLORAÇAO</v>
      </c>
    </row>
    <row r="113" spans="1:16" x14ac:dyDescent="0.25">
      <c r="A113" s="75" t="s">
        <v>1362</v>
      </c>
      <c r="B113" s="77" t="s">
        <v>32</v>
      </c>
      <c r="C113" s="80"/>
      <c r="D113" s="19" t="s">
        <v>428</v>
      </c>
      <c r="E113" s="76" t="s">
        <v>3143</v>
      </c>
      <c r="F113" s="76"/>
      <c r="G113" s="78" t="e">
        <f>COUNTIFS(#REF!,TabClienteLocalidade18[[#This Row],[Localidade]],#REF!,TabClienteLocalidade18[[#This Row],[Cliente]],#REF!,TabClienteLocalidade18[[#Headers],[SBGCL-SCL]],#REF!,"ok")</f>
        <v>#REF!</v>
      </c>
      <c r="H113" s="81" t="e">
        <f>COUNTIFS(#REF!,TabClienteLocalidade18[[#This Row],[Localidade]],#REF!,TabClienteLocalidade18[[#This Row],[Cliente]],#REF!,TabClienteLocalidade18[[#Headers],[SBDPT-SPT]],#REF!,"ok")</f>
        <v>#REF!</v>
      </c>
      <c r="I113" s="81" t="e">
        <f>COUNTIFS(#REF!,TabClienteLocalidade18[[#This Row],[Localidade]],#REF!,TabClienteLocalidade18[[#This Row],[Cliente]],#REF!,TabClienteLocalidade18[[#Headers],[SBPAC-SPC]],#REF!,"ok")</f>
        <v>#REF!</v>
      </c>
      <c r="J113" s="81" t="e">
        <f>COUNTIFS(#REF!,TabClienteLocalidade18[[#This Row],[Localidade]],#REF!,TabClienteLocalidade18[[#This Row],[Cliente]],#REF!,TabClienteLocalidade18[[#Headers],[SBSEG-MCA]],#REF!,"ok")</f>
        <v>#REF!</v>
      </c>
      <c r="K113" s="81" t="e">
        <f>COUNTIFS(#REF!,TabClienteLocalidade18[[#This Row],[Localidade]],#REF!,TabClienteLocalidade18[[#This Row],[Cliente]],#REF!,TabClienteLocalidade18[[#Headers],[SBDSD-SDS]],#REF!,"ok")</f>
        <v>#REF!</v>
      </c>
      <c r="L113" s="81" t="e">
        <f>COUNTIFS(#REF!,TabClienteLocalidade18[[#This Row],[Localidade]],#REF!,TabClienteLocalidade18[[#This Row],[Cliente]],#REF!,TabClienteLocalidade18[[#Headers],[SBDXC-SDX]],#REF!,"ok")</f>
        <v>#REF!</v>
      </c>
      <c r="M113" s="81" t="e">
        <f>SUM(TabClienteLocalidade18[[#This Row],[SBGCL-SCL]:[SBDXC-SDX]])</f>
        <v>#REF!</v>
      </c>
      <c r="N113" s="81" t="e">
        <f>VLOOKUP(#REF!,Tabela20[],4,FALSE)</f>
        <v>#REF!</v>
      </c>
      <c r="O113" s="81"/>
      <c r="P113" s="24" t="str">
        <f>IF(TabClienteLocalidade18[[#This Row],[Cliente]]="","",TabClienteLocalidade18[[#This Row],[Cliente]]&amp;"-"&amp;TabClienteLocalidade18[[#This Row],[Localidade]])</f>
        <v>CAGEPA-APARECIDA</v>
      </c>
    </row>
    <row r="114" spans="1:16" x14ac:dyDescent="0.25">
      <c r="A114" s="75" t="s">
        <v>1363</v>
      </c>
      <c r="B114" s="77" t="s">
        <v>32</v>
      </c>
      <c r="C114" s="80"/>
      <c r="D114" s="19" t="s">
        <v>429</v>
      </c>
      <c r="E114" s="76" t="s">
        <v>3143</v>
      </c>
      <c r="F114" s="76"/>
      <c r="G114" s="78" t="e">
        <f>COUNTIFS(#REF!,TabClienteLocalidade18[[#This Row],[Localidade]],#REF!,TabClienteLocalidade18[[#This Row],[Cliente]],#REF!,TabClienteLocalidade18[[#Headers],[SBGCL-SCL]],#REF!,"ok")</f>
        <v>#REF!</v>
      </c>
      <c r="H114" s="81" t="e">
        <f>COUNTIFS(#REF!,TabClienteLocalidade18[[#This Row],[Localidade]],#REF!,TabClienteLocalidade18[[#This Row],[Cliente]],#REF!,TabClienteLocalidade18[[#Headers],[SBDPT-SPT]],#REF!,"ok")</f>
        <v>#REF!</v>
      </c>
      <c r="I114" s="81" t="e">
        <f>COUNTIFS(#REF!,TabClienteLocalidade18[[#This Row],[Localidade]],#REF!,TabClienteLocalidade18[[#This Row],[Cliente]],#REF!,TabClienteLocalidade18[[#Headers],[SBPAC-SPC]],#REF!,"ok")</f>
        <v>#REF!</v>
      </c>
      <c r="J114" s="81" t="e">
        <f>COUNTIFS(#REF!,TabClienteLocalidade18[[#This Row],[Localidade]],#REF!,TabClienteLocalidade18[[#This Row],[Cliente]],#REF!,TabClienteLocalidade18[[#Headers],[SBSEG-MCA]],#REF!,"ok")</f>
        <v>#REF!</v>
      </c>
      <c r="K114" s="81" t="e">
        <f>COUNTIFS(#REF!,TabClienteLocalidade18[[#This Row],[Localidade]],#REF!,TabClienteLocalidade18[[#This Row],[Cliente]],#REF!,TabClienteLocalidade18[[#Headers],[SBDSD-SDS]],#REF!,"ok")</f>
        <v>#REF!</v>
      </c>
      <c r="L114" s="81" t="e">
        <f>COUNTIFS(#REF!,TabClienteLocalidade18[[#This Row],[Localidade]],#REF!,TabClienteLocalidade18[[#This Row],[Cliente]],#REF!,TabClienteLocalidade18[[#Headers],[SBDXC-SDX]],#REF!,"ok")</f>
        <v>#REF!</v>
      </c>
      <c r="M114" s="81" t="e">
        <f>SUM(TabClienteLocalidade18[[#This Row],[SBGCL-SCL]:[SBDXC-SDX]])</f>
        <v>#REF!</v>
      </c>
      <c r="N114" s="81" t="e">
        <f>VLOOKUP(#REF!,Tabela20[],4,FALSE)</f>
        <v>#REF!</v>
      </c>
      <c r="O114" s="81"/>
      <c r="P114" s="24" t="str">
        <f>IF(TabClienteLocalidade18[[#This Row],[Cliente]]="","",TabClienteLocalidade18[[#This Row],[Cliente]]&amp;"-"&amp;TabClienteLocalidade18[[#This Row],[Localidade]])</f>
        <v>CAGEPA-ARARA</v>
      </c>
    </row>
    <row r="115" spans="1:16" x14ac:dyDescent="0.25">
      <c r="A115" s="2" t="s">
        <v>557</v>
      </c>
      <c r="B115" s="5" t="s">
        <v>32</v>
      </c>
      <c r="C115" s="5" t="s">
        <v>161</v>
      </c>
      <c r="D115" s="19" t="s">
        <v>430</v>
      </c>
      <c r="E115" s="76" t="s">
        <v>3143</v>
      </c>
      <c r="F115" s="76"/>
      <c r="G115" s="78" t="e">
        <f>COUNTIFS(#REF!,TabClienteLocalidade18[[#This Row],[Localidade]],#REF!,TabClienteLocalidade18[[#This Row],[Cliente]],#REF!,TabClienteLocalidade18[[#Headers],[SBGCL-SCL]],#REF!,"ok")</f>
        <v>#REF!</v>
      </c>
      <c r="H115" s="81" t="e">
        <f>COUNTIFS(#REF!,TabClienteLocalidade18[[#This Row],[Localidade]],#REF!,TabClienteLocalidade18[[#This Row],[Cliente]],#REF!,TabClienteLocalidade18[[#Headers],[SBDPT-SPT]],#REF!,"ok")</f>
        <v>#REF!</v>
      </c>
      <c r="I115" s="81" t="e">
        <f>COUNTIFS(#REF!,TabClienteLocalidade18[[#This Row],[Localidade]],#REF!,TabClienteLocalidade18[[#This Row],[Cliente]],#REF!,TabClienteLocalidade18[[#Headers],[SBPAC-SPC]],#REF!,"ok")</f>
        <v>#REF!</v>
      </c>
      <c r="J115" s="81" t="e">
        <f>COUNTIFS(#REF!,TabClienteLocalidade18[[#This Row],[Localidade]],#REF!,TabClienteLocalidade18[[#This Row],[Cliente]],#REF!,TabClienteLocalidade18[[#Headers],[SBSEG-MCA]],#REF!,"ok")</f>
        <v>#REF!</v>
      </c>
      <c r="K115" s="81" t="e">
        <f>COUNTIFS(#REF!,TabClienteLocalidade18[[#This Row],[Localidade]],#REF!,TabClienteLocalidade18[[#This Row],[Cliente]],#REF!,TabClienteLocalidade18[[#Headers],[SBDSD-SDS]],#REF!,"ok")</f>
        <v>#REF!</v>
      </c>
      <c r="L115" s="81" t="e">
        <f>COUNTIFS(#REF!,TabClienteLocalidade18[[#This Row],[Localidade]],#REF!,TabClienteLocalidade18[[#This Row],[Cliente]],#REF!,TabClienteLocalidade18[[#Headers],[SBDXC-SDX]],#REF!,"ok")</f>
        <v>#REF!</v>
      </c>
      <c r="M115" s="81" t="e">
        <f>SUM(TabClienteLocalidade18[[#This Row],[SBGCL-SCL]:[SBDXC-SDX]])</f>
        <v>#REF!</v>
      </c>
      <c r="N115" s="81" t="e">
        <f>VLOOKUP(#REF!,Tabela20[],4,FALSE)</f>
        <v>#REF!</v>
      </c>
      <c r="O115" s="81"/>
      <c r="P115" s="81" t="str">
        <f>IF(TabClienteLocalidade18[[#This Row],[Cliente]]="","",TabClienteLocalidade18[[#This Row],[Cliente]]&amp;"-"&amp;TabClienteLocalidade18[[#This Row],[Localidade]])</f>
        <v>CAGEPA-AREIA</v>
      </c>
    </row>
    <row r="116" spans="1:16" x14ac:dyDescent="0.25">
      <c r="A116" s="75" t="s">
        <v>1364</v>
      </c>
      <c r="B116" s="77" t="s">
        <v>32</v>
      </c>
      <c r="C116" s="80"/>
      <c r="D116" s="19" t="s">
        <v>431</v>
      </c>
      <c r="E116" s="76" t="s">
        <v>3143</v>
      </c>
      <c r="F116" s="76"/>
      <c r="G116" s="78" t="e">
        <f>COUNTIFS(#REF!,TabClienteLocalidade18[[#This Row],[Localidade]],#REF!,TabClienteLocalidade18[[#This Row],[Cliente]],#REF!,TabClienteLocalidade18[[#Headers],[SBGCL-SCL]],#REF!,"ok")</f>
        <v>#REF!</v>
      </c>
      <c r="H116" s="81" t="e">
        <f>COUNTIFS(#REF!,TabClienteLocalidade18[[#This Row],[Localidade]],#REF!,TabClienteLocalidade18[[#This Row],[Cliente]],#REF!,TabClienteLocalidade18[[#Headers],[SBDPT-SPT]],#REF!,"ok")</f>
        <v>#REF!</v>
      </c>
      <c r="I116" s="81" t="e">
        <f>COUNTIFS(#REF!,TabClienteLocalidade18[[#This Row],[Localidade]],#REF!,TabClienteLocalidade18[[#This Row],[Cliente]],#REF!,TabClienteLocalidade18[[#Headers],[SBPAC-SPC]],#REF!,"ok")</f>
        <v>#REF!</v>
      </c>
      <c r="J116" s="81" t="e">
        <f>COUNTIFS(#REF!,TabClienteLocalidade18[[#This Row],[Localidade]],#REF!,TabClienteLocalidade18[[#This Row],[Cliente]],#REF!,TabClienteLocalidade18[[#Headers],[SBSEG-MCA]],#REF!,"ok")</f>
        <v>#REF!</v>
      </c>
      <c r="K116" s="81" t="e">
        <f>COUNTIFS(#REF!,TabClienteLocalidade18[[#This Row],[Localidade]],#REF!,TabClienteLocalidade18[[#This Row],[Cliente]],#REF!,TabClienteLocalidade18[[#Headers],[SBDSD-SDS]],#REF!,"ok")</f>
        <v>#REF!</v>
      </c>
      <c r="L116" s="81" t="e">
        <f>COUNTIFS(#REF!,TabClienteLocalidade18[[#This Row],[Localidade]],#REF!,TabClienteLocalidade18[[#This Row],[Cliente]],#REF!,TabClienteLocalidade18[[#Headers],[SBDXC-SDX]],#REF!,"ok")</f>
        <v>#REF!</v>
      </c>
      <c r="M116" s="81" t="e">
        <f>SUM(TabClienteLocalidade18[[#This Row],[SBGCL-SCL]:[SBDXC-SDX]])</f>
        <v>#REF!</v>
      </c>
      <c r="N116" s="81" t="e">
        <f>VLOOKUP(#REF!,Tabela20[],4,FALSE)</f>
        <v>#REF!</v>
      </c>
      <c r="O116" s="81"/>
      <c r="P116" s="24" t="str">
        <f>IF(TabClienteLocalidade18[[#This Row],[Cliente]]="","",TabClienteLocalidade18[[#This Row],[Cliente]]&amp;"-"&amp;TabClienteLocalidade18[[#This Row],[Localidade]])</f>
        <v>CAGEPA-AREIAL</v>
      </c>
    </row>
    <row r="117" spans="1:16" x14ac:dyDescent="0.25">
      <c r="A117" s="2" t="s">
        <v>1109</v>
      </c>
      <c r="B117" s="47" t="s">
        <v>32</v>
      </c>
      <c r="C117" s="47" t="s">
        <v>161</v>
      </c>
      <c r="D117" s="19" t="s">
        <v>432</v>
      </c>
      <c r="E117" s="76" t="s">
        <v>3143</v>
      </c>
      <c r="F117" s="76"/>
      <c r="G117" s="78" t="e">
        <f>COUNTIFS(#REF!,TabClienteLocalidade18[[#This Row],[Localidade]],#REF!,TabClienteLocalidade18[[#This Row],[Cliente]],#REF!,TabClienteLocalidade18[[#Headers],[SBGCL-SCL]],#REF!,"ok")</f>
        <v>#REF!</v>
      </c>
      <c r="H117" s="48" t="e">
        <f>COUNTIFS(#REF!,TabClienteLocalidade18[[#This Row],[Localidade]],#REF!,TabClienteLocalidade18[[#This Row],[Cliente]],#REF!,TabClienteLocalidade18[[#Headers],[SBDPT-SPT]],#REF!,"ok")</f>
        <v>#REF!</v>
      </c>
      <c r="I117" s="48" t="e">
        <f>COUNTIFS(#REF!,TabClienteLocalidade18[[#This Row],[Localidade]],#REF!,TabClienteLocalidade18[[#This Row],[Cliente]],#REF!,TabClienteLocalidade18[[#Headers],[SBPAC-SPC]],#REF!,"ok")</f>
        <v>#REF!</v>
      </c>
      <c r="J117" s="48" t="e">
        <f>COUNTIFS(#REF!,TabClienteLocalidade18[[#This Row],[Localidade]],#REF!,TabClienteLocalidade18[[#This Row],[Cliente]],#REF!,TabClienteLocalidade18[[#Headers],[SBSEG-MCA]],#REF!,"ok")</f>
        <v>#REF!</v>
      </c>
      <c r="K117" s="48" t="e">
        <f>COUNTIFS(#REF!,TabClienteLocalidade18[[#This Row],[Localidade]],#REF!,TabClienteLocalidade18[[#This Row],[Cliente]],#REF!,TabClienteLocalidade18[[#Headers],[SBDSD-SDS]],#REF!,"ok")</f>
        <v>#REF!</v>
      </c>
      <c r="L117" s="48" t="e">
        <f>COUNTIFS(#REF!,TabClienteLocalidade18[[#This Row],[Localidade]],#REF!,TabClienteLocalidade18[[#This Row],[Cliente]],#REF!,TabClienteLocalidade18[[#Headers],[SBDXC-SDX]],#REF!,"ok")</f>
        <v>#REF!</v>
      </c>
      <c r="M117" s="48" t="e">
        <f>SUM(TabClienteLocalidade18[[#This Row],[SBGCL-SCL]:[SBDXC-SDX]])</f>
        <v>#REF!</v>
      </c>
      <c r="N117" s="24" t="e">
        <f>VLOOKUP(#REF!,Tabela20[],4,FALSE)</f>
        <v>#REF!</v>
      </c>
      <c r="O117" s="68">
        <v>22</v>
      </c>
      <c r="P117" s="24" t="str">
        <f>IF(TabClienteLocalidade18[[#This Row],[Cliente]]="","",TabClienteLocalidade18[[#This Row],[Cliente]]&amp;"-"&amp;TabClienteLocalidade18[[#This Row],[Localidade]])</f>
        <v>CAGEPA-AROEIRAS</v>
      </c>
    </row>
    <row r="118" spans="1:16" x14ac:dyDescent="0.25">
      <c r="A118" s="75" t="s">
        <v>1365</v>
      </c>
      <c r="B118" s="77" t="s">
        <v>32</v>
      </c>
      <c r="C118" s="80"/>
      <c r="D118" s="19" t="s">
        <v>433</v>
      </c>
      <c r="E118" s="76" t="s">
        <v>3143</v>
      </c>
      <c r="F118" s="76"/>
      <c r="G118" s="78" t="e">
        <f>COUNTIFS(#REF!,TabClienteLocalidade18[[#This Row],[Localidade]],#REF!,TabClienteLocalidade18[[#This Row],[Cliente]],#REF!,TabClienteLocalidade18[[#Headers],[SBGCL-SCL]],#REF!,"ok")</f>
        <v>#REF!</v>
      </c>
      <c r="H118" s="81" t="e">
        <f>COUNTIFS(#REF!,TabClienteLocalidade18[[#This Row],[Localidade]],#REF!,TabClienteLocalidade18[[#This Row],[Cliente]],#REF!,TabClienteLocalidade18[[#Headers],[SBDPT-SPT]],#REF!,"ok")</f>
        <v>#REF!</v>
      </c>
      <c r="I118" s="81" t="e">
        <f>COUNTIFS(#REF!,TabClienteLocalidade18[[#This Row],[Localidade]],#REF!,TabClienteLocalidade18[[#This Row],[Cliente]],#REF!,TabClienteLocalidade18[[#Headers],[SBPAC-SPC]],#REF!,"ok")</f>
        <v>#REF!</v>
      </c>
      <c r="J118" s="81" t="e">
        <f>COUNTIFS(#REF!,TabClienteLocalidade18[[#This Row],[Localidade]],#REF!,TabClienteLocalidade18[[#This Row],[Cliente]],#REF!,TabClienteLocalidade18[[#Headers],[SBSEG-MCA]],#REF!,"ok")</f>
        <v>#REF!</v>
      </c>
      <c r="K118" s="81" t="e">
        <f>COUNTIFS(#REF!,TabClienteLocalidade18[[#This Row],[Localidade]],#REF!,TabClienteLocalidade18[[#This Row],[Cliente]],#REF!,TabClienteLocalidade18[[#Headers],[SBDSD-SDS]],#REF!,"ok")</f>
        <v>#REF!</v>
      </c>
      <c r="L118" s="81" t="e">
        <f>COUNTIFS(#REF!,TabClienteLocalidade18[[#This Row],[Localidade]],#REF!,TabClienteLocalidade18[[#This Row],[Cliente]],#REF!,TabClienteLocalidade18[[#Headers],[SBDXC-SDX]],#REF!,"ok")</f>
        <v>#REF!</v>
      </c>
      <c r="M118" s="81" t="e">
        <f>SUM(TabClienteLocalidade18[[#This Row],[SBGCL-SCL]:[SBDXC-SDX]])</f>
        <v>#REF!</v>
      </c>
      <c r="N118" s="81" t="e">
        <f>VLOOKUP(#REF!,Tabela20[],4,FALSE)</f>
        <v>#REF!</v>
      </c>
      <c r="O118" s="81"/>
      <c r="P118" s="24" t="str">
        <f>IF(TabClienteLocalidade18[[#This Row],[Cliente]]="","",TabClienteLocalidade18[[#This Row],[Cliente]]&amp;"-"&amp;TabClienteLocalidade18[[#This Row],[Localidade]])</f>
        <v>CAGEPA-BANANEIRAS</v>
      </c>
    </row>
    <row r="119" spans="1:16" x14ac:dyDescent="0.25">
      <c r="A119" s="75" t="s">
        <v>1366</v>
      </c>
      <c r="B119" s="77" t="s">
        <v>32</v>
      </c>
      <c r="C119" s="80"/>
      <c r="D119" s="19" t="s">
        <v>434</v>
      </c>
      <c r="E119" s="76" t="s">
        <v>3143</v>
      </c>
      <c r="F119" s="76"/>
      <c r="G119" s="78" t="e">
        <f>COUNTIFS(#REF!,TabClienteLocalidade18[[#This Row],[Localidade]],#REF!,TabClienteLocalidade18[[#This Row],[Cliente]],#REF!,TabClienteLocalidade18[[#Headers],[SBGCL-SCL]],#REF!,"ok")</f>
        <v>#REF!</v>
      </c>
      <c r="H119" s="81" t="e">
        <f>COUNTIFS(#REF!,TabClienteLocalidade18[[#This Row],[Localidade]],#REF!,TabClienteLocalidade18[[#This Row],[Cliente]],#REF!,TabClienteLocalidade18[[#Headers],[SBDPT-SPT]],#REF!,"ok")</f>
        <v>#REF!</v>
      </c>
      <c r="I119" s="81" t="e">
        <f>COUNTIFS(#REF!,TabClienteLocalidade18[[#This Row],[Localidade]],#REF!,TabClienteLocalidade18[[#This Row],[Cliente]],#REF!,TabClienteLocalidade18[[#Headers],[SBPAC-SPC]],#REF!,"ok")</f>
        <v>#REF!</v>
      </c>
      <c r="J119" s="81" t="e">
        <f>COUNTIFS(#REF!,TabClienteLocalidade18[[#This Row],[Localidade]],#REF!,TabClienteLocalidade18[[#This Row],[Cliente]],#REF!,TabClienteLocalidade18[[#Headers],[SBSEG-MCA]],#REF!,"ok")</f>
        <v>#REF!</v>
      </c>
      <c r="K119" s="81" t="e">
        <f>COUNTIFS(#REF!,TabClienteLocalidade18[[#This Row],[Localidade]],#REF!,TabClienteLocalidade18[[#This Row],[Cliente]],#REF!,TabClienteLocalidade18[[#Headers],[SBDSD-SDS]],#REF!,"ok")</f>
        <v>#REF!</v>
      </c>
      <c r="L119" s="81" t="e">
        <f>COUNTIFS(#REF!,TabClienteLocalidade18[[#This Row],[Localidade]],#REF!,TabClienteLocalidade18[[#This Row],[Cliente]],#REF!,TabClienteLocalidade18[[#Headers],[SBDXC-SDX]],#REF!,"ok")</f>
        <v>#REF!</v>
      </c>
      <c r="M119" s="81" t="e">
        <f>SUM(TabClienteLocalidade18[[#This Row],[SBGCL-SCL]:[SBDXC-SDX]])</f>
        <v>#REF!</v>
      </c>
      <c r="N119" s="81" t="e">
        <f>VLOOKUP(#REF!,Tabela20[],4,FALSE)</f>
        <v>#REF!</v>
      </c>
      <c r="O119" s="81"/>
      <c r="P119" s="24" t="str">
        <f>IF(TabClienteLocalidade18[[#This Row],[Cliente]]="","",TabClienteLocalidade18[[#This Row],[Cliente]]&amp;"-"&amp;TabClienteLocalidade18[[#This Row],[Localidade]])</f>
        <v>CAGEPA-BARRA DE SANTA ROSA</v>
      </c>
    </row>
    <row r="120" spans="1:16" x14ac:dyDescent="0.25">
      <c r="A120" s="72" t="s">
        <v>1168</v>
      </c>
      <c r="B120" s="70" t="s">
        <v>32</v>
      </c>
      <c r="C120" s="70" t="s">
        <v>161</v>
      </c>
      <c r="D120" s="19" t="s">
        <v>1496</v>
      </c>
      <c r="E120" s="76" t="s">
        <v>3143</v>
      </c>
      <c r="F120" s="76"/>
      <c r="G120" s="78" t="e">
        <f>COUNTIFS(#REF!,TabClienteLocalidade18[[#This Row],[Localidade]],#REF!,TabClienteLocalidade18[[#This Row],[Cliente]],#REF!,TabClienteLocalidade18[[#Headers],[SBGCL-SCL]],#REF!,"ok")</f>
        <v>#REF!</v>
      </c>
      <c r="H120" s="48" t="e">
        <f>COUNTIFS(#REF!,TabClienteLocalidade18[[#This Row],[Localidade]],#REF!,TabClienteLocalidade18[[#This Row],[Cliente]],#REF!,TabClienteLocalidade18[[#Headers],[SBDPT-SPT]],#REF!,"ok")</f>
        <v>#REF!</v>
      </c>
      <c r="I120" s="48" t="e">
        <f>COUNTIFS(#REF!,TabClienteLocalidade18[[#This Row],[Localidade]],#REF!,TabClienteLocalidade18[[#This Row],[Cliente]],#REF!,TabClienteLocalidade18[[#Headers],[SBPAC-SPC]],#REF!,"ok")</f>
        <v>#REF!</v>
      </c>
      <c r="J120" s="48" t="e">
        <f>COUNTIFS(#REF!,TabClienteLocalidade18[[#This Row],[Localidade]],#REF!,TabClienteLocalidade18[[#This Row],[Cliente]],#REF!,TabClienteLocalidade18[[#Headers],[SBSEG-MCA]],#REF!,"ok")</f>
        <v>#REF!</v>
      </c>
      <c r="K120" s="48" t="e">
        <f>COUNTIFS(#REF!,TabClienteLocalidade18[[#This Row],[Localidade]],#REF!,TabClienteLocalidade18[[#This Row],[Cliente]],#REF!,TabClienteLocalidade18[[#Headers],[SBDSD-SDS]],#REF!,"ok")</f>
        <v>#REF!</v>
      </c>
      <c r="L120" s="48" t="e">
        <f>COUNTIFS(#REF!,TabClienteLocalidade18[[#This Row],[Localidade]],#REF!,TabClienteLocalidade18[[#This Row],[Cliente]],#REF!,TabClienteLocalidade18[[#Headers],[SBDXC-SDX]],#REF!,"ok")</f>
        <v>#REF!</v>
      </c>
      <c r="M120" s="48" t="e">
        <f>SUM(TabClienteLocalidade18[[#This Row],[SBGCL-SCL]:[SBDXC-SDX]])</f>
        <v>#REF!</v>
      </c>
      <c r="N120" s="24" t="e">
        <f>VLOOKUP(#REF!,Tabela20[],4,FALSE)</f>
        <v>#REF!</v>
      </c>
      <c r="O120" s="68"/>
      <c r="P120" s="24" t="str">
        <f>IF(TabClienteLocalidade18[[#This Row],[Cliente]]="","",TabClienteLocalidade18[[#This Row],[Cliente]]&amp;"-"&amp;TabClienteLocalidade18[[#This Row],[Localidade]])</f>
        <v>CAGEPA-BARRA SAO MIGUEL</v>
      </c>
    </row>
    <row r="121" spans="1:16" x14ac:dyDescent="0.25">
      <c r="A121" s="75" t="s">
        <v>1367</v>
      </c>
      <c r="B121" s="77" t="s">
        <v>32</v>
      </c>
      <c r="C121" s="80"/>
      <c r="D121" s="19" t="s">
        <v>1527</v>
      </c>
      <c r="E121" s="76" t="s">
        <v>3143</v>
      </c>
      <c r="F121" s="76"/>
      <c r="G121" s="78" t="e">
        <f>COUNTIFS(#REF!,TabClienteLocalidade18[[#This Row],[Localidade]],#REF!,TabClienteLocalidade18[[#This Row],[Cliente]],#REF!,TabClienteLocalidade18[[#Headers],[SBGCL-SCL]],#REF!,"ok")</f>
        <v>#REF!</v>
      </c>
      <c r="H121" s="81" t="e">
        <f>COUNTIFS(#REF!,TabClienteLocalidade18[[#This Row],[Localidade]],#REF!,TabClienteLocalidade18[[#This Row],[Cliente]],#REF!,TabClienteLocalidade18[[#Headers],[SBDPT-SPT]],#REF!,"ok")</f>
        <v>#REF!</v>
      </c>
      <c r="I121" s="81" t="e">
        <f>COUNTIFS(#REF!,TabClienteLocalidade18[[#This Row],[Localidade]],#REF!,TabClienteLocalidade18[[#This Row],[Cliente]],#REF!,TabClienteLocalidade18[[#Headers],[SBPAC-SPC]],#REF!,"ok")</f>
        <v>#REF!</v>
      </c>
      <c r="J121" s="81" t="e">
        <f>COUNTIFS(#REF!,TabClienteLocalidade18[[#This Row],[Localidade]],#REF!,TabClienteLocalidade18[[#This Row],[Cliente]],#REF!,TabClienteLocalidade18[[#Headers],[SBSEG-MCA]],#REF!,"ok")</f>
        <v>#REF!</v>
      </c>
      <c r="K121" s="81" t="e">
        <f>COUNTIFS(#REF!,TabClienteLocalidade18[[#This Row],[Localidade]],#REF!,TabClienteLocalidade18[[#This Row],[Cliente]],#REF!,TabClienteLocalidade18[[#Headers],[SBDSD-SDS]],#REF!,"ok")</f>
        <v>#REF!</v>
      </c>
      <c r="L121" s="81" t="e">
        <f>COUNTIFS(#REF!,TabClienteLocalidade18[[#This Row],[Localidade]],#REF!,TabClienteLocalidade18[[#This Row],[Cliente]],#REF!,TabClienteLocalidade18[[#Headers],[SBDXC-SDX]],#REF!,"ok")</f>
        <v>#REF!</v>
      </c>
      <c r="M121" s="81" t="e">
        <f>SUM(TabClienteLocalidade18[[#This Row],[SBGCL-SCL]:[SBDXC-SDX]])</f>
        <v>#REF!</v>
      </c>
      <c r="N121" s="81" t="e">
        <f>VLOOKUP(#REF!,Tabela20[],4,FALSE)</f>
        <v>#REF!</v>
      </c>
      <c r="O121" s="81"/>
      <c r="P121" s="24" t="str">
        <f>IF(TabClienteLocalidade18[[#This Row],[Cliente]]="","",TabClienteLocalidade18[[#This Row],[Cliente]]&amp;"-"&amp;TabClienteLocalidade18[[#This Row],[Localidade]])</f>
        <v>CAGEPA-BELEM</v>
      </c>
    </row>
    <row r="122" spans="1:16" x14ac:dyDescent="0.25">
      <c r="A122" s="74" t="s">
        <v>1169</v>
      </c>
      <c r="B122" s="70" t="s">
        <v>32</v>
      </c>
      <c r="C122" s="70" t="s">
        <v>161</v>
      </c>
      <c r="D122" s="19" t="s">
        <v>435</v>
      </c>
      <c r="E122" s="76" t="s">
        <v>3143</v>
      </c>
      <c r="F122" s="76"/>
      <c r="G122" s="78" t="e">
        <f>COUNTIFS(#REF!,TabClienteLocalidade18[[#This Row],[Localidade]],#REF!,TabClienteLocalidade18[[#This Row],[Cliente]],#REF!,TabClienteLocalidade18[[#Headers],[SBGCL-SCL]],#REF!,"ok")</f>
        <v>#REF!</v>
      </c>
      <c r="H122" s="24" t="e">
        <f>COUNTIFS(#REF!,TabClienteLocalidade18[[#This Row],[Localidade]],#REF!,TabClienteLocalidade18[[#This Row],[Cliente]],#REF!,TabClienteLocalidade18[[#Headers],[SBDPT-SPT]],#REF!,"ok")</f>
        <v>#REF!</v>
      </c>
      <c r="I122" s="24" t="e">
        <f>COUNTIFS(#REF!,TabClienteLocalidade18[[#This Row],[Localidade]],#REF!,TabClienteLocalidade18[[#This Row],[Cliente]],#REF!,TabClienteLocalidade18[[#Headers],[SBPAC-SPC]],#REF!,"ok")</f>
        <v>#REF!</v>
      </c>
      <c r="J122" s="24" t="e">
        <f>COUNTIFS(#REF!,TabClienteLocalidade18[[#This Row],[Localidade]],#REF!,TabClienteLocalidade18[[#This Row],[Cliente]],#REF!,TabClienteLocalidade18[[#Headers],[SBSEG-MCA]],#REF!,"ok")</f>
        <v>#REF!</v>
      </c>
      <c r="K122" s="24" t="e">
        <f>COUNTIFS(#REF!,TabClienteLocalidade18[[#This Row],[Localidade]],#REF!,TabClienteLocalidade18[[#This Row],[Cliente]],#REF!,TabClienteLocalidade18[[#Headers],[SBDSD-SDS]],#REF!,"ok")</f>
        <v>#REF!</v>
      </c>
      <c r="L122" s="24" t="e">
        <f>COUNTIFS(#REF!,TabClienteLocalidade18[[#This Row],[Localidade]],#REF!,TabClienteLocalidade18[[#This Row],[Cliente]],#REF!,TabClienteLocalidade18[[#Headers],[SBDXC-SDX]],#REF!,"ok")</f>
        <v>#REF!</v>
      </c>
      <c r="M122" s="24" t="e">
        <f>SUM(TabClienteLocalidade18[[#This Row],[SBGCL-SCL]:[SBDXC-SDX]])</f>
        <v>#REF!</v>
      </c>
      <c r="N122" s="24" t="e">
        <f>VLOOKUP(#REF!,Tabela20[],4,FALSE)</f>
        <v>#REF!</v>
      </c>
      <c r="O122" s="68"/>
      <c r="P122" s="24" t="str">
        <f>IF(TabClienteLocalidade18[[#This Row],[Cliente]]="","",TabClienteLocalidade18[[#This Row],[Cliente]]&amp;"-"&amp;TabClienteLocalidade18[[#This Row],[Localidade]])</f>
        <v>CAGEPA-BOA VISTA</v>
      </c>
    </row>
    <row r="123" spans="1:16" x14ac:dyDescent="0.25">
      <c r="A123" s="75" t="s">
        <v>1368</v>
      </c>
      <c r="B123" s="77" t="s">
        <v>32</v>
      </c>
      <c r="C123" s="80"/>
      <c r="D123" s="19" t="s">
        <v>344</v>
      </c>
      <c r="E123" s="76" t="s">
        <v>3143</v>
      </c>
      <c r="F123" s="76"/>
      <c r="G123" s="78" t="e">
        <f>COUNTIFS(#REF!,TabClienteLocalidade18[[#This Row],[Localidade]],#REF!,TabClienteLocalidade18[[#This Row],[Cliente]],#REF!,TabClienteLocalidade18[[#Headers],[SBGCL-SCL]],#REF!,"ok")</f>
        <v>#REF!</v>
      </c>
      <c r="H123" s="81" t="e">
        <f>COUNTIFS(#REF!,TabClienteLocalidade18[[#This Row],[Localidade]],#REF!,TabClienteLocalidade18[[#This Row],[Cliente]],#REF!,TabClienteLocalidade18[[#Headers],[SBDPT-SPT]],#REF!,"ok")</f>
        <v>#REF!</v>
      </c>
      <c r="I123" s="81" t="e">
        <f>COUNTIFS(#REF!,TabClienteLocalidade18[[#This Row],[Localidade]],#REF!,TabClienteLocalidade18[[#This Row],[Cliente]],#REF!,TabClienteLocalidade18[[#Headers],[SBPAC-SPC]],#REF!,"ok")</f>
        <v>#REF!</v>
      </c>
      <c r="J123" s="81" t="e">
        <f>COUNTIFS(#REF!,TabClienteLocalidade18[[#This Row],[Localidade]],#REF!,TabClienteLocalidade18[[#This Row],[Cliente]],#REF!,TabClienteLocalidade18[[#Headers],[SBSEG-MCA]],#REF!,"ok")</f>
        <v>#REF!</v>
      </c>
      <c r="K123" s="81" t="e">
        <f>COUNTIFS(#REF!,TabClienteLocalidade18[[#This Row],[Localidade]],#REF!,TabClienteLocalidade18[[#This Row],[Cliente]],#REF!,TabClienteLocalidade18[[#Headers],[SBDSD-SDS]],#REF!,"ok")</f>
        <v>#REF!</v>
      </c>
      <c r="L123" s="81" t="e">
        <f>COUNTIFS(#REF!,TabClienteLocalidade18[[#This Row],[Localidade]],#REF!,TabClienteLocalidade18[[#This Row],[Cliente]],#REF!,TabClienteLocalidade18[[#Headers],[SBDXC-SDX]],#REF!,"ok")</f>
        <v>#REF!</v>
      </c>
      <c r="M123" s="81" t="e">
        <f>SUM(TabClienteLocalidade18[[#This Row],[SBGCL-SCL]:[SBDXC-SDX]])</f>
        <v>#REF!</v>
      </c>
      <c r="N123" s="81" t="e">
        <f>VLOOKUP(#REF!,Tabela20[],4,FALSE)</f>
        <v>#REF!</v>
      </c>
      <c r="O123" s="81"/>
      <c r="P123" s="24" t="str">
        <f>IF(TabClienteLocalidade18[[#This Row],[Cliente]]="","",TabClienteLocalidade18[[#This Row],[Cliente]]&amp;"-"&amp;TabClienteLocalidade18[[#This Row],[Localidade]])</f>
        <v>CAGEPA-BOM JESUS</v>
      </c>
    </row>
    <row r="124" spans="1:16" x14ac:dyDescent="0.25">
      <c r="A124" s="75" t="s">
        <v>1369</v>
      </c>
      <c r="B124" s="77" t="s">
        <v>32</v>
      </c>
      <c r="C124" s="80"/>
      <c r="D124" s="19" t="s">
        <v>1528</v>
      </c>
      <c r="E124" s="76" t="s">
        <v>3143</v>
      </c>
      <c r="F124" s="76"/>
      <c r="G124" s="78" t="e">
        <f>COUNTIFS(#REF!,TabClienteLocalidade18[[#This Row],[Localidade]],#REF!,TabClienteLocalidade18[[#This Row],[Cliente]],#REF!,TabClienteLocalidade18[[#Headers],[SBGCL-SCL]],#REF!,"ok")</f>
        <v>#REF!</v>
      </c>
      <c r="H124" s="81" t="e">
        <f>COUNTIFS(#REF!,TabClienteLocalidade18[[#This Row],[Localidade]],#REF!,TabClienteLocalidade18[[#This Row],[Cliente]],#REF!,TabClienteLocalidade18[[#Headers],[SBDPT-SPT]],#REF!,"ok")</f>
        <v>#REF!</v>
      </c>
      <c r="I124" s="81" t="e">
        <f>COUNTIFS(#REF!,TabClienteLocalidade18[[#This Row],[Localidade]],#REF!,TabClienteLocalidade18[[#This Row],[Cliente]],#REF!,TabClienteLocalidade18[[#Headers],[SBPAC-SPC]],#REF!,"ok")</f>
        <v>#REF!</v>
      </c>
      <c r="J124" s="81" t="e">
        <f>COUNTIFS(#REF!,TabClienteLocalidade18[[#This Row],[Localidade]],#REF!,TabClienteLocalidade18[[#This Row],[Cliente]],#REF!,TabClienteLocalidade18[[#Headers],[SBSEG-MCA]],#REF!,"ok")</f>
        <v>#REF!</v>
      </c>
      <c r="K124" s="81" t="e">
        <f>COUNTIFS(#REF!,TabClienteLocalidade18[[#This Row],[Localidade]],#REF!,TabClienteLocalidade18[[#This Row],[Cliente]],#REF!,TabClienteLocalidade18[[#Headers],[SBDSD-SDS]],#REF!,"ok")</f>
        <v>#REF!</v>
      </c>
      <c r="L124" s="81" t="e">
        <f>COUNTIFS(#REF!,TabClienteLocalidade18[[#This Row],[Localidade]],#REF!,TabClienteLocalidade18[[#This Row],[Cliente]],#REF!,TabClienteLocalidade18[[#Headers],[SBDXC-SDX]],#REF!,"ok")</f>
        <v>#REF!</v>
      </c>
      <c r="M124" s="81" t="e">
        <f>SUM(TabClienteLocalidade18[[#This Row],[SBGCL-SCL]:[SBDXC-SDX]])</f>
        <v>#REF!</v>
      </c>
      <c r="N124" s="81" t="e">
        <f>VLOOKUP(#REF!,Tabela20[],4,FALSE)</f>
        <v>#REF!</v>
      </c>
      <c r="O124" s="81"/>
      <c r="P124" s="24" t="str">
        <f>IF(TabClienteLocalidade18[[#This Row],[Cliente]]="","",TabClienteLocalidade18[[#This Row],[Cliente]]&amp;"-"&amp;TabClienteLocalidade18[[#This Row],[Localidade]])</f>
        <v>CAGEPA-BONITO DE SANTA FE</v>
      </c>
    </row>
    <row r="125" spans="1:16" x14ac:dyDescent="0.25">
      <c r="A125" s="2" t="s">
        <v>523</v>
      </c>
      <c r="B125" s="4" t="s">
        <v>32</v>
      </c>
      <c r="C125" s="3" t="s">
        <v>161</v>
      </c>
      <c r="D125" s="19" t="s">
        <v>1498</v>
      </c>
      <c r="E125" s="76" t="s">
        <v>3143</v>
      </c>
      <c r="F125" s="76"/>
      <c r="G125" s="78" t="e">
        <f>COUNTIFS(#REF!,TabClienteLocalidade18[[#This Row],[Localidade]],#REF!,TabClienteLocalidade18[[#This Row],[Cliente]],#REF!,TabClienteLocalidade18[[#Headers],[SBGCL-SCL]],#REF!,"ok")</f>
        <v>#REF!</v>
      </c>
      <c r="H125" s="5" t="e">
        <f>COUNTIFS(#REF!,TabClienteLocalidade18[[#This Row],[Localidade]],#REF!,TabClienteLocalidade18[[#This Row],[Cliente]],#REF!,TabClienteLocalidade18[[#Headers],[SBDPT-SPT]],#REF!,"ok")</f>
        <v>#REF!</v>
      </c>
      <c r="I125" s="5" t="e">
        <f>COUNTIFS(#REF!,TabClienteLocalidade18[[#This Row],[Localidade]],#REF!,TabClienteLocalidade18[[#This Row],[Cliente]],#REF!,TabClienteLocalidade18[[#Headers],[SBPAC-SPC]],#REF!,"ok")</f>
        <v>#REF!</v>
      </c>
      <c r="J125" s="5" t="e">
        <f>COUNTIFS(#REF!,TabClienteLocalidade18[[#This Row],[Localidade]],#REF!,TabClienteLocalidade18[[#This Row],[Cliente]],#REF!,TabClienteLocalidade18[[#Headers],[SBSEG-MCA]],#REF!,"ok")</f>
        <v>#REF!</v>
      </c>
      <c r="K125" s="5" t="e">
        <f>COUNTIFS(#REF!,TabClienteLocalidade18[[#This Row],[Localidade]],#REF!,TabClienteLocalidade18[[#This Row],[Cliente]],#REF!,TabClienteLocalidade18[[#Headers],[SBDSD-SDS]],#REF!,"ok")</f>
        <v>#REF!</v>
      </c>
      <c r="L125" s="5" t="e">
        <f>COUNTIFS(#REF!,TabClienteLocalidade18[[#This Row],[Localidade]],#REF!,TabClienteLocalidade18[[#This Row],[Cliente]],#REF!,TabClienteLocalidade18[[#Headers],[SBDXC-SDX]],#REF!,"ok")</f>
        <v>#REF!</v>
      </c>
      <c r="M125" s="24" t="e">
        <f>SUM(TabClienteLocalidade18[[#This Row],[SBGCL-SCL]:[SBDXC-SDX]])</f>
        <v>#REF!</v>
      </c>
      <c r="N125" s="24" t="e">
        <f>VLOOKUP(#REF!,Tabela20[],4,FALSE)</f>
        <v>#REF!</v>
      </c>
      <c r="O125" s="68">
        <v>4</v>
      </c>
      <c r="P125" s="24" t="str">
        <f>IF(TabClienteLocalidade18[[#This Row],[Cliente]]="","",TabClienteLocalidade18[[#This Row],[Cliente]]&amp;"-"&amp;TabClienteLocalidade18[[#This Row],[Localidade]])</f>
        <v>CAGEPA-BOQUEIRAO</v>
      </c>
    </row>
    <row r="126" spans="1:16" x14ac:dyDescent="0.25">
      <c r="A126" s="75" t="s">
        <v>1370</v>
      </c>
      <c r="B126" s="77" t="s">
        <v>32</v>
      </c>
      <c r="C126" s="80"/>
      <c r="D126" s="19" t="s">
        <v>436</v>
      </c>
      <c r="E126" s="76" t="s">
        <v>3143</v>
      </c>
      <c r="F126" s="76"/>
      <c r="G126" s="78" t="e">
        <f>COUNTIFS(#REF!,TabClienteLocalidade18[[#This Row],[Localidade]],#REF!,TabClienteLocalidade18[[#This Row],[Cliente]],#REF!,TabClienteLocalidade18[[#Headers],[SBGCL-SCL]],#REF!,"ok")</f>
        <v>#REF!</v>
      </c>
      <c r="H126" s="81" t="e">
        <f>COUNTIFS(#REF!,TabClienteLocalidade18[[#This Row],[Localidade]],#REF!,TabClienteLocalidade18[[#This Row],[Cliente]],#REF!,TabClienteLocalidade18[[#Headers],[SBDPT-SPT]],#REF!,"ok")</f>
        <v>#REF!</v>
      </c>
      <c r="I126" s="81" t="e">
        <f>COUNTIFS(#REF!,TabClienteLocalidade18[[#This Row],[Localidade]],#REF!,TabClienteLocalidade18[[#This Row],[Cliente]],#REF!,TabClienteLocalidade18[[#Headers],[SBPAC-SPC]],#REF!,"ok")</f>
        <v>#REF!</v>
      </c>
      <c r="J126" s="81" t="e">
        <f>COUNTIFS(#REF!,TabClienteLocalidade18[[#This Row],[Localidade]],#REF!,TabClienteLocalidade18[[#This Row],[Cliente]],#REF!,TabClienteLocalidade18[[#Headers],[SBSEG-MCA]],#REF!,"ok")</f>
        <v>#REF!</v>
      </c>
      <c r="K126" s="81" t="e">
        <f>COUNTIFS(#REF!,TabClienteLocalidade18[[#This Row],[Localidade]],#REF!,TabClienteLocalidade18[[#This Row],[Cliente]],#REF!,TabClienteLocalidade18[[#Headers],[SBDSD-SDS]],#REF!,"ok")</f>
        <v>#REF!</v>
      </c>
      <c r="L126" s="81" t="e">
        <f>COUNTIFS(#REF!,TabClienteLocalidade18[[#This Row],[Localidade]],#REF!,TabClienteLocalidade18[[#This Row],[Cliente]],#REF!,TabClienteLocalidade18[[#Headers],[SBDXC-SDX]],#REF!,"ok")</f>
        <v>#REF!</v>
      </c>
      <c r="M126" s="81" t="e">
        <f>SUM(TabClienteLocalidade18[[#This Row],[SBGCL-SCL]:[SBDXC-SDX]])</f>
        <v>#REF!</v>
      </c>
      <c r="N126" s="81" t="e">
        <f>VLOOKUP(#REF!,Tabela20[],4,FALSE)</f>
        <v>#REF!</v>
      </c>
      <c r="O126" s="81"/>
      <c r="P126" s="24" t="str">
        <f>IF(TabClienteLocalidade18[[#This Row],[Cliente]]="","",TabClienteLocalidade18[[#This Row],[Cliente]]&amp;"-"&amp;TabClienteLocalidade18[[#This Row],[Localidade]])</f>
        <v>CAGEPA-BREJO DO CRUZ</v>
      </c>
    </row>
    <row r="127" spans="1:16" x14ac:dyDescent="0.25">
      <c r="A127" s="2" t="s">
        <v>559</v>
      </c>
      <c r="B127" s="5" t="s">
        <v>32</v>
      </c>
      <c r="C127" s="5" t="s">
        <v>618</v>
      </c>
      <c r="D127" s="19" t="s">
        <v>437</v>
      </c>
      <c r="E127" s="76" t="s">
        <v>3143</v>
      </c>
      <c r="F127" s="76"/>
      <c r="G127" s="78" t="e">
        <f>COUNTIFS(#REF!,TabClienteLocalidade18[[#This Row],[Localidade]],#REF!,TabClienteLocalidade18[[#This Row],[Cliente]],#REF!,TabClienteLocalidade18[[#Headers],[SBGCL-SCL]],#REF!,"ok")</f>
        <v>#REF!</v>
      </c>
      <c r="H127" s="5" t="e">
        <f>COUNTIFS(#REF!,TabClienteLocalidade18[[#This Row],[Localidade]],#REF!,TabClienteLocalidade18[[#This Row],[Cliente]],#REF!,TabClienteLocalidade18[[#Headers],[SBDPT-SPT]],#REF!,"ok")</f>
        <v>#REF!</v>
      </c>
      <c r="I127" s="5" t="e">
        <f>COUNTIFS(#REF!,TabClienteLocalidade18[[#This Row],[Localidade]],#REF!,TabClienteLocalidade18[[#This Row],[Cliente]],#REF!,TabClienteLocalidade18[[#Headers],[SBPAC-SPC]],#REF!,"ok")</f>
        <v>#REF!</v>
      </c>
      <c r="J127" s="5" t="e">
        <f>COUNTIFS(#REF!,TabClienteLocalidade18[[#This Row],[Localidade]],#REF!,TabClienteLocalidade18[[#This Row],[Cliente]],#REF!,TabClienteLocalidade18[[#Headers],[SBSEG-MCA]],#REF!,"ok")</f>
        <v>#REF!</v>
      </c>
      <c r="K127" s="5" t="e">
        <f>COUNTIFS(#REF!,TabClienteLocalidade18[[#This Row],[Localidade]],#REF!,TabClienteLocalidade18[[#This Row],[Cliente]],#REF!,TabClienteLocalidade18[[#Headers],[SBDSD-SDS]],#REF!,"ok")</f>
        <v>#REF!</v>
      </c>
      <c r="L127" s="5" t="e">
        <f>COUNTIFS(#REF!,TabClienteLocalidade18[[#This Row],[Localidade]],#REF!,TabClienteLocalidade18[[#This Row],[Cliente]],#REF!,TabClienteLocalidade18[[#Headers],[SBDXC-SDX]],#REF!,"ok")</f>
        <v>#REF!</v>
      </c>
      <c r="M127" s="24" t="e">
        <f>SUM(TabClienteLocalidade18[[#This Row],[SBGCL-SCL]:[SBDXC-SDX]])</f>
        <v>#REF!</v>
      </c>
      <c r="N127" s="24" t="e">
        <f>VLOOKUP(#REF!,Tabela20[],4,FALSE)</f>
        <v>#REF!</v>
      </c>
      <c r="O127" s="68">
        <v>16</v>
      </c>
      <c r="P127" s="24" t="str">
        <f>IF(TabClienteLocalidade18[[#This Row],[Cliente]]="","",TabClienteLocalidade18[[#This Row],[Cliente]]&amp;"-"&amp;TabClienteLocalidade18[[#This Row],[Localidade]])</f>
        <v>CAGEPA-BREJO DOS SANTOS</v>
      </c>
    </row>
    <row r="128" spans="1:16" x14ac:dyDescent="0.25">
      <c r="A128" s="75" t="s">
        <v>1371</v>
      </c>
      <c r="B128" s="77" t="s">
        <v>32</v>
      </c>
      <c r="C128" s="80"/>
      <c r="D128" s="19" t="s">
        <v>1500</v>
      </c>
      <c r="E128" s="76" t="s">
        <v>3143</v>
      </c>
      <c r="F128" s="76"/>
      <c r="G128" s="78" t="e">
        <f>COUNTIFS(#REF!,TabClienteLocalidade18[[#This Row],[Localidade]],#REF!,TabClienteLocalidade18[[#This Row],[Cliente]],#REF!,TabClienteLocalidade18[[#Headers],[SBGCL-SCL]],#REF!,"ok")</f>
        <v>#REF!</v>
      </c>
      <c r="H128" s="81" t="e">
        <f>COUNTIFS(#REF!,TabClienteLocalidade18[[#This Row],[Localidade]],#REF!,TabClienteLocalidade18[[#This Row],[Cliente]],#REF!,TabClienteLocalidade18[[#Headers],[SBDPT-SPT]],#REF!,"ok")</f>
        <v>#REF!</v>
      </c>
      <c r="I128" s="81" t="e">
        <f>COUNTIFS(#REF!,TabClienteLocalidade18[[#This Row],[Localidade]],#REF!,TabClienteLocalidade18[[#This Row],[Cliente]],#REF!,TabClienteLocalidade18[[#Headers],[SBPAC-SPC]],#REF!,"ok")</f>
        <v>#REF!</v>
      </c>
      <c r="J128" s="81" t="e">
        <f>COUNTIFS(#REF!,TabClienteLocalidade18[[#This Row],[Localidade]],#REF!,TabClienteLocalidade18[[#This Row],[Cliente]],#REF!,TabClienteLocalidade18[[#Headers],[SBSEG-MCA]],#REF!,"ok")</f>
        <v>#REF!</v>
      </c>
      <c r="K128" s="81" t="e">
        <f>COUNTIFS(#REF!,TabClienteLocalidade18[[#This Row],[Localidade]],#REF!,TabClienteLocalidade18[[#This Row],[Cliente]],#REF!,TabClienteLocalidade18[[#Headers],[SBDSD-SDS]],#REF!,"ok")</f>
        <v>#REF!</v>
      </c>
      <c r="L128" s="81" t="e">
        <f>COUNTIFS(#REF!,TabClienteLocalidade18[[#This Row],[Localidade]],#REF!,TabClienteLocalidade18[[#This Row],[Cliente]],#REF!,TabClienteLocalidade18[[#Headers],[SBDXC-SDX]],#REF!,"ok")</f>
        <v>#REF!</v>
      </c>
      <c r="M128" s="81" t="e">
        <f>SUM(TabClienteLocalidade18[[#This Row],[SBGCL-SCL]:[SBDXC-SDX]])</f>
        <v>#REF!</v>
      </c>
      <c r="N128" s="81" t="e">
        <f>VLOOKUP(#REF!,Tabela20[],4,FALSE)</f>
        <v>#REF!</v>
      </c>
      <c r="O128" s="81"/>
      <c r="P128" s="24" t="str">
        <f>IF(TabClienteLocalidade18[[#This Row],[Cliente]]="","",TabClienteLocalidade18[[#This Row],[Cliente]]&amp;"-"&amp;TabClienteLocalidade18[[#This Row],[Localidade]])</f>
        <v>CAGEPA-CAAPORA</v>
      </c>
    </row>
    <row r="129" spans="1:16" x14ac:dyDescent="0.25">
      <c r="A129" s="2" t="s">
        <v>524</v>
      </c>
      <c r="B129" s="4" t="s">
        <v>32</v>
      </c>
      <c r="C129" s="3" t="s">
        <v>161</v>
      </c>
      <c r="D129" s="19" t="s">
        <v>438</v>
      </c>
      <c r="E129" s="76" t="s">
        <v>3143</v>
      </c>
      <c r="F129" s="76"/>
      <c r="G129" s="78" t="e">
        <f>COUNTIFS(#REF!,TabClienteLocalidade18[[#This Row],[Localidade]],#REF!,TabClienteLocalidade18[[#This Row],[Cliente]],#REF!,TabClienteLocalidade18[[#Headers],[SBGCL-SCL]],#REF!,"ok")</f>
        <v>#REF!</v>
      </c>
      <c r="H129" s="5" t="e">
        <f>COUNTIFS(#REF!,TabClienteLocalidade18[[#This Row],[Localidade]],#REF!,TabClienteLocalidade18[[#This Row],[Cliente]],#REF!,TabClienteLocalidade18[[#Headers],[SBDPT-SPT]],#REF!,"ok")</f>
        <v>#REF!</v>
      </c>
      <c r="I129" s="5" t="e">
        <f>COUNTIFS(#REF!,TabClienteLocalidade18[[#This Row],[Localidade]],#REF!,TabClienteLocalidade18[[#This Row],[Cliente]],#REF!,TabClienteLocalidade18[[#Headers],[SBPAC-SPC]],#REF!,"ok")</f>
        <v>#REF!</v>
      </c>
      <c r="J129" s="5" t="e">
        <f>COUNTIFS(#REF!,TabClienteLocalidade18[[#This Row],[Localidade]],#REF!,TabClienteLocalidade18[[#This Row],[Cliente]],#REF!,TabClienteLocalidade18[[#Headers],[SBSEG-MCA]],#REF!,"ok")</f>
        <v>#REF!</v>
      </c>
      <c r="K129" s="5" t="e">
        <f>COUNTIFS(#REF!,TabClienteLocalidade18[[#This Row],[Localidade]],#REF!,TabClienteLocalidade18[[#This Row],[Cliente]],#REF!,TabClienteLocalidade18[[#Headers],[SBDSD-SDS]],#REF!,"ok")</f>
        <v>#REF!</v>
      </c>
      <c r="L129" s="5" t="e">
        <f>COUNTIFS(#REF!,TabClienteLocalidade18[[#This Row],[Localidade]],#REF!,TabClienteLocalidade18[[#This Row],[Cliente]],#REF!,TabClienteLocalidade18[[#Headers],[SBDXC-SDX]],#REF!,"ok")</f>
        <v>#REF!</v>
      </c>
      <c r="M129" s="24" t="e">
        <f>SUM(TabClienteLocalidade18[[#This Row],[SBGCL-SCL]:[SBDXC-SDX]])</f>
        <v>#REF!</v>
      </c>
      <c r="N129" s="24" t="e">
        <f>VLOOKUP(#REF!,Tabela20[],4,FALSE)</f>
        <v>#REF!</v>
      </c>
      <c r="O129" s="68">
        <v>5</v>
      </c>
      <c r="P129" s="24" t="str">
        <f>IF(TabClienteLocalidade18[[#This Row],[Cliente]]="","",TabClienteLocalidade18[[#This Row],[Cliente]]&amp;"-"&amp;TabClienteLocalidade18[[#This Row],[Localidade]])</f>
        <v>CAGEPA-CABAÇEIRAS</v>
      </c>
    </row>
    <row r="130" spans="1:16" x14ac:dyDescent="0.25">
      <c r="A130" s="75" t="s">
        <v>1372</v>
      </c>
      <c r="B130" s="77" t="s">
        <v>32</v>
      </c>
      <c r="C130" s="80"/>
      <c r="D130" s="19" t="s">
        <v>439</v>
      </c>
      <c r="E130" s="76" t="s">
        <v>3143</v>
      </c>
      <c r="F130" s="76"/>
      <c r="G130" s="78" t="e">
        <f>COUNTIFS(#REF!,TabClienteLocalidade18[[#This Row],[Localidade]],#REF!,TabClienteLocalidade18[[#This Row],[Cliente]],#REF!,TabClienteLocalidade18[[#Headers],[SBGCL-SCL]],#REF!,"ok")</f>
        <v>#REF!</v>
      </c>
      <c r="H130" s="81" t="e">
        <f>COUNTIFS(#REF!,TabClienteLocalidade18[[#This Row],[Localidade]],#REF!,TabClienteLocalidade18[[#This Row],[Cliente]],#REF!,TabClienteLocalidade18[[#Headers],[SBDPT-SPT]],#REF!,"ok")</f>
        <v>#REF!</v>
      </c>
      <c r="I130" s="81" t="e">
        <f>COUNTIFS(#REF!,TabClienteLocalidade18[[#This Row],[Localidade]],#REF!,TabClienteLocalidade18[[#This Row],[Cliente]],#REF!,TabClienteLocalidade18[[#Headers],[SBPAC-SPC]],#REF!,"ok")</f>
        <v>#REF!</v>
      </c>
      <c r="J130" s="81" t="e">
        <f>COUNTIFS(#REF!,TabClienteLocalidade18[[#This Row],[Localidade]],#REF!,TabClienteLocalidade18[[#This Row],[Cliente]],#REF!,TabClienteLocalidade18[[#Headers],[SBSEG-MCA]],#REF!,"ok")</f>
        <v>#REF!</v>
      </c>
      <c r="K130" s="81" t="e">
        <f>COUNTIFS(#REF!,TabClienteLocalidade18[[#This Row],[Localidade]],#REF!,TabClienteLocalidade18[[#This Row],[Cliente]],#REF!,TabClienteLocalidade18[[#Headers],[SBDSD-SDS]],#REF!,"ok")</f>
        <v>#REF!</v>
      </c>
      <c r="L130" s="81" t="e">
        <f>COUNTIFS(#REF!,TabClienteLocalidade18[[#This Row],[Localidade]],#REF!,TabClienteLocalidade18[[#This Row],[Cliente]],#REF!,TabClienteLocalidade18[[#Headers],[SBDXC-SDX]],#REF!,"ok")</f>
        <v>#REF!</v>
      </c>
      <c r="M130" s="81" t="e">
        <f>SUM(TabClienteLocalidade18[[#This Row],[SBGCL-SCL]:[SBDXC-SDX]])</f>
        <v>#REF!</v>
      </c>
      <c r="N130" s="81" t="e">
        <f>VLOOKUP(#REF!,Tabela20[],4,FALSE)</f>
        <v>#REF!</v>
      </c>
      <c r="O130" s="81"/>
      <c r="P130" s="24" t="str">
        <f>IF(TabClienteLocalidade18[[#This Row],[Cliente]]="","",TabClienteLocalidade18[[#This Row],[Cliente]]&amp;"-"&amp;TabClienteLocalidade18[[#This Row],[Localidade]])</f>
        <v>CAGEPA-CACHOEIRA DOS INDIOS</v>
      </c>
    </row>
    <row r="131" spans="1:16" x14ac:dyDescent="0.25">
      <c r="A131" s="75" t="s">
        <v>1373</v>
      </c>
      <c r="B131" s="77" t="s">
        <v>32</v>
      </c>
      <c r="C131" s="80"/>
      <c r="D131" s="19" t="s">
        <v>440</v>
      </c>
      <c r="E131" s="76" t="s">
        <v>3143</v>
      </c>
      <c r="F131" s="76"/>
      <c r="G131" s="78" t="e">
        <f>COUNTIFS(#REF!,TabClienteLocalidade18[[#This Row],[Localidade]],#REF!,TabClienteLocalidade18[[#This Row],[Cliente]],#REF!,TabClienteLocalidade18[[#Headers],[SBGCL-SCL]],#REF!,"ok")</f>
        <v>#REF!</v>
      </c>
      <c r="H131" s="81" t="e">
        <f>COUNTIFS(#REF!,TabClienteLocalidade18[[#This Row],[Localidade]],#REF!,TabClienteLocalidade18[[#This Row],[Cliente]],#REF!,TabClienteLocalidade18[[#Headers],[SBDPT-SPT]],#REF!,"ok")</f>
        <v>#REF!</v>
      </c>
      <c r="I131" s="81" t="e">
        <f>COUNTIFS(#REF!,TabClienteLocalidade18[[#This Row],[Localidade]],#REF!,TabClienteLocalidade18[[#This Row],[Cliente]],#REF!,TabClienteLocalidade18[[#Headers],[SBPAC-SPC]],#REF!,"ok")</f>
        <v>#REF!</v>
      </c>
      <c r="J131" s="81" t="e">
        <f>COUNTIFS(#REF!,TabClienteLocalidade18[[#This Row],[Localidade]],#REF!,TabClienteLocalidade18[[#This Row],[Cliente]],#REF!,TabClienteLocalidade18[[#Headers],[SBSEG-MCA]],#REF!,"ok")</f>
        <v>#REF!</v>
      </c>
      <c r="K131" s="81" t="e">
        <f>COUNTIFS(#REF!,TabClienteLocalidade18[[#This Row],[Localidade]],#REF!,TabClienteLocalidade18[[#This Row],[Cliente]],#REF!,TabClienteLocalidade18[[#Headers],[SBDSD-SDS]],#REF!,"ok")</f>
        <v>#REF!</v>
      </c>
      <c r="L131" s="81" t="e">
        <f>COUNTIFS(#REF!,TabClienteLocalidade18[[#This Row],[Localidade]],#REF!,TabClienteLocalidade18[[#This Row],[Cliente]],#REF!,TabClienteLocalidade18[[#Headers],[SBDXC-SDX]],#REF!,"ok")</f>
        <v>#REF!</v>
      </c>
      <c r="M131" s="81" t="e">
        <f>SUM(TabClienteLocalidade18[[#This Row],[SBGCL-SCL]:[SBDXC-SDX]])</f>
        <v>#REF!</v>
      </c>
      <c r="N131" s="81" t="e">
        <f>VLOOKUP(#REF!,Tabela20[],4,FALSE)</f>
        <v>#REF!</v>
      </c>
      <c r="O131" s="81"/>
      <c r="P131" s="24" t="str">
        <f>IF(TabClienteLocalidade18[[#This Row],[Cliente]]="","",TabClienteLocalidade18[[#This Row],[Cliente]]&amp;"-"&amp;TabClienteLocalidade18[[#This Row],[Localidade]])</f>
        <v>CAGEPA-CACIMBA DE DENTRO</v>
      </c>
    </row>
    <row r="132" spans="1:16" x14ac:dyDescent="0.25">
      <c r="A132" s="75" t="s">
        <v>1374</v>
      </c>
      <c r="B132" s="77" t="s">
        <v>32</v>
      </c>
      <c r="C132" s="80"/>
      <c r="D132" s="19" t="s">
        <v>441</v>
      </c>
      <c r="E132" s="76" t="s">
        <v>3143</v>
      </c>
      <c r="F132" s="76"/>
      <c r="G132" s="78" t="e">
        <f>COUNTIFS(#REF!,TabClienteLocalidade18[[#This Row],[Localidade]],#REF!,TabClienteLocalidade18[[#This Row],[Cliente]],#REF!,TabClienteLocalidade18[[#Headers],[SBGCL-SCL]],#REF!,"ok")</f>
        <v>#REF!</v>
      </c>
      <c r="H132" s="81" t="e">
        <f>COUNTIFS(#REF!,TabClienteLocalidade18[[#This Row],[Localidade]],#REF!,TabClienteLocalidade18[[#This Row],[Cliente]],#REF!,TabClienteLocalidade18[[#Headers],[SBDPT-SPT]],#REF!,"ok")</f>
        <v>#REF!</v>
      </c>
      <c r="I132" s="81" t="e">
        <f>COUNTIFS(#REF!,TabClienteLocalidade18[[#This Row],[Localidade]],#REF!,TabClienteLocalidade18[[#This Row],[Cliente]],#REF!,TabClienteLocalidade18[[#Headers],[SBPAC-SPC]],#REF!,"ok")</f>
        <v>#REF!</v>
      </c>
      <c r="J132" s="81" t="e">
        <f>COUNTIFS(#REF!,TabClienteLocalidade18[[#This Row],[Localidade]],#REF!,TabClienteLocalidade18[[#This Row],[Cliente]],#REF!,TabClienteLocalidade18[[#Headers],[SBSEG-MCA]],#REF!,"ok")</f>
        <v>#REF!</v>
      </c>
      <c r="K132" s="81" t="e">
        <f>COUNTIFS(#REF!,TabClienteLocalidade18[[#This Row],[Localidade]],#REF!,TabClienteLocalidade18[[#This Row],[Cliente]],#REF!,TabClienteLocalidade18[[#Headers],[SBDSD-SDS]],#REF!,"ok")</f>
        <v>#REF!</v>
      </c>
      <c r="L132" s="81" t="e">
        <f>COUNTIFS(#REF!,TabClienteLocalidade18[[#This Row],[Localidade]],#REF!,TabClienteLocalidade18[[#This Row],[Cliente]],#REF!,TabClienteLocalidade18[[#Headers],[SBDXC-SDX]],#REF!,"ok")</f>
        <v>#REF!</v>
      </c>
      <c r="M132" s="81" t="e">
        <f>SUM(TabClienteLocalidade18[[#This Row],[SBGCL-SCL]:[SBDXC-SDX]])</f>
        <v>#REF!</v>
      </c>
      <c r="N132" s="81" t="e">
        <f>VLOOKUP(#REF!,Tabela20[],4,FALSE)</f>
        <v>#REF!</v>
      </c>
      <c r="O132" s="81"/>
      <c r="P132" s="24" t="str">
        <f>IF(TabClienteLocalidade18[[#This Row],[Cliente]]="","",TabClienteLocalidade18[[#This Row],[Cliente]]&amp;"-"&amp;TabClienteLocalidade18[[#This Row],[Localidade]])</f>
        <v>CAGEPA-CACIMBAS</v>
      </c>
    </row>
    <row r="133" spans="1:16" x14ac:dyDescent="0.25">
      <c r="A133" s="75" t="s">
        <v>1375</v>
      </c>
      <c r="B133" s="77" t="s">
        <v>32</v>
      </c>
      <c r="C133" s="80"/>
      <c r="D133" s="19" t="s">
        <v>1559</v>
      </c>
      <c r="E133" s="76" t="s">
        <v>3143</v>
      </c>
      <c r="F133" s="76"/>
      <c r="G133" s="78" t="e">
        <f>COUNTIFS(#REF!,TabClienteLocalidade18[[#This Row],[Localidade]],#REF!,TabClienteLocalidade18[[#This Row],[Cliente]],#REF!,TabClienteLocalidade18[[#Headers],[SBGCL-SCL]],#REF!,"ok")</f>
        <v>#REF!</v>
      </c>
      <c r="H133" s="81" t="e">
        <f>COUNTIFS(#REF!,TabClienteLocalidade18[[#This Row],[Localidade]],#REF!,TabClienteLocalidade18[[#This Row],[Cliente]],#REF!,TabClienteLocalidade18[[#Headers],[SBDPT-SPT]],#REF!,"ok")</f>
        <v>#REF!</v>
      </c>
      <c r="I133" s="81" t="e">
        <f>COUNTIFS(#REF!,TabClienteLocalidade18[[#This Row],[Localidade]],#REF!,TabClienteLocalidade18[[#This Row],[Cliente]],#REF!,TabClienteLocalidade18[[#Headers],[SBPAC-SPC]],#REF!,"ok")</f>
        <v>#REF!</v>
      </c>
      <c r="J133" s="81" t="e">
        <f>COUNTIFS(#REF!,TabClienteLocalidade18[[#This Row],[Localidade]],#REF!,TabClienteLocalidade18[[#This Row],[Cliente]],#REF!,TabClienteLocalidade18[[#Headers],[SBSEG-MCA]],#REF!,"ok")</f>
        <v>#REF!</v>
      </c>
      <c r="K133" s="81" t="e">
        <f>COUNTIFS(#REF!,TabClienteLocalidade18[[#This Row],[Localidade]],#REF!,TabClienteLocalidade18[[#This Row],[Cliente]],#REF!,TabClienteLocalidade18[[#Headers],[SBDSD-SDS]],#REF!,"ok")</f>
        <v>#REF!</v>
      </c>
      <c r="L133" s="81" t="e">
        <f>COUNTIFS(#REF!,TabClienteLocalidade18[[#This Row],[Localidade]],#REF!,TabClienteLocalidade18[[#This Row],[Cliente]],#REF!,TabClienteLocalidade18[[#Headers],[SBDXC-SDX]],#REF!,"ok")</f>
        <v>#REF!</v>
      </c>
      <c r="M133" s="81" t="e">
        <f>SUM(TabClienteLocalidade18[[#This Row],[SBGCL-SCL]:[SBDXC-SDX]])</f>
        <v>#REF!</v>
      </c>
      <c r="N133" s="81" t="e">
        <f>VLOOKUP(#REF!,Tabela20[],4,FALSE)</f>
        <v>#REF!</v>
      </c>
      <c r="O133" s="81"/>
      <c r="P133" s="24" t="str">
        <f>IF(TabClienteLocalidade18[[#This Row],[Cliente]]="","",TabClienteLocalidade18[[#This Row],[Cliente]]&amp;"-"&amp;TabClienteLocalidade18[[#This Row],[Localidade]])</f>
        <v>CAGEPA-CAJA</v>
      </c>
    </row>
    <row r="134" spans="1:16" x14ac:dyDescent="0.25">
      <c r="A134" s="75" t="s">
        <v>1376</v>
      </c>
      <c r="B134" s="77" t="s">
        <v>32</v>
      </c>
      <c r="C134" s="5" t="s">
        <v>1591</v>
      </c>
      <c r="D134" s="19" t="s">
        <v>1590</v>
      </c>
      <c r="E134" s="76" t="s">
        <v>3143</v>
      </c>
      <c r="F134" s="76"/>
      <c r="G134" s="78" t="e">
        <f>COUNTIFS(#REF!,TabClienteLocalidade18[[#This Row],[Localidade]],#REF!,TabClienteLocalidade18[[#This Row],[Cliente]],#REF!,TabClienteLocalidade18[[#Headers],[SBGCL-SCL]],#REF!,"ok")</f>
        <v>#REF!</v>
      </c>
      <c r="H134" s="81" t="e">
        <f>COUNTIFS(#REF!,TabClienteLocalidade18[[#This Row],[Localidade]],#REF!,TabClienteLocalidade18[[#This Row],[Cliente]],#REF!,TabClienteLocalidade18[[#Headers],[SBDPT-SPT]],#REF!,"ok")</f>
        <v>#REF!</v>
      </c>
      <c r="I134" s="81" t="e">
        <f>COUNTIFS(#REF!,TabClienteLocalidade18[[#This Row],[Localidade]],#REF!,TabClienteLocalidade18[[#This Row],[Cliente]],#REF!,TabClienteLocalidade18[[#Headers],[SBPAC-SPC]],#REF!,"ok")</f>
        <v>#REF!</v>
      </c>
      <c r="J134" s="81" t="e">
        <f>COUNTIFS(#REF!,TabClienteLocalidade18[[#This Row],[Localidade]],#REF!,TabClienteLocalidade18[[#This Row],[Cliente]],#REF!,TabClienteLocalidade18[[#Headers],[SBSEG-MCA]],#REF!,"ok")</f>
        <v>#REF!</v>
      </c>
      <c r="K134" s="81" t="e">
        <f>COUNTIFS(#REF!,TabClienteLocalidade18[[#This Row],[Localidade]],#REF!,TabClienteLocalidade18[[#This Row],[Cliente]],#REF!,TabClienteLocalidade18[[#Headers],[SBDSD-SDS]],#REF!,"ok")</f>
        <v>#REF!</v>
      </c>
      <c r="L134" s="81" t="e">
        <f>COUNTIFS(#REF!,TabClienteLocalidade18[[#This Row],[Localidade]],#REF!,TabClienteLocalidade18[[#This Row],[Cliente]],#REF!,TabClienteLocalidade18[[#Headers],[SBDXC-SDX]],#REF!,"ok")</f>
        <v>#REF!</v>
      </c>
      <c r="M134" s="81" t="e">
        <f>SUM(TabClienteLocalidade18[[#This Row],[SBGCL-SCL]:[SBDXC-SDX]])</f>
        <v>#REF!</v>
      </c>
      <c r="N134" s="81" t="e">
        <f>VLOOKUP(#REF!,Tabela20[],4,FALSE)</f>
        <v>#REF!</v>
      </c>
      <c r="O134" s="81"/>
      <c r="P134" s="24" t="str">
        <f>IF(TabClienteLocalidade18[[#This Row],[Cliente]]="","",TabClienteLocalidade18[[#This Row],[Cliente]]&amp;"-"&amp;TabClienteLocalidade18[[#This Row],[Localidade]])</f>
        <v>CAGEPA-CAJAZEIRAS (ENG. AVIDOS)</v>
      </c>
    </row>
    <row r="135" spans="1:16" x14ac:dyDescent="0.25">
      <c r="A135" s="75" t="s">
        <v>1377</v>
      </c>
      <c r="B135" s="77" t="s">
        <v>32</v>
      </c>
      <c r="C135" s="80"/>
      <c r="D135" s="19" t="s">
        <v>442</v>
      </c>
      <c r="E135" s="76" t="s">
        <v>3143</v>
      </c>
      <c r="F135" s="76"/>
      <c r="G135" s="78" t="e">
        <f>COUNTIFS(#REF!,TabClienteLocalidade18[[#This Row],[Localidade]],#REF!,TabClienteLocalidade18[[#This Row],[Cliente]],#REF!,TabClienteLocalidade18[[#Headers],[SBGCL-SCL]],#REF!,"ok")</f>
        <v>#REF!</v>
      </c>
      <c r="H135" s="81" t="e">
        <f>COUNTIFS(#REF!,TabClienteLocalidade18[[#This Row],[Localidade]],#REF!,TabClienteLocalidade18[[#This Row],[Cliente]],#REF!,TabClienteLocalidade18[[#Headers],[SBDPT-SPT]],#REF!,"ok")</f>
        <v>#REF!</v>
      </c>
      <c r="I135" s="81" t="e">
        <f>COUNTIFS(#REF!,TabClienteLocalidade18[[#This Row],[Localidade]],#REF!,TabClienteLocalidade18[[#This Row],[Cliente]],#REF!,TabClienteLocalidade18[[#Headers],[SBPAC-SPC]],#REF!,"ok")</f>
        <v>#REF!</v>
      </c>
      <c r="J135" s="81" t="e">
        <f>COUNTIFS(#REF!,TabClienteLocalidade18[[#This Row],[Localidade]],#REF!,TabClienteLocalidade18[[#This Row],[Cliente]],#REF!,TabClienteLocalidade18[[#Headers],[SBSEG-MCA]],#REF!,"ok")</f>
        <v>#REF!</v>
      </c>
      <c r="K135" s="81" t="e">
        <f>COUNTIFS(#REF!,TabClienteLocalidade18[[#This Row],[Localidade]],#REF!,TabClienteLocalidade18[[#This Row],[Cliente]],#REF!,TabClienteLocalidade18[[#Headers],[SBDSD-SDS]],#REF!,"ok")</f>
        <v>#REF!</v>
      </c>
      <c r="L135" s="81" t="e">
        <f>COUNTIFS(#REF!,TabClienteLocalidade18[[#This Row],[Localidade]],#REF!,TabClienteLocalidade18[[#This Row],[Cliente]],#REF!,TabClienteLocalidade18[[#Headers],[SBDXC-SDX]],#REF!,"ok")</f>
        <v>#REF!</v>
      </c>
      <c r="M135" s="81" t="e">
        <f>SUM(TabClienteLocalidade18[[#This Row],[SBGCL-SCL]:[SBDXC-SDX]])</f>
        <v>#REF!</v>
      </c>
      <c r="N135" s="81" t="e">
        <f>VLOOKUP(#REF!,Tabela20[],4,FALSE)</f>
        <v>#REF!</v>
      </c>
      <c r="O135" s="81"/>
      <c r="P135" s="24" t="str">
        <f>IF(TabClienteLocalidade18[[#This Row],[Cliente]]="","",TabClienteLocalidade18[[#This Row],[Cliente]]&amp;"-"&amp;TabClienteLocalidade18[[#This Row],[Localidade]])</f>
        <v>CAGEPA-CAJAZEIRINHAS</v>
      </c>
    </row>
    <row r="136" spans="1:16" x14ac:dyDescent="0.25">
      <c r="A136" s="2" t="s">
        <v>526</v>
      </c>
      <c r="B136" s="4" t="s">
        <v>32</v>
      </c>
      <c r="C136" s="3" t="s">
        <v>161</v>
      </c>
      <c r="D136" s="19" t="s">
        <v>1567</v>
      </c>
      <c r="E136" s="76" t="s">
        <v>3143</v>
      </c>
      <c r="F136" s="76"/>
      <c r="G136" s="78" t="e">
        <f>COUNTIFS(#REF!,TabClienteLocalidade18[[#This Row],[Localidade]],#REF!,TabClienteLocalidade18[[#This Row],[Cliente]],#REF!,TabClienteLocalidade18[[#Headers],[SBGCL-SCL]],#REF!,"ok")</f>
        <v>#REF!</v>
      </c>
      <c r="H136" s="5" t="e">
        <f>COUNTIFS(#REF!,TabClienteLocalidade18[[#This Row],[Localidade]],#REF!,TabClienteLocalidade18[[#This Row],[Cliente]],#REF!,TabClienteLocalidade18[[#Headers],[SBDPT-SPT]],#REF!,"ok")</f>
        <v>#REF!</v>
      </c>
      <c r="I136" s="5" t="e">
        <f>COUNTIFS(#REF!,TabClienteLocalidade18[[#This Row],[Localidade]],#REF!,TabClienteLocalidade18[[#This Row],[Cliente]],#REF!,TabClienteLocalidade18[[#Headers],[SBPAC-SPC]],#REF!,"ok")</f>
        <v>#REF!</v>
      </c>
      <c r="J136" s="5" t="e">
        <f>COUNTIFS(#REF!,TabClienteLocalidade18[[#This Row],[Localidade]],#REF!,TabClienteLocalidade18[[#This Row],[Cliente]],#REF!,TabClienteLocalidade18[[#Headers],[SBSEG-MCA]],#REF!,"ok")</f>
        <v>#REF!</v>
      </c>
      <c r="K136" s="5" t="e">
        <f>COUNTIFS(#REF!,TabClienteLocalidade18[[#This Row],[Localidade]],#REF!,TabClienteLocalidade18[[#This Row],[Cliente]],#REF!,TabClienteLocalidade18[[#Headers],[SBDSD-SDS]],#REF!,"ok")</f>
        <v>#REF!</v>
      </c>
      <c r="L136" s="5" t="e">
        <f>COUNTIFS(#REF!,TabClienteLocalidade18[[#This Row],[Localidade]],#REF!,TabClienteLocalidade18[[#This Row],[Cliente]],#REF!,TabClienteLocalidade18[[#Headers],[SBDXC-SDX]],#REF!,"ok")</f>
        <v>#REF!</v>
      </c>
      <c r="M136" s="24" t="e">
        <f>SUM(TabClienteLocalidade18[[#This Row],[SBGCL-SCL]:[SBDXC-SDX]])</f>
        <v>#REF!</v>
      </c>
      <c r="N136" s="24" t="e">
        <f>VLOOKUP(#REF!,Tabela20[],4,FALSE)</f>
        <v>#REF!</v>
      </c>
      <c r="O136" s="68">
        <v>6</v>
      </c>
      <c r="P136" s="24" t="str">
        <f>IF(TabClienteLocalidade18[[#This Row],[Cliente]]="","",TabClienteLocalidade18[[#This Row],[Cliente]]&amp;"-"&amp;TabClienteLocalidade18[[#This Row],[Localidade]])</f>
        <v>CAGEPA-CAMALAU</v>
      </c>
    </row>
    <row r="137" spans="1:16" x14ac:dyDescent="0.25">
      <c r="A137" s="75" t="s">
        <v>1378</v>
      </c>
      <c r="B137" s="77" t="s">
        <v>32</v>
      </c>
      <c r="C137" s="80"/>
      <c r="D137" s="19" t="s">
        <v>126</v>
      </c>
      <c r="E137" s="76" t="s">
        <v>3143</v>
      </c>
      <c r="F137" s="76"/>
      <c r="G137" s="78" t="e">
        <f>COUNTIFS(#REF!,TabClienteLocalidade18[[#This Row],[Localidade]],#REF!,TabClienteLocalidade18[[#This Row],[Cliente]],#REF!,TabClienteLocalidade18[[#Headers],[SBGCL-SCL]],#REF!,"ok")</f>
        <v>#REF!</v>
      </c>
      <c r="H137" s="81" t="e">
        <f>COUNTIFS(#REF!,TabClienteLocalidade18[[#This Row],[Localidade]],#REF!,TabClienteLocalidade18[[#This Row],[Cliente]],#REF!,TabClienteLocalidade18[[#Headers],[SBDPT-SPT]],#REF!,"ok")</f>
        <v>#REF!</v>
      </c>
      <c r="I137" s="81" t="e">
        <f>COUNTIFS(#REF!,TabClienteLocalidade18[[#This Row],[Localidade]],#REF!,TabClienteLocalidade18[[#This Row],[Cliente]],#REF!,TabClienteLocalidade18[[#Headers],[SBPAC-SPC]],#REF!,"ok")</f>
        <v>#REF!</v>
      </c>
      <c r="J137" s="81" t="e">
        <f>COUNTIFS(#REF!,TabClienteLocalidade18[[#This Row],[Localidade]],#REF!,TabClienteLocalidade18[[#This Row],[Cliente]],#REF!,TabClienteLocalidade18[[#Headers],[SBSEG-MCA]],#REF!,"ok")</f>
        <v>#REF!</v>
      </c>
      <c r="K137" s="81" t="e">
        <f>COUNTIFS(#REF!,TabClienteLocalidade18[[#This Row],[Localidade]],#REF!,TabClienteLocalidade18[[#This Row],[Cliente]],#REF!,TabClienteLocalidade18[[#Headers],[SBDSD-SDS]],#REF!,"ok")</f>
        <v>#REF!</v>
      </c>
      <c r="L137" s="81" t="e">
        <f>COUNTIFS(#REF!,TabClienteLocalidade18[[#This Row],[Localidade]],#REF!,TabClienteLocalidade18[[#This Row],[Cliente]],#REF!,TabClienteLocalidade18[[#Headers],[SBDXC-SDX]],#REF!,"ok")</f>
        <v>#REF!</v>
      </c>
      <c r="M137" s="81" t="e">
        <f>SUM(TabClienteLocalidade18[[#This Row],[SBGCL-SCL]:[SBDXC-SDX]])</f>
        <v>#REF!</v>
      </c>
      <c r="N137" s="81" t="e">
        <f>VLOOKUP(#REF!,Tabela20[],4,FALSE)</f>
        <v>#REF!</v>
      </c>
      <c r="O137" s="81"/>
      <c r="P137" s="24" t="str">
        <f>IF(TabClienteLocalidade18[[#This Row],[Cliente]]="","",TabClienteLocalidade18[[#This Row],[Cliente]]&amp;"-"&amp;TabClienteLocalidade18[[#This Row],[Localidade]])</f>
        <v>CAGEPA-CAMPINA GRANDE</v>
      </c>
    </row>
    <row r="138" spans="1:16" x14ac:dyDescent="0.25">
      <c r="A138" s="2" t="s">
        <v>551</v>
      </c>
      <c r="B138" s="5" t="s">
        <v>32</v>
      </c>
      <c r="C138" s="5" t="s">
        <v>616</v>
      </c>
      <c r="D138" s="19" t="s">
        <v>443</v>
      </c>
      <c r="E138" s="76" t="s">
        <v>3143</v>
      </c>
      <c r="F138" s="76"/>
      <c r="G138" s="78" t="e">
        <f>COUNTIFS(#REF!,TabClienteLocalidade18[[#This Row],[Localidade]],#REF!,TabClienteLocalidade18[[#This Row],[Cliente]],#REF!,TabClienteLocalidade18[[#Headers],[SBGCL-SCL]],#REF!,"ok")</f>
        <v>#REF!</v>
      </c>
      <c r="H138" s="5" t="e">
        <f>COUNTIFS(#REF!,TabClienteLocalidade18[[#This Row],[Localidade]],#REF!,TabClienteLocalidade18[[#This Row],[Cliente]],#REF!,TabClienteLocalidade18[[#Headers],[SBDPT-SPT]],#REF!,"ok")</f>
        <v>#REF!</v>
      </c>
      <c r="I138" s="5" t="e">
        <f>COUNTIFS(#REF!,TabClienteLocalidade18[[#This Row],[Localidade]],#REF!,TabClienteLocalidade18[[#This Row],[Cliente]],#REF!,TabClienteLocalidade18[[#Headers],[SBPAC-SPC]],#REF!,"ok")</f>
        <v>#REF!</v>
      </c>
      <c r="J138" s="5" t="e">
        <f>COUNTIFS(#REF!,TabClienteLocalidade18[[#This Row],[Localidade]],#REF!,TabClienteLocalidade18[[#This Row],[Cliente]],#REF!,TabClienteLocalidade18[[#Headers],[SBSEG-MCA]],#REF!,"ok")</f>
        <v>#REF!</v>
      </c>
      <c r="K138" s="5" t="e">
        <f>COUNTIFS(#REF!,TabClienteLocalidade18[[#This Row],[Localidade]],#REF!,TabClienteLocalidade18[[#This Row],[Cliente]],#REF!,TabClienteLocalidade18[[#Headers],[SBDSD-SDS]],#REF!,"ok")</f>
        <v>#REF!</v>
      </c>
      <c r="L138" s="5" t="e">
        <f>COUNTIFS(#REF!,TabClienteLocalidade18[[#This Row],[Localidade]],#REF!,TabClienteLocalidade18[[#This Row],[Cliente]],#REF!,TabClienteLocalidade18[[#Headers],[SBDXC-SDX]],#REF!,"ok")</f>
        <v>#REF!</v>
      </c>
      <c r="M138" s="24" t="e">
        <f>SUM(TabClienteLocalidade18[[#This Row],[SBGCL-SCL]:[SBDXC-SDX]])</f>
        <v>#REF!</v>
      </c>
      <c r="N138" s="24" t="e">
        <f>VLOOKUP(#REF!,Tabela20[],4,FALSE)</f>
        <v>#REF!</v>
      </c>
      <c r="O138" s="68">
        <v>8</v>
      </c>
      <c r="P138" s="24" t="str">
        <f>IF(TabClienteLocalidade18[[#This Row],[Cliente]]="","",TabClienteLocalidade18[[#This Row],[Cliente]]&amp;"-"&amp;TabClienteLocalidade18[[#This Row],[Localidade]])</f>
        <v>CAGEPA-CAPIM</v>
      </c>
    </row>
    <row r="139" spans="1:16" x14ac:dyDescent="0.25">
      <c r="A139" s="75" t="s">
        <v>1379</v>
      </c>
      <c r="B139" s="77" t="s">
        <v>32</v>
      </c>
      <c r="C139" s="80"/>
      <c r="D139" s="19" t="s">
        <v>1566</v>
      </c>
      <c r="E139" s="76" t="s">
        <v>3143</v>
      </c>
      <c r="F139" s="76"/>
      <c r="G139" s="78" t="e">
        <f>COUNTIFS(#REF!,TabClienteLocalidade18[[#This Row],[Localidade]],#REF!,TabClienteLocalidade18[[#This Row],[Cliente]],#REF!,TabClienteLocalidade18[[#Headers],[SBGCL-SCL]],#REF!,"ok")</f>
        <v>#REF!</v>
      </c>
      <c r="H139" s="81" t="e">
        <f>COUNTIFS(#REF!,TabClienteLocalidade18[[#This Row],[Localidade]],#REF!,TabClienteLocalidade18[[#This Row],[Cliente]],#REF!,TabClienteLocalidade18[[#Headers],[SBDPT-SPT]],#REF!,"ok")</f>
        <v>#REF!</v>
      </c>
      <c r="I139" s="81" t="e">
        <f>COUNTIFS(#REF!,TabClienteLocalidade18[[#This Row],[Localidade]],#REF!,TabClienteLocalidade18[[#This Row],[Cliente]],#REF!,TabClienteLocalidade18[[#Headers],[SBPAC-SPC]],#REF!,"ok")</f>
        <v>#REF!</v>
      </c>
      <c r="J139" s="81" t="e">
        <f>COUNTIFS(#REF!,TabClienteLocalidade18[[#This Row],[Localidade]],#REF!,TabClienteLocalidade18[[#This Row],[Cliente]],#REF!,TabClienteLocalidade18[[#Headers],[SBSEG-MCA]],#REF!,"ok")</f>
        <v>#REF!</v>
      </c>
      <c r="K139" s="81" t="e">
        <f>COUNTIFS(#REF!,TabClienteLocalidade18[[#This Row],[Localidade]],#REF!,TabClienteLocalidade18[[#This Row],[Cliente]],#REF!,TabClienteLocalidade18[[#Headers],[SBDSD-SDS]],#REF!,"ok")</f>
        <v>#REF!</v>
      </c>
      <c r="L139" s="81" t="e">
        <f>COUNTIFS(#REF!,TabClienteLocalidade18[[#This Row],[Localidade]],#REF!,TabClienteLocalidade18[[#This Row],[Cliente]],#REF!,TabClienteLocalidade18[[#Headers],[SBDXC-SDX]],#REF!,"ok")</f>
        <v>#REF!</v>
      </c>
      <c r="M139" s="81" t="e">
        <f>SUM(TabClienteLocalidade18[[#This Row],[SBGCL-SCL]:[SBDXC-SDX]])</f>
        <v>#REF!</v>
      </c>
      <c r="N139" s="81" t="e">
        <f>VLOOKUP(#REF!,Tabela20[],4,FALSE)</f>
        <v>#REF!</v>
      </c>
      <c r="O139" s="81"/>
      <c r="P139" s="24" t="str">
        <f>IF(TabClienteLocalidade18[[#This Row],[Cliente]]="","",TabClienteLocalidade18[[#This Row],[Cliente]]&amp;"-"&amp;TabClienteLocalidade18[[#This Row],[Localidade]])</f>
        <v>CAGEPA-CARAUBAS</v>
      </c>
    </row>
    <row r="140" spans="1:16" x14ac:dyDescent="0.25">
      <c r="A140" s="75" t="s">
        <v>1380</v>
      </c>
      <c r="B140" s="77" t="s">
        <v>32</v>
      </c>
      <c r="C140" s="80"/>
      <c r="D140" s="19" t="s">
        <v>444</v>
      </c>
      <c r="E140" s="76" t="s">
        <v>3143</v>
      </c>
      <c r="F140" s="76"/>
      <c r="G140" s="78" t="e">
        <f>COUNTIFS(#REF!,TabClienteLocalidade18[[#This Row],[Localidade]],#REF!,TabClienteLocalidade18[[#This Row],[Cliente]],#REF!,TabClienteLocalidade18[[#Headers],[SBGCL-SCL]],#REF!,"ok")</f>
        <v>#REF!</v>
      </c>
      <c r="H140" s="81" t="e">
        <f>COUNTIFS(#REF!,TabClienteLocalidade18[[#This Row],[Localidade]],#REF!,TabClienteLocalidade18[[#This Row],[Cliente]],#REF!,TabClienteLocalidade18[[#Headers],[SBDPT-SPT]],#REF!,"ok")</f>
        <v>#REF!</v>
      </c>
      <c r="I140" s="81" t="e">
        <f>COUNTIFS(#REF!,TabClienteLocalidade18[[#This Row],[Localidade]],#REF!,TabClienteLocalidade18[[#This Row],[Cliente]],#REF!,TabClienteLocalidade18[[#Headers],[SBPAC-SPC]],#REF!,"ok")</f>
        <v>#REF!</v>
      </c>
      <c r="J140" s="81" t="e">
        <f>COUNTIFS(#REF!,TabClienteLocalidade18[[#This Row],[Localidade]],#REF!,TabClienteLocalidade18[[#This Row],[Cliente]],#REF!,TabClienteLocalidade18[[#Headers],[SBSEG-MCA]],#REF!,"ok")</f>
        <v>#REF!</v>
      </c>
      <c r="K140" s="81" t="e">
        <f>COUNTIFS(#REF!,TabClienteLocalidade18[[#This Row],[Localidade]],#REF!,TabClienteLocalidade18[[#This Row],[Cliente]],#REF!,TabClienteLocalidade18[[#Headers],[SBDSD-SDS]],#REF!,"ok")</f>
        <v>#REF!</v>
      </c>
      <c r="L140" s="81" t="e">
        <f>COUNTIFS(#REF!,TabClienteLocalidade18[[#This Row],[Localidade]],#REF!,TabClienteLocalidade18[[#This Row],[Cliente]],#REF!,TabClienteLocalidade18[[#Headers],[SBDXC-SDX]],#REF!,"ok")</f>
        <v>#REF!</v>
      </c>
      <c r="M140" s="81" t="e">
        <f>SUM(TabClienteLocalidade18[[#This Row],[SBGCL-SCL]:[SBDXC-SDX]])</f>
        <v>#REF!</v>
      </c>
      <c r="N140" s="81" t="e">
        <f>VLOOKUP(#REF!,Tabela20[],4,FALSE)</f>
        <v>#REF!</v>
      </c>
      <c r="O140" s="81"/>
      <c r="P140" s="24" t="str">
        <f>IF(TabClienteLocalidade18[[#This Row],[Cliente]]="","",TabClienteLocalidade18[[#This Row],[Cliente]]&amp;"-"&amp;TabClienteLocalidade18[[#This Row],[Localidade]])</f>
        <v>CAGEPA-CARRAPATEIRA</v>
      </c>
    </row>
    <row r="141" spans="1:16" x14ac:dyDescent="0.25">
      <c r="A141" s="75" t="s">
        <v>1381</v>
      </c>
      <c r="B141" s="77" t="s">
        <v>32</v>
      </c>
      <c r="C141" s="80"/>
      <c r="D141" s="19" t="s">
        <v>445</v>
      </c>
      <c r="E141" s="76" t="s">
        <v>3143</v>
      </c>
      <c r="F141" s="76"/>
      <c r="G141" s="78" t="e">
        <f>COUNTIFS(#REF!,TabClienteLocalidade18[[#This Row],[Localidade]],#REF!,TabClienteLocalidade18[[#This Row],[Cliente]],#REF!,TabClienteLocalidade18[[#Headers],[SBGCL-SCL]],#REF!,"ok")</f>
        <v>#REF!</v>
      </c>
      <c r="H141" s="81" t="e">
        <f>COUNTIFS(#REF!,TabClienteLocalidade18[[#This Row],[Localidade]],#REF!,TabClienteLocalidade18[[#This Row],[Cliente]],#REF!,TabClienteLocalidade18[[#Headers],[SBDPT-SPT]],#REF!,"ok")</f>
        <v>#REF!</v>
      </c>
      <c r="I141" s="81" t="e">
        <f>COUNTIFS(#REF!,TabClienteLocalidade18[[#This Row],[Localidade]],#REF!,TabClienteLocalidade18[[#This Row],[Cliente]],#REF!,TabClienteLocalidade18[[#Headers],[SBPAC-SPC]],#REF!,"ok")</f>
        <v>#REF!</v>
      </c>
      <c r="J141" s="81" t="e">
        <f>COUNTIFS(#REF!,TabClienteLocalidade18[[#This Row],[Localidade]],#REF!,TabClienteLocalidade18[[#This Row],[Cliente]],#REF!,TabClienteLocalidade18[[#Headers],[SBSEG-MCA]],#REF!,"ok")</f>
        <v>#REF!</v>
      </c>
      <c r="K141" s="81" t="e">
        <f>COUNTIFS(#REF!,TabClienteLocalidade18[[#This Row],[Localidade]],#REF!,TabClienteLocalidade18[[#This Row],[Cliente]],#REF!,TabClienteLocalidade18[[#Headers],[SBDSD-SDS]],#REF!,"ok")</f>
        <v>#REF!</v>
      </c>
      <c r="L141" s="81" t="e">
        <f>COUNTIFS(#REF!,TabClienteLocalidade18[[#This Row],[Localidade]],#REF!,TabClienteLocalidade18[[#This Row],[Cliente]],#REF!,TabClienteLocalidade18[[#Headers],[SBDXC-SDX]],#REF!,"ok")</f>
        <v>#REF!</v>
      </c>
      <c r="M141" s="81" t="e">
        <f>SUM(TabClienteLocalidade18[[#This Row],[SBGCL-SCL]:[SBDXC-SDX]])</f>
        <v>#REF!</v>
      </c>
      <c r="N141" s="81" t="e">
        <f>VLOOKUP(#REF!,Tabela20[],4,FALSE)</f>
        <v>#REF!</v>
      </c>
      <c r="O141" s="81"/>
      <c r="P141" s="24" t="str">
        <f>IF(TabClienteLocalidade18[[#This Row],[Cliente]]="","",TabClienteLocalidade18[[#This Row],[Cliente]]&amp;"-"&amp;TabClienteLocalidade18[[#This Row],[Localidade]])</f>
        <v>CAGEPA-CASSERENGUE</v>
      </c>
    </row>
    <row r="142" spans="1:16" x14ac:dyDescent="0.25">
      <c r="A142" s="75" t="s">
        <v>1254</v>
      </c>
      <c r="B142" s="47" t="s">
        <v>32</v>
      </c>
      <c r="C142" s="5" t="s">
        <v>136</v>
      </c>
      <c r="D142" s="19" t="s">
        <v>446</v>
      </c>
      <c r="E142" s="76" t="s">
        <v>3143</v>
      </c>
      <c r="F142" s="76"/>
      <c r="G142" s="78" t="e">
        <f>COUNTIFS(#REF!,TabClienteLocalidade18[[#This Row],[Localidade]],#REF!,TabClienteLocalidade18[[#This Row],[Cliente]],#REF!,TabClienteLocalidade18[[#Headers],[SBGCL-SCL]],#REF!,"ok")</f>
        <v>#REF!</v>
      </c>
      <c r="H142" s="68" t="e">
        <f>COUNTIFS(#REF!,TabClienteLocalidade18[[#This Row],[Localidade]],#REF!,TabClienteLocalidade18[[#This Row],[Cliente]],#REF!,TabClienteLocalidade18[[#Headers],[SBDPT-SPT]],#REF!,"ok")</f>
        <v>#REF!</v>
      </c>
      <c r="I142" s="68" t="e">
        <f>COUNTIFS(#REF!,TabClienteLocalidade18[[#This Row],[Localidade]],#REF!,TabClienteLocalidade18[[#This Row],[Cliente]],#REF!,TabClienteLocalidade18[[#Headers],[SBPAC-SPC]],#REF!,"ok")</f>
        <v>#REF!</v>
      </c>
      <c r="J142" s="68" t="e">
        <f>COUNTIFS(#REF!,TabClienteLocalidade18[[#This Row],[Localidade]],#REF!,TabClienteLocalidade18[[#This Row],[Cliente]],#REF!,TabClienteLocalidade18[[#Headers],[SBSEG-MCA]],#REF!,"ok")</f>
        <v>#REF!</v>
      </c>
      <c r="K142" s="68" t="e">
        <f>COUNTIFS(#REF!,TabClienteLocalidade18[[#This Row],[Localidade]],#REF!,TabClienteLocalidade18[[#This Row],[Cliente]],#REF!,TabClienteLocalidade18[[#Headers],[SBDSD-SDS]],#REF!,"ok")</f>
        <v>#REF!</v>
      </c>
      <c r="L142" s="68" t="e">
        <f>COUNTIFS(#REF!,TabClienteLocalidade18[[#This Row],[Localidade]],#REF!,TabClienteLocalidade18[[#This Row],[Cliente]],#REF!,TabClienteLocalidade18[[#Headers],[SBDXC-SDX]],#REF!,"ok")</f>
        <v>#REF!</v>
      </c>
      <c r="M142" s="68" t="e">
        <f>SUM(TabClienteLocalidade18[[#This Row],[SBGCL-SCL]:[SBDXC-SDX]])</f>
        <v>#REF!</v>
      </c>
      <c r="N142" s="68" t="e">
        <f>VLOOKUP(#REF!,Tabela20[],4,FALSE)</f>
        <v>#REF!</v>
      </c>
      <c r="O142" s="68"/>
      <c r="P142" s="24" t="str">
        <f>IF(TabClienteLocalidade18[[#This Row],[Cliente]]="","",TabClienteLocalidade18[[#This Row],[Cliente]]&amp;"-"&amp;TabClienteLocalidade18[[#This Row],[Localidade]])</f>
        <v>CAGEPA-CATINGUEIRA</v>
      </c>
    </row>
    <row r="143" spans="1:16" x14ac:dyDescent="0.25">
      <c r="A143" s="75" t="s">
        <v>1382</v>
      </c>
      <c r="B143" s="77" t="s">
        <v>32</v>
      </c>
      <c r="C143" s="80"/>
      <c r="D143" s="19" t="s">
        <v>1530</v>
      </c>
      <c r="E143" s="76" t="s">
        <v>3143</v>
      </c>
      <c r="F143" s="76"/>
      <c r="G143" s="78" t="e">
        <f>COUNTIFS(#REF!,TabClienteLocalidade18[[#This Row],[Localidade]],#REF!,TabClienteLocalidade18[[#This Row],[Cliente]],#REF!,TabClienteLocalidade18[[#Headers],[SBGCL-SCL]],#REF!,"ok")</f>
        <v>#REF!</v>
      </c>
      <c r="H143" s="81" t="e">
        <f>COUNTIFS(#REF!,TabClienteLocalidade18[[#This Row],[Localidade]],#REF!,TabClienteLocalidade18[[#This Row],[Cliente]],#REF!,TabClienteLocalidade18[[#Headers],[SBDPT-SPT]],#REF!,"ok")</f>
        <v>#REF!</v>
      </c>
      <c r="I143" s="81" t="e">
        <f>COUNTIFS(#REF!,TabClienteLocalidade18[[#This Row],[Localidade]],#REF!,TabClienteLocalidade18[[#This Row],[Cliente]],#REF!,TabClienteLocalidade18[[#Headers],[SBPAC-SPC]],#REF!,"ok")</f>
        <v>#REF!</v>
      </c>
      <c r="J143" s="81" t="e">
        <f>COUNTIFS(#REF!,TabClienteLocalidade18[[#This Row],[Localidade]],#REF!,TabClienteLocalidade18[[#This Row],[Cliente]],#REF!,TabClienteLocalidade18[[#Headers],[SBSEG-MCA]],#REF!,"ok")</f>
        <v>#REF!</v>
      </c>
      <c r="K143" s="81" t="e">
        <f>COUNTIFS(#REF!,TabClienteLocalidade18[[#This Row],[Localidade]],#REF!,TabClienteLocalidade18[[#This Row],[Cliente]],#REF!,TabClienteLocalidade18[[#Headers],[SBDSD-SDS]],#REF!,"ok")</f>
        <v>#REF!</v>
      </c>
      <c r="L143" s="81" t="e">
        <f>COUNTIFS(#REF!,TabClienteLocalidade18[[#This Row],[Localidade]],#REF!,TabClienteLocalidade18[[#This Row],[Cliente]],#REF!,TabClienteLocalidade18[[#Headers],[SBDXC-SDX]],#REF!,"ok")</f>
        <v>#REF!</v>
      </c>
      <c r="M143" s="81" t="e">
        <f>SUM(TabClienteLocalidade18[[#This Row],[SBGCL-SCL]:[SBDXC-SDX]])</f>
        <v>#REF!</v>
      </c>
      <c r="N143" s="81" t="e">
        <f>VLOOKUP(#REF!,Tabela20[],4,FALSE)</f>
        <v>#REF!</v>
      </c>
      <c r="O143" s="81"/>
      <c r="P143" s="24" t="str">
        <f>IF(TabClienteLocalidade18[[#This Row],[Cliente]]="","",TabClienteLocalidade18[[#This Row],[Cliente]]&amp;"-"&amp;TabClienteLocalidade18[[#This Row],[Localidade]])</f>
        <v>CAGEPA-CATOLE DA ROCHA</v>
      </c>
    </row>
    <row r="144" spans="1:16" x14ac:dyDescent="0.25">
      <c r="A144" s="75" t="s">
        <v>1383</v>
      </c>
      <c r="B144" s="77" t="s">
        <v>32</v>
      </c>
      <c r="C144" s="80"/>
      <c r="D144" s="19" t="s">
        <v>447</v>
      </c>
      <c r="E144" s="76" t="s">
        <v>3143</v>
      </c>
      <c r="F144" s="76"/>
      <c r="G144" s="78" t="e">
        <f>COUNTIFS(#REF!,TabClienteLocalidade18[[#This Row],[Localidade]],#REF!,TabClienteLocalidade18[[#This Row],[Cliente]],#REF!,TabClienteLocalidade18[[#Headers],[SBGCL-SCL]],#REF!,"ok")</f>
        <v>#REF!</v>
      </c>
      <c r="H144" s="81" t="e">
        <f>COUNTIFS(#REF!,TabClienteLocalidade18[[#This Row],[Localidade]],#REF!,TabClienteLocalidade18[[#This Row],[Cliente]],#REF!,TabClienteLocalidade18[[#Headers],[SBDPT-SPT]],#REF!,"ok")</f>
        <v>#REF!</v>
      </c>
      <c r="I144" s="81" t="e">
        <f>COUNTIFS(#REF!,TabClienteLocalidade18[[#This Row],[Localidade]],#REF!,TabClienteLocalidade18[[#This Row],[Cliente]],#REF!,TabClienteLocalidade18[[#Headers],[SBPAC-SPC]],#REF!,"ok")</f>
        <v>#REF!</v>
      </c>
      <c r="J144" s="81" t="e">
        <f>COUNTIFS(#REF!,TabClienteLocalidade18[[#This Row],[Localidade]],#REF!,TabClienteLocalidade18[[#This Row],[Cliente]],#REF!,TabClienteLocalidade18[[#Headers],[SBSEG-MCA]],#REF!,"ok")</f>
        <v>#REF!</v>
      </c>
      <c r="K144" s="81" t="e">
        <f>COUNTIFS(#REF!,TabClienteLocalidade18[[#This Row],[Localidade]],#REF!,TabClienteLocalidade18[[#This Row],[Cliente]],#REF!,TabClienteLocalidade18[[#Headers],[SBDSD-SDS]],#REF!,"ok")</f>
        <v>#REF!</v>
      </c>
      <c r="L144" s="81" t="e">
        <f>COUNTIFS(#REF!,TabClienteLocalidade18[[#This Row],[Localidade]],#REF!,TabClienteLocalidade18[[#This Row],[Cliente]],#REF!,TabClienteLocalidade18[[#Headers],[SBDXC-SDX]],#REF!,"ok")</f>
        <v>#REF!</v>
      </c>
      <c r="M144" s="81" t="e">
        <f>SUM(TabClienteLocalidade18[[#This Row],[SBGCL-SCL]:[SBDXC-SDX]])</f>
        <v>#REF!</v>
      </c>
      <c r="N144" s="81" t="e">
        <f>VLOOKUP(#REF!,Tabela20[],4,FALSE)</f>
        <v>#REF!</v>
      </c>
      <c r="O144" s="81"/>
      <c r="P144" s="24" t="str">
        <f>IF(TabClienteLocalidade18[[#This Row],[Cliente]]="","",TabClienteLocalidade18[[#This Row],[Cliente]]&amp;"-"&amp;TabClienteLocalidade18[[#This Row],[Localidade]])</f>
        <v>CAGEPA-CEPILHO</v>
      </c>
    </row>
    <row r="145" spans="1:16" x14ac:dyDescent="0.25">
      <c r="A145" s="75" t="s">
        <v>1384</v>
      </c>
      <c r="B145" s="77" t="s">
        <v>32</v>
      </c>
      <c r="C145" s="80"/>
      <c r="D145" s="19" t="s">
        <v>1504</v>
      </c>
      <c r="E145" s="76" t="s">
        <v>3143</v>
      </c>
      <c r="F145" s="76"/>
      <c r="G145" s="78" t="e">
        <f>COUNTIFS(#REF!,TabClienteLocalidade18[[#This Row],[Localidade]],#REF!,TabClienteLocalidade18[[#This Row],[Cliente]],#REF!,TabClienteLocalidade18[[#Headers],[SBGCL-SCL]],#REF!,"ok")</f>
        <v>#REF!</v>
      </c>
      <c r="H145" s="81" t="e">
        <f>COUNTIFS(#REF!,TabClienteLocalidade18[[#This Row],[Localidade]],#REF!,TabClienteLocalidade18[[#This Row],[Cliente]],#REF!,TabClienteLocalidade18[[#Headers],[SBDPT-SPT]],#REF!,"ok")</f>
        <v>#REF!</v>
      </c>
      <c r="I145" s="81" t="e">
        <f>COUNTIFS(#REF!,TabClienteLocalidade18[[#This Row],[Localidade]],#REF!,TabClienteLocalidade18[[#This Row],[Cliente]],#REF!,TabClienteLocalidade18[[#Headers],[SBPAC-SPC]],#REF!,"ok")</f>
        <v>#REF!</v>
      </c>
      <c r="J145" s="81" t="e">
        <f>COUNTIFS(#REF!,TabClienteLocalidade18[[#This Row],[Localidade]],#REF!,TabClienteLocalidade18[[#This Row],[Cliente]],#REF!,TabClienteLocalidade18[[#Headers],[SBSEG-MCA]],#REF!,"ok")</f>
        <v>#REF!</v>
      </c>
      <c r="K145" s="81" t="e">
        <f>COUNTIFS(#REF!,TabClienteLocalidade18[[#This Row],[Localidade]],#REF!,TabClienteLocalidade18[[#This Row],[Cliente]],#REF!,TabClienteLocalidade18[[#Headers],[SBDSD-SDS]],#REF!,"ok")</f>
        <v>#REF!</v>
      </c>
      <c r="L145" s="81" t="e">
        <f>COUNTIFS(#REF!,TabClienteLocalidade18[[#This Row],[Localidade]],#REF!,TabClienteLocalidade18[[#This Row],[Cliente]],#REF!,TabClienteLocalidade18[[#Headers],[SBDXC-SDX]],#REF!,"ok")</f>
        <v>#REF!</v>
      </c>
      <c r="M145" s="81" t="e">
        <f>SUM(TabClienteLocalidade18[[#This Row],[SBGCL-SCL]:[SBDXC-SDX]])</f>
        <v>#REF!</v>
      </c>
      <c r="N145" s="81" t="e">
        <f>VLOOKUP(#REF!,Tabela20[],4,FALSE)</f>
        <v>#REF!</v>
      </c>
      <c r="O145" s="81"/>
      <c r="P145" s="24" t="str">
        <f>IF(TabClienteLocalidade18[[#This Row],[Cliente]]="","",TabClienteLocalidade18[[#This Row],[Cliente]]&amp;"-"&amp;TabClienteLocalidade18[[#This Row],[Localidade]])</f>
        <v>CAGEPA-CHA DOS PEREIRAS</v>
      </c>
    </row>
    <row r="146" spans="1:16" x14ac:dyDescent="0.25">
      <c r="A146" s="75" t="s">
        <v>1385</v>
      </c>
      <c r="B146" s="77" t="s">
        <v>32</v>
      </c>
      <c r="C146" s="80"/>
      <c r="D146" s="19" t="s">
        <v>1505</v>
      </c>
      <c r="E146" s="76" t="s">
        <v>3143</v>
      </c>
      <c r="F146" s="76"/>
      <c r="G146" s="78" t="e">
        <f>COUNTIFS(#REF!,TabClienteLocalidade18[[#This Row],[Localidade]],#REF!,TabClienteLocalidade18[[#This Row],[Cliente]],#REF!,TabClienteLocalidade18[[#Headers],[SBGCL-SCL]],#REF!,"ok")</f>
        <v>#REF!</v>
      </c>
      <c r="H146" s="81" t="e">
        <f>COUNTIFS(#REF!,TabClienteLocalidade18[[#This Row],[Localidade]],#REF!,TabClienteLocalidade18[[#This Row],[Cliente]],#REF!,TabClienteLocalidade18[[#Headers],[SBDPT-SPT]],#REF!,"ok")</f>
        <v>#REF!</v>
      </c>
      <c r="I146" s="81" t="e">
        <f>COUNTIFS(#REF!,TabClienteLocalidade18[[#This Row],[Localidade]],#REF!,TabClienteLocalidade18[[#This Row],[Cliente]],#REF!,TabClienteLocalidade18[[#Headers],[SBPAC-SPC]],#REF!,"ok")</f>
        <v>#REF!</v>
      </c>
      <c r="J146" s="81" t="e">
        <f>COUNTIFS(#REF!,TabClienteLocalidade18[[#This Row],[Localidade]],#REF!,TabClienteLocalidade18[[#This Row],[Cliente]],#REF!,TabClienteLocalidade18[[#Headers],[SBSEG-MCA]],#REF!,"ok")</f>
        <v>#REF!</v>
      </c>
      <c r="K146" s="81" t="e">
        <f>COUNTIFS(#REF!,TabClienteLocalidade18[[#This Row],[Localidade]],#REF!,TabClienteLocalidade18[[#This Row],[Cliente]],#REF!,TabClienteLocalidade18[[#Headers],[SBDSD-SDS]],#REF!,"ok")</f>
        <v>#REF!</v>
      </c>
      <c r="L146" s="81" t="e">
        <f>COUNTIFS(#REF!,TabClienteLocalidade18[[#This Row],[Localidade]],#REF!,TabClienteLocalidade18[[#This Row],[Cliente]],#REF!,TabClienteLocalidade18[[#Headers],[SBDXC-SDX]],#REF!,"ok")</f>
        <v>#REF!</v>
      </c>
      <c r="M146" s="81" t="e">
        <f>SUM(TabClienteLocalidade18[[#This Row],[SBGCL-SCL]:[SBDXC-SDX]])</f>
        <v>#REF!</v>
      </c>
      <c r="N146" s="81" t="e">
        <f>VLOOKUP(#REF!,Tabela20[],4,FALSE)</f>
        <v>#REF!</v>
      </c>
      <c r="O146" s="81"/>
      <c r="P146" s="24" t="str">
        <f>IF(TabClienteLocalidade18[[#This Row],[Cliente]]="","",TabClienteLocalidade18[[#This Row],[Cliente]]&amp;"-"&amp;TabClienteLocalidade18[[#This Row],[Localidade]])</f>
        <v>CAGEPA-CONCEIÇAO</v>
      </c>
    </row>
    <row r="147" spans="1:16" x14ac:dyDescent="0.25">
      <c r="A147" s="75" t="s">
        <v>1386</v>
      </c>
      <c r="B147" s="77" t="s">
        <v>32</v>
      </c>
      <c r="C147" s="80"/>
      <c r="D147" s="19" t="s">
        <v>448</v>
      </c>
      <c r="E147" s="76" t="s">
        <v>3143</v>
      </c>
      <c r="F147" s="76"/>
      <c r="G147" s="78" t="e">
        <f>COUNTIFS(#REF!,TabClienteLocalidade18[[#This Row],[Localidade]],#REF!,TabClienteLocalidade18[[#This Row],[Cliente]],#REF!,TabClienteLocalidade18[[#Headers],[SBGCL-SCL]],#REF!,"ok")</f>
        <v>#REF!</v>
      </c>
      <c r="H147" s="81" t="e">
        <f>COUNTIFS(#REF!,TabClienteLocalidade18[[#This Row],[Localidade]],#REF!,TabClienteLocalidade18[[#This Row],[Cliente]],#REF!,TabClienteLocalidade18[[#Headers],[SBDPT-SPT]],#REF!,"ok")</f>
        <v>#REF!</v>
      </c>
      <c r="I147" s="81" t="e">
        <f>COUNTIFS(#REF!,TabClienteLocalidade18[[#This Row],[Localidade]],#REF!,TabClienteLocalidade18[[#This Row],[Cliente]],#REF!,TabClienteLocalidade18[[#Headers],[SBPAC-SPC]],#REF!,"ok")</f>
        <v>#REF!</v>
      </c>
      <c r="J147" s="81" t="e">
        <f>COUNTIFS(#REF!,TabClienteLocalidade18[[#This Row],[Localidade]],#REF!,TabClienteLocalidade18[[#This Row],[Cliente]],#REF!,TabClienteLocalidade18[[#Headers],[SBSEG-MCA]],#REF!,"ok")</f>
        <v>#REF!</v>
      </c>
      <c r="K147" s="81" t="e">
        <f>COUNTIFS(#REF!,TabClienteLocalidade18[[#This Row],[Localidade]],#REF!,TabClienteLocalidade18[[#This Row],[Cliente]],#REF!,TabClienteLocalidade18[[#Headers],[SBDSD-SDS]],#REF!,"ok")</f>
        <v>#REF!</v>
      </c>
      <c r="L147" s="81" t="e">
        <f>COUNTIFS(#REF!,TabClienteLocalidade18[[#This Row],[Localidade]],#REF!,TabClienteLocalidade18[[#This Row],[Cliente]],#REF!,TabClienteLocalidade18[[#Headers],[SBDXC-SDX]],#REF!,"ok")</f>
        <v>#REF!</v>
      </c>
      <c r="M147" s="81" t="e">
        <f>SUM(TabClienteLocalidade18[[#This Row],[SBGCL-SCL]:[SBDXC-SDX]])</f>
        <v>#REF!</v>
      </c>
      <c r="N147" s="81" t="e">
        <f>VLOOKUP(#REF!,Tabela20[],4,FALSE)</f>
        <v>#REF!</v>
      </c>
      <c r="O147" s="81"/>
      <c r="P147" s="24" t="str">
        <f>IF(TabClienteLocalidade18[[#This Row],[Cliente]]="","",TabClienteLocalidade18[[#This Row],[Cliente]]&amp;"-"&amp;TabClienteLocalidade18[[#This Row],[Localidade]])</f>
        <v>CAGEPA-CONDE</v>
      </c>
    </row>
    <row r="148" spans="1:16" x14ac:dyDescent="0.25">
      <c r="A148" s="75" t="s">
        <v>1387</v>
      </c>
      <c r="B148" s="77" t="s">
        <v>32</v>
      </c>
      <c r="C148" s="80"/>
      <c r="D148" s="19" t="s">
        <v>449</v>
      </c>
      <c r="E148" s="76" t="s">
        <v>3143</v>
      </c>
      <c r="F148" s="76"/>
      <c r="G148" s="78" t="e">
        <f>COUNTIFS(#REF!,TabClienteLocalidade18[[#This Row],[Localidade]],#REF!,TabClienteLocalidade18[[#This Row],[Cliente]],#REF!,TabClienteLocalidade18[[#Headers],[SBGCL-SCL]],#REF!,"ok")</f>
        <v>#REF!</v>
      </c>
      <c r="H148" s="81" t="e">
        <f>COUNTIFS(#REF!,TabClienteLocalidade18[[#This Row],[Localidade]],#REF!,TabClienteLocalidade18[[#This Row],[Cliente]],#REF!,TabClienteLocalidade18[[#Headers],[SBDPT-SPT]],#REF!,"ok")</f>
        <v>#REF!</v>
      </c>
      <c r="I148" s="81" t="e">
        <f>COUNTIFS(#REF!,TabClienteLocalidade18[[#This Row],[Localidade]],#REF!,TabClienteLocalidade18[[#This Row],[Cliente]],#REF!,TabClienteLocalidade18[[#Headers],[SBPAC-SPC]],#REF!,"ok")</f>
        <v>#REF!</v>
      </c>
      <c r="J148" s="81" t="e">
        <f>COUNTIFS(#REF!,TabClienteLocalidade18[[#This Row],[Localidade]],#REF!,TabClienteLocalidade18[[#This Row],[Cliente]],#REF!,TabClienteLocalidade18[[#Headers],[SBSEG-MCA]],#REF!,"ok")</f>
        <v>#REF!</v>
      </c>
      <c r="K148" s="81" t="e">
        <f>COUNTIFS(#REF!,TabClienteLocalidade18[[#This Row],[Localidade]],#REF!,TabClienteLocalidade18[[#This Row],[Cliente]],#REF!,TabClienteLocalidade18[[#Headers],[SBDSD-SDS]],#REF!,"ok")</f>
        <v>#REF!</v>
      </c>
      <c r="L148" s="81" t="e">
        <f>COUNTIFS(#REF!,TabClienteLocalidade18[[#This Row],[Localidade]],#REF!,TabClienteLocalidade18[[#This Row],[Cliente]],#REF!,TabClienteLocalidade18[[#Headers],[SBDXC-SDX]],#REF!,"ok")</f>
        <v>#REF!</v>
      </c>
      <c r="M148" s="81" t="e">
        <f>SUM(TabClienteLocalidade18[[#This Row],[SBGCL-SCL]:[SBDXC-SDX]])</f>
        <v>#REF!</v>
      </c>
      <c r="N148" s="81" t="e">
        <f>VLOOKUP(#REF!,Tabela20[],4,FALSE)</f>
        <v>#REF!</v>
      </c>
      <c r="O148" s="81"/>
      <c r="P148" s="24" t="str">
        <f>IF(TabClienteLocalidade18[[#This Row],[Cliente]]="","",TabClienteLocalidade18[[#This Row],[Cliente]]&amp;"-"&amp;TabClienteLocalidade18[[#This Row],[Localidade]])</f>
        <v>CAGEPA-CONGO</v>
      </c>
    </row>
    <row r="149" spans="1:16" x14ac:dyDescent="0.25">
      <c r="A149" s="75" t="s">
        <v>1251</v>
      </c>
      <c r="B149" s="47" t="s">
        <v>32</v>
      </c>
      <c r="C149" s="47" t="s">
        <v>161</v>
      </c>
      <c r="D149" s="19" t="s">
        <v>450</v>
      </c>
      <c r="E149" s="76" t="s">
        <v>3143</v>
      </c>
      <c r="F149" s="76"/>
      <c r="G149" s="78" t="e">
        <f>COUNTIFS(#REF!,TabClienteLocalidade18[[#This Row],[Localidade]],#REF!,TabClienteLocalidade18[[#This Row],[Cliente]],#REF!,TabClienteLocalidade18[[#Headers],[SBGCL-SCL]],#REF!,"ok")</f>
        <v>#REF!</v>
      </c>
      <c r="H149" s="68" t="e">
        <f>COUNTIFS(#REF!,TabClienteLocalidade18[[#This Row],[Localidade]],#REF!,TabClienteLocalidade18[[#This Row],[Cliente]],#REF!,TabClienteLocalidade18[[#Headers],[SBDPT-SPT]],#REF!,"ok")</f>
        <v>#REF!</v>
      </c>
      <c r="I149" s="68" t="e">
        <f>COUNTIFS(#REF!,TabClienteLocalidade18[[#This Row],[Localidade]],#REF!,TabClienteLocalidade18[[#This Row],[Cliente]],#REF!,TabClienteLocalidade18[[#Headers],[SBPAC-SPC]],#REF!,"ok")</f>
        <v>#REF!</v>
      </c>
      <c r="J149" s="68" t="e">
        <f>COUNTIFS(#REF!,TabClienteLocalidade18[[#This Row],[Localidade]],#REF!,TabClienteLocalidade18[[#This Row],[Cliente]],#REF!,TabClienteLocalidade18[[#Headers],[SBSEG-MCA]],#REF!,"ok")</f>
        <v>#REF!</v>
      </c>
      <c r="K149" s="68" t="e">
        <f>COUNTIFS(#REF!,TabClienteLocalidade18[[#This Row],[Localidade]],#REF!,TabClienteLocalidade18[[#This Row],[Cliente]],#REF!,TabClienteLocalidade18[[#Headers],[SBDSD-SDS]],#REF!,"ok")</f>
        <v>#REF!</v>
      </c>
      <c r="L149" s="68" t="e">
        <f>COUNTIFS(#REF!,TabClienteLocalidade18[[#This Row],[Localidade]],#REF!,TabClienteLocalidade18[[#This Row],[Cliente]],#REF!,TabClienteLocalidade18[[#Headers],[SBDXC-SDX]],#REF!,"ok")</f>
        <v>#REF!</v>
      </c>
      <c r="M149" s="68" t="e">
        <f>SUM(TabClienteLocalidade18[[#This Row],[SBGCL-SCL]:[SBDXC-SDX]])</f>
        <v>#REF!</v>
      </c>
      <c r="N149" s="68" t="e">
        <f>VLOOKUP(#REF!,Tabela20[],4,FALSE)</f>
        <v>#REF!</v>
      </c>
      <c r="O149" s="68"/>
      <c r="P149" s="24" t="str">
        <f>IF(TabClienteLocalidade18[[#This Row],[Cliente]]="","",TabClienteLocalidade18[[#This Row],[Cliente]]&amp;"-"&amp;TabClienteLocalidade18[[#This Row],[Localidade]])</f>
        <v>CAGEPA-COXIXOLA</v>
      </c>
    </row>
    <row r="150" spans="1:16" x14ac:dyDescent="0.25">
      <c r="A150" s="75" t="s">
        <v>1388</v>
      </c>
      <c r="B150" s="77" t="s">
        <v>32</v>
      </c>
      <c r="C150" s="80"/>
      <c r="D150" s="19" t="s">
        <v>1574</v>
      </c>
      <c r="E150" s="76" t="s">
        <v>3143</v>
      </c>
      <c r="F150" s="76"/>
      <c r="G150" s="78" t="e">
        <f>COUNTIFS(#REF!,TabClienteLocalidade18[[#This Row],[Localidade]],#REF!,TabClienteLocalidade18[[#This Row],[Cliente]],#REF!,TabClienteLocalidade18[[#Headers],[SBGCL-SCL]],#REF!,"ok")</f>
        <v>#REF!</v>
      </c>
      <c r="H150" s="81" t="e">
        <f>COUNTIFS(#REF!,TabClienteLocalidade18[[#This Row],[Localidade]],#REF!,TabClienteLocalidade18[[#This Row],[Cliente]],#REF!,TabClienteLocalidade18[[#Headers],[SBDPT-SPT]],#REF!,"ok")</f>
        <v>#REF!</v>
      </c>
      <c r="I150" s="81" t="e">
        <f>COUNTIFS(#REF!,TabClienteLocalidade18[[#This Row],[Localidade]],#REF!,TabClienteLocalidade18[[#This Row],[Cliente]],#REF!,TabClienteLocalidade18[[#Headers],[SBPAC-SPC]],#REF!,"ok")</f>
        <v>#REF!</v>
      </c>
      <c r="J150" s="81" t="e">
        <f>COUNTIFS(#REF!,TabClienteLocalidade18[[#This Row],[Localidade]],#REF!,TabClienteLocalidade18[[#This Row],[Cliente]],#REF!,TabClienteLocalidade18[[#Headers],[SBSEG-MCA]],#REF!,"ok")</f>
        <v>#REF!</v>
      </c>
      <c r="K150" s="81" t="e">
        <f>COUNTIFS(#REF!,TabClienteLocalidade18[[#This Row],[Localidade]],#REF!,TabClienteLocalidade18[[#This Row],[Cliente]],#REF!,TabClienteLocalidade18[[#Headers],[SBDSD-SDS]],#REF!,"ok")</f>
        <v>#REF!</v>
      </c>
      <c r="L150" s="81" t="e">
        <f>COUNTIFS(#REF!,TabClienteLocalidade18[[#This Row],[Localidade]],#REF!,TabClienteLocalidade18[[#This Row],[Cliente]],#REF!,TabClienteLocalidade18[[#Headers],[SBDXC-SDX]],#REF!,"ok")</f>
        <v>#REF!</v>
      </c>
      <c r="M150" s="81" t="e">
        <f>SUM(TabClienteLocalidade18[[#This Row],[SBGCL-SCL]:[SBDXC-SDX]])</f>
        <v>#REF!</v>
      </c>
      <c r="N150" s="81" t="e">
        <f>VLOOKUP(#REF!,Tabela20[],4,FALSE)</f>
        <v>#REF!</v>
      </c>
      <c r="O150" s="81"/>
      <c r="P150" s="24" t="str">
        <f>IF(TabClienteLocalidade18[[#This Row],[Cliente]]="","",TabClienteLocalidade18[[#This Row],[Cliente]]&amp;"-"&amp;TabClienteLocalidade18[[#This Row],[Localidade]])</f>
        <v>CAGEPA-CRUZ DO ESPIRITO SANTO SANTO</v>
      </c>
    </row>
    <row r="151" spans="1:16" x14ac:dyDescent="0.25">
      <c r="A151" s="71" t="s">
        <v>1112</v>
      </c>
      <c r="B151" s="5" t="s">
        <v>32</v>
      </c>
      <c r="C151" s="5" t="s">
        <v>161</v>
      </c>
      <c r="D151" s="19" t="s">
        <v>451</v>
      </c>
      <c r="E151" s="76" t="s">
        <v>3143</v>
      </c>
      <c r="F151" s="76"/>
      <c r="G151" s="78" t="e">
        <f>COUNTIFS(#REF!,TabClienteLocalidade18[[#This Row],[Localidade]],#REF!,TabClienteLocalidade18[[#This Row],[Cliente]],#REF!,TabClienteLocalidade18[[#Headers],[SBGCL-SCL]],#REF!,"ok")</f>
        <v>#REF!</v>
      </c>
      <c r="H151" s="48" t="e">
        <f>COUNTIFS(#REF!,TabClienteLocalidade18[[#This Row],[Localidade]],#REF!,TabClienteLocalidade18[[#This Row],[Cliente]],#REF!,TabClienteLocalidade18[[#Headers],[SBDPT-SPT]],#REF!,"ok")</f>
        <v>#REF!</v>
      </c>
      <c r="I151" s="48" t="e">
        <f>COUNTIFS(#REF!,TabClienteLocalidade18[[#This Row],[Localidade]],#REF!,TabClienteLocalidade18[[#This Row],[Cliente]],#REF!,TabClienteLocalidade18[[#Headers],[SBPAC-SPC]],#REF!,"ok")</f>
        <v>#REF!</v>
      </c>
      <c r="J151" s="48" t="e">
        <f>COUNTIFS(#REF!,TabClienteLocalidade18[[#This Row],[Localidade]],#REF!,TabClienteLocalidade18[[#This Row],[Cliente]],#REF!,TabClienteLocalidade18[[#Headers],[SBSEG-MCA]],#REF!,"ok")</f>
        <v>#REF!</v>
      </c>
      <c r="K151" s="48" t="e">
        <f>COUNTIFS(#REF!,TabClienteLocalidade18[[#This Row],[Localidade]],#REF!,TabClienteLocalidade18[[#This Row],[Cliente]],#REF!,TabClienteLocalidade18[[#Headers],[SBDSD-SDS]],#REF!,"ok")</f>
        <v>#REF!</v>
      </c>
      <c r="L151" s="48" t="e">
        <f>COUNTIFS(#REF!,TabClienteLocalidade18[[#This Row],[Localidade]],#REF!,TabClienteLocalidade18[[#This Row],[Cliente]],#REF!,TabClienteLocalidade18[[#Headers],[SBDXC-SDX]],#REF!,"ok")</f>
        <v>#REF!</v>
      </c>
      <c r="M151" s="48" t="e">
        <f>SUM(TabClienteLocalidade18[[#This Row],[SBGCL-SCL]:[SBDXC-SDX]])</f>
        <v>#REF!</v>
      </c>
      <c r="N151" s="24" t="e">
        <f>VLOOKUP(#REF!,Tabela20[],4,FALSE)</f>
        <v>#REF!</v>
      </c>
      <c r="O151" s="68"/>
      <c r="P151" s="24" t="str">
        <f>IF(TabClienteLocalidade18[[#This Row],[Cliente]]="","",TabClienteLocalidade18[[#This Row],[Cliente]]&amp;"-"&amp;TabClienteLocalidade18[[#This Row],[Localidade]])</f>
        <v>CAGEPA-CUBATI</v>
      </c>
    </row>
    <row r="152" spans="1:16" x14ac:dyDescent="0.25">
      <c r="A152" s="75" t="s">
        <v>1389</v>
      </c>
      <c r="B152" s="77" t="s">
        <v>32</v>
      </c>
      <c r="C152" s="80"/>
      <c r="D152" s="19" t="s">
        <v>1531</v>
      </c>
      <c r="E152" s="76" t="s">
        <v>3143</v>
      </c>
      <c r="F152" s="76"/>
      <c r="G152" s="78" t="e">
        <f>COUNTIFS(#REF!,TabClienteLocalidade18[[#This Row],[Localidade]],#REF!,TabClienteLocalidade18[[#This Row],[Cliente]],#REF!,TabClienteLocalidade18[[#Headers],[SBGCL-SCL]],#REF!,"ok")</f>
        <v>#REF!</v>
      </c>
      <c r="H152" s="81" t="e">
        <f>COUNTIFS(#REF!,TabClienteLocalidade18[[#This Row],[Localidade]],#REF!,TabClienteLocalidade18[[#This Row],[Cliente]],#REF!,TabClienteLocalidade18[[#Headers],[SBDPT-SPT]],#REF!,"ok")</f>
        <v>#REF!</v>
      </c>
      <c r="I152" s="81" t="e">
        <f>COUNTIFS(#REF!,TabClienteLocalidade18[[#This Row],[Localidade]],#REF!,TabClienteLocalidade18[[#This Row],[Cliente]],#REF!,TabClienteLocalidade18[[#Headers],[SBPAC-SPC]],#REF!,"ok")</f>
        <v>#REF!</v>
      </c>
      <c r="J152" s="81" t="e">
        <f>COUNTIFS(#REF!,TabClienteLocalidade18[[#This Row],[Localidade]],#REF!,TabClienteLocalidade18[[#This Row],[Cliente]],#REF!,TabClienteLocalidade18[[#Headers],[SBSEG-MCA]],#REF!,"ok")</f>
        <v>#REF!</v>
      </c>
      <c r="K152" s="81" t="e">
        <f>COUNTIFS(#REF!,TabClienteLocalidade18[[#This Row],[Localidade]],#REF!,TabClienteLocalidade18[[#This Row],[Cliente]],#REF!,TabClienteLocalidade18[[#Headers],[SBDSD-SDS]],#REF!,"ok")</f>
        <v>#REF!</v>
      </c>
      <c r="L152" s="81" t="e">
        <f>COUNTIFS(#REF!,TabClienteLocalidade18[[#This Row],[Localidade]],#REF!,TabClienteLocalidade18[[#This Row],[Cliente]],#REF!,TabClienteLocalidade18[[#Headers],[SBDXC-SDX]],#REF!,"ok")</f>
        <v>#REF!</v>
      </c>
      <c r="M152" s="81" t="e">
        <f>SUM(TabClienteLocalidade18[[#This Row],[SBGCL-SCL]:[SBDXC-SDX]])</f>
        <v>#REF!</v>
      </c>
      <c r="N152" s="81" t="e">
        <f>VLOOKUP(#REF!,Tabela20[],4,FALSE)</f>
        <v>#REF!</v>
      </c>
      <c r="O152" s="81"/>
      <c r="P152" s="24" t="str">
        <f>IF(TabClienteLocalidade18[[#This Row],[Cliente]]="","",TabClienteLocalidade18[[#This Row],[Cliente]]&amp;"-"&amp;TabClienteLocalidade18[[#This Row],[Localidade]])</f>
        <v>CAGEPA-CUITE</v>
      </c>
    </row>
    <row r="153" spans="1:16" x14ac:dyDescent="0.25">
      <c r="A153" s="2" t="s">
        <v>555</v>
      </c>
      <c r="B153" s="5" t="s">
        <v>32</v>
      </c>
      <c r="C153" s="5" t="s">
        <v>617</v>
      </c>
      <c r="D153" s="19" t="s">
        <v>517</v>
      </c>
      <c r="E153" s="76" t="s">
        <v>3143</v>
      </c>
      <c r="F153" s="76"/>
      <c r="G153" s="78" t="e">
        <f>COUNTIFS(#REF!,TabClienteLocalidade18[[#This Row],[Localidade]],#REF!,TabClienteLocalidade18[[#This Row],[Cliente]],#REF!,TabClienteLocalidade18[[#Headers],[SBGCL-SCL]],#REF!,"ok")</f>
        <v>#REF!</v>
      </c>
      <c r="H153" s="5" t="e">
        <f>COUNTIFS(#REF!,TabClienteLocalidade18[[#This Row],[Localidade]],#REF!,TabClienteLocalidade18[[#This Row],[Cliente]],#REF!,TabClienteLocalidade18[[#Headers],[SBDPT-SPT]],#REF!,"ok")</f>
        <v>#REF!</v>
      </c>
      <c r="I153" s="5" t="e">
        <f>COUNTIFS(#REF!,TabClienteLocalidade18[[#This Row],[Localidade]],#REF!,TabClienteLocalidade18[[#This Row],[Cliente]],#REF!,TabClienteLocalidade18[[#Headers],[SBPAC-SPC]],#REF!,"ok")</f>
        <v>#REF!</v>
      </c>
      <c r="J153" s="5" t="e">
        <f>COUNTIFS(#REF!,TabClienteLocalidade18[[#This Row],[Localidade]],#REF!,TabClienteLocalidade18[[#This Row],[Cliente]],#REF!,TabClienteLocalidade18[[#Headers],[SBSEG-MCA]],#REF!,"ok")</f>
        <v>#REF!</v>
      </c>
      <c r="K153" s="5" t="e">
        <f>COUNTIFS(#REF!,TabClienteLocalidade18[[#This Row],[Localidade]],#REF!,TabClienteLocalidade18[[#This Row],[Cliente]],#REF!,TabClienteLocalidade18[[#Headers],[SBDSD-SDS]],#REF!,"ok")</f>
        <v>#REF!</v>
      </c>
      <c r="L153" s="5" t="e">
        <f>COUNTIFS(#REF!,TabClienteLocalidade18[[#This Row],[Localidade]],#REF!,TabClienteLocalidade18[[#This Row],[Cliente]],#REF!,TabClienteLocalidade18[[#Headers],[SBDXC-SDX]],#REF!,"ok")</f>
        <v>#REF!</v>
      </c>
      <c r="M153" s="24" t="e">
        <f>SUM(TabClienteLocalidade18[[#This Row],[SBGCL-SCL]:[SBDXC-SDX]])</f>
        <v>#REF!</v>
      </c>
      <c r="N153" s="24" t="e">
        <f>VLOOKUP(#REF!,Tabela20[],4,FALSE)</f>
        <v>#REF!</v>
      </c>
      <c r="O153" s="68">
        <v>12</v>
      </c>
      <c r="P153" s="24" t="str">
        <f>IF(TabClienteLocalidade18[[#This Row],[Cliente]]="","",TabClienteLocalidade18[[#This Row],[Cliente]]&amp;"-"&amp;TabClienteLocalidade18[[#This Row],[Localidade]])</f>
        <v>CAGEPA-CUITEGI</v>
      </c>
    </row>
    <row r="154" spans="1:16" x14ac:dyDescent="0.25">
      <c r="A154" s="75" t="s">
        <v>1390</v>
      </c>
      <c r="B154" s="77" t="s">
        <v>32</v>
      </c>
      <c r="C154" s="80"/>
      <c r="D154" s="19" t="s">
        <v>452</v>
      </c>
      <c r="E154" s="76" t="s">
        <v>3143</v>
      </c>
      <c r="F154" s="76"/>
      <c r="G154" s="78" t="e">
        <f>COUNTIFS(#REF!,TabClienteLocalidade18[[#This Row],[Localidade]],#REF!,TabClienteLocalidade18[[#This Row],[Cliente]],#REF!,TabClienteLocalidade18[[#Headers],[SBGCL-SCL]],#REF!,"ok")</f>
        <v>#REF!</v>
      </c>
      <c r="H154" s="81" t="e">
        <f>COUNTIFS(#REF!,TabClienteLocalidade18[[#This Row],[Localidade]],#REF!,TabClienteLocalidade18[[#This Row],[Cliente]],#REF!,TabClienteLocalidade18[[#Headers],[SBDPT-SPT]],#REF!,"ok")</f>
        <v>#REF!</v>
      </c>
      <c r="I154" s="81" t="e">
        <f>COUNTIFS(#REF!,TabClienteLocalidade18[[#This Row],[Localidade]],#REF!,TabClienteLocalidade18[[#This Row],[Cliente]],#REF!,TabClienteLocalidade18[[#Headers],[SBPAC-SPC]],#REF!,"ok")</f>
        <v>#REF!</v>
      </c>
      <c r="J154" s="81" t="e">
        <f>COUNTIFS(#REF!,TabClienteLocalidade18[[#This Row],[Localidade]],#REF!,TabClienteLocalidade18[[#This Row],[Cliente]],#REF!,TabClienteLocalidade18[[#Headers],[SBSEG-MCA]],#REF!,"ok")</f>
        <v>#REF!</v>
      </c>
      <c r="K154" s="81" t="e">
        <f>COUNTIFS(#REF!,TabClienteLocalidade18[[#This Row],[Localidade]],#REF!,TabClienteLocalidade18[[#This Row],[Cliente]],#REF!,TabClienteLocalidade18[[#Headers],[SBDSD-SDS]],#REF!,"ok")</f>
        <v>#REF!</v>
      </c>
      <c r="L154" s="81" t="e">
        <f>COUNTIFS(#REF!,TabClienteLocalidade18[[#This Row],[Localidade]],#REF!,TabClienteLocalidade18[[#This Row],[Cliente]],#REF!,TabClienteLocalidade18[[#Headers],[SBDXC-SDX]],#REF!,"ok")</f>
        <v>#REF!</v>
      </c>
      <c r="M154" s="81" t="e">
        <f>SUM(TabClienteLocalidade18[[#This Row],[SBGCL-SCL]:[SBDXC-SDX]])</f>
        <v>#REF!</v>
      </c>
      <c r="N154" s="81" t="e">
        <f>VLOOKUP(#REF!,Tabela20[],4,FALSE)</f>
        <v>#REF!</v>
      </c>
      <c r="O154" s="81"/>
      <c r="P154" s="24" t="str">
        <f>IF(TabClienteLocalidade18[[#This Row],[Cliente]]="","",TabClienteLocalidade18[[#This Row],[Cliente]]&amp;"-"&amp;TabClienteLocalidade18[[#This Row],[Localidade]])</f>
        <v>CAGEPA-DESTERRO</v>
      </c>
    </row>
    <row r="155" spans="1:16" x14ac:dyDescent="0.25">
      <c r="A155" s="75" t="s">
        <v>1391</v>
      </c>
      <c r="B155" s="77" t="s">
        <v>32</v>
      </c>
      <c r="C155" s="80"/>
      <c r="D155" s="19" t="s">
        <v>453</v>
      </c>
      <c r="E155" s="76" t="s">
        <v>3143</v>
      </c>
      <c r="F155" s="76"/>
      <c r="G155" s="78" t="e">
        <f>COUNTIFS(#REF!,TabClienteLocalidade18[[#This Row],[Localidade]],#REF!,TabClienteLocalidade18[[#This Row],[Cliente]],#REF!,TabClienteLocalidade18[[#Headers],[SBGCL-SCL]],#REF!,"ok")</f>
        <v>#REF!</v>
      </c>
      <c r="H155" s="81" t="e">
        <f>COUNTIFS(#REF!,TabClienteLocalidade18[[#This Row],[Localidade]],#REF!,TabClienteLocalidade18[[#This Row],[Cliente]],#REF!,TabClienteLocalidade18[[#Headers],[SBDPT-SPT]],#REF!,"ok")</f>
        <v>#REF!</v>
      </c>
      <c r="I155" s="81" t="e">
        <f>COUNTIFS(#REF!,TabClienteLocalidade18[[#This Row],[Localidade]],#REF!,TabClienteLocalidade18[[#This Row],[Cliente]],#REF!,TabClienteLocalidade18[[#Headers],[SBPAC-SPC]],#REF!,"ok")</f>
        <v>#REF!</v>
      </c>
      <c r="J155" s="81" t="e">
        <f>COUNTIFS(#REF!,TabClienteLocalidade18[[#This Row],[Localidade]],#REF!,TabClienteLocalidade18[[#This Row],[Cliente]],#REF!,TabClienteLocalidade18[[#Headers],[SBSEG-MCA]],#REF!,"ok")</f>
        <v>#REF!</v>
      </c>
      <c r="K155" s="81" t="e">
        <f>COUNTIFS(#REF!,TabClienteLocalidade18[[#This Row],[Localidade]],#REF!,TabClienteLocalidade18[[#This Row],[Cliente]],#REF!,TabClienteLocalidade18[[#Headers],[SBDSD-SDS]],#REF!,"ok")</f>
        <v>#REF!</v>
      </c>
      <c r="L155" s="81" t="e">
        <f>COUNTIFS(#REF!,TabClienteLocalidade18[[#This Row],[Localidade]],#REF!,TabClienteLocalidade18[[#This Row],[Cliente]],#REF!,TabClienteLocalidade18[[#Headers],[SBDXC-SDX]],#REF!,"ok")</f>
        <v>#REF!</v>
      </c>
      <c r="M155" s="81" t="e">
        <f>SUM(TabClienteLocalidade18[[#This Row],[SBGCL-SCL]:[SBDXC-SDX]])</f>
        <v>#REF!</v>
      </c>
      <c r="N155" s="81" t="e">
        <f>VLOOKUP(#REF!,Tabela20[],4,FALSE)</f>
        <v>#REF!</v>
      </c>
      <c r="O155" s="81"/>
      <c r="P155" s="24" t="str">
        <f>IF(TabClienteLocalidade18[[#This Row],[Cliente]]="","",TabClienteLocalidade18[[#This Row],[Cliente]]&amp;"-"&amp;TabClienteLocalidade18[[#This Row],[Localidade]])</f>
        <v>CAGEPA-DIAMANTE</v>
      </c>
    </row>
    <row r="156" spans="1:16" x14ac:dyDescent="0.25">
      <c r="A156" s="75" t="s">
        <v>1392</v>
      </c>
      <c r="B156" s="77" t="s">
        <v>32</v>
      </c>
      <c r="C156" s="80"/>
      <c r="D156" s="19" t="s">
        <v>454</v>
      </c>
      <c r="E156" s="76" t="s">
        <v>3143</v>
      </c>
      <c r="F156" s="76"/>
      <c r="G156" s="78" t="e">
        <f>COUNTIFS(#REF!,TabClienteLocalidade18[[#This Row],[Localidade]],#REF!,TabClienteLocalidade18[[#This Row],[Cliente]],#REF!,TabClienteLocalidade18[[#Headers],[SBGCL-SCL]],#REF!,"ok")</f>
        <v>#REF!</v>
      </c>
      <c r="H156" s="81" t="e">
        <f>COUNTIFS(#REF!,TabClienteLocalidade18[[#This Row],[Localidade]],#REF!,TabClienteLocalidade18[[#This Row],[Cliente]],#REF!,TabClienteLocalidade18[[#Headers],[SBDPT-SPT]],#REF!,"ok")</f>
        <v>#REF!</v>
      </c>
      <c r="I156" s="81" t="e">
        <f>COUNTIFS(#REF!,TabClienteLocalidade18[[#This Row],[Localidade]],#REF!,TabClienteLocalidade18[[#This Row],[Cliente]],#REF!,TabClienteLocalidade18[[#Headers],[SBPAC-SPC]],#REF!,"ok")</f>
        <v>#REF!</v>
      </c>
      <c r="J156" s="81" t="e">
        <f>COUNTIFS(#REF!,TabClienteLocalidade18[[#This Row],[Localidade]],#REF!,TabClienteLocalidade18[[#This Row],[Cliente]],#REF!,TabClienteLocalidade18[[#Headers],[SBSEG-MCA]],#REF!,"ok")</f>
        <v>#REF!</v>
      </c>
      <c r="K156" s="81" t="e">
        <f>COUNTIFS(#REF!,TabClienteLocalidade18[[#This Row],[Localidade]],#REF!,TabClienteLocalidade18[[#This Row],[Cliente]],#REF!,TabClienteLocalidade18[[#Headers],[SBDSD-SDS]],#REF!,"ok")</f>
        <v>#REF!</v>
      </c>
      <c r="L156" s="81" t="e">
        <f>COUNTIFS(#REF!,TabClienteLocalidade18[[#This Row],[Localidade]],#REF!,TabClienteLocalidade18[[#This Row],[Cliente]],#REF!,TabClienteLocalidade18[[#Headers],[SBDXC-SDX]],#REF!,"ok")</f>
        <v>#REF!</v>
      </c>
      <c r="M156" s="81" t="e">
        <f>SUM(TabClienteLocalidade18[[#This Row],[SBGCL-SCL]:[SBDXC-SDX]])</f>
        <v>#REF!</v>
      </c>
      <c r="N156" s="81" t="e">
        <f>VLOOKUP(#REF!,Tabela20[],4,FALSE)</f>
        <v>#REF!</v>
      </c>
      <c r="O156" s="81"/>
      <c r="P156" s="24" t="str">
        <f>IF(TabClienteLocalidade18[[#This Row],[Cliente]]="","",TabClienteLocalidade18[[#This Row],[Cliente]]&amp;"-"&amp;TabClienteLocalidade18[[#This Row],[Localidade]])</f>
        <v>CAGEPA-DUAS ESTRADAS</v>
      </c>
    </row>
    <row r="157" spans="1:16" x14ac:dyDescent="0.25">
      <c r="A157" s="75" t="s">
        <v>1393</v>
      </c>
      <c r="B157" s="77" t="s">
        <v>32</v>
      </c>
      <c r="C157" s="80"/>
      <c r="D157" s="19" t="s">
        <v>455</v>
      </c>
      <c r="E157" s="76" t="s">
        <v>3143</v>
      </c>
      <c r="F157" s="76"/>
      <c r="G157" s="78" t="e">
        <f>COUNTIFS(#REF!,TabClienteLocalidade18[[#This Row],[Localidade]],#REF!,TabClienteLocalidade18[[#This Row],[Cliente]],#REF!,TabClienteLocalidade18[[#Headers],[SBGCL-SCL]],#REF!,"ok")</f>
        <v>#REF!</v>
      </c>
      <c r="H157" s="81" t="e">
        <f>COUNTIFS(#REF!,TabClienteLocalidade18[[#This Row],[Localidade]],#REF!,TabClienteLocalidade18[[#This Row],[Cliente]],#REF!,TabClienteLocalidade18[[#Headers],[SBDPT-SPT]],#REF!,"ok")</f>
        <v>#REF!</v>
      </c>
      <c r="I157" s="81" t="e">
        <f>COUNTIFS(#REF!,TabClienteLocalidade18[[#This Row],[Localidade]],#REF!,TabClienteLocalidade18[[#This Row],[Cliente]],#REF!,TabClienteLocalidade18[[#Headers],[SBPAC-SPC]],#REF!,"ok")</f>
        <v>#REF!</v>
      </c>
      <c r="J157" s="81" t="e">
        <f>COUNTIFS(#REF!,TabClienteLocalidade18[[#This Row],[Localidade]],#REF!,TabClienteLocalidade18[[#This Row],[Cliente]],#REF!,TabClienteLocalidade18[[#Headers],[SBSEG-MCA]],#REF!,"ok")</f>
        <v>#REF!</v>
      </c>
      <c r="K157" s="81" t="e">
        <f>COUNTIFS(#REF!,TabClienteLocalidade18[[#This Row],[Localidade]],#REF!,TabClienteLocalidade18[[#This Row],[Cliente]],#REF!,TabClienteLocalidade18[[#Headers],[SBDSD-SDS]],#REF!,"ok")</f>
        <v>#REF!</v>
      </c>
      <c r="L157" s="81" t="e">
        <f>COUNTIFS(#REF!,TabClienteLocalidade18[[#This Row],[Localidade]],#REF!,TabClienteLocalidade18[[#This Row],[Cliente]],#REF!,TabClienteLocalidade18[[#Headers],[SBDXC-SDX]],#REF!,"ok")</f>
        <v>#REF!</v>
      </c>
      <c r="M157" s="81" t="e">
        <f>SUM(TabClienteLocalidade18[[#This Row],[SBGCL-SCL]:[SBDXC-SDX]])</f>
        <v>#REF!</v>
      </c>
      <c r="N157" s="81" t="e">
        <f>VLOOKUP(#REF!,Tabela20[],4,FALSE)</f>
        <v>#REF!</v>
      </c>
      <c r="O157" s="81"/>
      <c r="P157" s="24" t="str">
        <f>IF(TabClienteLocalidade18[[#This Row],[Cliente]]="","",TabClienteLocalidade18[[#This Row],[Cliente]]&amp;"-"&amp;TabClienteLocalidade18[[#This Row],[Localidade]])</f>
        <v>CAGEPA-EMAS</v>
      </c>
    </row>
    <row r="158" spans="1:16" x14ac:dyDescent="0.25">
      <c r="A158" s="2" t="s">
        <v>1117</v>
      </c>
      <c r="B158" s="47" t="s">
        <v>32</v>
      </c>
      <c r="C158" s="47" t="s">
        <v>161</v>
      </c>
      <c r="D158" s="19" t="s">
        <v>456</v>
      </c>
      <c r="E158" s="76" t="s">
        <v>3143</v>
      </c>
      <c r="F158" s="76"/>
      <c r="G158" s="78" t="e">
        <f>COUNTIFS(#REF!,TabClienteLocalidade18[[#This Row],[Localidade]],#REF!,TabClienteLocalidade18[[#This Row],[Cliente]],#REF!,TabClienteLocalidade18[[#Headers],[SBGCL-SCL]],#REF!,"ok")</f>
        <v>#REF!</v>
      </c>
      <c r="H158" s="48" t="e">
        <f>COUNTIFS(#REF!,TabClienteLocalidade18[[#This Row],[Localidade]],#REF!,TabClienteLocalidade18[[#This Row],[Cliente]],#REF!,TabClienteLocalidade18[[#Headers],[SBDPT-SPT]],#REF!,"ok")</f>
        <v>#REF!</v>
      </c>
      <c r="I158" s="48" t="e">
        <f>COUNTIFS(#REF!,TabClienteLocalidade18[[#This Row],[Localidade]],#REF!,TabClienteLocalidade18[[#This Row],[Cliente]],#REF!,TabClienteLocalidade18[[#Headers],[SBPAC-SPC]],#REF!,"ok")</f>
        <v>#REF!</v>
      </c>
      <c r="J158" s="48" t="e">
        <f>COUNTIFS(#REF!,TabClienteLocalidade18[[#This Row],[Localidade]],#REF!,TabClienteLocalidade18[[#This Row],[Cliente]],#REF!,TabClienteLocalidade18[[#Headers],[SBSEG-MCA]],#REF!,"ok")</f>
        <v>#REF!</v>
      </c>
      <c r="K158" s="48" t="e">
        <f>COUNTIFS(#REF!,TabClienteLocalidade18[[#This Row],[Localidade]],#REF!,TabClienteLocalidade18[[#This Row],[Cliente]],#REF!,TabClienteLocalidade18[[#Headers],[SBDSD-SDS]],#REF!,"ok")</f>
        <v>#REF!</v>
      </c>
      <c r="L158" s="48" t="e">
        <f>COUNTIFS(#REF!,TabClienteLocalidade18[[#This Row],[Localidade]],#REF!,TabClienteLocalidade18[[#This Row],[Cliente]],#REF!,TabClienteLocalidade18[[#Headers],[SBDXC-SDX]],#REF!,"ok")</f>
        <v>#REF!</v>
      </c>
      <c r="M158" s="48" t="e">
        <f>SUM(TabClienteLocalidade18[[#This Row],[SBGCL-SCL]:[SBDXC-SDX]])</f>
        <v>#REF!</v>
      </c>
      <c r="N158" s="24" t="e">
        <f>VLOOKUP(#REF!,Tabela20[],4,FALSE)</f>
        <v>#REF!</v>
      </c>
      <c r="O158" s="68">
        <v>28</v>
      </c>
      <c r="P158" s="24" t="str">
        <f>IF(TabClienteLocalidade18[[#This Row],[Cliente]]="","",TabClienteLocalidade18[[#This Row],[Cliente]]&amp;"-"&amp;TabClienteLocalidade18[[#This Row],[Localidade]])</f>
        <v>CAGEPA-ESPERANÇA</v>
      </c>
    </row>
    <row r="159" spans="1:16" x14ac:dyDescent="0.25">
      <c r="A159" s="2" t="s">
        <v>558</v>
      </c>
      <c r="B159" s="5" t="s">
        <v>32</v>
      </c>
      <c r="C159" s="5" t="s">
        <v>161</v>
      </c>
      <c r="D159" s="19" t="s">
        <v>457</v>
      </c>
      <c r="E159" s="76" t="s">
        <v>3143</v>
      </c>
      <c r="F159" s="76"/>
      <c r="G159" s="78" t="e">
        <f>COUNTIFS(#REF!,TabClienteLocalidade18[[#This Row],[Localidade]],#REF!,TabClienteLocalidade18[[#This Row],[Cliente]],#REF!,TabClienteLocalidade18[[#Headers],[SBGCL-SCL]],#REF!,"ok")</f>
        <v>#REF!</v>
      </c>
      <c r="H159" s="5" t="e">
        <f>COUNTIFS(#REF!,TabClienteLocalidade18[[#This Row],[Localidade]],#REF!,TabClienteLocalidade18[[#This Row],[Cliente]],#REF!,TabClienteLocalidade18[[#Headers],[SBDPT-SPT]],#REF!,"ok")</f>
        <v>#REF!</v>
      </c>
      <c r="I159" s="5" t="e">
        <f>COUNTIFS(#REF!,TabClienteLocalidade18[[#This Row],[Localidade]],#REF!,TabClienteLocalidade18[[#This Row],[Cliente]],#REF!,TabClienteLocalidade18[[#Headers],[SBPAC-SPC]],#REF!,"ok")</f>
        <v>#REF!</v>
      </c>
      <c r="J159" s="5" t="e">
        <f>COUNTIFS(#REF!,TabClienteLocalidade18[[#This Row],[Localidade]],#REF!,TabClienteLocalidade18[[#This Row],[Cliente]],#REF!,TabClienteLocalidade18[[#Headers],[SBSEG-MCA]],#REF!,"ok")</f>
        <v>#REF!</v>
      </c>
      <c r="K159" s="5" t="e">
        <f>COUNTIFS(#REF!,TabClienteLocalidade18[[#This Row],[Localidade]],#REF!,TabClienteLocalidade18[[#This Row],[Cliente]],#REF!,TabClienteLocalidade18[[#Headers],[SBDSD-SDS]],#REF!,"ok")</f>
        <v>#REF!</v>
      </c>
      <c r="L159" s="5" t="e">
        <f>COUNTIFS(#REF!,TabClienteLocalidade18[[#This Row],[Localidade]],#REF!,TabClienteLocalidade18[[#This Row],[Cliente]],#REF!,TabClienteLocalidade18[[#Headers],[SBDXC-SDX]],#REF!,"ok")</f>
        <v>#REF!</v>
      </c>
      <c r="M159" s="24" t="e">
        <f>SUM(TabClienteLocalidade18[[#This Row],[SBGCL-SCL]:[SBDXC-SDX]])</f>
        <v>#REF!</v>
      </c>
      <c r="N159" s="24" t="e">
        <f>VLOOKUP(#REF!,Tabela20[],4,FALSE)</f>
        <v>#REF!</v>
      </c>
      <c r="O159" s="68">
        <v>15</v>
      </c>
      <c r="P159" s="24" t="str">
        <f>IF(TabClienteLocalidade18[[#This Row],[Cliente]]="","",TabClienteLocalidade18[[#This Row],[Cliente]]&amp;"-"&amp;TabClienteLocalidade18[[#This Row],[Localidade]])</f>
        <v>CAGEPA-FAGUNDES</v>
      </c>
    </row>
    <row r="160" spans="1:16" x14ac:dyDescent="0.25">
      <c r="A160" s="2" t="s">
        <v>556</v>
      </c>
      <c r="B160" s="5" t="s">
        <v>32</v>
      </c>
      <c r="C160" s="5" t="s">
        <v>161</v>
      </c>
      <c r="D160" s="19" t="s">
        <v>458</v>
      </c>
      <c r="E160" s="76" t="s">
        <v>3143</v>
      </c>
      <c r="F160" s="76"/>
      <c r="G160" s="78" t="e">
        <f>COUNTIFS(#REF!,TabClienteLocalidade18[[#This Row],[Localidade]],#REF!,TabClienteLocalidade18[[#This Row],[Cliente]],#REF!,TabClienteLocalidade18[[#Headers],[SBGCL-SCL]],#REF!,"ok")</f>
        <v>#REF!</v>
      </c>
      <c r="H160" s="5" t="e">
        <f>COUNTIFS(#REF!,TabClienteLocalidade18[[#This Row],[Localidade]],#REF!,TabClienteLocalidade18[[#This Row],[Cliente]],#REF!,TabClienteLocalidade18[[#Headers],[SBDPT-SPT]],#REF!,"ok")</f>
        <v>#REF!</v>
      </c>
      <c r="I160" s="5" t="e">
        <f>COUNTIFS(#REF!,TabClienteLocalidade18[[#This Row],[Localidade]],#REF!,TabClienteLocalidade18[[#This Row],[Cliente]],#REF!,TabClienteLocalidade18[[#Headers],[SBPAC-SPC]],#REF!,"ok")</f>
        <v>#REF!</v>
      </c>
      <c r="J160" s="5" t="e">
        <f>COUNTIFS(#REF!,TabClienteLocalidade18[[#This Row],[Localidade]],#REF!,TabClienteLocalidade18[[#This Row],[Cliente]],#REF!,TabClienteLocalidade18[[#Headers],[SBSEG-MCA]],#REF!,"ok")</f>
        <v>#REF!</v>
      </c>
      <c r="K160" s="5" t="e">
        <f>COUNTIFS(#REF!,TabClienteLocalidade18[[#This Row],[Localidade]],#REF!,TabClienteLocalidade18[[#This Row],[Cliente]],#REF!,TabClienteLocalidade18[[#Headers],[SBDSD-SDS]],#REF!,"ok")</f>
        <v>#REF!</v>
      </c>
      <c r="L160" s="5" t="e">
        <f>COUNTIFS(#REF!,TabClienteLocalidade18[[#This Row],[Localidade]],#REF!,TabClienteLocalidade18[[#This Row],[Cliente]],#REF!,TabClienteLocalidade18[[#Headers],[SBDXC-SDX]],#REF!,"ok")</f>
        <v>#REF!</v>
      </c>
      <c r="M160" s="24" t="e">
        <f>SUM(TabClienteLocalidade18[[#This Row],[SBGCL-SCL]:[SBDXC-SDX]])</f>
        <v>#REF!</v>
      </c>
      <c r="N160" s="24" t="e">
        <f>VLOOKUP(#REF!,Tabela20[],4,FALSE)</f>
        <v>#REF!</v>
      </c>
      <c r="O160" s="68">
        <v>13</v>
      </c>
      <c r="P160" s="24" t="str">
        <f>IF(TabClienteLocalidade18[[#This Row],[Cliente]]="","",TabClienteLocalidade18[[#This Row],[Cliente]]&amp;"-"&amp;TabClienteLocalidade18[[#This Row],[Localidade]])</f>
        <v>CAGEPA-FREI MARTINHO</v>
      </c>
    </row>
    <row r="161" spans="1:16" s="106" customFormat="1" x14ac:dyDescent="0.25">
      <c r="A161" s="75" t="s">
        <v>1394</v>
      </c>
      <c r="B161" s="77" t="s">
        <v>32</v>
      </c>
      <c r="C161" s="80"/>
      <c r="D161" s="19" t="s">
        <v>459</v>
      </c>
      <c r="E161" s="76" t="s">
        <v>3143</v>
      </c>
      <c r="F161" s="76"/>
      <c r="G161" s="78" t="e">
        <f>COUNTIFS(#REF!,TabClienteLocalidade18[[#This Row],[Localidade]],#REF!,TabClienteLocalidade18[[#This Row],[Cliente]],#REF!,TabClienteLocalidade18[[#Headers],[SBGCL-SCL]],#REF!,"ok")</f>
        <v>#REF!</v>
      </c>
      <c r="H161" s="81" t="e">
        <f>COUNTIFS(#REF!,TabClienteLocalidade18[[#This Row],[Localidade]],#REF!,TabClienteLocalidade18[[#This Row],[Cliente]],#REF!,TabClienteLocalidade18[[#Headers],[SBDPT-SPT]],#REF!,"ok")</f>
        <v>#REF!</v>
      </c>
      <c r="I161" s="81" t="e">
        <f>COUNTIFS(#REF!,TabClienteLocalidade18[[#This Row],[Localidade]],#REF!,TabClienteLocalidade18[[#This Row],[Cliente]],#REF!,TabClienteLocalidade18[[#Headers],[SBPAC-SPC]],#REF!,"ok")</f>
        <v>#REF!</v>
      </c>
      <c r="J161" s="81" t="e">
        <f>COUNTIFS(#REF!,TabClienteLocalidade18[[#This Row],[Localidade]],#REF!,TabClienteLocalidade18[[#This Row],[Cliente]],#REF!,TabClienteLocalidade18[[#Headers],[SBSEG-MCA]],#REF!,"ok")</f>
        <v>#REF!</v>
      </c>
      <c r="K161" s="81" t="e">
        <f>COUNTIFS(#REF!,TabClienteLocalidade18[[#This Row],[Localidade]],#REF!,TabClienteLocalidade18[[#This Row],[Cliente]],#REF!,TabClienteLocalidade18[[#Headers],[SBDSD-SDS]],#REF!,"ok")</f>
        <v>#REF!</v>
      </c>
      <c r="L161" s="81" t="e">
        <f>COUNTIFS(#REF!,TabClienteLocalidade18[[#This Row],[Localidade]],#REF!,TabClienteLocalidade18[[#This Row],[Cliente]],#REF!,TabClienteLocalidade18[[#Headers],[SBDXC-SDX]],#REF!,"ok")</f>
        <v>#REF!</v>
      </c>
      <c r="M161" s="81" t="e">
        <f>SUM(TabClienteLocalidade18[[#This Row],[SBGCL-SCL]:[SBDXC-SDX]])</f>
        <v>#REF!</v>
      </c>
      <c r="N161" s="81" t="e">
        <f>VLOOKUP(#REF!,Tabela20[],4,FALSE)</f>
        <v>#REF!</v>
      </c>
      <c r="O161" s="81"/>
      <c r="P161" s="24" t="str">
        <f>IF(TabClienteLocalidade18[[#This Row],[Cliente]]="","",TabClienteLocalidade18[[#This Row],[Cliente]]&amp;"-"&amp;TabClienteLocalidade18[[#This Row],[Localidade]])</f>
        <v>CAGEPA-GADO BRAVO</v>
      </c>
    </row>
    <row r="162" spans="1:16" s="106" customFormat="1" x14ac:dyDescent="0.25">
      <c r="A162" s="75" t="s">
        <v>1395</v>
      </c>
      <c r="B162" s="77" t="s">
        <v>32</v>
      </c>
      <c r="C162" s="80"/>
      <c r="D162" s="19" t="s">
        <v>1507</v>
      </c>
      <c r="E162" s="76" t="s">
        <v>3143</v>
      </c>
      <c r="F162" s="76"/>
      <c r="G162" s="78" t="e">
        <f>COUNTIFS(#REF!,TabClienteLocalidade18[[#This Row],[Localidade]],#REF!,TabClienteLocalidade18[[#This Row],[Cliente]],#REF!,TabClienteLocalidade18[[#Headers],[SBGCL-SCL]],#REF!,"ok")</f>
        <v>#REF!</v>
      </c>
      <c r="H162" s="81" t="e">
        <f>COUNTIFS(#REF!,TabClienteLocalidade18[[#This Row],[Localidade]],#REF!,TabClienteLocalidade18[[#This Row],[Cliente]],#REF!,TabClienteLocalidade18[[#Headers],[SBDPT-SPT]],#REF!,"ok")</f>
        <v>#REF!</v>
      </c>
      <c r="I162" s="81" t="e">
        <f>COUNTIFS(#REF!,TabClienteLocalidade18[[#This Row],[Localidade]],#REF!,TabClienteLocalidade18[[#This Row],[Cliente]],#REF!,TabClienteLocalidade18[[#Headers],[SBPAC-SPC]],#REF!,"ok")</f>
        <v>#REF!</v>
      </c>
      <c r="J162" s="81" t="e">
        <f>COUNTIFS(#REF!,TabClienteLocalidade18[[#This Row],[Localidade]],#REF!,TabClienteLocalidade18[[#This Row],[Cliente]],#REF!,TabClienteLocalidade18[[#Headers],[SBSEG-MCA]],#REF!,"ok")</f>
        <v>#REF!</v>
      </c>
      <c r="K162" s="81" t="e">
        <f>COUNTIFS(#REF!,TabClienteLocalidade18[[#This Row],[Localidade]],#REF!,TabClienteLocalidade18[[#This Row],[Cliente]],#REF!,TabClienteLocalidade18[[#Headers],[SBDSD-SDS]],#REF!,"ok")</f>
        <v>#REF!</v>
      </c>
      <c r="L162" s="81" t="e">
        <f>COUNTIFS(#REF!,TabClienteLocalidade18[[#This Row],[Localidade]],#REF!,TabClienteLocalidade18[[#This Row],[Cliente]],#REF!,TabClienteLocalidade18[[#Headers],[SBDXC-SDX]],#REF!,"ok")</f>
        <v>#REF!</v>
      </c>
      <c r="M162" s="81" t="e">
        <f>SUM(TabClienteLocalidade18[[#This Row],[SBGCL-SCL]:[SBDXC-SDX]])</f>
        <v>#REF!</v>
      </c>
      <c r="N162" s="81" t="e">
        <f>VLOOKUP(#REF!,Tabela20[],4,FALSE)</f>
        <v>#REF!</v>
      </c>
      <c r="O162" s="81"/>
      <c r="P162" s="24" t="str">
        <f>IF(TabClienteLocalidade18[[#This Row],[Cliente]]="","",TabClienteLocalidade18[[#This Row],[Cliente]]&amp;"-"&amp;TabClienteLocalidade18[[#This Row],[Localidade]])</f>
        <v>CAGEPA-GRAMAME - JOAO PESSOA</v>
      </c>
    </row>
    <row r="163" spans="1:16" s="106" customFormat="1" x14ac:dyDescent="0.25">
      <c r="A163" s="75" t="s">
        <v>1396</v>
      </c>
      <c r="B163" s="77" t="s">
        <v>32</v>
      </c>
      <c r="C163" s="80"/>
      <c r="D163" s="19" t="s">
        <v>370</v>
      </c>
      <c r="E163" s="76" t="s">
        <v>3143</v>
      </c>
      <c r="F163" s="76"/>
      <c r="G163" s="78" t="e">
        <f>COUNTIFS(#REF!,TabClienteLocalidade18[[#This Row],[Localidade]],#REF!,TabClienteLocalidade18[[#This Row],[Cliente]],#REF!,TabClienteLocalidade18[[#Headers],[SBGCL-SCL]],#REF!,"ok")</f>
        <v>#REF!</v>
      </c>
      <c r="H163" s="81" t="e">
        <f>COUNTIFS(#REF!,TabClienteLocalidade18[[#This Row],[Localidade]],#REF!,TabClienteLocalidade18[[#This Row],[Cliente]],#REF!,TabClienteLocalidade18[[#Headers],[SBDPT-SPT]],#REF!,"ok")</f>
        <v>#REF!</v>
      </c>
      <c r="I163" s="81" t="e">
        <f>COUNTIFS(#REF!,TabClienteLocalidade18[[#This Row],[Localidade]],#REF!,TabClienteLocalidade18[[#This Row],[Cliente]],#REF!,TabClienteLocalidade18[[#Headers],[SBPAC-SPC]],#REF!,"ok")</f>
        <v>#REF!</v>
      </c>
      <c r="J163" s="81" t="e">
        <f>COUNTIFS(#REF!,TabClienteLocalidade18[[#This Row],[Localidade]],#REF!,TabClienteLocalidade18[[#This Row],[Cliente]],#REF!,TabClienteLocalidade18[[#Headers],[SBSEG-MCA]],#REF!,"ok")</f>
        <v>#REF!</v>
      </c>
      <c r="K163" s="81" t="e">
        <f>COUNTIFS(#REF!,TabClienteLocalidade18[[#This Row],[Localidade]],#REF!,TabClienteLocalidade18[[#This Row],[Cliente]],#REF!,TabClienteLocalidade18[[#Headers],[SBDSD-SDS]],#REF!,"ok")</f>
        <v>#REF!</v>
      </c>
      <c r="L163" s="81" t="e">
        <f>COUNTIFS(#REF!,TabClienteLocalidade18[[#This Row],[Localidade]],#REF!,TabClienteLocalidade18[[#This Row],[Cliente]],#REF!,TabClienteLocalidade18[[#Headers],[SBDXC-SDX]],#REF!,"ok")</f>
        <v>#REF!</v>
      </c>
      <c r="M163" s="81" t="e">
        <f>SUM(TabClienteLocalidade18[[#This Row],[SBGCL-SCL]:[SBDXC-SDX]])</f>
        <v>#REF!</v>
      </c>
      <c r="N163" s="81" t="e">
        <f>VLOOKUP(#REF!,Tabela20[],4,FALSE)</f>
        <v>#REF!</v>
      </c>
      <c r="O163" s="81"/>
      <c r="P163" s="24" t="str">
        <f>IF(TabClienteLocalidade18[[#This Row],[Cliente]]="","",TabClienteLocalidade18[[#This Row],[Cliente]]&amp;"-"&amp;TabClienteLocalidade18[[#This Row],[Localidade]])</f>
        <v>CAGEPA-GRAVATA - CAMPINA GRANDE</v>
      </c>
    </row>
    <row r="164" spans="1:16" s="106" customFormat="1" x14ac:dyDescent="0.25">
      <c r="A164" s="75" t="s">
        <v>1397</v>
      </c>
      <c r="B164" s="77" t="s">
        <v>32</v>
      </c>
      <c r="C164" s="80"/>
      <c r="D164" s="19" t="s">
        <v>125</v>
      </c>
      <c r="E164" s="76" t="s">
        <v>3143</v>
      </c>
      <c r="F164" s="76"/>
      <c r="G164" s="78" t="e">
        <f>COUNTIFS(#REF!,TabClienteLocalidade18[[#This Row],[Localidade]],#REF!,TabClienteLocalidade18[[#This Row],[Cliente]],#REF!,TabClienteLocalidade18[[#Headers],[SBGCL-SCL]],#REF!,"ok")</f>
        <v>#REF!</v>
      </c>
      <c r="H164" s="81" t="e">
        <f>COUNTIFS(#REF!,TabClienteLocalidade18[[#This Row],[Localidade]],#REF!,TabClienteLocalidade18[[#This Row],[Cliente]],#REF!,TabClienteLocalidade18[[#Headers],[SBDPT-SPT]],#REF!,"ok")</f>
        <v>#REF!</v>
      </c>
      <c r="I164" s="81" t="e">
        <f>COUNTIFS(#REF!,TabClienteLocalidade18[[#This Row],[Localidade]],#REF!,TabClienteLocalidade18[[#This Row],[Cliente]],#REF!,TabClienteLocalidade18[[#Headers],[SBPAC-SPC]],#REF!,"ok")</f>
        <v>#REF!</v>
      </c>
      <c r="J164" s="81" t="e">
        <f>COUNTIFS(#REF!,TabClienteLocalidade18[[#This Row],[Localidade]],#REF!,TabClienteLocalidade18[[#This Row],[Cliente]],#REF!,TabClienteLocalidade18[[#Headers],[SBSEG-MCA]],#REF!,"ok")</f>
        <v>#REF!</v>
      </c>
      <c r="K164" s="81" t="e">
        <f>COUNTIFS(#REF!,TabClienteLocalidade18[[#This Row],[Localidade]],#REF!,TabClienteLocalidade18[[#This Row],[Cliente]],#REF!,TabClienteLocalidade18[[#Headers],[SBDSD-SDS]],#REF!,"ok")</f>
        <v>#REF!</v>
      </c>
      <c r="L164" s="81" t="e">
        <f>COUNTIFS(#REF!,TabClienteLocalidade18[[#This Row],[Localidade]],#REF!,TabClienteLocalidade18[[#This Row],[Cliente]],#REF!,TabClienteLocalidade18[[#Headers],[SBDXC-SDX]],#REF!,"ok")</f>
        <v>#REF!</v>
      </c>
      <c r="M164" s="81" t="e">
        <f>SUM(TabClienteLocalidade18[[#This Row],[SBGCL-SCL]:[SBDXC-SDX]])</f>
        <v>#REF!</v>
      </c>
      <c r="N164" s="81" t="e">
        <f>VLOOKUP(#REF!,Tabela20[],4,FALSE)</f>
        <v>#REF!</v>
      </c>
      <c r="O164" s="81"/>
      <c r="P164" s="24" t="str">
        <f>IF(TabClienteLocalidade18[[#This Row],[Cliente]]="","",TabClienteLocalidade18[[#This Row],[Cliente]]&amp;"-"&amp;TabClienteLocalidade18[[#This Row],[Localidade]])</f>
        <v>CAGEPA-GUARABIRA</v>
      </c>
    </row>
    <row r="165" spans="1:16" s="106" customFormat="1" x14ac:dyDescent="0.25">
      <c r="A165" s="75" t="s">
        <v>1398</v>
      </c>
      <c r="B165" s="77" t="s">
        <v>32</v>
      </c>
      <c r="C165" s="80"/>
      <c r="D165" s="19" t="s">
        <v>1533</v>
      </c>
      <c r="E165" s="76" t="s">
        <v>3143</v>
      </c>
      <c r="F165" s="76"/>
      <c r="G165" s="78" t="e">
        <f>COUNTIFS(#REF!,TabClienteLocalidade18[[#This Row],[Localidade]],#REF!,TabClienteLocalidade18[[#This Row],[Cliente]],#REF!,TabClienteLocalidade18[[#Headers],[SBGCL-SCL]],#REF!,"ok")</f>
        <v>#REF!</v>
      </c>
      <c r="H165" s="81" t="e">
        <f>COUNTIFS(#REF!,TabClienteLocalidade18[[#This Row],[Localidade]],#REF!,TabClienteLocalidade18[[#This Row],[Cliente]],#REF!,TabClienteLocalidade18[[#Headers],[SBDPT-SPT]],#REF!,"ok")</f>
        <v>#REF!</v>
      </c>
      <c r="I165" s="81" t="e">
        <f>COUNTIFS(#REF!,TabClienteLocalidade18[[#This Row],[Localidade]],#REF!,TabClienteLocalidade18[[#This Row],[Cliente]],#REF!,TabClienteLocalidade18[[#Headers],[SBPAC-SPC]],#REF!,"ok")</f>
        <v>#REF!</v>
      </c>
      <c r="J165" s="81" t="e">
        <f>COUNTIFS(#REF!,TabClienteLocalidade18[[#This Row],[Localidade]],#REF!,TabClienteLocalidade18[[#This Row],[Cliente]],#REF!,TabClienteLocalidade18[[#Headers],[SBSEG-MCA]],#REF!,"ok")</f>
        <v>#REF!</v>
      </c>
      <c r="K165" s="81" t="e">
        <f>COUNTIFS(#REF!,TabClienteLocalidade18[[#This Row],[Localidade]],#REF!,TabClienteLocalidade18[[#This Row],[Cliente]],#REF!,TabClienteLocalidade18[[#Headers],[SBDSD-SDS]],#REF!,"ok")</f>
        <v>#REF!</v>
      </c>
      <c r="L165" s="81" t="e">
        <f>COUNTIFS(#REF!,TabClienteLocalidade18[[#This Row],[Localidade]],#REF!,TabClienteLocalidade18[[#This Row],[Cliente]],#REF!,TabClienteLocalidade18[[#Headers],[SBDXC-SDX]],#REF!,"ok")</f>
        <v>#REF!</v>
      </c>
      <c r="M165" s="81" t="e">
        <f>SUM(TabClienteLocalidade18[[#This Row],[SBGCL-SCL]:[SBDXC-SDX]])</f>
        <v>#REF!</v>
      </c>
      <c r="N165" s="81" t="e">
        <f>VLOOKUP(#REF!,Tabela20[],4,FALSE)</f>
        <v>#REF!</v>
      </c>
      <c r="O165" s="81"/>
      <c r="P165" s="24" t="str">
        <f>IF(TabClienteLocalidade18[[#This Row],[Cliente]]="","",TabClienteLocalidade18[[#This Row],[Cliente]]&amp;"-"&amp;TabClienteLocalidade18[[#This Row],[Localidade]])</f>
        <v>CAGEPA-GURINHEM</v>
      </c>
    </row>
    <row r="166" spans="1:16" s="106" customFormat="1" x14ac:dyDescent="0.25">
      <c r="A166" s="75" t="s">
        <v>1399</v>
      </c>
      <c r="B166" s="77" t="s">
        <v>32</v>
      </c>
      <c r="C166" s="80"/>
      <c r="D166" s="19" t="s">
        <v>1508</v>
      </c>
      <c r="E166" s="76" t="s">
        <v>3143</v>
      </c>
      <c r="F166" s="76"/>
      <c r="G166" s="78" t="e">
        <f>COUNTIFS(#REF!,TabClienteLocalidade18[[#This Row],[Localidade]],#REF!,TabClienteLocalidade18[[#This Row],[Cliente]],#REF!,TabClienteLocalidade18[[#Headers],[SBGCL-SCL]],#REF!,"ok")</f>
        <v>#REF!</v>
      </c>
      <c r="H166" s="81" t="e">
        <f>COUNTIFS(#REF!,TabClienteLocalidade18[[#This Row],[Localidade]],#REF!,TabClienteLocalidade18[[#This Row],[Cliente]],#REF!,TabClienteLocalidade18[[#Headers],[SBDPT-SPT]],#REF!,"ok")</f>
        <v>#REF!</v>
      </c>
      <c r="I166" s="81" t="e">
        <f>COUNTIFS(#REF!,TabClienteLocalidade18[[#This Row],[Localidade]],#REF!,TabClienteLocalidade18[[#This Row],[Cliente]],#REF!,TabClienteLocalidade18[[#Headers],[SBPAC-SPC]],#REF!,"ok")</f>
        <v>#REF!</v>
      </c>
      <c r="J166" s="81" t="e">
        <f>COUNTIFS(#REF!,TabClienteLocalidade18[[#This Row],[Localidade]],#REF!,TabClienteLocalidade18[[#This Row],[Cliente]],#REF!,TabClienteLocalidade18[[#Headers],[SBSEG-MCA]],#REF!,"ok")</f>
        <v>#REF!</v>
      </c>
      <c r="K166" s="81" t="e">
        <f>COUNTIFS(#REF!,TabClienteLocalidade18[[#This Row],[Localidade]],#REF!,TabClienteLocalidade18[[#This Row],[Cliente]],#REF!,TabClienteLocalidade18[[#Headers],[SBDSD-SDS]],#REF!,"ok")</f>
        <v>#REF!</v>
      </c>
      <c r="L166" s="81" t="e">
        <f>COUNTIFS(#REF!,TabClienteLocalidade18[[#This Row],[Localidade]],#REF!,TabClienteLocalidade18[[#This Row],[Cliente]],#REF!,TabClienteLocalidade18[[#Headers],[SBDXC-SDX]],#REF!,"ok")</f>
        <v>#REF!</v>
      </c>
      <c r="M166" s="81" t="e">
        <f>SUM(TabClienteLocalidade18[[#This Row],[SBGCL-SCL]:[SBDXC-SDX]])</f>
        <v>#REF!</v>
      </c>
      <c r="N166" s="81" t="e">
        <f>VLOOKUP(#REF!,Tabela20[],4,FALSE)</f>
        <v>#REF!</v>
      </c>
      <c r="O166" s="81"/>
      <c r="P166" s="24" t="str">
        <f>IF(TabClienteLocalidade18[[#This Row],[Cliente]]="","",TabClienteLocalidade18[[#This Row],[Cliente]]&amp;"-"&amp;TabClienteLocalidade18[[#This Row],[Localidade]])</f>
        <v>CAGEPA-GURJAO</v>
      </c>
    </row>
    <row r="167" spans="1:16" s="106" customFormat="1" x14ac:dyDescent="0.25">
      <c r="A167" s="75" t="s">
        <v>1400</v>
      </c>
      <c r="B167" s="77" t="s">
        <v>32</v>
      </c>
      <c r="C167" s="80"/>
      <c r="D167" s="19" t="s">
        <v>460</v>
      </c>
      <c r="E167" s="76" t="s">
        <v>3143</v>
      </c>
      <c r="F167" s="76"/>
      <c r="G167" s="78" t="e">
        <f>COUNTIFS(#REF!,TabClienteLocalidade18[[#This Row],[Localidade]],#REF!,TabClienteLocalidade18[[#This Row],[Cliente]],#REF!,TabClienteLocalidade18[[#Headers],[SBGCL-SCL]],#REF!,"ok")</f>
        <v>#REF!</v>
      </c>
      <c r="H167" s="81" t="e">
        <f>COUNTIFS(#REF!,TabClienteLocalidade18[[#This Row],[Localidade]],#REF!,TabClienteLocalidade18[[#This Row],[Cliente]],#REF!,TabClienteLocalidade18[[#Headers],[SBDPT-SPT]],#REF!,"ok")</f>
        <v>#REF!</v>
      </c>
      <c r="I167" s="81" t="e">
        <f>COUNTIFS(#REF!,TabClienteLocalidade18[[#This Row],[Localidade]],#REF!,TabClienteLocalidade18[[#This Row],[Cliente]],#REF!,TabClienteLocalidade18[[#Headers],[SBPAC-SPC]],#REF!,"ok")</f>
        <v>#REF!</v>
      </c>
      <c r="J167" s="81" t="e">
        <f>COUNTIFS(#REF!,TabClienteLocalidade18[[#This Row],[Localidade]],#REF!,TabClienteLocalidade18[[#This Row],[Cliente]],#REF!,TabClienteLocalidade18[[#Headers],[SBSEG-MCA]],#REF!,"ok")</f>
        <v>#REF!</v>
      </c>
      <c r="K167" s="81" t="e">
        <f>COUNTIFS(#REF!,TabClienteLocalidade18[[#This Row],[Localidade]],#REF!,TabClienteLocalidade18[[#This Row],[Cliente]],#REF!,TabClienteLocalidade18[[#Headers],[SBDSD-SDS]],#REF!,"ok")</f>
        <v>#REF!</v>
      </c>
      <c r="L167" s="81" t="e">
        <f>COUNTIFS(#REF!,TabClienteLocalidade18[[#This Row],[Localidade]],#REF!,TabClienteLocalidade18[[#This Row],[Cliente]],#REF!,TabClienteLocalidade18[[#Headers],[SBDXC-SDX]],#REF!,"ok")</f>
        <v>#REF!</v>
      </c>
      <c r="M167" s="81" t="e">
        <f>SUM(TabClienteLocalidade18[[#This Row],[SBGCL-SCL]:[SBDXC-SDX]])</f>
        <v>#REF!</v>
      </c>
      <c r="N167" s="81" t="e">
        <f>VLOOKUP(#REF!,Tabela20[],4,FALSE)</f>
        <v>#REF!</v>
      </c>
      <c r="O167" s="81"/>
      <c r="P167" s="24" t="str">
        <f>IF(TabClienteLocalidade18[[#This Row],[Cliente]]="","",TabClienteLocalidade18[[#This Row],[Cliente]]&amp;"-"&amp;TabClienteLocalidade18[[#This Row],[Localidade]])</f>
        <v>CAGEPA-IBIARA</v>
      </c>
    </row>
    <row r="168" spans="1:16" s="106" customFormat="1" x14ac:dyDescent="0.25">
      <c r="A168" s="75" t="s">
        <v>1401</v>
      </c>
      <c r="B168" s="77" t="s">
        <v>32</v>
      </c>
      <c r="C168" s="80"/>
      <c r="D168" s="19" t="s">
        <v>461</v>
      </c>
      <c r="E168" s="76" t="s">
        <v>3143</v>
      </c>
      <c r="F168" s="76"/>
      <c r="G168" s="78" t="e">
        <f>COUNTIFS(#REF!,TabClienteLocalidade18[[#This Row],[Localidade]],#REF!,TabClienteLocalidade18[[#This Row],[Cliente]],#REF!,TabClienteLocalidade18[[#Headers],[SBGCL-SCL]],#REF!,"ok")</f>
        <v>#REF!</v>
      </c>
      <c r="H168" s="81" t="e">
        <f>COUNTIFS(#REF!,TabClienteLocalidade18[[#This Row],[Localidade]],#REF!,TabClienteLocalidade18[[#This Row],[Cliente]],#REF!,TabClienteLocalidade18[[#Headers],[SBDPT-SPT]],#REF!,"ok")</f>
        <v>#REF!</v>
      </c>
      <c r="I168" s="81" t="e">
        <f>COUNTIFS(#REF!,TabClienteLocalidade18[[#This Row],[Localidade]],#REF!,TabClienteLocalidade18[[#This Row],[Cliente]],#REF!,TabClienteLocalidade18[[#Headers],[SBPAC-SPC]],#REF!,"ok")</f>
        <v>#REF!</v>
      </c>
      <c r="J168" s="81" t="e">
        <f>COUNTIFS(#REF!,TabClienteLocalidade18[[#This Row],[Localidade]],#REF!,TabClienteLocalidade18[[#This Row],[Cliente]],#REF!,TabClienteLocalidade18[[#Headers],[SBSEG-MCA]],#REF!,"ok")</f>
        <v>#REF!</v>
      </c>
      <c r="K168" s="81" t="e">
        <f>COUNTIFS(#REF!,TabClienteLocalidade18[[#This Row],[Localidade]],#REF!,TabClienteLocalidade18[[#This Row],[Cliente]],#REF!,TabClienteLocalidade18[[#Headers],[SBDSD-SDS]],#REF!,"ok")</f>
        <v>#REF!</v>
      </c>
      <c r="L168" s="81" t="e">
        <f>COUNTIFS(#REF!,TabClienteLocalidade18[[#This Row],[Localidade]],#REF!,TabClienteLocalidade18[[#This Row],[Cliente]],#REF!,TabClienteLocalidade18[[#Headers],[SBDXC-SDX]],#REF!,"ok")</f>
        <v>#REF!</v>
      </c>
      <c r="M168" s="81" t="e">
        <f>SUM(TabClienteLocalidade18[[#This Row],[SBGCL-SCL]:[SBDXC-SDX]])</f>
        <v>#REF!</v>
      </c>
      <c r="N168" s="81" t="e">
        <f>VLOOKUP(#REF!,Tabela20[],4,FALSE)</f>
        <v>#REF!</v>
      </c>
      <c r="O168" s="81"/>
      <c r="P168" s="24" t="str">
        <f>IF(TabClienteLocalidade18[[#This Row],[Cliente]]="","",TabClienteLocalidade18[[#This Row],[Cliente]]&amp;"-"&amp;TabClienteLocalidade18[[#This Row],[Localidade]])</f>
        <v>CAGEPA-IGARACY</v>
      </c>
    </row>
    <row r="169" spans="1:16" s="106" customFormat="1" x14ac:dyDescent="0.25">
      <c r="A169" s="75" t="s">
        <v>1402</v>
      </c>
      <c r="B169" s="77" t="s">
        <v>32</v>
      </c>
      <c r="C169" s="80"/>
      <c r="D169" s="19" t="s">
        <v>462</v>
      </c>
      <c r="E169" s="76" t="s">
        <v>3143</v>
      </c>
      <c r="F169" s="76"/>
      <c r="G169" s="78" t="e">
        <f>COUNTIFS(#REF!,TabClienteLocalidade18[[#This Row],[Localidade]],#REF!,TabClienteLocalidade18[[#This Row],[Cliente]],#REF!,TabClienteLocalidade18[[#Headers],[SBGCL-SCL]],#REF!,"ok")</f>
        <v>#REF!</v>
      </c>
      <c r="H169" s="81" t="e">
        <f>COUNTIFS(#REF!,TabClienteLocalidade18[[#This Row],[Localidade]],#REF!,TabClienteLocalidade18[[#This Row],[Cliente]],#REF!,TabClienteLocalidade18[[#Headers],[SBDPT-SPT]],#REF!,"ok")</f>
        <v>#REF!</v>
      </c>
      <c r="I169" s="81" t="e">
        <f>COUNTIFS(#REF!,TabClienteLocalidade18[[#This Row],[Localidade]],#REF!,TabClienteLocalidade18[[#This Row],[Cliente]],#REF!,TabClienteLocalidade18[[#Headers],[SBPAC-SPC]],#REF!,"ok")</f>
        <v>#REF!</v>
      </c>
      <c r="J169" s="81" t="e">
        <f>COUNTIFS(#REF!,TabClienteLocalidade18[[#This Row],[Localidade]],#REF!,TabClienteLocalidade18[[#This Row],[Cliente]],#REF!,TabClienteLocalidade18[[#Headers],[SBSEG-MCA]],#REF!,"ok")</f>
        <v>#REF!</v>
      </c>
      <c r="K169" s="81" t="e">
        <f>COUNTIFS(#REF!,TabClienteLocalidade18[[#This Row],[Localidade]],#REF!,TabClienteLocalidade18[[#This Row],[Cliente]],#REF!,TabClienteLocalidade18[[#Headers],[SBDSD-SDS]],#REF!,"ok")</f>
        <v>#REF!</v>
      </c>
      <c r="L169" s="81" t="e">
        <f>COUNTIFS(#REF!,TabClienteLocalidade18[[#This Row],[Localidade]],#REF!,TabClienteLocalidade18[[#This Row],[Cliente]],#REF!,TabClienteLocalidade18[[#Headers],[SBDXC-SDX]],#REF!,"ok")</f>
        <v>#REF!</v>
      </c>
      <c r="M169" s="81" t="e">
        <f>SUM(TabClienteLocalidade18[[#This Row],[SBGCL-SCL]:[SBDXC-SDX]])</f>
        <v>#REF!</v>
      </c>
      <c r="N169" s="81" t="e">
        <f>VLOOKUP(#REF!,Tabela20[],4,FALSE)</f>
        <v>#REF!</v>
      </c>
      <c r="O169" s="81"/>
      <c r="P169" s="24" t="str">
        <f>IF(TabClienteLocalidade18[[#This Row],[Cliente]]="","",TabClienteLocalidade18[[#This Row],[Cliente]]&amp;"-"&amp;TabClienteLocalidade18[[#This Row],[Localidade]])</f>
        <v>CAGEPA-IMACULADA</v>
      </c>
    </row>
    <row r="170" spans="1:16" s="106" customFormat="1" x14ac:dyDescent="0.25">
      <c r="A170" s="75" t="s">
        <v>1403</v>
      </c>
      <c r="B170" s="77" t="s">
        <v>32</v>
      </c>
      <c r="C170" s="80"/>
      <c r="D170" s="19" t="s">
        <v>1560</v>
      </c>
      <c r="E170" s="76" t="s">
        <v>3143</v>
      </c>
      <c r="F170" s="76"/>
      <c r="G170" s="78" t="e">
        <f>COUNTIFS(#REF!,TabClienteLocalidade18[[#This Row],[Localidade]],#REF!,TabClienteLocalidade18[[#This Row],[Cliente]],#REF!,TabClienteLocalidade18[[#Headers],[SBGCL-SCL]],#REF!,"ok")</f>
        <v>#REF!</v>
      </c>
      <c r="H170" s="81" t="e">
        <f>COUNTIFS(#REF!,TabClienteLocalidade18[[#This Row],[Localidade]],#REF!,TabClienteLocalidade18[[#This Row],[Cliente]],#REF!,TabClienteLocalidade18[[#Headers],[SBDPT-SPT]],#REF!,"ok")</f>
        <v>#REF!</v>
      </c>
      <c r="I170" s="81" t="e">
        <f>COUNTIFS(#REF!,TabClienteLocalidade18[[#This Row],[Localidade]],#REF!,TabClienteLocalidade18[[#This Row],[Cliente]],#REF!,TabClienteLocalidade18[[#Headers],[SBPAC-SPC]],#REF!,"ok")</f>
        <v>#REF!</v>
      </c>
      <c r="J170" s="81" t="e">
        <f>COUNTIFS(#REF!,TabClienteLocalidade18[[#This Row],[Localidade]],#REF!,TabClienteLocalidade18[[#This Row],[Cliente]],#REF!,TabClienteLocalidade18[[#Headers],[SBSEG-MCA]],#REF!,"ok")</f>
        <v>#REF!</v>
      </c>
      <c r="K170" s="81" t="e">
        <f>COUNTIFS(#REF!,TabClienteLocalidade18[[#This Row],[Localidade]],#REF!,TabClienteLocalidade18[[#This Row],[Cliente]],#REF!,TabClienteLocalidade18[[#Headers],[SBDSD-SDS]],#REF!,"ok")</f>
        <v>#REF!</v>
      </c>
      <c r="L170" s="81" t="e">
        <f>COUNTIFS(#REF!,TabClienteLocalidade18[[#This Row],[Localidade]],#REF!,TabClienteLocalidade18[[#This Row],[Cliente]],#REF!,TabClienteLocalidade18[[#Headers],[SBDXC-SDX]],#REF!,"ok")</f>
        <v>#REF!</v>
      </c>
      <c r="M170" s="81" t="e">
        <f>SUM(TabClienteLocalidade18[[#This Row],[SBGCL-SCL]:[SBDXC-SDX]])</f>
        <v>#REF!</v>
      </c>
      <c r="N170" s="81" t="e">
        <f>VLOOKUP(#REF!,Tabela20[],4,FALSE)</f>
        <v>#REF!</v>
      </c>
      <c r="O170" s="81"/>
      <c r="P170" s="24" t="str">
        <f>IF(TabClienteLocalidade18[[#This Row],[Cliente]]="","",TabClienteLocalidade18[[#This Row],[Cliente]]&amp;"-"&amp;TabClienteLocalidade18[[#This Row],[Localidade]])</f>
        <v>CAGEPA-INGA</v>
      </c>
    </row>
    <row r="171" spans="1:16" s="106" customFormat="1" x14ac:dyDescent="0.25">
      <c r="A171" s="75" t="s">
        <v>1404</v>
      </c>
      <c r="B171" s="77" t="s">
        <v>32</v>
      </c>
      <c r="C171" s="80"/>
      <c r="D171" s="19" t="s">
        <v>360</v>
      </c>
      <c r="E171" s="76" t="s">
        <v>3143</v>
      </c>
      <c r="F171" s="76"/>
      <c r="G171" s="78" t="e">
        <f>COUNTIFS(#REF!,TabClienteLocalidade18[[#This Row],[Localidade]],#REF!,TabClienteLocalidade18[[#This Row],[Cliente]],#REF!,TabClienteLocalidade18[[#Headers],[SBGCL-SCL]],#REF!,"ok")</f>
        <v>#REF!</v>
      </c>
      <c r="H171" s="81" t="e">
        <f>COUNTIFS(#REF!,TabClienteLocalidade18[[#This Row],[Localidade]],#REF!,TabClienteLocalidade18[[#This Row],[Cliente]],#REF!,TabClienteLocalidade18[[#Headers],[SBDPT-SPT]],#REF!,"ok")</f>
        <v>#REF!</v>
      </c>
      <c r="I171" s="81" t="e">
        <f>COUNTIFS(#REF!,TabClienteLocalidade18[[#This Row],[Localidade]],#REF!,TabClienteLocalidade18[[#This Row],[Cliente]],#REF!,TabClienteLocalidade18[[#Headers],[SBPAC-SPC]],#REF!,"ok")</f>
        <v>#REF!</v>
      </c>
      <c r="J171" s="81" t="e">
        <f>COUNTIFS(#REF!,TabClienteLocalidade18[[#This Row],[Localidade]],#REF!,TabClienteLocalidade18[[#This Row],[Cliente]],#REF!,TabClienteLocalidade18[[#Headers],[SBSEG-MCA]],#REF!,"ok")</f>
        <v>#REF!</v>
      </c>
      <c r="K171" s="81" t="e">
        <f>COUNTIFS(#REF!,TabClienteLocalidade18[[#This Row],[Localidade]],#REF!,TabClienteLocalidade18[[#This Row],[Cliente]],#REF!,TabClienteLocalidade18[[#Headers],[SBDSD-SDS]],#REF!,"ok")</f>
        <v>#REF!</v>
      </c>
      <c r="L171" s="81" t="e">
        <f>COUNTIFS(#REF!,TabClienteLocalidade18[[#This Row],[Localidade]],#REF!,TabClienteLocalidade18[[#This Row],[Cliente]],#REF!,TabClienteLocalidade18[[#Headers],[SBDXC-SDX]],#REF!,"ok")</f>
        <v>#REF!</v>
      </c>
      <c r="M171" s="81" t="e">
        <f>SUM(TabClienteLocalidade18[[#This Row],[SBGCL-SCL]:[SBDXC-SDX]])</f>
        <v>#REF!</v>
      </c>
      <c r="N171" s="81" t="e">
        <f>VLOOKUP(#REF!,Tabela20[],4,FALSE)</f>
        <v>#REF!</v>
      </c>
      <c r="O171" s="81"/>
      <c r="P171" s="24" t="str">
        <f>IF(TabClienteLocalidade18[[#This Row],[Cliente]]="","",TabClienteLocalidade18[[#This Row],[Cliente]]&amp;"-"&amp;TabClienteLocalidade18[[#This Row],[Localidade]])</f>
        <v>CAGEPA-IPUEIRA</v>
      </c>
    </row>
    <row r="172" spans="1:16" s="106" customFormat="1" x14ac:dyDescent="0.25">
      <c r="A172" s="75" t="s">
        <v>1405</v>
      </c>
      <c r="B172" s="77" t="s">
        <v>32</v>
      </c>
      <c r="C172" s="80"/>
      <c r="D172" s="19" t="s">
        <v>853</v>
      </c>
      <c r="E172" s="76" t="s">
        <v>3143</v>
      </c>
      <c r="F172" s="76"/>
      <c r="G172" s="78" t="e">
        <f>COUNTIFS(#REF!,TabClienteLocalidade18[[#This Row],[Localidade]],#REF!,TabClienteLocalidade18[[#This Row],[Cliente]],#REF!,TabClienteLocalidade18[[#Headers],[SBGCL-SCL]],#REF!,"ok")</f>
        <v>#REF!</v>
      </c>
      <c r="H172" s="81" t="e">
        <f>COUNTIFS(#REF!,TabClienteLocalidade18[[#This Row],[Localidade]],#REF!,TabClienteLocalidade18[[#This Row],[Cliente]],#REF!,TabClienteLocalidade18[[#Headers],[SBDPT-SPT]],#REF!,"ok")</f>
        <v>#REF!</v>
      </c>
      <c r="I172" s="81" t="e">
        <f>COUNTIFS(#REF!,TabClienteLocalidade18[[#This Row],[Localidade]],#REF!,TabClienteLocalidade18[[#This Row],[Cliente]],#REF!,TabClienteLocalidade18[[#Headers],[SBPAC-SPC]],#REF!,"ok")</f>
        <v>#REF!</v>
      </c>
      <c r="J172" s="81" t="e">
        <f>COUNTIFS(#REF!,TabClienteLocalidade18[[#This Row],[Localidade]],#REF!,TabClienteLocalidade18[[#This Row],[Cliente]],#REF!,TabClienteLocalidade18[[#Headers],[SBSEG-MCA]],#REF!,"ok")</f>
        <v>#REF!</v>
      </c>
      <c r="K172" s="81" t="e">
        <f>COUNTIFS(#REF!,TabClienteLocalidade18[[#This Row],[Localidade]],#REF!,TabClienteLocalidade18[[#This Row],[Cliente]],#REF!,TabClienteLocalidade18[[#Headers],[SBDSD-SDS]],#REF!,"ok")</f>
        <v>#REF!</v>
      </c>
      <c r="L172" s="81" t="e">
        <f>COUNTIFS(#REF!,TabClienteLocalidade18[[#This Row],[Localidade]],#REF!,TabClienteLocalidade18[[#This Row],[Cliente]],#REF!,TabClienteLocalidade18[[#Headers],[SBDXC-SDX]],#REF!,"ok")</f>
        <v>#REF!</v>
      </c>
      <c r="M172" s="81" t="e">
        <f>SUM(TabClienteLocalidade18[[#This Row],[SBGCL-SCL]:[SBDXC-SDX]])</f>
        <v>#REF!</v>
      </c>
      <c r="N172" s="81" t="e">
        <f>VLOOKUP(#REF!,Tabela20[],4,FALSE)</f>
        <v>#REF!</v>
      </c>
      <c r="O172" s="81"/>
      <c r="P172" s="24" t="str">
        <f>IF(TabClienteLocalidade18[[#This Row],[Cliente]]="","",TabClienteLocalidade18[[#This Row],[Cliente]]&amp;"-"&amp;TabClienteLocalidade18[[#This Row],[Localidade]])</f>
        <v>CAGEPA-ITABAIANA - ETA FORUM</v>
      </c>
    </row>
    <row r="173" spans="1:16" s="106" customFormat="1" x14ac:dyDescent="0.25">
      <c r="A173" s="2" t="s">
        <v>572</v>
      </c>
      <c r="B173" s="5" t="s">
        <v>32</v>
      </c>
      <c r="C173" s="5" t="s">
        <v>616</v>
      </c>
      <c r="D173" s="19" t="s">
        <v>850</v>
      </c>
      <c r="E173" s="76" t="s">
        <v>3143</v>
      </c>
      <c r="F173" s="76"/>
      <c r="G173" s="78" t="e">
        <f>COUNTIFS(#REF!,TabClienteLocalidade18[[#This Row],[Localidade]],#REF!,TabClienteLocalidade18[[#This Row],[Cliente]],#REF!,TabClienteLocalidade18[[#Headers],[SBGCL-SCL]],#REF!,"ok")</f>
        <v>#REF!</v>
      </c>
      <c r="H173" s="5" t="e">
        <f>COUNTIFS(#REF!,TabClienteLocalidade18[[#This Row],[Localidade]],#REF!,TabClienteLocalidade18[[#This Row],[Cliente]],#REF!,TabClienteLocalidade18[[#Headers],[SBDPT-SPT]],#REF!,"ok")</f>
        <v>#REF!</v>
      </c>
      <c r="I173" s="5" t="e">
        <f>COUNTIFS(#REF!,TabClienteLocalidade18[[#This Row],[Localidade]],#REF!,TabClienteLocalidade18[[#This Row],[Cliente]],#REF!,TabClienteLocalidade18[[#Headers],[SBPAC-SPC]],#REF!,"ok")</f>
        <v>#REF!</v>
      </c>
      <c r="J173" s="5" t="e">
        <f>COUNTIFS(#REF!,TabClienteLocalidade18[[#This Row],[Localidade]],#REF!,TabClienteLocalidade18[[#This Row],[Cliente]],#REF!,TabClienteLocalidade18[[#Headers],[SBSEG-MCA]],#REF!,"ok")</f>
        <v>#REF!</v>
      </c>
      <c r="K173" s="5" t="e">
        <f>COUNTIFS(#REF!,TabClienteLocalidade18[[#This Row],[Localidade]],#REF!,TabClienteLocalidade18[[#This Row],[Cliente]],#REF!,TabClienteLocalidade18[[#Headers],[SBDSD-SDS]],#REF!,"ok")</f>
        <v>#REF!</v>
      </c>
      <c r="L173" s="5" t="e">
        <f>COUNTIFS(#REF!,TabClienteLocalidade18[[#This Row],[Localidade]],#REF!,TabClienteLocalidade18[[#This Row],[Cliente]],#REF!,TabClienteLocalidade18[[#Headers],[SBDXC-SDX]],#REF!,"ok")</f>
        <v>#REF!</v>
      </c>
      <c r="M173" s="24" t="e">
        <f>SUM(TabClienteLocalidade18[[#This Row],[SBGCL-SCL]:[SBDXC-SDX]])</f>
        <v>#REF!</v>
      </c>
      <c r="N173" s="24" t="e">
        <f>VLOOKUP(#REF!,Tabela20[],4,FALSE)</f>
        <v>#REF!</v>
      </c>
      <c r="O173" s="68">
        <v>20</v>
      </c>
      <c r="P173" s="24" t="str">
        <f>IF(TabClienteLocalidade18[[#This Row],[Cliente]]="","",TabClienteLocalidade18[[#This Row],[Cliente]]&amp;"-"&amp;TabClienteLocalidade18[[#This Row],[Localidade]])</f>
        <v>CAGEPA-ITABAIANA - ETA I</v>
      </c>
    </row>
    <row r="174" spans="1:16" s="106" customFormat="1" x14ac:dyDescent="0.25">
      <c r="A174" s="75" t="s">
        <v>1406</v>
      </c>
      <c r="B174" s="77" t="s">
        <v>32</v>
      </c>
      <c r="C174" s="80"/>
      <c r="D174" s="19" t="s">
        <v>852</v>
      </c>
      <c r="E174" s="76" t="s">
        <v>3143</v>
      </c>
      <c r="F174" s="76"/>
      <c r="G174" s="78" t="e">
        <f>COUNTIFS(#REF!,TabClienteLocalidade18[[#This Row],[Localidade]],#REF!,TabClienteLocalidade18[[#This Row],[Cliente]],#REF!,TabClienteLocalidade18[[#Headers],[SBGCL-SCL]],#REF!,"ok")</f>
        <v>#REF!</v>
      </c>
      <c r="H174" s="81" t="e">
        <f>COUNTIFS(#REF!,TabClienteLocalidade18[[#This Row],[Localidade]],#REF!,TabClienteLocalidade18[[#This Row],[Cliente]],#REF!,TabClienteLocalidade18[[#Headers],[SBDPT-SPT]],#REF!,"ok")</f>
        <v>#REF!</v>
      </c>
      <c r="I174" s="81" t="e">
        <f>COUNTIFS(#REF!,TabClienteLocalidade18[[#This Row],[Localidade]],#REF!,TabClienteLocalidade18[[#This Row],[Cliente]],#REF!,TabClienteLocalidade18[[#Headers],[SBPAC-SPC]],#REF!,"ok")</f>
        <v>#REF!</v>
      </c>
      <c r="J174" s="81" t="e">
        <f>COUNTIFS(#REF!,TabClienteLocalidade18[[#This Row],[Localidade]],#REF!,TabClienteLocalidade18[[#This Row],[Cliente]],#REF!,TabClienteLocalidade18[[#Headers],[SBSEG-MCA]],#REF!,"ok")</f>
        <v>#REF!</v>
      </c>
      <c r="K174" s="81" t="e">
        <f>COUNTIFS(#REF!,TabClienteLocalidade18[[#This Row],[Localidade]],#REF!,TabClienteLocalidade18[[#This Row],[Cliente]],#REF!,TabClienteLocalidade18[[#Headers],[SBDSD-SDS]],#REF!,"ok")</f>
        <v>#REF!</v>
      </c>
      <c r="L174" s="81" t="e">
        <f>COUNTIFS(#REF!,TabClienteLocalidade18[[#This Row],[Localidade]],#REF!,TabClienteLocalidade18[[#This Row],[Cliente]],#REF!,TabClienteLocalidade18[[#Headers],[SBDXC-SDX]],#REF!,"ok")</f>
        <v>#REF!</v>
      </c>
      <c r="M174" s="81" t="e">
        <f>SUM(TabClienteLocalidade18[[#This Row],[SBGCL-SCL]:[SBDXC-SDX]])</f>
        <v>#REF!</v>
      </c>
      <c r="N174" s="81" t="e">
        <f>VLOOKUP(#REF!,Tabela20[],4,FALSE)</f>
        <v>#REF!</v>
      </c>
      <c r="O174" s="81"/>
      <c r="P174" s="24" t="str">
        <f>IF(TabClienteLocalidade18[[#This Row],[Cliente]]="","",TabClienteLocalidade18[[#This Row],[Cliente]]&amp;"-"&amp;TabClienteLocalidade18[[#This Row],[Localidade]])</f>
        <v>CAGEPA-ITABAIANA - ETA VELHA</v>
      </c>
    </row>
    <row r="175" spans="1:16" s="106" customFormat="1" x14ac:dyDescent="0.25">
      <c r="A175" s="75" t="s">
        <v>1407</v>
      </c>
      <c r="B175" s="77" t="s">
        <v>32</v>
      </c>
      <c r="C175" s="80"/>
      <c r="D175" s="19" t="s">
        <v>463</v>
      </c>
      <c r="E175" s="76" t="s">
        <v>3143</v>
      </c>
      <c r="F175" s="76"/>
      <c r="G175" s="78" t="e">
        <f>COUNTIFS(#REF!,TabClienteLocalidade18[[#This Row],[Localidade]],#REF!,TabClienteLocalidade18[[#This Row],[Cliente]],#REF!,TabClienteLocalidade18[[#Headers],[SBGCL-SCL]],#REF!,"ok")</f>
        <v>#REF!</v>
      </c>
      <c r="H175" s="81" t="e">
        <f>COUNTIFS(#REF!,TabClienteLocalidade18[[#This Row],[Localidade]],#REF!,TabClienteLocalidade18[[#This Row],[Cliente]],#REF!,TabClienteLocalidade18[[#Headers],[SBDPT-SPT]],#REF!,"ok")</f>
        <v>#REF!</v>
      </c>
      <c r="I175" s="81" t="e">
        <f>COUNTIFS(#REF!,TabClienteLocalidade18[[#This Row],[Localidade]],#REF!,TabClienteLocalidade18[[#This Row],[Cliente]],#REF!,TabClienteLocalidade18[[#Headers],[SBPAC-SPC]],#REF!,"ok")</f>
        <v>#REF!</v>
      </c>
      <c r="J175" s="81" t="e">
        <f>COUNTIFS(#REF!,TabClienteLocalidade18[[#This Row],[Localidade]],#REF!,TabClienteLocalidade18[[#This Row],[Cliente]],#REF!,TabClienteLocalidade18[[#Headers],[SBSEG-MCA]],#REF!,"ok")</f>
        <v>#REF!</v>
      </c>
      <c r="K175" s="81" t="e">
        <f>COUNTIFS(#REF!,TabClienteLocalidade18[[#This Row],[Localidade]],#REF!,TabClienteLocalidade18[[#This Row],[Cliente]],#REF!,TabClienteLocalidade18[[#Headers],[SBDSD-SDS]],#REF!,"ok")</f>
        <v>#REF!</v>
      </c>
      <c r="L175" s="81" t="e">
        <f>COUNTIFS(#REF!,TabClienteLocalidade18[[#This Row],[Localidade]],#REF!,TabClienteLocalidade18[[#This Row],[Cliente]],#REF!,TabClienteLocalidade18[[#Headers],[SBDXC-SDX]],#REF!,"ok")</f>
        <v>#REF!</v>
      </c>
      <c r="M175" s="81" t="e">
        <f>SUM(TabClienteLocalidade18[[#This Row],[SBGCL-SCL]:[SBDXC-SDX]])</f>
        <v>#REF!</v>
      </c>
      <c r="N175" s="81" t="e">
        <f>VLOOKUP(#REF!,Tabela20[],4,FALSE)</f>
        <v>#REF!</v>
      </c>
      <c r="O175" s="81"/>
      <c r="P175" s="24" t="str">
        <f>IF(TabClienteLocalidade18[[#This Row],[Cliente]]="","",TabClienteLocalidade18[[#This Row],[Cliente]]&amp;"-"&amp;TabClienteLocalidade18[[#This Row],[Localidade]])</f>
        <v>CAGEPA-ITAPORANGA</v>
      </c>
    </row>
    <row r="176" spans="1:16" s="106" customFormat="1" x14ac:dyDescent="0.25">
      <c r="A176" s="2" t="s">
        <v>1113</v>
      </c>
      <c r="B176" s="47" t="s">
        <v>32</v>
      </c>
      <c r="C176" s="47" t="s">
        <v>161</v>
      </c>
      <c r="D176" s="19" t="s">
        <v>464</v>
      </c>
      <c r="E176" s="76" t="s">
        <v>3143</v>
      </c>
      <c r="F176" s="76"/>
      <c r="G176" s="78" t="e">
        <f>COUNTIFS(#REF!,TabClienteLocalidade18[[#This Row],[Localidade]],#REF!,TabClienteLocalidade18[[#This Row],[Cliente]],#REF!,TabClienteLocalidade18[[#Headers],[SBGCL-SCL]],#REF!,"ok")</f>
        <v>#REF!</v>
      </c>
      <c r="H176" s="48" t="e">
        <f>COUNTIFS(#REF!,TabClienteLocalidade18[[#This Row],[Localidade]],#REF!,TabClienteLocalidade18[[#This Row],[Cliente]],#REF!,TabClienteLocalidade18[[#Headers],[SBDPT-SPT]],#REF!,"ok")</f>
        <v>#REF!</v>
      </c>
      <c r="I176" s="48" t="e">
        <f>COUNTIFS(#REF!,TabClienteLocalidade18[[#This Row],[Localidade]],#REF!,TabClienteLocalidade18[[#This Row],[Cliente]],#REF!,TabClienteLocalidade18[[#Headers],[SBPAC-SPC]],#REF!,"ok")</f>
        <v>#REF!</v>
      </c>
      <c r="J176" s="48" t="e">
        <f>COUNTIFS(#REF!,TabClienteLocalidade18[[#This Row],[Localidade]],#REF!,TabClienteLocalidade18[[#This Row],[Cliente]],#REF!,TabClienteLocalidade18[[#Headers],[SBSEG-MCA]],#REF!,"ok")</f>
        <v>#REF!</v>
      </c>
      <c r="K176" s="48" t="e">
        <f>COUNTIFS(#REF!,TabClienteLocalidade18[[#This Row],[Localidade]],#REF!,TabClienteLocalidade18[[#This Row],[Cliente]],#REF!,TabClienteLocalidade18[[#Headers],[SBDSD-SDS]],#REF!,"ok")</f>
        <v>#REF!</v>
      </c>
      <c r="L176" s="48" t="e">
        <f>COUNTIFS(#REF!,TabClienteLocalidade18[[#This Row],[Localidade]],#REF!,TabClienteLocalidade18[[#This Row],[Cliente]],#REF!,TabClienteLocalidade18[[#Headers],[SBDXC-SDX]],#REF!,"ok")</f>
        <v>#REF!</v>
      </c>
      <c r="M176" s="48" t="e">
        <f>SUM(TabClienteLocalidade18[[#This Row],[SBGCL-SCL]:[SBDXC-SDX]])</f>
        <v>#REF!</v>
      </c>
      <c r="N176" s="24" t="e">
        <f>VLOOKUP(#REF!,Tabela20[],4,FALSE)</f>
        <v>#REF!</v>
      </c>
      <c r="O176" s="68">
        <v>25</v>
      </c>
      <c r="P176" s="24" t="str">
        <f>IF(TabClienteLocalidade18[[#This Row],[Cliente]]="","",TabClienteLocalidade18[[#This Row],[Cliente]]&amp;"-"&amp;TabClienteLocalidade18[[#This Row],[Localidade]])</f>
        <v>CAGEPA-ITATUBA</v>
      </c>
    </row>
    <row r="177" spans="1:16" s="106" customFormat="1" x14ac:dyDescent="0.25">
      <c r="A177" s="75" t="s">
        <v>1408</v>
      </c>
      <c r="B177" s="77" t="s">
        <v>32</v>
      </c>
      <c r="C177" s="80"/>
      <c r="D177" s="19" t="s">
        <v>1568</v>
      </c>
      <c r="E177" s="76" t="s">
        <v>3143</v>
      </c>
      <c r="F177" s="76"/>
      <c r="G177" s="78" t="e">
        <f>COUNTIFS(#REF!,TabClienteLocalidade18[[#This Row],[Localidade]],#REF!,TabClienteLocalidade18[[#This Row],[Cliente]],#REF!,TabClienteLocalidade18[[#Headers],[SBGCL-SCL]],#REF!,"ok")</f>
        <v>#REF!</v>
      </c>
      <c r="H177" s="81" t="e">
        <f>COUNTIFS(#REF!,TabClienteLocalidade18[[#This Row],[Localidade]],#REF!,TabClienteLocalidade18[[#This Row],[Cliente]],#REF!,TabClienteLocalidade18[[#Headers],[SBDPT-SPT]],#REF!,"ok")</f>
        <v>#REF!</v>
      </c>
      <c r="I177" s="81" t="e">
        <f>COUNTIFS(#REF!,TabClienteLocalidade18[[#This Row],[Localidade]],#REF!,TabClienteLocalidade18[[#This Row],[Cliente]],#REF!,TabClienteLocalidade18[[#Headers],[SBPAC-SPC]],#REF!,"ok")</f>
        <v>#REF!</v>
      </c>
      <c r="J177" s="81" t="e">
        <f>COUNTIFS(#REF!,TabClienteLocalidade18[[#This Row],[Localidade]],#REF!,TabClienteLocalidade18[[#This Row],[Cliente]],#REF!,TabClienteLocalidade18[[#Headers],[SBSEG-MCA]],#REF!,"ok")</f>
        <v>#REF!</v>
      </c>
      <c r="K177" s="81" t="e">
        <f>COUNTIFS(#REF!,TabClienteLocalidade18[[#This Row],[Localidade]],#REF!,TabClienteLocalidade18[[#This Row],[Cliente]],#REF!,TabClienteLocalidade18[[#Headers],[SBDSD-SDS]],#REF!,"ok")</f>
        <v>#REF!</v>
      </c>
      <c r="L177" s="81" t="e">
        <f>COUNTIFS(#REF!,TabClienteLocalidade18[[#This Row],[Localidade]],#REF!,TabClienteLocalidade18[[#This Row],[Cliente]],#REF!,TabClienteLocalidade18[[#Headers],[SBDXC-SDX]],#REF!,"ok")</f>
        <v>#REF!</v>
      </c>
      <c r="M177" s="81" t="e">
        <f>SUM(TabClienteLocalidade18[[#This Row],[SBGCL-SCL]:[SBDXC-SDX]])</f>
        <v>#REF!</v>
      </c>
      <c r="N177" s="81" t="e">
        <f>VLOOKUP(#REF!,Tabela20[],4,FALSE)</f>
        <v>#REF!</v>
      </c>
      <c r="O177" s="81"/>
      <c r="P177" s="24" t="str">
        <f>IF(TabClienteLocalidade18[[#This Row],[Cliente]]="","",TabClienteLocalidade18[[#This Row],[Cliente]]&amp;"-"&amp;TabClienteLocalidade18[[#This Row],[Localidade]])</f>
        <v>CAGEPA-JACARAU</v>
      </c>
    </row>
    <row r="178" spans="1:16" s="106" customFormat="1" x14ac:dyDescent="0.25">
      <c r="A178" s="2" t="s">
        <v>552</v>
      </c>
      <c r="B178" s="5" t="s">
        <v>32</v>
      </c>
      <c r="C178" s="5" t="s">
        <v>616</v>
      </c>
      <c r="D178" s="19" t="s">
        <v>1509</v>
      </c>
      <c r="E178" s="76" t="s">
        <v>3143</v>
      </c>
      <c r="F178" s="76"/>
      <c r="G178" s="78" t="e">
        <f>COUNTIFS(#REF!,TabClienteLocalidade18[[#This Row],[Localidade]],#REF!,TabClienteLocalidade18[[#This Row],[Cliente]],#REF!,TabClienteLocalidade18[[#Headers],[SBGCL-SCL]],#REF!,"ok")</f>
        <v>#REF!</v>
      </c>
      <c r="H178" s="5" t="e">
        <f>COUNTIFS(#REF!,TabClienteLocalidade18[[#This Row],[Localidade]],#REF!,TabClienteLocalidade18[[#This Row],[Cliente]],#REF!,TabClienteLocalidade18[[#Headers],[SBDPT-SPT]],#REF!,"ok")</f>
        <v>#REF!</v>
      </c>
      <c r="I178" s="5" t="e">
        <f>COUNTIFS(#REF!,TabClienteLocalidade18[[#This Row],[Localidade]],#REF!,TabClienteLocalidade18[[#This Row],[Cliente]],#REF!,TabClienteLocalidade18[[#Headers],[SBPAC-SPC]],#REF!,"ok")</f>
        <v>#REF!</v>
      </c>
      <c r="J178" s="5" t="e">
        <f>COUNTIFS(#REF!,TabClienteLocalidade18[[#This Row],[Localidade]],#REF!,TabClienteLocalidade18[[#This Row],[Cliente]],#REF!,TabClienteLocalidade18[[#Headers],[SBSEG-MCA]],#REF!,"ok")</f>
        <v>#REF!</v>
      </c>
      <c r="K178" s="5" t="e">
        <f>COUNTIFS(#REF!,TabClienteLocalidade18[[#This Row],[Localidade]],#REF!,TabClienteLocalidade18[[#This Row],[Cliente]],#REF!,TabClienteLocalidade18[[#Headers],[SBDSD-SDS]],#REF!,"ok")</f>
        <v>#REF!</v>
      </c>
      <c r="L178" s="5" t="e">
        <f>COUNTIFS(#REF!,TabClienteLocalidade18[[#This Row],[Localidade]],#REF!,TabClienteLocalidade18[[#This Row],[Cliente]],#REF!,TabClienteLocalidade18[[#Headers],[SBDXC-SDX]],#REF!,"ok")</f>
        <v>#REF!</v>
      </c>
      <c r="M178" s="24" t="e">
        <f>SUM(TabClienteLocalidade18[[#This Row],[SBGCL-SCL]:[SBDXC-SDX]])</f>
        <v>#REF!</v>
      </c>
      <c r="N178" s="24" t="e">
        <f>VLOOKUP(#REF!,Tabela20[],4,FALSE)</f>
        <v>#REF!</v>
      </c>
      <c r="O178" s="68">
        <v>9</v>
      </c>
      <c r="P178" s="24" t="str">
        <f>IF(TabClienteLocalidade18[[#This Row],[Cliente]]="","",TabClienteLocalidade18[[#This Row],[Cliente]]&amp;"-"&amp;TabClienteLocalidade18[[#This Row],[Localidade]])</f>
        <v>CAGEPA-JACUMA</v>
      </c>
    </row>
    <row r="179" spans="1:16" s="106" customFormat="1" x14ac:dyDescent="0.25">
      <c r="A179" s="75" t="s">
        <v>1409</v>
      </c>
      <c r="B179" s="77" t="s">
        <v>32</v>
      </c>
      <c r="C179" s="80"/>
      <c r="D179" s="19" t="s">
        <v>1551</v>
      </c>
      <c r="E179" s="76" t="s">
        <v>3143</v>
      </c>
      <c r="F179" s="76"/>
      <c r="G179" s="78" t="e">
        <f>COUNTIFS(#REF!,TabClienteLocalidade18[[#This Row],[Localidade]],#REF!,TabClienteLocalidade18[[#This Row],[Cliente]],#REF!,TabClienteLocalidade18[[#Headers],[SBGCL-SCL]],#REF!,"ok")</f>
        <v>#REF!</v>
      </c>
      <c r="H179" s="81" t="e">
        <f>COUNTIFS(#REF!,TabClienteLocalidade18[[#This Row],[Localidade]],#REF!,TabClienteLocalidade18[[#This Row],[Cliente]],#REF!,TabClienteLocalidade18[[#Headers],[SBDPT-SPT]],#REF!,"ok")</f>
        <v>#REF!</v>
      </c>
      <c r="I179" s="81" t="e">
        <f>COUNTIFS(#REF!,TabClienteLocalidade18[[#This Row],[Localidade]],#REF!,TabClienteLocalidade18[[#This Row],[Cliente]],#REF!,TabClienteLocalidade18[[#Headers],[SBPAC-SPC]],#REF!,"ok")</f>
        <v>#REF!</v>
      </c>
      <c r="J179" s="81" t="e">
        <f>COUNTIFS(#REF!,TabClienteLocalidade18[[#This Row],[Localidade]],#REF!,TabClienteLocalidade18[[#This Row],[Cliente]],#REF!,TabClienteLocalidade18[[#Headers],[SBSEG-MCA]],#REF!,"ok")</f>
        <v>#REF!</v>
      </c>
      <c r="K179" s="81" t="e">
        <f>COUNTIFS(#REF!,TabClienteLocalidade18[[#This Row],[Localidade]],#REF!,TabClienteLocalidade18[[#This Row],[Cliente]],#REF!,TabClienteLocalidade18[[#Headers],[SBDSD-SDS]],#REF!,"ok")</f>
        <v>#REF!</v>
      </c>
      <c r="L179" s="81" t="e">
        <f>COUNTIFS(#REF!,TabClienteLocalidade18[[#This Row],[Localidade]],#REF!,TabClienteLocalidade18[[#This Row],[Cliente]],#REF!,TabClienteLocalidade18[[#Headers],[SBDXC-SDX]],#REF!,"ok")</f>
        <v>#REF!</v>
      </c>
      <c r="M179" s="81" t="e">
        <f>SUM(TabClienteLocalidade18[[#This Row],[SBGCL-SCL]:[SBDXC-SDX]])</f>
        <v>#REF!</v>
      </c>
      <c r="N179" s="81" t="e">
        <f>VLOOKUP(#REF!,Tabela20[],4,FALSE)</f>
        <v>#REF!</v>
      </c>
      <c r="O179" s="81"/>
      <c r="P179" s="24" t="str">
        <f>IF(TabClienteLocalidade18[[#This Row],[Cliente]]="","",TabClienteLocalidade18[[#This Row],[Cliente]]&amp;"-"&amp;TabClienteLocalidade18[[#This Row],[Localidade]])</f>
        <v>CAGEPA-JERICO</v>
      </c>
    </row>
    <row r="180" spans="1:16" s="106" customFormat="1" x14ac:dyDescent="0.25">
      <c r="A180" s="2" t="s">
        <v>1116</v>
      </c>
      <c r="B180" s="47" t="s">
        <v>32</v>
      </c>
      <c r="C180" s="47" t="s">
        <v>161</v>
      </c>
      <c r="D180" s="19" t="s">
        <v>1562</v>
      </c>
      <c r="E180" s="76" t="s">
        <v>3143</v>
      </c>
      <c r="F180" s="76"/>
      <c r="G180" s="78" t="e">
        <f>COUNTIFS(#REF!,TabClienteLocalidade18[[#This Row],[Localidade]],#REF!,TabClienteLocalidade18[[#This Row],[Cliente]],#REF!,TabClienteLocalidade18[[#Headers],[SBGCL-SCL]],#REF!,"ok")</f>
        <v>#REF!</v>
      </c>
      <c r="H180" s="48" t="e">
        <f>COUNTIFS(#REF!,TabClienteLocalidade18[[#This Row],[Localidade]],#REF!,TabClienteLocalidade18[[#This Row],[Cliente]],#REF!,TabClienteLocalidade18[[#Headers],[SBDPT-SPT]],#REF!,"ok")</f>
        <v>#REF!</v>
      </c>
      <c r="I180" s="48" t="e">
        <f>COUNTIFS(#REF!,TabClienteLocalidade18[[#This Row],[Localidade]],#REF!,TabClienteLocalidade18[[#This Row],[Cliente]],#REF!,TabClienteLocalidade18[[#Headers],[SBPAC-SPC]],#REF!,"ok")</f>
        <v>#REF!</v>
      </c>
      <c r="J180" s="48" t="e">
        <f>COUNTIFS(#REF!,TabClienteLocalidade18[[#This Row],[Localidade]],#REF!,TabClienteLocalidade18[[#This Row],[Cliente]],#REF!,TabClienteLocalidade18[[#Headers],[SBSEG-MCA]],#REF!,"ok")</f>
        <v>#REF!</v>
      </c>
      <c r="K180" s="48" t="e">
        <f>COUNTIFS(#REF!,TabClienteLocalidade18[[#This Row],[Localidade]],#REF!,TabClienteLocalidade18[[#This Row],[Cliente]],#REF!,TabClienteLocalidade18[[#Headers],[SBDSD-SDS]],#REF!,"ok")</f>
        <v>#REF!</v>
      </c>
      <c r="L180" s="48" t="e">
        <f>COUNTIFS(#REF!,TabClienteLocalidade18[[#This Row],[Localidade]],#REF!,TabClienteLocalidade18[[#This Row],[Cliente]],#REF!,TabClienteLocalidade18[[#Headers],[SBDXC-SDX]],#REF!,"ok")</f>
        <v>#REF!</v>
      </c>
      <c r="M180" s="48" t="e">
        <f>SUM(TabClienteLocalidade18[[#This Row],[SBGCL-SCL]:[SBDXC-SDX]])</f>
        <v>#REF!</v>
      </c>
      <c r="N180" s="24" t="e">
        <f>VLOOKUP(#REF!,Tabela20[],4,FALSE)</f>
        <v>#REF!</v>
      </c>
      <c r="O180" s="68">
        <v>27</v>
      </c>
      <c r="P180" s="24" t="str">
        <f>IF(TabClienteLocalidade18[[#This Row],[Cliente]]="","",TabClienteLocalidade18[[#This Row],[Cliente]]&amp;"-"&amp;TabClienteLocalidade18[[#This Row],[Localidade]])</f>
        <v>CAGEPA-JUAREZ TAVORA</v>
      </c>
    </row>
    <row r="181" spans="1:16" s="106" customFormat="1" x14ac:dyDescent="0.25">
      <c r="A181" s="75" t="s">
        <v>1253</v>
      </c>
      <c r="B181" s="47" t="s">
        <v>32</v>
      </c>
      <c r="C181" s="47" t="s">
        <v>161</v>
      </c>
      <c r="D181" s="19" t="s">
        <v>465</v>
      </c>
      <c r="E181" s="76" t="s">
        <v>3143</v>
      </c>
      <c r="F181" s="76"/>
      <c r="G181" s="78" t="e">
        <f>COUNTIFS(#REF!,TabClienteLocalidade18[[#This Row],[Localidade]],#REF!,TabClienteLocalidade18[[#This Row],[Cliente]],#REF!,TabClienteLocalidade18[[#Headers],[SBGCL-SCL]],#REF!,"ok")</f>
        <v>#REF!</v>
      </c>
      <c r="H181" s="68" t="e">
        <f>COUNTIFS(#REF!,TabClienteLocalidade18[[#This Row],[Localidade]],#REF!,TabClienteLocalidade18[[#This Row],[Cliente]],#REF!,TabClienteLocalidade18[[#Headers],[SBDPT-SPT]],#REF!,"ok")</f>
        <v>#REF!</v>
      </c>
      <c r="I181" s="68" t="e">
        <f>COUNTIFS(#REF!,TabClienteLocalidade18[[#This Row],[Localidade]],#REF!,TabClienteLocalidade18[[#This Row],[Cliente]],#REF!,TabClienteLocalidade18[[#Headers],[SBPAC-SPC]],#REF!,"ok")</f>
        <v>#REF!</v>
      </c>
      <c r="J181" s="68" t="e">
        <f>COUNTIFS(#REF!,TabClienteLocalidade18[[#This Row],[Localidade]],#REF!,TabClienteLocalidade18[[#This Row],[Cliente]],#REF!,TabClienteLocalidade18[[#Headers],[SBSEG-MCA]],#REF!,"ok")</f>
        <v>#REF!</v>
      </c>
      <c r="K181" s="68" t="e">
        <f>COUNTIFS(#REF!,TabClienteLocalidade18[[#This Row],[Localidade]],#REF!,TabClienteLocalidade18[[#This Row],[Cliente]],#REF!,TabClienteLocalidade18[[#Headers],[SBDSD-SDS]],#REF!,"ok")</f>
        <v>#REF!</v>
      </c>
      <c r="L181" s="68" t="e">
        <f>COUNTIFS(#REF!,TabClienteLocalidade18[[#This Row],[Localidade]],#REF!,TabClienteLocalidade18[[#This Row],[Cliente]],#REF!,TabClienteLocalidade18[[#Headers],[SBDXC-SDX]],#REF!,"ok")</f>
        <v>#REF!</v>
      </c>
      <c r="M181" s="68" t="e">
        <f>SUM(TabClienteLocalidade18[[#This Row],[SBGCL-SCL]:[SBDXC-SDX]])</f>
        <v>#REF!</v>
      </c>
      <c r="N181" s="68" t="e">
        <f>VLOOKUP(#REF!,Tabela20[],4,FALSE)</f>
        <v>#REF!</v>
      </c>
      <c r="O181" s="68"/>
      <c r="P181" s="24" t="str">
        <f>IF(TabClienteLocalidade18[[#This Row],[Cliente]]="","",TabClienteLocalidade18[[#This Row],[Cliente]]&amp;"-"&amp;TabClienteLocalidade18[[#This Row],[Localidade]])</f>
        <v>CAGEPA-JUAZEIRINHO</v>
      </c>
    </row>
    <row r="182" spans="1:16" s="106" customFormat="1" x14ac:dyDescent="0.25">
      <c r="A182" s="75" t="s">
        <v>1410</v>
      </c>
      <c r="B182" s="77" t="s">
        <v>32</v>
      </c>
      <c r="C182" s="80"/>
      <c r="D182" s="19" t="s">
        <v>466</v>
      </c>
      <c r="E182" s="76" t="s">
        <v>3143</v>
      </c>
      <c r="F182" s="76"/>
      <c r="G182" s="78" t="e">
        <f>COUNTIFS(#REF!,TabClienteLocalidade18[[#This Row],[Localidade]],#REF!,TabClienteLocalidade18[[#This Row],[Cliente]],#REF!,TabClienteLocalidade18[[#Headers],[SBGCL-SCL]],#REF!,"ok")</f>
        <v>#REF!</v>
      </c>
      <c r="H182" s="81" t="e">
        <f>COUNTIFS(#REF!,TabClienteLocalidade18[[#This Row],[Localidade]],#REF!,TabClienteLocalidade18[[#This Row],[Cliente]],#REF!,TabClienteLocalidade18[[#Headers],[SBDPT-SPT]],#REF!,"ok")</f>
        <v>#REF!</v>
      </c>
      <c r="I182" s="81" t="e">
        <f>COUNTIFS(#REF!,TabClienteLocalidade18[[#This Row],[Localidade]],#REF!,TabClienteLocalidade18[[#This Row],[Cliente]],#REF!,TabClienteLocalidade18[[#Headers],[SBPAC-SPC]],#REF!,"ok")</f>
        <v>#REF!</v>
      </c>
      <c r="J182" s="81" t="e">
        <f>COUNTIFS(#REF!,TabClienteLocalidade18[[#This Row],[Localidade]],#REF!,TabClienteLocalidade18[[#This Row],[Cliente]],#REF!,TabClienteLocalidade18[[#Headers],[SBSEG-MCA]],#REF!,"ok")</f>
        <v>#REF!</v>
      </c>
      <c r="K182" s="81" t="e">
        <f>COUNTIFS(#REF!,TabClienteLocalidade18[[#This Row],[Localidade]],#REF!,TabClienteLocalidade18[[#This Row],[Cliente]],#REF!,TabClienteLocalidade18[[#Headers],[SBDSD-SDS]],#REF!,"ok")</f>
        <v>#REF!</v>
      </c>
      <c r="L182" s="81" t="e">
        <f>COUNTIFS(#REF!,TabClienteLocalidade18[[#This Row],[Localidade]],#REF!,TabClienteLocalidade18[[#This Row],[Cliente]],#REF!,TabClienteLocalidade18[[#Headers],[SBDXC-SDX]],#REF!,"ok")</f>
        <v>#REF!</v>
      </c>
      <c r="M182" s="81" t="e">
        <f>SUM(TabClienteLocalidade18[[#This Row],[SBGCL-SCL]:[SBDXC-SDX]])</f>
        <v>#REF!</v>
      </c>
      <c r="N182" s="81" t="e">
        <f>VLOOKUP(#REF!,Tabela20[],4,FALSE)</f>
        <v>#REF!</v>
      </c>
      <c r="O182" s="81"/>
      <c r="P182" s="24" t="str">
        <f>IF(TabClienteLocalidade18[[#This Row],[Cliente]]="","",TabClienteLocalidade18[[#This Row],[Cliente]]&amp;"-"&amp;TabClienteLocalidade18[[#This Row],[Localidade]])</f>
        <v>CAGEPA-JURIPIRANGA</v>
      </c>
    </row>
    <row r="183" spans="1:16" s="106" customFormat="1" x14ac:dyDescent="0.25">
      <c r="A183" s="49" t="s">
        <v>520</v>
      </c>
      <c r="B183" s="4" t="s">
        <v>32</v>
      </c>
      <c r="C183" s="3" t="s">
        <v>136</v>
      </c>
      <c r="D183" s="19" t="s">
        <v>1569</v>
      </c>
      <c r="E183" s="76" t="s">
        <v>3143</v>
      </c>
      <c r="F183" s="76"/>
      <c r="G183" s="78" t="e">
        <f>COUNTIFS(#REF!,TabClienteLocalidade18[[#This Row],[Localidade]],#REF!,TabClienteLocalidade18[[#This Row],[Cliente]],#REF!,TabClienteLocalidade18[[#Headers],[SBGCL-SCL]],#REF!,"ok")</f>
        <v>#REF!</v>
      </c>
      <c r="H183" s="5" t="e">
        <f>COUNTIFS(#REF!,TabClienteLocalidade18[[#This Row],[Localidade]],#REF!,TabClienteLocalidade18[[#This Row],[Cliente]],#REF!,TabClienteLocalidade18[[#Headers],[SBDPT-SPT]],#REF!,"ok")</f>
        <v>#REF!</v>
      </c>
      <c r="I183" s="5" t="e">
        <f>COUNTIFS(#REF!,TabClienteLocalidade18[[#This Row],[Localidade]],#REF!,TabClienteLocalidade18[[#This Row],[Cliente]],#REF!,TabClienteLocalidade18[[#Headers],[SBPAC-SPC]],#REF!,"ok")</f>
        <v>#REF!</v>
      </c>
      <c r="J183" s="5" t="e">
        <f>COUNTIFS(#REF!,TabClienteLocalidade18[[#This Row],[Localidade]],#REF!,TabClienteLocalidade18[[#This Row],[Cliente]],#REF!,TabClienteLocalidade18[[#Headers],[SBSEG-MCA]],#REF!,"ok")</f>
        <v>#REF!</v>
      </c>
      <c r="K183" s="5" t="e">
        <f>COUNTIFS(#REF!,TabClienteLocalidade18[[#This Row],[Localidade]],#REF!,TabClienteLocalidade18[[#This Row],[Cliente]],#REF!,TabClienteLocalidade18[[#Headers],[SBDSD-SDS]],#REF!,"ok")</f>
        <v>#REF!</v>
      </c>
      <c r="L183" s="5" t="e">
        <f>COUNTIFS(#REF!,TabClienteLocalidade18[[#This Row],[Localidade]],#REF!,TabClienteLocalidade18[[#This Row],[Cliente]],#REF!,TabClienteLocalidade18[[#Headers],[SBDXC-SDX]],#REF!,"ok")</f>
        <v>#REF!</v>
      </c>
      <c r="M183" s="24" t="e">
        <f>SUM(TabClienteLocalidade18[[#This Row],[SBGCL-SCL]:[SBDXC-SDX]])</f>
        <v>#REF!</v>
      </c>
      <c r="N183" s="24" t="e">
        <f>VLOOKUP(#REF!,Tabela20[],4,FALSE)</f>
        <v>#REF!</v>
      </c>
      <c r="O183" s="68">
        <v>1</v>
      </c>
      <c r="P183" s="85" t="str">
        <f>IF(TabClienteLocalidade18[[#This Row],[Cliente]]="","",TabClienteLocalidade18[[#This Row],[Cliente]]&amp;"-"&amp;TabClienteLocalidade18[[#This Row],[Localidade]])</f>
        <v>CAGEPA-JURU</v>
      </c>
    </row>
    <row r="184" spans="1:16" s="106" customFormat="1" x14ac:dyDescent="0.25">
      <c r="A184" s="75" t="s">
        <v>1411</v>
      </c>
      <c r="B184" s="77" t="s">
        <v>32</v>
      </c>
      <c r="C184" s="80"/>
      <c r="D184" s="19" t="s">
        <v>467</v>
      </c>
      <c r="E184" s="76" t="s">
        <v>3143</v>
      </c>
      <c r="F184" s="76"/>
      <c r="G184" s="78" t="e">
        <f>COUNTIFS(#REF!,TabClienteLocalidade18[[#This Row],[Localidade]],#REF!,TabClienteLocalidade18[[#This Row],[Cliente]],#REF!,TabClienteLocalidade18[[#Headers],[SBGCL-SCL]],#REF!,"ok")</f>
        <v>#REF!</v>
      </c>
      <c r="H184" s="81" t="e">
        <f>COUNTIFS(#REF!,TabClienteLocalidade18[[#This Row],[Localidade]],#REF!,TabClienteLocalidade18[[#This Row],[Cliente]],#REF!,TabClienteLocalidade18[[#Headers],[SBDPT-SPT]],#REF!,"ok")</f>
        <v>#REF!</v>
      </c>
      <c r="I184" s="81" t="e">
        <f>COUNTIFS(#REF!,TabClienteLocalidade18[[#This Row],[Localidade]],#REF!,TabClienteLocalidade18[[#This Row],[Cliente]],#REF!,TabClienteLocalidade18[[#Headers],[SBPAC-SPC]],#REF!,"ok")</f>
        <v>#REF!</v>
      </c>
      <c r="J184" s="81" t="e">
        <f>COUNTIFS(#REF!,TabClienteLocalidade18[[#This Row],[Localidade]],#REF!,TabClienteLocalidade18[[#This Row],[Cliente]],#REF!,TabClienteLocalidade18[[#Headers],[SBSEG-MCA]],#REF!,"ok")</f>
        <v>#REF!</v>
      </c>
      <c r="K184" s="81" t="e">
        <f>COUNTIFS(#REF!,TabClienteLocalidade18[[#This Row],[Localidade]],#REF!,TabClienteLocalidade18[[#This Row],[Cliente]],#REF!,TabClienteLocalidade18[[#Headers],[SBDSD-SDS]],#REF!,"ok")</f>
        <v>#REF!</v>
      </c>
      <c r="L184" s="81" t="e">
        <f>COUNTIFS(#REF!,TabClienteLocalidade18[[#This Row],[Localidade]],#REF!,TabClienteLocalidade18[[#This Row],[Cliente]],#REF!,TabClienteLocalidade18[[#Headers],[SBDXC-SDX]],#REF!,"ok")</f>
        <v>#REF!</v>
      </c>
      <c r="M184" s="81" t="e">
        <f>SUM(TabClienteLocalidade18[[#This Row],[SBGCL-SCL]:[SBDXC-SDX]])</f>
        <v>#REF!</v>
      </c>
      <c r="N184" s="81" t="e">
        <f>VLOOKUP(#REF!,Tabela20[],4,FALSE)</f>
        <v>#REF!</v>
      </c>
      <c r="O184" s="81"/>
      <c r="P184" s="24" t="str">
        <f>IF(TabClienteLocalidade18[[#This Row],[Cliente]]="","",TabClienteLocalidade18[[#This Row],[Cliente]]&amp;"-"&amp;TabClienteLocalidade18[[#This Row],[Localidade]])</f>
        <v>CAGEPA-LAGOA DO MATO</v>
      </c>
    </row>
    <row r="185" spans="1:16" x14ac:dyDescent="0.25">
      <c r="A185" s="75" t="s">
        <v>1412</v>
      </c>
      <c r="B185" s="77" t="s">
        <v>32</v>
      </c>
      <c r="C185" s="80"/>
      <c r="D185" s="129" t="s">
        <v>1545</v>
      </c>
      <c r="E185" s="76" t="s">
        <v>3143</v>
      </c>
      <c r="F185" s="76"/>
      <c r="G185" s="78" t="e">
        <f>COUNTIFS(#REF!,TabClienteLocalidade18[[#This Row],[Localidade]],#REF!,TabClienteLocalidade18[[#This Row],[Cliente]],#REF!,TabClienteLocalidade18[[#Headers],[SBGCL-SCL]],#REF!,"ok")</f>
        <v>#REF!</v>
      </c>
      <c r="H185" s="81" t="e">
        <f>COUNTIFS(#REF!,TabClienteLocalidade18[[#This Row],[Localidade]],#REF!,TabClienteLocalidade18[[#This Row],[Cliente]],#REF!,TabClienteLocalidade18[[#Headers],[SBDPT-SPT]],#REF!,"ok")</f>
        <v>#REF!</v>
      </c>
      <c r="I185" s="81" t="e">
        <f>COUNTIFS(#REF!,TabClienteLocalidade18[[#This Row],[Localidade]],#REF!,TabClienteLocalidade18[[#This Row],[Cliente]],#REF!,TabClienteLocalidade18[[#Headers],[SBPAC-SPC]],#REF!,"ok")</f>
        <v>#REF!</v>
      </c>
      <c r="J185" s="81" t="e">
        <f>COUNTIFS(#REF!,TabClienteLocalidade18[[#This Row],[Localidade]],#REF!,TabClienteLocalidade18[[#This Row],[Cliente]],#REF!,TabClienteLocalidade18[[#Headers],[SBSEG-MCA]],#REF!,"ok")</f>
        <v>#REF!</v>
      </c>
      <c r="K185" s="81" t="e">
        <f>COUNTIFS(#REF!,TabClienteLocalidade18[[#This Row],[Localidade]],#REF!,TabClienteLocalidade18[[#This Row],[Cliente]],#REF!,TabClienteLocalidade18[[#Headers],[SBDSD-SDS]],#REF!,"ok")</f>
        <v>#REF!</v>
      </c>
      <c r="L185" s="81" t="e">
        <f>COUNTIFS(#REF!,TabClienteLocalidade18[[#This Row],[Localidade]],#REF!,TabClienteLocalidade18[[#This Row],[Cliente]],#REF!,TabClienteLocalidade18[[#Headers],[SBDXC-SDX]],#REF!,"ok")</f>
        <v>#REF!</v>
      </c>
      <c r="M185" s="81" t="e">
        <f>SUM(TabClienteLocalidade18[[#This Row],[SBGCL-SCL]:[SBDXC-SDX]])</f>
        <v>#REF!</v>
      </c>
      <c r="N185" s="81" t="e">
        <f>VLOOKUP(#REF!,Tabela20[],4,FALSE)</f>
        <v>#REF!</v>
      </c>
      <c r="O185" s="81"/>
      <c r="P185" s="24" t="str">
        <f>IF(TabClienteLocalidade18[[#This Row],[Cliente]]="","",TabClienteLocalidade18[[#This Row],[Cliente]]&amp;"-"&amp;TabClienteLocalidade18[[#This Row],[Localidade]])</f>
        <v>CAGEPA-LAGOA SECA</v>
      </c>
    </row>
    <row r="186" spans="1:16" x14ac:dyDescent="0.25">
      <c r="A186" s="75" t="s">
        <v>1413</v>
      </c>
      <c r="B186" s="77" t="s">
        <v>32</v>
      </c>
      <c r="C186" s="80"/>
      <c r="D186" s="129" t="s">
        <v>468</v>
      </c>
      <c r="E186" s="76" t="s">
        <v>3143</v>
      </c>
      <c r="F186" s="76"/>
      <c r="G186" s="78" t="e">
        <f>COUNTIFS(#REF!,TabClienteLocalidade18[[#This Row],[Localidade]],#REF!,TabClienteLocalidade18[[#This Row],[Cliente]],#REF!,TabClienteLocalidade18[[#Headers],[SBGCL-SCL]],#REF!,"ok")</f>
        <v>#REF!</v>
      </c>
      <c r="H186" s="81" t="e">
        <f>COUNTIFS(#REF!,TabClienteLocalidade18[[#This Row],[Localidade]],#REF!,TabClienteLocalidade18[[#This Row],[Cliente]],#REF!,TabClienteLocalidade18[[#Headers],[SBDPT-SPT]],#REF!,"ok")</f>
        <v>#REF!</v>
      </c>
      <c r="I186" s="81" t="e">
        <f>COUNTIFS(#REF!,TabClienteLocalidade18[[#This Row],[Localidade]],#REF!,TabClienteLocalidade18[[#This Row],[Cliente]],#REF!,TabClienteLocalidade18[[#Headers],[SBPAC-SPC]],#REF!,"ok")</f>
        <v>#REF!</v>
      </c>
      <c r="J186" s="81" t="e">
        <f>COUNTIFS(#REF!,TabClienteLocalidade18[[#This Row],[Localidade]],#REF!,TabClienteLocalidade18[[#This Row],[Cliente]],#REF!,TabClienteLocalidade18[[#Headers],[SBSEG-MCA]],#REF!,"ok")</f>
        <v>#REF!</v>
      </c>
      <c r="K186" s="81" t="e">
        <f>COUNTIFS(#REF!,TabClienteLocalidade18[[#This Row],[Localidade]],#REF!,TabClienteLocalidade18[[#This Row],[Cliente]],#REF!,TabClienteLocalidade18[[#Headers],[SBDSD-SDS]],#REF!,"ok")</f>
        <v>#REF!</v>
      </c>
      <c r="L186" s="81" t="e">
        <f>COUNTIFS(#REF!,TabClienteLocalidade18[[#This Row],[Localidade]],#REF!,TabClienteLocalidade18[[#This Row],[Cliente]],#REF!,TabClienteLocalidade18[[#Headers],[SBDXC-SDX]],#REF!,"ok")</f>
        <v>#REF!</v>
      </c>
      <c r="M186" s="81" t="e">
        <f>SUM(TabClienteLocalidade18[[#This Row],[SBGCL-SCL]:[SBDXC-SDX]])</f>
        <v>#REF!</v>
      </c>
      <c r="N186" s="81" t="e">
        <f>VLOOKUP(#REF!,Tabela20[],4,FALSE)</f>
        <v>#REF!</v>
      </c>
      <c r="O186" s="81"/>
      <c r="P186" s="24" t="str">
        <f>IF(TabClienteLocalidade18[[#This Row],[Cliente]]="","",TabClienteLocalidade18[[#This Row],[Cliente]]&amp;"-"&amp;TabClienteLocalidade18[[#This Row],[Localidade]])</f>
        <v>CAGEPA-LIVRAMENTO</v>
      </c>
    </row>
    <row r="187" spans="1:16" x14ac:dyDescent="0.25">
      <c r="A187" s="75" t="s">
        <v>1414</v>
      </c>
      <c r="B187" s="77" t="s">
        <v>32</v>
      </c>
      <c r="C187" s="80"/>
      <c r="D187" s="129" t="s">
        <v>469</v>
      </c>
      <c r="E187" s="76" t="s">
        <v>3143</v>
      </c>
      <c r="F187" s="76"/>
      <c r="G187" s="78" t="e">
        <f>COUNTIFS(#REF!,TabClienteLocalidade18[[#This Row],[Localidade]],#REF!,TabClienteLocalidade18[[#This Row],[Cliente]],#REF!,TabClienteLocalidade18[[#Headers],[SBGCL-SCL]],#REF!,"ok")</f>
        <v>#REF!</v>
      </c>
      <c r="H187" s="81" t="e">
        <f>COUNTIFS(#REF!,TabClienteLocalidade18[[#This Row],[Localidade]],#REF!,TabClienteLocalidade18[[#This Row],[Cliente]],#REF!,TabClienteLocalidade18[[#Headers],[SBDPT-SPT]],#REF!,"ok")</f>
        <v>#REF!</v>
      </c>
      <c r="I187" s="81" t="e">
        <f>COUNTIFS(#REF!,TabClienteLocalidade18[[#This Row],[Localidade]],#REF!,TabClienteLocalidade18[[#This Row],[Cliente]],#REF!,TabClienteLocalidade18[[#Headers],[SBPAC-SPC]],#REF!,"ok")</f>
        <v>#REF!</v>
      </c>
      <c r="J187" s="81" t="e">
        <f>COUNTIFS(#REF!,TabClienteLocalidade18[[#This Row],[Localidade]],#REF!,TabClienteLocalidade18[[#This Row],[Cliente]],#REF!,TabClienteLocalidade18[[#Headers],[SBSEG-MCA]],#REF!,"ok")</f>
        <v>#REF!</v>
      </c>
      <c r="K187" s="81" t="e">
        <f>COUNTIFS(#REF!,TabClienteLocalidade18[[#This Row],[Localidade]],#REF!,TabClienteLocalidade18[[#This Row],[Cliente]],#REF!,TabClienteLocalidade18[[#Headers],[SBDSD-SDS]],#REF!,"ok")</f>
        <v>#REF!</v>
      </c>
      <c r="L187" s="81" t="e">
        <f>COUNTIFS(#REF!,TabClienteLocalidade18[[#This Row],[Localidade]],#REF!,TabClienteLocalidade18[[#This Row],[Cliente]],#REF!,TabClienteLocalidade18[[#Headers],[SBDXC-SDX]],#REF!,"ok")</f>
        <v>#REF!</v>
      </c>
      <c r="M187" s="81" t="e">
        <f>SUM(TabClienteLocalidade18[[#This Row],[SBGCL-SCL]:[SBDXC-SDX]])</f>
        <v>#REF!</v>
      </c>
      <c r="N187" s="81" t="e">
        <f>VLOOKUP(#REF!,Tabela20[],4,FALSE)</f>
        <v>#REF!</v>
      </c>
      <c r="O187" s="81"/>
      <c r="P187" s="24" t="str">
        <f>IF(TabClienteLocalidade18[[#This Row],[Cliente]]="","",TabClienteLocalidade18[[#This Row],[Cliente]]&amp;"-"&amp;TabClienteLocalidade18[[#This Row],[Localidade]])</f>
        <v>CAGEPA-LUCENA</v>
      </c>
    </row>
    <row r="188" spans="1:16" x14ac:dyDescent="0.25">
      <c r="A188" s="75" t="s">
        <v>1415</v>
      </c>
      <c r="B188" s="77" t="s">
        <v>32</v>
      </c>
      <c r="C188" s="80"/>
      <c r="D188" s="129" t="s">
        <v>470</v>
      </c>
      <c r="E188" s="76" t="s">
        <v>3143</v>
      </c>
      <c r="F188" s="76"/>
      <c r="G188" s="78" t="e">
        <f>COUNTIFS(#REF!,TabClienteLocalidade18[[#This Row],[Localidade]],#REF!,TabClienteLocalidade18[[#This Row],[Cliente]],#REF!,TabClienteLocalidade18[[#Headers],[SBGCL-SCL]],#REF!,"ok")</f>
        <v>#REF!</v>
      </c>
      <c r="H188" s="81" t="e">
        <f>COUNTIFS(#REF!,TabClienteLocalidade18[[#This Row],[Localidade]],#REF!,TabClienteLocalidade18[[#This Row],[Cliente]],#REF!,TabClienteLocalidade18[[#Headers],[SBDPT-SPT]],#REF!,"ok")</f>
        <v>#REF!</v>
      </c>
      <c r="I188" s="81" t="e">
        <f>COUNTIFS(#REF!,TabClienteLocalidade18[[#This Row],[Localidade]],#REF!,TabClienteLocalidade18[[#This Row],[Cliente]],#REF!,TabClienteLocalidade18[[#Headers],[SBPAC-SPC]],#REF!,"ok")</f>
        <v>#REF!</v>
      </c>
      <c r="J188" s="81" t="e">
        <f>COUNTIFS(#REF!,TabClienteLocalidade18[[#This Row],[Localidade]],#REF!,TabClienteLocalidade18[[#This Row],[Cliente]],#REF!,TabClienteLocalidade18[[#Headers],[SBSEG-MCA]],#REF!,"ok")</f>
        <v>#REF!</v>
      </c>
      <c r="K188" s="81" t="e">
        <f>COUNTIFS(#REF!,TabClienteLocalidade18[[#This Row],[Localidade]],#REF!,TabClienteLocalidade18[[#This Row],[Cliente]],#REF!,TabClienteLocalidade18[[#Headers],[SBDSD-SDS]],#REF!,"ok")</f>
        <v>#REF!</v>
      </c>
      <c r="L188" s="81" t="e">
        <f>COUNTIFS(#REF!,TabClienteLocalidade18[[#This Row],[Localidade]],#REF!,TabClienteLocalidade18[[#This Row],[Cliente]],#REF!,TabClienteLocalidade18[[#Headers],[SBDXC-SDX]],#REF!,"ok")</f>
        <v>#REF!</v>
      </c>
      <c r="M188" s="81" t="e">
        <f>SUM(TabClienteLocalidade18[[#This Row],[SBGCL-SCL]:[SBDXC-SDX]])</f>
        <v>#REF!</v>
      </c>
      <c r="N188" s="81" t="e">
        <f>VLOOKUP(#REF!,Tabela20[],4,FALSE)</f>
        <v>#REF!</v>
      </c>
      <c r="O188" s="81"/>
      <c r="P188" s="24" t="str">
        <f>IF(TabClienteLocalidade18[[#This Row],[Cliente]]="","",TabClienteLocalidade18[[#This Row],[Cliente]]&amp;"-"&amp;TabClienteLocalidade18[[#This Row],[Localidade]])</f>
        <v>CAGEPA-MALTA</v>
      </c>
    </row>
    <row r="189" spans="1:16" x14ac:dyDescent="0.25">
      <c r="A189" s="75" t="s">
        <v>1416</v>
      </c>
      <c r="B189" s="77" t="s">
        <v>32</v>
      </c>
      <c r="C189" s="80"/>
      <c r="D189" s="129" t="s">
        <v>471</v>
      </c>
      <c r="E189" s="76" t="s">
        <v>3143</v>
      </c>
      <c r="F189" s="76"/>
      <c r="G189" s="78" t="e">
        <f>COUNTIFS(#REF!,TabClienteLocalidade18[[#This Row],[Localidade]],#REF!,TabClienteLocalidade18[[#This Row],[Cliente]],#REF!,TabClienteLocalidade18[[#Headers],[SBGCL-SCL]],#REF!,"ok")</f>
        <v>#REF!</v>
      </c>
      <c r="H189" s="81" t="e">
        <f>COUNTIFS(#REF!,TabClienteLocalidade18[[#This Row],[Localidade]],#REF!,TabClienteLocalidade18[[#This Row],[Cliente]],#REF!,TabClienteLocalidade18[[#Headers],[SBDPT-SPT]],#REF!,"ok")</f>
        <v>#REF!</v>
      </c>
      <c r="I189" s="81" t="e">
        <f>COUNTIFS(#REF!,TabClienteLocalidade18[[#This Row],[Localidade]],#REF!,TabClienteLocalidade18[[#This Row],[Cliente]],#REF!,TabClienteLocalidade18[[#Headers],[SBPAC-SPC]],#REF!,"ok")</f>
        <v>#REF!</v>
      </c>
      <c r="J189" s="81" t="e">
        <f>COUNTIFS(#REF!,TabClienteLocalidade18[[#This Row],[Localidade]],#REF!,TabClienteLocalidade18[[#This Row],[Cliente]],#REF!,TabClienteLocalidade18[[#Headers],[SBSEG-MCA]],#REF!,"ok")</f>
        <v>#REF!</v>
      </c>
      <c r="K189" s="81" t="e">
        <f>COUNTIFS(#REF!,TabClienteLocalidade18[[#This Row],[Localidade]],#REF!,TabClienteLocalidade18[[#This Row],[Cliente]],#REF!,TabClienteLocalidade18[[#Headers],[SBDSD-SDS]],#REF!,"ok")</f>
        <v>#REF!</v>
      </c>
      <c r="L189" s="81" t="e">
        <f>COUNTIFS(#REF!,TabClienteLocalidade18[[#This Row],[Localidade]],#REF!,TabClienteLocalidade18[[#This Row],[Cliente]],#REF!,TabClienteLocalidade18[[#Headers],[SBDXC-SDX]],#REF!,"ok")</f>
        <v>#REF!</v>
      </c>
      <c r="M189" s="81" t="e">
        <f>SUM(TabClienteLocalidade18[[#This Row],[SBGCL-SCL]:[SBDXC-SDX]])</f>
        <v>#REF!</v>
      </c>
      <c r="N189" s="81" t="e">
        <f>VLOOKUP(#REF!,Tabela20[],4,FALSE)</f>
        <v>#REF!</v>
      </c>
      <c r="O189" s="81"/>
      <c r="P189" s="24" t="str">
        <f>IF(TabClienteLocalidade18[[#This Row],[Cliente]]="","",TabClienteLocalidade18[[#This Row],[Cliente]]&amp;"-"&amp;TabClienteLocalidade18[[#This Row],[Localidade]])</f>
        <v>CAGEPA-MALTA-CONDADO</v>
      </c>
    </row>
    <row r="190" spans="1:16" x14ac:dyDescent="0.25">
      <c r="A190" s="75" t="s">
        <v>1417</v>
      </c>
      <c r="B190" s="77" t="s">
        <v>32</v>
      </c>
      <c r="C190" s="80"/>
      <c r="D190" s="129" t="s">
        <v>472</v>
      </c>
      <c r="E190" s="76" t="s">
        <v>3143</v>
      </c>
      <c r="F190" s="76"/>
      <c r="G190" s="78" t="e">
        <f>COUNTIFS(#REF!,TabClienteLocalidade18[[#This Row],[Localidade]],#REF!,TabClienteLocalidade18[[#This Row],[Cliente]],#REF!,TabClienteLocalidade18[[#Headers],[SBGCL-SCL]],#REF!,"ok")</f>
        <v>#REF!</v>
      </c>
      <c r="H190" s="81" t="e">
        <f>COUNTIFS(#REF!,TabClienteLocalidade18[[#This Row],[Localidade]],#REF!,TabClienteLocalidade18[[#This Row],[Cliente]],#REF!,TabClienteLocalidade18[[#Headers],[SBDPT-SPT]],#REF!,"ok")</f>
        <v>#REF!</v>
      </c>
      <c r="I190" s="81" t="e">
        <f>COUNTIFS(#REF!,TabClienteLocalidade18[[#This Row],[Localidade]],#REF!,TabClienteLocalidade18[[#This Row],[Cliente]],#REF!,TabClienteLocalidade18[[#Headers],[SBPAC-SPC]],#REF!,"ok")</f>
        <v>#REF!</v>
      </c>
      <c r="J190" s="81" t="e">
        <f>COUNTIFS(#REF!,TabClienteLocalidade18[[#This Row],[Localidade]],#REF!,TabClienteLocalidade18[[#This Row],[Cliente]],#REF!,TabClienteLocalidade18[[#Headers],[SBSEG-MCA]],#REF!,"ok")</f>
        <v>#REF!</v>
      </c>
      <c r="K190" s="81" t="e">
        <f>COUNTIFS(#REF!,TabClienteLocalidade18[[#This Row],[Localidade]],#REF!,TabClienteLocalidade18[[#This Row],[Cliente]],#REF!,TabClienteLocalidade18[[#Headers],[SBDSD-SDS]],#REF!,"ok")</f>
        <v>#REF!</v>
      </c>
      <c r="L190" s="81" t="e">
        <f>COUNTIFS(#REF!,TabClienteLocalidade18[[#This Row],[Localidade]],#REF!,TabClienteLocalidade18[[#This Row],[Cliente]],#REF!,TabClienteLocalidade18[[#Headers],[SBDXC-SDX]],#REF!,"ok")</f>
        <v>#REF!</v>
      </c>
      <c r="M190" s="81" t="e">
        <f>SUM(TabClienteLocalidade18[[#This Row],[SBGCL-SCL]:[SBDXC-SDX]])</f>
        <v>#REF!</v>
      </c>
      <c r="N190" s="81" t="e">
        <f>VLOOKUP(#REF!,Tabela20[],4,FALSE)</f>
        <v>#REF!</v>
      </c>
      <c r="O190" s="81"/>
      <c r="P190" s="24" t="str">
        <f>IF(TabClienteLocalidade18[[#This Row],[Cliente]]="","",TabClienteLocalidade18[[#This Row],[Cliente]]&amp;"-"&amp;TabClienteLocalidade18[[#This Row],[Localidade]])</f>
        <v>CAGEPA-MAMANGUAPE</v>
      </c>
    </row>
    <row r="191" spans="1:16" x14ac:dyDescent="0.25">
      <c r="A191" s="75" t="s">
        <v>1418</v>
      </c>
      <c r="B191" s="77" t="s">
        <v>32</v>
      </c>
      <c r="C191" s="80"/>
      <c r="D191" s="129" t="s">
        <v>1575</v>
      </c>
      <c r="E191" s="76" t="s">
        <v>3143</v>
      </c>
      <c r="F191" s="76"/>
      <c r="G191" s="78" t="e">
        <f>COUNTIFS(#REF!,TabClienteLocalidade18[[#This Row],[Localidade]],#REF!,TabClienteLocalidade18[[#This Row],[Cliente]],#REF!,TabClienteLocalidade18[[#Headers],[SBGCL-SCL]],#REF!,"ok")</f>
        <v>#REF!</v>
      </c>
      <c r="H191" s="81" t="e">
        <f>COUNTIFS(#REF!,TabClienteLocalidade18[[#This Row],[Localidade]],#REF!,TabClienteLocalidade18[[#This Row],[Cliente]],#REF!,TabClienteLocalidade18[[#Headers],[SBDPT-SPT]],#REF!,"ok")</f>
        <v>#REF!</v>
      </c>
      <c r="I191" s="81" t="e">
        <f>COUNTIFS(#REF!,TabClienteLocalidade18[[#This Row],[Localidade]],#REF!,TabClienteLocalidade18[[#This Row],[Cliente]],#REF!,TabClienteLocalidade18[[#Headers],[SBPAC-SPC]],#REF!,"ok")</f>
        <v>#REF!</v>
      </c>
      <c r="J191" s="81" t="e">
        <f>COUNTIFS(#REF!,TabClienteLocalidade18[[#This Row],[Localidade]],#REF!,TabClienteLocalidade18[[#This Row],[Cliente]],#REF!,TabClienteLocalidade18[[#Headers],[SBSEG-MCA]],#REF!,"ok")</f>
        <v>#REF!</v>
      </c>
      <c r="K191" s="81" t="e">
        <f>COUNTIFS(#REF!,TabClienteLocalidade18[[#This Row],[Localidade]],#REF!,TabClienteLocalidade18[[#This Row],[Cliente]],#REF!,TabClienteLocalidade18[[#Headers],[SBDSD-SDS]],#REF!,"ok")</f>
        <v>#REF!</v>
      </c>
      <c r="L191" s="81" t="e">
        <f>COUNTIFS(#REF!,TabClienteLocalidade18[[#This Row],[Localidade]],#REF!,TabClienteLocalidade18[[#This Row],[Cliente]],#REF!,TabClienteLocalidade18[[#Headers],[SBDXC-SDX]],#REF!,"ok")</f>
        <v>#REF!</v>
      </c>
      <c r="M191" s="81" t="e">
        <f>SUM(TabClienteLocalidade18[[#This Row],[SBGCL-SCL]:[SBDXC-SDX]])</f>
        <v>#REF!</v>
      </c>
      <c r="N191" s="81" t="e">
        <f>VLOOKUP(#REF!,Tabela20[],4,FALSE)</f>
        <v>#REF!</v>
      </c>
      <c r="O191" s="81"/>
      <c r="P191" s="24" t="str">
        <f>IF(TabClienteLocalidade18[[#This Row],[Cliente]]="","",TabClienteLocalidade18[[#This Row],[Cliente]]&amp;"-"&amp;TabClienteLocalidade18[[#This Row],[Localidade]])</f>
        <v>CAGEPA-MANAIRA</v>
      </c>
    </row>
    <row r="192" spans="1:16" x14ac:dyDescent="0.25">
      <c r="A192" s="75" t="s">
        <v>1419</v>
      </c>
      <c r="B192" s="77" t="s">
        <v>32</v>
      </c>
      <c r="C192" s="80"/>
      <c r="D192" s="129" t="s">
        <v>1514</v>
      </c>
      <c r="E192" s="76" t="s">
        <v>3143</v>
      </c>
      <c r="F192" s="76"/>
      <c r="G192" s="78" t="e">
        <f>COUNTIFS(#REF!,TabClienteLocalidade18[[#This Row],[Localidade]],#REF!,TabClienteLocalidade18[[#This Row],[Cliente]],#REF!,TabClienteLocalidade18[[#Headers],[SBGCL-SCL]],#REF!,"ok")</f>
        <v>#REF!</v>
      </c>
      <c r="H192" s="81" t="e">
        <f>COUNTIFS(#REF!,TabClienteLocalidade18[[#This Row],[Localidade]],#REF!,TabClienteLocalidade18[[#This Row],[Cliente]],#REF!,TabClienteLocalidade18[[#Headers],[SBDPT-SPT]],#REF!,"ok")</f>
        <v>#REF!</v>
      </c>
      <c r="I192" s="81" t="e">
        <f>COUNTIFS(#REF!,TabClienteLocalidade18[[#This Row],[Localidade]],#REF!,TabClienteLocalidade18[[#This Row],[Cliente]],#REF!,TabClienteLocalidade18[[#Headers],[SBPAC-SPC]],#REF!,"ok")</f>
        <v>#REF!</v>
      </c>
      <c r="J192" s="81" t="e">
        <f>COUNTIFS(#REF!,TabClienteLocalidade18[[#This Row],[Localidade]],#REF!,TabClienteLocalidade18[[#This Row],[Cliente]],#REF!,TabClienteLocalidade18[[#Headers],[SBSEG-MCA]],#REF!,"ok")</f>
        <v>#REF!</v>
      </c>
      <c r="K192" s="81" t="e">
        <f>COUNTIFS(#REF!,TabClienteLocalidade18[[#This Row],[Localidade]],#REF!,TabClienteLocalidade18[[#This Row],[Cliente]],#REF!,TabClienteLocalidade18[[#Headers],[SBDSD-SDS]],#REF!,"ok")</f>
        <v>#REF!</v>
      </c>
      <c r="L192" s="81" t="e">
        <f>COUNTIFS(#REF!,TabClienteLocalidade18[[#This Row],[Localidade]],#REF!,TabClienteLocalidade18[[#This Row],[Cliente]],#REF!,TabClienteLocalidade18[[#Headers],[SBDXC-SDX]],#REF!,"ok")</f>
        <v>#REF!</v>
      </c>
      <c r="M192" s="81" t="e">
        <f>SUM(TabClienteLocalidade18[[#This Row],[SBGCL-SCL]:[SBDXC-SDX]])</f>
        <v>#REF!</v>
      </c>
      <c r="N192" s="81" t="e">
        <f>VLOOKUP(#REF!,Tabela20[],4,FALSE)</f>
        <v>#REF!</v>
      </c>
      <c r="O192" s="81"/>
      <c r="P192" s="24" t="str">
        <f>IF(TabClienteLocalidade18[[#This Row],[Cliente]]="","",TabClienteLocalidade18[[#This Row],[Cliente]]&amp;"-"&amp;TabClienteLocalidade18[[#This Row],[Localidade]])</f>
        <v>CAGEPA-MARES - JOAO PESSOA</v>
      </c>
    </row>
    <row r="193" spans="1:16" x14ac:dyDescent="0.25">
      <c r="A193" s="75" t="s">
        <v>1420</v>
      </c>
      <c r="B193" s="77" t="s">
        <v>32</v>
      </c>
      <c r="C193" s="80"/>
      <c r="D193" s="129" t="s">
        <v>473</v>
      </c>
      <c r="E193" s="76" t="s">
        <v>3143</v>
      </c>
      <c r="F193" s="76"/>
      <c r="G193" s="78" t="e">
        <f>COUNTIFS(#REF!,TabClienteLocalidade18[[#This Row],[Localidade]],#REF!,TabClienteLocalidade18[[#This Row],[Cliente]],#REF!,TabClienteLocalidade18[[#Headers],[SBGCL-SCL]],#REF!,"ok")</f>
        <v>#REF!</v>
      </c>
      <c r="H193" s="81" t="e">
        <f>COUNTIFS(#REF!,TabClienteLocalidade18[[#This Row],[Localidade]],#REF!,TabClienteLocalidade18[[#This Row],[Cliente]],#REF!,TabClienteLocalidade18[[#Headers],[SBDPT-SPT]],#REF!,"ok")</f>
        <v>#REF!</v>
      </c>
      <c r="I193" s="81" t="e">
        <f>COUNTIFS(#REF!,TabClienteLocalidade18[[#This Row],[Localidade]],#REF!,TabClienteLocalidade18[[#This Row],[Cliente]],#REF!,TabClienteLocalidade18[[#Headers],[SBPAC-SPC]],#REF!,"ok")</f>
        <v>#REF!</v>
      </c>
      <c r="J193" s="81" t="e">
        <f>COUNTIFS(#REF!,TabClienteLocalidade18[[#This Row],[Localidade]],#REF!,TabClienteLocalidade18[[#This Row],[Cliente]],#REF!,TabClienteLocalidade18[[#Headers],[SBSEG-MCA]],#REF!,"ok")</f>
        <v>#REF!</v>
      </c>
      <c r="K193" s="81" t="e">
        <f>COUNTIFS(#REF!,TabClienteLocalidade18[[#This Row],[Localidade]],#REF!,TabClienteLocalidade18[[#This Row],[Cliente]],#REF!,TabClienteLocalidade18[[#Headers],[SBDSD-SDS]],#REF!,"ok")</f>
        <v>#REF!</v>
      </c>
      <c r="L193" s="81" t="e">
        <f>COUNTIFS(#REF!,TabClienteLocalidade18[[#This Row],[Localidade]],#REF!,TabClienteLocalidade18[[#This Row],[Cliente]],#REF!,TabClienteLocalidade18[[#Headers],[SBDXC-SDX]],#REF!,"ok")</f>
        <v>#REF!</v>
      </c>
      <c r="M193" s="81" t="e">
        <f>SUM(TabClienteLocalidade18[[#This Row],[SBGCL-SCL]:[SBDXC-SDX]])</f>
        <v>#REF!</v>
      </c>
      <c r="N193" s="81" t="e">
        <f>VLOOKUP(#REF!,Tabela20[],4,FALSE)</f>
        <v>#REF!</v>
      </c>
      <c r="O193" s="81"/>
      <c r="P193" s="24" t="str">
        <f>IF(TabClienteLocalidade18[[#This Row],[Cliente]]="","",TabClienteLocalidade18[[#This Row],[Cliente]]&amp;"-"&amp;TabClienteLocalidade18[[#This Row],[Localidade]])</f>
        <v>CAGEPA-MARI</v>
      </c>
    </row>
    <row r="194" spans="1:16" x14ac:dyDescent="0.25">
      <c r="A194" s="75" t="s">
        <v>1421</v>
      </c>
      <c r="B194" s="77" t="s">
        <v>32</v>
      </c>
      <c r="C194" s="80"/>
      <c r="D194" s="129" t="s">
        <v>1553</v>
      </c>
      <c r="E194" s="76" t="s">
        <v>3143</v>
      </c>
      <c r="F194" s="76"/>
      <c r="G194" s="78" t="e">
        <f>COUNTIFS(#REF!,TabClienteLocalidade18[[#This Row],[Localidade]],#REF!,TabClienteLocalidade18[[#This Row],[Cliente]],#REF!,TabClienteLocalidade18[[#Headers],[SBGCL-SCL]],#REF!,"ok")</f>
        <v>#REF!</v>
      </c>
      <c r="H194" s="81" t="e">
        <f>COUNTIFS(#REF!,TabClienteLocalidade18[[#This Row],[Localidade]],#REF!,TabClienteLocalidade18[[#This Row],[Cliente]],#REF!,TabClienteLocalidade18[[#Headers],[SBDPT-SPT]],#REF!,"ok")</f>
        <v>#REF!</v>
      </c>
      <c r="I194" s="81" t="e">
        <f>COUNTIFS(#REF!,TabClienteLocalidade18[[#This Row],[Localidade]],#REF!,TabClienteLocalidade18[[#This Row],[Cliente]],#REF!,TabClienteLocalidade18[[#Headers],[SBPAC-SPC]],#REF!,"ok")</f>
        <v>#REF!</v>
      </c>
      <c r="J194" s="81" t="e">
        <f>COUNTIFS(#REF!,TabClienteLocalidade18[[#This Row],[Localidade]],#REF!,TabClienteLocalidade18[[#This Row],[Cliente]],#REF!,TabClienteLocalidade18[[#Headers],[SBSEG-MCA]],#REF!,"ok")</f>
        <v>#REF!</v>
      </c>
      <c r="K194" s="81" t="e">
        <f>COUNTIFS(#REF!,TabClienteLocalidade18[[#This Row],[Localidade]],#REF!,TabClienteLocalidade18[[#This Row],[Cliente]],#REF!,TabClienteLocalidade18[[#Headers],[SBDSD-SDS]],#REF!,"ok")</f>
        <v>#REF!</v>
      </c>
      <c r="L194" s="81" t="e">
        <f>COUNTIFS(#REF!,TabClienteLocalidade18[[#This Row],[Localidade]],#REF!,TabClienteLocalidade18[[#This Row],[Cliente]],#REF!,TabClienteLocalidade18[[#Headers],[SBDXC-SDX]],#REF!,"ok")</f>
        <v>#REF!</v>
      </c>
      <c r="M194" s="81" t="e">
        <f>SUM(TabClienteLocalidade18[[#This Row],[SBGCL-SCL]:[SBDXC-SDX]])</f>
        <v>#REF!</v>
      </c>
      <c r="N194" s="81" t="e">
        <f>VLOOKUP(#REF!,Tabela20[],4,FALSE)</f>
        <v>#REF!</v>
      </c>
      <c r="O194" s="81"/>
      <c r="P194" s="24" t="str">
        <f>IF(TabClienteLocalidade18[[#This Row],[Cliente]]="","",TabClienteLocalidade18[[#This Row],[Cliente]]&amp;"-"&amp;TabClienteLocalidade18[[#This Row],[Localidade]])</f>
        <v>CAGEPA-MARIZOPOLIS</v>
      </c>
    </row>
    <row r="195" spans="1:16" x14ac:dyDescent="0.25">
      <c r="A195" s="75" t="s">
        <v>1422</v>
      </c>
      <c r="B195" s="77" t="s">
        <v>32</v>
      </c>
      <c r="C195" s="80"/>
      <c r="D195" s="129" t="s">
        <v>474</v>
      </c>
      <c r="E195" s="76" t="s">
        <v>3143</v>
      </c>
      <c r="F195" s="76"/>
      <c r="G195" s="78" t="e">
        <f>COUNTIFS(#REF!,TabClienteLocalidade18[[#This Row],[Localidade]],#REF!,TabClienteLocalidade18[[#This Row],[Cliente]],#REF!,TabClienteLocalidade18[[#Headers],[SBGCL-SCL]],#REF!,"ok")</f>
        <v>#REF!</v>
      </c>
      <c r="H195" s="81" t="e">
        <f>COUNTIFS(#REF!,TabClienteLocalidade18[[#This Row],[Localidade]],#REF!,TabClienteLocalidade18[[#This Row],[Cliente]],#REF!,TabClienteLocalidade18[[#Headers],[SBDPT-SPT]],#REF!,"ok")</f>
        <v>#REF!</v>
      </c>
      <c r="I195" s="81" t="e">
        <f>COUNTIFS(#REF!,TabClienteLocalidade18[[#This Row],[Localidade]],#REF!,TabClienteLocalidade18[[#This Row],[Cliente]],#REF!,TabClienteLocalidade18[[#Headers],[SBPAC-SPC]],#REF!,"ok")</f>
        <v>#REF!</v>
      </c>
      <c r="J195" s="81" t="e">
        <f>COUNTIFS(#REF!,TabClienteLocalidade18[[#This Row],[Localidade]],#REF!,TabClienteLocalidade18[[#This Row],[Cliente]],#REF!,TabClienteLocalidade18[[#Headers],[SBSEG-MCA]],#REF!,"ok")</f>
        <v>#REF!</v>
      </c>
      <c r="K195" s="81" t="e">
        <f>COUNTIFS(#REF!,TabClienteLocalidade18[[#This Row],[Localidade]],#REF!,TabClienteLocalidade18[[#This Row],[Cliente]],#REF!,TabClienteLocalidade18[[#Headers],[SBDSD-SDS]],#REF!,"ok")</f>
        <v>#REF!</v>
      </c>
      <c r="L195" s="81" t="e">
        <f>COUNTIFS(#REF!,TabClienteLocalidade18[[#This Row],[Localidade]],#REF!,TabClienteLocalidade18[[#This Row],[Cliente]],#REF!,TabClienteLocalidade18[[#Headers],[SBDXC-SDX]],#REF!,"ok")</f>
        <v>#REF!</v>
      </c>
      <c r="M195" s="81" t="e">
        <f>SUM(TabClienteLocalidade18[[#This Row],[SBGCL-SCL]:[SBDXC-SDX]])</f>
        <v>#REF!</v>
      </c>
      <c r="N195" s="81" t="e">
        <f>VLOOKUP(#REF!,Tabela20[],4,FALSE)</f>
        <v>#REF!</v>
      </c>
      <c r="O195" s="81"/>
      <c r="P195" s="24" t="str">
        <f>IF(TabClienteLocalidade18[[#This Row],[Cliente]]="","",TabClienteLocalidade18[[#This Row],[Cliente]]&amp;"-"&amp;TabClienteLocalidade18[[#This Row],[Localidade]])</f>
        <v>CAGEPA-MASSARANDUBA</v>
      </c>
    </row>
    <row r="196" spans="1:16" x14ac:dyDescent="0.25">
      <c r="A196" s="75" t="s">
        <v>1423</v>
      </c>
      <c r="B196" s="77" t="s">
        <v>32</v>
      </c>
      <c r="C196" s="80"/>
      <c r="D196" s="129" t="s">
        <v>475</v>
      </c>
      <c r="E196" s="76" t="s">
        <v>3143</v>
      </c>
      <c r="F196" s="76"/>
      <c r="G196" s="78" t="e">
        <f>COUNTIFS(#REF!,TabClienteLocalidade18[[#This Row],[Localidade]],#REF!,TabClienteLocalidade18[[#This Row],[Cliente]],#REF!,TabClienteLocalidade18[[#Headers],[SBGCL-SCL]],#REF!,"ok")</f>
        <v>#REF!</v>
      </c>
      <c r="H196" s="81" t="e">
        <f>COUNTIFS(#REF!,TabClienteLocalidade18[[#This Row],[Localidade]],#REF!,TabClienteLocalidade18[[#This Row],[Cliente]],#REF!,TabClienteLocalidade18[[#Headers],[SBDPT-SPT]],#REF!,"ok")</f>
        <v>#REF!</v>
      </c>
      <c r="I196" s="81" t="e">
        <f>COUNTIFS(#REF!,TabClienteLocalidade18[[#This Row],[Localidade]],#REF!,TabClienteLocalidade18[[#This Row],[Cliente]],#REF!,TabClienteLocalidade18[[#Headers],[SBPAC-SPC]],#REF!,"ok")</f>
        <v>#REF!</v>
      </c>
      <c r="J196" s="81" t="e">
        <f>COUNTIFS(#REF!,TabClienteLocalidade18[[#This Row],[Localidade]],#REF!,TabClienteLocalidade18[[#This Row],[Cliente]],#REF!,TabClienteLocalidade18[[#Headers],[SBSEG-MCA]],#REF!,"ok")</f>
        <v>#REF!</v>
      </c>
      <c r="K196" s="81" t="e">
        <f>COUNTIFS(#REF!,TabClienteLocalidade18[[#This Row],[Localidade]],#REF!,TabClienteLocalidade18[[#This Row],[Cliente]],#REF!,TabClienteLocalidade18[[#Headers],[SBDSD-SDS]],#REF!,"ok")</f>
        <v>#REF!</v>
      </c>
      <c r="L196" s="81" t="e">
        <f>COUNTIFS(#REF!,TabClienteLocalidade18[[#This Row],[Localidade]],#REF!,TabClienteLocalidade18[[#This Row],[Cliente]],#REF!,TabClienteLocalidade18[[#Headers],[SBDXC-SDX]],#REF!,"ok")</f>
        <v>#REF!</v>
      </c>
      <c r="M196" s="81" t="e">
        <f>SUM(TabClienteLocalidade18[[#This Row],[SBGCL-SCL]:[SBDXC-SDX]])</f>
        <v>#REF!</v>
      </c>
      <c r="N196" s="81" t="e">
        <f>VLOOKUP(#REF!,Tabela20[],4,FALSE)</f>
        <v>#REF!</v>
      </c>
      <c r="O196" s="81"/>
      <c r="P196" s="24" t="str">
        <f>IF(TabClienteLocalidade18[[#This Row],[Cliente]]="","",TabClienteLocalidade18[[#This Row],[Cliente]]&amp;"-"&amp;TabClienteLocalidade18[[#This Row],[Localidade]])</f>
        <v>CAGEPA-MATINHAS</v>
      </c>
    </row>
    <row r="197" spans="1:16" x14ac:dyDescent="0.25">
      <c r="A197" s="75" t="s">
        <v>1424</v>
      </c>
      <c r="B197" s="77" t="s">
        <v>32</v>
      </c>
      <c r="C197" s="80"/>
      <c r="D197" s="129" t="s">
        <v>476</v>
      </c>
      <c r="E197" s="76" t="s">
        <v>3143</v>
      </c>
      <c r="F197" s="76"/>
      <c r="G197" s="78" t="e">
        <f>COUNTIFS(#REF!,TabClienteLocalidade18[[#This Row],[Localidade]],#REF!,TabClienteLocalidade18[[#This Row],[Cliente]],#REF!,TabClienteLocalidade18[[#Headers],[SBGCL-SCL]],#REF!,"ok")</f>
        <v>#REF!</v>
      </c>
      <c r="H197" s="81" t="e">
        <f>COUNTIFS(#REF!,TabClienteLocalidade18[[#This Row],[Localidade]],#REF!,TabClienteLocalidade18[[#This Row],[Cliente]],#REF!,TabClienteLocalidade18[[#Headers],[SBDPT-SPT]],#REF!,"ok")</f>
        <v>#REF!</v>
      </c>
      <c r="I197" s="81" t="e">
        <f>COUNTIFS(#REF!,TabClienteLocalidade18[[#This Row],[Localidade]],#REF!,TabClienteLocalidade18[[#This Row],[Cliente]],#REF!,TabClienteLocalidade18[[#Headers],[SBPAC-SPC]],#REF!,"ok")</f>
        <v>#REF!</v>
      </c>
      <c r="J197" s="81" t="e">
        <f>COUNTIFS(#REF!,TabClienteLocalidade18[[#This Row],[Localidade]],#REF!,TabClienteLocalidade18[[#This Row],[Cliente]],#REF!,TabClienteLocalidade18[[#Headers],[SBSEG-MCA]],#REF!,"ok")</f>
        <v>#REF!</v>
      </c>
      <c r="K197" s="81" t="e">
        <f>COUNTIFS(#REF!,TabClienteLocalidade18[[#This Row],[Localidade]],#REF!,TabClienteLocalidade18[[#This Row],[Cliente]],#REF!,TabClienteLocalidade18[[#Headers],[SBDSD-SDS]],#REF!,"ok")</f>
        <v>#REF!</v>
      </c>
      <c r="L197" s="81" t="e">
        <f>COUNTIFS(#REF!,TabClienteLocalidade18[[#This Row],[Localidade]],#REF!,TabClienteLocalidade18[[#This Row],[Cliente]],#REF!,TabClienteLocalidade18[[#Headers],[SBDXC-SDX]],#REF!,"ok")</f>
        <v>#REF!</v>
      </c>
      <c r="M197" s="81" t="e">
        <f>SUM(TabClienteLocalidade18[[#This Row],[SBGCL-SCL]:[SBDXC-SDX]])</f>
        <v>#REF!</v>
      </c>
      <c r="N197" s="81" t="e">
        <f>VLOOKUP(#REF!,Tabela20[],4,FALSE)</f>
        <v>#REF!</v>
      </c>
      <c r="O197" s="81"/>
      <c r="P197" s="24" t="str">
        <f>IF(TabClienteLocalidade18[[#This Row],[Cliente]]="","",TabClienteLocalidade18[[#This Row],[Cliente]]&amp;"-"&amp;TabClienteLocalidade18[[#This Row],[Localidade]])</f>
        <v>CAGEPA-MATO GROSSO</v>
      </c>
    </row>
    <row r="198" spans="1:16" x14ac:dyDescent="0.25">
      <c r="A198" s="75" t="s">
        <v>1425</v>
      </c>
      <c r="B198" s="77" t="s">
        <v>32</v>
      </c>
      <c r="C198" s="80"/>
      <c r="D198" s="129" t="s">
        <v>1535</v>
      </c>
      <c r="E198" s="76" t="s">
        <v>3143</v>
      </c>
      <c r="F198" s="76"/>
      <c r="G198" s="78" t="e">
        <f>COUNTIFS(#REF!,TabClienteLocalidade18[[#This Row],[Localidade]],#REF!,TabClienteLocalidade18[[#This Row],[Cliente]],#REF!,TabClienteLocalidade18[[#Headers],[SBGCL-SCL]],#REF!,"ok")</f>
        <v>#REF!</v>
      </c>
      <c r="H198" s="81" t="e">
        <f>COUNTIFS(#REF!,TabClienteLocalidade18[[#This Row],[Localidade]],#REF!,TabClienteLocalidade18[[#This Row],[Cliente]],#REF!,TabClienteLocalidade18[[#Headers],[SBDPT-SPT]],#REF!,"ok")</f>
        <v>#REF!</v>
      </c>
      <c r="I198" s="81" t="e">
        <f>COUNTIFS(#REF!,TabClienteLocalidade18[[#This Row],[Localidade]],#REF!,TabClienteLocalidade18[[#This Row],[Cliente]],#REF!,TabClienteLocalidade18[[#Headers],[SBPAC-SPC]],#REF!,"ok")</f>
        <v>#REF!</v>
      </c>
      <c r="J198" s="81" t="e">
        <f>COUNTIFS(#REF!,TabClienteLocalidade18[[#This Row],[Localidade]],#REF!,TabClienteLocalidade18[[#This Row],[Cliente]],#REF!,TabClienteLocalidade18[[#Headers],[SBSEG-MCA]],#REF!,"ok")</f>
        <v>#REF!</v>
      </c>
      <c r="K198" s="81" t="e">
        <f>COUNTIFS(#REF!,TabClienteLocalidade18[[#This Row],[Localidade]],#REF!,TabClienteLocalidade18[[#This Row],[Cliente]],#REF!,TabClienteLocalidade18[[#Headers],[SBDSD-SDS]],#REF!,"ok")</f>
        <v>#REF!</v>
      </c>
      <c r="L198" s="81" t="e">
        <f>COUNTIFS(#REF!,TabClienteLocalidade18[[#This Row],[Localidade]],#REF!,TabClienteLocalidade18[[#This Row],[Cliente]],#REF!,TabClienteLocalidade18[[#Headers],[SBDXC-SDX]],#REF!,"ok")</f>
        <v>#REF!</v>
      </c>
      <c r="M198" s="81" t="e">
        <f>SUM(TabClienteLocalidade18[[#This Row],[SBGCL-SCL]:[SBDXC-SDX]])</f>
        <v>#REF!</v>
      </c>
      <c r="N198" s="81" t="e">
        <f>VLOOKUP(#REF!,Tabela20[],4,FALSE)</f>
        <v>#REF!</v>
      </c>
      <c r="O198" s="81"/>
      <c r="P198" s="24" t="str">
        <f>IF(TabClienteLocalidade18[[#This Row],[Cliente]]="","",TabClienteLocalidade18[[#This Row],[Cliente]]&amp;"-"&amp;TabClienteLocalidade18[[#This Row],[Localidade]])</f>
        <v>CAGEPA-MATUREIA</v>
      </c>
    </row>
    <row r="199" spans="1:16" x14ac:dyDescent="0.25">
      <c r="A199" s="75" t="s">
        <v>1426</v>
      </c>
      <c r="B199" s="77" t="s">
        <v>32</v>
      </c>
      <c r="C199" s="80"/>
      <c r="D199" s="129" t="s">
        <v>477</v>
      </c>
      <c r="E199" s="76" t="s">
        <v>3143</v>
      </c>
      <c r="F199" s="76"/>
      <c r="G199" s="78" t="e">
        <f>COUNTIFS(#REF!,TabClienteLocalidade18[[#This Row],[Localidade]],#REF!,TabClienteLocalidade18[[#This Row],[Cliente]],#REF!,TabClienteLocalidade18[[#Headers],[SBGCL-SCL]],#REF!,"ok")</f>
        <v>#REF!</v>
      </c>
      <c r="H199" s="81" t="e">
        <f>COUNTIFS(#REF!,TabClienteLocalidade18[[#This Row],[Localidade]],#REF!,TabClienteLocalidade18[[#This Row],[Cliente]],#REF!,TabClienteLocalidade18[[#Headers],[SBDPT-SPT]],#REF!,"ok")</f>
        <v>#REF!</v>
      </c>
      <c r="I199" s="81" t="e">
        <f>COUNTIFS(#REF!,TabClienteLocalidade18[[#This Row],[Localidade]],#REF!,TabClienteLocalidade18[[#This Row],[Cliente]],#REF!,TabClienteLocalidade18[[#Headers],[SBPAC-SPC]],#REF!,"ok")</f>
        <v>#REF!</v>
      </c>
      <c r="J199" s="81" t="e">
        <f>COUNTIFS(#REF!,TabClienteLocalidade18[[#This Row],[Localidade]],#REF!,TabClienteLocalidade18[[#This Row],[Cliente]],#REF!,TabClienteLocalidade18[[#Headers],[SBSEG-MCA]],#REF!,"ok")</f>
        <v>#REF!</v>
      </c>
      <c r="K199" s="81" t="e">
        <f>COUNTIFS(#REF!,TabClienteLocalidade18[[#This Row],[Localidade]],#REF!,TabClienteLocalidade18[[#This Row],[Cliente]],#REF!,TabClienteLocalidade18[[#Headers],[SBDSD-SDS]],#REF!,"ok")</f>
        <v>#REF!</v>
      </c>
      <c r="L199" s="81" t="e">
        <f>COUNTIFS(#REF!,TabClienteLocalidade18[[#This Row],[Localidade]],#REF!,TabClienteLocalidade18[[#This Row],[Cliente]],#REF!,TabClienteLocalidade18[[#Headers],[SBDXC-SDX]],#REF!,"ok")</f>
        <v>#REF!</v>
      </c>
      <c r="M199" s="81" t="e">
        <f>SUM(TabClienteLocalidade18[[#This Row],[SBGCL-SCL]:[SBDXC-SDX]])</f>
        <v>#REF!</v>
      </c>
      <c r="N199" s="81" t="e">
        <f>VLOOKUP(#REF!,Tabela20[],4,FALSE)</f>
        <v>#REF!</v>
      </c>
      <c r="O199" s="81"/>
      <c r="P199" s="24" t="str">
        <f>IF(TabClienteLocalidade18[[#This Row],[Cliente]]="","",TabClienteLocalidade18[[#This Row],[Cliente]]&amp;"-"&amp;TabClienteLocalidade18[[#This Row],[Localidade]])</f>
        <v>CAGEPA-MOGEIRO</v>
      </c>
    </row>
    <row r="200" spans="1:16" x14ac:dyDescent="0.25">
      <c r="A200" s="75" t="s">
        <v>1427</v>
      </c>
      <c r="B200" s="77" t="s">
        <v>32</v>
      </c>
      <c r="C200" s="80"/>
      <c r="D200" s="129" t="s">
        <v>478</v>
      </c>
      <c r="E200" s="76" t="s">
        <v>3143</v>
      </c>
      <c r="F200" s="76"/>
      <c r="G200" s="78" t="e">
        <f>COUNTIFS(#REF!,TabClienteLocalidade18[[#This Row],[Localidade]],#REF!,TabClienteLocalidade18[[#This Row],[Cliente]],#REF!,TabClienteLocalidade18[[#Headers],[SBGCL-SCL]],#REF!,"ok")</f>
        <v>#REF!</v>
      </c>
      <c r="H200" s="81" t="e">
        <f>COUNTIFS(#REF!,TabClienteLocalidade18[[#This Row],[Localidade]],#REF!,TabClienteLocalidade18[[#This Row],[Cliente]],#REF!,TabClienteLocalidade18[[#Headers],[SBDPT-SPT]],#REF!,"ok")</f>
        <v>#REF!</v>
      </c>
      <c r="I200" s="81" t="e">
        <f>COUNTIFS(#REF!,TabClienteLocalidade18[[#This Row],[Localidade]],#REF!,TabClienteLocalidade18[[#This Row],[Cliente]],#REF!,TabClienteLocalidade18[[#Headers],[SBPAC-SPC]],#REF!,"ok")</f>
        <v>#REF!</v>
      </c>
      <c r="J200" s="81" t="e">
        <f>COUNTIFS(#REF!,TabClienteLocalidade18[[#This Row],[Localidade]],#REF!,TabClienteLocalidade18[[#This Row],[Cliente]],#REF!,TabClienteLocalidade18[[#Headers],[SBSEG-MCA]],#REF!,"ok")</f>
        <v>#REF!</v>
      </c>
      <c r="K200" s="81" t="e">
        <f>COUNTIFS(#REF!,TabClienteLocalidade18[[#This Row],[Localidade]],#REF!,TabClienteLocalidade18[[#This Row],[Cliente]],#REF!,TabClienteLocalidade18[[#Headers],[SBDSD-SDS]],#REF!,"ok")</f>
        <v>#REF!</v>
      </c>
      <c r="L200" s="81" t="e">
        <f>COUNTIFS(#REF!,TabClienteLocalidade18[[#This Row],[Localidade]],#REF!,TabClienteLocalidade18[[#This Row],[Cliente]],#REF!,TabClienteLocalidade18[[#Headers],[SBDXC-SDX]],#REF!,"ok")</f>
        <v>#REF!</v>
      </c>
      <c r="M200" s="81" t="e">
        <f>SUM(TabClienteLocalidade18[[#This Row],[SBGCL-SCL]:[SBDXC-SDX]])</f>
        <v>#REF!</v>
      </c>
      <c r="N200" s="81" t="e">
        <f>VLOOKUP(#REF!,Tabela20[],4,FALSE)</f>
        <v>#REF!</v>
      </c>
      <c r="O200" s="81"/>
      <c r="P200" s="24" t="str">
        <f>IF(TabClienteLocalidade18[[#This Row],[Cliente]]="","",TabClienteLocalidade18[[#This Row],[Cliente]]&amp;"-"&amp;TabClienteLocalidade18[[#This Row],[Localidade]])</f>
        <v>CAGEPA-MONTADAS</v>
      </c>
    </row>
    <row r="201" spans="1:16" x14ac:dyDescent="0.25">
      <c r="A201" s="75" t="s">
        <v>1428</v>
      </c>
      <c r="B201" s="77" t="s">
        <v>32</v>
      </c>
      <c r="C201" s="80"/>
      <c r="D201" s="129" t="s">
        <v>479</v>
      </c>
      <c r="E201" s="76" t="s">
        <v>3143</v>
      </c>
      <c r="F201" s="76"/>
      <c r="G201" s="78" t="e">
        <f>COUNTIFS(#REF!,TabClienteLocalidade18[[#This Row],[Localidade]],#REF!,TabClienteLocalidade18[[#This Row],[Cliente]],#REF!,TabClienteLocalidade18[[#Headers],[SBGCL-SCL]],#REF!,"ok")</f>
        <v>#REF!</v>
      </c>
      <c r="H201" s="81" t="e">
        <f>COUNTIFS(#REF!,TabClienteLocalidade18[[#This Row],[Localidade]],#REF!,TabClienteLocalidade18[[#This Row],[Cliente]],#REF!,TabClienteLocalidade18[[#Headers],[SBDPT-SPT]],#REF!,"ok")</f>
        <v>#REF!</v>
      </c>
      <c r="I201" s="81" t="e">
        <f>COUNTIFS(#REF!,TabClienteLocalidade18[[#This Row],[Localidade]],#REF!,TabClienteLocalidade18[[#This Row],[Cliente]],#REF!,TabClienteLocalidade18[[#Headers],[SBPAC-SPC]],#REF!,"ok")</f>
        <v>#REF!</v>
      </c>
      <c r="J201" s="81" t="e">
        <f>COUNTIFS(#REF!,TabClienteLocalidade18[[#This Row],[Localidade]],#REF!,TabClienteLocalidade18[[#This Row],[Cliente]],#REF!,TabClienteLocalidade18[[#Headers],[SBSEG-MCA]],#REF!,"ok")</f>
        <v>#REF!</v>
      </c>
      <c r="K201" s="81" t="e">
        <f>COUNTIFS(#REF!,TabClienteLocalidade18[[#This Row],[Localidade]],#REF!,TabClienteLocalidade18[[#This Row],[Cliente]],#REF!,TabClienteLocalidade18[[#Headers],[SBDSD-SDS]],#REF!,"ok")</f>
        <v>#REF!</v>
      </c>
      <c r="L201" s="81" t="e">
        <f>COUNTIFS(#REF!,TabClienteLocalidade18[[#This Row],[Localidade]],#REF!,TabClienteLocalidade18[[#This Row],[Cliente]],#REF!,TabClienteLocalidade18[[#Headers],[SBDXC-SDX]],#REF!,"ok")</f>
        <v>#REF!</v>
      </c>
      <c r="M201" s="81" t="e">
        <f>SUM(TabClienteLocalidade18[[#This Row],[SBGCL-SCL]:[SBDXC-SDX]])</f>
        <v>#REF!</v>
      </c>
      <c r="N201" s="81" t="e">
        <f>VLOOKUP(#REF!,Tabela20[],4,FALSE)</f>
        <v>#REF!</v>
      </c>
      <c r="O201" s="81"/>
      <c r="P201" s="24" t="str">
        <f>IF(TabClienteLocalidade18[[#This Row],[Cliente]]="","",TabClienteLocalidade18[[#This Row],[Cliente]]&amp;"-"&amp;TabClienteLocalidade18[[#This Row],[Localidade]])</f>
        <v>CAGEPA-MONTE HOREBE</v>
      </c>
    </row>
    <row r="202" spans="1:16" x14ac:dyDescent="0.25">
      <c r="A202" s="2" t="s">
        <v>521</v>
      </c>
      <c r="B202" s="4" t="s">
        <v>32</v>
      </c>
      <c r="C202" s="3" t="s">
        <v>161</v>
      </c>
      <c r="D202" s="129" t="s">
        <v>129</v>
      </c>
      <c r="E202" s="76" t="s">
        <v>3143</v>
      </c>
      <c r="F202" s="76"/>
      <c r="G202" s="78" t="e">
        <f>COUNTIFS(#REF!,TabClienteLocalidade18[[#This Row],[Localidade]],#REF!,TabClienteLocalidade18[[#This Row],[Cliente]],#REF!,TabClienteLocalidade18[[#Headers],[SBGCL-SCL]],#REF!,"ok")</f>
        <v>#REF!</v>
      </c>
      <c r="H202" s="5" t="e">
        <f>COUNTIFS(#REF!,TabClienteLocalidade18[[#This Row],[Localidade]],#REF!,TabClienteLocalidade18[[#This Row],[Cliente]],#REF!,TabClienteLocalidade18[[#Headers],[SBDPT-SPT]],#REF!,"ok")</f>
        <v>#REF!</v>
      </c>
      <c r="I202" s="5" t="e">
        <f>COUNTIFS(#REF!,TabClienteLocalidade18[[#This Row],[Localidade]],#REF!,TabClienteLocalidade18[[#This Row],[Cliente]],#REF!,TabClienteLocalidade18[[#Headers],[SBPAC-SPC]],#REF!,"ok")</f>
        <v>#REF!</v>
      </c>
      <c r="J202" s="5" t="e">
        <f>COUNTIFS(#REF!,TabClienteLocalidade18[[#This Row],[Localidade]],#REF!,TabClienteLocalidade18[[#This Row],[Cliente]],#REF!,TabClienteLocalidade18[[#Headers],[SBSEG-MCA]],#REF!,"ok")</f>
        <v>#REF!</v>
      </c>
      <c r="K202" s="5" t="e">
        <f>COUNTIFS(#REF!,TabClienteLocalidade18[[#This Row],[Localidade]],#REF!,TabClienteLocalidade18[[#This Row],[Cliente]],#REF!,TabClienteLocalidade18[[#Headers],[SBDSD-SDS]],#REF!,"ok")</f>
        <v>#REF!</v>
      </c>
      <c r="L202" s="5" t="e">
        <f>COUNTIFS(#REF!,TabClienteLocalidade18[[#This Row],[Localidade]],#REF!,TabClienteLocalidade18[[#This Row],[Cliente]],#REF!,TabClienteLocalidade18[[#Headers],[SBDXC-SDX]],#REF!,"ok")</f>
        <v>#REF!</v>
      </c>
      <c r="M202" s="24" t="e">
        <f>SUM(TabClienteLocalidade18[[#This Row],[SBGCL-SCL]:[SBDXC-SDX]])</f>
        <v>#REF!</v>
      </c>
      <c r="N202" s="24" t="e">
        <f>VLOOKUP(#REF!,Tabela20[],4,FALSE)</f>
        <v>#REF!</v>
      </c>
      <c r="O202" s="68">
        <v>2</v>
      </c>
      <c r="P202" s="24" t="str">
        <f>IF(TabClienteLocalidade18[[#This Row],[Cliente]]="","",TabClienteLocalidade18[[#This Row],[Cliente]]&amp;"-"&amp;TabClienteLocalidade18[[#This Row],[Localidade]])</f>
        <v>CAGEPA-MONTEIRO</v>
      </c>
    </row>
    <row r="203" spans="1:16" x14ac:dyDescent="0.25">
      <c r="A203" s="2" t="s">
        <v>570</v>
      </c>
      <c r="B203" s="5" t="s">
        <v>32</v>
      </c>
      <c r="C203" s="5" t="s">
        <v>161</v>
      </c>
      <c r="D203" s="129" t="s">
        <v>1536</v>
      </c>
      <c r="E203" s="76" t="s">
        <v>3143</v>
      </c>
      <c r="F203" s="76"/>
      <c r="G203" s="78" t="e">
        <f>COUNTIFS(#REF!,TabClienteLocalidade18[[#This Row],[Localidade]],#REF!,TabClienteLocalidade18[[#This Row],[Cliente]],#REF!,TabClienteLocalidade18[[#Headers],[SBGCL-SCL]],#REF!,"ok")</f>
        <v>#REF!</v>
      </c>
      <c r="H203" s="5" t="e">
        <f>COUNTIFS(#REF!,TabClienteLocalidade18[[#This Row],[Localidade]],#REF!,TabClienteLocalidade18[[#This Row],[Cliente]],#REF!,TabClienteLocalidade18[[#Headers],[SBDPT-SPT]],#REF!,"ok")</f>
        <v>#REF!</v>
      </c>
      <c r="I203" s="5" t="e">
        <f>COUNTIFS(#REF!,TabClienteLocalidade18[[#This Row],[Localidade]],#REF!,TabClienteLocalidade18[[#This Row],[Cliente]],#REF!,TabClienteLocalidade18[[#Headers],[SBPAC-SPC]],#REF!,"ok")</f>
        <v>#REF!</v>
      </c>
      <c r="J203" s="5" t="e">
        <f>COUNTIFS(#REF!,TabClienteLocalidade18[[#This Row],[Localidade]],#REF!,TabClienteLocalidade18[[#This Row],[Cliente]],#REF!,TabClienteLocalidade18[[#Headers],[SBSEG-MCA]],#REF!,"ok")</f>
        <v>#REF!</v>
      </c>
      <c r="K203" s="5" t="e">
        <f>COUNTIFS(#REF!,TabClienteLocalidade18[[#This Row],[Localidade]],#REF!,TabClienteLocalidade18[[#This Row],[Cliente]],#REF!,TabClienteLocalidade18[[#Headers],[SBDSD-SDS]],#REF!,"ok")</f>
        <v>#REF!</v>
      </c>
      <c r="L203" s="5" t="e">
        <f>COUNTIFS(#REF!,TabClienteLocalidade18[[#This Row],[Localidade]],#REF!,TabClienteLocalidade18[[#This Row],[Cliente]],#REF!,TabClienteLocalidade18[[#Headers],[SBDXC-SDX]],#REF!,"ok")</f>
        <v>#REF!</v>
      </c>
      <c r="M203" s="24" t="e">
        <f>SUM(TabClienteLocalidade18[[#This Row],[SBGCL-SCL]:[SBDXC-SDX]])</f>
        <v>#REF!</v>
      </c>
      <c r="N203" s="24" t="e">
        <f>VLOOKUP(#REF!,Tabela20[],4,FALSE)</f>
        <v>#REF!</v>
      </c>
      <c r="O203" s="68">
        <v>18</v>
      </c>
      <c r="P203" s="24" t="str">
        <f>IF(TabClienteLocalidade18[[#This Row],[Cliente]]="","",TabClienteLocalidade18[[#This Row],[Cliente]]&amp;"-"&amp;TabClienteLocalidade18[[#This Row],[Localidade]])</f>
        <v>CAGEPA-MONTEIRO - BARRAGEM DE SAO JOSE</v>
      </c>
    </row>
    <row r="204" spans="1:16" x14ac:dyDescent="0.25">
      <c r="A204" s="2" t="s">
        <v>522</v>
      </c>
      <c r="B204" s="4" t="s">
        <v>32</v>
      </c>
      <c r="C204" s="3" t="s">
        <v>161</v>
      </c>
      <c r="D204" s="129" t="s">
        <v>849</v>
      </c>
      <c r="E204" s="76" t="s">
        <v>3143</v>
      </c>
      <c r="F204" s="76"/>
      <c r="G204" s="78" t="e">
        <f>COUNTIFS(#REF!,TabClienteLocalidade18[[#This Row],[Localidade]],#REF!,TabClienteLocalidade18[[#This Row],[Cliente]],#REF!,TabClienteLocalidade18[[#Headers],[SBGCL-SCL]],#REF!,"ok")</f>
        <v>#REF!</v>
      </c>
      <c r="H204" s="5" t="e">
        <f>COUNTIFS(#REF!,TabClienteLocalidade18[[#This Row],[Localidade]],#REF!,TabClienteLocalidade18[[#This Row],[Cliente]],#REF!,TabClienteLocalidade18[[#Headers],[SBDPT-SPT]],#REF!,"ok")</f>
        <v>#REF!</v>
      </c>
      <c r="I204" s="5" t="e">
        <f>COUNTIFS(#REF!,TabClienteLocalidade18[[#This Row],[Localidade]],#REF!,TabClienteLocalidade18[[#This Row],[Cliente]],#REF!,TabClienteLocalidade18[[#Headers],[SBPAC-SPC]],#REF!,"ok")</f>
        <v>#REF!</v>
      </c>
      <c r="J204" s="5" t="e">
        <f>COUNTIFS(#REF!,TabClienteLocalidade18[[#This Row],[Localidade]],#REF!,TabClienteLocalidade18[[#This Row],[Cliente]],#REF!,TabClienteLocalidade18[[#Headers],[SBSEG-MCA]],#REF!,"ok")</f>
        <v>#REF!</v>
      </c>
      <c r="K204" s="5" t="e">
        <f>COUNTIFS(#REF!,TabClienteLocalidade18[[#This Row],[Localidade]],#REF!,TabClienteLocalidade18[[#This Row],[Cliente]],#REF!,TabClienteLocalidade18[[#Headers],[SBDSD-SDS]],#REF!,"ok")</f>
        <v>#REF!</v>
      </c>
      <c r="L204" s="5" t="e">
        <f>COUNTIFS(#REF!,TabClienteLocalidade18[[#This Row],[Localidade]],#REF!,TabClienteLocalidade18[[#This Row],[Cliente]],#REF!,TabClienteLocalidade18[[#Headers],[SBDXC-SDX]],#REF!,"ok")</f>
        <v>#REF!</v>
      </c>
      <c r="M204" s="24" t="e">
        <f>SUM(TabClienteLocalidade18[[#This Row],[SBGCL-SCL]:[SBDXC-SDX]])</f>
        <v>#REF!</v>
      </c>
      <c r="N204" s="24" t="e">
        <f>VLOOKUP(#REF!,Tabela20[],4,FALSE)</f>
        <v>#REF!</v>
      </c>
      <c r="O204" s="68">
        <v>3</v>
      </c>
      <c r="P204" s="24" t="str">
        <f>IF(TabClienteLocalidade18[[#This Row],[Cliente]]="","",TabClienteLocalidade18[[#This Row],[Cliente]]&amp;"-"&amp;TabClienteLocalidade18[[#This Row],[Localidade]])</f>
        <v>CAGEPA-MONTEIRO - EB3</v>
      </c>
    </row>
    <row r="205" spans="1:16" x14ac:dyDescent="0.25">
      <c r="A205" s="75" t="s">
        <v>1429</v>
      </c>
      <c r="B205" s="77" t="s">
        <v>32</v>
      </c>
      <c r="C205" s="80"/>
      <c r="D205" s="129" t="s">
        <v>480</v>
      </c>
      <c r="E205" s="76" t="s">
        <v>3143</v>
      </c>
      <c r="F205" s="76"/>
      <c r="G205" s="78" t="e">
        <f>COUNTIFS(#REF!,TabClienteLocalidade18[[#This Row],[Localidade]],#REF!,TabClienteLocalidade18[[#This Row],[Cliente]],#REF!,TabClienteLocalidade18[[#Headers],[SBGCL-SCL]],#REF!,"ok")</f>
        <v>#REF!</v>
      </c>
      <c r="H205" s="81" t="e">
        <f>COUNTIFS(#REF!,TabClienteLocalidade18[[#This Row],[Localidade]],#REF!,TabClienteLocalidade18[[#This Row],[Cliente]],#REF!,TabClienteLocalidade18[[#Headers],[SBDPT-SPT]],#REF!,"ok")</f>
        <v>#REF!</v>
      </c>
      <c r="I205" s="81" t="e">
        <f>COUNTIFS(#REF!,TabClienteLocalidade18[[#This Row],[Localidade]],#REF!,TabClienteLocalidade18[[#This Row],[Cliente]],#REF!,TabClienteLocalidade18[[#Headers],[SBPAC-SPC]],#REF!,"ok")</f>
        <v>#REF!</v>
      </c>
      <c r="J205" s="81" t="e">
        <f>COUNTIFS(#REF!,TabClienteLocalidade18[[#This Row],[Localidade]],#REF!,TabClienteLocalidade18[[#This Row],[Cliente]],#REF!,TabClienteLocalidade18[[#Headers],[SBSEG-MCA]],#REF!,"ok")</f>
        <v>#REF!</v>
      </c>
      <c r="K205" s="81" t="e">
        <f>COUNTIFS(#REF!,TabClienteLocalidade18[[#This Row],[Localidade]],#REF!,TabClienteLocalidade18[[#This Row],[Cliente]],#REF!,TabClienteLocalidade18[[#Headers],[SBDSD-SDS]],#REF!,"ok")</f>
        <v>#REF!</v>
      </c>
      <c r="L205" s="81" t="e">
        <f>COUNTIFS(#REF!,TabClienteLocalidade18[[#This Row],[Localidade]],#REF!,TabClienteLocalidade18[[#This Row],[Cliente]],#REF!,TabClienteLocalidade18[[#Headers],[SBDXC-SDX]],#REF!,"ok")</f>
        <v>#REF!</v>
      </c>
      <c r="M205" s="81" t="e">
        <f>SUM(TabClienteLocalidade18[[#This Row],[SBGCL-SCL]:[SBDXC-SDX]])</f>
        <v>#REF!</v>
      </c>
      <c r="N205" s="81" t="e">
        <f>VLOOKUP(#REF!,Tabela20[],4,FALSE)</f>
        <v>#REF!</v>
      </c>
      <c r="O205" s="81"/>
      <c r="P205" s="24" t="str">
        <f>IF(TabClienteLocalidade18[[#This Row],[Cliente]]="","",TabClienteLocalidade18[[#This Row],[Cliente]]&amp;"-"&amp;TabClienteLocalidade18[[#This Row],[Localidade]])</f>
        <v>CAGEPA-MULUNGU</v>
      </c>
    </row>
    <row r="206" spans="1:16" x14ac:dyDescent="0.25">
      <c r="A206" s="75" t="s">
        <v>1430</v>
      </c>
      <c r="B206" s="77" t="s">
        <v>32</v>
      </c>
      <c r="C206" s="80"/>
      <c r="D206" s="129" t="s">
        <v>481</v>
      </c>
      <c r="E206" s="76" t="s">
        <v>3143</v>
      </c>
      <c r="F206" s="76"/>
      <c r="G206" s="78" t="e">
        <f>COUNTIFS(#REF!,TabClienteLocalidade18[[#This Row],[Localidade]],#REF!,TabClienteLocalidade18[[#This Row],[Cliente]],#REF!,TabClienteLocalidade18[[#Headers],[SBGCL-SCL]],#REF!,"ok")</f>
        <v>#REF!</v>
      </c>
      <c r="H206" s="81" t="e">
        <f>COUNTIFS(#REF!,TabClienteLocalidade18[[#This Row],[Localidade]],#REF!,TabClienteLocalidade18[[#This Row],[Cliente]],#REF!,TabClienteLocalidade18[[#Headers],[SBDPT-SPT]],#REF!,"ok")</f>
        <v>#REF!</v>
      </c>
      <c r="I206" s="81" t="e">
        <f>COUNTIFS(#REF!,TabClienteLocalidade18[[#This Row],[Localidade]],#REF!,TabClienteLocalidade18[[#This Row],[Cliente]],#REF!,TabClienteLocalidade18[[#Headers],[SBPAC-SPC]],#REF!,"ok")</f>
        <v>#REF!</v>
      </c>
      <c r="J206" s="81" t="e">
        <f>COUNTIFS(#REF!,TabClienteLocalidade18[[#This Row],[Localidade]],#REF!,TabClienteLocalidade18[[#This Row],[Cliente]],#REF!,TabClienteLocalidade18[[#Headers],[SBSEG-MCA]],#REF!,"ok")</f>
        <v>#REF!</v>
      </c>
      <c r="K206" s="81" t="e">
        <f>COUNTIFS(#REF!,TabClienteLocalidade18[[#This Row],[Localidade]],#REF!,TabClienteLocalidade18[[#This Row],[Cliente]],#REF!,TabClienteLocalidade18[[#Headers],[SBDSD-SDS]],#REF!,"ok")</f>
        <v>#REF!</v>
      </c>
      <c r="L206" s="81" t="e">
        <f>COUNTIFS(#REF!,TabClienteLocalidade18[[#This Row],[Localidade]],#REF!,TabClienteLocalidade18[[#This Row],[Cliente]],#REF!,TabClienteLocalidade18[[#Headers],[SBDXC-SDX]],#REF!,"ok")</f>
        <v>#REF!</v>
      </c>
      <c r="M206" s="81" t="e">
        <f>SUM(TabClienteLocalidade18[[#This Row],[SBGCL-SCL]:[SBDXC-SDX]])</f>
        <v>#REF!</v>
      </c>
      <c r="N206" s="81" t="e">
        <f>VLOOKUP(#REF!,Tabela20[],4,FALSE)</f>
        <v>#REF!</v>
      </c>
      <c r="O206" s="81"/>
      <c r="P206" s="24" t="str">
        <f>IF(TabClienteLocalidade18[[#This Row],[Cliente]]="","",TabClienteLocalidade18[[#This Row],[Cliente]]&amp;"-"&amp;TabClienteLocalidade18[[#This Row],[Localidade]])</f>
        <v>CAGEPA-NATUBA</v>
      </c>
    </row>
    <row r="207" spans="1:16" x14ac:dyDescent="0.25">
      <c r="A207" s="75" t="s">
        <v>1431</v>
      </c>
      <c r="B207" s="77" t="s">
        <v>32</v>
      </c>
      <c r="C207" s="80"/>
      <c r="D207" s="129" t="s">
        <v>482</v>
      </c>
      <c r="E207" s="76" t="s">
        <v>3143</v>
      </c>
      <c r="F207" s="76"/>
      <c r="G207" s="78" t="e">
        <f>COUNTIFS(#REF!,TabClienteLocalidade18[[#This Row],[Localidade]],#REF!,TabClienteLocalidade18[[#This Row],[Cliente]],#REF!,TabClienteLocalidade18[[#Headers],[SBGCL-SCL]],#REF!,"ok")</f>
        <v>#REF!</v>
      </c>
      <c r="H207" s="81" t="e">
        <f>COUNTIFS(#REF!,TabClienteLocalidade18[[#This Row],[Localidade]],#REF!,TabClienteLocalidade18[[#This Row],[Cliente]],#REF!,TabClienteLocalidade18[[#Headers],[SBDPT-SPT]],#REF!,"ok")</f>
        <v>#REF!</v>
      </c>
      <c r="I207" s="81" t="e">
        <f>COUNTIFS(#REF!,TabClienteLocalidade18[[#This Row],[Localidade]],#REF!,TabClienteLocalidade18[[#This Row],[Cliente]],#REF!,TabClienteLocalidade18[[#Headers],[SBPAC-SPC]],#REF!,"ok")</f>
        <v>#REF!</v>
      </c>
      <c r="J207" s="81" t="e">
        <f>COUNTIFS(#REF!,TabClienteLocalidade18[[#This Row],[Localidade]],#REF!,TabClienteLocalidade18[[#This Row],[Cliente]],#REF!,TabClienteLocalidade18[[#Headers],[SBSEG-MCA]],#REF!,"ok")</f>
        <v>#REF!</v>
      </c>
      <c r="K207" s="81" t="e">
        <f>COUNTIFS(#REF!,TabClienteLocalidade18[[#This Row],[Localidade]],#REF!,TabClienteLocalidade18[[#This Row],[Cliente]],#REF!,TabClienteLocalidade18[[#Headers],[SBDSD-SDS]],#REF!,"ok")</f>
        <v>#REF!</v>
      </c>
      <c r="L207" s="81" t="e">
        <f>COUNTIFS(#REF!,TabClienteLocalidade18[[#This Row],[Localidade]],#REF!,TabClienteLocalidade18[[#This Row],[Cliente]],#REF!,TabClienteLocalidade18[[#Headers],[SBDXC-SDX]],#REF!,"ok")</f>
        <v>#REF!</v>
      </c>
      <c r="M207" s="81" t="e">
        <f>SUM(TabClienteLocalidade18[[#This Row],[SBGCL-SCL]:[SBDXC-SDX]])</f>
        <v>#REF!</v>
      </c>
      <c r="N207" s="81" t="e">
        <f>VLOOKUP(#REF!,Tabela20[],4,FALSE)</f>
        <v>#REF!</v>
      </c>
      <c r="O207" s="81"/>
      <c r="P207" s="24" t="str">
        <f>IF(TabClienteLocalidade18[[#This Row],[Cliente]]="","",TabClienteLocalidade18[[#This Row],[Cliente]]&amp;"-"&amp;TabClienteLocalidade18[[#This Row],[Localidade]])</f>
        <v>CAGEPA-NAZAREZINHO</v>
      </c>
    </row>
    <row r="208" spans="1:16" x14ac:dyDescent="0.25">
      <c r="A208" s="75" t="s">
        <v>1432</v>
      </c>
      <c r="B208" s="77" t="s">
        <v>32</v>
      </c>
      <c r="C208" s="80"/>
      <c r="D208" s="129" t="s">
        <v>483</v>
      </c>
      <c r="E208" s="76" t="s">
        <v>3143</v>
      </c>
      <c r="F208" s="76"/>
      <c r="G208" s="78" t="e">
        <f>COUNTIFS(#REF!,TabClienteLocalidade18[[#This Row],[Localidade]],#REF!,TabClienteLocalidade18[[#This Row],[Cliente]],#REF!,TabClienteLocalidade18[[#Headers],[SBGCL-SCL]],#REF!,"ok")</f>
        <v>#REF!</v>
      </c>
      <c r="H208" s="81" t="e">
        <f>COUNTIFS(#REF!,TabClienteLocalidade18[[#This Row],[Localidade]],#REF!,TabClienteLocalidade18[[#This Row],[Cliente]],#REF!,TabClienteLocalidade18[[#Headers],[SBDPT-SPT]],#REF!,"ok")</f>
        <v>#REF!</v>
      </c>
      <c r="I208" s="81" t="e">
        <f>COUNTIFS(#REF!,TabClienteLocalidade18[[#This Row],[Localidade]],#REF!,TabClienteLocalidade18[[#This Row],[Cliente]],#REF!,TabClienteLocalidade18[[#Headers],[SBPAC-SPC]],#REF!,"ok")</f>
        <v>#REF!</v>
      </c>
      <c r="J208" s="81" t="e">
        <f>COUNTIFS(#REF!,TabClienteLocalidade18[[#This Row],[Localidade]],#REF!,TabClienteLocalidade18[[#This Row],[Cliente]],#REF!,TabClienteLocalidade18[[#Headers],[SBSEG-MCA]],#REF!,"ok")</f>
        <v>#REF!</v>
      </c>
      <c r="K208" s="81" t="e">
        <f>COUNTIFS(#REF!,TabClienteLocalidade18[[#This Row],[Localidade]],#REF!,TabClienteLocalidade18[[#This Row],[Cliente]],#REF!,TabClienteLocalidade18[[#Headers],[SBDSD-SDS]],#REF!,"ok")</f>
        <v>#REF!</v>
      </c>
      <c r="L208" s="81" t="e">
        <f>COUNTIFS(#REF!,TabClienteLocalidade18[[#This Row],[Localidade]],#REF!,TabClienteLocalidade18[[#This Row],[Cliente]],#REF!,TabClienteLocalidade18[[#Headers],[SBDXC-SDX]],#REF!,"ok")</f>
        <v>#REF!</v>
      </c>
      <c r="M208" s="81" t="e">
        <f>SUM(TabClienteLocalidade18[[#This Row],[SBGCL-SCL]:[SBDXC-SDX]])</f>
        <v>#REF!</v>
      </c>
      <c r="N208" s="81" t="e">
        <f>VLOOKUP(#REF!,Tabela20[],4,FALSE)</f>
        <v>#REF!</v>
      </c>
      <c r="O208" s="81"/>
      <c r="P208" s="24" t="str">
        <f>IF(TabClienteLocalidade18[[#This Row],[Cliente]]="","",TabClienteLocalidade18[[#This Row],[Cliente]]&amp;"-"&amp;TabClienteLocalidade18[[#This Row],[Localidade]])</f>
        <v>CAGEPA-NOVA FLORESTA</v>
      </c>
    </row>
    <row r="209" spans="1:16" x14ac:dyDescent="0.25">
      <c r="A209" s="75" t="s">
        <v>1433</v>
      </c>
      <c r="B209" s="77" t="s">
        <v>32</v>
      </c>
      <c r="C209" s="80"/>
      <c r="D209" s="129" t="s">
        <v>484</v>
      </c>
      <c r="E209" s="76" t="s">
        <v>3143</v>
      </c>
      <c r="F209" s="76"/>
      <c r="G209" s="78" t="e">
        <f>COUNTIFS(#REF!,TabClienteLocalidade18[[#This Row],[Localidade]],#REF!,TabClienteLocalidade18[[#This Row],[Cliente]],#REF!,TabClienteLocalidade18[[#Headers],[SBGCL-SCL]],#REF!,"ok")</f>
        <v>#REF!</v>
      </c>
      <c r="H209" s="81" t="e">
        <f>COUNTIFS(#REF!,TabClienteLocalidade18[[#This Row],[Localidade]],#REF!,TabClienteLocalidade18[[#This Row],[Cliente]],#REF!,TabClienteLocalidade18[[#Headers],[SBDPT-SPT]],#REF!,"ok")</f>
        <v>#REF!</v>
      </c>
      <c r="I209" s="81" t="e">
        <f>COUNTIFS(#REF!,TabClienteLocalidade18[[#This Row],[Localidade]],#REF!,TabClienteLocalidade18[[#This Row],[Cliente]],#REF!,TabClienteLocalidade18[[#Headers],[SBPAC-SPC]],#REF!,"ok")</f>
        <v>#REF!</v>
      </c>
      <c r="J209" s="81" t="e">
        <f>COUNTIFS(#REF!,TabClienteLocalidade18[[#This Row],[Localidade]],#REF!,TabClienteLocalidade18[[#This Row],[Cliente]],#REF!,TabClienteLocalidade18[[#Headers],[SBSEG-MCA]],#REF!,"ok")</f>
        <v>#REF!</v>
      </c>
      <c r="K209" s="81" t="e">
        <f>COUNTIFS(#REF!,TabClienteLocalidade18[[#This Row],[Localidade]],#REF!,TabClienteLocalidade18[[#This Row],[Cliente]],#REF!,TabClienteLocalidade18[[#Headers],[SBDSD-SDS]],#REF!,"ok")</f>
        <v>#REF!</v>
      </c>
      <c r="L209" s="81" t="e">
        <f>COUNTIFS(#REF!,TabClienteLocalidade18[[#This Row],[Localidade]],#REF!,TabClienteLocalidade18[[#This Row],[Cliente]],#REF!,TabClienteLocalidade18[[#Headers],[SBDXC-SDX]],#REF!,"ok")</f>
        <v>#REF!</v>
      </c>
      <c r="M209" s="81" t="e">
        <f>SUM(TabClienteLocalidade18[[#This Row],[SBGCL-SCL]:[SBDXC-SDX]])</f>
        <v>#REF!</v>
      </c>
      <c r="N209" s="81" t="e">
        <f>VLOOKUP(#REF!,Tabela20[],4,FALSE)</f>
        <v>#REF!</v>
      </c>
      <c r="O209" s="81"/>
      <c r="P209" s="24" t="str">
        <f>IF(TabClienteLocalidade18[[#This Row],[Cliente]]="","",TabClienteLocalidade18[[#This Row],[Cliente]]&amp;"-"&amp;TabClienteLocalidade18[[#This Row],[Localidade]])</f>
        <v>CAGEPA-NOVA OLINDA</v>
      </c>
    </row>
    <row r="210" spans="1:16" x14ac:dyDescent="0.25">
      <c r="A210" s="75" t="s">
        <v>1434</v>
      </c>
      <c r="B210" s="77" t="s">
        <v>32</v>
      </c>
      <c r="C210" s="80"/>
      <c r="D210" s="129" t="s">
        <v>485</v>
      </c>
      <c r="E210" s="76" t="s">
        <v>3143</v>
      </c>
      <c r="F210" s="76"/>
      <c r="G210" s="78" t="e">
        <f>COUNTIFS(#REF!,TabClienteLocalidade18[[#This Row],[Localidade]],#REF!,TabClienteLocalidade18[[#This Row],[Cliente]],#REF!,TabClienteLocalidade18[[#Headers],[SBGCL-SCL]],#REF!,"ok")</f>
        <v>#REF!</v>
      </c>
      <c r="H210" s="81" t="e">
        <f>COUNTIFS(#REF!,TabClienteLocalidade18[[#This Row],[Localidade]],#REF!,TabClienteLocalidade18[[#This Row],[Cliente]],#REF!,TabClienteLocalidade18[[#Headers],[SBDPT-SPT]],#REF!,"ok")</f>
        <v>#REF!</v>
      </c>
      <c r="I210" s="81" t="e">
        <f>COUNTIFS(#REF!,TabClienteLocalidade18[[#This Row],[Localidade]],#REF!,TabClienteLocalidade18[[#This Row],[Cliente]],#REF!,TabClienteLocalidade18[[#Headers],[SBPAC-SPC]],#REF!,"ok")</f>
        <v>#REF!</v>
      </c>
      <c r="J210" s="81" t="e">
        <f>COUNTIFS(#REF!,TabClienteLocalidade18[[#This Row],[Localidade]],#REF!,TabClienteLocalidade18[[#This Row],[Cliente]],#REF!,TabClienteLocalidade18[[#Headers],[SBSEG-MCA]],#REF!,"ok")</f>
        <v>#REF!</v>
      </c>
      <c r="K210" s="81" t="e">
        <f>COUNTIFS(#REF!,TabClienteLocalidade18[[#This Row],[Localidade]],#REF!,TabClienteLocalidade18[[#This Row],[Cliente]],#REF!,TabClienteLocalidade18[[#Headers],[SBDSD-SDS]],#REF!,"ok")</f>
        <v>#REF!</v>
      </c>
      <c r="L210" s="81" t="e">
        <f>COUNTIFS(#REF!,TabClienteLocalidade18[[#This Row],[Localidade]],#REF!,TabClienteLocalidade18[[#This Row],[Cliente]],#REF!,TabClienteLocalidade18[[#Headers],[SBDXC-SDX]],#REF!,"ok")</f>
        <v>#REF!</v>
      </c>
      <c r="M210" s="81" t="e">
        <f>SUM(TabClienteLocalidade18[[#This Row],[SBGCL-SCL]:[SBDXC-SDX]])</f>
        <v>#REF!</v>
      </c>
      <c r="N210" s="81" t="e">
        <f>VLOOKUP(#REF!,Tabela20[],4,FALSE)</f>
        <v>#REF!</v>
      </c>
      <c r="O210" s="81"/>
      <c r="P210" s="24" t="str">
        <f>IF(TabClienteLocalidade18[[#This Row],[Cliente]]="","",TabClienteLocalidade18[[#This Row],[Cliente]]&amp;"-"&amp;TabClienteLocalidade18[[#This Row],[Localidade]])</f>
        <v>CAGEPA-NOVA PALMEIRA</v>
      </c>
    </row>
    <row r="211" spans="1:16" x14ac:dyDescent="0.25">
      <c r="A211" s="75" t="s">
        <v>1435</v>
      </c>
      <c r="B211" s="77" t="s">
        <v>32</v>
      </c>
      <c r="C211" s="80"/>
      <c r="D211" s="129" t="s">
        <v>486</v>
      </c>
      <c r="E211" s="76" t="s">
        <v>3143</v>
      </c>
      <c r="F211" s="76"/>
      <c r="G211" s="78" t="e">
        <f>COUNTIFS(#REF!,TabClienteLocalidade18[[#This Row],[Localidade]],#REF!,TabClienteLocalidade18[[#This Row],[Cliente]],#REF!,TabClienteLocalidade18[[#Headers],[SBGCL-SCL]],#REF!,"ok")</f>
        <v>#REF!</v>
      </c>
      <c r="H211" s="81" t="e">
        <f>COUNTIFS(#REF!,TabClienteLocalidade18[[#This Row],[Localidade]],#REF!,TabClienteLocalidade18[[#This Row],[Cliente]],#REF!,TabClienteLocalidade18[[#Headers],[SBDPT-SPT]],#REF!,"ok")</f>
        <v>#REF!</v>
      </c>
      <c r="I211" s="81" t="e">
        <f>COUNTIFS(#REF!,TabClienteLocalidade18[[#This Row],[Localidade]],#REF!,TabClienteLocalidade18[[#This Row],[Cliente]],#REF!,TabClienteLocalidade18[[#Headers],[SBPAC-SPC]],#REF!,"ok")</f>
        <v>#REF!</v>
      </c>
      <c r="J211" s="81" t="e">
        <f>COUNTIFS(#REF!,TabClienteLocalidade18[[#This Row],[Localidade]],#REF!,TabClienteLocalidade18[[#This Row],[Cliente]],#REF!,TabClienteLocalidade18[[#Headers],[SBSEG-MCA]],#REF!,"ok")</f>
        <v>#REF!</v>
      </c>
      <c r="K211" s="81" t="e">
        <f>COUNTIFS(#REF!,TabClienteLocalidade18[[#This Row],[Localidade]],#REF!,TabClienteLocalidade18[[#This Row],[Cliente]],#REF!,TabClienteLocalidade18[[#Headers],[SBDSD-SDS]],#REF!,"ok")</f>
        <v>#REF!</v>
      </c>
      <c r="L211" s="81" t="e">
        <f>COUNTIFS(#REF!,TabClienteLocalidade18[[#This Row],[Localidade]],#REF!,TabClienteLocalidade18[[#This Row],[Cliente]],#REF!,TabClienteLocalidade18[[#Headers],[SBDXC-SDX]],#REF!,"ok")</f>
        <v>#REF!</v>
      </c>
      <c r="M211" s="81" t="e">
        <f>SUM(TabClienteLocalidade18[[#This Row],[SBGCL-SCL]:[SBDXC-SDX]])</f>
        <v>#REF!</v>
      </c>
      <c r="N211" s="81" t="e">
        <f>VLOOKUP(#REF!,Tabela20[],4,FALSE)</f>
        <v>#REF!</v>
      </c>
      <c r="O211" s="81"/>
      <c r="P211" s="24" t="str">
        <f>IF(TabClienteLocalidade18[[#This Row],[Cliente]]="","",TabClienteLocalidade18[[#This Row],[Cliente]]&amp;"-"&amp;TabClienteLocalidade18[[#This Row],[Localidade]])</f>
        <v>CAGEPA-OLHO DAGUA</v>
      </c>
    </row>
    <row r="212" spans="1:16" x14ac:dyDescent="0.25">
      <c r="A212" s="75" t="s">
        <v>1436</v>
      </c>
      <c r="B212" s="77" t="s">
        <v>32</v>
      </c>
      <c r="C212" s="80"/>
      <c r="D212" s="129" t="s">
        <v>487</v>
      </c>
      <c r="E212" s="76" t="s">
        <v>3143</v>
      </c>
      <c r="F212" s="76"/>
      <c r="G212" s="78" t="e">
        <f>COUNTIFS(#REF!,TabClienteLocalidade18[[#This Row],[Localidade]],#REF!,TabClienteLocalidade18[[#This Row],[Cliente]],#REF!,TabClienteLocalidade18[[#Headers],[SBGCL-SCL]],#REF!,"ok")</f>
        <v>#REF!</v>
      </c>
      <c r="H212" s="81" t="e">
        <f>COUNTIFS(#REF!,TabClienteLocalidade18[[#This Row],[Localidade]],#REF!,TabClienteLocalidade18[[#This Row],[Cliente]],#REF!,TabClienteLocalidade18[[#Headers],[SBDPT-SPT]],#REF!,"ok")</f>
        <v>#REF!</v>
      </c>
      <c r="I212" s="81" t="e">
        <f>COUNTIFS(#REF!,TabClienteLocalidade18[[#This Row],[Localidade]],#REF!,TabClienteLocalidade18[[#This Row],[Cliente]],#REF!,TabClienteLocalidade18[[#Headers],[SBPAC-SPC]],#REF!,"ok")</f>
        <v>#REF!</v>
      </c>
      <c r="J212" s="81" t="e">
        <f>COUNTIFS(#REF!,TabClienteLocalidade18[[#This Row],[Localidade]],#REF!,TabClienteLocalidade18[[#This Row],[Cliente]],#REF!,TabClienteLocalidade18[[#Headers],[SBSEG-MCA]],#REF!,"ok")</f>
        <v>#REF!</v>
      </c>
      <c r="K212" s="81" t="e">
        <f>COUNTIFS(#REF!,TabClienteLocalidade18[[#This Row],[Localidade]],#REF!,TabClienteLocalidade18[[#This Row],[Cliente]],#REF!,TabClienteLocalidade18[[#Headers],[SBDSD-SDS]],#REF!,"ok")</f>
        <v>#REF!</v>
      </c>
      <c r="L212" s="81" t="e">
        <f>COUNTIFS(#REF!,TabClienteLocalidade18[[#This Row],[Localidade]],#REF!,TabClienteLocalidade18[[#This Row],[Cliente]],#REF!,TabClienteLocalidade18[[#Headers],[SBDXC-SDX]],#REF!,"ok")</f>
        <v>#REF!</v>
      </c>
      <c r="M212" s="81" t="e">
        <f>SUM(TabClienteLocalidade18[[#This Row],[SBGCL-SCL]:[SBDXC-SDX]])</f>
        <v>#REF!</v>
      </c>
      <c r="N212" s="81" t="e">
        <f>VLOOKUP(#REF!,Tabela20[],4,FALSE)</f>
        <v>#REF!</v>
      </c>
      <c r="O212" s="81"/>
      <c r="P212" s="24" t="str">
        <f>IF(TabClienteLocalidade18[[#This Row],[Cliente]]="","",TabClienteLocalidade18[[#This Row],[Cliente]]&amp;"-"&amp;TabClienteLocalidade18[[#This Row],[Localidade]])</f>
        <v>CAGEPA-OURO VELHO</v>
      </c>
    </row>
    <row r="213" spans="1:16" x14ac:dyDescent="0.25">
      <c r="A213" s="75" t="s">
        <v>1437</v>
      </c>
      <c r="B213" s="77" t="s">
        <v>32</v>
      </c>
      <c r="C213" s="80"/>
      <c r="D213" s="129" t="s">
        <v>488</v>
      </c>
      <c r="E213" s="76" t="s">
        <v>3143</v>
      </c>
      <c r="F213" s="76"/>
      <c r="G213" s="78" t="e">
        <f>COUNTIFS(#REF!,TabClienteLocalidade18[[#This Row],[Localidade]],#REF!,TabClienteLocalidade18[[#This Row],[Cliente]],#REF!,TabClienteLocalidade18[[#Headers],[SBGCL-SCL]],#REF!,"ok")</f>
        <v>#REF!</v>
      </c>
      <c r="H213" s="81" t="e">
        <f>COUNTIFS(#REF!,TabClienteLocalidade18[[#This Row],[Localidade]],#REF!,TabClienteLocalidade18[[#This Row],[Cliente]],#REF!,TabClienteLocalidade18[[#Headers],[SBDPT-SPT]],#REF!,"ok")</f>
        <v>#REF!</v>
      </c>
      <c r="I213" s="81" t="e">
        <f>COUNTIFS(#REF!,TabClienteLocalidade18[[#This Row],[Localidade]],#REF!,TabClienteLocalidade18[[#This Row],[Cliente]],#REF!,TabClienteLocalidade18[[#Headers],[SBPAC-SPC]],#REF!,"ok")</f>
        <v>#REF!</v>
      </c>
      <c r="J213" s="81" t="e">
        <f>COUNTIFS(#REF!,TabClienteLocalidade18[[#This Row],[Localidade]],#REF!,TabClienteLocalidade18[[#This Row],[Cliente]],#REF!,TabClienteLocalidade18[[#Headers],[SBSEG-MCA]],#REF!,"ok")</f>
        <v>#REF!</v>
      </c>
      <c r="K213" s="81" t="e">
        <f>COUNTIFS(#REF!,TabClienteLocalidade18[[#This Row],[Localidade]],#REF!,TabClienteLocalidade18[[#This Row],[Cliente]],#REF!,TabClienteLocalidade18[[#Headers],[SBDSD-SDS]],#REF!,"ok")</f>
        <v>#REF!</v>
      </c>
      <c r="L213" s="81" t="e">
        <f>COUNTIFS(#REF!,TabClienteLocalidade18[[#This Row],[Localidade]],#REF!,TabClienteLocalidade18[[#This Row],[Cliente]],#REF!,TabClienteLocalidade18[[#Headers],[SBDXC-SDX]],#REF!,"ok")</f>
        <v>#REF!</v>
      </c>
      <c r="M213" s="81" t="e">
        <f>SUM(TabClienteLocalidade18[[#This Row],[SBGCL-SCL]:[SBDXC-SDX]])</f>
        <v>#REF!</v>
      </c>
      <c r="N213" s="81" t="e">
        <f>VLOOKUP(#REF!,Tabela20[],4,FALSE)</f>
        <v>#REF!</v>
      </c>
      <c r="O213" s="81"/>
      <c r="P213" s="24" t="str">
        <f>IF(TabClienteLocalidade18[[#This Row],[Cliente]]="","",TabClienteLocalidade18[[#This Row],[Cliente]]&amp;"-"&amp;TabClienteLocalidade18[[#This Row],[Localidade]])</f>
        <v>CAGEPA-P.NOVO</v>
      </c>
    </row>
    <row r="214" spans="1:16" x14ac:dyDescent="0.25">
      <c r="A214" s="75" t="s">
        <v>1438</v>
      </c>
      <c r="B214" s="77" t="s">
        <v>32</v>
      </c>
      <c r="C214" s="80"/>
      <c r="D214" s="129" t="s">
        <v>127</v>
      </c>
      <c r="E214" s="76" t="s">
        <v>3143</v>
      </c>
      <c r="F214" s="76"/>
      <c r="G214" s="78" t="e">
        <f>COUNTIFS(#REF!,TabClienteLocalidade18[[#This Row],[Localidade]],#REF!,TabClienteLocalidade18[[#This Row],[Cliente]],#REF!,TabClienteLocalidade18[[#Headers],[SBGCL-SCL]],#REF!,"ok")</f>
        <v>#REF!</v>
      </c>
      <c r="H214" s="81" t="e">
        <f>COUNTIFS(#REF!,TabClienteLocalidade18[[#This Row],[Localidade]],#REF!,TabClienteLocalidade18[[#This Row],[Cliente]],#REF!,TabClienteLocalidade18[[#Headers],[SBDPT-SPT]],#REF!,"ok")</f>
        <v>#REF!</v>
      </c>
      <c r="I214" s="81" t="e">
        <f>COUNTIFS(#REF!,TabClienteLocalidade18[[#This Row],[Localidade]],#REF!,TabClienteLocalidade18[[#This Row],[Cliente]],#REF!,TabClienteLocalidade18[[#Headers],[SBPAC-SPC]],#REF!,"ok")</f>
        <v>#REF!</v>
      </c>
      <c r="J214" s="81" t="e">
        <f>COUNTIFS(#REF!,TabClienteLocalidade18[[#This Row],[Localidade]],#REF!,TabClienteLocalidade18[[#This Row],[Cliente]],#REF!,TabClienteLocalidade18[[#Headers],[SBSEG-MCA]],#REF!,"ok")</f>
        <v>#REF!</v>
      </c>
      <c r="K214" s="81" t="e">
        <f>COUNTIFS(#REF!,TabClienteLocalidade18[[#This Row],[Localidade]],#REF!,TabClienteLocalidade18[[#This Row],[Cliente]],#REF!,TabClienteLocalidade18[[#Headers],[SBDSD-SDS]],#REF!,"ok")</f>
        <v>#REF!</v>
      </c>
      <c r="L214" s="81" t="e">
        <f>COUNTIFS(#REF!,TabClienteLocalidade18[[#This Row],[Localidade]],#REF!,TabClienteLocalidade18[[#This Row],[Cliente]],#REF!,TabClienteLocalidade18[[#Headers],[SBDXC-SDX]],#REF!,"ok")</f>
        <v>#REF!</v>
      </c>
      <c r="M214" s="81" t="e">
        <f>SUM(TabClienteLocalidade18[[#This Row],[SBGCL-SCL]:[SBDXC-SDX]])</f>
        <v>#REF!</v>
      </c>
      <c r="N214" s="81" t="e">
        <f>VLOOKUP(#REF!,Tabela20[],4,FALSE)</f>
        <v>#REF!</v>
      </c>
      <c r="O214" s="81"/>
      <c r="P214" s="24" t="str">
        <f>IF(TabClienteLocalidade18[[#This Row],[Cliente]]="","",TabClienteLocalidade18[[#This Row],[Cliente]]&amp;"-"&amp;TabClienteLocalidade18[[#This Row],[Localidade]])</f>
        <v>CAGEPA-PATOS</v>
      </c>
    </row>
    <row r="215" spans="1:16" x14ac:dyDescent="0.25">
      <c r="A215" s="75" t="s">
        <v>1439</v>
      </c>
      <c r="B215" s="77" t="s">
        <v>32</v>
      </c>
      <c r="C215" s="80"/>
      <c r="D215" s="129" t="s">
        <v>489</v>
      </c>
      <c r="E215" s="76" t="s">
        <v>3143</v>
      </c>
      <c r="F215" s="76"/>
      <c r="G215" s="78" t="e">
        <f>COUNTIFS(#REF!,TabClienteLocalidade18[[#This Row],[Localidade]],#REF!,TabClienteLocalidade18[[#This Row],[Cliente]],#REF!,TabClienteLocalidade18[[#Headers],[SBGCL-SCL]],#REF!,"ok")</f>
        <v>#REF!</v>
      </c>
      <c r="H215" s="81" t="e">
        <f>COUNTIFS(#REF!,TabClienteLocalidade18[[#This Row],[Localidade]],#REF!,TabClienteLocalidade18[[#This Row],[Cliente]],#REF!,TabClienteLocalidade18[[#Headers],[SBDPT-SPT]],#REF!,"ok")</f>
        <v>#REF!</v>
      </c>
      <c r="I215" s="81" t="e">
        <f>COUNTIFS(#REF!,TabClienteLocalidade18[[#This Row],[Localidade]],#REF!,TabClienteLocalidade18[[#This Row],[Cliente]],#REF!,TabClienteLocalidade18[[#Headers],[SBPAC-SPC]],#REF!,"ok")</f>
        <v>#REF!</v>
      </c>
      <c r="J215" s="81" t="e">
        <f>COUNTIFS(#REF!,TabClienteLocalidade18[[#This Row],[Localidade]],#REF!,TabClienteLocalidade18[[#This Row],[Cliente]],#REF!,TabClienteLocalidade18[[#Headers],[SBSEG-MCA]],#REF!,"ok")</f>
        <v>#REF!</v>
      </c>
      <c r="K215" s="81" t="e">
        <f>COUNTIFS(#REF!,TabClienteLocalidade18[[#This Row],[Localidade]],#REF!,TabClienteLocalidade18[[#This Row],[Cliente]],#REF!,TabClienteLocalidade18[[#Headers],[SBDSD-SDS]],#REF!,"ok")</f>
        <v>#REF!</v>
      </c>
      <c r="L215" s="81" t="e">
        <f>COUNTIFS(#REF!,TabClienteLocalidade18[[#This Row],[Localidade]],#REF!,TabClienteLocalidade18[[#This Row],[Cliente]],#REF!,TabClienteLocalidade18[[#Headers],[SBDXC-SDX]],#REF!,"ok")</f>
        <v>#REF!</v>
      </c>
      <c r="M215" s="81" t="e">
        <f>SUM(TabClienteLocalidade18[[#This Row],[SBGCL-SCL]:[SBDXC-SDX]])</f>
        <v>#REF!</v>
      </c>
      <c r="N215" s="81" t="e">
        <f>VLOOKUP(#REF!,Tabela20[],4,FALSE)</f>
        <v>#REF!</v>
      </c>
      <c r="O215" s="81"/>
      <c r="P215" s="24" t="str">
        <f>IF(TabClienteLocalidade18[[#This Row],[Cliente]]="","",TabClienteLocalidade18[[#This Row],[Cliente]]&amp;"-"&amp;TabClienteLocalidade18[[#This Row],[Localidade]])</f>
        <v>CAGEPA-PAULISTA</v>
      </c>
    </row>
    <row r="216" spans="1:16" x14ac:dyDescent="0.25">
      <c r="A216" s="75" t="s">
        <v>1440</v>
      </c>
      <c r="B216" s="77" t="s">
        <v>32</v>
      </c>
      <c r="C216" s="80"/>
      <c r="D216" s="129" t="s">
        <v>490</v>
      </c>
      <c r="E216" s="76" t="s">
        <v>3143</v>
      </c>
      <c r="F216" s="76"/>
      <c r="G216" s="78" t="e">
        <f>COUNTIFS(#REF!,TabClienteLocalidade18[[#This Row],[Localidade]],#REF!,TabClienteLocalidade18[[#This Row],[Cliente]],#REF!,TabClienteLocalidade18[[#Headers],[SBGCL-SCL]],#REF!,"ok")</f>
        <v>#REF!</v>
      </c>
      <c r="H216" s="81" t="e">
        <f>COUNTIFS(#REF!,TabClienteLocalidade18[[#This Row],[Localidade]],#REF!,TabClienteLocalidade18[[#This Row],[Cliente]],#REF!,TabClienteLocalidade18[[#Headers],[SBDPT-SPT]],#REF!,"ok")</f>
        <v>#REF!</v>
      </c>
      <c r="I216" s="81" t="e">
        <f>COUNTIFS(#REF!,TabClienteLocalidade18[[#This Row],[Localidade]],#REF!,TabClienteLocalidade18[[#This Row],[Cliente]],#REF!,TabClienteLocalidade18[[#Headers],[SBPAC-SPC]],#REF!,"ok")</f>
        <v>#REF!</v>
      </c>
      <c r="J216" s="81" t="e">
        <f>COUNTIFS(#REF!,TabClienteLocalidade18[[#This Row],[Localidade]],#REF!,TabClienteLocalidade18[[#This Row],[Cliente]],#REF!,TabClienteLocalidade18[[#Headers],[SBSEG-MCA]],#REF!,"ok")</f>
        <v>#REF!</v>
      </c>
      <c r="K216" s="81" t="e">
        <f>COUNTIFS(#REF!,TabClienteLocalidade18[[#This Row],[Localidade]],#REF!,TabClienteLocalidade18[[#This Row],[Cliente]],#REF!,TabClienteLocalidade18[[#Headers],[SBDSD-SDS]],#REF!,"ok")</f>
        <v>#REF!</v>
      </c>
      <c r="L216" s="81" t="e">
        <f>COUNTIFS(#REF!,TabClienteLocalidade18[[#This Row],[Localidade]],#REF!,TabClienteLocalidade18[[#This Row],[Cliente]],#REF!,TabClienteLocalidade18[[#Headers],[SBDXC-SDX]],#REF!,"ok")</f>
        <v>#REF!</v>
      </c>
      <c r="M216" s="81" t="e">
        <f>SUM(TabClienteLocalidade18[[#This Row],[SBGCL-SCL]:[SBDXC-SDX]])</f>
        <v>#REF!</v>
      </c>
      <c r="N216" s="81" t="e">
        <f>VLOOKUP(#REF!,Tabela20[],4,FALSE)</f>
        <v>#REF!</v>
      </c>
      <c r="O216" s="81"/>
      <c r="P216" s="24" t="str">
        <f>IF(TabClienteLocalidade18[[#This Row],[Cliente]]="","",TabClienteLocalidade18[[#This Row],[Cliente]]&amp;"-"&amp;TabClienteLocalidade18[[#This Row],[Localidade]])</f>
        <v>CAGEPA-PEDRAS DE FOGO</v>
      </c>
    </row>
    <row r="217" spans="1:16" x14ac:dyDescent="0.25">
      <c r="A217" s="75" t="s">
        <v>1441</v>
      </c>
      <c r="B217" s="77" t="s">
        <v>32</v>
      </c>
      <c r="C217" s="80"/>
      <c r="D217" s="129" t="s">
        <v>379</v>
      </c>
      <c r="E217" s="76" t="s">
        <v>3143</v>
      </c>
      <c r="F217" s="76"/>
      <c r="G217" s="78" t="e">
        <f>COUNTIFS(#REF!,TabClienteLocalidade18[[#This Row],[Localidade]],#REF!,TabClienteLocalidade18[[#This Row],[Cliente]],#REF!,TabClienteLocalidade18[[#Headers],[SBGCL-SCL]],#REF!,"ok")</f>
        <v>#REF!</v>
      </c>
      <c r="H217" s="81" t="e">
        <f>COUNTIFS(#REF!,TabClienteLocalidade18[[#This Row],[Localidade]],#REF!,TabClienteLocalidade18[[#This Row],[Cliente]],#REF!,TabClienteLocalidade18[[#Headers],[SBDPT-SPT]],#REF!,"ok")</f>
        <v>#REF!</v>
      </c>
      <c r="I217" s="81" t="e">
        <f>COUNTIFS(#REF!,TabClienteLocalidade18[[#This Row],[Localidade]],#REF!,TabClienteLocalidade18[[#This Row],[Cliente]],#REF!,TabClienteLocalidade18[[#Headers],[SBPAC-SPC]],#REF!,"ok")</f>
        <v>#REF!</v>
      </c>
      <c r="J217" s="81" t="e">
        <f>COUNTIFS(#REF!,TabClienteLocalidade18[[#This Row],[Localidade]],#REF!,TabClienteLocalidade18[[#This Row],[Cliente]],#REF!,TabClienteLocalidade18[[#Headers],[SBSEG-MCA]],#REF!,"ok")</f>
        <v>#REF!</v>
      </c>
      <c r="K217" s="81" t="e">
        <f>COUNTIFS(#REF!,TabClienteLocalidade18[[#This Row],[Localidade]],#REF!,TabClienteLocalidade18[[#This Row],[Cliente]],#REF!,TabClienteLocalidade18[[#Headers],[SBDSD-SDS]],#REF!,"ok")</f>
        <v>#REF!</v>
      </c>
      <c r="L217" s="81" t="e">
        <f>COUNTIFS(#REF!,TabClienteLocalidade18[[#This Row],[Localidade]],#REF!,TabClienteLocalidade18[[#This Row],[Cliente]],#REF!,TabClienteLocalidade18[[#Headers],[SBDXC-SDX]],#REF!,"ok")</f>
        <v>#REF!</v>
      </c>
      <c r="M217" s="81" t="e">
        <f>SUM(TabClienteLocalidade18[[#This Row],[SBGCL-SCL]:[SBDXC-SDX]])</f>
        <v>#REF!</v>
      </c>
      <c r="N217" s="81" t="e">
        <f>VLOOKUP(#REF!,Tabela20[],4,FALSE)</f>
        <v>#REF!</v>
      </c>
      <c r="O217" s="81"/>
      <c r="P217" s="24" t="str">
        <f>IF(TabClienteLocalidade18[[#This Row],[Cliente]]="","",TabClienteLocalidade18[[#This Row],[Cliente]]&amp;"-"&amp;TabClienteLocalidade18[[#This Row],[Localidade]])</f>
        <v>CAGEPA-PEDRO VELHO</v>
      </c>
    </row>
    <row r="218" spans="1:16" x14ac:dyDescent="0.25">
      <c r="A218" s="75" t="s">
        <v>1442</v>
      </c>
      <c r="B218" s="77" t="s">
        <v>32</v>
      </c>
      <c r="C218" s="80"/>
      <c r="D218" s="129" t="s">
        <v>491</v>
      </c>
      <c r="E218" s="76" t="s">
        <v>3143</v>
      </c>
      <c r="F218" s="76"/>
      <c r="G218" s="78" t="e">
        <f>COUNTIFS(#REF!,TabClienteLocalidade18[[#This Row],[Localidade]],#REF!,TabClienteLocalidade18[[#This Row],[Cliente]],#REF!,TabClienteLocalidade18[[#Headers],[SBGCL-SCL]],#REF!,"ok")</f>
        <v>#REF!</v>
      </c>
      <c r="H218" s="81" t="e">
        <f>COUNTIFS(#REF!,TabClienteLocalidade18[[#This Row],[Localidade]],#REF!,TabClienteLocalidade18[[#This Row],[Cliente]],#REF!,TabClienteLocalidade18[[#Headers],[SBDPT-SPT]],#REF!,"ok")</f>
        <v>#REF!</v>
      </c>
      <c r="I218" s="81" t="e">
        <f>COUNTIFS(#REF!,TabClienteLocalidade18[[#This Row],[Localidade]],#REF!,TabClienteLocalidade18[[#This Row],[Cliente]],#REF!,TabClienteLocalidade18[[#Headers],[SBPAC-SPC]],#REF!,"ok")</f>
        <v>#REF!</v>
      </c>
      <c r="J218" s="81" t="e">
        <f>COUNTIFS(#REF!,TabClienteLocalidade18[[#This Row],[Localidade]],#REF!,TabClienteLocalidade18[[#This Row],[Cliente]],#REF!,TabClienteLocalidade18[[#Headers],[SBSEG-MCA]],#REF!,"ok")</f>
        <v>#REF!</v>
      </c>
      <c r="K218" s="81" t="e">
        <f>COUNTIFS(#REF!,TabClienteLocalidade18[[#This Row],[Localidade]],#REF!,TabClienteLocalidade18[[#This Row],[Cliente]],#REF!,TabClienteLocalidade18[[#Headers],[SBDSD-SDS]],#REF!,"ok")</f>
        <v>#REF!</v>
      </c>
      <c r="L218" s="81" t="e">
        <f>COUNTIFS(#REF!,TabClienteLocalidade18[[#This Row],[Localidade]],#REF!,TabClienteLocalidade18[[#This Row],[Cliente]],#REF!,TabClienteLocalidade18[[#Headers],[SBDXC-SDX]],#REF!,"ok")</f>
        <v>#REF!</v>
      </c>
      <c r="M218" s="81" t="e">
        <f>SUM(TabClienteLocalidade18[[#This Row],[SBGCL-SCL]:[SBDXC-SDX]])</f>
        <v>#REF!</v>
      </c>
      <c r="N218" s="81" t="e">
        <f>VLOOKUP(#REF!,Tabela20[],4,FALSE)</f>
        <v>#REF!</v>
      </c>
      <c r="O218" s="81"/>
      <c r="P218" s="24" t="str">
        <f>IF(TabClienteLocalidade18[[#This Row],[Cliente]]="","",TabClienteLocalidade18[[#This Row],[Cliente]]&amp;"-"&amp;TabClienteLocalidade18[[#This Row],[Localidade]])</f>
        <v>CAGEPA-PIANCO</v>
      </c>
    </row>
    <row r="219" spans="1:16" x14ac:dyDescent="0.25">
      <c r="A219" s="2" t="s">
        <v>1111</v>
      </c>
      <c r="B219" s="47" t="s">
        <v>32</v>
      </c>
      <c r="C219" s="47" t="s">
        <v>161</v>
      </c>
      <c r="D219" s="129" t="s">
        <v>1118</v>
      </c>
      <c r="E219" s="76" t="s">
        <v>3143</v>
      </c>
      <c r="F219" s="76"/>
      <c r="G219" s="78" t="e">
        <f>COUNTIFS(#REF!,TabClienteLocalidade18[[#This Row],[Localidade]],#REF!,TabClienteLocalidade18[[#This Row],[Cliente]],#REF!,TabClienteLocalidade18[[#Headers],[SBGCL-SCL]],#REF!,"ok")</f>
        <v>#REF!</v>
      </c>
      <c r="H219" s="48" t="e">
        <f>COUNTIFS(#REF!,TabClienteLocalidade18[[#This Row],[Localidade]],#REF!,TabClienteLocalidade18[[#This Row],[Cliente]],#REF!,TabClienteLocalidade18[[#Headers],[SBDPT-SPT]],#REF!,"ok")</f>
        <v>#REF!</v>
      </c>
      <c r="I219" s="48" t="e">
        <f>COUNTIFS(#REF!,TabClienteLocalidade18[[#This Row],[Localidade]],#REF!,TabClienteLocalidade18[[#This Row],[Cliente]],#REF!,TabClienteLocalidade18[[#Headers],[SBPAC-SPC]],#REF!,"ok")</f>
        <v>#REF!</v>
      </c>
      <c r="J219" s="48" t="e">
        <f>COUNTIFS(#REF!,TabClienteLocalidade18[[#This Row],[Localidade]],#REF!,TabClienteLocalidade18[[#This Row],[Cliente]],#REF!,TabClienteLocalidade18[[#Headers],[SBSEG-MCA]],#REF!,"ok")</f>
        <v>#REF!</v>
      </c>
      <c r="K219" s="48" t="e">
        <f>COUNTIFS(#REF!,TabClienteLocalidade18[[#This Row],[Localidade]],#REF!,TabClienteLocalidade18[[#This Row],[Cliente]],#REF!,TabClienteLocalidade18[[#Headers],[SBDSD-SDS]],#REF!,"ok")</f>
        <v>#REF!</v>
      </c>
      <c r="L219" s="48" t="e">
        <f>COUNTIFS(#REF!,TabClienteLocalidade18[[#This Row],[Localidade]],#REF!,TabClienteLocalidade18[[#This Row],[Cliente]],#REF!,TabClienteLocalidade18[[#Headers],[SBDXC-SDX]],#REF!,"ok")</f>
        <v>#REF!</v>
      </c>
      <c r="M219" s="48" t="e">
        <f>SUM(TabClienteLocalidade18[[#This Row],[SBGCL-SCL]:[SBDXC-SDX]])</f>
        <v>#REF!</v>
      </c>
      <c r="N219" s="24" t="e">
        <f>VLOOKUP(#REF!,Tabela20[],4,FALSE)</f>
        <v>#REF!</v>
      </c>
      <c r="O219" s="68">
        <v>24</v>
      </c>
      <c r="P219" s="24" t="str">
        <f>IF(TabClienteLocalidade18[[#This Row],[Cliente]]="","",TabClienteLocalidade18[[#This Row],[Cliente]]&amp;"-"&amp;TabClienteLocalidade18[[#This Row],[Localidade]])</f>
        <v>CAGEPA-PICUI</v>
      </c>
    </row>
    <row r="220" spans="1:16" x14ac:dyDescent="0.25">
      <c r="A220" s="75" t="s">
        <v>1443</v>
      </c>
      <c r="B220" s="77" t="s">
        <v>32</v>
      </c>
      <c r="C220" s="80"/>
      <c r="D220" s="129" t="s">
        <v>425</v>
      </c>
      <c r="E220" s="76" t="s">
        <v>3143</v>
      </c>
      <c r="F220" s="76"/>
      <c r="G220" s="78" t="e">
        <f>COUNTIFS(#REF!,TabClienteLocalidade18[[#This Row],[Localidade]],#REF!,TabClienteLocalidade18[[#This Row],[Cliente]],#REF!,TabClienteLocalidade18[[#Headers],[SBGCL-SCL]],#REF!,"ok")</f>
        <v>#REF!</v>
      </c>
      <c r="H220" s="81" t="e">
        <f>COUNTIFS(#REF!,TabClienteLocalidade18[[#This Row],[Localidade]],#REF!,TabClienteLocalidade18[[#This Row],[Cliente]],#REF!,TabClienteLocalidade18[[#Headers],[SBDPT-SPT]],#REF!,"ok")</f>
        <v>#REF!</v>
      </c>
      <c r="I220" s="81" t="e">
        <f>COUNTIFS(#REF!,TabClienteLocalidade18[[#This Row],[Localidade]],#REF!,TabClienteLocalidade18[[#This Row],[Cliente]],#REF!,TabClienteLocalidade18[[#Headers],[SBPAC-SPC]],#REF!,"ok")</f>
        <v>#REF!</v>
      </c>
      <c r="J220" s="81" t="e">
        <f>COUNTIFS(#REF!,TabClienteLocalidade18[[#This Row],[Localidade]],#REF!,TabClienteLocalidade18[[#This Row],[Cliente]],#REF!,TabClienteLocalidade18[[#Headers],[SBSEG-MCA]],#REF!,"ok")</f>
        <v>#REF!</v>
      </c>
      <c r="K220" s="81" t="e">
        <f>COUNTIFS(#REF!,TabClienteLocalidade18[[#This Row],[Localidade]],#REF!,TabClienteLocalidade18[[#This Row],[Cliente]],#REF!,TabClienteLocalidade18[[#Headers],[SBDSD-SDS]],#REF!,"ok")</f>
        <v>#REF!</v>
      </c>
      <c r="L220" s="81" t="e">
        <f>COUNTIFS(#REF!,TabClienteLocalidade18[[#This Row],[Localidade]],#REF!,TabClienteLocalidade18[[#This Row],[Cliente]],#REF!,TabClienteLocalidade18[[#Headers],[SBDXC-SDX]],#REF!,"ok")</f>
        <v>#REF!</v>
      </c>
      <c r="M220" s="81" t="e">
        <f>SUM(TabClienteLocalidade18[[#This Row],[SBGCL-SCL]:[SBDXC-SDX]])</f>
        <v>#REF!</v>
      </c>
      <c r="N220" s="81" t="e">
        <f>VLOOKUP(#REF!,Tabela20[],4,FALSE)</f>
        <v>#REF!</v>
      </c>
      <c r="O220" s="81"/>
      <c r="P220" s="24" t="str">
        <f>IF(TabClienteLocalidade18[[#This Row],[Cliente]]="","",TabClienteLocalidade18[[#This Row],[Cliente]]&amp;"-"&amp;TabClienteLocalidade18[[#This Row],[Localidade]])</f>
        <v>CAGEPA-PILAR</v>
      </c>
    </row>
    <row r="221" spans="1:16" x14ac:dyDescent="0.25">
      <c r="A221" s="75" t="s">
        <v>1444</v>
      </c>
      <c r="B221" s="77" t="s">
        <v>32</v>
      </c>
      <c r="C221" s="80"/>
      <c r="D221" s="129" t="s">
        <v>1544</v>
      </c>
      <c r="E221" s="76" t="s">
        <v>3143</v>
      </c>
      <c r="F221" s="76"/>
      <c r="G221" s="78" t="e">
        <f>COUNTIFS(#REF!,TabClienteLocalidade18[[#This Row],[Localidade]],#REF!,TabClienteLocalidade18[[#This Row],[Cliente]],#REF!,TabClienteLocalidade18[[#Headers],[SBGCL-SCL]],#REF!,"ok")</f>
        <v>#REF!</v>
      </c>
      <c r="H221" s="81" t="e">
        <f>COUNTIFS(#REF!,TabClienteLocalidade18[[#This Row],[Localidade]],#REF!,TabClienteLocalidade18[[#This Row],[Cliente]],#REF!,TabClienteLocalidade18[[#Headers],[SBDPT-SPT]],#REF!,"ok")</f>
        <v>#REF!</v>
      </c>
      <c r="I221" s="81" t="e">
        <f>COUNTIFS(#REF!,TabClienteLocalidade18[[#This Row],[Localidade]],#REF!,TabClienteLocalidade18[[#This Row],[Cliente]],#REF!,TabClienteLocalidade18[[#Headers],[SBPAC-SPC]],#REF!,"ok")</f>
        <v>#REF!</v>
      </c>
      <c r="J221" s="81" t="e">
        <f>COUNTIFS(#REF!,TabClienteLocalidade18[[#This Row],[Localidade]],#REF!,TabClienteLocalidade18[[#This Row],[Cliente]],#REF!,TabClienteLocalidade18[[#Headers],[SBSEG-MCA]],#REF!,"ok")</f>
        <v>#REF!</v>
      </c>
      <c r="K221" s="81" t="e">
        <f>COUNTIFS(#REF!,TabClienteLocalidade18[[#This Row],[Localidade]],#REF!,TabClienteLocalidade18[[#This Row],[Cliente]],#REF!,TabClienteLocalidade18[[#Headers],[SBDSD-SDS]],#REF!,"ok")</f>
        <v>#REF!</v>
      </c>
      <c r="L221" s="81" t="e">
        <f>COUNTIFS(#REF!,TabClienteLocalidade18[[#This Row],[Localidade]],#REF!,TabClienteLocalidade18[[#This Row],[Cliente]],#REF!,TabClienteLocalidade18[[#Headers],[SBDXC-SDX]],#REF!,"ok")</f>
        <v>#REF!</v>
      </c>
      <c r="M221" s="81" t="e">
        <f>SUM(TabClienteLocalidade18[[#This Row],[SBGCL-SCL]:[SBDXC-SDX]])</f>
        <v>#REF!</v>
      </c>
      <c r="N221" s="81" t="e">
        <f>VLOOKUP(#REF!,Tabela20[],4,FALSE)</f>
        <v>#REF!</v>
      </c>
      <c r="O221" s="81"/>
      <c r="P221" s="24" t="str">
        <f>IF(TabClienteLocalidade18[[#This Row],[Cliente]]="","",TabClienteLocalidade18[[#This Row],[Cliente]]&amp;"-"&amp;TabClienteLocalidade18[[#This Row],[Localidade]])</f>
        <v>CAGEPA-PILOES</v>
      </c>
    </row>
    <row r="222" spans="1:16" x14ac:dyDescent="0.25">
      <c r="A222" s="75" t="s">
        <v>1445</v>
      </c>
      <c r="B222" s="77" t="s">
        <v>32</v>
      </c>
      <c r="C222" s="80"/>
      <c r="D222" s="129" t="s">
        <v>492</v>
      </c>
      <c r="E222" s="76" t="s">
        <v>3143</v>
      </c>
      <c r="F222" s="76"/>
      <c r="G222" s="78" t="e">
        <f>COUNTIFS(#REF!,TabClienteLocalidade18[[#This Row],[Localidade]],#REF!,TabClienteLocalidade18[[#This Row],[Cliente]],#REF!,TabClienteLocalidade18[[#Headers],[SBGCL-SCL]],#REF!,"ok")</f>
        <v>#REF!</v>
      </c>
      <c r="H222" s="81" t="e">
        <f>COUNTIFS(#REF!,TabClienteLocalidade18[[#This Row],[Localidade]],#REF!,TabClienteLocalidade18[[#This Row],[Cliente]],#REF!,TabClienteLocalidade18[[#Headers],[SBDPT-SPT]],#REF!,"ok")</f>
        <v>#REF!</v>
      </c>
      <c r="I222" s="81" t="e">
        <f>COUNTIFS(#REF!,TabClienteLocalidade18[[#This Row],[Localidade]],#REF!,TabClienteLocalidade18[[#This Row],[Cliente]],#REF!,TabClienteLocalidade18[[#Headers],[SBPAC-SPC]],#REF!,"ok")</f>
        <v>#REF!</v>
      </c>
      <c r="J222" s="81" t="e">
        <f>COUNTIFS(#REF!,TabClienteLocalidade18[[#This Row],[Localidade]],#REF!,TabClienteLocalidade18[[#This Row],[Cliente]],#REF!,TabClienteLocalidade18[[#Headers],[SBSEG-MCA]],#REF!,"ok")</f>
        <v>#REF!</v>
      </c>
      <c r="K222" s="81" t="e">
        <f>COUNTIFS(#REF!,TabClienteLocalidade18[[#This Row],[Localidade]],#REF!,TabClienteLocalidade18[[#This Row],[Cliente]],#REF!,TabClienteLocalidade18[[#Headers],[SBDSD-SDS]],#REF!,"ok")</f>
        <v>#REF!</v>
      </c>
      <c r="L222" s="81" t="e">
        <f>COUNTIFS(#REF!,TabClienteLocalidade18[[#This Row],[Localidade]],#REF!,TabClienteLocalidade18[[#This Row],[Cliente]],#REF!,TabClienteLocalidade18[[#Headers],[SBDXC-SDX]],#REF!,"ok")</f>
        <v>#REF!</v>
      </c>
      <c r="M222" s="81" t="e">
        <f>SUM(TabClienteLocalidade18[[#This Row],[SBGCL-SCL]:[SBDXC-SDX]])</f>
        <v>#REF!</v>
      </c>
      <c r="N222" s="81" t="e">
        <f>VLOOKUP(#REF!,Tabela20[],4,FALSE)</f>
        <v>#REF!</v>
      </c>
      <c r="O222" s="81"/>
      <c r="P222" s="24" t="str">
        <f>IF(TabClienteLocalidade18[[#This Row],[Cliente]]="","",TabClienteLocalidade18[[#This Row],[Cliente]]&amp;"-"&amp;TabClienteLocalidade18[[#This Row],[Localidade]])</f>
        <v>CAGEPA-PIRPIRITUBA</v>
      </c>
    </row>
    <row r="223" spans="1:16" x14ac:dyDescent="0.25">
      <c r="A223" s="2" t="s">
        <v>571</v>
      </c>
      <c r="B223" s="5" t="s">
        <v>32</v>
      </c>
      <c r="C223" s="5" t="s">
        <v>616</v>
      </c>
      <c r="D223" s="129" t="s">
        <v>1570</v>
      </c>
      <c r="E223" s="76" t="s">
        <v>3143</v>
      </c>
      <c r="F223" s="76"/>
      <c r="G223" s="78" t="e">
        <f>COUNTIFS(#REF!,TabClienteLocalidade18[[#This Row],[Localidade]],#REF!,TabClienteLocalidade18[[#This Row],[Cliente]],#REF!,TabClienteLocalidade18[[#Headers],[SBGCL-SCL]],#REF!,"ok")</f>
        <v>#REF!</v>
      </c>
      <c r="H223" s="5" t="e">
        <f>COUNTIFS(#REF!,TabClienteLocalidade18[[#This Row],[Localidade]],#REF!,TabClienteLocalidade18[[#This Row],[Cliente]],#REF!,TabClienteLocalidade18[[#Headers],[SBDPT-SPT]],#REF!,"ok")</f>
        <v>#REF!</v>
      </c>
      <c r="I223" s="5" t="e">
        <f>COUNTIFS(#REF!,TabClienteLocalidade18[[#This Row],[Localidade]],#REF!,TabClienteLocalidade18[[#This Row],[Cliente]],#REF!,TabClienteLocalidade18[[#Headers],[SBPAC-SPC]],#REF!,"ok")</f>
        <v>#REF!</v>
      </c>
      <c r="J223" s="5" t="e">
        <f>COUNTIFS(#REF!,TabClienteLocalidade18[[#This Row],[Localidade]],#REF!,TabClienteLocalidade18[[#This Row],[Cliente]],#REF!,TabClienteLocalidade18[[#Headers],[SBSEG-MCA]],#REF!,"ok")</f>
        <v>#REF!</v>
      </c>
      <c r="K223" s="5" t="e">
        <f>COUNTIFS(#REF!,TabClienteLocalidade18[[#This Row],[Localidade]],#REF!,TabClienteLocalidade18[[#This Row],[Cliente]],#REF!,TabClienteLocalidade18[[#Headers],[SBDSD-SDS]],#REF!,"ok")</f>
        <v>#REF!</v>
      </c>
      <c r="L223" s="5" t="e">
        <f>COUNTIFS(#REF!,TabClienteLocalidade18[[#This Row],[Localidade]],#REF!,TabClienteLocalidade18[[#This Row],[Cliente]],#REF!,TabClienteLocalidade18[[#Headers],[SBDXC-SDX]],#REF!,"ok")</f>
        <v>#REF!</v>
      </c>
      <c r="M223" s="24" t="e">
        <f>SUM(TabClienteLocalidade18[[#This Row],[SBGCL-SCL]:[SBDXC-SDX]])</f>
        <v>#REF!</v>
      </c>
      <c r="N223" s="24" t="e">
        <f>VLOOKUP(#REF!,Tabela20[],4,FALSE)</f>
        <v>#REF!</v>
      </c>
      <c r="O223" s="68">
        <v>19</v>
      </c>
      <c r="P223" s="24" t="str">
        <f>IF(TabClienteLocalidade18[[#This Row],[Cliente]]="","",TabClienteLocalidade18[[#This Row],[Cliente]]&amp;"-"&amp;TabClienteLocalidade18[[#This Row],[Localidade]])</f>
        <v>CAGEPA-PITIMBU</v>
      </c>
    </row>
    <row r="224" spans="1:16" x14ac:dyDescent="0.25">
      <c r="A224" s="2" t="s">
        <v>1110</v>
      </c>
      <c r="B224" s="47" t="s">
        <v>32</v>
      </c>
      <c r="C224" s="47" t="s">
        <v>161</v>
      </c>
      <c r="D224" s="129" t="s">
        <v>493</v>
      </c>
      <c r="E224" s="76" t="s">
        <v>3143</v>
      </c>
      <c r="F224" s="76"/>
      <c r="G224" s="78" t="e">
        <f>COUNTIFS(#REF!,TabClienteLocalidade18[[#This Row],[Localidade]],#REF!,TabClienteLocalidade18[[#This Row],[Cliente]],#REF!,TabClienteLocalidade18[[#Headers],[SBGCL-SCL]],#REF!,"ok")</f>
        <v>#REF!</v>
      </c>
      <c r="H224" s="48" t="e">
        <f>COUNTIFS(#REF!,TabClienteLocalidade18[[#This Row],[Localidade]],#REF!,TabClienteLocalidade18[[#This Row],[Cliente]],#REF!,TabClienteLocalidade18[[#Headers],[SBDPT-SPT]],#REF!,"ok")</f>
        <v>#REF!</v>
      </c>
      <c r="I224" s="48" t="e">
        <f>COUNTIFS(#REF!,TabClienteLocalidade18[[#This Row],[Localidade]],#REF!,TabClienteLocalidade18[[#This Row],[Cliente]],#REF!,TabClienteLocalidade18[[#Headers],[SBPAC-SPC]],#REF!,"ok")</f>
        <v>#REF!</v>
      </c>
      <c r="J224" s="48" t="e">
        <f>COUNTIFS(#REF!,TabClienteLocalidade18[[#This Row],[Localidade]],#REF!,TabClienteLocalidade18[[#This Row],[Cliente]],#REF!,TabClienteLocalidade18[[#Headers],[SBSEG-MCA]],#REF!,"ok")</f>
        <v>#REF!</v>
      </c>
      <c r="K224" s="48" t="e">
        <f>COUNTIFS(#REF!,TabClienteLocalidade18[[#This Row],[Localidade]],#REF!,TabClienteLocalidade18[[#This Row],[Cliente]],#REF!,TabClienteLocalidade18[[#Headers],[SBDSD-SDS]],#REF!,"ok")</f>
        <v>#REF!</v>
      </c>
      <c r="L224" s="48" t="e">
        <f>COUNTIFS(#REF!,TabClienteLocalidade18[[#This Row],[Localidade]],#REF!,TabClienteLocalidade18[[#This Row],[Cliente]],#REF!,TabClienteLocalidade18[[#Headers],[SBDXC-SDX]],#REF!,"ok")</f>
        <v>#REF!</v>
      </c>
      <c r="M224" s="48" t="e">
        <f>SUM(TabClienteLocalidade18[[#This Row],[SBGCL-SCL]:[SBDXC-SDX]])</f>
        <v>#REF!</v>
      </c>
      <c r="N224" s="24" t="e">
        <f>VLOOKUP(#REF!,Tabela20[],4,FALSE)</f>
        <v>#REF!</v>
      </c>
      <c r="O224" s="68">
        <v>23</v>
      </c>
      <c r="P224" s="24" t="str">
        <f>IF(TabClienteLocalidade18[[#This Row],[Cliente]]="","",TabClienteLocalidade18[[#This Row],[Cliente]]&amp;"-"&amp;TabClienteLocalidade18[[#This Row],[Localidade]])</f>
        <v>CAGEPA-POCINHOS</v>
      </c>
    </row>
    <row r="225" spans="1:16" x14ac:dyDescent="0.25">
      <c r="A225" s="75" t="s">
        <v>1446</v>
      </c>
      <c r="B225" s="77" t="s">
        <v>32</v>
      </c>
      <c r="C225" s="80"/>
      <c r="D225" s="129" t="s">
        <v>494</v>
      </c>
      <c r="E225" s="76" t="s">
        <v>3143</v>
      </c>
      <c r="F225" s="76"/>
      <c r="G225" s="78" t="e">
        <f>COUNTIFS(#REF!,TabClienteLocalidade18[[#This Row],[Localidade]],#REF!,TabClienteLocalidade18[[#This Row],[Cliente]],#REF!,TabClienteLocalidade18[[#Headers],[SBGCL-SCL]],#REF!,"ok")</f>
        <v>#REF!</v>
      </c>
      <c r="H225" s="81" t="e">
        <f>COUNTIFS(#REF!,TabClienteLocalidade18[[#This Row],[Localidade]],#REF!,TabClienteLocalidade18[[#This Row],[Cliente]],#REF!,TabClienteLocalidade18[[#Headers],[SBDPT-SPT]],#REF!,"ok")</f>
        <v>#REF!</v>
      </c>
      <c r="I225" s="81" t="e">
        <f>COUNTIFS(#REF!,TabClienteLocalidade18[[#This Row],[Localidade]],#REF!,TabClienteLocalidade18[[#This Row],[Cliente]],#REF!,TabClienteLocalidade18[[#Headers],[SBPAC-SPC]],#REF!,"ok")</f>
        <v>#REF!</v>
      </c>
      <c r="J225" s="81" t="e">
        <f>COUNTIFS(#REF!,TabClienteLocalidade18[[#This Row],[Localidade]],#REF!,TabClienteLocalidade18[[#This Row],[Cliente]],#REF!,TabClienteLocalidade18[[#Headers],[SBSEG-MCA]],#REF!,"ok")</f>
        <v>#REF!</v>
      </c>
      <c r="K225" s="81" t="e">
        <f>COUNTIFS(#REF!,TabClienteLocalidade18[[#This Row],[Localidade]],#REF!,TabClienteLocalidade18[[#This Row],[Cliente]],#REF!,TabClienteLocalidade18[[#Headers],[SBDSD-SDS]],#REF!,"ok")</f>
        <v>#REF!</v>
      </c>
      <c r="L225" s="81" t="e">
        <f>COUNTIFS(#REF!,TabClienteLocalidade18[[#This Row],[Localidade]],#REF!,TabClienteLocalidade18[[#This Row],[Cliente]],#REF!,TabClienteLocalidade18[[#Headers],[SBDXC-SDX]],#REF!,"ok")</f>
        <v>#REF!</v>
      </c>
      <c r="M225" s="81" t="e">
        <f>SUM(TabClienteLocalidade18[[#This Row],[SBGCL-SCL]:[SBDXC-SDX]])</f>
        <v>#REF!</v>
      </c>
      <c r="N225" s="81" t="e">
        <f>VLOOKUP(#REF!,Tabela20[],4,FALSE)</f>
        <v>#REF!</v>
      </c>
      <c r="O225" s="81"/>
      <c r="P225" s="24" t="str">
        <f>IF(TabClienteLocalidade18[[#This Row],[Cliente]]="","",TabClienteLocalidade18[[#This Row],[Cliente]]&amp;"-"&amp;TabClienteLocalidade18[[#This Row],[Localidade]])</f>
        <v>CAGEPA-POMBAL</v>
      </c>
    </row>
    <row r="226" spans="1:16" x14ac:dyDescent="0.25">
      <c r="A226" s="75" t="s">
        <v>1447</v>
      </c>
      <c r="B226" s="77" t="s">
        <v>32</v>
      </c>
      <c r="C226" s="80"/>
      <c r="D226" s="129" t="s">
        <v>495</v>
      </c>
      <c r="E226" s="76" t="s">
        <v>3143</v>
      </c>
      <c r="F226" s="76"/>
      <c r="G226" s="78" t="e">
        <f>COUNTIFS(#REF!,TabClienteLocalidade18[[#This Row],[Localidade]],#REF!,TabClienteLocalidade18[[#This Row],[Cliente]],#REF!,TabClienteLocalidade18[[#Headers],[SBGCL-SCL]],#REF!,"ok")</f>
        <v>#REF!</v>
      </c>
      <c r="H226" s="81" t="e">
        <f>COUNTIFS(#REF!,TabClienteLocalidade18[[#This Row],[Localidade]],#REF!,TabClienteLocalidade18[[#This Row],[Cliente]],#REF!,TabClienteLocalidade18[[#Headers],[SBDPT-SPT]],#REF!,"ok")</f>
        <v>#REF!</v>
      </c>
      <c r="I226" s="81" t="e">
        <f>COUNTIFS(#REF!,TabClienteLocalidade18[[#This Row],[Localidade]],#REF!,TabClienteLocalidade18[[#This Row],[Cliente]],#REF!,TabClienteLocalidade18[[#Headers],[SBPAC-SPC]],#REF!,"ok")</f>
        <v>#REF!</v>
      </c>
      <c r="J226" s="81" t="e">
        <f>COUNTIFS(#REF!,TabClienteLocalidade18[[#This Row],[Localidade]],#REF!,TabClienteLocalidade18[[#This Row],[Cliente]],#REF!,TabClienteLocalidade18[[#Headers],[SBSEG-MCA]],#REF!,"ok")</f>
        <v>#REF!</v>
      </c>
      <c r="K226" s="81" t="e">
        <f>COUNTIFS(#REF!,TabClienteLocalidade18[[#This Row],[Localidade]],#REF!,TabClienteLocalidade18[[#This Row],[Cliente]],#REF!,TabClienteLocalidade18[[#Headers],[SBDSD-SDS]],#REF!,"ok")</f>
        <v>#REF!</v>
      </c>
      <c r="L226" s="81" t="e">
        <f>COUNTIFS(#REF!,TabClienteLocalidade18[[#This Row],[Localidade]],#REF!,TabClienteLocalidade18[[#This Row],[Cliente]],#REF!,TabClienteLocalidade18[[#Headers],[SBDXC-SDX]],#REF!,"ok")</f>
        <v>#REF!</v>
      </c>
      <c r="M226" s="81" t="e">
        <f>SUM(TabClienteLocalidade18[[#This Row],[SBGCL-SCL]:[SBDXC-SDX]])</f>
        <v>#REF!</v>
      </c>
      <c r="N226" s="81" t="e">
        <f>VLOOKUP(#REF!,Tabela20[],4,FALSE)</f>
        <v>#REF!</v>
      </c>
      <c r="O226" s="81"/>
      <c r="P226" s="24" t="str">
        <f>IF(TabClienteLocalidade18[[#This Row],[Cliente]]="","",TabClienteLocalidade18[[#This Row],[Cliente]]&amp;"-"&amp;TabClienteLocalidade18[[#This Row],[Localidade]])</f>
        <v>CAGEPA-PRATA</v>
      </c>
    </row>
    <row r="227" spans="1:16" x14ac:dyDescent="0.25">
      <c r="A227" s="75" t="s">
        <v>1448</v>
      </c>
      <c r="B227" s="77" t="s">
        <v>32</v>
      </c>
      <c r="C227" s="80"/>
      <c r="D227" s="129" t="s">
        <v>496</v>
      </c>
      <c r="E227" s="76" t="s">
        <v>3143</v>
      </c>
      <c r="F227" s="76"/>
      <c r="G227" s="78" t="e">
        <f>COUNTIFS(#REF!,TabClienteLocalidade18[[#This Row],[Localidade]],#REF!,TabClienteLocalidade18[[#This Row],[Cliente]],#REF!,TabClienteLocalidade18[[#Headers],[SBGCL-SCL]],#REF!,"ok")</f>
        <v>#REF!</v>
      </c>
      <c r="H227" s="81" t="e">
        <f>COUNTIFS(#REF!,TabClienteLocalidade18[[#This Row],[Localidade]],#REF!,TabClienteLocalidade18[[#This Row],[Cliente]],#REF!,TabClienteLocalidade18[[#Headers],[SBDPT-SPT]],#REF!,"ok")</f>
        <v>#REF!</v>
      </c>
      <c r="I227" s="81" t="e">
        <f>COUNTIFS(#REF!,TabClienteLocalidade18[[#This Row],[Localidade]],#REF!,TabClienteLocalidade18[[#This Row],[Cliente]],#REF!,TabClienteLocalidade18[[#Headers],[SBPAC-SPC]],#REF!,"ok")</f>
        <v>#REF!</v>
      </c>
      <c r="J227" s="81" t="e">
        <f>COUNTIFS(#REF!,TabClienteLocalidade18[[#This Row],[Localidade]],#REF!,TabClienteLocalidade18[[#This Row],[Cliente]],#REF!,TabClienteLocalidade18[[#Headers],[SBSEG-MCA]],#REF!,"ok")</f>
        <v>#REF!</v>
      </c>
      <c r="K227" s="81" t="e">
        <f>COUNTIFS(#REF!,TabClienteLocalidade18[[#This Row],[Localidade]],#REF!,TabClienteLocalidade18[[#This Row],[Cliente]],#REF!,TabClienteLocalidade18[[#Headers],[SBDSD-SDS]],#REF!,"ok")</f>
        <v>#REF!</v>
      </c>
      <c r="L227" s="81" t="e">
        <f>COUNTIFS(#REF!,TabClienteLocalidade18[[#This Row],[Localidade]],#REF!,TabClienteLocalidade18[[#This Row],[Cliente]],#REF!,TabClienteLocalidade18[[#Headers],[SBDXC-SDX]],#REF!,"ok")</f>
        <v>#REF!</v>
      </c>
      <c r="M227" s="81" t="e">
        <f>SUM(TabClienteLocalidade18[[#This Row],[SBGCL-SCL]:[SBDXC-SDX]])</f>
        <v>#REF!</v>
      </c>
      <c r="N227" s="81" t="e">
        <f>VLOOKUP(#REF!,Tabela20[],4,FALSE)</f>
        <v>#REF!</v>
      </c>
      <c r="O227" s="81"/>
      <c r="P227" s="24" t="str">
        <f>IF(TabClienteLocalidade18[[#This Row],[Cliente]]="","",TabClienteLocalidade18[[#This Row],[Cliente]]&amp;"-"&amp;TabClienteLocalidade18[[#This Row],[Localidade]])</f>
        <v>CAGEPA-PRINCESA ISABEL</v>
      </c>
    </row>
    <row r="228" spans="1:16" x14ac:dyDescent="0.25">
      <c r="A228" s="75" t="s">
        <v>1449</v>
      </c>
      <c r="B228" s="77" t="s">
        <v>32</v>
      </c>
      <c r="C228" s="80"/>
      <c r="D228" s="129" t="s">
        <v>1516</v>
      </c>
      <c r="E228" s="76" t="s">
        <v>3143</v>
      </c>
      <c r="F228" s="76"/>
      <c r="G228" s="78" t="e">
        <f>COUNTIFS(#REF!,TabClienteLocalidade18[[#This Row],[Localidade]],#REF!,TabClienteLocalidade18[[#This Row],[Cliente]],#REF!,TabClienteLocalidade18[[#Headers],[SBGCL-SCL]],#REF!,"ok")</f>
        <v>#REF!</v>
      </c>
      <c r="H228" s="81" t="e">
        <f>COUNTIFS(#REF!,TabClienteLocalidade18[[#This Row],[Localidade]],#REF!,TabClienteLocalidade18[[#This Row],[Cliente]],#REF!,TabClienteLocalidade18[[#Headers],[SBDPT-SPT]],#REF!,"ok")</f>
        <v>#REF!</v>
      </c>
      <c r="I228" s="81" t="e">
        <f>COUNTIFS(#REF!,TabClienteLocalidade18[[#This Row],[Localidade]],#REF!,TabClienteLocalidade18[[#This Row],[Cliente]],#REF!,TabClienteLocalidade18[[#Headers],[SBPAC-SPC]],#REF!,"ok")</f>
        <v>#REF!</v>
      </c>
      <c r="J228" s="81" t="e">
        <f>COUNTIFS(#REF!,TabClienteLocalidade18[[#This Row],[Localidade]],#REF!,TabClienteLocalidade18[[#This Row],[Cliente]],#REF!,TabClienteLocalidade18[[#Headers],[SBSEG-MCA]],#REF!,"ok")</f>
        <v>#REF!</v>
      </c>
      <c r="K228" s="81" t="e">
        <f>COUNTIFS(#REF!,TabClienteLocalidade18[[#This Row],[Localidade]],#REF!,TabClienteLocalidade18[[#This Row],[Cliente]],#REF!,TabClienteLocalidade18[[#Headers],[SBDSD-SDS]],#REF!,"ok")</f>
        <v>#REF!</v>
      </c>
      <c r="L228" s="81" t="e">
        <f>COUNTIFS(#REF!,TabClienteLocalidade18[[#This Row],[Localidade]],#REF!,TabClienteLocalidade18[[#This Row],[Cliente]],#REF!,TabClienteLocalidade18[[#Headers],[SBDXC-SDX]],#REF!,"ok")</f>
        <v>#REF!</v>
      </c>
      <c r="M228" s="81" t="e">
        <f>SUM(TabClienteLocalidade18[[#This Row],[SBGCL-SCL]:[SBDXC-SDX]])</f>
        <v>#REF!</v>
      </c>
      <c r="N228" s="81" t="e">
        <f>VLOOKUP(#REF!,Tabela20[],4,FALSE)</f>
        <v>#REF!</v>
      </c>
      <c r="O228" s="81"/>
      <c r="P228" s="24" t="str">
        <f>IF(TabClienteLocalidade18[[#This Row],[Cliente]]="","",TabClienteLocalidade18[[#This Row],[Cliente]]&amp;"-"&amp;TabClienteLocalidade18[[#This Row],[Localidade]])</f>
        <v>CAGEPA-PUXINANA</v>
      </c>
    </row>
    <row r="229" spans="1:16" x14ac:dyDescent="0.25">
      <c r="A229" s="75" t="s">
        <v>1450</v>
      </c>
      <c r="B229" s="77" t="s">
        <v>32</v>
      </c>
      <c r="C229" s="80"/>
      <c r="D229" s="129" t="s">
        <v>1576</v>
      </c>
      <c r="E229" s="76" t="s">
        <v>3143</v>
      </c>
      <c r="F229" s="76"/>
      <c r="G229" s="78" t="e">
        <f>COUNTIFS(#REF!,TabClienteLocalidade18[[#This Row],[Localidade]],#REF!,TabClienteLocalidade18[[#This Row],[Cliente]],#REF!,TabClienteLocalidade18[[#Headers],[SBGCL-SCL]],#REF!,"ok")</f>
        <v>#REF!</v>
      </c>
      <c r="H229" s="81" t="e">
        <f>COUNTIFS(#REF!,TabClienteLocalidade18[[#This Row],[Localidade]],#REF!,TabClienteLocalidade18[[#This Row],[Cliente]],#REF!,TabClienteLocalidade18[[#Headers],[SBDPT-SPT]],#REF!,"ok")</f>
        <v>#REF!</v>
      </c>
      <c r="I229" s="81" t="e">
        <f>COUNTIFS(#REF!,TabClienteLocalidade18[[#This Row],[Localidade]],#REF!,TabClienteLocalidade18[[#This Row],[Cliente]],#REF!,TabClienteLocalidade18[[#Headers],[SBPAC-SPC]],#REF!,"ok")</f>
        <v>#REF!</v>
      </c>
      <c r="J229" s="81" t="e">
        <f>COUNTIFS(#REF!,TabClienteLocalidade18[[#This Row],[Localidade]],#REF!,TabClienteLocalidade18[[#This Row],[Cliente]],#REF!,TabClienteLocalidade18[[#Headers],[SBSEG-MCA]],#REF!,"ok")</f>
        <v>#REF!</v>
      </c>
      <c r="K229" s="81" t="e">
        <f>COUNTIFS(#REF!,TabClienteLocalidade18[[#This Row],[Localidade]],#REF!,TabClienteLocalidade18[[#This Row],[Cliente]],#REF!,TabClienteLocalidade18[[#Headers],[SBDSD-SDS]],#REF!,"ok")</f>
        <v>#REF!</v>
      </c>
      <c r="L229" s="81" t="e">
        <f>COUNTIFS(#REF!,TabClienteLocalidade18[[#This Row],[Localidade]],#REF!,TabClienteLocalidade18[[#This Row],[Cliente]],#REF!,TabClienteLocalidade18[[#Headers],[SBDXC-SDX]],#REF!,"ok")</f>
        <v>#REF!</v>
      </c>
      <c r="M229" s="81" t="e">
        <f>SUM(TabClienteLocalidade18[[#This Row],[SBGCL-SCL]:[SBDXC-SDX]])</f>
        <v>#REF!</v>
      </c>
      <c r="N229" s="81" t="e">
        <f>VLOOKUP(#REF!,Tabela20[],4,FALSE)</f>
        <v>#REF!</v>
      </c>
      <c r="O229" s="81"/>
      <c r="P229" s="24" t="str">
        <f>IF(TabClienteLocalidade18[[#This Row],[Cliente]]="","",TabClienteLocalidade18[[#This Row],[Cliente]]&amp;"-"&amp;TabClienteLocalidade18[[#This Row],[Localidade]])</f>
        <v>CAGEPA-REMIGIO</v>
      </c>
    </row>
    <row r="230" spans="1:16" x14ac:dyDescent="0.25">
      <c r="A230" s="75" t="s">
        <v>1451</v>
      </c>
      <c r="B230" s="77" t="s">
        <v>32</v>
      </c>
      <c r="C230" s="80"/>
      <c r="D230" s="129" t="s">
        <v>497</v>
      </c>
      <c r="E230" s="76" t="s">
        <v>3143</v>
      </c>
      <c r="F230" s="76"/>
      <c r="G230" s="78" t="e">
        <f>COUNTIFS(#REF!,TabClienteLocalidade18[[#This Row],[Localidade]],#REF!,TabClienteLocalidade18[[#This Row],[Cliente]],#REF!,TabClienteLocalidade18[[#Headers],[SBGCL-SCL]],#REF!,"ok")</f>
        <v>#REF!</v>
      </c>
      <c r="H230" s="81" t="e">
        <f>COUNTIFS(#REF!,TabClienteLocalidade18[[#This Row],[Localidade]],#REF!,TabClienteLocalidade18[[#This Row],[Cliente]],#REF!,TabClienteLocalidade18[[#Headers],[SBDPT-SPT]],#REF!,"ok")</f>
        <v>#REF!</v>
      </c>
      <c r="I230" s="81" t="e">
        <f>COUNTIFS(#REF!,TabClienteLocalidade18[[#This Row],[Localidade]],#REF!,TabClienteLocalidade18[[#This Row],[Cliente]],#REF!,TabClienteLocalidade18[[#Headers],[SBPAC-SPC]],#REF!,"ok")</f>
        <v>#REF!</v>
      </c>
      <c r="J230" s="81" t="e">
        <f>COUNTIFS(#REF!,TabClienteLocalidade18[[#This Row],[Localidade]],#REF!,TabClienteLocalidade18[[#This Row],[Cliente]],#REF!,TabClienteLocalidade18[[#Headers],[SBSEG-MCA]],#REF!,"ok")</f>
        <v>#REF!</v>
      </c>
      <c r="K230" s="81" t="e">
        <f>COUNTIFS(#REF!,TabClienteLocalidade18[[#This Row],[Localidade]],#REF!,TabClienteLocalidade18[[#This Row],[Cliente]],#REF!,TabClienteLocalidade18[[#Headers],[SBDSD-SDS]],#REF!,"ok")</f>
        <v>#REF!</v>
      </c>
      <c r="L230" s="81" t="e">
        <f>COUNTIFS(#REF!,TabClienteLocalidade18[[#This Row],[Localidade]],#REF!,TabClienteLocalidade18[[#This Row],[Cliente]],#REF!,TabClienteLocalidade18[[#Headers],[SBDXC-SDX]],#REF!,"ok")</f>
        <v>#REF!</v>
      </c>
      <c r="M230" s="81" t="e">
        <f>SUM(TabClienteLocalidade18[[#This Row],[SBGCL-SCL]:[SBDXC-SDX]])</f>
        <v>#REF!</v>
      </c>
      <c r="N230" s="81" t="e">
        <f>VLOOKUP(#REF!,Tabela20[],4,FALSE)</f>
        <v>#REF!</v>
      </c>
      <c r="O230" s="81"/>
      <c r="P230" s="24" t="str">
        <f>IF(TabClienteLocalidade18[[#This Row],[Cliente]]="","",TabClienteLocalidade18[[#This Row],[Cliente]]&amp;"-"&amp;TabClienteLocalidade18[[#This Row],[Localidade]])</f>
        <v>CAGEPA-RIACHO DOS CAVALOS</v>
      </c>
    </row>
    <row r="231" spans="1:16" x14ac:dyDescent="0.25">
      <c r="A231" s="75" t="s">
        <v>1452</v>
      </c>
      <c r="B231" s="77" t="s">
        <v>32</v>
      </c>
      <c r="C231" s="80"/>
      <c r="D231" s="129" t="s">
        <v>498</v>
      </c>
      <c r="E231" s="76" t="s">
        <v>3143</v>
      </c>
      <c r="F231" s="76"/>
      <c r="G231" s="78" t="e">
        <f>COUNTIFS(#REF!,TabClienteLocalidade18[[#This Row],[Localidade]],#REF!,TabClienteLocalidade18[[#This Row],[Cliente]],#REF!,TabClienteLocalidade18[[#Headers],[SBGCL-SCL]],#REF!,"ok")</f>
        <v>#REF!</v>
      </c>
      <c r="H231" s="81" t="e">
        <f>COUNTIFS(#REF!,TabClienteLocalidade18[[#This Row],[Localidade]],#REF!,TabClienteLocalidade18[[#This Row],[Cliente]],#REF!,TabClienteLocalidade18[[#Headers],[SBDPT-SPT]],#REF!,"ok")</f>
        <v>#REF!</v>
      </c>
      <c r="I231" s="81" t="e">
        <f>COUNTIFS(#REF!,TabClienteLocalidade18[[#This Row],[Localidade]],#REF!,TabClienteLocalidade18[[#This Row],[Cliente]],#REF!,TabClienteLocalidade18[[#Headers],[SBPAC-SPC]],#REF!,"ok")</f>
        <v>#REF!</v>
      </c>
      <c r="J231" s="81" t="e">
        <f>COUNTIFS(#REF!,TabClienteLocalidade18[[#This Row],[Localidade]],#REF!,TabClienteLocalidade18[[#This Row],[Cliente]],#REF!,TabClienteLocalidade18[[#Headers],[SBSEG-MCA]],#REF!,"ok")</f>
        <v>#REF!</v>
      </c>
      <c r="K231" s="81" t="e">
        <f>COUNTIFS(#REF!,TabClienteLocalidade18[[#This Row],[Localidade]],#REF!,TabClienteLocalidade18[[#This Row],[Cliente]],#REF!,TabClienteLocalidade18[[#Headers],[SBDSD-SDS]],#REF!,"ok")</f>
        <v>#REF!</v>
      </c>
      <c r="L231" s="81" t="e">
        <f>COUNTIFS(#REF!,TabClienteLocalidade18[[#This Row],[Localidade]],#REF!,TabClienteLocalidade18[[#This Row],[Cliente]],#REF!,TabClienteLocalidade18[[#Headers],[SBDXC-SDX]],#REF!,"ok")</f>
        <v>#REF!</v>
      </c>
      <c r="M231" s="81" t="e">
        <f>SUM(TabClienteLocalidade18[[#This Row],[SBGCL-SCL]:[SBDXC-SDX]])</f>
        <v>#REF!</v>
      </c>
      <c r="N231" s="81" t="e">
        <f>VLOOKUP(#REF!,Tabela20[],4,FALSE)</f>
        <v>#REF!</v>
      </c>
      <c r="O231" s="81"/>
      <c r="P231" s="24" t="str">
        <f>IF(TabClienteLocalidade18[[#This Row],[Cliente]]="","",TabClienteLocalidade18[[#This Row],[Cliente]]&amp;"-"&amp;TabClienteLocalidade18[[#This Row],[Localidade]])</f>
        <v>CAGEPA-RIACHO STO. ANTONIO</v>
      </c>
    </row>
    <row r="232" spans="1:16" x14ac:dyDescent="0.25">
      <c r="A232" s="75" t="s">
        <v>1453</v>
      </c>
      <c r="B232" s="77" t="s">
        <v>32</v>
      </c>
      <c r="C232" s="80"/>
      <c r="D232" s="129" t="s">
        <v>499</v>
      </c>
      <c r="E232" s="76" t="s">
        <v>3143</v>
      </c>
      <c r="F232" s="76"/>
      <c r="G232" s="78" t="e">
        <f>COUNTIFS(#REF!,TabClienteLocalidade18[[#This Row],[Localidade]],#REF!,TabClienteLocalidade18[[#This Row],[Cliente]],#REF!,TabClienteLocalidade18[[#Headers],[SBGCL-SCL]],#REF!,"ok")</f>
        <v>#REF!</v>
      </c>
      <c r="H232" s="81" t="e">
        <f>COUNTIFS(#REF!,TabClienteLocalidade18[[#This Row],[Localidade]],#REF!,TabClienteLocalidade18[[#This Row],[Cliente]],#REF!,TabClienteLocalidade18[[#Headers],[SBDPT-SPT]],#REF!,"ok")</f>
        <v>#REF!</v>
      </c>
      <c r="I232" s="81" t="e">
        <f>COUNTIFS(#REF!,TabClienteLocalidade18[[#This Row],[Localidade]],#REF!,TabClienteLocalidade18[[#This Row],[Cliente]],#REF!,TabClienteLocalidade18[[#Headers],[SBPAC-SPC]],#REF!,"ok")</f>
        <v>#REF!</v>
      </c>
      <c r="J232" s="81" t="e">
        <f>COUNTIFS(#REF!,TabClienteLocalidade18[[#This Row],[Localidade]],#REF!,TabClienteLocalidade18[[#This Row],[Cliente]],#REF!,TabClienteLocalidade18[[#Headers],[SBSEG-MCA]],#REF!,"ok")</f>
        <v>#REF!</v>
      </c>
      <c r="K232" s="81" t="e">
        <f>COUNTIFS(#REF!,TabClienteLocalidade18[[#This Row],[Localidade]],#REF!,TabClienteLocalidade18[[#This Row],[Cliente]],#REF!,TabClienteLocalidade18[[#Headers],[SBDSD-SDS]],#REF!,"ok")</f>
        <v>#REF!</v>
      </c>
      <c r="L232" s="81" t="e">
        <f>COUNTIFS(#REF!,TabClienteLocalidade18[[#This Row],[Localidade]],#REF!,TabClienteLocalidade18[[#This Row],[Cliente]],#REF!,TabClienteLocalidade18[[#Headers],[SBDXC-SDX]],#REF!,"ok")</f>
        <v>#REF!</v>
      </c>
      <c r="M232" s="81" t="e">
        <f>SUM(TabClienteLocalidade18[[#This Row],[SBGCL-SCL]:[SBDXC-SDX]])</f>
        <v>#REF!</v>
      </c>
      <c r="N232" s="81" t="e">
        <f>VLOOKUP(#REF!,Tabela20[],4,FALSE)</f>
        <v>#REF!</v>
      </c>
      <c r="O232" s="81"/>
      <c r="P232" s="24" t="str">
        <f>IF(TabClienteLocalidade18[[#This Row],[Cliente]]="","",TabClienteLocalidade18[[#This Row],[Cliente]]&amp;"-"&amp;TabClienteLocalidade18[[#This Row],[Localidade]])</f>
        <v>CAGEPA-RIO TINTO</v>
      </c>
    </row>
    <row r="233" spans="1:16" x14ac:dyDescent="0.25">
      <c r="A233" s="2" t="s">
        <v>554</v>
      </c>
      <c r="B233" s="5" t="s">
        <v>32</v>
      </c>
      <c r="C233" s="5" t="s">
        <v>616</v>
      </c>
      <c r="D233" s="129" t="s">
        <v>1517</v>
      </c>
      <c r="E233" s="76" t="s">
        <v>3143</v>
      </c>
      <c r="F233" s="76"/>
      <c r="G233" s="78" t="e">
        <f>COUNTIFS(#REF!,TabClienteLocalidade18[[#This Row],[Localidade]],#REF!,TabClienteLocalidade18[[#This Row],[Cliente]],#REF!,TabClienteLocalidade18[[#Headers],[SBGCL-SCL]],#REF!,"ok")</f>
        <v>#REF!</v>
      </c>
      <c r="H233" s="5" t="e">
        <f>COUNTIFS(#REF!,TabClienteLocalidade18[[#This Row],[Localidade]],#REF!,TabClienteLocalidade18[[#This Row],[Cliente]],#REF!,TabClienteLocalidade18[[#Headers],[SBDPT-SPT]],#REF!,"ok")</f>
        <v>#REF!</v>
      </c>
      <c r="I233" s="5" t="e">
        <f>COUNTIFS(#REF!,TabClienteLocalidade18[[#This Row],[Localidade]],#REF!,TabClienteLocalidade18[[#This Row],[Cliente]],#REF!,TabClienteLocalidade18[[#Headers],[SBPAC-SPC]],#REF!,"ok")</f>
        <v>#REF!</v>
      </c>
      <c r="J233" s="5" t="e">
        <f>COUNTIFS(#REF!,TabClienteLocalidade18[[#This Row],[Localidade]],#REF!,TabClienteLocalidade18[[#This Row],[Cliente]],#REF!,TabClienteLocalidade18[[#Headers],[SBSEG-MCA]],#REF!,"ok")</f>
        <v>#REF!</v>
      </c>
      <c r="K233" s="5" t="e">
        <f>COUNTIFS(#REF!,TabClienteLocalidade18[[#This Row],[Localidade]],#REF!,TabClienteLocalidade18[[#This Row],[Cliente]],#REF!,TabClienteLocalidade18[[#Headers],[SBDSD-SDS]],#REF!,"ok")</f>
        <v>#REF!</v>
      </c>
      <c r="L233" s="5" t="e">
        <f>COUNTIFS(#REF!,TabClienteLocalidade18[[#This Row],[Localidade]],#REF!,TabClienteLocalidade18[[#This Row],[Cliente]],#REF!,TabClienteLocalidade18[[#Headers],[SBDXC-SDX]],#REF!,"ok")</f>
        <v>#REF!</v>
      </c>
      <c r="M233" s="24" t="e">
        <f>SUM(TabClienteLocalidade18[[#This Row],[SBGCL-SCL]:[SBDXC-SDX]])</f>
        <v>#REF!</v>
      </c>
      <c r="N233" s="24" t="e">
        <f>VLOOKUP(#REF!,Tabela20[],4,FALSE)</f>
        <v>#REF!</v>
      </c>
      <c r="O233" s="68">
        <v>11</v>
      </c>
      <c r="P233" s="24" t="str">
        <f>IF(TabClienteLocalidade18[[#This Row],[Cliente]]="","",TabClienteLocalidade18[[#This Row],[Cliente]]&amp;"-"&amp;TabClienteLocalidade18[[#This Row],[Localidade]])</f>
        <v>CAGEPA-SALGADO DE SAO FELIX</v>
      </c>
    </row>
    <row r="234" spans="1:16" x14ac:dyDescent="0.25">
      <c r="A234" s="75" t="s">
        <v>1454</v>
      </c>
      <c r="B234" s="77" t="s">
        <v>32</v>
      </c>
      <c r="C234" s="80"/>
      <c r="D234" s="129" t="s">
        <v>500</v>
      </c>
      <c r="E234" s="76" t="s">
        <v>3143</v>
      </c>
      <c r="F234" s="76"/>
      <c r="G234" s="78" t="e">
        <f>COUNTIFS(#REF!,TabClienteLocalidade18[[#This Row],[Localidade]],#REF!,TabClienteLocalidade18[[#This Row],[Cliente]],#REF!,TabClienteLocalidade18[[#Headers],[SBGCL-SCL]],#REF!,"ok")</f>
        <v>#REF!</v>
      </c>
      <c r="H234" s="81" t="e">
        <f>COUNTIFS(#REF!,TabClienteLocalidade18[[#This Row],[Localidade]],#REF!,TabClienteLocalidade18[[#This Row],[Cliente]],#REF!,TabClienteLocalidade18[[#Headers],[SBDPT-SPT]],#REF!,"ok")</f>
        <v>#REF!</v>
      </c>
      <c r="I234" s="81" t="e">
        <f>COUNTIFS(#REF!,TabClienteLocalidade18[[#This Row],[Localidade]],#REF!,TabClienteLocalidade18[[#This Row],[Cliente]],#REF!,TabClienteLocalidade18[[#Headers],[SBPAC-SPC]],#REF!,"ok")</f>
        <v>#REF!</v>
      </c>
      <c r="J234" s="81" t="e">
        <f>COUNTIFS(#REF!,TabClienteLocalidade18[[#This Row],[Localidade]],#REF!,TabClienteLocalidade18[[#This Row],[Cliente]],#REF!,TabClienteLocalidade18[[#Headers],[SBSEG-MCA]],#REF!,"ok")</f>
        <v>#REF!</v>
      </c>
      <c r="K234" s="81" t="e">
        <f>COUNTIFS(#REF!,TabClienteLocalidade18[[#This Row],[Localidade]],#REF!,TabClienteLocalidade18[[#This Row],[Cliente]],#REF!,TabClienteLocalidade18[[#Headers],[SBDSD-SDS]],#REF!,"ok")</f>
        <v>#REF!</v>
      </c>
      <c r="L234" s="81" t="e">
        <f>COUNTIFS(#REF!,TabClienteLocalidade18[[#This Row],[Localidade]],#REF!,TabClienteLocalidade18[[#This Row],[Cliente]],#REF!,TabClienteLocalidade18[[#Headers],[SBDXC-SDX]],#REF!,"ok")</f>
        <v>#REF!</v>
      </c>
      <c r="M234" s="81" t="e">
        <f>SUM(TabClienteLocalidade18[[#This Row],[SBGCL-SCL]:[SBDXC-SDX]])</f>
        <v>#REF!</v>
      </c>
      <c r="N234" s="81" t="e">
        <f>VLOOKUP(#REF!,Tabela20[],4,FALSE)</f>
        <v>#REF!</v>
      </c>
      <c r="O234" s="81"/>
      <c r="P234" s="24" t="str">
        <f>IF(TabClienteLocalidade18[[#This Row],[Cliente]]="","",TabClienteLocalidade18[[#This Row],[Cliente]]&amp;"-"&amp;TabClienteLocalidade18[[#This Row],[Localidade]])</f>
        <v>CAGEPA-SANTA CRUZ</v>
      </c>
    </row>
    <row r="235" spans="1:16" x14ac:dyDescent="0.25">
      <c r="A235" s="75" t="s">
        <v>1455</v>
      </c>
      <c r="B235" s="77" t="s">
        <v>32</v>
      </c>
      <c r="C235" s="80"/>
      <c r="D235" s="129" t="s">
        <v>501</v>
      </c>
      <c r="E235" s="76" t="s">
        <v>3143</v>
      </c>
      <c r="F235" s="76"/>
      <c r="G235" s="78" t="e">
        <f>COUNTIFS(#REF!,TabClienteLocalidade18[[#This Row],[Localidade]],#REF!,TabClienteLocalidade18[[#This Row],[Cliente]],#REF!,TabClienteLocalidade18[[#Headers],[SBGCL-SCL]],#REF!,"ok")</f>
        <v>#REF!</v>
      </c>
      <c r="H235" s="81" t="e">
        <f>COUNTIFS(#REF!,TabClienteLocalidade18[[#This Row],[Localidade]],#REF!,TabClienteLocalidade18[[#This Row],[Cliente]],#REF!,TabClienteLocalidade18[[#Headers],[SBDPT-SPT]],#REF!,"ok")</f>
        <v>#REF!</v>
      </c>
      <c r="I235" s="81" t="e">
        <f>COUNTIFS(#REF!,TabClienteLocalidade18[[#This Row],[Localidade]],#REF!,TabClienteLocalidade18[[#This Row],[Cliente]],#REF!,TabClienteLocalidade18[[#Headers],[SBPAC-SPC]],#REF!,"ok")</f>
        <v>#REF!</v>
      </c>
      <c r="J235" s="81" t="e">
        <f>COUNTIFS(#REF!,TabClienteLocalidade18[[#This Row],[Localidade]],#REF!,TabClienteLocalidade18[[#This Row],[Cliente]],#REF!,TabClienteLocalidade18[[#Headers],[SBSEG-MCA]],#REF!,"ok")</f>
        <v>#REF!</v>
      </c>
      <c r="K235" s="81" t="e">
        <f>COUNTIFS(#REF!,TabClienteLocalidade18[[#This Row],[Localidade]],#REF!,TabClienteLocalidade18[[#This Row],[Cliente]],#REF!,TabClienteLocalidade18[[#Headers],[SBDSD-SDS]],#REF!,"ok")</f>
        <v>#REF!</v>
      </c>
      <c r="L235" s="81" t="e">
        <f>COUNTIFS(#REF!,TabClienteLocalidade18[[#This Row],[Localidade]],#REF!,TabClienteLocalidade18[[#This Row],[Cliente]],#REF!,TabClienteLocalidade18[[#Headers],[SBDXC-SDX]],#REF!,"ok")</f>
        <v>#REF!</v>
      </c>
      <c r="M235" s="81" t="e">
        <f>SUM(TabClienteLocalidade18[[#This Row],[SBGCL-SCL]:[SBDXC-SDX]])</f>
        <v>#REF!</v>
      </c>
      <c r="N235" s="81" t="e">
        <f>VLOOKUP(#REF!,Tabela20[],4,FALSE)</f>
        <v>#REF!</v>
      </c>
      <c r="O235" s="81"/>
      <c r="P235" s="24" t="str">
        <f>IF(TabClienteLocalidade18[[#This Row],[Cliente]]="","",TabClienteLocalidade18[[#This Row],[Cliente]]&amp;"-"&amp;TabClienteLocalidade18[[#This Row],[Localidade]])</f>
        <v>CAGEPA-SANTA GERTRUDES</v>
      </c>
    </row>
    <row r="236" spans="1:16" x14ac:dyDescent="0.25">
      <c r="A236" s="75" t="s">
        <v>1456</v>
      </c>
      <c r="B236" s="77" t="s">
        <v>32</v>
      </c>
      <c r="C236" s="80"/>
      <c r="D236" s="129" t="s">
        <v>502</v>
      </c>
      <c r="E236" s="76" t="s">
        <v>3143</v>
      </c>
      <c r="F236" s="76"/>
      <c r="G236" s="78" t="e">
        <f>COUNTIFS(#REF!,TabClienteLocalidade18[[#This Row],[Localidade]],#REF!,TabClienteLocalidade18[[#This Row],[Cliente]],#REF!,TabClienteLocalidade18[[#Headers],[SBGCL-SCL]],#REF!,"ok")</f>
        <v>#REF!</v>
      </c>
      <c r="H236" s="81" t="e">
        <f>COUNTIFS(#REF!,TabClienteLocalidade18[[#This Row],[Localidade]],#REF!,TabClienteLocalidade18[[#This Row],[Cliente]],#REF!,TabClienteLocalidade18[[#Headers],[SBDPT-SPT]],#REF!,"ok")</f>
        <v>#REF!</v>
      </c>
      <c r="I236" s="81" t="e">
        <f>COUNTIFS(#REF!,TabClienteLocalidade18[[#This Row],[Localidade]],#REF!,TabClienteLocalidade18[[#This Row],[Cliente]],#REF!,TabClienteLocalidade18[[#Headers],[SBPAC-SPC]],#REF!,"ok")</f>
        <v>#REF!</v>
      </c>
      <c r="J236" s="81" t="e">
        <f>COUNTIFS(#REF!,TabClienteLocalidade18[[#This Row],[Localidade]],#REF!,TabClienteLocalidade18[[#This Row],[Cliente]],#REF!,TabClienteLocalidade18[[#Headers],[SBSEG-MCA]],#REF!,"ok")</f>
        <v>#REF!</v>
      </c>
      <c r="K236" s="81" t="e">
        <f>COUNTIFS(#REF!,TabClienteLocalidade18[[#This Row],[Localidade]],#REF!,TabClienteLocalidade18[[#This Row],[Cliente]],#REF!,TabClienteLocalidade18[[#Headers],[SBDSD-SDS]],#REF!,"ok")</f>
        <v>#REF!</v>
      </c>
      <c r="L236" s="81" t="e">
        <f>COUNTIFS(#REF!,TabClienteLocalidade18[[#This Row],[Localidade]],#REF!,TabClienteLocalidade18[[#This Row],[Cliente]],#REF!,TabClienteLocalidade18[[#Headers],[SBDXC-SDX]],#REF!,"ok")</f>
        <v>#REF!</v>
      </c>
      <c r="M236" s="81" t="e">
        <f>SUM(TabClienteLocalidade18[[#This Row],[SBGCL-SCL]:[SBDXC-SDX]])</f>
        <v>#REF!</v>
      </c>
      <c r="N236" s="81" t="e">
        <f>VLOOKUP(#REF!,Tabela20[],4,FALSE)</f>
        <v>#REF!</v>
      </c>
      <c r="O236" s="81"/>
      <c r="P236" s="24" t="str">
        <f>IF(TabClienteLocalidade18[[#This Row],[Cliente]]="","",TabClienteLocalidade18[[#This Row],[Cliente]]&amp;"-"&amp;TabClienteLocalidade18[[#This Row],[Localidade]])</f>
        <v>CAGEPA-SANTA HELENA</v>
      </c>
    </row>
    <row r="237" spans="1:16" x14ac:dyDescent="0.25">
      <c r="A237" s="75" t="s">
        <v>1457</v>
      </c>
      <c r="B237" s="77" t="s">
        <v>32</v>
      </c>
      <c r="C237" s="80"/>
      <c r="D237" s="129" t="s">
        <v>503</v>
      </c>
      <c r="E237" s="76" t="s">
        <v>3143</v>
      </c>
      <c r="F237" s="76"/>
      <c r="G237" s="78" t="e">
        <f>COUNTIFS(#REF!,TabClienteLocalidade18[[#This Row],[Localidade]],#REF!,TabClienteLocalidade18[[#This Row],[Cliente]],#REF!,TabClienteLocalidade18[[#Headers],[SBGCL-SCL]],#REF!,"ok")</f>
        <v>#REF!</v>
      </c>
      <c r="H237" s="81" t="e">
        <f>COUNTIFS(#REF!,TabClienteLocalidade18[[#This Row],[Localidade]],#REF!,TabClienteLocalidade18[[#This Row],[Cliente]],#REF!,TabClienteLocalidade18[[#Headers],[SBDPT-SPT]],#REF!,"ok")</f>
        <v>#REF!</v>
      </c>
      <c r="I237" s="81" t="e">
        <f>COUNTIFS(#REF!,TabClienteLocalidade18[[#This Row],[Localidade]],#REF!,TabClienteLocalidade18[[#This Row],[Cliente]],#REF!,TabClienteLocalidade18[[#Headers],[SBPAC-SPC]],#REF!,"ok")</f>
        <v>#REF!</v>
      </c>
      <c r="J237" s="81" t="e">
        <f>COUNTIFS(#REF!,TabClienteLocalidade18[[#This Row],[Localidade]],#REF!,TabClienteLocalidade18[[#This Row],[Cliente]],#REF!,TabClienteLocalidade18[[#Headers],[SBSEG-MCA]],#REF!,"ok")</f>
        <v>#REF!</v>
      </c>
      <c r="K237" s="81" t="e">
        <f>COUNTIFS(#REF!,TabClienteLocalidade18[[#This Row],[Localidade]],#REF!,TabClienteLocalidade18[[#This Row],[Cliente]],#REF!,TabClienteLocalidade18[[#Headers],[SBDSD-SDS]],#REF!,"ok")</f>
        <v>#REF!</v>
      </c>
      <c r="L237" s="81" t="e">
        <f>COUNTIFS(#REF!,TabClienteLocalidade18[[#This Row],[Localidade]],#REF!,TabClienteLocalidade18[[#This Row],[Cliente]],#REF!,TabClienteLocalidade18[[#Headers],[SBDXC-SDX]],#REF!,"ok")</f>
        <v>#REF!</v>
      </c>
      <c r="M237" s="81" t="e">
        <f>SUM(TabClienteLocalidade18[[#This Row],[SBGCL-SCL]:[SBDXC-SDX]])</f>
        <v>#REF!</v>
      </c>
      <c r="N237" s="81" t="e">
        <f>VLOOKUP(#REF!,Tabela20[],4,FALSE)</f>
        <v>#REF!</v>
      </c>
      <c r="O237" s="81"/>
      <c r="P237" s="24" t="str">
        <f>IF(TabClienteLocalidade18[[#This Row],[Cliente]]="","",TabClienteLocalidade18[[#This Row],[Cliente]]&amp;"-"&amp;TabClienteLocalidade18[[#This Row],[Localidade]])</f>
        <v>CAGEPA-SANTA LUZIA</v>
      </c>
    </row>
    <row r="238" spans="1:16" x14ac:dyDescent="0.25">
      <c r="A238" s="2" t="s">
        <v>553</v>
      </c>
      <c r="B238" s="5" t="s">
        <v>32</v>
      </c>
      <c r="C238" s="5" t="s">
        <v>616</v>
      </c>
      <c r="D238" s="129" t="s">
        <v>504</v>
      </c>
      <c r="E238" s="76" t="s">
        <v>3143</v>
      </c>
      <c r="F238" s="76"/>
      <c r="G238" s="78" t="e">
        <f>COUNTIFS(#REF!,TabClienteLocalidade18[[#This Row],[Localidade]],#REF!,TabClienteLocalidade18[[#This Row],[Cliente]],#REF!,TabClienteLocalidade18[[#Headers],[SBGCL-SCL]],#REF!,"ok")</f>
        <v>#REF!</v>
      </c>
      <c r="H238" s="5" t="e">
        <f>COUNTIFS(#REF!,TabClienteLocalidade18[[#This Row],[Localidade]],#REF!,TabClienteLocalidade18[[#This Row],[Cliente]],#REF!,TabClienteLocalidade18[[#Headers],[SBDPT-SPT]],#REF!,"ok")</f>
        <v>#REF!</v>
      </c>
      <c r="I238" s="5" t="e">
        <f>COUNTIFS(#REF!,TabClienteLocalidade18[[#This Row],[Localidade]],#REF!,TabClienteLocalidade18[[#This Row],[Cliente]],#REF!,TabClienteLocalidade18[[#Headers],[SBPAC-SPC]],#REF!,"ok")</f>
        <v>#REF!</v>
      </c>
      <c r="J238" s="5" t="e">
        <f>COUNTIFS(#REF!,TabClienteLocalidade18[[#This Row],[Localidade]],#REF!,TabClienteLocalidade18[[#This Row],[Cliente]],#REF!,TabClienteLocalidade18[[#Headers],[SBSEG-MCA]],#REF!,"ok")</f>
        <v>#REF!</v>
      </c>
      <c r="K238" s="5" t="e">
        <f>COUNTIFS(#REF!,TabClienteLocalidade18[[#This Row],[Localidade]],#REF!,TabClienteLocalidade18[[#This Row],[Cliente]],#REF!,TabClienteLocalidade18[[#Headers],[SBDSD-SDS]],#REF!,"ok")</f>
        <v>#REF!</v>
      </c>
      <c r="L238" s="5" t="e">
        <f>COUNTIFS(#REF!,TabClienteLocalidade18[[#This Row],[Localidade]],#REF!,TabClienteLocalidade18[[#This Row],[Cliente]],#REF!,TabClienteLocalidade18[[#Headers],[SBDXC-SDX]],#REF!,"ok")</f>
        <v>#REF!</v>
      </c>
      <c r="M238" s="24" t="e">
        <f>SUM(TabClienteLocalidade18[[#This Row],[SBGCL-SCL]:[SBDXC-SDX]])</f>
        <v>#REF!</v>
      </c>
      <c r="N238" s="24" t="e">
        <f>VLOOKUP(#REF!,Tabela20[],4,FALSE)</f>
        <v>#REF!</v>
      </c>
      <c r="O238" s="68">
        <v>10</v>
      </c>
      <c r="P238" s="24" t="str">
        <f>IF(TabClienteLocalidade18[[#This Row],[Cliente]]="","",TabClienteLocalidade18[[#This Row],[Cliente]]&amp;"-"&amp;TabClienteLocalidade18[[#This Row],[Localidade]])</f>
        <v>CAGEPA-SANTA RITA</v>
      </c>
    </row>
    <row r="239" spans="1:16" x14ac:dyDescent="0.25">
      <c r="A239" s="75" t="s">
        <v>1458</v>
      </c>
      <c r="B239" s="77" t="s">
        <v>32</v>
      </c>
      <c r="C239" s="80"/>
      <c r="D239" s="129" t="s">
        <v>505</v>
      </c>
      <c r="E239" s="76" t="s">
        <v>3143</v>
      </c>
      <c r="F239" s="76"/>
      <c r="G239" s="78" t="e">
        <f>COUNTIFS(#REF!,TabClienteLocalidade18[[#This Row],[Localidade]],#REF!,TabClienteLocalidade18[[#This Row],[Cliente]],#REF!,TabClienteLocalidade18[[#Headers],[SBGCL-SCL]],#REF!,"ok")</f>
        <v>#REF!</v>
      </c>
      <c r="H239" s="81" t="e">
        <f>COUNTIFS(#REF!,TabClienteLocalidade18[[#This Row],[Localidade]],#REF!,TabClienteLocalidade18[[#This Row],[Cliente]],#REF!,TabClienteLocalidade18[[#Headers],[SBDPT-SPT]],#REF!,"ok")</f>
        <v>#REF!</v>
      </c>
      <c r="I239" s="81" t="e">
        <f>COUNTIFS(#REF!,TabClienteLocalidade18[[#This Row],[Localidade]],#REF!,TabClienteLocalidade18[[#This Row],[Cliente]],#REF!,TabClienteLocalidade18[[#Headers],[SBPAC-SPC]],#REF!,"ok")</f>
        <v>#REF!</v>
      </c>
      <c r="J239" s="81" t="e">
        <f>COUNTIFS(#REF!,TabClienteLocalidade18[[#This Row],[Localidade]],#REF!,TabClienteLocalidade18[[#This Row],[Cliente]],#REF!,TabClienteLocalidade18[[#Headers],[SBSEG-MCA]],#REF!,"ok")</f>
        <v>#REF!</v>
      </c>
      <c r="K239" s="81" t="e">
        <f>COUNTIFS(#REF!,TabClienteLocalidade18[[#This Row],[Localidade]],#REF!,TabClienteLocalidade18[[#This Row],[Cliente]],#REF!,TabClienteLocalidade18[[#Headers],[SBDSD-SDS]],#REF!,"ok")</f>
        <v>#REF!</v>
      </c>
      <c r="L239" s="81" t="e">
        <f>COUNTIFS(#REF!,TabClienteLocalidade18[[#This Row],[Localidade]],#REF!,TabClienteLocalidade18[[#This Row],[Cliente]],#REF!,TabClienteLocalidade18[[#Headers],[SBDXC-SDX]],#REF!,"ok")</f>
        <v>#REF!</v>
      </c>
      <c r="M239" s="81" t="e">
        <f>SUM(TabClienteLocalidade18[[#This Row],[SBGCL-SCL]:[SBDXC-SDX]])</f>
        <v>#REF!</v>
      </c>
      <c r="N239" s="81" t="e">
        <f>VLOOKUP(#REF!,Tabela20[],4,FALSE)</f>
        <v>#REF!</v>
      </c>
      <c r="O239" s="81"/>
      <c r="P239" s="24" t="str">
        <f>IF(TabClienteLocalidade18[[#This Row],[Cliente]]="","",TabClienteLocalidade18[[#This Row],[Cliente]]&amp;"-"&amp;TabClienteLocalidade18[[#This Row],[Localidade]])</f>
        <v>CAGEPA-SANTA TEREZINHA</v>
      </c>
    </row>
    <row r="240" spans="1:16" x14ac:dyDescent="0.25">
      <c r="A240" s="75" t="s">
        <v>1459</v>
      </c>
      <c r="B240" s="77" t="s">
        <v>32</v>
      </c>
      <c r="C240" s="80"/>
      <c r="D240" s="129" t="s">
        <v>388</v>
      </c>
      <c r="E240" s="76" t="s">
        <v>3143</v>
      </c>
      <c r="F240" s="76"/>
      <c r="G240" s="78" t="e">
        <f>COUNTIFS(#REF!,TabClienteLocalidade18[[#This Row],[Localidade]],#REF!,TabClienteLocalidade18[[#This Row],[Cliente]],#REF!,TabClienteLocalidade18[[#Headers],[SBGCL-SCL]],#REF!,"ok")</f>
        <v>#REF!</v>
      </c>
      <c r="H240" s="81" t="e">
        <f>COUNTIFS(#REF!,TabClienteLocalidade18[[#This Row],[Localidade]],#REF!,TabClienteLocalidade18[[#This Row],[Cliente]],#REF!,TabClienteLocalidade18[[#Headers],[SBDPT-SPT]],#REF!,"ok")</f>
        <v>#REF!</v>
      </c>
      <c r="I240" s="81" t="e">
        <f>COUNTIFS(#REF!,TabClienteLocalidade18[[#This Row],[Localidade]],#REF!,TabClienteLocalidade18[[#This Row],[Cliente]],#REF!,TabClienteLocalidade18[[#Headers],[SBPAC-SPC]],#REF!,"ok")</f>
        <v>#REF!</v>
      </c>
      <c r="J240" s="81" t="e">
        <f>COUNTIFS(#REF!,TabClienteLocalidade18[[#This Row],[Localidade]],#REF!,TabClienteLocalidade18[[#This Row],[Cliente]],#REF!,TabClienteLocalidade18[[#Headers],[SBSEG-MCA]],#REF!,"ok")</f>
        <v>#REF!</v>
      </c>
      <c r="K240" s="81" t="e">
        <f>COUNTIFS(#REF!,TabClienteLocalidade18[[#This Row],[Localidade]],#REF!,TabClienteLocalidade18[[#This Row],[Cliente]],#REF!,TabClienteLocalidade18[[#Headers],[SBDSD-SDS]],#REF!,"ok")</f>
        <v>#REF!</v>
      </c>
      <c r="L240" s="81" t="e">
        <f>COUNTIFS(#REF!,TabClienteLocalidade18[[#This Row],[Localidade]],#REF!,TabClienteLocalidade18[[#This Row],[Cliente]],#REF!,TabClienteLocalidade18[[#Headers],[SBDXC-SDX]],#REF!,"ok")</f>
        <v>#REF!</v>
      </c>
      <c r="M240" s="81" t="e">
        <f>SUM(TabClienteLocalidade18[[#This Row],[SBGCL-SCL]:[SBDXC-SDX]])</f>
        <v>#REF!</v>
      </c>
      <c r="N240" s="81" t="e">
        <f>VLOOKUP(#REF!,Tabela20[],4,FALSE)</f>
        <v>#REF!</v>
      </c>
      <c r="O240" s="81"/>
      <c r="P240" s="24" t="str">
        <f>IF(TabClienteLocalidade18[[#This Row],[Cliente]]="","",TabClienteLocalidade18[[#This Row],[Cliente]]&amp;"-"&amp;TabClienteLocalidade18[[#This Row],[Localidade]])</f>
        <v>CAGEPA-SANTANA DE MANGUEIRA</v>
      </c>
    </row>
    <row r="241" spans="1:16" x14ac:dyDescent="0.25">
      <c r="A241" s="75" t="s">
        <v>1460</v>
      </c>
      <c r="B241" s="77" t="s">
        <v>32</v>
      </c>
      <c r="C241" s="80"/>
      <c r="D241" s="19" t="s">
        <v>506</v>
      </c>
      <c r="E241" s="76" t="s">
        <v>3143</v>
      </c>
      <c r="F241" s="76"/>
      <c r="G241" s="78" t="e">
        <f>COUNTIFS(#REF!,TabClienteLocalidade18[[#This Row],[Localidade]],#REF!,TabClienteLocalidade18[[#This Row],[Cliente]],#REF!,TabClienteLocalidade18[[#Headers],[SBGCL-SCL]],#REF!,"ok")</f>
        <v>#REF!</v>
      </c>
      <c r="H241" s="81" t="e">
        <f>COUNTIFS(#REF!,TabClienteLocalidade18[[#This Row],[Localidade]],#REF!,TabClienteLocalidade18[[#This Row],[Cliente]],#REF!,TabClienteLocalidade18[[#Headers],[SBDPT-SPT]],#REF!,"ok")</f>
        <v>#REF!</v>
      </c>
      <c r="I241" s="81" t="e">
        <f>COUNTIFS(#REF!,TabClienteLocalidade18[[#This Row],[Localidade]],#REF!,TabClienteLocalidade18[[#This Row],[Cliente]],#REF!,TabClienteLocalidade18[[#Headers],[SBPAC-SPC]],#REF!,"ok")</f>
        <v>#REF!</v>
      </c>
      <c r="J241" s="81" t="e">
        <f>COUNTIFS(#REF!,TabClienteLocalidade18[[#This Row],[Localidade]],#REF!,TabClienteLocalidade18[[#This Row],[Cliente]],#REF!,TabClienteLocalidade18[[#Headers],[SBSEG-MCA]],#REF!,"ok")</f>
        <v>#REF!</v>
      </c>
      <c r="K241" s="81" t="e">
        <f>COUNTIFS(#REF!,TabClienteLocalidade18[[#This Row],[Localidade]],#REF!,TabClienteLocalidade18[[#This Row],[Cliente]],#REF!,TabClienteLocalidade18[[#Headers],[SBDSD-SDS]],#REF!,"ok")</f>
        <v>#REF!</v>
      </c>
      <c r="L241" s="81" t="e">
        <f>COUNTIFS(#REF!,TabClienteLocalidade18[[#This Row],[Localidade]],#REF!,TabClienteLocalidade18[[#This Row],[Cliente]],#REF!,TabClienteLocalidade18[[#Headers],[SBDXC-SDX]],#REF!,"ok")</f>
        <v>#REF!</v>
      </c>
      <c r="M241" s="81" t="e">
        <f>SUM(TabClienteLocalidade18[[#This Row],[SBGCL-SCL]:[SBDXC-SDX]])</f>
        <v>#REF!</v>
      </c>
      <c r="N241" s="81" t="e">
        <f>VLOOKUP(#REF!,Tabela20[],4,FALSE)</f>
        <v>#REF!</v>
      </c>
      <c r="O241" s="81"/>
      <c r="P241" s="24" t="str">
        <f>IF(TabClienteLocalidade18[[#This Row],[Cliente]]="","",TabClienteLocalidade18[[#This Row],[Cliente]]&amp;"-"&amp;TabClienteLocalidade18[[#This Row],[Localidade]])</f>
        <v>CAGEPA-SANTANA DOS GARROTES</v>
      </c>
    </row>
    <row r="242" spans="1:16" x14ac:dyDescent="0.25">
      <c r="A242" s="75" t="s">
        <v>1461</v>
      </c>
      <c r="B242" s="77" t="s">
        <v>32</v>
      </c>
      <c r="C242" s="80"/>
      <c r="D242" s="19" t="s">
        <v>1518</v>
      </c>
      <c r="E242" s="76" t="s">
        <v>3143</v>
      </c>
      <c r="F242" s="76"/>
      <c r="G242" s="78" t="e">
        <f>COUNTIFS(#REF!,TabClienteLocalidade18[[#This Row],[Localidade]],#REF!,TabClienteLocalidade18[[#This Row],[Cliente]],#REF!,TabClienteLocalidade18[[#Headers],[SBGCL-SCL]],#REF!,"ok")</f>
        <v>#REF!</v>
      </c>
      <c r="H242" s="81" t="e">
        <f>COUNTIFS(#REF!,TabClienteLocalidade18[[#This Row],[Localidade]],#REF!,TabClienteLocalidade18[[#This Row],[Cliente]],#REF!,TabClienteLocalidade18[[#Headers],[SBDPT-SPT]],#REF!,"ok")</f>
        <v>#REF!</v>
      </c>
      <c r="I242" s="81" t="e">
        <f>COUNTIFS(#REF!,TabClienteLocalidade18[[#This Row],[Localidade]],#REF!,TabClienteLocalidade18[[#This Row],[Cliente]],#REF!,TabClienteLocalidade18[[#Headers],[SBPAC-SPC]],#REF!,"ok")</f>
        <v>#REF!</v>
      </c>
      <c r="J242" s="81" t="e">
        <f>COUNTIFS(#REF!,TabClienteLocalidade18[[#This Row],[Localidade]],#REF!,TabClienteLocalidade18[[#This Row],[Cliente]],#REF!,TabClienteLocalidade18[[#Headers],[SBSEG-MCA]],#REF!,"ok")</f>
        <v>#REF!</v>
      </c>
      <c r="K242" s="81" t="e">
        <f>COUNTIFS(#REF!,TabClienteLocalidade18[[#This Row],[Localidade]],#REF!,TabClienteLocalidade18[[#This Row],[Cliente]],#REF!,TabClienteLocalidade18[[#Headers],[SBDSD-SDS]],#REF!,"ok")</f>
        <v>#REF!</v>
      </c>
      <c r="L242" s="81" t="e">
        <f>COUNTIFS(#REF!,TabClienteLocalidade18[[#This Row],[Localidade]],#REF!,TabClienteLocalidade18[[#This Row],[Cliente]],#REF!,TabClienteLocalidade18[[#Headers],[SBDXC-SDX]],#REF!,"ok")</f>
        <v>#REF!</v>
      </c>
      <c r="M242" s="81" t="e">
        <f>SUM(TabClienteLocalidade18[[#This Row],[SBGCL-SCL]:[SBDXC-SDX]])</f>
        <v>#REF!</v>
      </c>
      <c r="N242" s="81" t="e">
        <f>VLOOKUP(#REF!,Tabela20[],4,FALSE)</f>
        <v>#REF!</v>
      </c>
      <c r="O242" s="81"/>
      <c r="P242" s="24" t="str">
        <f>IF(TabClienteLocalidade18[[#This Row],[Cliente]]="","",TabClienteLocalidade18[[#This Row],[Cliente]]&amp;"-"&amp;TabClienteLocalidade18[[#This Row],[Localidade]])</f>
        <v>CAGEPA-SAO BENTINHO</v>
      </c>
    </row>
    <row r="243" spans="1:16" x14ac:dyDescent="0.25">
      <c r="A243" s="75" t="s">
        <v>1462</v>
      </c>
      <c r="B243" s="77" t="s">
        <v>32</v>
      </c>
      <c r="C243" s="80"/>
      <c r="D243" s="19" t="s">
        <v>1519</v>
      </c>
      <c r="E243" s="76" t="s">
        <v>3143</v>
      </c>
      <c r="F243" s="76"/>
      <c r="G243" s="78" t="e">
        <f>COUNTIFS(#REF!,TabClienteLocalidade18[[#This Row],[Localidade]],#REF!,TabClienteLocalidade18[[#This Row],[Cliente]],#REF!,TabClienteLocalidade18[[#Headers],[SBGCL-SCL]],#REF!,"ok")</f>
        <v>#REF!</v>
      </c>
      <c r="H243" s="81" t="e">
        <f>COUNTIFS(#REF!,TabClienteLocalidade18[[#This Row],[Localidade]],#REF!,TabClienteLocalidade18[[#This Row],[Cliente]],#REF!,TabClienteLocalidade18[[#Headers],[SBDPT-SPT]],#REF!,"ok")</f>
        <v>#REF!</v>
      </c>
      <c r="I243" s="81" t="e">
        <f>COUNTIFS(#REF!,TabClienteLocalidade18[[#This Row],[Localidade]],#REF!,TabClienteLocalidade18[[#This Row],[Cliente]],#REF!,TabClienteLocalidade18[[#Headers],[SBPAC-SPC]],#REF!,"ok")</f>
        <v>#REF!</v>
      </c>
      <c r="J243" s="81" t="e">
        <f>COUNTIFS(#REF!,TabClienteLocalidade18[[#This Row],[Localidade]],#REF!,TabClienteLocalidade18[[#This Row],[Cliente]],#REF!,TabClienteLocalidade18[[#Headers],[SBSEG-MCA]],#REF!,"ok")</f>
        <v>#REF!</v>
      </c>
      <c r="K243" s="81" t="e">
        <f>COUNTIFS(#REF!,TabClienteLocalidade18[[#This Row],[Localidade]],#REF!,TabClienteLocalidade18[[#This Row],[Cliente]],#REF!,TabClienteLocalidade18[[#Headers],[SBDSD-SDS]],#REF!,"ok")</f>
        <v>#REF!</v>
      </c>
      <c r="L243" s="81" t="e">
        <f>COUNTIFS(#REF!,TabClienteLocalidade18[[#This Row],[Localidade]],#REF!,TabClienteLocalidade18[[#This Row],[Cliente]],#REF!,TabClienteLocalidade18[[#Headers],[SBDXC-SDX]],#REF!,"ok")</f>
        <v>#REF!</v>
      </c>
      <c r="M243" s="81" t="e">
        <f>SUM(TabClienteLocalidade18[[#This Row],[SBGCL-SCL]:[SBDXC-SDX]])</f>
        <v>#REF!</v>
      </c>
      <c r="N243" s="81" t="e">
        <f>VLOOKUP(#REF!,Tabela20[],4,FALSE)</f>
        <v>#REF!</v>
      </c>
      <c r="O243" s="81"/>
      <c r="P243" s="24" t="str">
        <f>IF(TabClienteLocalidade18[[#This Row],[Cliente]]="","",TabClienteLocalidade18[[#This Row],[Cliente]]&amp;"-"&amp;TabClienteLocalidade18[[#This Row],[Localidade]])</f>
        <v>CAGEPA-SAO BENTO</v>
      </c>
    </row>
    <row r="244" spans="1:16" x14ac:dyDescent="0.25">
      <c r="A244" s="75" t="s">
        <v>1463</v>
      </c>
      <c r="B244" s="77" t="s">
        <v>32</v>
      </c>
      <c r="C244" s="80"/>
      <c r="D244" s="19" t="s">
        <v>1520</v>
      </c>
      <c r="E244" s="76" t="s">
        <v>3143</v>
      </c>
      <c r="F244" s="76"/>
      <c r="G244" s="78" t="e">
        <f>COUNTIFS(#REF!,TabClienteLocalidade18[[#This Row],[Localidade]],#REF!,TabClienteLocalidade18[[#This Row],[Cliente]],#REF!,TabClienteLocalidade18[[#Headers],[SBGCL-SCL]],#REF!,"ok")</f>
        <v>#REF!</v>
      </c>
      <c r="H244" s="81" t="e">
        <f>COUNTIFS(#REF!,TabClienteLocalidade18[[#This Row],[Localidade]],#REF!,TabClienteLocalidade18[[#This Row],[Cliente]],#REF!,TabClienteLocalidade18[[#Headers],[SBDPT-SPT]],#REF!,"ok")</f>
        <v>#REF!</v>
      </c>
      <c r="I244" s="81" t="e">
        <f>COUNTIFS(#REF!,TabClienteLocalidade18[[#This Row],[Localidade]],#REF!,TabClienteLocalidade18[[#This Row],[Cliente]],#REF!,TabClienteLocalidade18[[#Headers],[SBPAC-SPC]],#REF!,"ok")</f>
        <v>#REF!</v>
      </c>
      <c r="J244" s="81" t="e">
        <f>COUNTIFS(#REF!,TabClienteLocalidade18[[#This Row],[Localidade]],#REF!,TabClienteLocalidade18[[#This Row],[Cliente]],#REF!,TabClienteLocalidade18[[#Headers],[SBSEG-MCA]],#REF!,"ok")</f>
        <v>#REF!</v>
      </c>
      <c r="K244" s="81" t="e">
        <f>COUNTIFS(#REF!,TabClienteLocalidade18[[#This Row],[Localidade]],#REF!,TabClienteLocalidade18[[#This Row],[Cliente]],#REF!,TabClienteLocalidade18[[#Headers],[SBDSD-SDS]],#REF!,"ok")</f>
        <v>#REF!</v>
      </c>
      <c r="L244" s="81" t="e">
        <f>COUNTIFS(#REF!,TabClienteLocalidade18[[#This Row],[Localidade]],#REF!,TabClienteLocalidade18[[#This Row],[Cliente]],#REF!,TabClienteLocalidade18[[#Headers],[SBDXC-SDX]],#REF!,"ok")</f>
        <v>#REF!</v>
      </c>
      <c r="M244" s="81" t="e">
        <f>SUM(TabClienteLocalidade18[[#This Row],[SBGCL-SCL]:[SBDXC-SDX]])</f>
        <v>#REF!</v>
      </c>
      <c r="N244" s="81" t="e">
        <f>VLOOKUP(#REF!,Tabela20[],4,FALSE)</f>
        <v>#REF!</v>
      </c>
      <c r="O244" s="81"/>
      <c r="P244" s="24" t="str">
        <f>IF(TabClienteLocalidade18[[#This Row],[Cliente]]="","",TabClienteLocalidade18[[#This Row],[Cliente]]&amp;"-"&amp;TabClienteLocalidade18[[#This Row],[Localidade]])</f>
        <v>CAGEPA-SAO DOMINGOS</v>
      </c>
    </row>
    <row r="245" spans="1:16" x14ac:dyDescent="0.25">
      <c r="A245" s="75" t="s">
        <v>1464</v>
      </c>
      <c r="B245" s="77" t="s">
        <v>32</v>
      </c>
      <c r="C245" s="80"/>
      <c r="D245" s="19" t="s">
        <v>1521</v>
      </c>
      <c r="E245" s="76" t="s">
        <v>3143</v>
      </c>
      <c r="F245" s="76"/>
      <c r="G245" s="78" t="e">
        <f>COUNTIFS(#REF!,TabClienteLocalidade18[[#This Row],[Localidade]],#REF!,TabClienteLocalidade18[[#This Row],[Cliente]],#REF!,TabClienteLocalidade18[[#Headers],[SBGCL-SCL]],#REF!,"ok")</f>
        <v>#REF!</v>
      </c>
      <c r="H245" s="81" t="e">
        <f>COUNTIFS(#REF!,TabClienteLocalidade18[[#This Row],[Localidade]],#REF!,TabClienteLocalidade18[[#This Row],[Cliente]],#REF!,TabClienteLocalidade18[[#Headers],[SBDPT-SPT]],#REF!,"ok")</f>
        <v>#REF!</v>
      </c>
      <c r="I245" s="81" t="e">
        <f>COUNTIFS(#REF!,TabClienteLocalidade18[[#This Row],[Localidade]],#REF!,TabClienteLocalidade18[[#This Row],[Cliente]],#REF!,TabClienteLocalidade18[[#Headers],[SBPAC-SPC]],#REF!,"ok")</f>
        <v>#REF!</v>
      </c>
      <c r="J245" s="81" t="e">
        <f>COUNTIFS(#REF!,TabClienteLocalidade18[[#This Row],[Localidade]],#REF!,TabClienteLocalidade18[[#This Row],[Cliente]],#REF!,TabClienteLocalidade18[[#Headers],[SBSEG-MCA]],#REF!,"ok")</f>
        <v>#REF!</v>
      </c>
      <c r="K245" s="81" t="e">
        <f>COUNTIFS(#REF!,TabClienteLocalidade18[[#This Row],[Localidade]],#REF!,TabClienteLocalidade18[[#This Row],[Cliente]],#REF!,TabClienteLocalidade18[[#Headers],[SBDSD-SDS]],#REF!,"ok")</f>
        <v>#REF!</v>
      </c>
      <c r="L245" s="81" t="e">
        <f>COUNTIFS(#REF!,TabClienteLocalidade18[[#This Row],[Localidade]],#REF!,TabClienteLocalidade18[[#This Row],[Cliente]],#REF!,TabClienteLocalidade18[[#Headers],[SBDXC-SDX]],#REF!,"ok")</f>
        <v>#REF!</v>
      </c>
      <c r="M245" s="81" t="e">
        <f>SUM(TabClienteLocalidade18[[#This Row],[SBGCL-SCL]:[SBDXC-SDX]])</f>
        <v>#REF!</v>
      </c>
      <c r="N245" s="81" t="e">
        <f>VLOOKUP(#REF!,Tabela20[],4,FALSE)</f>
        <v>#REF!</v>
      </c>
      <c r="O245" s="81"/>
      <c r="P245" s="24" t="str">
        <f>IF(TabClienteLocalidade18[[#This Row],[Cliente]]="","",TabClienteLocalidade18[[#This Row],[Cliente]]&amp;"-"&amp;TabClienteLocalidade18[[#This Row],[Localidade]])</f>
        <v>CAGEPA-SAO GONÇALO</v>
      </c>
    </row>
    <row r="246" spans="1:16" x14ac:dyDescent="0.25">
      <c r="A246" s="75" t="s">
        <v>1465</v>
      </c>
      <c r="B246" s="77" t="s">
        <v>32</v>
      </c>
      <c r="C246" s="80"/>
      <c r="D246" s="19" t="s">
        <v>1522</v>
      </c>
      <c r="E246" s="76" t="s">
        <v>3143</v>
      </c>
      <c r="F246" s="76"/>
      <c r="G246" s="78" t="e">
        <f>COUNTIFS(#REF!,TabClienteLocalidade18[[#This Row],[Localidade]],#REF!,TabClienteLocalidade18[[#This Row],[Cliente]],#REF!,TabClienteLocalidade18[[#Headers],[SBGCL-SCL]],#REF!,"ok")</f>
        <v>#REF!</v>
      </c>
      <c r="H246" s="81" t="e">
        <f>COUNTIFS(#REF!,TabClienteLocalidade18[[#This Row],[Localidade]],#REF!,TabClienteLocalidade18[[#This Row],[Cliente]],#REF!,TabClienteLocalidade18[[#Headers],[SBDPT-SPT]],#REF!,"ok")</f>
        <v>#REF!</v>
      </c>
      <c r="I246" s="81" t="e">
        <f>COUNTIFS(#REF!,TabClienteLocalidade18[[#This Row],[Localidade]],#REF!,TabClienteLocalidade18[[#This Row],[Cliente]],#REF!,TabClienteLocalidade18[[#Headers],[SBPAC-SPC]],#REF!,"ok")</f>
        <v>#REF!</v>
      </c>
      <c r="J246" s="81" t="e">
        <f>COUNTIFS(#REF!,TabClienteLocalidade18[[#This Row],[Localidade]],#REF!,TabClienteLocalidade18[[#This Row],[Cliente]],#REF!,TabClienteLocalidade18[[#Headers],[SBSEG-MCA]],#REF!,"ok")</f>
        <v>#REF!</v>
      </c>
      <c r="K246" s="81" t="e">
        <f>COUNTIFS(#REF!,TabClienteLocalidade18[[#This Row],[Localidade]],#REF!,TabClienteLocalidade18[[#This Row],[Cliente]],#REF!,TabClienteLocalidade18[[#Headers],[SBDSD-SDS]],#REF!,"ok")</f>
        <v>#REF!</v>
      </c>
      <c r="L246" s="81" t="e">
        <f>COUNTIFS(#REF!,TabClienteLocalidade18[[#This Row],[Localidade]],#REF!,TabClienteLocalidade18[[#This Row],[Cliente]],#REF!,TabClienteLocalidade18[[#Headers],[SBDXC-SDX]],#REF!,"ok")</f>
        <v>#REF!</v>
      </c>
      <c r="M246" s="81" t="e">
        <f>SUM(TabClienteLocalidade18[[#This Row],[SBGCL-SCL]:[SBDXC-SDX]])</f>
        <v>#REF!</v>
      </c>
      <c r="N246" s="81" t="e">
        <f>VLOOKUP(#REF!,Tabela20[],4,FALSE)</f>
        <v>#REF!</v>
      </c>
      <c r="O246" s="81"/>
      <c r="P246" s="24" t="str">
        <f>IF(TabClienteLocalidade18[[#This Row],[Cliente]]="","",TabClienteLocalidade18[[#This Row],[Cliente]]&amp;"-"&amp;TabClienteLocalidade18[[#This Row],[Localidade]])</f>
        <v>CAGEPA-SAO JOAO DO CARIRI</v>
      </c>
    </row>
    <row r="247" spans="1:16" x14ac:dyDescent="0.25">
      <c r="A247" s="75" t="s">
        <v>1469</v>
      </c>
      <c r="B247" s="77" t="s">
        <v>32</v>
      </c>
      <c r="C247" s="80"/>
      <c r="D247" s="19" t="s">
        <v>1895</v>
      </c>
      <c r="E247" s="76" t="s">
        <v>3143</v>
      </c>
      <c r="F247" s="76"/>
      <c r="G247" s="78" t="e">
        <f>COUNTIFS(#REF!,TabClienteLocalidade18[[#This Row],[Localidade]],#REF!,TabClienteLocalidade18[[#This Row],[Cliente]],#REF!,TabClienteLocalidade18[[#Headers],[SBGCL-SCL]],#REF!,"ok")</f>
        <v>#REF!</v>
      </c>
      <c r="H247" s="81" t="e">
        <f>COUNTIFS(#REF!,TabClienteLocalidade18[[#This Row],[Localidade]],#REF!,TabClienteLocalidade18[[#This Row],[Cliente]],#REF!,TabClienteLocalidade18[[#Headers],[SBDPT-SPT]],#REF!,"ok")</f>
        <v>#REF!</v>
      </c>
      <c r="I247" s="81" t="e">
        <f>COUNTIFS(#REF!,TabClienteLocalidade18[[#This Row],[Localidade]],#REF!,TabClienteLocalidade18[[#This Row],[Cliente]],#REF!,TabClienteLocalidade18[[#Headers],[SBPAC-SPC]],#REF!,"ok")</f>
        <v>#REF!</v>
      </c>
      <c r="J247" s="81" t="e">
        <f>COUNTIFS(#REF!,TabClienteLocalidade18[[#This Row],[Localidade]],#REF!,TabClienteLocalidade18[[#This Row],[Cliente]],#REF!,TabClienteLocalidade18[[#Headers],[SBSEG-MCA]],#REF!,"ok")</f>
        <v>#REF!</v>
      </c>
      <c r="K247" s="81" t="e">
        <f>COUNTIFS(#REF!,TabClienteLocalidade18[[#This Row],[Localidade]],#REF!,TabClienteLocalidade18[[#This Row],[Cliente]],#REF!,TabClienteLocalidade18[[#Headers],[SBDSD-SDS]],#REF!,"ok")</f>
        <v>#REF!</v>
      </c>
      <c r="L247" s="81" t="e">
        <f>COUNTIFS(#REF!,TabClienteLocalidade18[[#This Row],[Localidade]],#REF!,TabClienteLocalidade18[[#This Row],[Cliente]],#REF!,TabClienteLocalidade18[[#Headers],[SBDXC-SDX]],#REF!,"ok")</f>
        <v>#REF!</v>
      </c>
      <c r="M247" s="81" t="e">
        <f>SUM(TabClienteLocalidade18[[#This Row],[SBGCL-SCL]:[SBDXC-SDX]])</f>
        <v>#REF!</v>
      </c>
      <c r="N247" s="81" t="e">
        <f>VLOOKUP(#REF!,Tabela20[],4,FALSE)</f>
        <v>#REF!</v>
      </c>
      <c r="O247" s="81"/>
      <c r="P247" s="24" t="str">
        <f>IF(TabClienteLocalidade18[[#This Row],[Cliente]]="","",TabClienteLocalidade18[[#This Row],[Cliente]]&amp;"-"&amp;TabClienteLocalidade18[[#This Row],[Localidade]])</f>
        <v>CAGEPA-SAO JOAO DO RIO DO PEIXE</v>
      </c>
    </row>
    <row r="248" spans="1:16" x14ac:dyDescent="0.25">
      <c r="A248" s="75" t="s">
        <v>1466</v>
      </c>
      <c r="B248" s="77" t="s">
        <v>32</v>
      </c>
      <c r="C248" s="80"/>
      <c r="D248" s="19" t="s">
        <v>1523</v>
      </c>
      <c r="E248" s="76" t="s">
        <v>3143</v>
      </c>
      <c r="F248" s="76"/>
      <c r="G248" s="78" t="e">
        <f>COUNTIFS(#REF!,TabClienteLocalidade18[[#This Row],[Localidade]],#REF!,TabClienteLocalidade18[[#This Row],[Cliente]],#REF!,TabClienteLocalidade18[[#Headers],[SBGCL-SCL]],#REF!,"ok")</f>
        <v>#REF!</v>
      </c>
      <c r="H248" s="81" t="e">
        <f>COUNTIFS(#REF!,TabClienteLocalidade18[[#This Row],[Localidade]],#REF!,TabClienteLocalidade18[[#This Row],[Cliente]],#REF!,TabClienteLocalidade18[[#Headers],[SBDPT-SPT]],#REF!,"ok")</f>
        <v>#REF!</v>
      </c>
      <c r="I248" s="81" t="e">
        <f>COUNTIFS(#REF!,TabClienteLocalidade18[[#This Row],[Localidade]],#REF!,TabClienteLocalidade18[[#This Row],[Cliente]],#REF!,TabClienteLocalidade18[[#Headers],[SBPAC-SPC]],#REF!,"ok")</f>
        <v>#REF!</v>
      </c>
      <c r="J248" s="81" t="e">
        <f>COUNTIFS(#REF!,TabClienteLocalidade18[[#This Row],[Localidade]],#REF!,TabClienteLocalidade18[[#This Row],[Cliente]],#REF!,TabClienteLocalidade18[[#Headers],[SBSEG-MCA]],#REF!,"ok")</f>
        <v>#REF!</v>
      </c>
      <c r="K248" s="81" t="e">
        <f>COUNTIFS(#REF!,TabClienteLocalidade18[[#This Row],[Localidade]],#REF!,TabClienteLocalidade18[[#This Row],[Cliente]],#REF!,TabClienteLocalidade18[[#Headers],[SBDSD-SDS]],#REF!,"ok")</f>
        <v>#REF!</v>
      </c>
      <c r="L248" s="81" t="e">
        <f>COUNTIFS(#REF!,TabClienteLocalidade18[[#This Row],[Localidade]],#REF!,TabClienteLocalidade18[[#This Row],[Cliente]],#REF!,TabClienteLocalidade18[[#Headers],[SBDXC-SDX]],#REF!,"ok")</f>
        <v>#REF!</v>
      </c>
      <c r="M248" s="81" t="e">
        <f>SUM(TabClienteLocalidade18[[#This Row],[SBGCL-SCL]:[SBDXC-SDX]])</f>
        <v>#REF!</v>
      </c>
      <c r="N248" s="81" t="e">
        <f>VLOOKUP(#REF!,Tabela20[],4,FALSE)</f>
        <v>#REF!</v>
      </c>
      <c r="O248" s="81"/>
      <c r="P248" s="24" t="str">
        <f>IF(TabClienteLocalidade18[[#This Row],[Cliente]]="","",TabClienteLocalidade18[[#This Row],[Cliente]]&amp;"-"&amp;TabClienteLocalidade18[[#This Row],[Localidade]])</f>
        <v>CAGEPA-SAO JOSE DE CAIANA</v>
      </c>
    </row>
    <row r="249" spans="1:16" x14ac:dyDescent="0.25">
      <c r="A249" s="75" t="s">
        <v>1467</v>
      </c>
      <c r="B249" s="77" t="s">
        <v>32</v>
      </c>
      <c r="C249" s="80"/>
      <c r="D249" s="19" t="s">
        <v>1537</v>
      </c>
      <c r="E249" s="76" t="s">
        <v>3143</v>
      </c>
      <c r="F249" s="76"/>
      <c r="G249" s="78" t="e">
        <f>COUNTIFS(#REF!,TabClienteLocalidade18[[#This Row],[Localidade]],#REF!,TabClienteLocalidade18[[#This Row],[Cliente]],#REF!,TabClienteLocalidade18[[#Headers],[SBGCL-SCL]],#REF!,"ok")</f>
        <v>#REF!</v>
      </c>
      <c r="H249" s="81" t="e">
        <f>COUNTIFS(#REF!,TabClienteLocalidade18[[#This Row],[Localidade]],#REF!,TabClienteLocalidade18[[#This Row],[Cliente]],#REF!,TabClienteLocalidade18[[#Headers],[SBDPT-SPT]],#REF!,"ok")</f>
        <v>#REF!</v>
      </c>
      <c r="I249" s="81" t="e">
        <f>COUNTIFS(#REF!,TabClienteLocalidade18[[#This Row],[Localidade]],#REF!,TabClienteLocalidade18[[#This Row],[Cliente]],#REF!,TabClienteLocalidade18[[#Headers],[SBPAC-SPC]],#REF!,"ok")</f>
        <v>#REF!</v>
      </c>
      <c r="J249" s="81" t="e">
        <f>COUNTIFS(#REF!,TabClienteLocalidade18[[#This Row],[Localidade]],#REF!,TabClienteLocalidade18[[#This Row],[Cliente]],#REF!,TabClienteLocalidade18[[#Headers],[SBSEG-MCA]],#REF!,"ok")</f>
        <v>#REF!</v>
      </c>
      <c r="K249" s="81" t="e">
        <f>COUNTIFS(#REF!,TabClienteLocalidade18[[#This Row],[Localidade]],#REF!,TabClienteLocalidade18[[#This Row],[Cliente]],#REF!,TabClienteLocalidade18[[#Headers],[SBDSD-SDS]],#REF!,"ok")</f>
        <v>#REF!</v>
      </c>
      <c r="L249" s="81" t="e">
        <f>COUNTIFS(#REF!,TabClienteLocalidade18[[#This Row],[Localidade]],#REF!,TabClienteLocalidade18[[#This Row],[Cliente]],#REF!,TabClienteLocalidade18[[#Headers],[SBDXC-SDX]],#REF!,"ok")</f>
        <v>#REF!</v>
      </c>
      <c r="M249" s="81" t="e">
        <f>SUM(TabClienteLocalidade18[[#This Row],[SBGCL-SCL]:[SBDXC-SDX]])</f>
        <v>#REF!</v>
      </c>
      <c r="N249" s="81" t="e">
        <f>VLOOKUP(#REF!,Tabela20[],4,FALSE)</f>
        <v>#REF!</v>
      </c>
      <c r="O249" s="81"/>
      <c r="P249" s="24" t="str">
        <f>IF(TabClienteLocalidade18[[#This Row],[Cliente]]="","",TabClienteLocalidade18[[#This Row],[Cliente]]&amp;"-"&amp;TabClienteLocalidade18[[#This Row],[Localidade]])</f>
        <v>CAGEPA-SAO JOSE DE ESPINHARAS</v>
      </c>
    </row>
    <row r="250" spans="1:16" x14ac:dyDescent="0.25">
      <c r="A250" s="75" t="s">
        <v>1468</v>
      </c>
      <c r="B250" s="77" t="s">
        <v>32</v>
      </c>
      <c r="C250" s="80"/>
      <c r="D250" s="19" t="s">
        <v>1538</v>
      </c>
      <c r="E250" s="76" t="s">
        <v>3143</v>
      </c>
      <c r="F250" s="76"/>
      <c r="G250" s="78" t="e">
        <f>COUNTIFS(#REF!,TabClienteLocalidade18[[#This Row],[Localidade]],#REF!,TabClienteLocalidade18[[#This Row],[Cliente]],#REF!,TabClienteLocalidade18[[#Headers],[SBGCL-SCL]],#REF!,"ok")</f>
        <v>#REF!</v>
      </c>
      <c r="H250" s="81" t="e">
        <f>COUNTIFS(#REF!,TabClienteLocalidade18[[#This Row],[Localidade]],#REF!,TabClienteLocalidade18[[#This Row],[Cliente]],#REF!,TabClienteLocalidade18[[#Headers],[SBDPT-SPT]],#REF!,"ok")</f>
        <v>#REF!</v>
      </c>
      <c r="I250" s="81" t="e">
        <f>COUNTIFS(#REF!,TabClienteLocalidade18[[#This Row],[Localidade]],#REF!,TabClienteLocalidade18[[#This Row],[Cliente]],#REF!,TabClienteLocalidade18[[#Headers],[SBPAC-SPC]],#REF!,"ok")</f>
        <v>#REF!</v>
      </c>
      <c r="J250" s="81" t="e">
        <f>COUNTIFS(#REF!,TabClienteLocalidade18[[#This Row],[Localidade]],#REF!,TabClienteLocalidade18[[#This Row],[Cliente]],#REF!,TabClienteLocalidade18[[#Headers],[SBSEG-MCA]],#REF!,"ok")</f>
        <v>#REF!</v>
      </c>
      <c r="K250" s="81" t="e">
        <f>COUNTIFS(#REF!,TabClienteLocalidade18[[#This Row],[Localidade]],#REF!,TabClienteLocalidade18[[#This Row],[Cliente]],#REF!,TabClienteLocalidade18[[#Headers],[SBDSD-SDS]],#REF!,"ok")</f>
        <v>#REF!</v>
      </c>
      <c r="L250" s="81" t="e">
        <f>COUNTIFS(#REF!,TabClienteLocalidade18[[#This Row],[Localidade]],#REF!,TabClienteLocalidade18[[#This Row],[Cliente]],#REF!,TabClienteLocalidade18[[#Headers],[SBDXC-SDX]],#REF!,"ok")</f>
        <v>#REF!</v>
      </c>
      <c r="M250" s="81" t="e">
        <f>SUM(TabClienteLocalidade18[[#This Row],[SBGCL-SCL]:[SBDXC-SDX]])</f>
        <v>#REF!</v>
      </c>
      <c r="N250" s="81" t="e">
        <f>VLOOKUP(#REF!,Tabela20[],4,FALSE)</f>
        <v>#REF!</v>
      </c>
      <c r="O250" s="81"/>
      <c r="P250" s="24" t="str">
        <f>IF(TabClienteLocalidade18[[#This Row],[Cliente]]="","",TabClienteLocalidade18[[#This Row],[Cliente]]&amp;"-"&amp;TabClienteLocalidade18[[#This Row],[Localidade]])</f>
        <v>CAGEPA-SAO JOSE DO BONFIM</v>
      </c>
    </row>
    <row r="251" spans="1:16" x14ac:dyDescent="0.25">
      <c r="A251" s="75" t="s">
        <v>1470</v>
      </c>
      <c r="B251" s="77" t="s">
        <v>32</v>
      </c>
      <c r="C251" s="80"/>
      <c r="D251" s="19" t="s">
        <v>1539</v>
      </c>
      <c r="E251" s="76" t="s">
        <v>3143</v>
      </c>
      <c r="F251" s="76"/>
      <c r="G251" s="78" t="e">
        <f>COUNTIFS(#REF!,TabClienteLocalidade18[[#This Row],[Localidade]],#REF!,TabClienteLocalidade18[[#This Row],[Cliente]],#REF!,TabClienteLocalidade18[[#Headers],[SBGCL-SCL]],#REF!,"ok")</f>
        <v>#REF!</v>
      </c>
      <c r="H251" s="81" t="e">
        <f>COUNTIFS(#REF!,TabClienteLocalidade18[[#This Row],[Localidade]],#REF!,TabClienteLocalidade18[[#This Row],[Cliente]],#REF!,TabClienteLocalidade18[[#Headers],[SBDPT-SPT]],#REF!,"ok")</f>
        <v>#REF!</v>
      </c>
      <c r="I251" s="81" t="e">
        <f>COUNTIFS(#REF!,TabClienteLocalidade18[[#This Row],[Localidade]],#REF!,TabClienteLocalidade18[[#This Row],[Cliente]],#REF!,TabClienteLocalidade18[[#Headers],[SBPAC-SPC]],#REF!,"ok")</f>
        <v>#REF!</v>
      </c>
      <c r="J251" s="81" t="e">
        <f>COUNTIFS(#REF!,TabClienteLocalidade18[[#This Row],[Localidade]],#REF!,TabClienteLocalidade18[[#This Row],[Cliente]],#REF!,TabClienteLocalidade18[[#Headers],[SBSEG-MCA]],#REF!,"ok")</f>
        <v>#REF!</v>
      </c>
      <c r="K251" s="81" t="e">
        <f>COUNTIFS(#REF!,TabClienteLocalidade18[[#This Row],[Localidade]],#REF!,TabClienteLocalidade18[[#This Row],[Cliente]],#REF!,TabClienteLocalidade18[[#Headers],[SBDSD-SDS]],#REF!,"ok")</f>
        <v>#REF!</v>
      </c>
      <c r="L251" s="81" t="e">
        <f>COUNTIFS(#REF!,TabClienteLocalidade18[[#This Row],[Localidade]],#REF!,TabClienteLocalidade18[[#This Row],[Cliente]],#REF!,TabClienteLocalidade18[[#Headers],[SBDXC-SDX]],#REF!,"ok")</f>
        <v>#REF!</v>
      </c>
      <c r="M251" s="81" t="e">
        <f>SUM(TabClienteLocalidade18[[#This Row],[SBGCL-SCL]:[SBDXC-SDX]])</f>
        <v>#REF!</v>
      </c>
      <c r="N251" s="81" t="e">
        <f>VLOOKUP(#REF!,Tabela20[],4,FALSE)</f>
        <v>#REF!</v>
      </c>
      <c r="O251" s="81"/>
      <c r="P251" s="24" t="str">
        <f>IF(TabClienteLocalidade18[[#This Row],[Cliente]]="","",TabClienteLocalidade18[[#This Row],[Cliente]]&amp;"-"&amp;TabClienteLocalidade18[[#This Row],[Localidade]])</f>
        <v>CAGEPA-SAO JOSE DO SABUGI</v>
      </c>
    </row>
    <row r="252" spans="1:16" x14ac:dyDescent="0.25">
      <c r="A252" s="75" t="s">
        <v>1471</v>
      </c>
      <c r="B252" s="77" t="s">
        <v>32</v>
      </c>
      <c r="C252" s="80"/>
      <c r="D252" s="19" t="s">
        <v>1540</v>
      </c>
      <c r="E252" s="76" t="s">
        <v>3143</v>
      </c>
      <c r="F252" s="76"/>
      <c r="G252" s="78" t="e">
        <f>COUNTIFS(#REF!,TabClienteLocalidade18[[#This Row],[Localidade]],#REF!,TabClienteLocalidade18[[#This Row],[Cliente]],#REF!,TabClienteLocalidade18[[#Headers],[SBGCL-SCL]],#REF!,"ok")</f>
        <v>#REF!</v>
      </c>
      <c r="H252" s="81" t="e">
        <f>COUNTIFS(#REF!,TabClienteLocalidade18[[#This Row],[Localidade]],#REF!,TabClienteLocalidade18[[#This Row],[Cliente]],#REF!,TabClienteLocalidade18[[#Headers],[SBDPT-SPT]],#REF!,"ok")</f>
        <v>#REF!</v>
      </c>
      <c r="I252" s="81" t="e">
        <f>COUNTIFS(#REF!,TabClienteLocalidade18[[#This Row],[Localidade]],#REF!,TabClienteLocalidade18[[#This Row],[Cliente]],#REF!,TabClienteLocalidade18[[#Headers],[SBPAC-SPC]],#REF!,"ok")</f>
        <v>#REF!</v>
      </c>
      <c r="J252" s="81" t="e">
        <f>COUNTIFS(#REF!,TabClienteLocalidade18[[#This Row],[Localidade]],#REF!,TabClienteLocalidade18[[#This Row],[Cliente]],#REF!,TabClienteLocalidade18[[#Headers],[SBSEG-MCA]],#REF!,"ok")</f>
        <v>#REF!</v>
      </c>
      <c r="K252" s="81" t="e">
        <f>COUNTIFS(#REF!,TabClienteLocalidade18[[#This Row],[Localidade]],#REF!,TabClienteLocalidade18[[#This Row],[Cliente]],#REF!,TabClienteLocalidade18[[#Headers],[SBDSD-SDS]],#REF!,"ok")</f>
        <v>#REF!</v>
      </c>
      <c r="L252" s="81" t="e">
        <f>COUNTIFS(#REF!,TabClienteLocalidade18[[#This Row],[Localidade]],#REF!,TabClienteLocalidade18[[#This Row],[Cliente]],#REF!,TabClienteLocalidade18[[#Headers],[SBDXC-SDX]],#REF!,"ok")</f>
        <v>#REF!</v>
      </c>
      <c r="M252" s="81" t="e">
        <f>SUM(TabClienteLocalidade18[[#This Row],[SBGCL-SCL]:[SBDXC-SDX]])</f>
        <v>#REF!</v>
      </c>
      <c r="N252" s="81" t="e">
        <f>VLOOKUP(#REF!,Tabela20[],4,FALSE)</f>
        <v>#REF!</v>
      </c>
      <c r="O252" s="81"/>
      <c r="P252" s="24" t="str">
        <f>IF(TabClienteLocalidade18[[#This Row],[Cliente]]="","",TabClienteLocalidade18[[#This Row],[Cliente]]&amp;"-"&amp;TabClienteLocalidade18[[#This Row],[Localidade]])</f>
        <v>CAGEPA-SAO JOSE DOS CORDEIROS</v>
      </c>
    </row>
    <row r="253" spans="1:16" x14ac:dyDescent="0.25">
      <c r="A253" s="75" t="s">
        <v>1472</v>
      </c>
      <c r="B253" s="77" t="s">
        <v>32</v>
      </c>
      <c r="C253" s="80"/>
      <c r="D253" s="19" t="s">
        <v>1541</v>
      </c>
      <c r="E253" s="76" t="s">
        <v>3143</v>
      </c>
      <c r="F253" s="76"/>
      <c r="G253" s="78" t="e">
        <f>COUNTIFS(#REF!,TabClienteLocalidade18[[#This Row],[Localidade]],#REF!,TabClienteLocalidade18[[#This Row],[Cliente]],#REF!,TabClienteLocalidade18[[#Headers],[SBGCL-SCL]],#REF!,"ok")</f>
        <v>#REF!</v>
      </c>
      <c r="H253" s="81" t="e">
        <f>COUNTIFS(#REF!,TabClienteLocalidade18[[#This Row],[Localidade]],#REF!,TabClienteLocalidade18[[#This Row],[Cliente]],#REF!,TabClienteLocalidade18[[#Headers],[SBDPT-SPT]],#REF!,"ok")</f>
        <v>#REF!</v>
      </c>
      <c r="I253" s="81" t="e">
        <f>COUNTIFS(#REF!,TabClienteLocalidade18[[#This Row],[Localidade]],#REF!,TabClienteLocalidade18[[#This Row],[Cliente]],#REF!,TabClienteLocalidade18[[#Headers],[SBPAC-SPC]],#REF!,"ok")</f>
        <v>#REF!</v>
      </c>
      <c r="J253" s="81" t="e">
        <f>COUNTIFS(#REF!,TabClienteLocalidade18[[#This Row],[Localidade]],#REF!,TabClienteLocalidade18[[#This Row],[Cliente]],#REF!,TabClienteLocalidade18[[#Headers],[SBSEG-MCA]],#REF!,"ok")</f>
        <v>#REF!</v>
      </c>
      <c r="K253" s="81" t="e">
        <f>COUNTIFS(#REF!,TabClienteLocalidade18[[#This Row],[Localidade]],#REF!,TabClienteLocalidade18[[#This Row],[Cliente]],#REF!,TabClienteLocalidade18[[#Headers],[SBDSD-SDS]],#REF!,"ok")</f>
        <v>#REF!</v>
      </c>
      <c r="L253" s="81" t="e">
        <f>COUNTIFS(#REF!,TabClienteLocalidade18[[#This Row],[Localidade]],#REF!,TabClienteLocalidade18[[#This Row],[Cliente]],#REF!,TabClienteLocalidade18[[#Headers],[SBDXC-SDX]],#REF!,"ok")</f>
        <v>#REF!</v>
      </c>
      <c r="M253" s="81" t="e">
        <f>SUM(TabClienteLocalidade18[[#This Row],[SBGCL-SCL]:[SBDXC-SDX]])</f>
        <v>#REF!</v>
      </c>
      <c r="N253" s="81" t="e">
        <f>VLOOKUP(#REF!,Tabela20[],4,FALSE)</f>
        <v>#REF!</v>
      </c>
      <c r="O253" s="81"/>
      <c r="P253" s="24" t="str">
        <f>IF(TabClienteLocalidade18[[#This Row],[Cliente]]="","",TabClienteLocalidade18[[#This Row],[Cliente]]&amp;"-"&amp;TabClienteLocalidade18[[#This Row],[Localidade]])</f>
        <v>CAGEPA-SAO JOSE LAGOA TAPADA</v>
      </c>
    </row>
    <row r="254" spans="1:16" x14ac:dyDescent="0.25">
      <c r="A254" s="75" t="s">
        <v>1473</v>
      </c>
      <c r="B254" s="77" t="s">
        <v>32</v>
      </c>
      <c r="C254" s="80"/>
      <c r="D254" s="19" t="s">
        <v>1542</v>
      </c>
      <c r="E254" s="76" t="s">
        <v>3143</v>
      </c>
      <c r="F254" s="76"/>
      <c r="G254" s="78" t="e">
        <f>COUNTIFS(#REF!,TabClienteLocalidade18[[#This Row],[Localidade]],#REF!,TabClienteLocalidade18[[#This Row],[Cliente]],#REF!,TabClienteLocalidade18[[#Headers],[SBGCL-SCL]],#REF!,"ok")</f>
        <v>#REF!</v>
      </c>
      <c r="H254" s="81" t="e">
        <f>COUNTIFS(#REF!,TabClienteLocalidade18[[#This Row],[Localidade]],#REF!,TabClienteLocalidade18[[#This Row],[Cliente]],#REF!,TabClienteLocalidade18[[#Headers],[SBDPT-SPT]],#REF!,"ok")</f>
        <v>#REF!</v>
      </c>
      <c r="I254" s="81" t="e">
        <f>COUNTIFS(#REF!,TabClienteLocalidade18[[#This Row],[Localidade]],#REF!,TabClienteLocalidade18[[#This Row],[Cliente]],#REF!,TabClienteLocalidade18[[#Headers],[SBPAC-SPC]],#REF!,"ok")</f>
        <v>#REF!</v>
      </c>
      <c r="J254" s="81" t="e">
        <f>COUNTIFS(#REF!,TabClienteLocalidade18[[#This Row],[Localidade]],#REF!,TabClienteLocalidade18[[#This Row],[Cliente]],#REF!,TabClienteLocalidade18[[#Headers],[SBSEG-MCA]],#REF!,"ok")</f>
        <v>#REF!</v>
      </c>
      <c r="K254" s="81" t="e">
        <f>COUNTIFS(#REF!,TabClienteLocalidade18[[#This Row],[Localidade]],#REF!,TabClienteLocalidade18[[#This Row],[Cliente]],#REF!,TabClienteLocalidade18[[#Headers],[SBDSD-SDS]],#REF!,"ok")</f>
        <v>#REF!</v>
      </c>
      <c r="L254" s="81" t="e">
        <f>COUNTIFS(#REF!,TabClienteLocalidade18[[#This Row],[Localidade]],#REF!,TabClienteLocalidade18[[#This Row],[Cliente]],#REF!,TabClienteLocalidade18[[#Headers],[SBDXC-SDX]],#REF!,"ok")</f>
        <v>#REF!</v>
      </c>
      <c r="M254" s="81" t="e">
        <f>SUM(TabClienteLocalidade18[[#This Row],[SBGCL-SCL]:[SBDXC-SDX]])</f>
        <v>#REF!</v>
      </c>
      <c r="N254" s="81" t="e">
        <f>VLOOKUP(#REF!,Tabela20[],4,FALSE)</f>
        <v>#REF!</v>
      </c>
      <c r="O254" s="81"/>
      <c r="P254" s="24" t="str">
        <f>IF(TabClienteLocalidade18[[#This Row],[Cliente]]="","",TabClienteLocalidade18[[#This Row],[Cliente]]&amp;"-"&amp;TabClienteLocalidade18[[#This Row],[Localidade]])</f>
        <v>CAGEPA-SAO JOSE PIRANHAS</v>
      </c>
    </row>
    <row r="255" spans="1:16" x14ac:dyDescent="0.25">
      <c r="A255" s="75" t="s">
        <v>1474</v>
      </c>
      <c r="B255" s="77" t="s">
        <v>32</v>
      </c>
      <c r="C255" s="80"/>
      <c r="D255" s="19" t="s">
        <v>1524</v>
      </c>
      <c r="E255" s="76" t="s">
        <v>3143</v>
      </c>
      <c r="F255" s="76"/>
      <c r="G255" s="78" t="e">
        <f>COUNTIFS(#REF!,TabClienteLocalidade18[[#This Row],[Localidade]],#REF!,TabClienteLocalidade18[[#This Row],[Cliente]],#REF!,TabClienteLocalidade18[[#Headers],[SBGCL-SCL]],#REF!,"ok")</f>
        <v>#REF!</v>
      </c>
      <c r="H255" s="81" t="e">
        <f>COUNTIFS(#REF!,TabClienteLocalidade18[[#This Row],[Localidade]],#REF!,TabClienteLocalidade18[[#This Row],[Cliente]],#REF!,TabClienteLocalidade18[[#Headers],[SBDPT-SPT]],#REF!,"ok")</f>
        <v>#REF!</v>
      </c>
      <c r="I255" s="81" t="e">
        <f>COUNTIFS(#REF!,TabClienteLocalidade18[[#This Row],[Localidade]],#REF!,TabClienteLocalidade18[[#This Row],[Cliente]],#REF!,TabClienteLocalidade18[[#Headers],[SBPAC-SPC]],#REF!,"ok")</f>
        <v>#REF!</v>
      </c>
      <c r="J255" s="81" t="e">
        <f>COUNTIFS(#REF!,TabClienteLocalidade18[[#This Row],[Localidade]],#REF!,TabClienteLocalidade18[[#This Row],[Cliente]],#REF!,TabClienteLocalidade18[[#Headers],[SBSEG-MCA]],#REF!,"ok")</f>
        <v>#REF!</v>
      </c>
      <c r="K255" s="81" t="e">
        <f>COUNTIFS(#REF!,TabClienteLocalidade18[[#This Row],[Localidade]],#REF!,TabClienteLocalidade18[[#This Row],[Cliente]],#REF!,TabClienteLocalidade18[[#Headers],[SBDSD-SDS]],#REF!,"ok")</f>
        <v>#REF!</v>
      </c>
      <c r="L255" s="81" t="e">
        <f>COUNTIFS(#REF!,TabClienteLocalidade18[[#This Row],[Localidade]],#REF!,TabClienteLocalidade18[[#This Row],[Cliente]],#REF!,TabClienteLocalidade18[[#Headers],[SBDXC-SDX]],#REF!,"ok")</f>
        <v>#REF!</v>
      </c>
      <c r="M255" s="81" t="e">
        <f>SUM(TabClienteLocalidade18[[#This Row],[SBGCL-SCL]:[SBDXC-SDX]])</f>
        <v>#REF!</v>
      </c>
      <c r="N255" s="81" t="e">
        <f>VLOOKUP(#REF!,Tabela20[],4,FALSE)</f>
        <v>#REF!</v>
      </c>
      <c r="O255" s="81"/>
      <c r="P255" s="24" t="str">
        <f>IF(TabClienteLocalidade18[[#This Row],[Cliente]]="","",TabClienteLocalidade18[[#This Row],[Cliente]]&amp;"-"&amp;TabClienteLocalidade18[[#This Row],[Localidade]])</f>
        <v>CAGEPA-SAO MAMEDE</v>
      </c>
    </row>
    <row r="256" spans="1:16" x14ac:dyDescent="0.25">
      <c r="A256" s="75" t="s">
        <v>1475</v>
      </c>
      <c r="B256" s="77" t="s">
        <v>32</v>
      </c>
      <c r="C256" s="80"/>
      <c r="D256" s="19" t="s">
        <v>1512</v>
      </c>
      <c r="E256" s="76" t="s">
        <v>3143</v>
      </c>
      <c r="F256" s="76"/>
      <c r="G256" s="78" t="e">
        <f>COUNTIFS(#REF!,TabClienteLocalidade18[[#This Row],[Localidade]],#REF!,TabClienteLocalidade18[[#This Row],[Cliente]],#REF!,TabClienteLocalidade18[[#Headers],[SBGCL-SCL]],#REF!,"ok")</f>
        <v>#REF!</v>
      </c>
      <c r="H256" s="81" t="e">
        <f>COUNTIFS(#REF!,TabClienteLocalidade18[[#This Row],[Localidade]],#REF!,TabClienteLocalidade18[[#This Row],[Cliente]],#REF!,TabClienteLocalidade18[[#Headers],[SBDPT-SPT]],#REF!,"ok")</f>
        <v>#REF!</v>
      </c>
      <c r="I256" s="81" t="e">
        <f>COUNTIFS(#REF!,TabClienteLocalidade18[[#This Row],[Localidade]],#REF!,TabClienteLocalidade18[[#This Row],[Cliente]],#REF!,TabClienteLocalidade18[[#Headers],[SBPAC-SPC]],#REF!,"ok")</f>
        <v>#REF!</v>
      </c>
      <c r="J256" s="81" t="e">
        <f>COUNTIFS(#REF!,TabClienteLocalidade18[[#This Row],[Localidade]],#REF!,TabClienteLocalidade18[[#This Row],[Cliente]],#REF!,TabClienteLocalidade18[[#Headers],[SBSEG-MCA]],#REF!,"ok")</f>
        <v>#REF!</v>
      </c>
      <c r="K256" s="81" t="e">
        <f>COUNTIFS(#REF!,TabClienteLocalidade18[[#This Row],[Localidade]],#REF!,TabClienteLocalidade18[[#This Row],[Cliente]],#REF!,TabClienteLocalidade18[[#Headers],[SBDSD-SDS]],#REF!,"ok")</f>
        <v>#REF!</v>
      </c>
      <c r="L256" s="81" t="e">
        <f>COUNTIFS(#REF!,TabClienteLocalidade18[[#This Row],[Localidade]],#REF!,TabClienteLocalidade18[[#This Row],[Cliente]],#REF!,TabClienteLocalidade18[[#Headers],[SBDXC-SDX]],#REF!,"ok")</f>
        <v>#REF!</v>
      </c>
      <c r="M256" s="81" t="e">
        <f>SUM(TabClienteLocalidade18[[#This Row],[SBGCL-SCL]:[SBDXC-SDX]])</f>
        <v>#REF!</v>
      </c>
      <c r="N256" s="81" t="e">
        <f>VLOOKUP(#REF!,Tabela20[],4,FALSE)</f>
        <v>#REF!</v>
      </c>
      <c r="O256" s="81"/>
      <c r="P256" s="24" t="str">
        <f>IF(TabClienteLocalidade18[[#This Row],[Cliente]]="","",TabClienteLocalidade18[[#This Row],[Cliente]]&amp;"-"&amp;TabClienteLocalidade18[[#This Row],[Localidade]])</f>
        <v>CAGEPA-SAO MIGUEL</v>
      </c>
    </row>
    <row r="257" spans="1:16" x14ac:dyDescent="0.25">
      <c r="A257" s="2" t="s">
        <v>1108</v>
      </c>
      <c r="B257" s="47" t="s">
        <v>32</v>
      </c>
      <c r="C257" s="47" t="s">
        <v>161</v>
      </c>
      <c r="D257" s="19" t="s">
        <v>1525</v>
      </c>
      <c r="E257" s="76" t="s">
        <v>3143</v>
      </c>
      <c r="F257" s="76"/>
      <c r="G257" s="78" t="e">
        <f>COUNTIFS(#REF!,TabClienteLocalidade18[[#This Row],[Localidade]],#REF!,TabClienteLocalidade18[[#This Row],[Cliente]],#REF!,TabClienteLocalidade18[[#Headers],[SBGCL-SCL]],#REF!,"ok")</f>
        <v>#REF!</v>
      </c>
      <c r="H257" s="48" t="e">
        <f>COUNTIFS(#REF!,TabClienteLocalidade18[[#This Row],[Localidade]],#REF!,TabClienteLocalidade18[[#This Row],[Cliente]],#REF!,TabClienteLocalidade18[[#Headers],[SBDPT-SPT]],#REF!,"ok")</f>
        <v>#REF!</v>
      </c>
      <c r="I257" s="48" t="e">
        <f>COUNTIFS(#REF!,TabClienteLocalidade18[[#This Row],[Localidade]],#REF!,TabClienteLocalidade18[[#This Row],[Cliente]],#REF!,TabClienteLocalidade18[[#Headers],[SBPAC-SPC]],#REF!,"ok")</f>
        <v>#REF!</v>
      </c>
      <c r="J257" s="48" t="e">
        <f>COUNTIFS(#REF!,TabClienteLocalidade18[[#This Row],[Localidade]],#REF!,TabClienteLocalidade18[[#This Row],[Cliente]],#REF!,TabClienteLocalidade18[[#Headers],[SBSEG-MCA]],#REF!,"ok")</f>
        <v>#REF!</v>
      </c>
      <c r="K257" s="48" t="e">
        <f>COUNTIFS(#REF!,TabClienteLocalidade18[[#This Row],[Localidade]],#REF!,TabClienteLocalidade18[[#This Row],[Cliente]],#REF!,TabClienteLocalidade18[[#Headers],[SBDSD-SDS]],#REF!,"ok")</f>
        <v>#REF!</v>
      </c>
      <c r="L257" s="48" t="e">
        <f>COUNTIFS(#REF!,TabClienteLocalidade18[[#This Row],[Localidade]],#REF!,TabClienteLocalidade18[[#This Row],[Cliente]],#REF!,TabClienteLocalidade18[[#Headers],[SBDXC-SDX]],#REF!,"ok")</f>
        <v>#REF!</v>
      </c>
      <c r="M257" s="48" t="e">
        <f>SUM(TabClienteLocalidade18[[#This Row],[SBGCL-SCL]:[SBDXC-SDX]])</f>
        <v>#REF!</v>
      </c>
      <c r="N257" s="24" t="e">
        <f>VLOOKUP(#REF!,Tabela20[],4,FALSE)</f>
        <v>#REF!</v>
      </c>
      <c r="O257" s="68">
        <v>21</v>
      </c>
      <c r="P257" s="24" t="str">
        <f>IF(TabClienteLocalidade18[[#This Row],[Cliente]]="","",TabClienteLocalidade18[[#This Row],[Cliente]]&amp;"-"&amp;TabClienteLocalidade18[[#This Row],[Localidade]])</f>
        <v>CAGEPA-SAO SEBASTIAO DE LAGOA DE ROÇA</v>
      </c>
    </row>
    <row r="258" spans="1:16" x14ac:dyDescent="0.25">
      <c r="A258" s="75" t="s">
        <v>1476</v>
      </c>
      <c r="B258" s="77" t="s">
        <v>32</v>
      </c>
      <c r="C258" s="80"/>
      <c r="D258" s="19" t="s">
        <v>1543</v>
      </c>
      <c r="E258" s="76" t="s">
        <v>3143</v>
      </c>
      <c r="F258" s="76"/>
      <c r="G258" s="78" t="e">
        <f>COUNTIFS(#REF!,TabClienteLocalidade18[[#This Row],[Localidade]],#REF!,TabClienteLocalidade18[[#This Row],[Cliente]],#REF!,TabClienteLocalidade18[[#Headers],[SBGCL-SCL]],#REF!,"ok")</f>
        <v>#REF!</v>
      </c>
      <c r="H258" s="81" t="e">
        <f>COUNTIFS(#REF!,TabClienteLocalidade18[[#This Row],[Localidade]],#REF!,TabClienteLocalidade18[[#This Row],[Cliente]],#REF!,TabClienteLocalidade18[[#Headers],[SBDPT-SPT]],#REF!,"ok")</f>
        <v>#REF!</v>
      </c>
      <c r="I258" s="81" t="e">
        <f>COUNTIFS(#REF!,TabClienteLocalidade18[[#This Row],[Localidade]],#REF!,TabClienteLocalidade18[[#This Row],[Cliente]],#REF!,TabClienteLocalidade18[[#Headers],[SBPAC-SPC]],#REF!,"ok")</f>
        <v>#REF!</v>
      </c>
      <c r="J258" s="81" t="e">
        <f>COUNTIFS(#REF!,TabClienteLocalidade18[[#This Row],[Localidade]],#REF!,TabClienteLocalidade18[[#This Row],[Cliente]],#REF!,TabClienteLocalidade18[[#Headers],[SBSEG-MCA]],#REF!,"ok")</f>
        <v>#REF!</v>
      </c>
      <c r="K258" s="81" t="e">
        <f>COUNTIFS(#REF!,TabClienteLocalidade18[[#This Row],[Localidade]],#REF!,TabClienteLocalidade18[[#This Row],[Cliente]],#REF!,TabClienteLocalidade18[[#Headers],[SBDSD-SDS]],#REF!,"ok")</f>
        <v>#REF!</v>
      </c>
      <c r="L258" s="81" t="e">
        <f>COUNTIFS(#REF!,TabClienteLocalidade18[[#This Row],[Localidade]],#REF!,TabClienteLocalidade18[[#This Row],[Cliente]],#REF!,TabClienteLocalidade18[[#Headers],[SBDXC-SDX]],#REF!,"ok")</f>
        <v>#REF!</v>
      </c>
      <c r="M258" s="81" t="e">
        <f>SUM(TabClienteLocalidade18[[#This Row],[SBGCL-SCL]:[SBDXC-SDX]])</f>
        <v>#REF!</v>
      </c>
      <c r="N258" s="81" t="e">
        <f>VLOOKUP(#REF!,Tabela20[],4,FALSE)</f>
        <v>#REF!</v>
      </c>
      <c r="O258" s="81"/>
      <c r="P258" s="24" t="str">
        <f>IF(TabClienteLocalidade18[[#This Row],[Cliente]]="","",TabClienteLocalidade18[[#This Row],[Cliente]]&amp;"-"&amp;TabClienteLocalidade18[[#This Row],[Localidade]])</f>
        <v>CAGEPA-SAPE</v>
      </c>
    </row>
    <row r="259" spans="1:16" x14ac:dyDescent="0.25">
      <c r="A259" s="75" t="s">
        <v>1477</v>
      </c>
      <c r="B259" s="77" t="s">
        <v>32</v>
      </c>
      <c r="C259" s="80"/>
      <c r="D259" s="19" t="s">
        <v>507</v>
      </c>
      <c r="E259" s="76" t="s">
        <v>3143</v>
      </c>
      <c r="F259" s="76"/>
      <c r="G259" s="78" t="e">
        <f>COUNTIFS(#REF!,TabClienteLocalidade18[[#This Row],[Localidade]],#REF!,TabClienteLocalidade18[[#This Row],[Cliente]],#REF!,TabClienteLocalidade18[[#Headers],[SBGCL-SCL]],#REF!,"ok")</f>
        <v>#REF!</v>
      </c>
      <c r="H259" s="81" t="e">
        <f>COUNTIFS(#REF!,TabClienteLocalidade18[[#This Row],[Localidade]],#REF!,TabClienteLocalidade18[[#This Row],[Cliente]],#REF!,TabClienteLocalidade18[[#Headers],[SBDPT-SPT]],#REF!,"ok")</f>
        <v>#REF!</v>
      </c>
      <c r="I259" s="81" t="e">
        <f>COUNTIFS(#REF!,TabClienteLocalidade18[[#This Row],[Localidade]],#REF!,TabClienteLocalidade18[[#This Row],[Cliente]],#REF!,TabClienteLocalidade18[[#Headers],[SBPAC-SPC]],#REF!,"ok")</f>
        <v>#REF!</v>
      </c>
      <c r="J259" s="81" t="e">
        <f>COUNTIFS(#REF!,TabClienteLocalidade18[[#This Row],[Localidade]],#REF!,TabClienteLocalidade18[[#This Row],[Cliente]],#REF!,TabClienteLocalidade18[[#Headers],[SBSEG-MCA]],#REF!,"ok")</f>
        <v>#REF!</v>
      </c>
      <c r="K259" s="81" t="e">
        <f>COUNTIFS(#REF!,TabClienteLocalidade18[[#This Row],[Localidade]],#REF!,TabClienteLocalidade18[[#This Row],[Cliente]],#REF!,TabClienteLocalidade18[[#Headers],[SBDSD-SDS]],#REF!,"ok")</f>
        <v>#REF!</v>
      </c>
      <c r="L259" s="81" t="e">
        <f>COUNTIFS(#REF!,TabClienteLocalidade18[[#This Row],[Localidade]],#REF!,TabClienteLocalidade18[[#This Row],[Cliente]],#REF!,TabClienteLocalidade18[[#Headers],[SBDXC-SDX]],#REF!,"ok")</f>
        <v>#REF!</v>
      </c>
      <c r="M259" s="81" t="e">
        <f>SUM(TabClienteLocalidade18[[#This Row],[SBGCL-SCL]:[SBDXC-SDX]])</f>
        <v>#REF!</v>
      </c>
      <c r="N259" s="81" t="e">
        <f>VLOOKUP(#REF!,Tabela20[],4,FALSE)</f>
        <v>#REF!</v>
      </c>
      <c r="O259" s="81"/>
      <c r="P259" s="24" t="str">
        <f>IF(TabClienteLocalidade18[[#This Row],[Cliente]]="","",TabClienteLocalidade18[[#This Row],[Cliente]]&amp;"-"&amp;TabClienteLocalidade18[[#This Row],[Localidade]])</f>
        <v>CAGEPA-SERRA BRANCA</v>
      </c>
    </row>
    <row r="260" spans="1:16" x14ac:dyDescent="0.25">
      <c r="A260" s="75" t="s">
        <v>1478</v>
      </c>
      <c r="B260" s="77" t="s">
        <v>32</v>
      </c>
      <c r="C260" s="80"/>
      <c r="D260" s="19" t="s">
        <v>508</v>
      </c>
      <c r="E260" s="76" t="s">
        <v>3143</v>
      </c>
      <c r="F260" s="76"/>
      <c r="G260" s="78" t="e">
        <f>COUNTIFS(#REF!,TabClienteLocalidade18[[#This Row],[Localidade]],#REF!,TabClienteLocalidade18[[#This Row],[Cliente]],#REF!,TabClienteLocalidade18[[#Headers],[SBGCL-SCL]],#REF!,"ok")</f>
        <v>#REF!</v>
      </c>
      <c r="H260" s="81" t="e">
        <f>COUNTIFS(#REF!,TabClienteLocalidade18[[#This Row],[Localidade]],#REF!,TabClienteLocalidade18[[#This Row],[Cliente]],#REF!,TabClienteLocalidade18[[#Headers],[SBDPT-SPT]],#REF!,"ok")</f>
        <v>#REF!</v>
      </c>
      <c r="I260" s="81" t="e">
        <f>COUNTIFS(#REF!,TabClienteLocalidade18[[#This Row],[Localidade]],#REF!,TabClienteLocalidade18[[#This Row],[Cliente]],#REF!,TabClienteLocalidade18[[#Headers],[SBPAC-SPC]],#REF!,"ok")</f>
        <v>#REF!</v>
      </c>
      <c r="J260" s="81" t="e">
        <f>COUNTIFS(#REF!,TabClienteLocalidade18[[#This Row],[Localidade]],#REF!,TabClienteLocalidade18[[#This Row],[Cliente]],#REF!,TabClienteLocalidade18[[#Headers],[SBSEG-MCA]],#REF!,"ok")</f>
        <v>#REF!</v>
      </c>
      <c r="K260" s="81" t="e">
        <f>COUNTIFS(#REF!,TabClienteLocalidade18[[#This Row],[Localidade]],#REF!,TabClienteLocalidade18[[#This Row],[Cliente]],#REF!,TabClienteLocalidade18[[#Headers],[SBDSD-SDS]],#REF!,"ok")</f>
        <v>#REF!</v>
      </c>
      <c r="L260" s="81" t="e">
        <f>COUNTIFS(#REF!,TabClienteLocalidade18[[#This Row],[Localidade]],#REF!,TabClienteLocalidade18[[#This Row],[Cliente]],#REF!,TabClienteLocalidade18[[#Headers],[SBDXC-SDX]],#REF!,"ok")</f>
        <v>#REF!</v>
      </c>
      <c r="M260" s="81" t="e">
        <f>SUM(TabClienteLocalidade18[[#This Row],[SBGCL-SCL]:[SBDXC-SDX]])</f>
        <v>#REF!</v>
      </c>
      <c r="N260" s="81" t="e">
        <f>VLOOKUP(#REF!,Tabela20[],4,FALSE)</f>
        <v>#REF!</v>
      </c>
      <c r="O260" s="81"/>
      <c r="P260" s="24" t="str">
        <f>IF(TabClienteLocalidade18[[#This Row],[Cliente]]="","",TabClienteLocalidade18[[#This Row],[Cliente]]&amp;"-"&amp;TabClienteLocalidade18[[#This Row],[Localidade]])</f>
        <v>CAGEPA-SERRA GRANDE</v>
      </c>
    </row>
    <row r="261" spans="1:16" x14ac:dyDescent="0.25">
      <c r="A261" s="75" t="s">
        <v>1479</v>
      </c>
      <c r="B261" s="77" t="s">
        <v>32</v>
      </c>
      <c r="C261" s="80"/>
      <c r="D261" s="19" t="s">
        <v>509</v>
      </c>
      <c r="E261" s="76" t="s">
        <v>3143</v>
      </c>
      <c r="F261" s="76"/>
      <c r="G261" s="78" t="e">
        <f>COUNTIFS(#REF!,TabClienteLocalidade18[[#This Row],[Localidade]],#REF!,TabClienteLocalidade18[[#This Row],[Cliente]],#REF!,TabClienteLocalidade18[[#Headers],[SBGCL-SCL]],#REF!,"ok")</f>
        <v>#REF!</v>
      </c>
      <c r="H261" s="81" t="e">
        <f>COUNTIFS(#REF!,TabClienteLocalidade18[[#This Row],[Localidade]],#REF!,TabClienteLocalidade18[[#This Row],[Cliente]],#REF!,TabClienteLocalidade18[[#Headers],[SBDPT-SPT]],#REF!,"ok")</f>
        <v>#REF!</v>
      </c>
      <c r="I261" s="81" t="e">
        <f>COUNTIFS(#REF!,TabClienteLocalidade18[[#This Row],[Localidade]],#REF!,TabClienteLocalidade18[[#This Row],[Cliente]],#REF!,TabClienteLocalidade18[[#Headers],[SBPAC-SPC]],#REF!,"ok")</f>
        <v>#REF!</v>
      </c>
      <c r="J261" s="81" t="e">
        <f>COUNTIFS(#REF!,TabClienteLocalidade18[[#This Row],[Localidade]],#REF!,TabClienteLocalidade18[[#This Row],[Cliente]],#REF!,TabClienteLocalidade18[[#Headers],[SBSEG-MCA]],#REF!,"ok")</f>
        <v>#REF!</v>
      </c>
      <c r="K261" s="81" t="e">
        <f>COUNTIFS(#REF!,TabClienteLocalidade18[[#This Row],[Localidade]],#REF!,TabClienteLocalidade18[[#This Row],[Cliente]],#REF!,TabClienteLocalidade18[[#Headers],[SBDSD-SDS]],#REF!,"ok")</f>
        <v>#REF!</v>
      </c>
      <c r="L261" s="81" t="e">
        <f>COUNTIFS(#REF!,TabClienteLocalidade18[[#This Row],[Localidade]],#REF!,TabClienteLocalidade18[[#This Row],[Cliente]],#REF!,TabClienteLocalidade18[[#Headers],[SBDXC-SDX]],#REF!,"ok")</f>
        <v>#REF!</v>
      </c>
      <c r="M261" s="81" t="e">
        <f>SUM(TabClienteLocalidade18[[#This Row],[SBGCL-SCL]:[SBDXC-SDX]])</f>
        <v>#REF!</v>
      </c>
      <c r="N261" s="81" t="e">
        <f>VLOOKUP(#REF!,Tabela20[],4,FALSE)</f>
        <v>#REF!</v>
      </c>
      <c r="O261" s="81"/>
      <c r="P261" s="24" t="str">
        <f>IF(TabClienteLocalidade18[[#This Row],[Cliente]]="","",TabClienteLocalidade18[[#This Row],[Cliente]]&amp;"-"&amp;TabClienteLocalidade18[[#This Row],[Localidade]])</f>
        <v>CAGEPA-SERRA REDONDA</v>
      </c>
    </row>
    <row r="262" spans="1:16" x14ac:dyDescent="0.25">
      <c r="A262" s="75" t="s">
        <v>1480</v>
      </c>
      <c r="B262" s="77" t="s">
        <v>32</v>
      </c>
      <c r="C262" s="80"/>
      <c r="D262" s="19" t="s">
        <v>510</v>
      </c>
      <c r="E262" s="76" t="s">
        <v>3143</v>
      </c>
      <c r="F262" s="76"/>
      <c r="G262" s="78" t="e">
        <f>COUNTIFS(#REF!,TabClienteLocalidade18[[#This Row],[Localidade]],#REF!,TabClienteLocalidade18[[#This Row],[Cliente]],#REF!,TabClienteLocalidade18[[#Headers],[SBGCL-SCL]],#REF!,"ok")</f>
        <v>#REF!</v>
      </c>
      <c r="H262" s="81" t="e">
        <f>COUNTIFS(#REF!,TabClienteLocalidade18[[#This Row],[Localidade]],#REF!,TabClienteLocalidade18[[#This Row],[Cliente]],#REF!,TabClienteLocalidade18[[#Headers],[SBDPT-SPT]],#REF!,"ok")</f>
        <v>#REF!</v>
      </c>
      <c r="I262" s="81" t="e">
        <f>COUNTIFS(#REF!,TabClienteLocalidade18[[#This Row],[Localidade]],#REF!,TabClienteLocalidade18[[#This Row],[Cliente]],#REF!,TabClienteLocalidade18[[#Headers],[SBPAC-SPC]],#REF!,"ok")</f>
        <v>#REF!</v>
      </c>
      <c r="J262" s="81" t="e">
        <f>COUNTIFS(#REF!,TabClienteLocalidade18[[#This Row],[Localidade]],#REF!,TabClienteLocalidade18[[#This Row],[Cliente]],#REF!,TabClienteLocalidade18[[#Headers],[SBSEG-MCA]],#REF!,"ok")</f>
        <v>#REF!</v>
      </c>
      <c r="K262" s="81" t="e">
        <f>COUNTIFS(#REF!,TabClienteLocalidade18[[#This Row],[Localidade]],#REF!,TabClienteLocalidade18[[#This Row],[Cliente]],#REF!,TabClienteLocalidade18[[#Headers],[SBDSD-SDS]],#REF!,"ok")</f>
        <v>#REF!</v>
      </c>
      <c r="L262" s="81" t="e">
        <f>COUNTIFS(#REF!,TabClienteLocalidade18[[#This Row],[Localidade]],#REF!,TabClienteLocalidade18[[#This Row],[Cliente]],#REF!,TabClienteLocalidade18[[#Headers],[SBDXC-SDX]],#REF!,"ok")</f>
        <v>#REF!</v>
      </c>
      <c r="M262" s="81" t="e">
        <f>SUM(TabClienteLocalidade18[[#This Row],[SBGCL-SCL]:[SBDXC-SDX]])</f>
        <v>#REF!</v>
      </c>
      <c r="N262" s="81" t="e">
        <f>VLOOKUP(#REF!,Tabela20[],4,FALSE)</f>
        <v>#REF!</v>
      </c>
      <c r="O262" s="81"/>
      <c r="P262" s="24" t="str">
        <f>IF(TabClienteLocalidade18[[#This Row],[Cliente]]="","",TabClienteLocalidade18[[#This Row],[Cliente]]&amp;"-"&amp;TabClienteLocalidade18[[#This Row],[Localidade]])</f>
        <v>CAGEPA-SERRARIA</v>
      </c>
    </row>
    <row r="263" spans="1:16" x14ac:dyDescent="0.25">
      <c r="A263" s="75" t="s">
        <v>1481</v>
      </c>
      <c r="B263" s="77" t="s">
        <v>32</v>
      </c>
      <c r="C263" s="80"/>
      <c r="D263" s="19" t="s">
        <v>1579</v>
      </c>
      <c r="E263" s="76" t="s">
        <v>3143</v>
      </c>
      <c r="F263" s="76"/>
      <c r="G263" s="78" t="e">
        <f>COUNTIFS(#REF!,TabClienteLocalidade18[[#This Row],[Localidade]],#REF!,TabClienteLocalidade18[[#This Row],[Cliente]],#REF!,TabClienteLocalidade18[[#Headers],[SBGCL-SCL]],#REF!,"ok")</f>
        <v>#REF!</v>
      </c>
      <c r="H263" s="81" t="e">
        <f>COUNTIFS(#REF!,TabClienteLocalidade18[[#This Row],[Localidade]],#REF!,TabClienteLocalidade18[[#This Row],[Cliente]],#REF!,TabClienteLocalidade18[[#Headers],[SBDPT-SPT]],#REF!,"ok")</f>
        <v>#REF!</v>
      </c>
      <c r="I263" s="81" t="e">
        <f>COUNTIFS(#REF!,TabClienteLocalidade18[[#This Row],[Localidade]],#REF!,TabClienteLocalidade18[[#This Row],[Cliente]],#REF!,TabClienteLocalidade18[[#Headers],[SBPAC-SPC]],#REF!,"ok")</f>
        <v>#REF!</v>
      </c>
      <c r="J263" s="81" t="e">
        <f>COUNTIFS(#REF!,TabClienteLocalidade18[[#This Row],[Localidade]],#REF!,TabClienteLocalidade18[[#This Row],[Cliente]],#REF!,TabClienteLocalidade18[[#Headers],[SBSEG-MCA]],#REF!,"ok")</f>
        <v>#REF!</v>
      </c>
      <c r="K263" s="81" t="e">
        <f>COUNTIFS(#REF!,TabClienteLocalidade18[[#This Row],[Localidade]],#REF!,TabClienteLocalidade18[[#This Row],[Cliente]],#REF!,TabClienteLocalidade18[[#Headers],[SBDSD-SDS]],#REF!,"ok")</f>
        <v>#REF!</v>
      </c>
      <c r="L263" s="81" t="e">
        <f>COUNTIFS(#REF!,TabClienteLocalidade18[[#This Row],[Localidade]],#REF!,TabClienteLocalidade18[[#This Row],[Cliente]],#REF!,TabClienteLocalidade18[[#Headers],[SBDXC-SDX]],#REF!,"ok")</f>
        <v>#REF!</v>
      </c>
      <c r="M263" s="81" t="e">
        <f>SUM(TabClienteLocalidade18[[#This Row],[SBGCL-SCL]:[SBDXC-SDX]])</f>
        <v>#REF!</v>
      </c>
      <c r="N263" s="81" t="e">
        <f>VLOOKUP(#REF!,Tabela20[],4,FALSE)</f>
        <v>#REF!</v>
      </c>
      <c r="O263" s="81"/>
      <c r="P263" s="24" t="str">
        <f>IF(TabClienteLocalidade18[[#This Row],[Cliente]]="","",TabClienteLocalidade18[[#This Row],[Cliente]]&amp;"-"&amp;TabClienteLocalidade18[[#This Row],[Localidade]])</f>
        <v>CAGEPA-SOLANEA</v>
      </c>
    </row>
    <row r="264" spans="1:16" x14ac:dyDescent="0.25">
      <c r="A264" s="75" t="s">
        <v>1482</v>
      </c>
      <c r="B264" s="77" t="s">
        <v>32</v>
      </c>
      <c r="C264" s="80"/>
      <c r="D264" s="19" t="s">
        <v>128</v>
      </c>
      <c r="E264" s="76" t="s">
        <v>3143</v>
      </c>
      <c r="F264" s="76"/>
      <c r="G264" s="78" t="e">
        <f>COUNTIFS(#REF!,TabClienteLocalidade18[[#This Row],[Localidade]],#REF!,TabClienteLocalidade18[[#This Row],[Cliente]],#REF!,TabClienteLocalidade18[[#Headers],[SBGCL-SCL]],#REF!,"ok")</f>
        <v>#REF!</v>
      </c>
      <c r="H264" s="81" t="e">
        <f>COUNTIFS(#REF!,TabClienteLocalidade18[[#This Row],[Localidade]],#REF!,TabClienteLocalidade18[[#This Row],[Cliente]],#REF!,TabClienteLocalidade18[[#Headers],[SBDPT-SPT]],#REF!,"ok")</f>
        <v>#REF!</v>
      </c>
      <c r="I264" s="81" t="e">
        <f>COUNTIFS(#REF!,TabClienteLocalidade18[[#This Row],[Localidade]],#REF!,TabClienteLocalidade18[[#This Row],[Cliente]],#REF!,TabClienteLocalidade18[[#Headers],[SBPAC-SPC]],#REF!,"ok")</f>
        <v>#REF!</v>
      </c>
      <c r="J264" s="81" t="e">
        <f>COUNTIFS(#REF!,TabClienteLocalidade18[[#This Row],[Localidade]],#REF!,TabClienteLocalidade18[[#This Row],[Cliente]],#REF!,TabClienteLocalidade18[[#Headers],[SBSEG-MCA]],#REF!,"ok")</f>
        <v>#REF!</v>
      </c>
      <c r="K264" s="81" t="e">
        <f>COUNTIFS(#REF!,TabClienteLocalidade18[[#This Row],[Localidade]],#REF!,TabClienteLocalidade18[[#This Row],[Cliente]],#REF!,TabClienteLocalidade18[[#Headers],[SBDSD-SDS]],#REF!,"ok")</f>
        <v>#REF!</v>
      </c>
      <c r="L264" s="81" t="e">
        <f>COUNTIFS(#REF!,TabClienteLocalidade18[[#This Row],[Localidade]],#REF!,TabClienteLocalidade18[[#This Row],[Cliente]],#REF!,TabClienteLocalidade18[[#Headers],[SBDXC-SDX]],#REF!,"ok")</f>
        <v>#REF!</v>
      </c>
      <c r="M264" s="81" t="e">
        <f>SUM(TabClienteLocalidade18[[#This Row],[SBGCL-SCL]:[SBDXC-SDX]])</f>
        <v>#REF!</v>
      </c>
      <c r="N264" s="81" t="e">
        <f>VLOOKUP(#REF!,Tabela20[],4,FALSE)</f>
        <v>#REF!</v>
      </c>
      <c r="O264" s="81"/>
      <c r="P264" s="24" t="str">
        <f>IF(TabClienteLocalidade18[[#This Row],[Cliente]]="","",TabClienteLocalidade18[[#This Row],[Cliente]]&amp;"-"&amp;TabClienteLocalidade18[[#This Row],[Localidade]])</f>
        <v>CAGEPA-SOUSA</v>
      </c>
    </row>
    <row r="265" spans="1:16" x14ac:dyDescent="0.25">
      <c r="A265" s="2" t="s">
        <v>569</v>
      </c>
      <c r="B265" s="5" t="s">
        <v>32</v>
      </c>
      <c r="C265" s="5" t="s">
        <v>161</v>
      </c>
      <c r="D265" s="19" t="s">
        <v>851</v>
      </c>
      <c r="E265" s="76" t="s">
        <v>3143</v>
      </c>
      <c r="F265" s="76"/>
      <c r="G265" s="78" t="e">
        <f>COUNTIFS(#REF!,TabClienteLocalidade18[[#This Row],[Localidade]],#REF!,TabClienteLocalidade18[[#This Row],[Cliente]],#REF!,TabClienteLocalidade18[[#Headers],[SBGCL-SCL]],#REF!,"ok")</f>
        <v>#REF!</v>
      </c>
      <c r="H265" s="5" t="e">
        <f>COUNTIFS(#REF!,TabClienteLocalidade18[[#This Row],[Localidade]],#REF!,TabClienteLocalidade18[[#This Row],[Cliente]],#REF!,TabClienteLocalidade18[[#Headers],[SBDPT-SPT]],#REF!,"ok")</f>
        <v>#REF!</v>
      </c>
      <c r="I265" s="5" t="e">
        <f>COUNTIFS(#REF!,TabClienteLocalidade18[[#This Row],[Localidade]],#REF!,TabClienteLocalidade18[[#This Row],[Cliente]],#REF!,TabClienteLocalidade18[[#Headers],[SBPAC-SPC]],#REF!,"ok")</f>
        <v>#REF!</v>
      </c>
      <c r="J265" s="5" t="e">
        <f>COUNTIFS(#REF!,TabClienteLocalidade18[[#This Row],[Localidade]],#REF!,TabClienteLocalidade18[[#This Row],[Cliente]],#REF!,TabClienteLocalidade18[[#Headers],[SBSEG-MCA]],#REF!,"ok")</f>
        <v>#REF!</v>
      </c>
      <c r="K265" s="5" t="e">
        <f>COUNTIFS(#REF!,TabClienteLocalidade18[[#This Row],[Localidade]],#REF!,TabClienteLocalidade18[[#This Row],[Cliente]],#REF!,TabClienteLocalidade18[[#Headers],[SBDSD-SDS]],#REF!,"ok")</f>
        <v>#REF!</v>
      </c>
      <c r="L265" s="5" t="e">
        <f>COUNTIFS(#REF!,TabClienteLocalidade18[[#This Row],[Localidade]],#REF!,TabClienteLocalidade18[[#This Row],[Cliente]],#REF!,TabClienteLocalidade18[[#Headers],[SBDXC-SDX]],#REF!,"ok")</f>
        <v>#REF!</v>
      </c>
      <c r="M265" s="24" t="e">
        <f>SUM(TabClienteLocalidade18[[#This Row],[SBGCL-SCL]:[SBDXC-SDX]])</f>
        <v>#REF!</v>
      </c>
      <c r="N265" s="24" t="e">
        <f>VLOOKUP(#REF!,Tabela20[],4,FALSE)</f>
        <v>#REF!</v>
      </c>
      <c r="O265" s="68">
        <v>17</v>
      </c>
      <c r="P265" s="24" t="str">
        <f>IF(TabClienteLocalidade18[[#This Row],[Cliente]]="","",TabClienteLocalidade18[[#This Row],[Cliente]]&amp;"-"&amp;TabClienteLocalidade18[[#This Row],[Localidade]])</f>
        <v>CAGEPA-SUME - ADUTORA CONGO EB II</v>
      </c>
    </row>
    <row r="266" spans="1:16" x14ac:dyDescent="0.25">
      <c r="A266" s="71" t="s">
        <v>1114</v>
      </c>
      <c r="B266" s="47" t="s">
        <v>32</v>
      </c>
      <c r="C266" s="5" t="s">
        <v>161</v>
      </c>
      <c r="D266" s="19" t="s">
        <v>1250</v>
      </c>
      <c r="E266" s="76" t="s">
        <v>3143</v>
      </c>
      <c r="F266" s="76"/>
      <c r="G266" s="78" t="e">
        <f>COUNTIFS(#REF!,TabClienteLocalidade18[[#This Row],[Localidade]],#REF!,TabClienteLocalidade18[[#This Row],[Cliente]],#REF!,TabClienteLocalidade18[[#Headers],[SBGCL-SCL]],#REF!,"ok")</f>
        <v>#REF!</v>
      </c>
      <c r="H266" s="48" t="e">
        <f>COUNTIFS(#REF!,TabClienteLocalidade18[[#This Row],[Localidade]],#REF!,TabClienteLocalidade18[[#This Row],[Cliente]],#REF!,TabClienteLocalidade18[[#Headers],[SBDPT-SPT]],#REF!,"ok")</f>
        <v>#REF!</v>
      </c>
      <c r="I266" s="48" t="e">
        <f>COUNTIFS(#REF!,TabClienteLocalidade18[[#This Row],[Localidade]],#REF!,TabClienteLocalidade18[[#This Row],[Cliente]],#REF!,TabClienteLocalidade18[[#Headers],[SBPAC-SPC]],#REF!,"ok")</f>
        <v>#REF!</v>
      </c>
      <c r="J266" s="48" t="e">
        <f>COUNTIFS(#REF!,TabClienteLocalidade18[[#This Row],[Localidade]],#REF!,TabClienteLocalidade18[[#This Row],[Cliente]],#REF!,TabClienteLocalidade18[[#Headers],[SBSEG-MCA]],#REF!,"ok")</f>
        <v>#REF!</v>
      </c>
      <c r="K266" s="48" t="e">
        <f>COUNTIFS(#REF!,TabClienteLocalidade18[[#This Row],[Localidade]],#REF!,TabClienteLocalidade18[[#This Row],[Cliente]],#REF!,TabClienteLocalidade18[[#Headers],[SBDSD-SDS]],#REF!,"ok")</f>
        <v>#REF!</v>
      </c>
      <c r="L266" s="48" t="e">
        <f>COUNTIFS(#REF!,TabClienteLocalidade18[[#This Row],[Localidade]],#REF!,TabClienteLocalidade18[[#This Row],[Cliente]],#REF!,TabClienteLocalidade18[[#Headers],[SBDXC-SDX]],#REF!,"ok")</f>
        <v>#REF!</v>
      </c>
      <c r="M266" s="48" t="e">
        <f>SUM(TabClienteLocalidade18[[#This Row],[SBGCL-SCL]:[SBDXC-SDX]])</f>
        <v>#REF!</v>
      </c>
      <c r="N266" s="24" t="e">
        <f>VLOOKUP(#REF!,Tabela20[],4,FALSE)</f>
        <v>#REF!</v>
      </c>
      <c r="O266" s="68"/>
      <c r="P266" s="24" t="str">
        <f>IF(TabClienteLocalidade18[[#This Row],[Cliente]]="","",TabClienteLocalidade18[[#This Row],[Cliente]]&amp;"-"&amp;TabClienteLocalidade18[[#This Row],[Localidade]])</f>
        <v>CAGEPA-SUME - ETA VELHA</v>
      </c>
    </row>
    <row r="267" spans="1:16" x14ac:dyDescent="0.25">
      <c r="A267" s="2" t="s">
        <v>531</v>
      </c>
      <c r="B267" s="3" t="s">
        <v>32</v>
      </c>
      <c r="C267" s="3" t="s">
        <v>136</v>
      </c>
      <c r="D267" s="19" t="s">
        <v>130</v>
      </c>
      <c r="E267" s="76" t="s">
        <v>3143</v>
      </c>
      <c r="F267" s="76"/>
      <c r="G267" s="78" t="e">
        <f>COUNTIFS(#REF!,TabClienteLocalidade18[[#This Row],[Localidade]],#REF!,TabClienteLocalidade18[[#This Row],[Cliente]],#REF!,TabClienteLocalidade18[[#Headers],[SBGCL-SCL]],#REF!,"ok")</f>
        <v>#REF!</v>
      </c>
      <c r="H267" s="5" t="e">
        <f>COUNTIFS(#REF!,TabClienteLocalidade18[[#This Row],[Localidade]],#REF!,TabClienteLocalidade18[[#This Row],[Cliente]],#REF!,TabClienteLocalidade18[[#Headers],[SBDPT-SPT]],#REF!,"ok")</f>
        <v>#REF!</v>
      </c>
      <c r="I267" s="5" t="e">
        <f>COUNTIFS(#REF!,TabClienteLocalidade18[[#This Row],[Localidade]],#REF!,TabClienteLocalidade18[[#This Row],[Cliente]],#REF!,TabClienteLocalidade18[[#Headers],[SBPAC-SPC]],#REF!,"ok")</f>
        <v>#REF!</v>
      </c>
      <c r="J267" s="5" t="e">
        <f>COUNTIFS(#REF!,TabClienteLocalidade18[[#This Row],[Localidade]],#REF!,TabClienteLocalidade18[[#This Row],[Cliente]],#REF!,TabClienteLocalidade18[[#Headers],[SBSEG-MCA]],#REF!,"ok")</f>
        <v>#REF!</v>
      </c>
      <c r="K267" s="5" t="e">
        <f>COUNTIFS(#REF!,TabClienteLocalidade18[[#This Row],[Localidade]],#REF!,TabClienteLocalidade18[[#This Row],[Cliente]],#REF!,TabClienteLocalidade18[[#Headers],[SBDSD-SDS]],#REF!,"ok")</f>
        <v>#REF!</v>
      </c>
      <c r="L267" s="5" t="e">
        <f>COUNTIFS(#REF!,TabClienteLocalidade18[[#This Row],[Localidade]],#REF!,TabClienteLocalidade18[[#This Row],[Cliente]],#REF!,TabClienteLocalidade18[[#Headers],[SBDXC-SDX]],#REF!,"ok")</f>
        <v>#REF!</v>
      </c>
      <c r="M267" s="24" t="e">
        <f>SUM(TabClienteLocalidade18[[#This Row],[SBGCL-SCL]:[SBDXC-SDX]])</f>
        <v>#REF!</v>
      </c>
      <c r="N267" s="24" t="e">
        <f>VLOOKUP(#REF!,Tabela20[],4,FALSE)</f>
        <v>#REF!</v>
      </c>
      <c r="O267" s="68">
        <v>7</v>
      </c>
      <c r="P267" s="24" t="str">
        <f>IF(TabClienteLocalidade18[[#This Row],[Cliente]]="","",TabClienteLocalidade18[[#This Row],[Cliente]]&amp;"-"&amp;TabClienteLocalidade18[[#This Row],[Localidade]])</f>
        <v>CAGEPA-TAPEROA</v>
      </c>
    </row>
    <row r="268" spans="1:16" x14ac:dyDescent="0.25">
      <c r="A268" s="75" t="s">
        <v>1262</v>
      </c>
      <c r="B268" s="73" t="s">
        <v>32</v>
      </c>
      <c r="C268" s="5"/>
      <c r="D268" s="19" t="s">
        <v>511</v>
      </c>
      <c r="E268" s="76" t="s">
        <v>3143</v>
      </c>
      <c r="F268" s="76"/>
      <c r="G268" s="78" t="e">
        <f>COUNTIFS(#REF!,TabClienteLocalidade18[[#This Row],[Localidade]],#REF!,TabClienteLocalidade18[[#This Row],[Cliente]],#REF!,TabClienteLocalidade18[[#Headers],[SBGCL-SCL]],#REF!,"ok")</f>
        <v>#REF!</v>
      </c>
      <c r="H268" s="68" t="e">
        <f>COUNTIFS(#REF!,TabClienteLocalidade18[[#This Row],[Localidade]],#REF!,TabClienteLocalidade18[[#This Row],[Cliente]],#REF!,TabClienteLocalidade18[[#Headers],[SBDPT-SPT]],#REF!,"ok")</f>
        <v>#REF!</v>
      </c>
      <c r="I268" s="68" t="e">
        <f>COUNTIFS(#REF!,TabClienteLocalidade18[[#This Row],[Localidade]],#REF!,TabClienteLocalidade18[[#This Row],[Cliente]],#REF!,TabClienteLocalidade18[[#Headers],[SBPAC-SPC]],#REF!,"ok")</f>
        <v>#REF!</v>
      </c>
      <c r="J268" s="68" t="e">
        <f>COUNTIFS(#REF!,TabClienteLocalidade18[[#This Row],[Localidade]],#REF!,TabClienteLocalidade18[[#This Row],[Cliente]],#REF!,TabClienteLocalidade18[[#Headers],[SBSEG-MCA]],#REF!,"ok")</f>
        <v>#REF!</v>
      </c>
      <c r="K268" s="68" t="e">
        <f>COUNTIFS(#REF!,TabClienteLocalidade18[[#This Row],[Localidade]],#REF!,TabClienteLocalidade18[[#This Row],[Cliente]],#REF!,TabClienteLocalidade18[[#Headers],[SBDSD-SDS]],#REF!,"ok")</f>
        <v>#REF!</v>
      </c>
      <c r="L268" s="68" t="e">
        <f>COUNTIFS(#REF!,TabClienteLocalidade18[[#This Row],[Localidade]],#REF!,TabClienteLocalidade18[[#This Row],[Cliente]],#REF!,TabClienteLocalidade18[[#Headers],[SBDXC-SDX]],#REF!,"ok")</f>
        <v>#REF!</v>
      </c>
      <c r="M268" s="68" t="e">
        <f>SUM(TabClienteLocalidade18[[#This Row],[SBGCL-SCL]:[SBDXC-SDX]])</f>
        <v>#REF!</v>
      </c>
      <c r="N268" s="68" t="e">
        <f>VLOOKUP(#REF!,Tabela20[],4,FALSE)</f>
        <v>#REF!</v>
      </c>
      <c r="O268" s="68"/>
      <c r="P268" s="24" t="str">
        <f>IF(TabClienteLocalidade18[[#This Row],[Cliente]]="","",TabClienteLocalidade18[[#This Row],[Cliente]]&amp;"-"&amp;TabClienteLocalidade18[[#This Row],[Localidade]])</f>
        <v>CAGEPA-TAVARES</v>
      </c>
    </row>
    <row r="269" spans="1:16" x14ac:dyDescent="0.25">
      <c r="A269" s="75" t="s">
        <v>1261</v>
      </c>
      <c r="B269" s="73" t="s">
        <v>32</v>
      </c>
      <c r="C269" s="5"/>
      <c r="D269" s="19" t="s">
        <v>512</v>
      </c>
      <c r="E269" s="76" t="s">
        <v>3143</v>
      </c>
      <c r="F269" s="76"/>
      <c r="G269" s="78" t="e">
        <f>COUNTIFS(#REF!,TabClienteLocalidade18[[#This Row],[Localidade]],#REF!,TabClienteLocalidade18[[#This Row],[Cliente]],#REF!,TabClienteLocalidade18[[#Headers],[SBGCL-SCL]],#REF!,"ok")</f>
        <v>#REF!</v>
      </c>
      <c r="H269" s="68" t="e">
        <f>COUNTIFS(#REF!,TabClienteLocalidade18[[#This Row],[Localidade]],#REF!,TabClienteLocalidade18[[#This Row],[Cliente]],#REF!,TabClienteLocalidade18[[#Headers],[SBDPT-SPT]],#REF!,"ok")</f>
        <v>#REF!</v>
      </c>
      <c r="I269" s="68" t="e">
        <f>COUNTIFS(#REF!,TabClienteLocalidade18[[#This Row],[Localidade]],#REF!,TabClienteLocalidade18[[#This Row],[Cliente]],#REF!,TabClienteLocalidade18[[#Headers],[SBPAC-SPC]],#REF!,"ok")</f>
        <v>#REF!</v>
      </c>
      <c r="J269" s="68" t="e">
        <f>COUNTIFS(#REF!,TabClienteLocalidade18[[#This Row],[Localidade]],#REF!,TabClienteLocalidade18[[#This Row],[Cliente]],#REF!,TabClienteLocalidade18[[#Headers],[SBSEG-MCA]],#REF!,"ok")</f>
        <v>#REF!</v>
      </c>
      <c r="K269" s="68" t="e">
        <f>COUNTIFS(#REF!,TabClienteLocalidade18[[#This Row],[Localidade]],#REF!,TabClienteLocalidade18[[#This Row],[Cliente]],#REF!,TabClienteLocalidade18[[#Headers],[SBDSD-SDS]],#REF!,"ok")</f>
        <v>#REF!</v>
      </c>
      <c r="L269" s="68" t="e">
        <f>COUNTIFS(#REF!,TabClienteLocalidade18[[#This Row],[Localidade]],#REF!,TabClienteLocalidade18[[#This Row],[Cliente]],#REF!,TabClienteLocalidade18[[#Headers],[SBDXC-SDX]],#REF!,"ok")</f>
        <v>#REF!</v>
      </c>
      <c r="M269" s="68" t="e">
        <f>SUM(TabClienteLocalidade18[[#This Row],[SBGCL-SCL]:[SBDXC-SDX]])</f>
        <v>#REF!</v>
      </c>
      <c r="N269" s="68" t="e">
        <f>VLOOKUP(#REF!,Tabela20[],4,FALSE)</f>
        <v>#REF!</v>
      </c>
      <c r="O269" s="68"/>
      <c r="P269" s="24" t="str">
        <f>IF(TabClienteLocalidade18[[#This Row],[Cliente]]="","",TabClienteLocalidade18[[#This Row],[Cliente]]&amp;"-"&amp;TabClienteLocalidade18[[#This Row],[Localidade]])</f>
        <v>CAGEPA-TEIXEIRA</v>
      </c>
    </row>
    <row r="270" spans="1:16" x14ac:dyDescent="0.25">
      <c r="A270" s="75" t="s">
        <v>1260</v>
      </c>
      <c r="B270" s="73" t="s">
        <v>32</v>
      </c>
      <c r="C270" s="5"/>
      <c r="D270" s="19" t="s">
        <v>513</v>
      </c>
      <c r="E270" s="76" t="s">
        <v>3143</v>
      </c>
      <c r="F270" s="76"/>
      <c r="G270" s="78" t="e">
        <f>COUNTIFS(#REF!,TabClienteLocalidade18[[#This Row],[Localidade]],#REF!,TabClienteLocalidade18[[#This Row],[Cliente]],#REF!,TabClienteLocalidade18[[#Headers],[SBGCL-SCL]],#REF!,"ok")</f>
        <v>#REF!</v>
      </c>
      <c r="H270" s="68" t="e">
        <f>COUNTIFS(#REF!,TabClienteLocalidade18[[#This Row],[Localidade]],#REF!,TabClienteLocalidade18[[#This Row],[Cliente]],#REF!,TabClienteLocalidade18[[#Headers],[SBDPT-SPT]],#REF!,"ok")</f>
        <v>#REF!</v>
      </c>
      <c r="I270" s="68" t="e">
        <f>COUNTIFS(#REF!,TabClienteLocalidade18[[#This Row],[Localidade]],#REF!,TabClienteLocalidade18[[#This Row],[Cliente]],#REF!,TabClienteLocalidade18[[#Headers],[SBPAC-SPC]],#REF!,"ok")</f>
        <v>#REF!</v>
      </c>
      <c r="J270" s="68" t="e">
        <f>COUNTIFS(#REF!,TabClienteLocalidade18[[#This Row],[Localidade]],#REF!,TabClienteLocalidade18[[#This Row],[Cliente]],#REF!,TabClienteLocalidade18[[#Headers],[SBSEG-MCA]],#REF!,"ok")</f>
        <v>#REF!</v>
      </c>
      <c r="K270" s="68" t="e">
        <f>COUNTIFS(#REF!,TabClienteLocalidade18[[#This Row],[Localidade]],#REF!,TabClienteLocalidade18[[#This Row],[Cliente]],#REF!,TabClienteLocalidade18[[#Headers],[SBDSD-SDS]],#REF!,"ok")</f>
        <v>#REF!</v>
      </c>
      <c r="L270" s="68" t="e">
        <f>COUNTIFS(#REF!,TabClienteLocalidade18[[#This Row],[Localidade]],#REF!,TabClienteLocalidade18[[#This Row],[Cliente]],#REF!,TabClienteLocalidade18[[#Headers],[SBDXC-SDX]],#REF!,"ok")</f>
        <v>#REF!</v>
      </c>
      <c r="M270" s="68" t="e">
        <f>SUM(TabClienteLocalidade18[[#This Row],[SBGCL-SCL]:[SBDXC-SDX]])</f>
        <v>#REF!</v>
      </c>
      <c r="N270" s="68" t="e">
        <f>VLOOKUP(#REF!,Tabela20[],4,FALSE)</f>
        <v>#REF!</v>
      </c>
      <c r="O270" s="68"/>
      <c r="P270" s="24" t="str">
        <f>IF(TabClienteLocalidade18[[#This Row],[Cliente]]="","",TabClienteLocalidade18[[#This Row],[Cliente]]&amp;"-"&amp;TabClienteLocalidade18[[#This Row],[Localidade]])</f>
        <v>CAGEPA-TRIUNFO</v>
      </c>
    </row>
    <row r="271" spans="1:16" x14ac:dyDescent="0.25">
      <c r="A271" s="75" t="s">
        <v>1259</v>
      </c>
      <c r="B271" s="73" t="s">
        <v>32</v>
      </c>
      <c r="C271" s="5"/>
      <c r="D271" s="19" t="s">
        <v>514</v>
      </c>
      <c r="E271" s="76" t="s">
        <v>3143</v>
      </c>
      <c r="F271" s="76"/>
      <c r="G271" s="78" t="e">
        <f>COUNTIFS(#REF!,TabClienteLocalidade18[[#This Row],[Localidade]],#REF!,TabClienteLocalidade18[[#This Row],[Cliente]],#REF!,TabClienteLocalidade18[[#Headers],[SBGCL-SCL]],#REF!,"ok")</f>
        <v>#REF!</v>
      </c>
      <c r="H271" s="68" t="e">
        <f>COUNTIFS(#REF!,TabClienteLocalidade18[[#This Row],[Localidade]],#REF!,TabClienteLocalidade18[[#This Row],[Cliente]],#REF!,TabClienteLocalidade18[[#Headers],[SBDPT-SPT]],#REF!,"ok")</f>
        <v>#REF!</v>
      </c>
      <c r="I271" s="68" t="e">
        <f>COUNTIFS(#REF!,TabClienteLocalidade18[[#This Row],[Localidade]],#REF!,TabClienteLocalidade18[[#This Row],[Cliente]],#REF!,TabClienteLocalidade18[[#Headers],[SBPAC-SPC]],#REF!,"ok")</f>
        <v>#REF!</v>
      </c>
      <c r="J271" s="68" t="e">
        <f>COUNTIFS(#REF!,TabClienteLocalidade18[[#This Row],[Localidade]],#REF!,TabClienteLocalidade18[[#This Row],[Cliente]],#REF!,TabClienteLocalidade18[[#Headers],[SBSEG-MCA]],#REF!,"ok")</f>
        <v>#REF!</v>
      </c>
      <c r="K271" s="68" t="e">
        <f>COUNTIFS(#REF!,TabClienteLocalidade18[[#This Row],[Localidade]],#REF!,TabClienteLocalidade18[[#This Row],[Cliente]],#REF!,TabClienteLocalidade18[[#Headers],[SBDSD-SDS]],#REF!,"ok")</f>
        <v>#REF!</v>
      </c>
      <c r="L271" s="68" t="e">
        <f>COUNTIFS(#REF!,TabClienteLocalidade18[[#This Row],[Localidade]],#REF!,TabClienteLocalidade18[[#This Row],[Cliente]],#REF!,TabClienteLocalidade18[[#Headers],[SBDXC-SDX]],#REF!,"ok")</f>
        <v>#REF!</v>
      </c>
      <c r="M271" s="68" t="e">
        <f>SUM(TabClienteLocalidade18[[#This Row],[SBGCL-SCL]:[SBDXC-SDX]])</f>
        <v>#REF!</v>
      </c>
      <c r="N271" s="68" t="e">
        <f>VLOOKUP(#REF!,Tabela20[],4,FALSE)</f>
        <v>#REF!</v>
      </c>
      <c r="O271" s="68"/>
      <c r="P271" s="24" t="str">
        <f>IF(TabClienteLocalidade18[[#This Row],[Cliente]]="","",TabClienteLocalidade18[[#This Row],[Cliente]]&amp;"-"&amp;TabClienteLocalidade18[[#This Row],[Localidade]])</f>
        <v>CAGEPA-UIRAUNA</v>
      </c>
    </row>
    <row r="272" spans="1:16" x14ac:dyDescent="0.25">
      <c r="A272" s="2" t="s">
        <v>870</v>
      </c>
      <c r="B272" s="5" t="s">
        <v>32</v>
      </c>
      <c r="C272" s="5"/>
      <c r="D272" s="19" t="s">
        <v>389</v>
      </c>
      <c r="E272" s="76" t="s">
        <v>3143</v>
      </c>
      <c r="F272" s="76"/>
      <c r="G272" s="78" t="e">
        <f>COUNTIFS(#REF!,TabClienteLocalidade18[[#This Row],[Localidade]],#REF!,TabClienteLocalidade18[[#This Row],[Cliente]],#REF!,TabClienteLocalidade18[[#Headers],[SBGCL-SCL]],#REF!,"ok")</f>
        <v>#REF!</v>
      </c>
      <c r="H272" s="48" t="e">
        <f>COUNTIFS(#REF!,TabClienteLocalidade18[[#This Row],[Localidade]],#REF!,TabClienteLocalidade18[[#This Row],[Cliente]],#REF!,TabClienteLocalidade18[[#Headers],[SBDPT-SPT]],#REF!,"ok")</f>
        <v>#REF!</v>
      </c>
      <c r="I272" s="48" t="e">
        <f>COUNTIFS(#REF!,TabClienteLocalidade18[[#This Row],[Localidade]],#REF!,TabClienteLocalidade18[[#This Row],[Cliente]],#REF!,TabClienteLocalidade18[[#Headers],[SBPAC-SPC]],#REF!,"ok")</f>
        <v>#REF!</v>
      </c>
      <c r="J272" s="48" t="e">
        <f>COUNTIFS(#REF!,TabClienteLocalidade18[[#This Row],[Localidade]],#REF!,TabClienteLocalidade18[[#This Row],[Cliente]],#REF!,TabClienteLocalidade18[[#Headers],[SBSEG-MCA]],#REF!,"ok")</f>
        <v>#REF!</v>
      </c>
      <c r="K272" s="48" t="e">
        <f>COUNTIFS(#REF!,TabClienteLocalidade18[[#This Row],[Localidade]],#REF!,TabClienteLocalidade18[[#This Row],[Cliente]],#REF!,TabClienteLocalidade18[[#Headers],[SBDSD-SDS]],#REF!,"ok")</f>
        <v>#REF!</v>
      </c>
      <c r="L272" s="48" t="e">
        <f>COUNTIFS(#REF!,TabClienteLocalidade18[[#This Row],[Localidade]],#REF!,TabClienteLocalidade18[[#This Row],[Cliente]],#REF!,TabClienteLocalidade18[[#Headers],[SBDXC-SDX]],#REF!,"ok")</f>
        <v>#REF!</v>
      </c>
      <c r="M272" s="48" t="e">
        <f>SUM(TabClienteLocalidade18[[#This Row],[SBGCL-SCL]:[SBDXC-SDX]])</f>
        <v>#REF!</v>
      </c>
      <c r="N272" s="24" t="e">
        <f>VLOOKUP(#REF!,Tabela20[],4,FALSE)</f>
        <v>#REF!</v>
      </c>
      <c r="O272" s="68">
        <v>11</v>
      </c>
      <c r="P272" s="24" t="str">
        <f>IF(TabClienteLocalidade18[[#This Row],[Cliente]]="","",TabClienteLocalidade18[[#This Row],[Cliente]]&amp;"-"&amp;TabClienteLocalidade18[[#This Row],[Localidade]])</f>
        <v>CAGEPA-UIRAUNA CAPIVARA</v>
      </c>
    </row>
    <row r="273" spans="1:16" x14ac:dyDescent="0.25">
      <c r="A273" s="75" t="s">
        <v>1252</v>
      </c>
      <c r="B273" s="47" t="s">
        <v>32</v>
      </c>
      <c r="C273" s="47" t="s">
        <v>161</v>
      </c>
      <c r="D273" s="19" t="s">
        <v>515</v>
      </c>
      <c r="E273" s="76" t="s">
        <v>3143</v>
      </c>
      <c r="F273" s="76"/>
      <c r="G273" s="78" t="e">
        <f>COUNTIFS(#REF!,TabClienteLocalidade18[[#This Row],[Localidade]],#REF!,TabClienteLocalidade18[[#This Row],[Cliente]],#REF!,TabClienteLocalidade18[[#Headers],[SBGCL-SCL]],#REF!,"ok")</f>
        <v>#REF!</v>
      </c>
      <c r="H273" s="68" t="e">
        <f>COUNTIFS(#REF!,TabClienteLocalidade18[[#This Row],[Localidade]],#REF!,TabClienteLocalidade18[[#This Row],[Cliente]],#REF!,TabClienteLocalidade18[[#Headers],[SBDPT-SPT]],#REF!,"ok")</f>
        <v>#REF!</v>
      </c>
      <c r="I273" s="68" t="e">
        <f>COUNTIFS(#REF!,TabClienteLocalidade18[[#This Row],[Localidade]],#REF!,TabClienteLocalidade18[[#This Row],[Cliente]],#REF!,TabClienteLocalidade18[[#Headers],[SBPAC-SPC]],#REF!,"ok")</f>
        <v>#REF!</v>
      </c>
      <c r="J273" s="68" t="e">
        <f>COUNTIFS(#REF!,TabClienteLocalidade18[[#This Row],[Localidade]],#REF!,TabClienteLocalidade18[[#This Row],[Cliente]],#REF!,TabClienteLocalidade18[[#Headers],[SBSEG-MCA]],#REF!,"ok")</f>
        <v>#REF!</v>
      </c>
      <c r="K273" s="68" t="e">
        <f>COUNTIFS(#REF!,TabClienteLocalidade18[[#This Row],[Localidade]],#REF!,TabClienteLocalidade18[[#This Row],[Cliente]],#REF!,TabClienteLocalidade18[[#Headers],[SBDSD-SDS]],#REF!,"ok")</f>
        <v>#REF!</v>
      </c>
      <c r="L273" s="68" t="e">
        <f>COUNTIFS(#REF!,TabClienteLocalidade18[[#This Row],[Localidade]],#REF!,TabClienteLocalidade18[[#This Row],[Cliente]],#REF!,TabClienteLocalidade18[[#Headers],[SBDXC-SDX]],#REF!,"ok")</f>
        <v>#REF!</v>
      </c>
      <c r="M273" s="68" t="e">
        <f>SUM(TabClienteLocalidade18[[#This Row],[SBGCL-SCL]:[SBDXC-SDX]])</f>
        <v>#REF!</v>
      </c>
      <c r="N273" s="68" t="e">
        <f>VLOOKUP(#REF!,Tabela20[],4,FALSE)</f>
        <v>#REF!</v>
      </c>
      <c r="O273" s="68"/>
      <c r="P273" s="24" t="str">
        <f>IF(TabClienteLocalidade18[[#This Row],[Cliente]]="","",TabClienteLocalidade18[[#This Row],[Cliente]]&amp;"-"&amp;TabClienteLocalidade18[[#This Row],[Localidade]])</f>
        <v>CAGEPA-UMBUZEIRO</v>
      </c>
    </row>
    <row r="274" spans="1:16" x14ac:dyDescent="0.25">
      <c r="A274" s="2" t="s">
        <v>868</v>
      </c>
      <c r="B274" s="47" t="s">
        <v>32</v>
      </c>
      <c r="C274" s="5"/>
      <c r="D274" s="19" t="s">
        <v>1564</v>
      </c>
      <c r="E274" s="76" t="s">
        <v>3143</v>
      </c>
      <c r="F274" s="76"/>
      <c r="G274" s="78" t="e">
        <f>COUNTIFS(#REF!,TabClienteLocalidade18[[#This Row],[Localidade]],#REF!,TabClienteLocalidade18[[#This Row],[Cliente]],#REF!,TabClienteLocalidade18[[#Headers],[SBGCL-SCL]],#REF!,"ok")</f>
        <v>#REF!</v>
      </c>
      <c r="H274" s="48" t="e">
        <f>COUNTIFS(#REF!,TabClienteLocalidade18[[#This Row],[Localidade]],#REF!,TabClienteLocalidade18[[#This Row],[Cliente]],#REF!,TabClienteLocalidade18[[#Headers],[SBDPT-SPT]],#REF!,"ok")</f>
        <v>#REF!</v>
      </c>
      <c r="I274" s="48" t="e">
        <f>COUNTIFS(#REF!,TabClienteLocalidade18[[#This Row],[Localidade]],#REF!,TabClienteLocalidade18[[#This Row],[Cliente]],#REF!,TabClienteLocalidade18[[#Headers],[SBPAC-SPC]],#REF!,"ok")</f>
        <v>#REF!</v>
      </c>
      <c r="J274" s="48" t="e">
        <f>COUNTIFS(#REF!,TabClienteLocalidade18[[#This Row],[Localidade]],#REF!,TabClienteLocalidade18[[#This Row],[Cliente]],#REF!,TabClienteLocalidade18[[#Headers],[SBSEG-MCA]],#REF!,"ok")</f>
        <v>#REF!</v>
      </c>
      <c r="K274" s="48" t="e">
        <f>COUNTIFS(#REF!,TabClienteLocalidade18[[#This Row],[Localidade]],#REF!,TabClienteLocalidade18[[#This Row],[Cliente]],#REF!,TabClienteLocalidade18[[#Headers],[SBDSD-SDS]],#REF!,"ok")</f>
        <v>#REF!</v>
      </c>
      <c r="L274" s="48" t="e">
        <f>COUNTIFS(#REF!,TabClienteLocalidade18[[#This Row],[Localidade]],#REF!,TabClienteLocalidade18[[#This Row],[Cliente]],#REF!,TabClienteLocalidade18[[#Headers],[SBDXC-SDX]],#REF!,"ok")</f>
        <v>#REF!</v>
      </c>
      <c r="M274" s="48" t="e">
        <f>SUM(TabClienteLocalidade18[[#This Row],[SBGCL-SCL]:[SBDXC-SDX]])</f>
        <v>#REF!</v>
      </c>
      <c r="N274" s="24" t="e">
        <f>VLOOKUP(#REF!,Tabela20[],4,FALSE)</f>
        <v>#REF!</v>
      </c>
      <c r="O274" s="68">
        <v>9</v>
      </c>
      <c r="P274" s="24" t="str">
        <f>IF(TabClienteLocalidade18[[#This Row],[Cliente]]="","",TabClienteLocalidade18[[#This Row],[Cliente]]&amp;"-"&amp;TabClienteLocalidade18[[#This Row],[Localidade]])</f>
        <v>CAGEPA-VARZEA</v>
      </c>
    </row>
    <row r="275" spans="1:16" x14ac:dyDescent="0.25">
      <c r="A275" s="2" t="s">
        <v>566</v>
      </c>
      <c r="B275" s="5" t="s">
        <v>32</v>
      </c>
      <c r="C275" s="5"/>
      <c r="D275" s="19" t="s">
        <v>516</v>
      </c>
      <c r="E275" s="76" t="s">
        <v>3143</v>
      </c>
      <c r="F275" s="76"/>
      <c r="G275" s="78" t="e">
        <f>COUNTIFS(#REF!,TabClienteLocalidade18[[#This Row],[Localidade]],#REF!,TabClienteLocalidade18[[#This Row],[Cliente]],#REF!,TabClienteLocalidade18[[#Headers],[SBGCL-SCL]],#REF!,"ok")</f>
        <v>#REF!</v>
      </c>
      <c r="H275" s="5" t="e">
        <f>COUNTIFS(#REF!,TabClienteLocalidade18[[#This Row],[Localidade]],#REF!,TabClienteLocalidade18[[#This Row],[Cliente]],#REF!,TabClienteLocalidade18[[#Headers],[SBDPT-SPT]],#REF!,"ok")</f>
        <v>#REF!</v>
      </c>
      <c r="I275" s="5" t="e">
        <f>COUNTIFS(#REF!,TabClienteLocalidade18[[#This Row],[Localidade]],#REF!,TabClienteLocalidade18[[#This Row],[Cliente]],#REF!,TabClienteLocalidade18[[#Headers],[SBPAC-SPC]],#REF!,"ok")</f>
        <v>#REF!</v>
      </c>
      <c r="J275" s="5" t="e">
        <f>COUNTIFS(#REF!,TabClienteLocalidade18[[#This Row],[Localidade]],#REF!,TabClienteLocalidade18[[#This Row],[Cliente]],#REF!,TabClienteLocalidade18[[#Headers],[SBSEG-MCA]],#REF!,"ok")</f>
        <v>#REF!</v>
      </c>
      <c r="K275" s="5" t="e">
        <f>COUNTIFS(#REF!,TabClienteLocalidade18[[#This Row],[Localidade]],#REF!,TabClienteLocalidade18[[#This Row],[Cliente]],#REF!,TabClienteLocalidade18[[#Headers],[SBDSD-SDS]],#REF!,"ok")</f>
        <v>#REF!</v>
      </c>
      <c r="L275" s="5" t="e">
        <f>COUNTIFS(#REF!,TabClienteLocalidade18[[#This Row],[Localidade]],#REF!,TabClienteLocalidade18[[#This Row],[Cliente]],#REF!,TabClienteLocalidade18[[#Headers],[SBDXC-SDX]],#REF!,"ok")</f>
        <v>#REF!</v>
      </c>
      <c r="M275" s="24" t="e">
        <f>SUM(TabClienteLocalidade18[[#This Row],[SBGCL-SCL]:[SBDXC-SDX]])</f>
        <v>#REF!</v>
      </c>
      <c r="N275" s="24" t="e">
        <f>VLOOKUP(#REF!,Tabela20[],4,FALSE)</f>
        <v>#REF!</v>
      </c>
      <c r="O275" s="68">
        <v>8</v>
      </c>
      <c r="P275" s="24" t="str">
        <f>IF(TabClienteLocalidade18[[#This Row],[Cliente]]="","",TabClienteLocalidade18[[#This Row],[Cliente]]&amp;"-"&amp;TabClienteLocalidade18[[#This Row],[Localidade]])</f>
        <v>CAGEPA-VISTA SERRANA</v>
      </c>
    </row>
    <row r="276" spans="1:16" x14ac:dyDescent="0.25">
      <c r="A276" s="75" t="s">
        <v>1257</v>
      </c>
      <c r="B276" s="47" t="s">
        <v>42</v>
      </c>
      <c r="C276" s="5" t="s">
        <v>60</v>
      </c>
      <c r="D276" s="19" t="s">
        <v>1274</v>
      </c>
      <c r="E276" s="76" t="s">
        <v>1071</v>
      </c>
      <c r="F276" s="76"/>
      <c r="G276" s="68" t="e">
        <f>COUNTIFS(#REF!,TabClienteLocalidade18[[#This Row],[Localidade]],#REF!,TabClienteLocalidade18[[#This Row],[Cliente]],#REF!,TabClienteLocalidade18[[#Headers],[SBGCL-SCL]],#REF!,"ok")</f>
        <v>#REF!</v>
      </c>
      <c r="H276" s="68" t="e">
        <f>COUNTIFS(#REF!,TabClienteLocalidade18[[#This Row],[Localidade]],#REF!,TabClienteLocalidade18[[#This Row],[Cliente]],#REF!,TabClienteLocalidade18[[#Headers],[SBDPT-SPT]],#REF!,"ok")</f>
        <v>#REF!</v>
      </c>
      <c r="I276" s="68" t="e">
        <f>COUNTIFS(#REF!,TabClienteLocalidade18[[#This Row],[Localidade]],#REF!,TabClienteLocalidade18[[#This Row],[Cliente]],#REF!,TabClienteLocalidade18[[#Headers],[SBPAC-SPC]],#REF!,"ok")</f>
        <v>#REF!</v>
      </c>
      <c r="J276" s="68" t="e">
        <f>COUNTIFS(#REF!,TabClienteLocalidade18[[#This Row],[Localidade]],#REF!,TabClienteLocalidade18[[#This Row],[Cliente]],#REF!,TabClienteLocalidade18[[#Headers],[SBSEG-MCA]],#REF!,"ok")</f>
        <v>#REF!</v>
      </c>
      <c r="K276" s="68" t="e">
        <f>COUNTIFS(#REF!,TabClienteLocalidade18[[#This Row],[Localidade]],#REF!,TabClienteLocalidade18[[#This Row],[Cliente]],#REF!,TabClienteLocalidade18[[#Headers],[SBDSD-SDS]],#REF!,"ok")</f>
        <v>#REF!</v>
      </c>
      <c r="L276" s="68" t="e">
        <f>COUNTIFS(#REF!,TabClienteLocalidade18[[#This Row],[Localidade]],#REF!,TabClienteLocalidade18[[#This Row],[Cliente]],#REF!,TabClienteLocalidade18[[#Headers],[SBDXC-SDX]],#REF!,"ok")</f>
        <v>#REF!</v>
      </c>
      <c r="M276" s="68" t="e">
        <f>SUM(TabClienteLocalidade18[[#This Row],[SBGCL-SCL]:[SBDXC-SDX]])</f>
        <v>#REF!</v>
      </c>
      <c r="N276" s="68" t="e">
        <f>VLOOKUP(#REF!,Tabela20[],4,FALSE)</f>
        <v>#REF!</v>
      </c>
      <c r="O276" s="68"/>
      <c r="P276" s="24" t="str">
        <f>IF(TabClienteLocalidade18[[#This Row],[Cliente]]="","",TabClienteLocalidade18[[#This Row],[Cliente]]&amp;"-"&amp;TabClienteLocalidade18[[#This Row],[Localidade]])</f>
        <v>CASAL-AGUA BRANCA - EE5</v>
      </c>
    </row>
    <row r="277" spans="1:16" x14ac:dyDescent="0.25">
      <c r="A277" s="2" t="s">
        <v>532</v>
      </c>
      <c r="B277" s="3" t="s">
        <v>42</v>
      </c>
      <c r="C277" s="3" t="s">
        <v>61</v>
      </c>
      <c r="D277" s="19" t="s">
        <v>206</v>
      </c>
      <c r="E277" s="76" t="s">
        <v>1071</v>
      </c>
      <c r="F277" s="76"/>
      <c r="G277" s="5" t="e">
        <f>COUNTIFS(#REF!,TabClienteLocalidade18[[#This Row],[Localidade]],#REF!,TabClienteLocalidade18[[#This Row],[Cliente]],#REF!,TabClienteLocalidade18[[#Headers],[SBGCL-SCL]],#REF!,"ok")</f>
        <v>#REF!</v>
      </c>
      <c r="H277" s="5" t="e">
        <f>COUNTIFS(#REF!,TabClienteLocalidade18[[#This Row],[Localidade]],#REF!,TabClienteLocalidade18[[#This Row],[Cliente]],#REF!,TabClienteLocalidade18[[#Headers],[SBDPT-SPT]],#REF!,"ok")</f>
        <v>#REF!</v>
      </c>
      <c r="I277" s="5" t="e">
        <f>COUNTIFS(#REF!,TabClienteLocalidade18[[#This Row],[Localidade]],#REF!,TabClienteLocalidade18[[#This Row],[Cliente]],#REF!,TabClienteLocalidade18[[#Headers],[SBPAC-SPC]],#REF!,"ok")</f>
        <v>#REF!</v>
      </c>
      <c r="J277" s="5" t="e">
        <f>COUNTIFS(#REF!,TabClienteLocalidade18[[#This Row],[Localidade]],#REF!,TabClienteLocalidade18[[#This Row],[Cliente]],#REF!,TabClienteLocalidade18[[#Headers],[SBSEG-MCA]],#REF!,"ok")</f>
        <v>#REF!</v>
      </c>
      <c r="K277" s="5" t="e">
        <f>COUNTIFS(#REF!,TabClienteLocalidade18[[#This Row],[Localidade]],#REF!,TabClienteLocalidade18[[#This Row],[Cliente]],#REF!,TabClienteLocalidade18[[#Headers],[SBDSD-SDS]],#REF!,"ok")</f>
        <v>#REF!</v>
      </c>
      <c r="L277" s="5" t="e">
        <f>COUNTIFS(#REF!,TabClienteLocalidade18[[#This Row],[Localidade]],#REF!,TabClienteLocalidade18[[#This Row],[Cliente]],#REF!,TabClienteLocalidade18[[#Headers],[SBDXC-SDX]],#REF!,"ok")</f>
        <v>#REF!</v>
      </c>
      <c r="M277" s="24" t="e">
        <f>SUM(TabClienteLocalidade18[[#This Row],[SBGCL-SCL]:[SBDXC-SDX]])</f>
        <v>#REF!</v>
      </c>
      <c r="N277" s="24" t="e">
        <f>VLOOKUP(#REF!,Tabela20[],4,FALSE)</f>
        <v>#REF!</v>
      </c>
      <c r="O277" s="68">
        <v>5</v>
      </c>
      <c r="P277" s="24" t="str">
        <f>IF(TabClienteLocalidade18[[#This Row],[Cliente]]="","",TabClienteLocalidade18[[#This Row],[Cliente]]&amp;"-"&amp;TabClienteLocalidade18[[#This Row],[Localidade]])</f>
        <v>CASAL-ANADIA</v>
      </c>
    </row>
    <row r="278" spans="1:16" x14ac:dyDescent="0.25">
      <c r="A278" s="2" t="s">
        <v>530</v>
      </c>
      <c r="B278" s="4" t="s">
        <v>42</v>
      </c>
      <c r="C278" s="4" t="s">
        <v>72</v>
      </c>
      <c r="D278" s="19" t="s">
        <v>1491</v>
      </c>
      <c r="E278" s="76" t="s">
        <v>1071</v>
      </c>
      <c r="F278" s="76"/>
      <c r="G278" s="5" t="e">
        <f>COUNTIFS(#REF!,TabClienteLocalidade18[[#This Row],[Localidade]],#REF!,TabClienteLocalidade18[[#This Row],[Cliente]],#REF!,TabClienteLocalidade18[[#Headers],[SBGCL-SCL]],#REF!,"ok")</f>
        <v>#REF!</v>
      </c>
      <c r="H278" s="5" t="e">
        <f>COUNTIFS(#REF!,TabClienteLocalidade18[[#This Row],[Localidade]],#REF!,TabClienteLocalidade18[[#This Row],[Cliente]],#REF!,TabClienteLocalidade18[[#Headers],[SBDPT-SPT]],#REF!,"ok")</f>
        <v>#REF!</v>
      </c>
      <c r="I278" s="5" t="e">
        <f>COUNTIFS(#REF!,TabClienteLocalidade18[[#This Row],[Localidade]],#REF!,TabClienteLocalidade18[[#This Row],[Cliente]],#REF!,TabClienteLocalidade18[[#Headers],[SBPAC-SPC]],#REF!,"ok")</f>
        <v>#REF!</v>
      </c>
      <c r="J278" s="5" t="e">
        <f>COUNTIFS(#REF!,TabClienteLocalidade18[[#This Row],[Localidade]],#REF!,TabClienteLocalidade18[[#This Row],[Cliente]],#REF!,TabClienteLocalidade18[[#Headers],[SBSEG-MCA]],#REF!,"ok")</f>
        <v>#REF!</v>
      </c>
      <c r="K278" s="5" t="e">
        <f>COUNTIFS(#REF!,TabClienteLocalidade18[[#This Row],[Localidade]],#REF!,TabClienteLocalidade18[[#This Row],[Cliente]],#REF!,TabClienteLocalidade18[[#Headers],[SBDSD-SDS]],#REF!,"ok")</f>
        <v>#REF!</v>
      </c>
      <c r="L278" s="5" t="e">
        <f>COUNTIFS(#REF!,TabClienteLocalidade18[[#This Row],[Localidade]],#REF!,TabClienteLocalidade18[[#This Row],[Cliente]],#REF!,TabClienteLocalidade18[[#Headers],[SBDXC-SDX]],#REF!,"ok")</f>
        <v>#REF!</v>
      </c>
      <c r="M278" s="24" t="e">
        <f>SUM(TabClienteLocalidade18[[#This Row],[SBGCL-SCL]:[SBDXC-SDX]])</f>
        <v>#REF!</v>
      </c>
      <c r="N278" s="24" t="e">
        <f>VLOOKUP(#REF!,Tabela20[],4,FALSE)</f>
        <v>#REF!</v>
      </c>
      <c r="O278" s="68">
        <v>4</v>
      </c>
      <c r="P278" s="24" t="str">
        <f>IF(TabClienteLocalidade18[[#This Row],[Cliente]]="","",TabClienteLocalidade18[[#This Row],[Cliente]]&amp;"-"&amp;TabClienteLocalidade18[[#This Row],[Localidade]])</f>
        <v>CASAL-BARRA DE SAO MIGUEL</v>
      </c>
    </row>
    <row r="279" spans="1:16" x14ac:dyDescent="0.25">
      <c r="A279" s="75" t="s">
        <v>1258</v>
      </c>
      <c r="B279" s="47" t="s">
        <v>42</v>
      </c>
      <c r="C279" s="5" t="s">
        <v>1488</v>
      </c>
      <c r="D279" s="19" t="s">
        <v>416</v>
      </c>
      <c r="E279" s="76" t="s">
        <v>1071</v>
      </c>
      <c r="F279" s="76"/>
      <c r="G279" s="68" t="e">
        <f>COUNTIFS(#REF!,TabClienteLocalidade18[[#This Row],[Localidade]],#REF!,TabClienteLocalidade18[[#This Row],[Cliente]],#REF!,TabClienteLocalidade18[[#Headers],[SBGCL-SCL]],#REF!,"ok")</f>
        <v>#REF!</v>
      </c>
      <c r="H279" s="68" t="e">
        <f>COUNTIFS(#REF!,TabClienteLocalidade18[[#This Row],[Localidade]],#REF!,TabClienteLocalidade18[[#This Row],[Cliente]],#REF!,TabClienteLocalidade18[[#Headers],[SBDPT-SPT]],#REF!,"ok")</f>
        <v>#REF!</v>
      </c>
      <c r="I279" s="68" t="e">
        <f>COUNTIFS(#REF!,TabClienteLocalidade18[[#This Row],[Localidade]],#REF!,TabClienteLocalidade18[[#This Row],[Cliente]],#REF!,TabClienteLocalidade18[[#Headers],[SBPAC-SPC]],#REF!,"ok")</f>
        <v>#REF!</v>
      </c>
      <c r="J279" s="68" t="e">
        <f>COUNTIFS(#REF!,TabClienteLocalidade18[[#This Row],[Localidade]],#REF!,TabClienteLocalidade18[[#This Row],[Cliente]],#REF!,TabClienteLocalidade18[[#Headers],[SBSEG-MCA]],#REF!,"ok")</f>
        <v>#REF!</v>
      </c>
      <c r="K279" s="68" t="e">
        <f>COUNTIFS(#REF!,TabClienteLocalidade18[[#This Row],[Localidade]],#REF!,TabClienteLocalidade18[[#This Row],[Cliente]],#REF!,TabClienteLocalidade18[[#Headers],[SBDSD-SDS]],#REF!,"ok")</f>
        <v>#REF!</v>
      </c>
      <c r="L279" s="68" t="e">
        <f>COUNTIFS(#REF!,TabClienteLocalidade18[[#This Row],[Localidade]],#REF!,TabClienteLocalidade18[[#This Row],[Cliente]],#REF!,TabClienteLocalidade18[[#Headers],[SBDXC-SDX]],#REF!,"ok")</f>
        <v>#REF!</v>
      </c>
      <c r="M279" s="68" t="e">
        <f>SUM(TabClienteLocalidade18[[#This Row],[SBGCL-SCL]:[SBDXC-SDX]])</f>
        <v>#REF!</v>
      </c>
      <c r="N279" s="68" t="e">
        <f>VLOOKUP(#REF!,Tabela20[],4,FALSE)</f>
        <v>#REF!</v>
      </c>
      <c r="O279" s="68"/>
      <c r="P279" s="24" t="str">
        <f>IF(TabClienteLocalidade18[[#This Row],[Cliente]]="","",TabClienteLocalidade18[[#This Row],[Cliente]]&amp;"-"&amp;TabClienteLocalidade18[[#This Row],[Localidade]])</f>
        <v>CASAL-BATALHA</v>
      </c>
    </row>
    <row r="280" spans="1:16" x14ac:dyDescent="0.25">
      <c r="A280" s="2" t="s">
        <v>864</v>
      </c>
      <c r="B280" s="5" t="s">
        <v>42</v>
      </c>
      <c r="C280" s="5" t="s">
        <v>61</v>
      </c>
      <c r="D280" s="19" t="s">
        <v>417</v>
      </c>
      <c r="E280" s="76" t="s">
        <v>1071</v>
      </c>
      <c r="F280" s="76"/>
      <c r="G280" s="36" t="e">
        <f>COUNTIFS(#REF!,TabClienteLocalidade18[[#This Row],[Localidade]],#REF!,TabClienteLocalidade18[[#This Row],[Cliente]],#REF!,TabClienteLocalidade18[[#Headers],[SBGCL-SCL]],#REF!,"ok")</f>
        <v>#REF!</v>
      </c>
      <c r="H280" s="36" t="e">
        <f>COUNTIFS(#REF!,TabClienteLocalidade18[[#This Row],[Localidade]],#REF!,TabClienteLocalidade18[[#This Row],[Cliente]],#REF!,TabClienteLocalidade18[[#Headers],[SBDPT-SPT]],#REF!,"ok")</f>
        <v>#REF!</v>
      </c>
      <c r="I280" s="36" t="e">
        <f>COUNTIFS(#REF!,TabClienteLocalidade18[[#This Row],[Localidade]],#REF!,TabClienteLocalidade18[[#This Row],[Cliente]],#REF!,TabClienteLocalidade18[[#Headers],[SBPAC-SPC]],#REF!,"ok")</f>
        <v>#REF!</v>
      </c>
      <c r="J280" s="36" t="e">
        <f>COUNTIFS(#REF!,TabClienteLocalidade18[[#This Row],[Localidade]],#REF!,TabClienteLocalidade18[[#This Row],[Cliente]],#REF!,TabClienteLocalidade18[[#Headers],[SBSEG-MCA]],#REF!,"ok")</f>
        <v>#REF!</v>
      </c>
      <c r="K280" s="36" t="e">
        <f>COUNTIFS(#REF!,TabClienteLocalidade18[[#This Row],[Localidade]],#REF!,TabClienteLocalidade18[[#This Row],[Cliente]],#REF!,TabClienteLocalidade18[[#Headers],[SBDSD-SDS]],#REF!,"ok")</f>
        <v>#REF!</v>
      </c>
      <c r="L280" s="36" t="e">
        <f>COUNTIFS(#REF!,TabClienteLocalidade18[[#This Row],[Localidade]],#REF!,TabClienteLocalidade18[[#This Row],[Cliente]],#REF!,TabClienteLocalidade18[[#Headers],[SBDXC-SDX]],#REF!,"ok")</f>
        <v>#REF!</v>
      </c>
      <c r="M280" s="36" t="e">
        <f>SUM(TabClienteLocalidade18[[#This Row],[SBGCL-SCL]:[SBDXC-SDX]])</f>
        <v>#REF!</v>
      </c>
      <c r="N280" s="24" t="e">
        <f>VLOOKUP(#REF!,Tabela20[],4,FALSE)</f>
        <v>#REF!</v>
      </c>
      <c r="O280" s="68">
        <v>20</v>
      </c>
      <c r="P280" s="24" t="str">
        <f>IF(TabClienteLocalidade18[[#This Row],[Cliente]]="","",TabClienteLocalidade18[[#This Row],[Cliente]]&amp;"-"&amp;TabClienteLocalidade18[[#This Row],[Localidade]])</f>
        <v>CASAL-CAPELA</v>
      </c>
    </row>
    <row r="281" spans="1:16" x14ac:dyDescent="0.25">
      <c r="A281" s="75" t="s">
        <v>1256</v>
      </c>
      <c r="B281" s="47" t="s">
        <v>42</v>
      </c>
      <c r="C281" s="5" t="s">
        <v>60</v>
      </c>
      <c r="D281" s="19" t="s">
        <v>614</v>
      </c>
      <c r="E281" s="76" t="s">
        <v>1071</v>
      </c>
      <c r="F281" s="76"/>
      <c r="G281" s="68" t="e">
        <f>COUNTIFS(#REF!,TabClienteLocalidade18[[#This Row],[Localidade]],#REF!,TabClienteLocalidade18[[#This Row],[Cliente]],#REF!,TabClienteLocalidade18[[#Headers],[SBGCL-SCL]],#REF!,"ok")</f>
        <v>#REF!</v>
      </c>
      <c r="H281" s="68" t="e">
        <f>COUNTIFS(#REF!,TabClienteLocalidade18[[#This Row],[Localidade]],#REF!,TabClienteLocalidade18[[#This Row],[Cliente]],#REF!,TabClienteLocalidade18[[#Headers],[SBDPT-SPT]],#REF!,"ok")</f>
        <v>#REF!</v>
      </c>
      <c r="I281" s="68" t="e">
        <f>COUNTIFS(#REF!,TabClienteLocalidade18[[#This Row],[Localidade]],#REF!,TabClienteLocalidade18[[#This Row],[Cliente]],#REF!,TabClienteLocalidade18[[#Headers],[SBPAC-SPC]],#REF!,"ok")</f>
        <v>#REF!</v>
      </c>
      <c r="J281" s="68" t="e">
        <f>COUNTIFS(#REF!,TabClienteLocalidade18[[#This Row],[Localidade]],#REF!,TabClienteLocalidade18[[#This Row],[Cliente]],#REF!,TabClienteLocalidade18[[#Headers],[SBSEG-MCA]],#REF!,"ok")</f>
        <v>#REF!</v>
      </c>
      <c r="K281" s="68" t="e">
        <f>COUNTIFS(#REF!,TabClienteLocalidade18[[#This Row],[Localidade]],#REF!,TabClienteLocalidade18[[#This Row],[Cliente]],#REF!,TabClienteLocalidade18[[#Headers],[SBDSD-SDS]],#REF!,"ok")</f>
        <v>#REF!</v>
      </c>
      <c r="L281" s="68" t="e">
        <f>COUNTIFS(#REF!,TabClienteLocalidade18[[#This Row],[Localidade]],#REF!,TabClienteLocalidade18[[#This Row],[Cliente]],#REF!,TabClienteLocalidade18[[#Headers],[SBDXC-SDX]],#REF!,"ok")</f>
        <v>#REF!</v>
      </c>
      <c r="M281" s="68" t="e">
        <f>SUM(TabClienteLocalidade18[[#This Row],[SBGCL-SCL]:[SBDXC-SDX]])</f>
        <v>#REF!</v>
      </c>
      <c r="N281" s="68" t="e">
        <f>VLOOKUP(#REF!,Tabela20[],4,FALSE)</f>
        <v>#REF!</v>
      </c>
      <c r="O281" s="68"/>
      <c r="P281" s="24" t="str">
        <f>IF(TabClienteLocalidade18[[#This Row],[Cliente]]="","",TabClienteLocalidade18[[#This Row],[Cliente]]&amp;"-"&amp;TabClienteLocalidade18[[#This Row],[Localidade]])</f>
        <v>CASAL-DELMIRO GOUVEIA - BARRAGEM</v>
      </c>
    </row>
    <row r="282" spans="1:16" x14ac:dyDescent="0.25">
      <c r="A282" s="2" t="s">
        <v>568</v>
      </c>
      <c r="B282" s="5" t="s">
        <v>42</v>
      </c>
      <c r="C282" s="5" t="s">
        <v>60</v>
      </c>
      <c r="D282" s="19" t="s">
        <v>615</v>
      </c>
      <c r="E282" s="76" t="s">
        <v>1071</v>
      </c>
      <c r="F282" s="76"/>
      <c r="G282" s="24" t="e">
        <f>COUNTIFS(#REF!,TabClienteLocalidade18[[#This Row],[Localidade]],#REF!,TabClienteLocalidade18[[#This Row],[Cliente]],#REF!,TabClienteLocalidade18[[#Headers],[SBGCL-SCL]],#REF!,"ok")</f>
        <v>#REF!</v>
      </c>
      <c r="H282" s="5" t="e">
        <f>COUNTIFS(#REF!,TabClienteLocalidade18[[#This Row],[Localidade]],#REF!,TabClienteLocalidade18[[#This Row],[Cliente]],#REF!,TabClienteLocalidade18[[#Headers],[SBDPT-SPT]],#REF!,"ok")</f>
        <v>#REF!</v>
      </c>
      <c r="I282" s="5" t="e">
        <f>COUNTIFS(#REF!,TabClienteLocalidade18[[#This Row],[Localidade]],#REF!,TabClienteLocalidade18[[#This Row],[Cliente]],#REF!,TabClienteLocalidade18[[#Headers],[SBPAC-SPC]],#REF!,"ok")</f>
        <v>#REF!</v>
      </c>
      <c r="J282" s="5" t="e">
        <f>COUNTIFS(#REF!,TabClienteLocalidade18[[#This Row],[Localidade]],#REF!,TabClienteLocalidade18[[#This Row],[Cliente]],#REF!,TabClienteLocalidade18[[#Headers],[SBSEG-MCA]],#REF!,"ok")</f>
        <v>#REF!</v>
      </c>
      <c r="K282" s="5" t="e">
        <f>COUNTIFS(#REF!,TabClienteLocalidade18[[#This Row],[Localidade]],#REF!,TabClienteLocalidade18[[#This Row],[Cliente]],#REF!,TabClienteLocalidade18[[#Headers],[SBDSD-SDS]],#REF!,"ok")</f>
        <v>#REF!</v>
      </c>
      <c r="L282" s="5" t="e">
        <f>COUNTIFS(#REF!,TabClienteLocalidade18[[#This Row],[Localidade]],#REF!,TabClienteLocalidade18[[#This Row],[Cliente]],#REF!,TabClienteLocalidade18[[#Headers],[SBDXC-SDX]],#REF!,"ok")</f>
        <v>#REF!</v>
      </c>
      <c r="M282" s="24" t="e">
        <f>SUM(TabClienteLocalidade18[[#This Row],[SBGCL-SCL]:[SBDXC-SDX]])</f>
        <v>#REF!</v>
      </c>
      <c r="N282" s="24" t="e">
        <f>VLOOKUP(#REF!,Tabela20[],4,FALSE)</f>
        <v>#REF!</v>
      </c>
      <c r="O282" s="68">
        <v>10</v>
      </c>
      <c r="P282" s="24" t="str">
        <f>IF(TabClienteLocalidade18[[#This Row],[Cliente]]="","",TabClienteLocalidade18[[#This Row],[Cliente]]&amp;"-"&amp;TabClienteLocalidade18[[#This Row],[Localidade]])</f>
        <v>CASAL-DELMIRO GOUVEIA - EE3</v>
      </c>
    </row>
    <row r="283" spans="1:16" x14ac:dyDescent="0.25">
      <c r="A283" s="75" t="s">
        <v>1265</v>
      </c>
      <c r="B283" s="80" t="s">
        <v>42</v>
      </c>
      <c r="C283" s="80" t="s">
        <v>61</v>
      </c>
      <c r="D283" s="19" t="s">
        <v>418</v>
      </c>
      <c r="E283" s="76" t="s">
        <v>1071</v>
      </c>
      <c r="F283" s="76"/>
      <c r="G283" s="81" t="e">
        <f>COUNTIFS(#REF!,TabClienteLocalidade18[[#This Row],[Localidade]],#REF!,TabClienteLocalidade18[[#This Row],[Cliente]],#REF!,TabClienteLocalidade18[[#Headers],[SBGCL-SCL]],#REF!,"ok")</f>
        <v>#REF!</v>
      </c>
      <c r="H283" s="81" t="e">
        <f>COUNTIFS(#REF!,TabClienteLocalidade18[[#This Row],[Localidade]],#REF!,TabClienteLocalidade18[[#This Row],[Cliente]],#REF!,TabClienteLocalidade18[[#Headers],[SBDPT-SPT]],#REF!,"ok")</f>
        <v>#REF!</v>
      </c>
      <c r="I283" s="81" t="e">
        <f>COUNTIFS(#REF!,TabClienteLocalidade18[[#This Row],[Localidade]],#REF!,TabClienteLocalidade18[[#This Row],[Cliente]],#REF!,TabClienteLocalidade18[[#Headers],[SBPAC-SPC]],#REF!,"ok")</f>
        <v>#REF!</v>
      </c>
      <c r="J283" s="81" t="e">
        <f>COUNTIFS(#REF!,TabClienteLocalidade18[[#This Row],[Localidade]],#REF!,TabClienteLocalidade18[[#This Row],[Cliente]],#REF!,TabClienteLocalidade18[[#Headers],[SBSEG-MCA]],#REF!,"ok")</f>
        <v>#REF!</v>
      </c>
      <c r="K283" s="81" t="e">
        <f>COUNTIFS(#REF!,TabClienteLocalidade18[[#This Row],[Localidade]],#REF!,TabClienteLocalidade18[[#This Row],[Cliente]],#REF!,TabClienteLocalidade18[[#Headers],[SBDSD-SDS]],#REF!,"ok")</f>
        <v>#REF!</v>
      </c>
      <c r="L283" s="81" t="e">
        <f>COUNTIFS(#REF!,TabClienteLocalidade18[[#This Row],[Localidade]],#REF!,TabClienteLocalidade18[[#This Row],[Cliente]],#REF!,TabClienteLocalidade18[[#Headers],[SBDXC-SDX]],#REF!,"ok")</f>
        <v>#REF!</v>
      </c>
      <c r="M283" s="81" t="e">
        <f>SUM(TabClienteLocalidade18[[#This Row],[SBGCL-SCL]:[SBDXC-SDX]])</f>
        <v>#REF!</v>
      </c>
      <c r="N283" s="81" t="e">
        <f>VLOOKUP(#REF!,Tabela20[],4,FALSE)</f>
        <v>#REF!</v>
      </c>
      <c r="O283" s="81"/>
      <c r="P283" s="24" t="str">
        <f>IF(TabClienteLocalidade18[[#This Row],[Cliente]]="","",TabClienteLocalidade18[[#This Row],[Cliente]]&amp;"-"&amp;TabClienteLocalidade18[[#This Row],[Localidade]])</f>
        <v>CASAL-ESTRELA DE ALAGOAS</v>
      </c>
    </row>
    <row r="284" spans="1:16" x14ac:dyDescent="0.25">
      <c r="A284" s="2" t="s">
        <v>573</v>
      </c>
      <c r="B284" s="5" t="s">
        <v>42</v>
      </c>
      <c r="C284" s="5" t="s">
        <v>72</v>
      </c>
      <c r="D284" s="19" t="s">
        <v>419</v>
      </c>
      <c r="E284" s="76" t="s">
        <v>1071</v>
      </c>
      <c r="F284" s="76"/>
      <c r="G284" s="24" t="e">
        <f>COUNTIFS(#REF!,TabClienteLocalidade18[[#This Row],[Localidade]],#REF!,TabClienteLocalidade18[[#This Row],[Cliente]],#REF!,TabClienteLocalidade18[[#Headers],[SBGCL-SCL]],#REF!,"ok")</f>
        <v>#REF!</v>
      </c>
      <c r="H284" s="5" t="e">
        <f>COUNTIFS(#REF!,TabClienteLocalidade18[[#This Row],[Localidade]],#REF!,TabClienteLocalidade18[[#This Row],[Cliente]],#REF!,TabClienteLocalidade18[[#Headers],[SBDPT-SPT]],#REF!,"ok")</f>
        <v>#REF!</v>
      </c>
      <c r="I284" s="5" t="e">
        <f>COUNTIFS(#REF!,TabClienteLocalidade18[[#This Row],[Localidade]],#REF!,TabClienteLocalidade18[[#This Row],[Cliente]],#REF!,TabClienteLocalidade18[[#Headers],[SBPAC-SPC]],#REF!,"ok")</f>
        <v>#REF!</v>
      </c>
      <c r="J284" s="5" t="e">
        <f>COUNTIFS(#REF!,TabClienteLocalidade18[[#This Row],[Localidade]],#REF!,TabClienteLocalidade18[[#This Row],[Cliente]],#REF!,TabClienteLocalidade18[[#Headers],[SBSEG-MCA]],#REF!,"ok")</f>
        <v>#REF!</v>
      </c>
      <c r="K284" s="5" t="e">
        <f>COUNTIFS(#REF!,TabClienteLocalidade18[[#This Row],[Localidade]],#REF!,TabClienteLocalidade18[[#This Row],[Cliente]],#REF!,TabClienteLocalidade18[[#Headers],[SBDSD-SDS]],#REF!,"ok")</f>
        <v>#REF!</v>
      </c>
      <c r="L284" s="5" t="e">
        <f>COUNTIFS(#REF!,TabClienteLocalidade18[[#This Row],[Localidade]],#REF!,TabClienteLocalidade18[[#This Row],[Cliente]],#REF!,TabClienteLocalidade18[[#Headers],[SBDXC-SDX]],#REF!,"ok")</f>
        <v>#REF!</v>
      </c>
      <c r="M284" s="24" t="e">
        <f>SUM(TabClienteLocalidade18[[#This Row],[SBGCL-SCL]:[SBDXC-SDX]])</f>
        <v>#REF!</v>
      </c>
      <c r="N284" s="24" t="e">
        <f>VLOOKUP(#REF!,Tabela20[],4,FALSE)</f>
        <v>#REF!</v>
      </c>
      <c r="O284" s="68">
        <v>11</v>
      </c>
      <c r="P284" s="24" t="str">
        <f>IF(TabClienteLocalidade18[[#This Row],[Cliente]]="","",TabClienteLocalidade18[[#This Row],[Cliente]]&amp;"-"&amp;TabClienteLocalidade18[[#This Row],[Localidade]])</f>
        <v>CASAL-FLEXEIRAS</v>
      </c>
    </row>
    <row r="285" spans="1:16" x14ac:dyDescent="0.25">
      <c r="A285" s="2" t="s">
        <v>574</v>
      </c>
      <c r="B285" s="5" t="s">
        <v>42</v>
      </c>
      <c r="C285" s="35" t="s">
        <v>72</v>
      </c>
      <c r="D285" s="19" t="s">
        <v>420</v>
      </c>
      <c r="E285" s="76" t="s">
        <v>1071</v>
      </c>
      <c r="F285" s="76"/>
      <c r="G285" s="36" t="e">
        <f>COUNTIFS(#REF!,TabClienteLocalidade18[[#This Row],[Localidade]],#REF!,TabClienteLocalidade18[[#This Row],[Cliente]],#REF!,TabClienteLocalidade18[[#Headers],[SBGCL-SCL]],#REF!,"ok")</f>
        <v>#REF!</v>
      </c>
      <c r="H285" s="36" t="e">
        <f>COUNTIFS(#REF!,TabClienteLocalidade18[[#This Row],[Localidade]],#REF!,TabClienteLocalidade18[[#This Row],[Cliente]],#REF!,TabClienteLocalidade18[[#Headers],[SBDPT-SPT]],#REF!,"ok")</f>
        <v>#REF!</v>
      </c>
      <c r="I285" s="36" t="e">
        <f>COUNTIFS(#REF!,TabClienteLocalidade18[[#This Row],[Localidade]],#REF!,TabClienteLocalidade18[[#This Row],[Cliente]],#REF!,TabClienteLocalidade18[[#Headers],[SBPAC-SPC]],#REF!,"ok")</f>
        <v>#REF!</v>
      </c>
      <c r="J285" s="36" t="e">
        <f>COUNTIFS(#REF!,TabClienteLocalidade18[[#This Row],[Localidade]],#REF!,TabClienteLocalidade18[[#This Row],[Cliente]],#REF!,TabClienteLocalidade18[[#Headers],[SBSEG-MCA]],#REF!,"ok")</f>
        <v>#REF!</v>
      </c>
      <c r="K285" s="36" t="e">
        <f>COUNTIFS(#REF!,TabClienteLocalidade18[[#This Row],[Localidade]],#REF!,TabClienteLocalidade18[[#This Row],[Cliente]],#REF!,TabClienteLocalidade18[[#Headers],[SBDSD-SDS]],#REF!,"ok")</f>
        <v>#REF!</v>
      </c>
      <c r="L285" s="36" t="e">
        <f>COUNTIFS(#REF!,TabClienteLocalidade18[[#This Row],[Localidade]],#REF!,TabClienteLocalidade18[[#This Row],[Cliente]],#REF!,TabClienteLocalidade18[[#Headers],[SBDXC-SDX]],#REF!,"ok")</f>
        <v>#REF!</v>
      </c>
      <c r="M285" s="36" t="e">
        <f>SUM(TabClienteLocalidade18[[#This Row],[SBGCL-SCL]:[SBDXC-SDX]])</f>
        <v>#REF!</v>
      </c>
      <c r="N285" s="24" t="e">
        <f>VLOOKUP(#REF!,Tabela20[],4,FALSE)</f>
        <v>#REF!</v>
      </c>
      <c r="O285" s="68">
        <v>12</v>
      </c>
      <c r="P285" s="24" t="str">
        <f>IF(TabClienteLocalidade18[[#This Row],[Cliente]]="","",TabClienteLocalidade18[[#This Row],[Cliente]]&amp;"-"&amp;TabClienteLocalidade18[[#This Row],[Localidade]])</f>
        <v>CASAL-JOAQUIM GOMES</v>
      </c>
    </row>
    <row r="286" spans="1:16" x14ac:dyDescent="0.25">
      <c r="A286" s="2" t="s">
        <v>536</v>
      </c>
      <c r="B286" s="17" t="s">
        <v>42</v>
      </c>
      <c r="C286" s="18" t="s">
        <v>209</v>
      </c>
      <c r="D286" s="19" t="s">
        <v>226</v>
      </c>
      <c r="E286" s="76" t="s">
        <v>1071</v>
      </c>
      <c r="F286" s="76"/>
      <c r="G286" s="5" t="e">
        <f>COUNTIFS(#REF!,TabClienteLocalidade18[[#This Row],[Localidade]],#REF!,TabClienteLocalidade18[[#This Row],[Cliente]],#REF!,TabClienteLocalidade18[[#Headers],[SBGCL-SCL]],#REF!,"ok")</f>
        <v>#REF!</v>
      </c>
      <c r="H286" s="5" t="e">
        <f>COUNTIFS(#REF!,TabClienteLocalidade18[[#This Row],[Localidade]],#REF!,TabClienteLocalidade18[[#This Row],[Cliente]],#REF!,TabClienteLocalidade18[[#Headers],[SBDPT-SPT]],#REF!,"ok")</f>
        <v>#REF!</v>
      </c>
      <c r="I286" s="5" t="e">
        <f>COUNTIFS(#REF!,TabClienteLocalidade18[[#This Row],[Localidade]],#REF!,TabClienteLocalidade18[[#This Row],[Cliente]],#REF!,TabClienteLocalidade18[[#Headers],[SBPAC-SPC]],#REF!,"ok")</f>
        <v>#REF!</v>
      </c>
      <c r="J286" s="5" t="e">
        <f>COUNTIFS(#REF!,TabClienteLocalidade18[[#This Row],[Localidade]],#REF!,TabClienteLocalidade18[[#This Row],[Cliente]],#REF!,TabClienteLocalidade18[[#Headers],[SBSEG-MCA]],#REF!,"ok")</f>
        <v>#REF!</v>
      </c>
      <c r="K286" s="5" t="e">
        <f>COUNTIFS(#REF!,TabClienteLocalidade18[[#This Row],[Localidade]],#REF!,TabClienteLocalidade18[[#This Row],[Cliente]],#REF!,TabClienteLocalidade18[[#Headers],[SBDSD-SDS]],#REF!,"ok")</f>
        <v>#REF!</v>
      </c>
      <c r="L286" s="5" t="e">
        <f>COUNTIFS(#REF!,TabClienteLocalidade18[[#This Row],[Localidade]],#REF!,TabClienteLocalidade18[[#This Row],[Cliente]],#REF!,TabClienteLocalidade18[[#Headers],[SBDXC-SDX]],#REF!,"ok")</f>
        <v>#REF!</v>
      </c>
      <c r="M286" s="24" t="e">
        <f>SUM(TabClienteLocalidade18[[#This Row],[SBGCL-SCL]:[SBDXC-SDX]])</f>
        <v>#REF!</v>
      </c>
      <c r="N286" s="24" t="e">
        <f>VLOOKUP(#REF!,Tabela20[],4,FALSE)</f>
        <v>#REF!</v>
      </c>
      <c r="O286" s="68">
        <v>8</v>
      </c>
      <c r="P286" s="24" t="str">
        <f>IF(TabClienteLocalidade18[[#This Row],[Cliente]]="","",TabClienteLocalidade18[[#This Row],[Cliente]]&amp;"-"&amp;TabClienteLocalidade18[[#This Row],[Localidade]])</f>
        <v>CASAL-JUNQUEIRO</v>
      </c>
    </row>
    <row r="287" spans="1:16" x14ac:dyDescent="0.25">
      <c r="A287" s="2" t="s">
        <v>862</v>
      </c>
      <c r="B287" s="5" t="s">
        <v>42</v>
      </c>
      <c r="C287" s="5" t="s">
        <v>1092</v>
      </c>
      <c r="D287" s="19" t="s">
        <v>1495</v>
      </c>
      <c r="E287" s="76" t="s">
        <v>1071</v>
      </c>
      <c r="F287" s="76"/>
      <c r="G287" s="36" t="e">
        <f>COUNTIFS(#REF!,TabClienteLocalidade18[[#This Row],[Localidade]],#REF!,TabClienteLocalidade18[[#This Row],[Cliente]],#REF!,TabClienteLocalidade18[[#Headers],[SBGCL-SCL]],#REF!,"ok")</f>
        <v>#REF!</v>
      </c>
      <c r="H287" s="36" t="e">
        <f>COUNTIFS(#REF!,TabClienteLocalidade18[[#This Row],[Localidade]],#REF!,TabClienteLocalidade18[[#This Row],[Cliente]],#REF!,TabClienteLocalidade18[[#Headers],[SBDPT-SPT]],#REF!,"ok")</f>
        <v>#REF!</v>
      </c>
      <c r="I287" s="36" t="e">
        <f>COUNTIFS(#REF!,TabClienteLocalidade18[[#This Row],[Localidade]],#REF!,TabClienteLocalidade18[[#This Row],[Cliente]],#REF!,TabClienteLocalidade18[[#Headers],[SBPAC-SPC]],#REF!,"ok")</f>
        <v>#REF!</v>
      </c>
      <c r="J287" s="36" t="e">
        <f>COUNTIFS(#REF!,TabClienteLocalidade18[[#This Row],[Localidade]],#REF!,TabClienteLocalidade18[[#This Row],[Cliente]],#REF!,TabClienteLocalidade18[[#Headers],[SBSEG-MCA]],#REF!,"ok")</f>
        <v>#REF!</v>
      </c>
      <c r="K287" s="36" t="e">
        <f>COUNTIFS(#REF!,TabClienteLocalidade18[[#This Row],[Localidade]],#REF!,TabClienteLocalidade18[[#This Row],[Cliente]],#REF!,TabClienteLocalidade18[[#Headers],[SBDSD-SDS]],#REF!,"ok")</f>
        <v>#REF!</v>
      </c>
      <c r="L287" s="36" t="e">
        <f>COUNTIFS(#REF!,TabClienteLocalidade18[[#This Row],[Localidade]],#REF!,TabClienteLocalidade18[[#This Row],[Cliente]],#REF!,TabClienteLocalidade18[[#Headers],[SBDXC-SDX]],#REF!,"ok")</f>
        <v>#REF!</v>
      </c>
      <c r="M287" s="36" t="e">
        <f>SUM(TabClienteLocalidade18[[#This Row],[SBGCL-SCL]:[SBDXC-SDX]])</f>
        <v>#REF!</v>
      </c>
      <c r="N287" s="24" t="e">
        <f>VLOOKUP(#REF!,Tabela20[],4,FALSE)</f>
        <v>#REF!</v>
      </c>
      <c r="O287" s="68">
        <v>18</v>
      </c>
      <c r="P287" s="24" t="str">
        <f>IF(TabClienteLocalidade18[[#This Row],[Cliente]]="","",TabClienteLocalidade18[[#This Row],[Cliente]]&amp;"-"&amp;TabClienteLocalidade18[[#This Row],[Localidade]])</f>
        <v>CASAL-MACEIO - AVIAÇAO</v>
      </c>
    </row>
    <row r="288" spans="1:16" x14ac:dyDescent="0.25">
      <c r="A288" s="2" t="s">
        <v>863</v>
      </c>
      <c r="B288" s="5" t="s">
        <v>42</v>
      </c>
      <c r="C288" s="5" t="s">
        <v>1092</v>
      </c>
      <c r="D288" s="19" t="s">
        <v>1084</v>
      </c>
      <c r="E288" s="76" t="s">
        <v>1071</v>
      </c>
      <c r="F288" s="76"/>
      <c r="G288" s="36" t="e">
        <f>COUNTIFS(#REF!,TabClienteLocalidade18[[#This Row],[Localidade]],#REF!,TabClienteLocalidade18[[#This Row],[Cliente]],#REF!,TabClienteLocalidade18[[#Headers],[SBGCL-SCL]],#REF!,"ok")</f>
        <v>#REF!</v>
      </c>
      <c r="H288" s="36" t="e">
        <f>COUNTIFS(#REF!,TabClienteLocalidade18[[#This Row],[Localidade]],#REF!,TabClienteLocalidade18[[#This Row],[Cliente]],#REF!,TabClienteLocalidade18[[#Headers],[SBDPT-SPT]],#REF!,"ok")</f>
        <v>#REF!</v>
      </c>
      <c r="I288" s="36" t="e">
        <f>COUNTIFS(#REF!,TabClienteLocalidade18[[#This Row],[Localidade]],#REF!,TabClienteLocalidade18[[#This Row],[Cliente]],#REF!,TabClienteLocalidade18[[#Headers],[SBPAC-SPC]],#REF!,"ok")</f>
        <v>#REF!</v>
      </c>
      <c r="J288" s="36" t="e">
        <f>COUNTIFS(#REF!,TabClienteLocalidade18[[#This Row],[Localidade]],#REF!,TabClienteLocalidade18[[#This Row],[Cliente]],#REF!,TabClienteLocalidade18[[#Headers],[SBSEG-MCA]],#REF!,"ok")</f>
        <v>#REF!</v>
      </c>
      <c r="K288" s="36" t="e">
        <f>COUNTIFS(#REF!,TabClienteLocalidade18[[#This Row],[Localidade]],#REF!,TabClienteLocalidade18[[#This Row],[Cliente]],#REF!,TabClienteLocalidade18[[#Headers],[SBDSD-SDS]],#REF!,"ok")</f>
        <v>#REF!</v>
      </c>
      <c r="L288" s="36" t="e">
        <f>COUNTIFS(#REF!,TabClienteLocalidade18[[#This Row],[Localidade]],#REF!,TabClienteLocalidade18[[#This Row],[Cliente]],#REF!,TabClienteLocalidade18[[#Headers],[SBDXC-SDX]],#REF!,"ok")</f>
        <v>#REF!</v>
      </c>
      <c r="M288" s="36" t="e">
        <f>SUM(TabClienteLocalidade18[[#This Row],[SBGCL-SCL]:[SBDXC-SDX]])</f>
        <v>#REF!</v>
      </c>
      <c r="N288" s="24" t="e">
        <f>VLOOKUP(#REF!,Tabela20[],4,FALSE)</f>
        <v>#REF!</v>
      </c>
      <c r="O288" s="68">
        <v>19</v>
      </c>
      <c r="P288" s="24" t="str">
        <f>IF(TabClienteLocalidade18[[#This Row],[Cliente]]="","",TabClienteLocalidade18[[#This Row],[Cliente]]&amp;"-"&amp;TabClienteLocalidade18[[#This Row],[Localidade]])</f>
        <v>CASAL-MACEIO - CARDOSO</v>
      </c>
    </row>
    <row r="289" spans="1:16" x14ac:dyDescent="0.25">
      <c r="A289" s="2" t="s">
        <v>576</v>
      </c>
      <c r="B289" s="5" t="s">
        <v>42</v>
      </c>
      <c r="C289" s="5" t="s">
        <v>72</v>
      </c>
      <c r="D289" s="19" t="s">
        <v>854</v>
      </c>
      <c r="E289" s="76" t="s">
        <v>1071</v>
      </c>
      <c r="F289" s="76"/>
      <c r="G289" s="24" t="e">
        <f>COUNTIFS(#REF!,TabClienteLocalidade18[[#This Row],[Localidade]],#REF!,TabClienteLocalidade18[[#This Row],[Cliente]],#REF!,TabClienteLocalidade18[[#Headers],[SBGCL-SCL]],#REF!,"ok")</f>
        <v>#REF!</v>
      </c>
      <c r="H289" s="5" t="e">
        <f>COUNTIFS(#REF!,TabClienteLocalidade18[[#This Row],[Localidade]],#REF!,TabClienteLocalidade18[[#This Row],[Cliente]],#REF!,TabClienteLocalidade18[[#Headers],[SBDPT-SPT]],#REF!,"ok")</f>
        <v>#REF!</v>
      </c>
      <c r="I289" s="5" t="e">
        <f>COUNTIFS(#REF!,TabClienteLocalidade18[[#This Row],[Localidade]],#REF!,TabClienteLocalidade18[[#This Row],[Cliente]],#REF!,TabClienteLocalidade18[[#Headers],[SBPAC-SPC]],#REF!,"ok")</f>
        <v>#REF!</v>
      </c>
      <c r="J289" s="5" t="e">
        <f>COUNTIFS(#REF!,TabClienteLocalidade18[[#This Row],[Localidade]],#REF!,TabClienteLocalidade18[[#This Row],[Cliente]],#REF!,TabClienteLocalidade18[[#Headers],[SBSEG-MCA]],#REF!,"ok")</f>
        <v>#REF!</v>
      </c>
      <c r="K289" s="5" t="e">
        <f>COUNTIFS(#REF!,TabClienteLocalidade18[[#This Row],[Localidade]],#REF!,TabClienteLocalidade18[[#This Row],[Cliente]],#REF!,TabClienteLocalidade18[[#Headers],[SBDSD-SDS]],#REF!,"ok")</f>
        <v>#REF!</v>
      </c>
      <c r="L289" s="5" t="e">
        <f>COUNTIFS(#REF!,TabClienteLocalidade18[[#This Row],[Localidade]],#REF!,TabClienteLocalidade18[[#This Row],[Cliente]],#REF!,TabClienteLocalidade18[[#Headers],[SBDXC-SDX]],#REF!,"ok")</f>
        <v>#REF!</v>
      </c>
      <c r="M289" s="24" t="e">
        <f>SUM(TabClienteLocalidade18[[#This Row],[SBGCL-SCL]:[SBDXC-SDX]])</f>
        <v>#REF!</v>
      </c>
      <c r="N289" s="24" t="e">
        <f>VLOOKUP(#REF!,Tabela20[],4,FALSE)</f>
        <v>#REF!</v>
      </c>
      <c r="O289" s="68">
        <v>14</v>
      </c>
      <c r="P289" s="24" t="str">
        <f>IF(TabClienteLocalidade18[[#This Row],[Cliente]]="","",TabClienteLocalidade18[[#This Row],[Cliente]]&amp;"-"&amp;TabClienteLocalidade18[[#This Row],[Localidade]])</f>
        <v>CASAL-MURICI - CACHOEIRA</v>
      </c>
    </row>
    <row r="290" spans="1:16" x14ac:dyDescent="0.25">
      <c r="A290" s="2" t="s">
        <v>575</v>
      </c>
      <c r="B290" s="5" t="s">
        <v>42</v>
      </c>
      <c r="C290" s="5" t="s">
        <v>72</v>
      </c>
      <c r="D290" s="19" t="s">
        <v>1497</v>
      </c>
      <c r="E290" s="76" t="s">
        <v>1071</v>
      </c>
      <c r="F290" s="76"/>
      <c r="G290" s="24" t="e">
        <f>COUNTIFS(#REF!,TabClienteLocalidade18[[#This Row],[Localidade]],#REF!,TabClienteLocalidade18[[#This Row],[Cliente]],#REF!,TabClienteLocalidade18[[#Headers],[SBGCL-SCL]],#REF!,"ok")</f>
        <v>#REF!</v>
      </c>
      <c r="H290" s="5" t="e">
        <f>COUNTIFS(#REF!,TabClienteLocalidade18[[#This Row],[Localidade]],#REF!,TabClienteLocalidade18[[#This Row],[Cliente]],#REF!,TabClienteLocalidade18[[#Headers],[SBDPT-SPT]],#REF!,"ok")</f>
        <v>#REF!</v>
      </c>
      <c r="I290" s="5" t="e">
        <f>COUNTIFS(#REF!,TabClienteLocalidade18[[#This Row],[Localidade]],#REF!,TabClienteLocalidade18[[#This Row],[Cliente]],#REF!,TabClienteLocalidade18[[#Headers],[SBPAC-SPC]],#REF!,"ok")</f>
        <v>#REF!</v>
      </c>
      <c r="J290" s="5" t="e">
        <f>COUNTIFS(#REF!,TabClienteLocalidade18[[#This Row],[Localidade]],#REF!,TabClienteLocalidade18[[#This Row],[Cliente]],#REF!,TabClienteLocalidade18[[#Headers],[SBSEG-MCA]],#REF!,"ok")</f>
        <v>#REF!</v>
      </c>
      <c r="K290" s="5" t="e">
        <f>COUNTIFS(#REF!,TabClienteLocalidade18[[#This Row],[Localidade]],#REF!,TabClienteLocalidade18[[#This Row],[Cliente]],#REF!,TabClienteLocalidade18[[#Headers],[SBDSD-SDS]],#REF!,"ok")</f>
        <v>#REF!</v>
      </c>
      <c r="L290" s="5" t="e">
        <f>COUNTIFS(#REF!,TabClienteLocalidade18[[#This Row],[Localidade]],#REF!,TabClienteLocalidade18[[#This Row],[Cliente]],#REF!,TabClienteLocalidade18[[#Headers],[SBDXC-SDX]],#REF!,"ok")</f>
        <v>#REF!</v>
      </c>
      <c r="M290" s="24" t="e">
        <f>SUM(TabClienteLocalidade18[[#This Row],[SBGCL-SCL]:[SBDXC-SDX]])</f>
        <v>#REF!</v>
      </c>
      <c r="N290" s="24" t="e">
        <f>VLOOKUP(#REF!,Tabela20[],4,FALSE)</f>
        <v>#REF!</v>
      </c>
      <c r="O290" s="68">
        <v>13</v>
      </c>
      <c r="P290" s="24" t="str">
        <f>IF(TabClienteLocalidade18[[#This Row],[Cliente]]="","",TabClienteLocalidade18[[#This Row],[Cliente]]&amp;"-"&amp;TabClienteLocalidade18[[#This Row],[Localidade]])</f>
        <v>CASAL-MURICI - CANSANÇAO</v>
      </c>
    </row>
    <row r="291" spans="1:16" x14ac:dyDescent="0.25">
      <c r="A291" s="83" t="s">
        <v>567</v>
      </c>
      <c r="B291" s="84" t="s">
        <v>42</v>
      </c>
      <c r="C291" s="84" t="s">
        <v>72</v>
      </c>
      <c r="D291" s="19" t="s">
        <v>1282</v>
      </c>
      <c r="E291" s="76" t="s">
        <v>1071</v>
      </c>
      <c r="F291" s="76"/>
      <c r="G291" s="24" t="e">
        <f>COUNTIFS(#REF!,TabClienteLocalidade18[[#This Row],[Localidade]],#REF!,TabClienteLocalidade18[[#This Row],[Cliente]],#REF!,TabClienteLocalidade18[[#Headers],[SBGCL-SCL]],#REF!,"ok")</f>
        <v>#REF!</v>
      </c>
      <c r="H291" s="5" t="e">
        <f>COUNTIFS(#REF!,TabClienteLocalidade18[[#This Row],[Localidade]],#REF!,TabClienteLocalidade18[[#This Row],[Cliente]],#REF!,TabClienteLocalidade18[[#Headers],[SBDPT-SPT]],#REF!,"ok")</f>
        <v>#REF!</v>
      </c>
      <c r="I291" s="5" t="e">
        <f>COUNTIFS(#REF!,TabClienteLocalidade18[[#This Row],[Localidade]],#REF!,TabClienteLocalidade18[[#This Row],[Cliente]],#REF!,TabClienteLocalidade18[[#Headers],[SBPAC-SPC]],#REF!,"ok")</f>
        <v>#REF!</v>
      </c>
      <c r="J291" s="5" t="e">
        <f>COUNTIFS(#REF!,TabClienteLocalidade18[[#This Row],[Localidade]],#REF!,TabClienteLocalidade18[[#This Row],[Cliente]],#REF!,TabClienteLocalidade18[[#Headers],[SBSEG-MCA]],#REF!,"ok")</f>
        <v>#REF!</v>
      </c>
      <c r="K291" s="5" t="e">
        <f>COUNTIFS(#REF!,TabClienteLocalidade18[[#This Row],[Localidade]],#REF!,TabClienteLocalidade18[[#This Row],[Cliente]],#REF!,TabClienteLocalidade18[[#Headers],[SBDSD-SDS]],#REF!,"ok")</f>
        <v>#REF!</v>
      </c>
      <c r="L291" s="5" t="e">
        <f>COUNTIFS(#REF!,TabClienteLocalidade18[[#This Row],[Localidade]],#REF!,TabClienteLocalidade18[[#This Row],[Cliente]],#REF!,TabClienteLocalidade18[[#Headers],[SBDXC-SDX]],#REF!,"ok")</f>
        <v>#REF!</v>
      </c>
      <c r="M291" s="24" t="e">
        <f>SUM(TabClienteLocalidade18[[#This Row],[SBGCL-SCL]:[SBDXC-SDX]])</f>
        <v>#REF!</v>
      </c>
      <c r="N291" s="24" t="e">
        <f>VLOOKUP(#REF!,Tabela20[],4,FALSE)</f>
        <v>#REF!</v>
      </c>
      <c r="O291" s="68">
        <v>9</v>
      </c>
      <c r="P291" s="24" t="str">
        <f>IF(TabClienteLocalidade18[[#This Row],[Cliente]]="","",TabClienteLocalidade18[[#This Row],[Cliente]]&amp;"-"&amp;TabClienteLocalidade18[[#This Row],[Localidade]])</f>
        <v>CASAL-NOVO LINO</v>
      </c>
    </row>
    <row r="292" spans="1:16" x14ac:dyDescent="0.25">
      <c r="A292" s="2" t="s">
        <v>527</v>
      </c>
      <c r="B292" s="3" t="s">
        <v>42</v>
      </c>
      <c r="C292" s="3" t="s">
        <v>60</v>
      </c>
      <c r="D292" s="19" t="s">
        <v>132</v>
      </c>
      <c r="E292" s="76" t="s">
        <v>1071</v>
      </c>
      <c r="F292" s="76"/>
      <c r="G292" s="5" t="e">
        <f>COUNTIFS(#REF!,TabClienteLocalidade18[[#This Row],[Localidade]],#REF!,TabClienteLocalidade18[[#This Row],[Cliente]],#REF!,TabClienteLocalidade18[[#Headers],[SBGCL-SCL]],#REF!,"ok")</f>
        <v>#REF!</v>
      </c>
      <c r="H292" s="5" t="e">
        <f>COUNTIFS(#REF!,TabClienteLocalidade18[[#This Row],[Localidade]],#REF!,TabClienteLocalidade18[[#This Row],[Cliente]],#REF!,TabClienteLocalidade18[[#Headers],[SBDPT-SPT]],#REF!,"ok")</f>
        <v>#REF!</v>
      </c>
      <c r="I292" s="5" t="e">
        <f>COUNTIFS(#REF!,TabClienteLocalidade18[[#This Row],[Localidade]],#REF!,TabClienteLocalidade18[[#This Row],[Cliente]],#REF!,TabClienteLocalidade18[[#Headers],[SBPAC-SPC]],#REF!,"ok")</f>
        <v>#REF!</v>
      </c>
      <c r="J292" s="5" t="e">
        <f>COUNTIFS(#REF!,TabClienteLocalidade18[[#This Row],[Localidade]],#REF!,TabClienteLocalidade18[[#This Row],[Cliente]],#REF!,TabClienteLocalidade18[[#Headers],[SBSEG-MCA]],#REF!,"ok")</f>
        <v>#REF!</v>
      </c>
      <c r="K292" s="5" t="e">
        <f>COUNTIFS(#REF!,TabClienteLocalidade18[[#This Row],[Localidade]],#REF!,TabClienteLocalidade18[[#This Row],[Cliente]],#REF!,TabClienteLocalidade18[[#Headers],[SBDSD-SDS]],#REF!,"ok")</f>
        <v>#REF!</v>
      </c>
      <c r="L292" s="5" t="e">
        <f>COUNTIFS(#REF!,TabClienteLocalidade18[[#This Row],[Localidade]],#REF!,TabClienteLocalidade18[[#This Row],[Cliente]],#REF!,TabClienteLocalidade18[[#Headers],[SBDXC-SDX]],#REF!,"ok")</f>
        <v>#REF!</v>
      </c>
      <c r="M292" s="24" t="e">
        <f>SUM(TabClienteLocalidade18[[#This Row],[SBGCL-SCL]:[SBDXC-SDX]])</f>
        <v>#REF!</v>
      </c>
      <c r="N292" s="24" t="e">
        <f>VLOOKUP(#REF!,Tabela20[],4,FALSE)</f>
        <v>#REF!</v>
      </c>
      <c r="O292" s="68">
        <v>1</v>
      </c>
      <c r="P292" s="24" t="str">
        <f>IF(TabClienteLocalidade18[[#This Row],[Cliente]]="","",TabClienteLocalidade18[[#This Row],[Cliente]]&amp;"-"&amp;TabClienteLocalidade18[[#This Row],[Localidade]])</f>
        <v>CASAL-OLHO DAGUA DO CASADO</v>
      </c>
    </row>
    <row r="293" spans="1:16" x14ac:dyDescent="0.25">
      <c r="A293" s="2" t="s">
        <v>529</v>
      </c>
      <c r="B293" s="3" t="s">
        <v>42</v>
      </c>
      <c r="C293" s="3" t="s">
        <v>61</v>
      </c>
      <c r="D293" s="19" t="s">
        <v>421</v>
      </c>
      <c r="E293" s="76" t="s">
        <v>1071</v>
      </c>
      <c r="F293" s="76"/>
      <c r="G293" s="5" t="e">
        <f>COUNTIFS(#REF!,TabClienteLocalidade18[[#This Row],[Localidade]],#REF!,TabClienteLocalidade18[[#This Row],[Cliente]],#REF!,TabClienteLocalidade18[[#Headers],[SBGCL-SCL]],#REF!,"ok")</f>
        <v>#REF!</v>
      </c>
      <c r="H293" s="5" t="e">
        <f>COUNTIFS(#REF!,TabClienteLocalidade18[[#This Row],[Localidade]],#REF!,TabClienteLocalidade18[[#This Row],[Cliente]],#REF!,TabClienteLocalidade18[[#Headers],[SBDPT-SPT]],#REF!,"ok")</f>
        <v>#REF!</v>
      </c>
      <c r="I293" s="5" t="e">
        <f>COUNTIFS(#REF!,TabClienteLocalidade18[[#This Row],[Localidade]],#REF!,TabClienteLocalidade18[[#This Row],[Cliente]],#REF!,TabClienteLocalidade18[[#Headers],[SBPAC-SPC]],#REF!,"ok")</f>
        <v>#REF!</v>
      </c>
      <c r="J293" s="5" t="e">
        <f>COUNTIFS(#REF!,TabClienteLocalidade18[[#This Row],[Localidade]],#REF!,TabClienteLocalidade18[[#This Row],[Cliente]],#REF!,TabClienteLocalidade18[[#Headers],[SBSEG-MCA]],#REF!,"ok")</f>
        <v>#REF!</v>
      </c>
      <c r="K293" s="5" t="e">
        <f>COUNTIFS(#REF!,TabClienteLocalidade18[[#This Row],[Localidade]],#REF!,TabClienteLocalidade18[[#This Row],[Cliente]],#REF!,TabClienteLocalidade18[[#Headers],[SBDSD-SDS]],#REF!,"ok")</f>
        <v>#REF!</v>
      </c>
      <c r="L293" s="5" t="e">
        <f>COUNTIFS(#REF!,TabClienteLocalidade18[[#This Row],[Localidade]],#REF!,TabClienteLocalidade18[[#This Row],[Cliente]],#REF!,TabClienteLocalidade18[[#Headers],[SBDXC-SDX]],#REF!,"ok")</f>
        <v>#REF!</v>
      </c>
      <c r="M293" s="24" t="e">
        <f>SUM(TabClienteLocalidade18[[#This Row],[SBGCL-SCL]:[SBDXC-SDX]])</f>
        <v>#REF!</v>
      </c>
      <c r="N293" s="24" t="e">
        <f>VLOOKUP(#REF!,Tabela20[],4,FALSE)</f>
        <v>#REF!</v>
      </c>
      <c r="O293" s="68">
        <v>3</v>
      </c>
      <c r="P293" s="24" t="str">
        <f>IF(TabClienteLocalidade18[[#This Row],[Cliente]]="","",TabClienteLocalidade18[[#This Row],[Cliente]]&amp;"-"&amp;TabClienteLocalidade18[[#This Row],[Localidade]])</f>
        <v>CASAL-PALMEIRA DOS INDIOS</v>
      </c>
    </row>
    <row r="294" spans="1:16" x14ac:dyDescent="0.25">
      <c r="A294" s="75" t="s">
        <v>1266</v>
      </c>
      <c r="B294" s="80" t="s">
        <v>42</v>
      </c>
      <c r="C294" s="80" t="s">
        <v>1488</v>
      </c>
      <c r="D294" s="19" t="s">
        <v>1499</v>
      </c>
      <c r="E294" s="76" t="s">
        <v>1071</v>
      </c>
      <c r="F294" s="76"/>
      <c r="G294" s="81" t="e">
        <f>COUNTIFS(#REF!,TabClienteLocalidade18[[#This Row],[Localidade]],#REF!,TabClienteLocalidade18[[#This Row],[Cliente]],#REF!,TabClienteLocalidade18[[#Headers],[SBGCL-SCL]],#REF!,"ok")</f>
        <v>#REF!</v>
      </c>
      <c r="H294" s="81" t="e">
        <f>COUNTIFS(#REF!,TabClienteLocalidade18[[#This Row],[Localidade]],#REF!,TabClienteLocalidade18[[#This Row],[Cliente]],#REF!,TabClienteLocalidade18[[#Headers],[SBDPT-SPT]],#REF!,"ok")</f>
        <v>#REF!</v>
      </c>
      <c r="I294" s="81" t="e">
        <f>COUNTIFS(#REF!,TabClienteLocalidade18[[#This Row],[Localidade]],#REF!,TabClienteLocalidade18[[#This Row],[Cliente]],#REF!,TabClienteLocalidade18[[#Headers],[SBPAC-SPC]],#REF!,"ok")</f>
        <v>#REF!</v>
      </c>
      <c r="J294" s="81" t="e">
        <f>COUNTIFS(#REF!,TabClienteLocalidade18[[#This Row],[Localidade]],#REF!,TabClienteLocalidade18[[#This Row],[Cliente]],#REF!,TabClienteLocalidade18[[#Headers],[SBSEG-MCA]],#REF!,"ok")</f>
        <v>#REF!</v>
      </c>
      <c r="K294" s="81" t="e">
        <f>COUNTIFS(#REF!,TabClienteLocalidade18[[#This Row],[Localidade]],#REF!,TabClienteLocalidade18[[#This Row],[Cliente]],#REF!,TabClienteLocalidade18[[#Headers],[SBDSD-SDS]],#REF!,"ok")</f>
        <v>#REF!</v>
      </c>
      <c r="L294" s="81" t="e">
        <f>COUNTIFS(#REF!,TabClienteLocalidade18[[#This Row],[Localidade]],#REF!,TabClienteLocalidade18[[#This Row],[Cliente]],#REF!,TabClienteLocalidade18[[#Headers],[SBDXC-SDX]],#REF!,"ok")</f>
        <v>#REF!</v>
      </c>
      <c r="M294" s="81" t="e">
        <f>SUM(TabClienteLocalidade18[[#This Row],[SBGCL-SCL]:[SBDXC-SDX]])</f>
        <v>#REF!</v>
      </c>
      <c r="N294" s="81" t="e">
        <f>VLOOKUP(#REF!,Tabela20[],4,FALSE)</f>
        <v>#REF!</v>
      </c>
      <c r="O294" s="81"/>
      <c r="P294" s="24" t="str">
        <f>IF(TabClienteLocalidade18[[#This Row],[Cliente]]="","",TabClienteLocalidade18[[#This Row],[Cliente]]&amp;"-"&amp;TabClienteLocalidade18[[#This Row],[Localidade]])</f>
        <v>CASAL-PAO DE AÇUCAR</v>
      </c>
    </row>
    <row r="295" spans="1:16" x14ac:dyDescent="0.25">
      <c r="A295" s="2" t="s">
        <v>867</v>
      </c>
      <c r="B295" s="47" t="s">
        <v>42</v>
      </c>
      <c r="C295" s="5" t="s">
        <v>61</v>
      </c>
      <c r="D295" s="19" t="s">
        <v>422</v>
      </c>
      <c r="E295" s="76" t="s">
        <v>1071</v>
      </c>
      <c r="F295" s="76"/>
      <c r="G295" s="48" t="e">
        <f>COUNTIFS(#REF!,TabClienteLocalidade18[[#This Row],[Localidade]],#REF!,TabClienteLocalidade18[[#This Row],[Cliente]],#REF!,TabClienteLocalidade18[[#Headers],[SBGCL-SCL]],#REF!,"ok")</f>
        <v>#REF!</v>
      </c>
      <c r="H295" s="48" t="e">
        <f>COUNTIFS(#REF!,TabClienteLocalidade18[[#This Row],[Localidade]],#REF!,TabClienteLocalidade18[[#This Row],[Cliente]],#REF!,TabClienteLocalidade18[[#Headers],[SBDPT-SPT]],#REF!,"ok")</f>
        <v>#REF!</v>
      </c>
      <c r="I295" s="48" t="e">
        <f>COUNTIFS(#REF!,TabClienteLocalidade18[[#This Row],[Localidade]],#REF!,TabClienteLocalidade18[[#This Row],[Cliente]],#REF!,TabClienteLocalidade18[[#Headers],[SBPAC-SPC]],#REF!,"ok")</f>
        <v>#REF!</v>
      </c>
      <c r="J295" s="48" t="e">
        <f>COUNTIFS(#REF!,TabClienteLocalidade18[[#This Row],[Localidade]],#REF!,TabClienteLocalidade18[[#This Row],[Cliente]],#REF!,TabClienteLocalidade18[[#Headers],[SBSEG-MCA]],#REF!,"ok")</f>
        <v>#REF!</v>
      </c>
      <c r="K295" s="48" t="e">
        <f>COUNTIFS(#REF!,TabClienteLocalidade18[[#This Row],[Localidade]],#REF!,TabClienteLocalidade18[[#This Row],[Cliente]],#REF!,TabClienteLocalidade18[[#Headers],[SBDSD-SDS]],#REF!,"ok")</f>
        <v>#REF!</v>
      </c>
      <c r="L295" s="48" t="e">
        <f>COUNTIFS(#REF!,TabClienteLocalidade18[[#This Row],[Localidade]],#REF!,TabClienteLocalidade18[[#This Row],[Cliente]],#REF!,TabClienteLocalidade18[[#Headers],[SBDXC-SDX]],#REF!,"ok")</f>
        <v>#REF!</v>
      </c>
      <c r="M295" s="48" t="e">
        <f>SUM(TabClienteLocalidade18[[#This Row],[SBGCL-SCL]:[SBDXC-SDX]])</f>
        <v>#REF!</v>
      </c>
      <c r="N295" s="24" t="e">
        <f>VLOOKUP(#REF!,Tabela20[],4,FALSE)</f>
        <v>#REF!</v>
      </c>
      <c r="O295" s="68">
        <v>23</v>
      </c>
      <c r="P295" s="24" t="str">
        <f>IF(TabClienteLocalidade18[[#This Row],[Cliente]]="","",TabClienteLocalidade18[[#This Row],[Cliente]]&amp;"-"&amp;TabClienteLocalidade18[[#This Row],[Localidade]])</f>
        <v>CASAL-PAULO JACINTO</v>
      </c>
    </row>
    <row r="296" spans="1:16" x14ac:dyDescent="0.25">
      <c r="A296" s="2" t="s">
        <v>534</v>
      </c>
      <c r="B296" s="3" t="s">
        <v>42</v>
      </c>
      <c r="C296" s="3" t="s">
        <v>209</v>
      </c>
      <c r="D296" s="19" t="s">
        <v>207</v>
      </c>
      <c r="E296" s="76" t="s">
        <v>1071</v>
      </c>
      <c r="F296" s="76"/>
      <c r="G296" s="5" t="e">
        <f>COUNTIFS(#REF!,TabClienteLocalidade18[[#This Row],[Localidade]],#REF!,TabClienteLocalidade18[[#This Row],[Cliente]],#REF!,TabClienteLocalidade18[[#Headers],[SBGCL-SCL]],#REF!,"ok")</f>
        <v>#REF!</v>
      </c>
      <c r="H296" s="5" t="e">
        <f>COUNTIFS(#REF!,TabClienteLocalidade18[[#This Row],[Localidade]],#REF!,TabClienteLocalidade18[[#This Row],[Cliente]],#REF!,TabClienteLocalidade18[[#Headers],[SBDPT-SPT]],#REF!,"ok")</f>
        <v>#REF!</v>
      </c>
      <c r="I296" s="5" t="e">
        <f>COUNTIFS(#REF!,TabClienteLocalidade18[[#This Row],[Localidade]],#REF!,TabClienteLocalidade18[[#This Row],[Cliente]],#REF!,TabClienteLocalidade18[[#Headers],[SBPAC-SPC]],#REF!,"ok")</f>
        <v>#REF!</v>
      </c>
      <c r="J296" s="5" t="e">
        <f>COUNTIFS(#REF!,TabClienteLocalidade18[[#This Row],[Localidade]],#REF!,TabClienteLocalidade18[[#This Row],[Cliente]],#REF!,TabClienteLocalidade18[[#Headers],[SBSEG-MCA]],#REF!,"ok")</f>
        <v>#REF!</v>
      </c>
      <c r="K296" s="5" t="e">
        <f>COUNTIFS(#REF!,TabClienteLocalidade18[[#This Row],[Localidade]],#REF!,TabClienteLocalidade18[[#This Row],[Cliente]],#REF!,TabClienteLocalidade18[[#Headers],[SBDSD-SDS]],#REF!,"ok")</f>
        <v>#REF!</v>
      </c>
      <c r="L296" s="5" t="e">
        <f>COUNTIFS(#REF!,TabClienteLocalidade18[[#This Row],[Localidade]],#REF!,TabClienteLocalidade18[[#This Row],[Cliente]],#REF!,TabClienteLocalidade18[[#Headers],[SBDXC-SDX]],#REF!,"ok")</f>
        <v>#REF!</v>
      </c>
      <c r="M296" s="24" t="e">
        <f>SUM(TabClienteLocalidade18[[#This Row],[SBGCL-SCL]:[SBDXC-SDX]])</f>
        <v>#REF!</v>
      </c>
      <c r="N296" s="24" t="e">
        <f>VLOOKUP(#REF!,Tabela20[],4,FALSE)</f>
        <v>#REF!</v>
      </c>
      <c r="O296" s="68">
        <v>7</v>
      </c>
      <c r="P296" s="24" t="str">
        <f>IF(TabClienteLocalidade18[[#This Row],[Cliente]]="","",TabClienteLocalidade18[[#This Row],[Cliente]]&amp;"-"&amp;TabClienteLocalidade18[[#This Row],[Localidade]])</f>
        <v>CASAL-PIAÇABUÇU</v>
      </c>
    </row>
    <row r="297" spans="1:16" x14ac:dyDescent="0.25">
      <c r="A297" s="2" t="s">
        <v>528</v>
      </c>
      <c r="B297" s="3" t="s">
        <v>42</v>
      </c>
      <c r="C297" s="3" t="s">
        <v>60</v>
      </c>
      <c r="D297" s="19" t="s">
        <v>131</v>
      </c>
      <c r="E297" s="76" t="s">
        <v>1071</v>
      </c>
      <c r="F297" s="76"/>
      <c r="G297" s="5" t="e">
        <f>COUNTIFS(#REF!,TabClienteLocalidade18[[#This Row],[Localidade]],#REF!,TabClienteLocalidade18[[#This Row],[Cliente]],#REF!,TabClienteLocalidade18[[#Headers],[SBGCL-SCL]],#REF!,"ok")</f>
        <v>#REF!</v>
      </c>
      <c r="H297" s="5" t="e">
        <f>COUNTIFS(#REF!,TabClienteLocalidade18[[#This Row],[Localidade]],#REF!,TabClienteLocalidade18[[#This Row],[Cliente]],#REF!,TabClienteLocalidade18[[#Headers],[SBDPT-SPT]],#REF!,"ok")</f>
        <v>#REF!</v>
      </c>
      <c r="I297" s="5" t="e">
        <f>COUNTIFS(#REF!,TabClienteLocalidade18[[#This Row],[Localidade]],#REF!,TabClienteLocalidade18[[#This Row],[Cliente]],#REF!,TabClienteLocalidade18[[#Headers],[SBPAC-SPC]],#REF!,"ok")</f>
        <v>#REF!</v>
      </c>
      <c r="J297" s="5" t="e">
        <f>COUNTIFS(#REF!,TabClienteLocalidade18[[#This Row],[Localidade]],#REF!,TabClienteLocalidade18[[#This Row],[Cliente]],#REF!,TabClienteLocalidade18[[#Headers],[SBSEG-MCA]],#REF!,"ok")</f>
        <v>#REF!</v>
      </c>
      <c r="K297" s="5" t="e">
        <f>COUNTIFS(#REF!,TabClienteLocalidade18[[#This Row],[Localidade]],#REF!,TabClienteLocalidade18[[#This Row],[Cliente]],#REF!,TabClienteLocalidade18[[#Headers],[SBDSD-SDS]],#REF!,"ok")</f>
        <v>#REF!</v>
      </c>
      <c r="L297" s="5" t="e">
        <f>COUNTIFS(#REF!,TabClienteLocalidade18[[#This Row],[Localidade]],#REF!,TabClienteLocalidade18[[#This Row],[Cliente]],#REF!,TabClienteLocalidade18[[#Headers],[SBDXC-SDX]],#REF!,"ok")</f>
        <v>#REF!</v>
      </c>
      <c r="M297" s="24" t="e">
        <f>SUM(TabClienteLocalidade18[[#This Row],[SBGCL-SCL]:[SBDXC-SDX]])</f>
        <v>#REF!</v>
      </c>
      <c r="N297" s="24" t="e">
        <f>VLOOKUP(#REF!,Tabela20[],4,FALSE)</f>
        <v>#REF!</v>
      </c>
      <c r="O297" s="68">
        <v>2</v>
      </c>
      <c r="P297" s="24" t="str">
        <f>IF(TabClienteLocalidade18[[#This Row],[Cliente]]="","",TabClienteLocalidade18[[#This Row],[Cliente]]&amp;"-"&amp;TabClienteLocalidade18[[#This Row],[Localidade]])</f>
        <v>CASAL-PIRANHAS</v>
      </c>
    </row>
    <row r="298" spans="1:16" x14ac:dyDescent="0.25">
      <c r="A298" s="75" t="s">
        <v>1255</v>
      </c>
      <c r="B298" s="47" t="s">
        <v>42</v>
      </c>
      <c r="C298" s="5" t="s">
        <v>1092</v>
      </c>
      <c r="D298" s="19" t="s">
        <v>1263</v>
      </c>
      <c r="E298" s="76" t="s">
        <v>1071</v>
      </c>
      <c r="F298" s="76"/>
      <c r="G298" s="68" t="e">
        <f>COUNTIFS(#REF!,TabClienteLocalidade18[[#This Row],[Localidade]],#REF!,TabClienteLocalidade18[[#This Row],[Cliente]],#REF!,TabClienteLocalidade18[[#Headers],[SBGCL-SCL]],#REF!,"ok")</f>
        <v>#REF!</v>
      </c>
      <c r="H298" s="68" t="e">
        <f>COUNTIFS(#REF!,TabClienteLocalidade18[[#This Row],[Localidade]],#REF!,TabClienteLocalidade18[[#This Row],[Cliente]],#REF!,TabClienteLocalidade18[[#Headers],[SBDPT-SPT]],#REF!,"ok")</f>
        <v>#REF!</v>
      </c>
      <c r="I298" s="68" t="e">
        <f>COUNTIFS(#REF!,TabClienteLocalidade18[[#This Row],[Localidade]],#REF!,TabClienteLocalidade18[[#This Row],[Cliente]],#REF!,TabClienteLocalidade18[[#Headers],[SBPAC-SPC]],#REF!,"ok")</f>
        <v>#REF!</v>
      </c>
      <c r="J298" s="68" t="e">
        <f>COUNTIFS(#REF!,TabClienteLocalidade18[[#This Row],[Localidade]],#REF!,TabClienteLocalidade18[[#This Row],[Cliente]],#REF!,TabClienteLocalidade18[[#Headers],[SBSEG-MCA]],#REF!,"ok")</f>
        <v>#REF!</v>
      </c>
      <c r="K298" s="68" t="e">
        <f>COUNTIFS(#REF!,TabClienteLocalidade18[[#This Row],[Localidade]],#REF!,TabClienteLocalidade18[[#This Row],[Cliente]],#REF!,TabClienteLocalidade18[[#Headers],[SBDSD-SDS]],#REF!,"ok")</f>
        <v>#REF!</v>
      </c>
      <c r="L298" s="68" t="e">
        <f>COUNTIFS(#REF!,TabClienteLocalidade18[[#This Row],[Localidade]],#REF!,TabClienteLocalidade18[[#This Row],[Cliente]],#REF!,TabClienteLocalidade18[[#Headers],[SBDXC-SDX]],#REF!,"ok")</f>
        <v>#REF!</v>
      </c>
      <c r="M298" s="68" t="e">
        <f>SUM(TabClienteLocalidade18[[#This Row],[SBGCL-SCL]:[SBDXC-SDX]])</f>
        <v>#REF!</v>
      </c>
      <c r="N298" s="68" t="e">
        <f>VLOOKUP(#REF!,Tabela20[],4,FALSE)</f>
        <v>#REF!</v>
      </c>
      <c r="O298" s="68"/>
      <c r="P298" s="24" t="str">
        <f>IF(TabClienteLocalidade18[[#This Row],[Cliente]]="","",TabClienteLocalidade18[[#This Row],[Cliente]]&amp;"-"&amp;TabClienteLocalidade18[[#This Row],[Localidade]])</f>
        <v>CASAL-PRATAGY</v>
      </c>
    </row>
    <row r="299" spans="1:16" x14ac:dyDescent="0.25">
      <c r="A299" s="2" t="s">
        <v>865</v>
      </c>
      <c r="B299" s="47" t="s">
        <v>42</v>
      </c>
      <c r="C299" s="5" t="s">
        <v>61</v>
      </c>
      <c r="D299" s="19" t="s">
        <v>423</v>
      </c>
      <c r="E299" s="76" t="s">
        <v>1071</v>
      </c>
      <c r="F299" s="76"/>
      <c r="G299" s="48" t="e">
        <f>COUNTIFS(#REF!,TabClienteLocalidade18[[#This Row],[Localidade]],#REF!,TabClienteLocalidade18[[#This Row],[Cliente]],#REF!,TabClienteLocalidade18[[#Headers],[SBGCL-SCL]],#REF!,"ok")</f>
        <v>#REF!</v>
      </c>
      <c r="H299" s="48" t="e">
        <f>COUNTIFS(#REF!,TabClienteLocalidade18[[#This Row],[Localidade]],#REF!,TabClienteLocalidade18[[#This Row],[Cliente]],#REF!,TabClienteLocalidade18[[#Headers],[SBDPT-SPT]],#REF!,"ok")</f>
        <v>#REF!</v>
      </c>
      <c r="I299" s="48" t="e">
        <f>COUNTIFS(#REF!,TabClienteLocalidade18[[#This Row],[Localidade]],#REF!,TabClienteLocalidade18[[#This Row],[Cliente]],#REF!,TabClienteLocalidade18[[#Headers],[SBPAC-SPC]],#REF!,"ok")</f>
        <v>#REF!</v>
      </c>
      <c r="J299" s="48" t="e">
        <f>COUNTIFS(#REF!,TabClienteLocalidade18[[#This Row],[Localidade]],#REF!,TabClienteLocalidade18[[#This Row],[Cliente]],#REF!,TabClienteLocalidade18[[#Headers],[SBSEG-MCA]],#REF!,"ok")</f>
        <v>#REF!</v>
      </c>
      <c r="K299" s="48" t="e">
        <f>COUNTIFS(#REF!,TabClienteLocalidade18[[#This Row],[Localidade]],#REF!,TabClienteLocalidade18[[#This Row],[Cliente]],#REF!,TabClienteLocalidade18[[#Headers],[SBDSD-SDS]],#REF!,"ok")</f>
        <v>#REF!</v>
      </c>
      <c r="L299" s="48" t="e">
        <f>COUNTIFS(#REF!,TabClienteLocalidade18[[#This Row],[Localidade]],#REF!,TabClienteLocalidade18[[#This Row],[Cliente]],#REF!,TabClienteLocalidade18[[#Headers],[SBDXC-SDX]],#REF!,"ok")</f>
        <v>#REF!</v>
      </c>
      <c r="M299" s="48" t="e">
        <f>SUM(TabClienteLocalidade18[[#This Row],[SBGCL-SCL]:[SBDXC-SDX]])</f>
        <v>#REF!</v>
      </c>
      <c r="N299" s="24" t="e">
        <f>VLOOKUP(#REF!,Tabela20[],4,FALSE)</f>
        <v>#REF!</v>
      </c>
      <c r="O299" s="68">
        <v>21</v>
      </c>
      <c r="P299" s="24" t="str">
        <f>IF(TabClienteLocalidade18[[#This Row],[Cliente]]="","",TabClienteLocalidade18[[#This Row],[Cliente]]&amp;"-"&amp;TabClienteLocalidade18[[#This Row],[Localidade]])</f>
        <v>CASAL-QUEBRANGULO</v>
      </c>
    </row>
    <row r="300" spans="1:16" x14ac:dyDescent="0.25">
      <c r="A300" s="2" t="s">
        <v>866</v>
      </c>
      <c r="B300" s="47" t="s">
        <v>42</v>
      </c>
      <c r="C300" s="5" t="s">
        <v>61</v>
      </c>
      <c r="D300" s="19" t="s">
        <v>1085</v>
      </c>
      <c r="E300" s="76" t="s">
        <v>1071</v>
      </c>
      <c r="F300" s="76"/>
      <c r="G300" s="48" t="e">
        <f>COUNTIFS(#REF!,TabClienteLocalidade18[[#This Row],[Localidade]],#REF!,TabClienteLocalidade18[[#This Row],[Cliente]],#REF!,TabClienteLocalidade18[[#Headers],[SBGCL-SCL]],#REF!,"ok")</f>
        <v>#REF!</v>
      </c>
      <c r="H300" s="48" t="e">
        <f>COUNTIFS(#REF!,TabClienteLocalidade18[[#This Row],[Localidade]],#REF!,TabClienteLocalidade18[[#This Row],[Cliente]],#REF!,TabClienteLocalidade18[[#Headers],[SBDPT-SPT]],#REF!,"ok")</f>
        <v>#REF!</v>
      </c>
      <c r="I300" s="48" t="e">
        <f>COUNTIFS(#REF!,TabClienteLocalidade18[[#This Row],[Localidade]],#REF!,TabClienteLocalidade18[[#This Row],[Cliente]],#REF!,TabClienteLocalidade18[[#Headers],[SBPAC-SPC]],#REF!,"ok")</f>
        <v>#REF!</v>
      </c>
      <c r="J300" s="48" t="e">
        <f>COUNTIFS(#REF!,TabClienteLocalidade18[[#This Row],[Localidade]],#REF!,TabClienteLocalidade18[[#This Row],[Cliente]],#REF!,TabClienteLocalidade18[[#Headers],[SBSEG-MCA]],#REF!,"ok")</f>
        <v>#REF!</v>
      </c>
      <c r="K300" s="48" t="e">
        <f>COUNTIFS(#REF!,TabClienteLocalidade18[[#This Row],[Localidade]],#REF!,TabClienteLocalidade18[[#This Row],[Cliente]],#REF!,TabClienteLocalidade18[[#Headers],[SBDSD-SDS]],#REF!,"ok")</f>
        <v>#REF!</v>
      </c>
      <c r="L300" s="48" t="e">
        <f>COUNTIFS(#REF!,TabClienteLocalidade18[[#This Row],[Localidade]],#REF!,TabClienteLocalidade18[[#This Row],[Cliente]],#REF!,TabClienteLocalidade18[[#Headers],[SBDXC-SDX]],#REF!,"ok")</f>
        <v>#REF!</v>
      </c>
      <c r="M300" s="48" t="e">
        <f>SUM(TabClienteLocalidade18[[#This Row],[SBGCL-SCL]:[SBDXC-SDX]])</f>
        <v>#REF!</v>
      </c>
      <c r="N300" s="24" t="e">
        <f>VLOOKUP(#REF!,Tabela20[],4,FALSE)</f>
        <v>#REF!</v>
      </c>
      <c r="O300" s="68">
        <v>22</v>
      </c>
      <c r="P300" s="24" t="str">
        <f>IF(TabClienteLocalidade18[[#This Row],[Cliente]]="","",TabClienteLocalidade18[[#This Row],[Cliente]]&amp;"-"&amp;TabClienteLocalidade18[[#This Row],[Localidade]])</f>
        <v>CASAL-QUEBRANGULO - CAÇAMBAS</v>
      </c>
    </row>
    <row r="301" spans="1:16" x14ac:dyDescent="0.25">
      <c r="A301" s="2" t="s">
        <v>577</v>
      </c>
      <c r="B301" s="5" t="s">
        <v>42</v>
      </c>
      <c r="C301" s="5" t="s">
        <v>72</v>
      </c>
      <c r="D301" s="19" t="s">
        <v>855</v>
      </c>
      <c r="E301" s="76" t="s">
        <v>1071</v>
      </c>
      <c r="F301" s="76"/>
      <c r="G301" s="24" t="e">
        <f>COUNTIFS(#REF!,TabClienteLocalidade18[[#This Row],[Localidade]],#REF!,TabClienteLocalidade18[[#This Row],[Cliente]],#REF!,TabClienteLocalidade18[[#Headers],[SBGCL-SCL]],#REF!,"ok")</f>
        <v>#REF!</v>
      </c>
      <c r="H301" s="5" t="e">
        <f>COUNTIFS(#REF!,TabClienteLocalidade18[[#This Row],[Localidade]],#REF!,TabClienteLocalidade18[[#This Row],[Cliente]],#REF!,TabClienteLocalidade18[[#Headers],[SBDPT-SPT]],#REF!,"ok")</f>
        <v>#REF!</v>
      </c>
      <c r="I301" s="5" t="e">
        <f>COUNTIFS(#REF!,TabClienteLocalidade18[[#This Row],[Localidade]],#REF!,TabClienteLocalidade18[[#This Row],[Cliente]],#REF!,TabClienteLocalidade18[[#Headers],[SBPAC-SPC]],#REF!,"ok")</f>
        <v>#REF!</v>
      </c>
      <c r="J301" s="5" t="e">
        <f>COUNTIFS(#REF!,TabClienteLocalidade18[[#This Row],[Localidade]],#REF!,TabClienteLocalidade18[[#This Row],[Cliente]],#REF!,TabClienteLocalidade18[[#Headers],[SBSEG-MCA]],#REF!,"ok")</f>
        <v>#REF!</v>
      </c>
      <c r="K301" s="5" t="e">
        <f>COUNTIFS(#REF!,TabClienteLocalidade18[[#This Row],[Localidade]],#REF!,TabClienteLocalidade18[[#This Row],[Cliente]],#REF!,TabClienteLocalidade18[[#Headers],[SBDSD-SDS]],#REF!,"ok")</f>
        <v>#REF!</v>
      </c>
      <c r="L301" s="5" t="e">
        <f>COUNTIFS(#REF!,TabClienteLocalidade18[[#This Row],[Localidade]],#REF!,TabClienteLocalidade18[[#This Row],[Cliente]],#REF!,TabClienteLocalidade18[[#Headers],[SBDXC-SDX]],#REF!,"ok")</f>
        <v>#REF!</v>
      </c>
      <c r="M301" s="24" t="e">
        <f>SUM(TabClienteLocalidade18[[#This Row],[SBGCL-SCL]:[SBDXC-SDX]])</f>
        <v>#REF!</v>
      </c>
      <c r="N301" s="24" t="e">
        <f>VLOOKUP(#REF!,Tabela20[],4,FALSE)</f>
        <v>#REF!</v>
      </c>
      <c r="O301" s="68">
        <v>15</v>
      </c>
      <c r="P301" s="24" t="str">
        <f>IF(TabClienteLocalidade18[[#This Row],[Cliente]]="","",TabClienteLocalidade18[[#This Row],[Cliente]]&amp;"-"&amp;TabClienteLocalidade18[[#This Row],[Localidade]])</f>
        <v>CASAL-RIO LARGO - MATA DO ROLO</v>
      </c>
    </row>
    <row r="302" spans="1:16" x14ac:dyDescent="0.25">
      <c r="A302" s="2" t="s">
        <v>578</v>
      </c>
      <c r="B302" s="5" t="s">
        <v>42</v>
      </c>
      <c r="C302" s="5" t="s">
        <v>72</v>
      </c>
      <c r="D302" s="19" t="s">
        <v>856</v>
      </c>
      <c r="E302" s="76" t="s">
        <v>1071</v>
      </c>
      <c r="F302" s="76"/>
      <c r="G302" s="24" t="e">
        <f>COUNTIFS(#REF!,TabClienteLocalidade18[[#This Row],[Localidade]],#REF!,TabClienteLocalidade18[[#This Row],[Cliente]],#REF!,TabClienteLocalidade18[[#Headers],[SBGCL-SCL]],#REF!,"ok")</f>
        <v>#REF!</v>
      </c>
      <c r="H302" s="5" t="e">
        <f>COUNTIFS(#REF!,TabClienteLocalidade18[[#This Row],[Localidade]],#REF!,TabClienteLocalidade18[[#This Row],[Cliente]],#REF!,TabClienteLocalidade18[[#Headers],[SBDPT-SPT]],#REF!,"ok")</f>
        <v>#REF!</v>
      </c>
      <c r="I302" s="5" t="e">
        <f>COUNTIFS(#REF!,TabClienteLocalidade18[[#This Row],[Localidade]],#REF!,TabClienteLocalidade18[[#This Row],[Cliente]],#REF!,TabClienteLocalidade18[[#Headers],[SBPAC-SPC]],#REF!,"ok")</f>
        <v>#REF!</v>
      </c>
      <c r="J302" s="5" t="e">
        <f>COUNTIFS(#REF!,TabClienteLocalidade18[[#This Row],[Localidade]],#REF!,TabClienteLocalidade18[[#This Row],[Cliente]],#REF!,TabClienteLocalidade18[[#Headers],[SBSEG-MCA]],#REF!,"ok")</f>
        <v>#REF!</v>
      </c>
      <c r="K302" s="5" t="e">
        <f>COUNTIFS(#REF!,TabClienteLocalidade18[[#This Row],[Localidade]],#REF!,TabClienteLocalidade18[[#This Row],[Cliente]],#REF!,TabClienteLocalidade18[[#Headers],[SBDSD-SDS]],#REF!,"ok")</f>
        <v>#REF!</v>
      </c>
      <c r="L302" s="5" t="e">
        <f>COUNTIFS(#REF!,TabClienteLocalidade18[[#This Row],[Localidade]],#REF!,TabClienteLocalidade18[[#This Row],[Cliente]],#REF!,TabClienteLocalidade18[[#Headers],[SBDXC-SDX]],#REF!,"ok")</f>
        <v>#REF!</v>
      </c>
      <c r="M302" s="24" t="e">
        <f>SUM(TabClienteLocalidade18[[#This Row],[SBGCL-SCL]:[SBDXC-SDX]])</f>
        <v>#REF!</v>
      </c>
      <c r="N302" s="24" t="e">
        <f>VLOOKUP(#REF!,Tabela20[],4,FALSE)</f>
        <v>#REF!</v>
      </c>
      <c r="O302" s="68">
        <v>16</v>
      </c>
      <c r="P302" s="24" t="str">
        <f>IF(TabClienteLocalidade18[[#This Row],[Cliente]]="","",TabClienteLocalidade18[[#This Row],[Cliente]]&amp;"-"&amp;TabClienteLocalidade18[[#This Row],[Localidade]])</f>
        <v>CASAL-RIO LARGO - TABULEIRO DO PINTO</v>
      </c>
    </row>
    <row r="303" spans="1:16" x14ac:dyDescent="0.25">
      <c r="A303" s="2" t="s">
        <v>857</v>
      </c>
      <c r="B303" s="5" t="s">
        <v>42</v>
      </c>
      <c r="C303" s="5" t="s">
        <v>72</v>
      </c>
      <c r="D303" s="19" t="s">
        <v>424</v>
      </c>
      <c r="E303" s="76" t="s">
        <v>1071</v>
      </c>
      <c r="F303" s="76"/>
      <c r="G303" s="24" t="e">
        <f>COUNTIFS(#REF!,TabClienteLocalidade18[[#This Row],[Localidade]],#REF!,TabClienteLocalidade18[[#This Row],[Cliente]],#REF!,TabClienteLocalidade18[[#Headers],[SBGCL-SCL]],#REF!,"ok")</f>
        <v>#REF!</v>
      </c>
      <c r="H303" s="5" t="e">
        <f>COUNTIFS(#REF!,TabClienteLocalidade18[[#This Row],[Localidade]],#REF!,TabClienteLocalidade18[[#This Row],[Cliente]],#REF!,TabClienteLocalidade18[[#Headers],[SBDPT-SPT]],#REF!,"ok")</f>
        <v>#REF!</v>
      </c>
      <c r="I303" s="5" t="e">
        <f>COUNTIFS(#REF!,TabClienteLocalidade18[[#This Row],[Localidade]],#REF!,TabClienteLocalidade18[[#This Row],[Cliente]],#REF!,TabClienteLocalidade18[[#Headers],[SBPAC-SPC]],#REF!,"ok")</f>
        <v>#REF!</v>
      </c>
      <c r="J303" s="5" t="e">
        <f>COUNTIFS(#REF!,TabClienteLocalidade18[[#This Row],[Localidade]],#REF!,TabClienteLocalidade18[[#This Row],[Cliente]],#REF!,TabClienteLocalidade18[[#Headers],[SBSEG-MCA]],#REF!,"ok")</f>
        <v>#REF!</v>
      </c>
      <c r="K303" s="5" t="e">
        <f>COUNTIFS(#REF!,TabClienteLocalidade18[[#This Row],[Localidade]],#REF!,TabClienteLocalidade18[[#This Row],[Cliente]],#REF!,TabClienteLocalidade18[[#Headers],[SBDSD-SDS]],#REF!,"ok")</f>
        <v>#REF!</v>
      </c>
      <c r="L303" s="5" t="e">
        <f>COUNTIFS(#REF!,TabClienteLocalidade18[[#This Row],[Localidade]],#REF!,TabClienteLocalidade18[[#This Row],[Cliente]],#REF!,TabClienteLocalidade18[[#Headers],[SBDXC-SDX]],#REF!,"ok")</f>
        <v>#REF!</v>
      </c>
      <c r="M303" s="24" t="e">
        <f>SUM(TabClienteLocalidade18[[#This Row],[SBGCL-SCL]:[SBDXC-SDX]])</f>
        <v>#REF!</v>
      </c>
      <c r="N303" s="24" t="e">
        <f>VLOOKUP(#REF!,Tabela20[],4,FALSE)</f>
        <v>#REF!</v>
      </c>
      <c r="O303" s="68">
        <v>17</v>
      </c>
      <c r="P303" s="24" t="str">
        <f>IF(TabClienteLocalidade18[[#This Row],[Cliente]]="","",TabClienteLocalidade18[[#This Row],[Cliente]]&amp;"-"&amp;TabClienteLocalidade18[[#This Row],[Localidade]])</f>
        <v>CASAL-SATUBA</v>
      </c>
    </row>
    <row r="304" spans="1:16" x14ac:dyDescent="0.25">
      <c r="A304" s="2" t="s">
        <v>533</v>
      </c>
      <c r="B304" s="3" t="s">
        <v>42</v>
      </c>
      <c r="C304" s="3" t="s">
        <v>209</v>
      </c>
      <c r="D304" s="19" t="s">
        <v>208</v>
      </c>
      <c r="E304" s="76" t="s">
        <v>1071</v>
      </c>
      <c r="F304" s="76"/>
      <c r="G304" s="5" t="e">
        <f>COUNTIFS(#REF!,TabClienteLocalidade18[[#This Row],[Localidade]],#REF!,TabClienteLocalidade18[[#This Row],[Cliente]],#REF!,TabClienteLocalidade18[[#Headers],[SBGCL-SCL]],#REF!,"ok")</f>
        <v>#REF!</v>
      </c>
      <c r="H304" s="5" t="e">
        <f>COUNTIFS(#REF!,TabClienteLocalidade18[[#This Row],[Localidade]],#REF!,TabClienteLocalidade18[[#This Row],[Cliente]],#REF!,TabClienteLocalidade18[[#Headers],[SBDPT-SPT]],#REF!,"ok")</f>
        <v>#REF!</v>
      </c>
      <c r="I304" s="5" t="e">
        <f>COUNTIFS(#REF!,TabClienteLocalidade18[[#This Row],[Localidade]],#REF!,TabClienteLocalidade18[[#This Row],[Cliente]],#REF!,TabClienteLocalidade18[[#Headers],[SBPAC-SPC]],#REF!,"ok")</f>
        <v>#REF!</v>
      </c>
      <c r="J304" s="5" t="e">
        <f>COUNTIFS(#REF!,TabClienteLocalidade18[[#This Row],[Localidade]],#REF!,TabClienteLocalidade18[[#This Row],[Cliente]],#REF!,TabClienteLocalidade18[[#Headers],[SBSEG-MCA]],#REF!,"ok")</f>
        <v>#REF!</v>
      </c>
      <c r="K304" s="5" t="e">
        <f>COUNTIFS(#REF!,TabClienteLocalidade18[[#This Row],[Localidade]],#REF!,TabClienteLocalidade18[[#This Row],[Cliente]],#REF!,TabClienteLocalidade18[[#Headers],[SBDSD-SDS]],#REF!,"ok")</f>
        <v>#REF!</v>
      </c>
      <c r="L304" s="5" t="e">
        <f>COUNTIFS(#REF!,TabClienteLocalidade18[[#This Row],[Localidade]],#REF!,TabClienteLocalidade18[[#This Row],[Cliente]],#REF!,TabClienteLocalidade18[[#Headers],[SBDXC-SDX]],#REF!,"ok")</f>
        <v>#REF!</v>
      </c>
      <c r="M304" s="24" t="e">
        <f>SUM(TabClienteLocalidade18[[#This Row],[SBGCL-SCL]:[SBDXC-SDX]])</f>
        <v>#REF!</v>
      </c>
      <c r="N304" s="24" t="e">
        <f>VLOOKUP(#REF!,Tabela20[],4,FALSE)</f>
        <v>#REF!</v>
      </c>
      <c r="O304" s="68">
        <v>6</v>
      </c>
      <c r="P304" s="24" t="str">
        <f>IF(TabClienteLocalidade18[[#This Row],[Cliente]]="","",TabClienteLocalidade18[[#This Row],[Cliente]]&amp;"-"&amp;TabClienteLocalidade18[[#This Row],[Localidade]])</f>
        <v>CASAL-TRAIPU</v>
      </c>
    </row>
    <row r="305" spans="1:16" x14ac:dyDescent="0.25">
      <c r="A305" s="75" t="s">
        <v>1726</v>
      </c>
      <c r="B305" s="79" t="s">
        <v>338</v>
      </c>
      <c r="C305" s="77"/>
      <c r="D305" s="79" t="s">
        <v>1632</v>
      </c>
      <c r="E305" s="76" t="s">
        <v>1244</v>
      </c>
      <c r="F305" s="76"/>
      <c r="G305" s="78" t="e">
        <f>COUNTIFS(#REF!,TabClienteLocalidade18[[#This Row],[Localidade]],#REF!,TabClienteLocalidade18[[#This Row],[Cliente]],#REF!,TabClienteLocalidade18[[#Headers],[SBGCL-SCL]],#REF!,"ok")</f>
        <v>#REF!</v>
      </c>
      <c r="H305" s="78" t="e">
        <f>COUNTIFS(#REF!,TabClienteLocalidade18[[#This Row],[Localidade]],#REF!,TabClienteLocalidade18[[#This Row],[Cliente]],#REF!,TabClienteLocalidade18[[#Headers],[SBDPT-SPT]],#REF!,"ok")</f>
        <v>#REF!</v>
      </c>
      <c r="I305" s="78" t="e">
        <f>COUNTIFS(#REF!,TabClienteLocalidade18[[#This Row],[Localidade]],#REF!,TabClienteLocalidade18[[#This Row],[Cliente]],#REF!,TabClienteLocalidade18[[#Headers],[SBPAC-SPC]],#REF!,"ok")</f>
        <v>#REF!</v>
      </c>
      <c r="J305" s="78" t="e">
        <f>COUNTIFS(#REF!,TabClienteLocalidade18[[#This Row],[Localidade]],#REF!,TabClienteLocalidade18[[#This Row],[Cliente]],#REF!,TabClienteLocalidade18[[#Headers],[SBSEG-MCA]],#REF!,"ok")</f>
        <v>#REF!</v>
      </c>
      <c r="K305" s="78" t="e">
        <f>COUNTIFS(#REF!,TabClienteLocalidade18[[#This Row],[Localidade]],#REF!,TabClienteLocalidade18[[#This Row],[Cliente]],#REF!,TabClienteLocalidade18[[#Headers],[SBDSD-SDS]],#REF!,"ok")</f>
        <v>#REF!</v>
      </c>
      <c r="L305" s="78" t="e">
        <f>COUNTIFS(#REF!,TabClienteLocalidade18[[#This Row],[Localidade]],#REF!,TabClienteLocalidade18[[#This Row],[Cliente]],#REF!,TabClienteLocalidade18[[#Headers],[SBDXC-SDX]],#REF!,"ok")</f>
        <v>#REF!</v>
      </c>
      <c r="M305" s="78" t="e">
        <f>SUM(TabClienteLocalidade18[[#This Row],[SBGCL-SCL]:[SBDXC-SDX]])</f>
        <v>#REF!</v>
      </c>
      <c r="N305" s="78" t="e">
        <f>VLOOKUP(#REF!,Tabela20[],4,FALSE)</f>
        <v>#REF!</v>
      </c>
      <c r="O305" s="78"/>
      <c r="P305" s="78" t="str">
        <f>IF(TabClienteLocalidade18[[#This Row],[Cliente]]="","",TabClienteLocalidade18[[#This Row],[Cliente]]&amp;"-"&amp;TabClienteLocalidade18[[#This Row],[Localidade]])</f>
        <v>COMPESA-AGRESTINA NOVA</v>
      </c>
    </row>
    <row r="306" spans="1:16" x14ac:dyDescent="0.25">
      <c r="A306" s="75" t="s">
        <v>1727</v>
      </c>
      <c r="B306" s="79" t="s">
        <v>338</v>
      </c>
      <c r="C306" s="77"/>
      <c r="D306" s="79" t="s">
        <v>1633</v>
      </c>
      <c r="E306" s="76" t="s">
        <v>1244</v>
      </c>
      <c r="F306" s="76"/>
      <c r="G306" s="78" t="e">
        <f>COUNTIFS(#REF!,TabClienteLocalidade18[[#This Row],[Localidade]],#REF!,TabClienteLocalidade18[[#This Row],[Cliente]],#REF!,TabClienteLocalidade18[[#Headers],[SBGCL-SCL]],#REF!,"ok")</f>
        <v>#REF!</v>
      </c>
      <c r="H306" s="78" t="e">
        <f>COUNTIFS(#REF!,TabClienteLocalidade18[[#This Row],[Localidade]],#REF!,TabClienteLocalidade18[[#This Row],[Cliente]],#REF!,TabClienteLocalidade18[[#Headers],[SBDPT-SPT]],#REF!,"ok")</f>
        <v>#REF!</v>
      </c>
      <c r="I306" s="78" t="e">
        <f>COUNTIFS(#REF!,TabClienteLocalidade18[[#This Row],[Localidade]],#REF!,TabClienteLocalidade18[[#This Row],[Cliente]],#REF!,TabClienteLocalidade18[[#Headers],[SBPAC-SPC]],#REF!,"ok")</f>
        <v>#REF!</v>
      </c>
      <c r="J306" s="78" t="e">
        <f>COUNTIFS(#REF!,TabClienteLocalidade18[[#This Row],[Localidade]],#REF!,TabClienteLocalidade18[[#This Row],[Cliente]],#REF!,TabClienteLocalidade18[[#Headers],[SBSEG-MCA]],#REF!,"ok")</f>
        <v>#REF!</v>
      </c>
      <c r="K306" s="78" t="e">
        <f>COUNTIFS(#REF!,TabClienteLocalidade18[[#This Row],[Localidade]],#REF!,TabClienteLocalidade18[[#This Row],[Cliente]],#REF!,TabClienteLocalidade18[[#Headers],[SBDSD-SDS]],#REF!,"ok")</f>
        <v>#REF!</v>
      </c>
      <c r="L306" s="78" t="e">
        <f>COUNTIFS(#REF!,TabClienteLocalidade18[[#This Row],[Localidade]],#REF!,TabClienteLocalidade18[[#This Row],[Cliente]],#REF!,TabClienteLocalidade18[[#Headers],[SBDXC-SDX]],#REF!,"ok")</f>
        <v>#REF!</v>
      </c>
      <c r="M306" s="78" t="e">
        <f>SUM(TabClienteLocalidade18[[#This Row],[SBGCL-SCL]:[SBDXC-SDX]])</f>
        <v>#REF!</v>
      </c>
      <c r="N306" s="78" t="e">
        <f>VLOOKUP(#REF!,Tabela20[],4,FALSE)</f>
        <v>#REF!</v>
      </c>
      <c r="O306" s="78"/>
      <c r="P306" s="78" t="str">
        <f>IF(TabClienteLocalidade18[[#This Row],[Cliente]]="","",TabClienteLocalidade18[[#This Row],[Cliente]]&amp;"-"&amp;TabClienteLocalidade18[[#This Row],[Localidade]])</f>
        <v>COMPESA-AGRESTINA VELHA</v>
      </c>
    </row>
    <row r="307" spans="1:16" x14ac:dyDescent="0.25">
      <c r="A307" s="75" t="s">
        <v>1728</v>
      </c>
      <c r="B307" s="79" t="s">
        <v>338</v>
      </c>
      <c r="C307" s="77"/>
      <c r="D307" s="79" t="s">
        <v>1634</v>
      </c>
      <c r="E307" s="76" t="s">
        <v>1244</v>
      </c>
      <c r="F307" s="76"/>
      <c r="G307" s="78" t="e">
        <f>COUNTIFS(#REF!,TabClienteLocalidade18[[#This Row],[Localidade]],#REF!,TabClienteLocalidade18[[#This Row],[Cliente]],#REF!,TabClienteLocalidade18[[#Headers],[SBGCL-SCL]],#REF!,"ok")</f>
        <v>#REF!</v>
      </c>
      <c r="H307" s="78" t="e">
        <f>COUNTIFS(#REF!,TabClienteLocalidade18[[#This Row],[Localidade]],#REF!,TabClienteLocalidade18[[#This Row],[Cliente]],#REF!,TabClienteLocalidade18[[#Headers],[SBDPT-SPT]],#REF!,"ok")</f>
        <v>#REF!</v>
      </c>
      <c r="I307" s="78" t="e">
        <f>COUNTIFS(#REF!,TabClienteLocalidade18[[#This Row],[Localidade]],#REF!,TabClienteLocalidade18[[#This Row],[Cliente]],#REF!,TabClienteLocalidade18[[#Headers],[SBPAC-SPC]],#REF!,"ok")</f>
        <v>#REF!</v>
      </c>
      <c r="J307" s="78" t="e">
        <f>COUNTIFS(#REF!,TabClienteLocalidade18[[#This Row],[Localidade]],#REF!,TabClienteLocalidade18[[#This Row],[Cliente]],#REF!,TabClienteLocalidade18[[#Headers],[SBSEG-MCA]],#REF!,"ok")</f>
        <v>#REF!</v>
      </c>
      <c r="K307" s="78" t="e">
        <f>COUNTIFS(#REF!,TabClienteLocalidade18[[#This Row],[Localidade]],#REF!,TabClienteLocalidade18[[#This Row],[Cliente]],#REF!,TabClienteLocalidade18[[#Headers],[SBDSD-SDS]],#REF!,"ok")</f>
        <v>#REF!</v>
      </c>
      <c r="L307" s="78" t="e">
        <f>COUNTIFS(#REF!,TabClienteLocalidade18[[#This Row],[Localidade]],#REF!,TabClienteLocalidade18[[#This Row],[Cliente]],#REF!,TabClienteLocalidade18[[#Headers],[SBDXC-SDX]],#REF!,"ok")</f>
        <v>#REF!</v>
      </c>
      <c r="M307" s="78" t="e">
        <f>SUM(TabClienteLocalidade18[[#This Row],[SBGCL-SCL]:[SBDXC-SDX]])</f>
        <v>#REF!</v>
      </c>
      <c r="N307" s="78" t="e">
        <f>VLOOKUP(#REF!,Tabela20[],4,FALSE)</f>
        <v>#REF!</v>
      </c>
      <c r="O307" s="78"/>
      <c r="P307" s="78" t="str">
        <f>IF(TabClienteLocalidade18[[#This Row],[Cliente]]="","",TabClienteLocalidade18[[#This Row],[Cliente]]&amp;"-"&amp;TabClienteLocalidade18[[#This Row],[Localidade]])</f>
        <v>COMPESA-AGUAS BELAS</v>
      </c>
    </row>
    <row r="308" spans="1:16" x14ac:dyDescent="0.25">
      <c r="A308" s="75" t="s">
        <v>1729</v>
      </c>
      <c r="B308" s="79" t="s">
        <v>338</v>
      </c>
      <c r="C308" s="77"/>
      <c r="D308" s="79" t="s">
        <v>1635</v>
      </c>
      <c r="E308" s="76" t="s">
        <v>1244</v>
      </c>
      <c r="F308" s="76"/>
      <c r="G308" s="78" t="e">
        <f>COUNTIFS(#REF!,TabClienteLocalidade18[[#This Row],[Localidade]],#REF!,TabClienteLocalidade18[[#This Row],[Cliente]],#REF!,TabClienteLocalidade18[[#Headers],[SBGCL-SCL]],#REF!,"ok")</f>
        <v>#REF!</v>
      </c>
      <c r="H308" s="78" t="e">
        <f>COUNTIFS(#REF!,TabClienteLocalidade18[[#This Row],[Localidade]],#REF!,TabClienteLocalidade18[[#This Row],[Cliente]],#REF!,TabClienteLocalidade18[[#Headers],[SBDPT-SPT]],#REF!,"ok")</f>
        <v>#REF!</v>
      </c>
      <c r="I308" s="78" t="e">
        <f>COUNTIFS(#REF!,TabClienteLocalidade18[[#This Row],[Localidade]],#REF!,TabClienteLocalidade18[[#This Row],[Cliente]],#REF!,TabClienteLocalidade18[[#Headers],[SBPAC-SPC]],#REF!,"ok")</f>
        <v>#REF!</v>
      </c>
      <c r="J308" s="78" t="e">
        <f>COUNTIFS(#REF!,TabClienteLocalidade18[[#This Row],[Localidade]],#REF!,TabClienteLocalidade18[[#This Row],[Cliente]],#REF!,TabClienteLocalidade18[[#Headers],[SBSEG-MCA]],#REF!,"ok")</f>
        <v>#REF!</v>
      </c>
      <c r="K308" s="78" t="e">
        <f>COUNTIFS(#REF!,TabClienteLocalidade18[[#This Row],[Localidade]],#REF!,TabClienteLocalidade18[[#This Row],[Cliente]],#REF!,TabClienteLocalidade18[[#Headers],[SBDSD-SDS]],#REF!,"ok")</f>
        <v>#REF!</v>
      </c>
      <c r="L308" s="78" t="e">
        <f>COUNTIFS(#REF!,TabClienteLocalidade18[[#This Row],[Localidade]],#REF!,TabClienteLocalidade18[[#This Row],[Cliente]],#REF!,TabClienteLocalidade18[[#Headers],[SBDXC-SDX]],#REF!,"ok")</f>
        <v>#REF!</v>
      </c>
      <c r="M308" s="78" t="e">
        <f>SUM(TabClienteLocalidade18[[#This Row],[SBGCL-SCL]:[SBDXC-SDX]])</f>
        <v>#REF!</v>
      </c>
      <c r="N308" s="78" t="e">
        <f>VLOOKUP(#REF!,Tabela20[],4,FALSE)</f>
        <v>#REF!</v>
      </c>
      <c r="O308" s="78"/>
      <c r="P308" s="78" t="str">
        <f>IF(TabClienteLocalidade18[[#This Row],[Cliente]]="","",TabClienteLocalidade18[[#This Row],[Cliente]]&amp;"-"&amp;TabClienteLocalidade18[[#This Row],[Localidade]])</f>
        <v>COMPESA-ALIANCA</v>
      </c>
    </row>
    <row r="309" spans="1:16" x14ac:dyDescent="0.25">
      <c r="A309" s="75" t="s">
        <v>1730</v>
      </c>
      <c r="B309" s="79" t="s">
        <v>338</v>
      </c>
      <c r="C309" s="77"/>
      <c r="D309" s="79" t="s">
        <v>1636</v>
      </c>
      <c r="E309" s="76" t="s">
        <v>1244</v>
      </c>
      <c r="F309" s="76"/>
      <c r="G309" s="78" t="e">
        <f>COUNTIFS(#REF!,TabClienteLocalidade18[[#This Row],[Localidade]],#REF!,TabClienteLocalidade18[[#This Row],[Cliente]],#REF!,TabClienteLocalidade18[[#Headers],[SBGCL-SCL]],#REF!,"ok")</f>
        <v>#REF!</v>
      </c>
      <c r="H309" s="78" t="e">
        <f>COUNTIFS(#REF!,TabClienteLocalidade18[[#This Row],[Localidade]],#REF!,TabClienteLocalidade18[[#This Row],[Cliente]],#REF!,TabClienteLocalidade18[[#Headers],[SBDPT-SPT]],#REF!,"ok")</f>
        <v>#REF!</v>
      </c>
      <c r="I309" s="78" t="e">
        <f>COUNTIFS(#REF!,TabClienteLocalidade18[[#This Row],[Localidade]],#REF!,TabClienteLocalidade18[[#This Row],[Cliente]],#REF!,TabClienteLocalidade18[[#Headers],[SBPAC-SPC]],#REF!,"ok")</f>
        <v>#REF!</v>
      </c>
      <c r="J309" s="78" t="e">
        <f>COUNTIFS(#REF!,TabClienteLocalidade18[[#This Row],[Localidade]],#REF!,TabClienteLocalidade18[[#This Row],[Cliente]],#REF!,TabClienteLocalidade18[[#Headers],[SBSEG-MCA]],#REF!,"ok")</f>
        <v>#REF!</v>
      </c>
      <c r="K309" s="78" t="e">
        <f>COUNTIFS(#REF!,TabClienteLocalidade18[[#This Row],[Localidade]],#REF!,TabClienteLocalidade18[[#This Row],[Cliente]],#REF!,TabClienteLocalidade18[[#Headers],[SBDSD-SDS]],#REF!,"ok")</f>
        <v>#REF!</v>
      </c>
      <c r="L309" s="78" t="e">
        <f>COUNTIFS(#REF!,TabClienteLocalidade18[[#This Row],[Localidade]],#REF!,TabClienteLocalidade18[[#This Row],[Cliente]],#REF!,TabClienteLocalidade18[[#Headers],[SBDXC-SDX]],#REF!,"ok")</f>
        <v>#REF!</v>
      </c>
      <c r="M309" s="78" t="e">
        <f>SUM(TabClienteLocalidade18[[#This Row],[SBGCL-SCL]:[SBDXC-SDX]])</f>
        <v>#REF!</v>
      </c>
      <c r="N309" s="78" t="e">
        <f>VLOOKUP(#REF!,Tabela20[],4,FALSE)</f>
        <v>#REF!</v>
      </c>
      <c r="O309" s="78"/>
      <c r="P309" s="78" t="str">
        <f>IF(TabClienteLocalidade18[[#This Row],[Cliente]]="","",TabClienteLocalidade18[[#This Row],[Cliente]]&amp;"-"&amp;TabClienteLocalidade18[[#This Row],[Localidade]])</f>
        <v>COMPESA-ALTINHO</v>
      </c>
    </row>
    <row r="310" spans="1:16" x14ac:dyDescent="0.25">
      <c r="A310" s="75" t="s">
        <v>1731</v>
      </c>
      <c r="B310" s="79" t="s">
        <v>338</v>
      </c>
      <c r="C310" s="77"/>
      <c r="D310" s="79" t="s">
        <v>1637</v>
      </c>
      <c r="E310" s="76" t="s">
        <v>1244</v>
      </c>
      <c r="F310" s="76"/>
      <c r="G310" s="78" t="e">
        <f>COUNTIFS(#REF!,TabClienteLocalidade18[[#This Row],[Localidade]],#REF!,TabClienteLocalidade18[[#This Row],[Cliente]],#REF!,TabClienteLocalidade18[[#Headers],[SBGCL-SCL]],#REF!,"ok")</f>
        <v>#REF!</v>
      </c>
      <c r="H310" s="78" t="e">
        <f>COUNTIFS(#REF!,TabClienteLocalidade18[[#This Row],[Localidade]],#REF!,TabClienteLocalidade18[[#This Row],[Cliente]],#REF!,TabClienteLocalidade18[[#Headers],[SBDPT-SPT]],#REF!,"ok")</f>
        <v>#REF!</v>
      </c>
      <c r="I310" s="78" t="e">
        <f>COUNTIFS(#REF!,TabClienteLocalidade18[[#This Row],[Localidade]],#REF!,TabClienteLocalidade18[[#This Row],[Cliente]],#REF!,TabClienteLocalidade18[[#Headers],[SBPAC-SPC]],#REF!,"ok")</f>
        <v>#REF!</v>
      </c>
      <c r="J310" s="78" t="e">
        <f>COUNTIFS(#REF!,TabClienteLocalidade18[[#This Row],[Localidade]],#REF!,TabClienteLocalidade18[[#This Row],[Cliente]],#REF!,TabClienteLocalidade18[[#Headers],[SBSEG-MCA]],#REF!,"ok")</f>
        <v>#REF!</v>
      </c>
      <c r="K310" s="78" t="e">
        <f>COUNTIFS(#REF!,TabClienteLocalidade18[[#This Row],[Localidade]],#REF!,TabClienteLocalidade18[[#This Row],[Cliente]],#REF!,TabClienteLocalidade18[[#Headers],[SBDSD-SDS]],#REF!,"ok")</f>
        <v>#REF!</v>
      </c>
      <c r="L310" s="78" t="e">
        <f>COUNTIFS(#REF!,TabClienteLocalidade18[[#This Row],[Localidade]],#REF!,TabClienteLocalidade18[[#This Row],[Cliente]],#REF!,TabClienteLocalidade18[[#Headers],[SBDXC-SDX]],#REF!,"ok")</f>
        <v>#REF!</v>
      </c>
      <c r="M310" s="78" t="e">
        <f>SUM(TabClienteLocalidade18[[#This Row],[SBGCL-SCL]:[SBDXC-SDX]])</f>
        <v>#REF!</v>
      </c>
      <c r="N310" s="78" t="e">
        <f>VLOOKUP(#REF!,Tabela20[],4,FALSE)</f>
        <v>#REF!</v>
      </c>
      <c r="O310" s="78"/>
      <c r="P310" s="78" t="str">
        <f>IF(TabClienteLocalidade18[[#This Row],[Cliente]]="","",TabClienteLocalidade18[[#This Row],[Cliente]]&amp;"-"&amp;TabClienteLocalidade18[[#This Row],[Localidade]])</f>
        <v>COMPESA-ALTO BONITO</v>
      </c>
    </row>
    <row r="311" spans="1:16" x14ac:dyDescent="0.25">
      <c r="A311" s="75" t="s">
        <v>1732</v>
      </c>
      <c r="B311" s="79" t="s">
        <v>338</v>
      </c>
      <c r="C311" s="77"/>
      <c r="D311" s="79" t="s">
        <v>1638</v>
      </c>
      <c r="E311" s="76" t="s">
        <v>1244</v>
      </c>
      <c r="F311" s="76"/>
      <c r="G311" s="78" t="e">
        <f>COUNTIFS(#REF!,TabClienteLocalidade18[[#This Row],[Localidade]],#REF!,TabClienteLocalidade18[[#This Row],[Cliente]],#REF!,TabClienteLocalidade18[[#Headers],[SBGCL-SCL]],#REF!,"ok")</f>
        <v>#REF!</v>
      </c>
      <c r="H311" s="78" t="e">
        <f>COUNTIFS(#REF!,TabClienteLocalidade18[[#This Row],[Localidade]],#REF!,TabClienteLocalidade18[[#This Row],[Cliente]],#REF!,TabClienteLocalidade18[[#Headers],[SBDPT-SPT]],#REF!,"ok")</f>
        <v>#REF!</v>
      </c>
      <c r="I311" s="78" t="e">
        <f>COUNTIFS(#REF!,TabClienteLocalidade18[[#This Row],[Localidade]],#REF!,TabClienteLocalidade18[[#This Row],[Cliente]],#REF!,TabClienteLocalidade18[[#Headers],[SBPAC-SPC]],#REF!,"ok")</f>
        <v>#REF!</v>
      </c>
      <c r="J311" s="78" t="e">
        <f>COUNTIFS(#REF!,TabClienteLocalidade18[[#This Row],[Localidade]],#REF!,TabClienteLocalidade18[[#This Row],[Cliente]],#REF!,TabClienteLocalidade18[[#Headers],[SBSEG-MCA]],#REF!,"ok")</f>
        <v>#REF!</v>
      </c>
      <c r="K311" s="78" t="e">
        <f>COUNTIFS(#REF!,TabClienteLocalidade18[[#This Row],[Localidade]],#REF!,TabClienteLocalidade18[[#This Row],[Cliente]],#REF!,TabClienteLocalidade18[[#Headers],[SBDSD-SDS]],#REF!,"ok")</f>
        <v>#REF!</v>
      </c>
      <c r="L311" s="78" t="e">
        <f>COUNTIFS(#REF!,TabClienteLocalidade18[[#This Row],[Localidade]],#REF!,TabClienteLocalidade18[[#This Row],[Cliente]],#REF!,TabClienteLocalidade18[[#Headers],[SBDXC-SDX]],#REF!,"ok")</f>
        <v>#REF!</v>
      </c>
      <c r="M311" s="78" t="e">
        <f>SUM(TabClienteLocalidade18[[#This Row],[SBGCL-SCL]:[SBDXC-SDX]])</f>
        <v>#REF!</v>
      </c>
      <c r="N311" s="78" t="e">
        <f>VLOOKUP(#REF!,Tabela20[],4,FALSE)</f>
        <v>#REF!</v>
      </c>
      <c r="O311" s="78"/>
      <c r="P311" s="78" t="str">
        <f>IF(TabClienteLocalidade18[[#This Row],[Cliente]]="","",TabClienteLocalidade18[[#This Row],[Cliente]]&amp;"-"&amp;TabClienteLocalidade18[[#This Row],[Localidade]])</f>
        <v>COMPESA-ALTO DO CEU</v>
      </c>
    </row>
    <row r="312" spans="1:16" x14ac:dyDescent="0.25">
      <c r="A312" s="75" t="s">
        <v>1733</v>
      </c>
      <c r="B312" s="79" t="s">
        <v>338</v>
      </c>
      <c r="C312" s="77"/>
      <c r="D312" s="79" t="s">
        <v>1639</v>
      </c>
      <c r="E312" s="76" t="s">
        <v>1244</v>
      </c>
      <c r="F312" s="76"/>
      <c r="G312" s="78" t="e">
        <f>COUNTIFS(#REF!,TabClienteLocalidade18[[#This Row],[Localidade]],#REF!,TabClienteLocalidade18[[#This Row],[Cliente]],#REF!,TabClienteLocalidade18[[#Headers],[SBGCL-SCL]],#REF!,"ok")</f>
        <v>#REF!</v>
      </c>
      <c r="H312" s="78" t="e">
        <f>COUNTIFS(#REF!,TabClienteLocalidade18[[#This Row],[Localidade]],#REF!,TabClienteLocalidade18[[#This Row],[Cliente]],#REF!,TabClienteLocalidade18[[#Headers],[SBDPT-SPT]],#REF!,"ok")</f>
        <v>#REF!</v>
      </c>
      <c r="I312" s="78" t="e">
        <f>COUNTIFS(#REF!,TabClienteLocalidade18[[#This Row],[Localidade]],#REF!,TabClienteLocalidade18[[#This Row],[Cliente]],#REF!,TabClienteLocalidade18[[#Headers],[SBPAC-SPC]],#REF!,"ok")</f>
        <v>#REF!</v>
      </c>
      <c r="J312" s="78" t="e">
        <f>COUNTIFS(#REF!,TabClienteLocalidade18[[#This Row],[Localidade]],#REF!,TabClienteLocalidade18[[#This Row],[Cliente]],#REF!,TabClienteLocalidade18[[#Headers],[SBSEG-MCA]],#REF!,"ok")</f>
        <v>#REF!</v>
      </c>
      <c r="K312" s="78" t="e">
        <f>COUNTIFS(#REF!,TabClienteLocalidade18[[#This Row],[Localidade]],#REF!,TabClienteLocalidade18[[#This Row],[Cliente]],#REF!,TabClienteLocalidade18[[#Headers],[SBDSD-SDS]],#REF!,"ok")</f>
        <v>#REF!</v>
      </c>
      <c r="L312" s="78" t="e">
        <f>COUNTIFS(#REF!,TabClienteLocalidade18[[#This Row],[Localidade]],#REF!,TabClienteLocalidade18[[#This Row],[Cliente]],#REF!,TabClienteLocalidade18[[#Headers],[SBDXC-SDX]],#REF!,"ok")</f>
        <v>#REF!</v>
      </c>
      <c r="M312" s="78" t="e">
        <f>SUM(TabClienteLocalidade18[[#This Row],[SBGCL-SCL]:[SBDXC-SDX]])</f>
        <v>#REF!</v>
      </c>
      <c r="N312" s="78" t="e">
        <f>VLOOKUP(#REF!,Tabela20[],4,FALSE)</f>
        <v>#REF!</v>
      </c>
      <c r="O312" s="78"/>
      <c r="P312" s="78" t="str">
        <f>IF(TabClienteLocalidade18[[#This Row],[Cliente]]="","",TabClienteLocalidade18[[#This Row],[Cliente]]&amp;"-"&amp;TabClienteLocalidade18[[#This Row],[Localidade]])</f>
        <v>COMPESA-ARCOVERDE</v>
      </c>
    </row>
    <row r="313" spans="1:16" x14ac:dyDescent="0.25">
      <c r="A313" s="75" t="s">
        <v>1734</v>
      </c>
      <c r="B313" s="79" t="s">
        <v>338</v>
      </c>
      <c r="C313" s="77"/>
      <c r="D313" s="79" t="s">
        <v>1640</v>
      </c>
      <c r="E313" s="76" t="s">
        <v>1244</v>
      </c>
      <c r="F313" s="76"/>
      <c r="G313" s="78" t="e">
        <f>COUNTIFS(#REF!,TabClienteLocalidade18[[#This Row],[Localidade]],#REF!,TabClienteLocalidade18[[#This Row],[Cliente]],#REF!,TabClienteLocalidade18[[#Headers],[SBGCL-SCL]],#REF!,"ok")</f>
        <v>#REF!</v>
      </c>
      <c r="H313" s="78" t="e">
        <f>COUNTIFS(#REF!,TabClienteLocalidade18[[#This Row],[Localidade]],#REF!,TabClienteLocalidade18[[#This Row],[Cliente]],#REF!,TabClienteLocalidade18[[#Headers],[SBDPT-SPT]],#REF!,"ok")</f>
        <v>#REF!</v>
      </c>
      <c r="I313" s="78" t="e">
        <f>COUNTIFS(#REF!,TabClienteLocalidade18[[#This Row],[Localidade]],#REF!,TabClienteLocalidade18[[#This Row],[Cliente]],#REF!,TabClienteLocalidade18[[#Headers],[SBPAC-SPC]],#REF!,"ok")</f>
        <v>#REF!</v>
      </c>
      <c r="J313" s="78" t="e">
        <f>COUNTIFS(#REF!,TabClienteLocalidade18[[#This Row],[Localidade]],#REF!,TabClienteLocalidade18[[#This Row],[Cliente]],#REF!,TabClienteLocalidade18[[#Headers],[SBSEG-MCA]],#REF!,"ok")</f>
        <v>#REF!</v>
      </c>
      <c r="K313" s="78" t="e">
        <f>COUNTIFS(#REF!,TabClienteLocalidade18[[#This Row],[Localidade]],#REF!,TabClienteLocalidade18[[#This Row],[Cliente]],#REF!,TabClienteLocalidade18[[#Headers],[SBDSD-SDS]],#REF!,"ok")</f>
        <v>#REF!</v>
      </c>
      <c r="L313" s="78" t="e">
        <f>COUNTIFS(#REF!,TabClienteLocalidade18[[#This Row],[Localidade]],#REF!,TabClienteLocalidade18[[#This Row],[Cliente]],#REF!,TabClienteLocalidade18[[#Headers],[SBDXC-SDX]],#REF!,"ok")</f>
        <v>#REF!</v>
      </c>
      <c r="M313" s="78" t="e">
        <f>SUM(TabClienteLocalidade18[[#This Row],[SBGCL-SCL]:[SBDXC-SDX]])</f>
        <v>#REF!</v>
      </c>
      <c r="N313" s="78" t="e">
        <f>VLOOKUP(#REF!,Tabela20[],4,FALSE)</f>
        <v>#REF!</v>
      </c>
      <c r="O313" s="78"/>
      <c r="P313" s="78" t="str">
        <f>IF(TabClienteLocalidade18[[#This Row],[Cliente]]="","",TabClienteLocalidade18[[#This Row],[Cliente]]&amp;"-"&amp;TabClienteLocalidade18[[#This Row],[Localidade]])</f>
        <v>COMPESA-BARRA DE GUABIRABA</v>
      </c>
    </row>
    <row r="314" spans="1:16" x14ac:dyDescent="0.25">
      <c r="A314" s="75" t="s">
        <v>1735</v>
      </c>
      <c r="B314" s="79" t="s">
        <v>338</v>
      </c>
      <c r="C314" s="77"/>
      <c r="D314" s="79" t="s">
        <v>1641</v>
      </c>
      <c r="E314" s="76" t="s">
        <v>1244</v>
      </c>
      <c r="F314" s="76"/>
      <c r="G314" s="78" t="e">
        <f>COUNTIFS(#REF!,TabClienteLocalidade18[[#This Row],[Localidade]],#REF!,TabClienteLocalidade18[[#This Row],[Cliente]],#REF!,TabClienteLocalidade18[[#Headers],[SBGCL-SCL]],#REF!,"ok")</f>
        <v>#REF!</v>
      </c>
      <c r="H314" s="78" t="e">
        <f>COUNTIFS(#REF!,TabClienteLocalidade18[[#This Row],[Localidade]],#REF!,TabClienteLocalidade18[[#This Row],[Cliente]],#REF!,TabClienteLocalidade18[[#Headers],[SBDPT-SPT]],#REF!,"ok")</f>
        <v>#REF!</v>
      </c>
      <c r="I314" s="78" t="e">
        <f>COUNTIFS(#REF!,TabClienteLocalidade18[[#This Row],[Localidade]],#REF!,TabClienteLocalidade18[[#This Row],[Cliente]],#REF!,TabClienteLocalidade18[[#Headers],[SBPAC-SPC]],#REF!,"ok")</f>
        <v>#REF!</v>
      </c>
      <c r="J314" s="78" t="e">
        <f>COUNTIFS(#REF!,TabClienteLocalidade18[[#This Row],[Localidade]],#REF!,TabClienteLocalidade18[[#This Row],[Cliente]],#REF!,TabClienteLocalidade18[[#Headers],[SBSEG-MCA]],#REF!,"ok")</f>
        <v>#REF!</v>
      </c>
      <c r="K314" s="78" t="e">
        <f>COUNTIFS(#REF!,TabClienteLocalidade18[[#This Row],[Localidade]],#REF!,TabClienteLocalidade18[[#This Row],[Cliente]],#REF!,TabClienteLocalidade18[[#Headers],[SBDSD-SDS]],#REF!,"ok")</f>
        <v>#REF!</v>
      </c>
      <c r="L314" s="78" t="e">
        <f>COUNTIFS(#REF!,TabClienteLocalidade18[[#This Row],[Localidade]],#REF!,TabClienteLocalidade18[[#This Row],[Cliente]],#REF!,TabClienteLocalidade18[[#Headers],[SBDXC-SDX]],#REF!,"ok")</f>
        <v>#REF!</v>
      </c>
      <c r="M314" s="78" t="e">
        <f>SUM(TabClienteLocalidade18[[#This Row],[SBGCL-SCL]:[SBDXC-SDX]])</f>
        <v>#REF!</v>
      </c>
      <c r="N314" s="78" t="e">
        <f>VLOOKUP(#REF!,Tabela20[],4,FALSE)</f>
        <v>#REF!</v>
      </c>
      <c r="O314" s="78"/>
      <c r="P314" s="78" t="str">
        <f>IF(TabClienteLocalidade18[[#This Row],[Cliente]]="","",TabClienteLocalidade18[[#This Row],[Cliente]]&amp;"-"&amp;TabClienteLocalidade18[[#This Row],[Localidade]])</f>
        <v>COMPESA-BARREIROS</v>
      </c>
    </row>
    <row r="315" spans="1:16" x14ac:dyDescent="0.25">
      <c r="A315" s="75" t="s">
        <v>1736</v>
      </c>
      <c r="B315" s="79" t="s">
        <v>338</v>
      </c>
      <c r="C315" s="77"/>
      <c r="D315" s="79" t="s">
        <v>1642</v>
      </c>
      <c r="E315" s="76" t="s">
        <v>1244</v>
      </c>
      <c r="F315" s="76"/>
      <c r="G315" s="78" t="e">
        <f>COUNTIFS(#REF!,TabClienteLocalidade18[[#This Row],[Localidade]],#REF!,TabClienteLocalidade18[[#This Row],[Cliente]],#REF!,TabClienteLocalidade18[[#Headers],[SBGCL-SCL]],#REF!,"ok")</f>
        <v>#REF!</v>
      </c>
      <c r="H315" s="78" t="e">
        <f>COUNTIFS(#REF!,TabClienteLocalidade18[[#This Row],[Localidade]],#REF!,TabClienteLocalidade18[[#This Row],[Cliente]],#REF!,TabClienteLocalidade18[[#Headers],[SBDPT-SPT]],#REF!,"ok")</f>
        <v>#REF!</v>
      </c>
      <c r="I315" s="78" t="e">
        <f>COUNTIFS(#REF!,TabClienteLocalidade18[[#This Row],[Localidade]],#REF!,TabClienteLocalidade18[[#This Row],[Cliente]],#REF!,TabClienteLocalidade18[[#Headers],[SBPAC-SPC]],#REF!,"ok")</f>
        <v>#REF!</v>
      </c>
      <c r="J315" s="78" t="e">
        <f>COUNTIFS(#REF!,TabClienteLocalidade18[[#This Row],[Localidade]],#REF!,TabClienteLocalidade18[[#This Row],[Cliente]],#REF!,TabClienteLocalidade18[[#Headers],[SBSEG-MCA]],#REF!,"ok")</f>
        <v>#REF!</v>
      </c>
      <c r="K315" s="78" t="e">
        <f>COUNTIFS(#REF!,TabClienteLocalidade18[[#This Row],[Localidade]],#REF!,TabClienteLocalidade18[[#This Row],[Cliente]],#REF!,TabClienteLocalidade18[[#Headers],[SBDSD-SDS]],#REF!,"ok")</f>
        <v>#REF!</v>
      </c>
      <c r="L315" s="78" t="e">
        <f>COUNTIFS(#REF!,TabClienteLocalidade18[[#This Row],[Localidade]],#REF!,TabClienteLocalidade18[[#This Row],[Cliente]],#REF!,TabClienteLocalidade18[[#Headers],[SBDXC-SDX]],#REF!,"ok")</f>
        <v>#REF!</v>
      </c>
      <c r="M315" s="78" t="e">
        <f>SUM(TabClienteLocalidade18[[#This Row],[SBGCL-SCL]:[SBDXC-SDX]])</f>
        <v>#REF!</v>
      </c>
      <c r="N315" s="78" t="e">
        <f>VLOOKUP(#REF!,Tabela20[],4,FALSE)</f>
        <v>#REF!</v>
      </c>
      <c r="O315" s="78"/>
      <c r="P315" s="78" t="str">
        <f>IF(TabClienteLocalidade18[[#This Row],[Cliente]]="","",TabClienteLocalidade18[[#This Row],[Cliente]]&amp;"-"&amp;TabClienteLocalidade18[[#This Row],[Localidade]])</f>
        <v>COMPESA-BELO JARDIM BITURY</v>
      </c>
    </row>
    <row r="316" spans="1:16" x14ac:dyDescent="0.25">
      <c r="A316" s="75" t="s">
        <v>1737</v>
      </c>
      <c r="B316" s="79" t="s">
        <v>338</v>
      </c>
      <c r="C316" s="77"/>
      <c r="D316" s="79" t="s">
        <v>1643</v>
      </c>
      <c r="E316" s="76" t="s">
        <v>1244</v>
      </c>
      <c r="F316" s="76"/>
      <c r="G316" s="78" t="e">
        <f>COUNTIFS(#REF!,TabClienteLocalidade18[[#This Row],[Localidade]],#REF!,TabClienteLocalidade18[[#This Row],[Cliente]],#REF!,TabClienteLocalidade18[[#Headers],[SBGCL-SCL]],#REF!,"ok")</f>
        <v>#REF!</v>
      </c>
      <c r="H316" s="78" t="e">
        <f>COUNTIFS(#REF!,TabClienteLocalidade18[[#This Row],[Localidade]],#REF!,TabClienteLocalidade18[[#This Row],[Cliente]],#REF!,TabClienteLocalidade18[[#Headers],[SBDPT-SPT]],#REF!,"ok")</f>
        <v>#REF!</v>
      </c>
      <c r="I316" s="78" t="e">
        <f>COUNTIFS(#REF!,TabClienteLocalidade18[[#This Row],[Localidade]],#REF!,TabClienteLocalidade18[[#This Row],[Cliente]],#REF!,TabClienteLocalidade18[[#Headers],[SBPAC-SPC]],#REF!,"ok")</f>
        <v>#REF!</v>
      </c>
      <c r="J316" s="78" t="e">
        <f>COUNTIFS(#REF!,TabClienteLocalidade18[[#This Row],[Localidade]],#REF!,TabClienteLocalidade18[[#This Row],[Cliente]],#REF!,TabClienteLocalidade18[[#Headers],[SBSEG-MCA]],#REF!,"ok")</f>
        <v>#REF!</v>
      </c>
      <c r="K316" s="78" t="e">
        <f>COUNTIFS(#REF!,TabClienteLocalidade18[[#This Row],[Localidade]],#REF!,TabClienteLocalidade18[[#This Row],[Cliente]],#REF!,TabClienteLocalidade18[[#Headers],[SBDSD-SDS]],#REF!,"ok")</f>
        <v>#REF!</v>
      </c>
      <c r="L316" s="78" t="e">
        <f>COUNTIFS(#REF!,TabClienteLocalidade18[[#This Row],[Localidade]],#REF!,TabClienteLocalidade18[[#This Row],[Cliente]],#REF!,TabClienteLocalidade18[[#Headers],[SBDXC-SDX]],#REF!,"ok")</f>
        <v>#REF!</v>
      </c>
      <c r="M316" s="78" t="e">
        <f>SUM(TabClienteLocalidade18[[#This Row],[SBGCL-SCL]:[SBDXC-SDX]])</f>
        <v>#REF!</v>
      </c>
      <c r="N316" s="78" t="e">
        <f>VLOOKUP(#REF!,Tabela20[],4,FALSE)</f>
        <v>#REF!</v>
      </c>
      <c r="O316" s="78"/>
      <c r="P316" s="78" t="str">
        <f>IF(TabClienteLocalidade18[[#This Row],[Cliente]]="","",TabClienteLocalidade18[[#This Row],[Cliente]]&amp;"-"&amp;TabClienteLocalidade18[[#This Row],[Localidade]])</f>
        <v>COMPESA-BELO JARDIM M. LONGO</v>
      </c>
    </row>
    <row r="317" spans="1:16" x14ac:dyDescent="0.25">
      <c r="A317" s="75" t="s">
        <v>1738</v>
      </c>
      <c r="B317" s="79" t="s">
        <v>338</v>
      </c>
      <c r="C317" s="77"/>
      <c r="D317" s="79" t="s">
        <v>1644</v>
      </c>
      <c r="E317" s="76" t="s">
        <v>1244</v>
      </c>
      <c r="F317" s="76"/>
      <c r="G317" s="78" t="e">
        <f>COUNTIFS(#REF!,TabClienteLocalidade18[[#This Row],[Localidade]],#REF!,TabClienteLocalidade18[[#This Row],[Cliente]],#REF!,TabClienteLocalidade18[[#Headers],[SBGCL-SCL]],#REF!,"ok")</f>
        <v>#REF!</v>
      </c>
      <c r="H317" s="78" t="e">
        <f>COUNTIFS(#REF!,TabClienteLocalidade18[[#This Row],[Localidade]],#REF!,TabClienteLocalidade18[[#This Row],[Cliente]],#REF!,TabClienteLocalidade18[[#Headers],[SBDPT-SPT]],#REF!,"ok")</f>
        <v>#REF!</v>
      </c>
      <c r="I317" s="78" t="e">
        <f>COUNTIFS(#REF!,TabClienteLocalidade18[[#This Row],[Localidade]],#REF!,TabClienteLocalidade18[[#This Row],[Cliente]],#REF!,TabClienteLocalidade18[[#Headers],[SBPAC-SPC]],#REF!,"ok")</f>
        <v>#REF!</v>
      </c>
      <c r="J317" s="78" t="e">
        <f>COUNTIFS(#REF!,TabClienteLocalidade18[[#This Row],[Localidade]],#REF!,TabClienteLocalidade18[[#This Row],[Cliente]],#REF!,TabClienteLocalidade18[[#Headers],[SBSEG-MCA]],#REF!,"ok")</f>
        <v>#REF!</v>
      </c>
      <c r="K317" s="78" t="e">
        <f>COUNTIFS(#REF!,TabClienteLocalidade18[[#This Row],[Localidade]],#REF!,TabClienteLocalidade18[[#This Row],[Cliente]],#REF!,TabClienteLocalidade18[[#Headers],[SBDSD-SDS]],#REF!,"ok")</f>
        <v>#REF!</v>
      </c>
      <c r="L317" s="78" t="e">
        <f>COUNTIFS(#REF!,TabClienteLocalidade18[[#This Row],[Localidade]],#REF!,TabClienteLocalidade18[[#This Row],[Cliente]],#REF!,TabClienteLocalidade18[[#Headers],[SBDXC-SDX]],#REF!,"ok")</f>
        <v>#REF!</v>
      </c>
      <c r="M317" s="78" t="e">
        <f>SUM(TabClienteLocalidade18[[#This Row],[SBGCL-SCL]:[SBDXC-SDX]])</f>
        <v>#REF!</v>
      </c>
      <c r="N317" s="78" t="e">
        <f>VLOOKUP(#REF!,Tabela20[],4,FALSE)</f>
        <v>#REF!</v>
      </c>
      <c r="O317" s="78"/>
      <c r="P317" s="78" t="str">
        <f>IF(TabClienteLocalidade18[[#This Row],[Cliente]]="","",TabClienteLocalidade18[[#This Row],[Cliente]]&amp;"-"&amp;TabClienteLocalidade18[[#This Row],[Localidade]])</f>
        <v>COMPESA-BEZERROS</v>
      </c>
    </row>
    <row r="318" spans="1:16" x14ac:dyDescent="0.25">
      <c r="A318" s="75" t="s">
        <v>1739</v>
      </c>
      <c r="B318" s="79" t="s">
        <v>338</v>
      </c>
      <c r="C318" s="77"/>
      <c r="D318" s="79" t="s">
        <v>1645</v>
      </c>
      <c r="E318" s="76" t="s">
        <v>1244</v>
      </c>
      <c r="F318" s="76"/>
      <c r="G318" s="78" t="e">
        <f>COUNTIFS(#REF!,TabClienteLocalidade18[[#This Row],[Localidade]],#REF!,TabClienteLocalidade18[[#This Row],[Cliente]],#REF!,TabClienteLocalidade18[[#Headers],[SBGCL-SCL]],#REF!,"ok")</f>
        <v>#REF!</v>
      </c>
      <c r="H318" s="78" t="e">
        <f>COUNTIFS(#REF!,TabClienteLocalidade18[[#This Row],[Localidade]],#REF!,TabClienteLocalidade18[[#This Row],[Cliente]],#REF!,TabClienteLocalidade18[[#Headers],[SBDPT-SPT]],#REF!,"ok")</f>
        <v>#REF!</v>
      </c>
      <c r="I318" s="78" t="e">
        <f>COUNTIFS(#REF!,TabClienteLocalidade18[[#This Row],[Localidade]],#REF!,TabClienteLocalidade18[[#This Row],[Cliente]],#REF!,TabClienteLocalidade18[[#Headers],[SBPAC-SPC]],#REF!,"ok")</f>
        <v>#REF!</v>
      </c>
      <c r="J318" s="78" t="e">
        <f>COUNTIFS(#REF!,TabClienteLocalidade18[[#This Row],[Localidade]],#REF!,TabClienteLocalidade18[[#This Row],[Cliente]],#REF!,TabClienteLocalidade18[[#Headers],[SBSEG-MCA]],#REF!,"ok")</f>
        <v>#REF!</v>
      </c>
      <c r="K318" s="78" t="e">
        <f>COUNTIFS(#REF!,TabClienteLocalidade18[[#This Row],[Localidade]],#REF!,TabClienteLocalidade18[[#This Row],[Cliente]],#REF!,TabClienteLocalidade18[[#Headers],[SBDSD-SDS]],#REF!,"ok")</f>
        <v>#REF!</v>
      </c>
      <c r="L318" s="78" t="e">
        <f>COUNTIFS(#REF!,TabClienteLocalidade18[[#This Row],[Localidade]],#REF!,TabClienteLocalidade18[[#This Row],[Cliente]],#REF!,TabClienteLocalidade18[[#Headers],[SBDXC-SDX]],#REF!,"ok")</f>
        <v>#REF!</v>
      </c>
      <c r="M318" s="78" t="e">
        <f>SUM(TabClienteLocalidade18[[#This Row],[SBGCL-SCL]:[SBDXC-SDX]])</f>
        <v>#REF!</v>
      </c>
      <c r="N318" s="78" t="e">
        <f>VLOOKUP(#REF!,Tabela20[],4,FALSE)</f>
        <v>#REF!</v>
      </c>
      <c r="O318" s="78"/>
      <c r="P318" s="78" t="str">
        <f>IF(TabClienteLocalidade18[[#This Row],[Cliente]]="","",TabClienteLocalidade18[[#This Row],[Cliente]]&amp;"-"&amp;TabClienteLocalidade18[[#This Row],[Localidade]])</f>
        <v>COMPESA-BOM CONSELHO</v>
      </c>
    </row>
    <row r="319" spans="1:16" x14ac:dyDescent="0.25">
      <c r="A319" s="75" t="s">
        <v>1740</v>
      </c>
      <c r="B319" s="79" t="s">
        <v>338</v>
      </c>
      <c r="C319" s="77"/>
      <c r="D319" s="79" t="s">
        <v>1646</v>
      </c>
      <c r="E319" s="76" t="s">
        <v>1244</v>
      </c>
      <c r="F319" s="76"/>
      <c r="G319" s="78" t="e">
        <f>COUNTIFS(#REF!,TabClienteLocalidade18[[#This Row],[Localidade]],#REF!,TabClienteLocalidade18[[#This Row],[Cliente]],#REF!,TabClienteLocalidade18[[#Headers],[SBGCL-SCL]],#REF!,"ok")</f>
        <v>#REF!</v>
      </c>
      <c r="H319" s="78" t="e">
        <f>COUNTIFS(#REF!,TabClienteLocalidade18[[#This Row],[Localidade]],#REF!,TabClienteLocalidade18[[#This Row],[Cliente]],#REF!,TabClienteLocalidade18[[#Headers],[SBDPT-SPT]],#REF!,"ok")</f>
        <v>#REF!</v>
      </c>
      <c r="I319" s="78" t="e">
        <f>COUNTIFS(#REF!,TabClienteLocalidade18[[#This Row],[Localidade]],#REF!,TabClienteLocalidade18[[#This Row],[Cliente]],#REF!,TabClienteLocalidade18[[#Headers],[SBPAC-SPC]],#REF!,"ok")</f>
        <v>#REF!</v>
      </c>
      <c r="J319" s="78" t="e">
        <f>COUNTIFS(#REF!,TabClienteLocalidade18[[#This Row],[Localidade]],#REF!,TabClienteLocalidade18[[#This Row],[Cliente]],#REF!,TabClienteLocalidade18[[#Headers],[SBSEG-MCA]],#REF!,"ok")</f>
        <v>#REF!</v>
      </c>
      <c r="K319" s="78" t="e">
        <f>COUNTIFS(#REF!,TabClienteLocalidade18[[#This Row],[Localidade]],#REF!,TabClienteLocalidade18[[#This Row],[Cliente]],#REF!,TabClienteLocalidade18[[#Headers],[SBDSD-SDS]],#REF!,"ok")</f>
        <v>#REF!</v>
      </c>
      <c r="L319" s="78" t="e">
        <f>COUNTIFS(#REF!,TabClienteLocalidade18[[#This Row],[Localidade]],#REF!,TabClienteLocalidade18[[#This Row],[Cliente]],#REF!,TabClienteLocalidade18[[#Headers],[SBDXC-SDX]],#REF!,"ok")</f>
        <v>#REF!</v>
      </c>
      <c r="M319" s="78" t="e">
        <f>SUM(TabClienteLocalidade18[[#This Row],[SBGCL-SCL]:[SBDXC-SDX]])</f>
        <v>#REF!</v>
      </c>
      <c r="N319" s="78" t="e">
        <f>VLOOKUP(#REF!,Tabela20[],4,FALSE)</f>
        <v>#REF!</v>
      </c>
      <c r="O319" s="78"/>
      <c r="P319" s="78" t="str">
        <f>IF(TabClienteLocalidade18[[#This Row],[Cliente]]="","",TabClienteLocalidade18[[#This Row],[Cliente]]&amp;"-"&amp;TabClienteLocalidade18[[#This Row],[Localidade]])</f>
        <v>COMPESA-BONITO</v>
      </c>
    </row>
    <row r="320" spans="1:16" x14ac:dyDescent="0.25">
      <c r="A320" s="75" t="s">
        <v>1741</v>
      </c>
      <c r="B320" s="79" t="s">
        <v>338</v>
      </c>
      <c r="C320" s="77"/>
      <c r="D320" s="79" t="s">
        <v>1647</v>
      </c>
      <c r="E320" s="76" t="s">
        <v>1244</v>
      </c>
      <c r="F320" s="76"/>
      <c r="G320" s="78" t="e">
        <f>COUNTIFS(#REF!,TabClienteLocalidade18[[#This Row],[Localidade]],#REF!,TabClienteLocalidade18[[#This Row],[Cliente]],#REF!,TabClienteLocalidade18[[#Headers],[SBGCL-SCL]],#REF!,"ok")</f>
        <v>#REF!</v>
      </c>
      <c r="H320" s="78" t="e">
        <f>COUNTIFS(#REF!,TabClienteLocalidade18[[#This Row],[Localidade]],#REF!,TabClienteLocalidade18[[#This Row],[Cliente]],#REF!,TabClienteLocalidade18[[#Headers],[SBDPT-SPT]],#REF!,"ok")</f>
        <v>#REF!</v>
      </c>
      <c r="I320" s="78" t="e">
        <f>COUNTIFS(#REF!,TabClienteLocalidade18[[#This Row],[Localidade]],#REF!,TabClienteLocalidade18[[#This Row],[Cliente]],#REF!,TabClienteLocalidade18[[#Headers],[SBPAC-SPC]],#REF!,"ok")</f>
        <v>#REF!</v>
      </c>
      <c r="J320" s="78" t="e">
        <f>COUNTIFS(#REF!,TabClienteLocalidade18[[#This Row],[Localidade]],#REF!,TabClienteLocalidade18[[#This Row],[Cliente]],#REF!,TabClienteLocalidade18[[#Headers],[SBSEG-MCA]],#REF!,"ok")</f>
        <v>#REF!</v>
      </c>
      <c r="K320" s="78" t="e">
        <f>COUNTIFS(#REF!,TabClienteLocalidade18[[#This Row],[Localidade]],#REF!,TabClienteLocalidade18[[#This Row],[Cliente]],#REF!,TabClienteLocalidade18[[#Headers],[SBDSD-SDS]],#REF!,"ok")</f>
        <v>#REF!</v>
      </c>
      <c r="L320" s="78" t="e">
        <f>COUNTIFS(#REF!,TabClienteLocalidade18[[#This Row],[Localidade]],#REF!,TabClienteLocalidade18[[#This Row],[Cliente]],#REF!,TabClienteLocalidade18[[#Headers],[SBDXC-SDX]],#REF!,"ok")</f>
        <v>#REF!</v>
      </c>
      <c r="M320" s="78" t="e">
        <f>SUM(TabClienteLocalidade18[[#This Row],[SBGCL-SCL]:[SBDXC-SDX]])</f>
        <v>#REF!</v>
      </c>
      <c r="N320" s="78" t="e">
        <f>VLOOKUP(#REF!,Tabela20[],4,FALSE)</f>
        <v>#REF!</v>
      </c>
      <c r="O320" s="78"/>
      <c r="P320" s="78" t="str">
        <f>IF(TabClienteLocalidade18[[#This Row],[Cliente]]="","",TabClienteLocalidade18[[#This Row],[Cliente]]&amp;"-"&amp;TabClienteLocalidade18[[#This Row],[Localidade]])</f>
        <v>COMPESA-BOTAFOGO</v>
      </c>
    </row>
    <row r="321" spans="1:16" x14ac:dyDescent="0.25">
      <c r="A321" s="75" t="s">
        <v>1742</v>
      </c>
      <c r="B321" s="79" t="s">
        <v>338</v>
      </c>
      <c r="C321" s="77"/>
      <c r="D321" s="79" t="s">
        <v>1648</v>
      </c>
      <c r="E321" s="76" t="s">
        <v>1244</v>
      </c>
      <c r="F321" s="76"/>
      <c r="G321" s="78" t="e">
        <f>COUNTIFS(#REF!,TabClienteLocalidade18[[#This Row],[Localidade]],#REF!,TabClienteLocalidade18[[#This Row],[Cliente]],#REF!,TabClienteLocalidade18[[#Headers],[SBGCL-SCL]],#REF!,"ok")</f>
        <v>#REF!</v>
      </c>
      <c r="H321" s="78" t="e">
        <f>COUNTIFS(#REF!,TabClienteLocalidade18[[#This Row],[Localidade]],#REF!,TabClienteLocalidade18[[#This Row],[Cliente]],#REF!,TabClienteLocalidade18[[#Headers],[SBDPT-SPT]],#REF!,"ok")</f>
        <v>#REF!</v>
      </c>
      <c r="I321" s="78" t="e">
        <f>COUNTIFS(#REF!,TabClienteLocalidade18[[#This Row],[Localidade]],#REF!,TabClienteLocalidade18[[#This Row],[Cliente]],#REF!,TabClienteLocalidade18[[#Headers],[SBPAC-SPC]],#REF!,"ok")</f>
        <v>#REF!</v>
      </c>
      <c r="J321" s="78" t="e">
        <f>COUNTIFS(#REF!,TabClienteLocalidade18[[#This Row],[Localidade]],#REF!,TabClienteLocalidade18[[#This Row],[Cliente]],#REF!,TabClienteLocalidade18[[#Headers],[SBSEG-MCA]],#REF!,"ok")</f>
        <v>#REF!</v>
      </c>
      <c r="K321" s="78" t="e">
        <f>COUNTIFS(#REF!,TabClienteLocalidade18[[#This Row],[Localidade]],#REF!,TabClienteLocalidade18[[#This Row],[Cliente]],#REF!,TabClienteLocalidade18[[#Headers],[SBDSD-SDS]],#REF!,"ok")</f>
        <v>#REF!</v>
      </c>
      <c r="L321" s="78" t="e">
        <f>COUNTIFS(#REF!,TabClienteLocalidade18[[#This Row],[Localidade]],#REF!,TabClienteLocalidade18[[#This Row],[Cliente]],#REF!,TabClienteLocalidade18[[#Headers],[SBDXC-SDX]],#REF!,"ok")</f>
        <v>#REF!</v>
      </c>
      <c r="M321" s="78" t="e">
        <f>SUM(TabClienteLocalidade18[[#This Row],[SBGCL-SCL]:[SBDXC-SDX]])</f>
        <v>#REF!</v>
      </c>
      <c r="N321" s="78" t="e">
        <f>VLOOKUP(#REF!,Tabela20[],4,FALSE)</f>
        <v>#REF!</v>
      </c>
      <c r="O321" s="78"/>
      <c r="P321" s="78" t="str">
        <f>IF(TabClienteLocalidade18[[#This Row],[Cliente]]="","",TabClienteLocalidade18[[#This Row],[Cliente]]&amp;"-"&amp;TabClienteLocalidade18[[#This Row],[Localidade]])</f>
        <v>COMPESA-BREJO DA MADRE DEUS</v>
      </c>
    </row>
    <row r="322" spans="1:16" x14ac:dyDescent="0.25">
      <c r="A322" s="75" t="s">
        <v>1743</v>
      </c>
      <c r="B322" s="79" t="s">
        <v>338</v>
      </c>
      <c r="C322" s="77"/>
      <c r="D322" s="79" t="s">
        <v>1649</v>
      </c>
      <c r="E322" s="76" t="s">
        <v>1244</v>
      </c>
      <c r="F322" s="76"/>
      <c r="G322" s="78" t="e">
        <f>COUNTIFS(#REF!,TabClienteLocalidade18[[#This Row],[Localidade]],#REF!,TabClienteLocalidade18[[#This Row],[Cliente]],#REF!,TabClienteLocalidade18[[#Headers],[SBGCL-SCL]],#REF!,"ok")</f>
        <v>#REF!</v>
      </c>
      <c r="H322" s="78" t="e">
        <f>COUNTIFS(#REF!,TabClienteLocalidade18[[#This Row],[Localidade]],#REF!,TabClienteLocalidade18[[#This Row],[Cliente]],#REF!,TabClienteLocalidade18[[#Headers],[SBDPT-SPT]],#REF!,"ok")</f>
        <v>#REF!</v>
      </c>
      <c r="I322" s="78" t="e">
        <f>COUNTIFS(#REF!,TabClienteLocalidade18[[#This Row],[Localidade]],#REF!,TabClienteLocalidade18[[#This Row],[Cliente]],#REF!,TabClienteLocalidade18[[#Headers],[SBPAC-SPC]],#REF!,"ok")</f>
        <v>#REF!</v>
      </c>
      <c r="J322" s="78" t="e">
        <f>COUNTIFS(#REF!,TabClienteLocalidade18[[#This Row],[Localidade]],#REF!,TabClienteLocalidade18[[#This Row],[Cliente]],#REF!,TabClienteLocalidade18[[#Headers],[SBSEG-MCA]],#REF!,"ok")</f>
        <v>#REF!</v>
      </c>
      <c r="K322" s="78" t="e">
        <f>COUNTIFS(#REF!,TabClienteLocalidade18[[#This Row],[Localidade]],#REF!,TabClienteLocalidade18[[#This Row],[Cliente]],#REF!,TabClienteLocalidade18[[#Headers],[SBDSD-SDS]],#REF!,"ok")</f>
        <v>#REF!</v>
      </c>
      <c r="L322" s="78" t="e">
        <f>COUNTIFS(#REF!,TabClienteLocalidade18[[#This Row],[Localidade]],#REF!,TabClienteLocalidade18[[#This Row],[Cliente]],#REF!,TabClienteLocalidade18[[#Headers],[SBDXC-SDX]],#REF!,"ok")</f>
        <v>#REF!</v>
      </c>
      <c r="M322" s="78" t="e">
        <f>SUM(TabClienteLocalidade18[[#This Row],[SBGCL-SCL]:[SBDXC-SDX]])</f>
        <v>#REF!</v>
      </c>
      <c r="N322" s="78" t="e">
        <f>VLOOKUP(#REF!,Tabela20[],4,FALSE)</f>
        <v>#REF!</v>
      </c>
      <c r="O322" s="78"/>
      <c r="P322" s="78" t="str">
        <f>IF(TabClienteLocalidade18[[#This Row],[Cliente]]="","",TabClienteLocalidade18[[#This Row],[Cliente]]&amp;"-"&amp;TabClienteLocalidade18[[#This Row],[Localidade]])</f>
        <v>COMPESA-BUIQUE</v>
      </c>
    </row>
    <row r="323" spans="1:16" x14ac:dyDescent="0.25">
      <c r="A323" s="75" t="s">
        <v>1744</v>
      </c>
      <c r="B323" s="79" t="s">
        <v>338</v>
      </c>
      <c r="C323" s="77"/>
      <c r="D323" s="79" t="s">
        <v>1650</v>
      </c>
      <c r="E323" s="76" t="s">
        <v>1244</v>
      </c>
      <c r="F323" s="76"/>
      <c r="G323" s="78" t="e">
        <f>COUNTIFS(#REF!,TabClienteLocalidade18[[#This Row],[Localidade]],#REF!,TabClienteLocalidade18[[#This Row],[Cliente]],#REF!,TabClienteLocalidade18[[#Headers],[SBGCL-SCL]],#REF!,"ok")</f>
        <v>#REF!</v>
      </c>
      <c r="H323" s="78" t="e">
        <f>COUNTIFS(#REF!,TabClienteLocalidade18[[#This Row],[Localidade]],#REF!,TabClienteLocalidade18[[#This Row],[Cliente]],#REF!,TabClienteLocalidade18[[#Headers],[SBDPT-SPT]],#REF!,"ok")</f>
        <v>#REF!</v>
      </c>
      <c r="I323" s="78" t="e">
        <f>COUNTIFS(#REF!,TabClienteLocalidade18[[#This Row],[Localidade]],#REF!,TabClienteLocalidade18[[#This Row],[Cliente]],#REF!,TabClienteLocalidade18[[#Headers],[SBPAC-SPC]],#REF!,"ok")</f>
        <v>#REF!</v>
      </c>
      <c r="J323" s="78" t="e">
        <f>COUNTIFS(#REF!,TabClienteLocalidade18[[#This Row],[Localidade]],#REF!,TabClienteLocalidade18[[#This Row],[Cliente]],#REF!,TabClienteLocalidade18[[#Headers],[SBSEG-MCA]],#REF!,"ok")</f>
        <v>#REF!</v>
      </c>
      <c r="K323" s="78" t="e">
        <f>COUNTIFS(#REF!,TabClienteLocalidade18[[#This Row],[Localidade]],#REF!,TabClienteLocalidade18[[#This Row],[Cliente]],#REF!,TabClienteLocalidade18[[#Headers],[SBDSD-SDS]],#REF!,"ok")</f>
        <v>#REF!</v>
      </c>
      <c r="L323" s="78" t="e">
        <f>COUNTIFS(#REF!,TabClienteLocalidade18[[#This Row],[Localidade]],#REF!,TabClienteLocalidade18[[#This Row],[Cliente]],#REF!,TabClienteLocalidade18[[#Headers],[SBDXC-SDX]],#REF!,"ok")</f>
        <v>#REF!</v>
      </c>
      <c r="M323" s="78" t="e">
        <f>SUM(TabClienteLocalidade18[[#This Row],[SBGCL-SCL]:[SBDXC-SDX]])</f>
        <v>#REF!</v>
      </c>
      <c r="N323" s="78" t="e">
        <f>VLOOKUP(#REF!,Tabela20[],4,FALSE)</f>
        <v>#REF!</v>
      </c>
      <c r="O323" s="78"/>
      <c r="P323" s="78" t="str">
        <f>IF(TabClienteLocalidade18[[#This Row],[Cliente]]="","",TabClienteLocalidade18[[#This Row],[Cliente]]&amp;"-"&amp;TabClienteLocalidade18[[#This Row],[Localidade]])</f>
        <v>COMPESA-BURACO DO TATU</v>
      </c>
    </row>
    <row r="324" spans="1:16" x14ac:dyDescent="0.25">
      <c r="A324" s="75" t="s">
        <v>1745</v>
      </c>
      <c r="B324" s="79" t="s">
        <v>338</v>
      </c>
      <c r="C324" s="77"/>
      <c r="D324" s="79" t="s">
        <v>1651</v>
      </c>
      <c r="E324" s="76" t="s">
        <v>1244</v>
      </c>
      <c r="F324" s="76"/>
      <c r="G324" s="78" t="e">
        <f>COUNTIFS(#REF!,TabClienteLocalidade18[[#This Row],[Localidade]],#REF!,TabClienteLocalidade18[[#This Row],[Cliente]],#REF!,TabClienteLocalidade18[[#Headers],[SBGCL-SCL]],#REF!,"ok")</f>
        <v>#REF!</v>
      </c>
      <c r="H324" s="78" t="e">
        <f>COUNTIFS(#REF!,TabClienteLocalidade18[[#This Row],[Localidade]],#REF!,TabClienteLocalidade18[[#This Row],[Cliente]],#REF!,TabClienteLocalidade18[[#Headers],[SBDPT-SPT]],#REF!,"ok")</f>
        <v>#REF!</v>
      </c>
      <c r="I324" s="78" t="e">
        <f>COUNTIFS(#REF!,TabClienteLocalidade18[[#This Row],[Localidade]],#REF!,TabClienteLocalidade18[[#This Row],[Cliente]],#REF!,TabClienteLocalidade18[[#Headers],[SBPAC-SPC]],#REF!,"ok")</f>
        <v>#REF!</v>
      </c>
      <c r="J324" s="78" t="e">
        <f>COUNTIFS(#REF!,TabClienteLocalidade18[[#This Row],[Localidade]],#REF!,TabClienteLocalidade18[[#This Row],[Cliente]],#REF!,TabClienteLocalidade18[[#Headers],[SBSEG-MCA]],#REF!,"ok")</f>
        <v>#REF!</v>
      </c>
      <c r="K324" s="78" t="e">
        <f>COUNTIFS(#REF!,TabClienteLocalidade18[[#This Row],[Localidade]],#REF!,TabClienteLocalidade18[[#This Row],[Cliente]],#REF!,TabClienteLocalidade18[[#Headers],[SBDSD-SDS]],#REF!,"ok")</f>
        <v>#REF!</v>
      </c>
      <c r="L324" s="78" t="e">
        <f>COUNTIFS(#REF!,TabClienteLocalidade18[[#This Row],[Localidade]],#REF!,TabClienteLocalidade18[[#This Row],[Cliente]],#REF!,TabClienteLocalidade18[[#Headers],[SBDXC-SDX]],#REF!,"ok")</f>
        <v>#REF!</v>
      </c>
      <c r="M324" s="78" t="e">
        <f>SUM(TabClienteLocalidade18[[#This Row],[SBGCL-SCL]:[SBDXC-SDX]])</f>
        <v>#REF!</v>
      </c>
      <c r="N324" s="78" t="e">
        <f>VLOOKUP(#REF!,Tabela20[],4,FALSE)</f>
        <v>#REF!</v>
      </c>
      <c r="O324" s="78"/>
      <c r="P324" s="78" t="str">
        <f>IF(TabClienteLocalidade18[[#This Row],[Cliente]]="","",TabClienteLocalidade18[[#This Row],[Cliente]]&amp;"-"&amp;TabClienteLocalidade18[[#This Row],[Localidade]])</f>
        <v>COMPESA-CAIXA D'AGUA</v>
      </c>
    </row>
    <row r="325" spans="1:16" x14ac:dyDescent="0.25">
      <c r="A325" s="75" t="s">
        <v>1746</v>
      </c>
      <c r="B325" s="79" t="s">
        <v>338</v>
      </c>
      <c r="C325" s="77"/>
      <c r="D325" s="79" t="s">
        <v>1652</v>
      </c>
      <c r="E325" s="76" t="s">
        <v>1244</v>
      </c>
      <c r="F325" s="76"/>
      <c r="G325" s="78" t="e">
        <f>COUNTIFS(#REF!,TabClienteLocalidade18[[#This Row],[Localidade]],#REF!,TabClienteLocalidade18[[#This Row],[Cliente]],#REF!,TabClienteLocalidade18[[#Headers],[SBGCL-SCL]],#REF!,"ok")</f>
        <v>#REF!</v>
      </c>
      <c r="H325" s="78" t="e">
        <f>COUNTIFS(#REF!,TabClienteLocalidade18[[#This Row],[Localidade]],#REF!,TabClienteLocalidade18[[#This Row],[Cliente]],#REF!,TabClienteLocalidade18[[#Headers],[SBDPT-SPT]],#REF!,"ok")</f>
        <v>#REF!</v>
      </c>
      <c r="I325" s="78" t="e">
        <f>COUNTIFS(#REF!,TabClienteLocalidade18[[#This Row],[Localidade]],#REF!,TabClienteLocalidade18[[#This Row],[Cliente]],#REF!,TabClienteLocalidade18[[#Headers],[SBPAC-SPC]],#REF!,"ok")</f>
        <v>#REF!</v>
      </c>
      <c r="J325" s="78" t="e">
        <f>COUNTIFS(#REF!,TabClienteLocalidade18[[#This Row],[Localidade]],#REF!,TabClienteLocalidade18[[#This Row],[Cliente]],#REF!,TabClienteLocalidade18[[#Headers],[SBSEG-MCA]],#REF!,"ok")</f>
        <v>#REF!</v>
      </c>
      <c r="K325" s="78" t="e">
        <f>COUNTIFS(#REF!,TabClienteLocalidade18[[#This Row],[Localidade]],#REF!,TabClienteLocalidade18[[#This Row],[Cliente]],#REF!,TabClienteLocalidade18[[#Headers],[SBDSD-SDS]],#REF!,"ok")</f>
        <v>#REF!</v>
      </c>
      <c r="L325" s="78" t="e">
        <f>COUNTIFS(#REF!,TabClienteLocalidade18[[#This Row],[Localidade]],#REF!,TabClienteLocalidade18[[#This Row],[Cliente]],#REF!,TabClienteLocalidade18[[#Headers],[SBDXC-SDX]],#REF!,"ok")</f>
        <v>#REF!</v>
      </c>
      <c r="M325" s="78" t="e">
        <f>SUM(TabClienteLocalidade18[[#This Row],[SBGCL-SCL]:[SBDXC-SDX]])</f>
        <v>#REF!</v>
      </c>
      <c r="N325" s="78" t="e">
        <f>VLOOKUP(#REF!,Tabela20[],4,FALSE)</f>
        <v>#REF!</v>
      </c>
      <c r="O325" s="78"/>
      <c r="P325" s="78" t="str">
        <f>IF(TabClienteLocalidade18[[#This Row],[Cliente]]="","",TabClienteLocalidade18[[#This Row],[Cliente]]&amp;"-"&amp;TabClienteLocalidade18[[#This Row],[Localidade]])</f>
        <v>COMPESA-CAMOCIM DE SAO FELIX</v>
      </c>
    </row>
    <row r="326" spans="1:16" x14ac:dyDescent="0.25">
      <c r="A326" s="75" t="s">
        <v>1747</v>
      </c>
      <c r="B326" s="79" t="s">
        <v>338</v>
      </c>
      <c r="C326" s="77"/>
      <c r="D326" s="79" t="s">
        <v>1653</v>
      </c>
      <c r="E326" s="76" t="s">
        <v>1244</v>
      </c>
      <c r="F326" s="76"/>
      <c r="G326" s="78" t="e">
        <f>COUNTIFS(#REF!,TabClienteLocalidade18[[#This Row],[Localidade]],#REF!,TabClienteLocalidade18[[#This Row],[Cliente]],#REF!,TabClienteLocalidade18[[#Headers],[SBGCL-SCL]],#REF!,"ok")</f>
        <v>#REF!</v>
      </c>
      <c r="H326" s="78" t="e">
        <f>COUNTIFS(#REF!,TabClienteLocalidade18[[#This Row],[Localidade]],#REF!,TabClienteLocalidade18[[#This Row],[Cliente]],#REF!,TabClienteLocalidade18[[#Headers],[SBDPT-SPT]],#REF!,"ok")</f>
        <v>#REF!</v>
      </c>
      <c r="I326" s="78" t="e">
        <f>COUNTIFS(#REF!,TabClienteLocalidade18[[#This Row],[Localidade]],#REF!,TabClienteLocalidade18[[#This Row],[Cliente]],#REF!,TabClienteLocalidade18[[#Headers],[SBPAC-SPC]],#REF!,"ok")</f>
        <v>#REF!</v>
      </c>
      <c r="J326" s="78" t="e">
        <f>COUNTIFS(#REF!,TabClienteLocalidade18[[#This Row],[Localidade]],#REF!,TabClienteLocalidade18[[#This Row],[Cliente]],#REF!,TabClienteLocalidade18[[#Headers],[SBSEG-MCA]],#REF!,"ok")</f>
        <v>#REF!</v>
      </c>
      <c r="K326" s="78" t="e">
        <f>COUNTIFS(#REF!,TabClienteLocalidade18[[#This Row],[Localidade]],#REF!,TabClienteLocalidade18[[#This Row],[Cliente]],#REF!,TabClienteLocalidade18[[#Headers],[SBDSD-SDS]],#REF!,"ok")</f>
        <v>#REF!</v>
      </c>
      <c r="L326" s="78" t="e">
        <f>COUNTIFS(#REF!,TabClienteLocalidade18[[#This Row],[Localidade]],#REF!,TabClienteLocalidade18[[#This Row],[Cliente]],#REF!,TabClienteLocalidade18[[#Headers],[SBDXC-SDX]],#REF!,"ok")</f>
        <v>#REF!</v>
      </c>
      <c r="M326" s="78" t="e">
        <f>SUM(TabClienteLocalidade18[[#This Row],[SBGCL-SCL]:[SBDXC-SDX]])</f>
        <v>#REF!</v>
      </c>
      <c r="N326" s="78" t="e">
        <f>VLOOKUP(#REF!,Tabela20[],4,FALSE)</f>
        <v>#REF!</v>
      </c>
      <c r="O326" s="78"/>
      <c r="P326" s="78" t="str">
        <f>IF(TabClienteLocalidade18[[#This Row],[Cliente]]="","",TabClienteLocalidade18[[#This Row],[Cliente]]&amp;"-"&amp;TabClienteLocalidade18[[#This Row],[Localidade]])</f>
        <v>COMPESA-CARUARU PETROPOLIS</v>
      </c>
    </row>
    <row r="327" spans="1:16" x14ac:dyDescent="0.25">
      <c r="A327" s="75" t="s">
        <v>1748</v>
      </c>
      <c r="B327" s="79" t="s">
        <v>338</v>
      </c>
      <c r="C327" s="77"/>
      <c r="D327" s="79" t="s">
        <v>1654</v>
      </c>
      <c r="E327" s="76" t="s">
        <v>1244</v>
      </c>
      <c r="F327" s="76"/>
      <c r="G327" s="78" t="e">
        <f>COUNTIFS(#REF!,TabClienteLocalidade18[[#This Row],[Localidade]],#REF!,TabClienteLocalidade18[[#This Row],[Cliente]],#REF!,TabClienteLocalidade18[[#Headers],[SBGCL-SCL]],#REF!,"ok")</f>
        <v>#REF!</v>
      </c>
      <c r="H327" s="78" t="e">
        <f>COUNTIFS(#REF!,TabClienteLocalidade18[[#This Row],[Localidade]],#REF!,TabClienteLocalidade18[[#This Row],[Cliente]],#REF!,TabClienteLocalidade18[[#Headers],[SBDPT-SPT]],#REF!,"ok")</f>
        <v>#REF!</v>
      </c>
      <c r="I327" s="78" t="e">
        <f>COUNTIFS(#REF!,TabClienteLocalidade18[[#This Row],[Localidade]],#REF!,TabClienteLocalidade18[[#This Row],[Cliente]],#REF!,TabClienteLocalidade18[[#Headers],[SBPAC-SPC]],#REF!,"ok")</f>
        <v>#REF!</v>
      </c>
      <c r="J327" s="78" t="e">
        <f>COUNTIFS(#REF!,TabClienteLocalidade18[[#This Row],[Localidade]],#REF!,TabClienteLocalidade18[[#This Row],[Cliente]],#REF!,TabClienteLocalidade18[[#Headers],[SBSEG-MCA]],#REF!,"ok")</f>
        <v>#REF!</v>
      </c>
      <c r="K327" s="78" t="e">
        <f>COUNTIFS(#REF!,TabClienteLocalidade18[[#This Row],[Localidade]],#REF!,TabClienteLocalidade18[[#This Row],[Cliente]],#REF!,TabClienteLocalidade18[[#Headers],[SBDSD-SDS]],#REF!,"ok")</f>
        <v>#REF!</v>
      </c>
      <c r="L327" s="78" t="e">
        <f>COUNTIFS(#REF!,TabClienteLocalidade18[[#This Row],[Localidade]],#REF!,TabClienteLocalidade18[[#This Row],[Cliente]],#REF!,TabClienteLocalidade18[[#Headers],[SBDXC-SDX]],#REF!,"ok")</f>
        <v>#REF!</v>
      </c>
      <c r="M327" s="78" t="e">
        <f>SUM(TabClienteLocalidade18[[#This Row],[SBGCL-SCL]:[SBDXC-SDX]])</f>
        <v>#REF!</v>
      </c>
      <c r="N327" s="78" t="e">
        <f>VLOOKUP(#REF!,Tabela20[],4,FALSE)</f>
        <v>#REF!</v>
      </c>
      <c r="O327" s="78"/>
      <c r="P327" s="78" t="str">
        <f>IF(TabClienteLocalidade18[[#This Row],[Cliente]]="","",TabClienteLocalidade18[[#This Row],[Cliente]]&amp;"-"&amp;TabClienteLocalidade18[[#This Row],[Localidade]])</f>
        <v>COMPESA-CIMBRES IPANEMINHA</v>
      </c>
    </row>
    <row r="328" spans="1:16" x14ac:dyDescent="0.25">
      <c r="A328" s="75" t="s">
        <v>1749</v>
      </c>
      <c r="B328" s="79" t="s">
        <v>338</v>
      </c>
      <c r="C328" s="77"/>
      <c r="D328" s="79" t="s">
        <v>1655</v>
      </c>
      <c r="E328" s="76" t="s">
        <v>1244</v>
      </c>
      <c r="F328" s="76"/>
      <c r="G328" s="78" t="e">
        <f>COUNTIFS(#REF!,TabClienteLocalidade18[[#This Row],[Localidade]],#REF!,TabClienteLocalidade18[[#This Row],[Cliente]],#REF!,TabClienteLocalidade18[[#Headers],[SBGCL-SCL]],#REF!,"ok")</f>
        <v>#REF!</v>
      </c>
      <c r="H328" s="78" t="e">
        <f>COUNTIFS(#REF!,TabClienteLocalidade18[[#This Row],[Localidade]],#REF!,TabClienteLocalidade18[[#This Row],[Cliente]],#REF!,TabClienteLocalidade18[[#Headers],[SBDPT-SPT]],#REF!,"ok")</f>
        <v>#REF!</v>
      </c>
      <c r="I328" s="78" t="e">
        <f>COUNTIFS(#REF!,TabClienteLocalidade18[[#This Row],[Localidade]],#REF!,TabClienteLocalidade18[[#This Row],[Cliente]],#REF!,TabClienteLocalidade18[[#Headers],[SBPAC-SPC]],#REF!,"ok")</f>
        <v>#REF!</v>
      </c>
      <c r="J328" s="78" t="e">
        <f>COUNTIFS(#REF!,TabClienteLocalidade18[[#This Row],[Localidade]],#REF!,TabClienteLocalidade18[[#This Row],[Cliente]],#REF!,TabClienteLocalidade18[[#Headers],[SBSEG-MCA]],#REF!,"ok")</f>
        <v>#REF!</v>
      </c>
      <c r="K328" s="78" t="e">
        <f>COUNTIFS(#REF!,TabClienteLocalidade18[[#This Row],[Localidade]],#REF!,TabClienteLocalidade18[[#This Row],[Cliente]],#REF!,TabClienteLocalidade18[[#Headers],[SBDSD-SDS]],#REF!,"ok")</f>
        <v>#REF!</v>
      </c>
      <c r="L328" s="78" t="e">
        <f>COUNTIFS(#REF!,TabClienteLocalidade18[[#This Row],[Localidade]],#REF!,TabClienteLocalidade18[[#This Row],[Cliente]],#REF!,TabClienteLocalidade18[[#Headers],[SBDXC-SDX]],#REF!,"ok")</f>
        <v>#REF!</v>
      </c>
      <c r="M328" s="78" t="e">
        <f>SUM(TabClienteLocalidade18[[#This Row],[SBGCL-SCL]:[SBDXC-SDX]])</f>
        <v>#REF!</v>
      </c>
      <c r="N328" s="78" t="e">
        <f>VLOOKUP(#REF!,Tabela20[],4,FALSE)</f>
        <v>#REF!</v>
      </c>
      <c r="O328" s="78"/>
      <c r="P328" s="78" t="str">
        <f>IF(TabClienteLocalidade18[[#This Row],[Cliente]]="","",TabClienteLocalidade18[[#This Row],[Cliente]]&amp;"-"&amp;TabClienteLocalidade18[[#This Row],[Localidade]])</f>
        <v>COMPESA-CUMARU</v>
      </c>
    </row>
    <row r="329" spans="1:16" x14ac:dyDescent="0.25">
      <c r="A329" s="75" t="s">
        <v>1750</v>
      </c>
      <c r="B329" s="79" t="s">
        <v>338</v>
      </c>
      <c r="C329" s="77"/>
      <c r="D329" s="79" t="s">
        <v>1656</v>
      </c>
      <c r="E329" s="76" t="s">
        <v>1244</v>
      </c>
      <c r="F329" s="76"/>
      <c r="G329" s="78" t="e">
        <f>COUNTIFS(#REF!,TabClienteLocalidade18[[#This Row],[Localidade]],#REF!,TabClienteLocalidade18[[#This Row],[Cliente]],#REF!,TabClienteLocalidade18[[#Headers],[SBGCL-SCL]],#REF!,"ok")</f>
        <v>#REF!</v>
      </c>
      <c r="H329" s="78" t="e">
        <f>COUNTIFS(#REF!,TabClienteLocalidade18[[#This Row],[Localidade]],#REF!,TabClienteLocalidade18[[#This Row],[Cliente]],#REF!,TabClienteLocalidade18[[#Headers],[SBDPT-SPT]],#REF!,"ok")</f>
        <v>#REF!</v>
      </c>
      <c r="I329" s="78" t="e">
        <f>COUNTIFS(#REF!,TabClienteLocalidade18[[#This Row],[Localidade]],#REF!,TabClienteLocalidade18[[#This Row],[Cliente]],#REF!,TabClienteLocalidade18[[#Headers],[SBPAC-SPC]],#REF!,"ok")</f>
        <v>#REF!</v>
      </c>
      <c r="J329" s="78" t="e">
        <f>COUNTIFS(#REF!,TabClienteLocalidade18[[#This Row],[Localidade]],#REF!,TabClienteLocalidade18[[#This Row],[Cliente]],#REF!,TabClienteLocalidade18[[#Headers],[SBSEG-MCA]],#REF!,"ok")</f>
        <v>#REF!</v>
      </c>
      <c r="K329" s="78" t="e">
        <f>COUNTIFS(#REF!,TabClienteLocalidade18[[#This Row],[Localidade]],#REF!,TabClienteLocalidade18[[#This Row],[Cliente]],#REF!,TabClienteLocalidade18[[#Headers],[SBDSD-SDS]],#REF!,"ok")</f>
        <v>#REF!</v>
      </c>
      <c r="L329" s="78" t="e">
        <f>COUNTIFS(#REF!,TabClienteLocalidade18[[#This Row],[Localidade]],#REF!,TabClienteLocalidade18[[#This Row],[Cliente]],#REF!,TabClienteLocalidade18[[#Headers],[SBDXC-SDX]],#REF!,"ok")</f>
        <v>#REF!</v>
      </c>
      <c r="M329" s="78" t="e">
        <f>SUM(TabClienteLocalidade18[[#This Row],[SBGCL-SCL]:[SBDXC-SDX]])</f>
        <v>#REF!</v>
      </c>
      <c r="N329" s="78" t="e">
        <f>VLOOKUP(#REF!,Tabela20[],4,FALSE)</f>
        <v>#REF!</v>
      </c>
      <c r="O329" s="78"/>
      <c r="P329" s="78" t="str">
        <f>IF(TabClienteLocalidade18[[#This Row],[Cliente]]="","",TabClienteLocalidade18[[#This Row],[Cliente]]&amp;"-"&amp;TabClienteLocalidade18[[#This Row],[Localidade]])</f>
        <v>COMPESA-CUPIRA</v>
      </c>
    </row>
    <row r="330" spans="1:16" x14ac:dyDescent="0.25">
      <c r="A330" s="75" t="s">
        <v>1751</v>
      </c>
      <c r="B330" s="79" t="s">
        <v>338</v>
      </c>
      <c r="C330" s="77"/>
      <c r="D330" s="79" t="s">
        <v>1657</v>
      </c>
      <c r="E330" s="76" t="s">
        <v>1244</v>
      </c>
      <c r="F330" s="76"/>
      <c r="G330" s="78" t="e">
        <f>COUNTIFS(#REF!,TabClienteLocalidade18[[#This Row],[Localidade]],#REF!,TabClienteLocalidade18[[#This Row],[Cliente]],#REF!,TabClienteLocalidade18[[#Headers],[SBGCL-SCL]],#REF!,"ok")</f>
        <v>#REF!</v>
      </c>
      <c r="H330" s="78" t="e">
        <f>COUNTIFS(#REF!,TabClienteLocalidade18[[#This Row],[Localidade]],#REF!,TabClienteLocalidade18[[#This Row],[Cliente]],#REF!,TabClienteLocalidade18[[#Headers],[SBDPT-SPT]],#REF!,"ok")</f>
        <v>#REF!</v>
      </c>
      <c r="I330" s="78" t="e">
        <f>COUNTIFS(#REF!,TabClienteLocalidade18[[#This Row],[Localidade]],#REF!,TabClienteLocalidade18[[#This Row],[Cliente]],#REF!,TabClienteLocalidade18[[#Headers],[SBPAC-SPC]],#REF!,"ok")</f>
        <v>#REF!</v>
      </c>
      <c r="J330" s="78" t="e">
        <f>COUNTIFS(#REF!,TabClienteLocalidade18[[#This Row],[Localidade]],#REF!,TabClienteLocalidade18[[#This Row],[Cliente]],#REF!,TabClienteLocalidade18[[#Headers],[SBSEG-MCA]],#REF!,"ok")</f>
        <v>#REF!</v>
      </c>
      <c r="K330" s="78" t="e">
        <f>COUNTIFS(#REF!,TabClienteLocalidade18[[#This Row],[Localidade]],#REF!,TabClienteLocalidade18[[#This Row],[Cliente]],#REF!,TabClienteLocalidade18[[#Headers],[SBDSD-SDS]],#REF!,"ok")</f>
        <v>#REF!</v>
      </c>
      <c r="L330" s="78" t="e">
        <f>COUNTIFS(#REF!,TabClienteLocalidade18[[#This Row],[Localidade]],#REF!,TabClienteLocalidade18[[#This Row],[Cliente]],#REF!,TabClienteLocalidade18[[#Headers],[SBDXC-SDX]],#REF!,"ok")</f>
        <v>#REF!</v>
      </c>
      <c r="M330" s="78" t="e">
        <f>SUM(TabClienteLocalidade18[[#This Row],[SBGCL-SCL]:[SBDXC-SDX]])</f>
        <v>#REF!</v>
      </c>
      <c r="N330" s="78" t="e">
        <f>VLOOKUP(#REF!,Tabela20[],4,FALSE)</f>
        <v>#REF!</v>
      </c>
      <c r="O330" s="78"/>
      <c r="P330" s="78" t="str">
        <f>IF(TabClienteLocalidade18[[#This Row],[Cliente]]="","",TabClienteLocalidade18[[#This Row],[Cliente]]&amp;"-"&amp;TabClienteLocalidade18[[#This Row],[Localidade]])</f>
        <v>COMPESA-CUSTODIA</v>
      </c>
    </row>
    <row r="331" spans="1:16" x14ac:dyDescent="0.25">
      <c r="A331" s="75" t="s">
        <v>1752</v>
      </c>
      <c r="B331" s="79" t="s">
        <v>338</v>
      </c>
      <c r="C331" s="77"/>
      <c r="D331" s="79" t="s">
        <v>1658</v>
      </c>
      <c r="E331" s="76" t="s">
        <v>1244</v>
      </c>
      <c r="F331" s="76"/>
      <c r="G331" s="78" t="e">
        <f>COUNTIFS(#REF!,TabClienteLocalidade18[[#This Row],[Localidade]],#REF!,TabClienteLocalidade18[[#This Row],[Cliente]],#REF!,TabClienteLocalidade18[[#Headers],[SBGCL-SCL]],#REF!,"ok")</f>
        <v>#REF!</v>
      </c>
      <c r="H331" s="78" t="e">
        <f>COUNTIFS(#REF!,TabClienteLocalidade18[[#This Row],[Localidade]],#REF!,TabClienteLocalidade18[[#This Row],[Cliente]],#REF!,TabClienteLocalidade18[[#Headers],[SBDPT-SPT]],#REF!,"ok")</f>
        <v>#REF!</v>
      </c>
      <c r="I331" s="78" t="e">
        <f>COUNTIFS(#REF!,TabClienteLocalidade18[[#This Row],[Localidade]],#REF!,TabClienteLocalidade18[[#This Row],[Cliente]],#REF!,TabClienteLocalidade18[[#Headers],[SBPAC-SPC]],#REF!,"ok")</f>
        <v>#REF!</v>
      </c>
      <c r="J331" s="78" t="e">
        <f>COUNTIFS(#REF!,TabClienteLocalidade18[[#This Row],[Localidade]],#REF!,TabClienteLocalidade18[[#This Row],[Cliente]],#REF!,TabClienteLocalidade18[[#Headers],[SBSEG-MCA]],#REF!,"ok")</f>
        <v>#REF!</v>
      </c>
      <c r="K331" s="78" t="e">
        <f>COUNTIFS(#REF!,TabClienteLocalidade18[[#This Row],[Localidade]],#REF!,TabClienteLocalidade18[[#This Row],[Cliente]],#REF!,TabClienteLocalidade18[[#Headers],[SBDSD-SDS]],#REF!,"ok")</f>
        <v>#REF!</v>
      </c>
      <c r="L331" s="78" t="e">
        <f>COUNTIFS(#REF!,TabClienteLocalidade18[[#This Row],[Localidade]],#REF!,TabClienteLocalidade18[[#This Row],[Cliente]],#REF!,TabClienteLocalidade18[[#Headers],[SBDXC-SDX]],#REF!,"ok")</f>
        <v>#REF!</v>
      </c>
      <c r="M331" s="78" t="e">
        <f>SUM(TabClienteLocalidade18[[#This Row],[SBGCL-SCL]:[SBDXC-SDX]])</f>
        <v>#REF!</v>
      </c>
      <c r="N331" s="78" t="e">
        <f>VLOOKUP(#REF!,Tabela20[],4,FALSE)</f>
        <v>#REF!</v>
      </c>
      <c r="O331" s="78"/>
      <c r="P331" s="78" t="str">
        <f>IF(TabClienteLocalidade18[[#This Row],[Cliente]]="","",TabClienteLocalidade18[[#This Row],[Cliente]]&amp;"-"&amp;TabClienteLocalidade18[[#This Row],[Localidade]])</f>
        <v>COMPESA-EE TAQUARA</v>
      </c>
    </row>
    <row r="332" spans="1:16" x14ac:dyDescent="0.25">
      <c r="A332" s="75" t="s">
        <v>1753</v>
      </c>
      <c r="B332" s="79" t="s">
        <v>338</v>
      </c>
      <c r="C332" s="77"/>
      <c r="D332" s="79" t="s">
        <v>1659</v>
      </c>
      <c r="E332" s="76" t="s">
        <v>1244</v>
      </c>
      <c r="F332" s="76"/>
      <c r="G332" s="78" t="e">
        <f>COUNTIFS(#REF!,TabClienteLocalidade18[[#This Row],[Localidade]],#REF!,TabClienteLocalidade18[[#This Row],[Cliente]],#REF!,TabClienteLocalidade18[[#Headers],[SBGCL-SCL]],#REF!,"ok")</f>
        <v>#REF!</v>
      </c>
      <c r="H332" s="78" t="e">
        <f>COUNTIFS(#REF!,TabClienteLocalidade18[[#This Row],[Localidade]],#REF!,TabClienteLocalidade18[[#This Row],[Cliente]],#REF!,TabClienteLocalidade18[[#Headers],[SBDPT-SPT]],#REF!,"ok")</f>
        <v>#REF!</v>
      </c>
      <c r="I332" s="78" t="e">
        <f>COUNTIFS(#REF!,TabClienteLocalidade18[[#This Row],[Localidade]],#REF!,TabClienteLocalidade18[[#This Row],[Cliente]],#REF!,TabClienteLocalidade18[[#Headers],[SBPAC-SPC]],#REF!,"ok")</f>
        <v>#REF!</v>
      </c>
      <c r="J332" s="78" t="e">
        <f>COUNTIFS(#REF!,TabClienteLocalidade18[[#This Row],[Localidade]],#REF!,TabClienteLocalidade18[[#This Row],[Cliente]],#REF!,TabClienteLocalidade18[[#Headers],[SBSEG-MCA]],#REF!,"ok")</f>
        <v>#REF!</v>
      </c>
      <c r="K332" s="78" t="e">
        <f>COUNTIFS(#REF!,TabClienteLocalidade18[[#This Row],[Localidade]],#REF!,TabClienteLocalidade18[[#This Row],[Cliente]],#REF!,TabClienteLocalidade18[[#Headers],[SBDSD-SDS]],#REF!,"ok")</f>
        <v>#REF!</v>
      </c>
      <c r="L332" s="78" t="e">
        <f>COUNTIFS(#REF!,TabClienteLocalidade18[[#This Row],[Localidade]],#REF!,TabClienteLocalidade18[[#This Row],[Cliente]],#REF!,TabClienteLocalidade18[[#Headers],[SBDXC-SDX]],#REF!,"ok")</f>
        <v>#REF!</v>
      </c>
      <c r="M332" s="78" t="e">
        <f>SUM(TabClienteLocalidade18[[#This Row],[SBGCL-SCL]:[SBDXC-SDX]])</f>
        <v>#REF!</v>
      </c>
      <c r="N332" s="78" t="e">
        <f>VLOOKUP(#REF!,Tabela20[],4,FALSE)</f>
        <v>#REF!</v>
      </c>
      <c r="O332" s="78"/>
      <c r="P332" s="78" t="str">
        <f>IF(TabClienteLocalidade18[[#This Row],[Cliente]]="","",TabClienteLocalidade18[[#This Row],[Cliente]]&amp;"-"&amp;TabClienteLocalidade18[[#This Row],[Localidade]])</f>
        <v>COMPESA-ESCADA</v>
      </c>
    </row>
    <row r="333" spans="1:16" x14ac:dyDescent="0.25">
      <c r="A333" s="75" t="s">
        <v>1754</v>
      </c>
      <c r="B333" s="79" t="s">
        <v>338</v>
      </c>
      <c r="C333" s="77"/>
      <c r="D333" s="79" t="s">
        <v>1660</v>
      </c>
      <c r="E333" s="76" t="s">
        <v>1244</v>
      </c>
      <c r="F333" s="76"/>
      <c r="G333" s="78" t="e">
        <f>COUNTIFS(#REF!,TabClienteLocalidade18[[#This Row],[Localidade]],#REF!,TabClienteLocalidade18[[#This Row],[Cliente]],#REF!,TabClienteLocalidade18[[#Headers],[SBGCL-SCL]],#REF!,"ok")</f>
        <v>#REF!</v>
      </c>
      <c r="H333" s="78" t="e">
        <f>COUNTIFS(#REF!,TabClienteLocalidade18[[#This Row],[Localidade]],#REF!,TabClienteLocalidade18[[#This Row],[Cliente]],#REF!,TabClienteLocalidade18[[#Headers],[SBDPT-SPT]],#REF!,"ok")</f>
        <v>#REF!</v>
      </c>
      <c r="I333" s="78" t="e">
        <f>COUNTIFS(#REF!,TabClienteLocalidade18[[#This Row],[Localidade]],#REF!,TabClienteLocalidade18[[#This Row],[Cliente]],#REF!,TabClienteLocalidade18[[#Headers],[SBPAC-SPC]],#REF!,"ok")</f>
        <v>#REF!</v>
      </c>
      <c r="J333" s="78" t="e">
        <f>COUNTIFS(#REF!,TabClienteLocalidade18[[#This Row],[Localidade]],#REF!,TabClienteLocalidade18[[#This Row],[Cliente]],#REF!,TabClienteLocalidade18[[#Headers],[SBSEG-MCA]],#REF!,"ok")</f>
        <v>#REF!</v>
      </c>
      <c r="K333" s="78" t="e">
        <f>COUNTIFS(#REF!,TabClienteLocalidade18[[#This Row],[Localidade]],#REF!,TabClienteLocalidade18[[#This Row],[Cliente]],#REF!,TabClienteLocalidade18[[#Headers],[SBDSD-SDS]],#REF!,"ok")</f>
        <v>#REF!</v>
      </c>
      <c r="L333" s="78" t="e">
        <f>COUNTIFS(#REF!,TabClienteLocalidade18[[#This Row],[Localidade]],#REF!,TabClienteLocalidade18[[#This Row],[Cliente]],#REF!,TabClienteLocalidade18[[#Headers],[SBDXC-SDX]],#REF!,"ok")</f>
        <v>#REF!</v>
      </c>
      <c r="M333" s="78" t="e">
        <f>SUM(TabClienteLocalidade18[[#This Row],[SBGCL-SCL]:[SBDXC-SDX]])</f>
        <v>#REF!</v>
      </c>
      <c r="N333" s="78" t="e">
        <f>VLOOKUP(#REF!,Tabela20[],4,FALSE)</f>
        <v>#REF!</v>
      </c>
      <c r="O333" s="78"/>
      <c r="P333" s="78" t="str">
        <f>IF(TabClienteLocalidade18[[#This Row],[Cliente]]="","",TabClienteLocalidade18[[#This Row],[Cliente]]&amp;"-"&amp;TabClienteLocalidade18[[#This Row],[Localidade]])</f>
        <v>COMPESA-FEIRA NOVA</v>
      </c>
    </row>
    <row r="334" spans="1:16" x14ac:dyDescent="0.25">
      <c r="A334" s="75" t="s">
        <v>1755</v>
      </c>
      <c r="B334" s="79" t="s">
        <v>338</v>
      </c>
      <c r="C334" s="77"/>
      <c r="D334" s="79" t="s">
        <v>1661</v>
      </c>
      <c r="E334" s="76" t="s">
        <v>1244</v>
      </c>
      <c r="F334" s="76"/>
      <c r="G334" s="78" t="e">
        <f>COUNTIFS(#REF!,TabClienteLocalidade18[[#This Row],[Localidade]],#REF!,TabClienteLocalidade18[[#This Row],[Cliente]],#REF!,TabClienteLocalidade18[[#Headers],[SBGCL-SCL]],#REF!,"ok")</f>
        <v>#REF!</v>
      </c>
      <c r="H334" s="78" t="e">
        <f>COUNTIFS(#REF!,TabClienteLocalidade18[[#This Row],[Localidade]],#REF!,TabClienteLocalidade18[[#This Row],[Cliente]],#REF!,TabClienteLocalidade18[[#Headers],[SBDPT-SPT]],#REF!,"ok")</f>
        <v>#REF!</v>
      </c>
      <c r="I334" s="78" t="e">
        <f>COUNTIFS(#REF!,TabClienteLocalidade18[[#This Row],[Localidade]],#REF!,TabClienteLocalidade18[[#This Row],[Cliente]],#REF!,TabClienteLocalidade18[[#Headers],[SBPAC-SPC]],#REF!,"ok")</f>
        <v>#REF!</v>
      </c>
      <c r="J334" s="78" t="e">
        <f>COUNTIFS(#REF!,TabClienteLocalidade18[[#This Row],[Localidade]],#REF!,TabClienteLocalidade18[[#This Row],[Cliente]],#REF!,TabClienteLocalidade18[[#Headers],[SBSEG-MCA]],#REF!,"ok")</f>
        <v>#REF!</v>
      </c>
      <c r="K334" s="78" t="e">
        <f>COUNTIFS(#REF!,TabClienteLocalidade18[[#This Row],[Localidade]],#REF!,TabClienteLocalidade18[[#This Row],[Cliente]],#REF!,TabClienteLocalidade18[[#Headers],[SBDSD-SDS]],#REF!,"ok")</f>
        <v>#REF!</v>
      </c>
      <c r="L334" s="78" t="e">
        <f>COUNTIFS(#REF!,TabClienteLocalidade18[[#This Row],[Localidade]],#REF!,TabClienteLocalidade18[[#This Row],[Cliente]],#REF!,TabClienteLocalidade18[[#Headers],[SBDXC-SDX]],#REF!,"ok")</f>
        <v>#REF!</v>
      </c>
      <c r="M334" s="78" t="e">
        <f>SUM(TabClienteLocalidade18[[#This Row],[SBGCL-SCL]:[SBDXC-SDX]])</f>
        <v>#REF!</v>
      </c>
      <c r="N334" s="78" t="e">
        <f>VLOOKUP(#REF!,Tabela20[],4,FALSE)</f>
        <v>#REF!</v>
      </c>
      <c r="O334" s="78"/>
      <c r="P334" s="78" t="str">
        <f>IF(TabClienteLocalidade18[[#This Row],[Cliente]]="","",TabClienteLocalidade18[[#This Row],[Cliente]]&amp;"-"&amp;TabClienteLocalidade18[[#This Row],[Localidade]])</f>
        <v>COMPESA-GARANHUNS</v>
      </c>
    </row>
    <row r="335" spans="1:16" x14ac:dyDescent="0.25">
      <c r="A335" s="75" t="s">
        <v>1756</v>
      </c>
      <c r="B335" s="79" t="s">
        <v>338</v>
      </c>
      <c r="C335" s="77"/>
      <c r="D335" s="79" t="s">
        <v>1662</v>
      </c>
      <c r="E335" s="76" t="s">
        <v>1244</v>
      </c>
      <c r="F335" s="76"/>
      <c r="G335" s="78" t="e">
        <f>COUNTIFS(#REF!,TabClienteLocalidade18[[#This Row],[Localidade]],#REF!,TabClienteLocalidade18[[#This Row],[Cliente]],#REF!,TabClienteLocalidade18[[#Headers],[SBGCL-SCL]],#REF!,"ok")</f>
        <v>#REF!</v>
      </c>
      <c r="H335" s="78" t="e">
        <f>COUNTIFS(#REF!,TabClienteLocalidade18[[#This Row],[Localidade]],#REF!,TabClienteLocalidade18[[#This Row],[Cliente]],#REF!,TabClienteLocalidade18[[#Headers],[SBDPT-SPT]],#REF!,"ok")</f>
        <v>#REF!</v>
      </c>
      <c r="I335" s="78" t="e">
        <f>COUNTIFS(#REF!,TabClienteLocalidade18[[#This Row],[Localidade]],#REF!,TabClienteLocalidade18[[#This Row],[Cliente]],#REF!,TabClienteLocalidade18[[#Headers],[SBPAC-SPC]],#REF!,"ok")</f>
        <v>#REF!</v>
      </c>
      <c r="J335" s="78" t="e">
        <f>COUNTIFS(#REF!,TabClienteLocalidade18[[#This Row],[Localidade]],#REF!,TabClienteLocalidade18[[#This Row],[Cliente]],#REF!,TabClienteLocalidade18[[#Headers],[SBSEG-MCA]],#REF!,"ok")</f>
        <v>#REF!</v>
      </c>
      <c r="K335" s="78" t="e">
        <f>COUNTIFS(#REF!,TabClienteLocalidade18[[#This Row],[Localidade]],#REF!,TabClienteLocalidade18[[#This Row],[Cliente]],#REF!,TabClienteLocalidade18[[#Headers],[SBDSD-SDS]],#REF!,"ok")</f>
        <v>#REF!</v>
      </c>
      <c r="L335" s="78" t="e">
        <f>COUNTIFS(#REF!,TabClienteLocalidade18[[#This Row],[Localidade]],#REF!,TabClienteLocalidade18[[#This Row],[Cliente]],#REF!,TabClienteLocalidade18[[#Headers],[SBDXC-SDX]],#REF!,"ok")</f>
        <v>#REF!</v>
      </c>
      <c r="M335" s="78" t="e">
        <f>SUM(TabClienteLocalidade18[[#This Row],[SBGCL-SCL]:[SBDXC-SDX]])</f>
        <v>#REF!</v>
      </c>
      <c r="N335" s="78" t="e">
        <f>VLOOKUP(#REF!,Tabela20[],4,FALSE)</f>
        <v>#REF!</v>
      </c>
      <c r="O335" s="78"/>
      <c r="P335" s="78" t="str">
        <f>IF(TabClienteLocalidade18[[#This Row],[Cliente]]="","",TabClienteLocalidade18[[#This Row],[Cliente]]&amp;"-"&amp;TabClienteLocalidade18[[#This Row],[Localidade]])</f>
        <v>COMPESA-GOIANA</v>
      </c>
    </row>
    <row r="336" spans="1:16" x14ac:dyDescent="0.25">
      <c r="A336" s="75" t="s">
        <v>1757</v>
      </c>
      <c r="B336" s="79" t="s">
        <v>338</v>
      </c>
      <c r="C336" s="77"/>
      <c r="D336" s="79" t="s">
        <v>1663</v>
      </c>
      <c r="E336" s="76" t="s">
        <v>1244</v>
      </c>
      <c r="F336" s="76"/>
      <c r="G336" s="78" t="e">
        <f>COUNTIFS(#REF!,TabClienteLocalidade18[[#This Row],[Localidade]],#REF!,TabClienteLocalidade18[[#This Row],[Cliente]],#REF!,TabClienteLocalidade18[[#Headers],[SBGCL-SCL]],#REF!,"ok")</f>
        <v>#REF!</v>
      </c>
      <c r="H336" s="78" t="e">
        <f>COUNTIFS(#REF!,TabClienteLocalidade18[[#This Row],[Localidade]],#REF!,TabClienteLocalidade18[[#This Row],[Cliente]],#REF!,TabClienteLocalidade18[[#Headers],[SBDPT-SPT]],#REF!,"ok")</f>
        <v>#REF!</v>
      </c>
      <c r="I336" s="78" t="e">
        <f>COUNTIFS(#REF!,TabClienteLocalidade18[[#This Row],[Localidade]],#REF!,TabClienteLocalidade18[[#This Row],[Cliente]],#REF!,TabClienteLocalidade18[[#Headers],[SBPAC-SPC]],#REF!,"ok")</f>
        <v>#REF!</v>
      </c>
      <c r="J336" s="78" t="e">
        <f>COUNTIFS(#REF!,TabClienteLocalidade18[[#This Row],[Localidade]],#REF!,TabClienteLocalidade18[[#This Row],[Cliente]],#REF!,TabClienteLocalidade18[[#Headers],[SBSEG-MCA]],#REF!,"ok")</f>
        <v>#REF!</v>
      </c>
      <c r="K336" s="78" t="e">
        <f>COUNTIFS(#REF!,TabClienteLocalidade18[[#This Row],[Localidade]],#REF!,TabClienteLocalidade18[[#This Row],[Cliente]],#REF!,TabClienteLocalidade18[[#Headers],[SBDSD-SDS]],#REF!,"ok")</f>
        <v>#REF!</v>
      </c>
      <c r="L336" s="78" t="e">
        <f>COUNTIFS(#REF!,TabClienteLocalidade18[[#This Row],[Localidade]],#REF!,TabClienteLocalidade18[[#This Row],[Cliente]],#REF!,TabClienteLocalidade18[[#Headers],[SBDXC-SDX]],#REF!,"ok")</f>
        <v>#REF!</v>
      </c>
      <c r="M336" s="78" t="e">
        <f>SUM(TabClienteLocalidade18[[#This Row],[SBGCL-SCL]:[SBDXC-SDX]])</f>
        <v>#REF!</v>
      </c>
      <c r="N336" s="78" t="e">
        <f>VLOOKUP(#REF!,Tabela20[],4,FALSE)</f>
        <v>#REF!</v>
      </c>
      <c r="O336" s="78"/>
      <c r="P336" s="78" t="str">
        <f>IF(TabClienteLocalidade18[[#This Row],[Cliente]]="","",TabClienteLocalidade18[[#This Row],[Cliente]]&amp;"-"&amp;TabClienteLocalidade18[[#This Row],[Localidade]])</f>
        <v>COMPESA-GRAVATA</v>
      </c>
    </row>
    <row r="337" spans="1:16" x14ac:dyDescent="0.25">
      <c r="A337" s="75" t="s">
        <v>1758</v>
      </c>
      <c r="B337" s="79" t="s">
        <v>338</v>
      </c>
      <c r="C337" s="77"/>
      <c r="D337" s="79" t="s">
        <v>1664</v>
      </c>
      <c r="E337" s="76" t="s">
        <v>1244</v>
      </c>
      <c r="F337" s="76"/>
      <c r="G337" s="78" t="e">
        <f>COUNTIFS(#REF!,TabClienteLocalidade18[[#This Row],[Localidade]],#REF!,TabClienteLocalidade18[[#This Row],[Cliente]],#REF!,TabClienteLocalidade18[[#Headers],[SBGCL-SCL]],#REF!,"ok")</f>
        <v>#REF!</v>
      </c>
      <c r="H337" s="78" t="e">
        <f>COUNTIFS(#REF!,TabClienteLocalidade18[[#This Row],[Localidade]],#REF!,TabClienteLocalidade18[[#This Row],[Cliente]],#REF!,TabClienteLocalidade18[[#Headers],[SBDPT-SPT]],#REF!,"ok")</f>
        <v>#REF!</v>
      </c>
      <c r="I337" s="78" t="e">
        <f>COUNTIFS(#REF!,TabClienteLocalidade18[[#This Row],[Localidade]],#REF!,TabClienteLocalidade18[[#This Row],[Cliente]],#REF!,TabClienteLocalidade18[[#Headers],[SBPAC-SPC]],#REF!,"ok")</f>
        <v>#REF!</v>
      </c>
      <c r="J337" s="78" t="e">
        <f>COUNTIFS(#REF!,TabClienteLocalidade18[[#This Row],[Localidade]],#REF!,TabClienteLocalidade18[[#This Row],[Cliente]],#REF!,TabClienteLocalidade18[[#Headers],[SBSEG-MCA]],#REF!,"ok")</f>
        <v>#REF!</v>
      </c>
      <c r="K337" s="78" t="e">
        <f>COUNTIFS(#REF!,TabClienteLocalidade18[[#This Row],[Localidade]],#REF!,TabClienteLocalidade18[[#This Row],[Cliente]],#REF!,TabClienteLocalidade18[[#Headers],[SBDSD-SDS]],#REF!,"ok")</f>
        <v>#REF!</v>
      </c>
      <c r="L337" s="78" t="e">
        <f>COUNTIFS(#REF!,TabClienteLocalidade18[[#This Row],[Localidade]],#REF!,TabClienteLocalidade18[[#This Row],[Cliente]],#REF!,TabClienteLocalidade18[[#Headers],[SBDXC-SDX]],#REF!,"ok")</f>
        <v>#REF!</v>
      </c>
      <c r="M337" s="78" t="e">
        <f>SUM(TabClienteLocalidade18[[#This Row],[SBGCL-SCL]:[SBDXC-SDX]])</f>
        <v>#REF!</v>
      </c>
      <c r="N337" s="78" t="e">
        <f>VLOOKUP(#REF!,Tabela20[],4,FALSE)</f>
        <v>#REF!</v>
      </c>
      <c r="O337" s="78"/>
      <c r="P337" s="78" t="str">
        <f>IF(TabClienteLocalidade18[[#This Row],[Cliente]]="","",TabClienteLocalidade18[[#This Row],[Cliente]]&amp;"-"&amp;TabClienteLocalidade18[[#This Row],[Localidade]])</f>
        <v>COMPESA-GUABIRABA</v>
      </c>
    </row>
    <row r="338" spans="1:16" x14ac:dyDescent="0.25">
      <c r="A338" s="75" t="s">
        <v>1759</v>
      </c>
      <c r="B338" s="79" t="s">
        <v>338</v>
      </c>
      <c r="C338" s="77"/>
      <c r="D338" s="79" t="s">
        <v>1665</v>
      </c>
      <c r="E338" s="76" t="s">
        <v>1244</v>
      </c>
      <c r="F338" s="76"/>
      <c r="G338" s="78" t="e">
        <f>COUNTIFS(#REF!,TabClienteLocalidade18[[#This Row],[Localidade]],#REF!,TabClienteLocalidade18[[#This Row],[Cliente]],#REF!,TabClienteLocalidade18[[#Headers],[SBGCL-SCL]],#REF!,"ok")</f>
        <v>#REF!</v>
      </c>
      <c r="H338" s="78" t="e">
        <f>COUNTIFS(#REF!,TabClienteLocalidade18[[#This Row],[Localidade]],#REF!,TabClienteLocalidade18[[#This Row],[Cliente]],#REF!,TabClienteLocalidade18[[#Headers],[SBDPT-SPT]],#REF!,"ok")</f>
        <v>#REF!</v>
      </c>
      <c r="I338" s="78" t="e">
        <f>COUNTIFS(#REF!,TabClienteLocalidade18[[#This Row],[Localidade]],#REF!,TabClienteLocalidade18[[#This Row],[Cliente]],#REF!,TabClienteLocalidade18[[#Headers],[SBPAC-SPC]],#REF!,"ok")</f>
        <v>#REF!</v>
      </c>
      <c r="J338" s="78" t="e">
        <f>COUNTIFS(#REF!,TabClienteLocalidade18[[#This Row],[Localidade]],#REF!,TabClienteLocalidade18[[#This Row],[Cliente]],#REF!,TabClienteLocalidade18[[#Headers],[SBSEG-MCA]],#REF!,"ok")</f>
        <v>#REF!</v>
      </c>
      <c r="K338" s="78" t="e">
        <f>COUNTIFS(#REF!,TabClienteLocalidade18[[#This Row],[Localidade]],#REF!,TabClienteLocalidade18[[#This Row],[Cliente]],#REF!,TabClienteLocalidade18[[#Headers],[SBDSD-SDS]],#REF!,"ok")</f>
        <v>#REF!</v>
      </c>
      <c r="L338" s="78" t="e">
        <f>COUNTIFS(#REF!,TabClienteLocalidade18[[#This Row],[Localidade]],#REF!,TabClienteLocalidade18[[#This Row],[Cliente]],#REF!,TabClienteLocalidade18[[#Headers],[SBDXC-SDX]],#REF!,"ok")</f>
        <v>#REF!</v>
      </c>
      <c r="M338" s="78" t="e">
        <f>SUM(TabClienteLocalidade18[[#This Row],[SBGCL-SCL]:[SBDXC-SDX]])</f>
        <v>#REF!</v>
      </c>
      <c r="N338" s="78" t="e">
        <f>VLOOKUP(#REF!,Tabela20[],4,FALSE)</f>
        <v>#REF!</v>
      </c>
      <c r="O338" s="78"/>
      <c r="P338" s="78" t="str">
        <f>IF(TabClienteLocalidade18[[#This Row],[Cliente]]="","",TabClienteLocalidade18[[#This Row],[Cliente]]&amp;"-"&amp;TabClienteLocalidade18[[#This Row],[Localidade]])</f>
        <v>COMPESA-GURJAU</v>
      </c>
    </row>
    <row r="339" spans="1:16" x14ac:dyDescent="0.25">
      <c r="A339" s="75" t="s">
        <v>1760</v>
      </c>
      <c r="B339" s="79" t="s">
        <v>338</v>
      </c>
      <c r="C339" s="77"/>
      <c r="D339" s="79" t="s">
        <v>1666</v>
      </c>
      <c r="E339" s="76" t="s">
        <v>1244</v>
      </c>
      <c r="F339" s="76"/>
      <c r="G339" s="78" t="e">
        <f>COUNTIFS(#REF!,TabClienteLocalidade18[[#This Row],[Localidade]],#REF!,TabClienteLocalidade18[[#This Row],[Cliente]],#REF!,TabClienteLocalidade18[[#Headers],[SBGCL-SCL]],#REF!,"ok")</f>
        <v>#REF!</v>
      </c>
      <c r="H339" s="78" t="e">
        <f>COUNTIFS(#REF!,TabClienteLocalidade18[[#This Row],[Localidade]],#REF!,TabClienteLocalidade18[[#This Row],[Cliente]],#REF!,TabClienteLocalidade18[[#Headers],[SBDPT-SPT]],#REF!,"ok")</f>
        <v>#REF!</v>
      </c>
      <c r="I339" s="78" t="e">
        <f>COUNTIFS(#REF!,TabClienteLocalidade18[[#This Row],[Localidade]],#REF!,TabClienteLocalidade18[[#This Row],[Cliente]],#REF!,TabClienteLocalidade18[[#Headers],[SBPAC-SPC]],#REF!,"ok")</f>
        <v>#REF!</v>
      </c>
      <c r="J339" s="78" t="e">
        <f>COUNTIFS(#REF!,TabClienteLocalidade18[[#This Row],[Localidade]],#REF!,TabClienteLocalidade18[[#This Row],[Cliente]],#REF!,TabClienteLocalidade18[[#Headers],[SBSEG-MCA]],#REF!,"ok")</f>
        <v>#REF!</v>
      </c>
      <c r="K339" s="78" t="e">
        <f>COUNTIFS(#REF!,TabClienteLocalidade18[[#This Row],[Localidade]],#REF!,TabClienteLocalidade18[[#This Row],[Cliente]],#REF!,TabClienteLocalidade18[[#Headers],[SBDSD-SDS]],#REF!,"ok")</f>
        <v>#REF!</v>
      </c>
      <c r="L339" s="78" t="e">
        <f>COUNTIFS(#REF!,TabClienteLocalidade18[[#This Row],[Localidade]],#REF!,TabClienteLocalidade18[[#This Row],[Cliente]],#REF!,TabClienteLocalidade18[[#Headers],[SBDXC-SDX]],#REF!,"ok")</f>
        <v>#REF!</v>
      </c>
      <c r="M339" s="78" t="e">
        <f>SUM(TabClienteLocalidade18[[#This Row],[SBGCL-SCL]:[SBDXC-SDX]])</f>
        <v>#REF!</v>
      </c>
      <c r="N339" s="78" t="e">
        <f>VLOOKUP(#REF!,Tabela20[],4,FALSE)</f>
        <v>#REF!</v>
      </c>
      <c r="O339" s="78"/>
      <c r="P339" s="78" t="str">
        <f>IF(TabClienteLocalidade18[[#This Row],[Cliente]]="","",TabClienteLocalidade18[[#This Row],[Cliente]]&amp;"-"&amp;TabClienteLocalidade18[[#This Row],[Localidade]])</f>
        <v>COMPESA-JATAUBA - POCO FUNDO II</v>
      </c>
    </row>
    <row r="340" spans="1:16" x14ac:dyDescent="0.25">
      <c r="A340" s="75" t="s">
        <v>1762</v>
      </c>
      <c r="B340" s="79" t="s">
        <v>338</v>
      </c>
      <c r="C340" s="77"/>
      <c r="D340" s="79" t="s">
        <v>1667</v>
      </c>
      <c r="E340" s="76" t="s">
        <v>1244</v>
      </c>
      <c r="F340" s="76"/>
      <c r="G340" s="78" t="e">
        <f>COUNTIFS(#REF!,TabClienteLocalidade18[[#This Row],[Localidade]],#REF!,TabClienteLocalidade18[[#This Row],[Cliente]],#REF!,TabClienteLocalidade18[[#Headers],[SBGCL-SCL]],#REF!,"ok")</f>
        <v>#REF!</v>
      </c>
      <c r="H340" s="78" t="e">
        <f>COUNTIFS(#REF!,TabClienteLocalidade18[[#This Row],[Localidade]],#REF!,TabClienteLocalidade18[[#This Row],[Cliente]],#REF!,TabClienteLocalidade18[[#Headers],[SBDPT-SPT]],#REF!,"ok")</f>
        <v>#REF!</v>
      </c>
      <c r="I340" s="78" t="e">
        <f>COUNTIFS(#REF!,TabClienteLocalidade18[[#This Row],[Localidade]],#REF!,TabClienteLocalidade18[[#This Row],[Cliente]],#REF!,TabClienteLocalidade18[[#Headers],[SBPAC-SPC]],#REF!,"ok")</f>
        <v>#REF!</v>
      </c>
      <c r="J340" s="78" t="e">
        <f>COUNTIFS(#REF!,TabClienteLocalidade18[[#This Row],[Localidade]],#REF!,TabClienteLocalidade18[[#This Row],[Cliente]],#REF!,TabClienteLocalidade18[[#Headers],[SBSEG-MCA]],#REF!,"ok")</f>
        <v>#REF!</v>
      </c>
      <c r="K340" s="78" t="e">
        <f>COUNTIFS(#REF!,TabClienteLocalidade18[[#This Row],[Localidade]],#REF!,TabClienteLocalidade18[[#This Row],[Cliente]],#REF!,TabClienteLocalidade18[[#Headers],[SBDSD-SDS]],#REF!,"ok")</f>
        <v>#REF!</v>
      </c>
      <c r="L340" s="78" t="e">
        <f>COUNTIFS(#REF!,TabClienteLocalidade18[[#This Row],[Localidade]],#REF!,TabClienteLocalidade18[[#This Row],[Cliente]],#REF!,TabClienteLocalidade18[[#Headers],[SBDXC-SDX]],#REF!,"ok")</f>
        <v>#REF!</v>
      </c>
      <c r="M340" s="78" t="e">
        <f>SUM(TabClienteLocalidade18[[#This Row],[SBGCL-SCL]:[SBDXC-SDX]])</f>
        <v>#REF!</v>
      </c>
      <c r="N340" s="78" t="e">
        <f>VLOOKUP(#REF!,Tabela20[],4,FALSE)</f>
        <v>#REF!</v>
      </c>
      <c r="O340" s="78"/>
      <c r="P340" s="78" t="str">
        <f>IF(TabClienteLocalidade18[[#This Row],[Cliente]]="","",TabClienteLocalidade18[[#This Row],[Cliente]]&amp;"-"&amp;TabClienteLocalidade18[[#This Row],[Localidade]])</f>
        <v>COMPESA-JOAO ALFREDO</v>
      </c>
    </row>
    <row r="341" spans="1:16" x14ac:dyDescent="0.25">
      <c r="A341" s="75" t="s">
        <v>1763</v>
      </c>
      <c r="B341" s="79" t="s">
        <v>338</v>
      </c>
      <c r="C341" s="77"/>
      <c r="D341" s="79" t="s">
        <v>1668</v>
      </c>
      <c r="E341" s="76" t="s">
        <v>1244</v>
      </c>
      <c r="F341" s="76"/>
      <c r="G341" s="78" t="e">
        <f>COUNTIFS(#REF!,TabClienteLocalidade18[[#This Row],[Localidade]],#REF!,TabClienteLocalidade18[[#This Row],[Cliente]],#REF!,TabClienteLocalidade18[[#Headers],[SBGCL-SCL]],#REF!,"ok")</f>
        <v>#REF!</v>
      </c>
      <c r="H341" s="78" t="e">
        <f>COUNTIFS(#REF!,TabClienteLocalidade18[[#This Row],[Localidade]],#REF!,TabClienteLocalidade18[[#This Row],[Cliente]],#REF!,TabClienteLocalidade18[[#Headers],[SBDPT-SPT]],#REF!,"ok")</f>
        <v>#REF!</v>
      </c>
      <c r="I341" s="78" t="e">
        <f>COUNTIFS(#REF!,TabClienteLocalidade18[[#This Row],[Localidade]],#REF!,TabClienteLocalidade18[[#This Row],[Cliente]],#REF!,TabClienteLocalidade18[[#Headers],[SBPAC-SPC]],#REF!,"ok")</f>
        <v>#REF!</v>
      </c>
      <c r="J341" s="78" t="e">
        <f>COUNTIFS(#REF!,TabClienteLocalidade18[[#This Row],[Localidade]],#REF!,TabClienteLocalidade18[[#This Row],[Cliente]],#REF!,TabClienteLocalidade18[[#Headers],[SBSEG-MCA]],#REF!,"ok")</f>
        <v>#REF!</v>
      </c>
      <c r="K341" s="78" t="e">
        <f>COUNTIFS(#REF!,TabClienteLocalidade18[[#This Row],[Localidade]],#REF!,TabClienteLocalidade18[[#This Row],[Cliente]],#REF!,TabClienteLocalidade18[[#Headers],[SBDSD-SDS]],#REF!,"ok")</f>
        <v>#REF!</v>
      </c>
      <c r="L341" s="78" t="e">
        <f>COUNTIFS(#REF!,TabClienteLocalidade18[[#This Row],[Localidade]],#REF!,TabClienteLocalidade18[[#This Row],[Cliente]],#REF!,TabClienteLocalidade18[[#Headers],[SBDXC-SDX]],#REF!,"ok")</f>
        <v>#REF!</v>
      </c>
      <c r="M341" s="78" t="e">
        <f>SUM(TabClienteLocalidade18[[#This Row],[SBGCL-SCL]:[SBDXC-SDX]])</f>
        <v>#REF!</v>
      </c>
      <c r="N341" s="78" t="e">
        <f>VLOOKUP(#REF!,Tabela20[],4,FALSE)</f>
        <v>#REF!</v>
      </c>
      <c r="O341" s="78"/>
      <c r="P341" s="78" t="str">
        <f>IF(TabClienteLocalidade18[[#This Row],[Cliente]]="","",TabClienteLocalidade18[[#This Row],[Cliente]]&amp;"-"&amp;TabClienteLocalidade18[[#This Row],[Localidade]])</f>
        <v>COMPESA-JUCAZINHO</v>
      </c>
    </row>
    <row r="342" spans="1:16" x14ac:dyDescent="0.25">
      <c r="A342" s="75" t="s">
        <v>1764</v>
      </c>
      <c r="B342" s="79" t="s">
        <v>338</v>
      </c>
      <c r="C342" s="77"/>
      <c r="D342" s="79" t="s">
        <v>1669</v>
      </c>
      <c r="E342" s="76" t="s">
        <v>1244</v>
      </c>
      <c r="F342" s="76"/>
      <c r="G342" s="78" t="e">
        <f>COUNTIFS(#REF!,TabClienteLocalidade18[[#This Row],[Localidade]],#REF!,TabClienteLocalidade18[[#This Row],[Cliente]],#REF!,TabClienteLocalidade18[[#Headers],[SBGCL-SCL]],#REF!,"ok")</f>
        <v>#REF!</v>
      </c>
      <c r="H342" s="78" t="e">
        <f>COUNTIFS(#REF!,TabClienteLocalidade18[[#This Row],[Localidade]],#REF!,TabClienteLocalidade18[[#This Row],[Cliente]],#REF!,TabClienteLocalidade18[[#Headers],[SBDPT-SPT]],#REF!,"ok")</f>
        <v>#REF!</v>
      </c>
      <c r="I342" s="78" t="e">
        <f>COUNTIFS(#REF!,TabClienteLocalidade18[[#This Row],[Localidade]],#REF!,TabClienteLocalidade18[[#This Row],[Cliente]],#REF!,TabClienteLocalidade18[[#Headers],[SBPAC-SPC]],#REF!,"ok")</f>
        <v>#REF!</v>
      </c>
      <c r="J342" s="78" t="e">
        <f>COUNTIFS(#REF!,TabClienteLocalidade18[[#This Row],[Localidade]],#REF!,TabClienteLocalidade18[[#This Row],[Cliente]],#REF!,TabClienteLocalidade18[[#Headers],[SBSEG-MCA]],#REF!,"ok")</f>
        <v>#REF!</v>
      </c>
      <c r="K342" s="78" t="e">
        <f>COUNTIFS(#REF!,TabClienteLocalidade18[[#This Row],[Localidade]],#REF!,TabClienteLocalidade18[[#This Row],[Cliente]],#REF!,TabClienteLocalidade18[[#Headers],[SBDSD-SDS]],#REF!,"ok")</f>
        <v>#REF!</v>
      </c>
      <c r="L342" s="78" t="e">
        <f>COUNTIFS(#REF!,TabClienteLocalidade18[[#This Row],[Localidade]],#REF!,TabClienteLocalidade18[[#This Row],[Cliente]],#REF!,TabClienteLocalidade18[[#Headers],[SBDXC-SDX]],#REF!,"ok")</f>
        <v>#REF!</v>
      </c>
      <c r="M342" s="78" t="e">
        <f>SUM(TabClienteLocalidade18[[#This Row],[SBGCL-SCL]:[SBDXC-SDX]])</f>
        <v>#REF!</v>
      </c>
      <c r="N342" s="78" t="e">
        <f>VLOOKUP(#REF!,Tabela20[],4,FALSE)</f>
        <v>#REF!</v>
      </c>
      <c r="O342" s="78"/>
      <c r="P342" s="78" t="str">
        <f>IF(TabClienteLocalidade18[[#This Row],[Cliente]]="","",TabClienteLocalidade18[[#This Row],[Cliente]]&amp;"-"&amp;TabClienteLocalidade18[[#This Row],[Localidade]])</f>
        <v>COMPESA-LAGOA DE ITAENGA</v>
      </c>
    </row>
    <row r="343" spans="1:16" x14ac:dyDescent="0.25">
      <c r="A343" s="75" t="s">
        <v>1765</v>
      </c>
      <c r="B343" s="79" t="s">
        <v>338</v>
      </c>
      <c r="C343" s="77"/>
      <c r="D343" s="79" t="s">
        <v>1670</v>
      </c>
      <c r="E343" s="76" t="s">
        <v>1244</v>
      </c>
      <c r="F343" s="76"/>
      <c r="G343" s="78" t="e">
        <f>COUNTIFS(#REF!,TabClienteLocalidade18[[#This Row],[Localidade]],#REF!,TabClienteLocalidade18[[#This Row],[Cliente]],#REF!,TabClienteLocalidade18[[#Headers],[SBGCL-SCL]],#REF!,"ok")</f>
        <v>#REF!</v>
      </c>
      <c r="H343" s="78" t="e">
        <f>COUNTIFS(#REF!,TabClienteLocalidade18[[#This Row],[Localidade]],#REF!,TabClienteLocalidade18[[#This Row],[Cliente]],#REF!,TabClienteLocalidade18[[#Headers],[SBDPT-SPT]],#REF!,"ok")</f>
        <v>#REF!</v>
      </c>
      <c r="I343" s="78" t="e">
        <f>COUNTIFS(#REF!,TabClienteLocalidade18[[#This Row],[Localidade]],#REF!,TabClienteLocalidade18[[#This Row],[Cliente]],#REF!,TabClienteLocalidade18[[#Headers],[SBPAC-SPC]],#REF!,"ok")</f>
        <v>#REF!</v>
      </c>
      <c r="J343" s="78" t="e">
        <f>COUNTIFS(#REF!,TabClienteLocalidade18[[#This Row],[Localidade]],#REF!,TabClienteLocalidade18[[#This Row],[Cliente]],#REF!,TabClienteLocalidade18[[#Headers],[SBSEG-MCA]],#REF!,"ok")</f>
        <v>#REF!</v>
      </c>
      <c r="K343" s="78" t="e">
        <f>COUNTIFS(#REF!,TabClienteLocalidade18[[#This Row],[Localidade]],#REF!,TabClienteLocalidade18[[#This Row],[Cliente]],#REF!,TabClienteLocalidade18[[#Headers],[SBDSD-SDS]],#REF!,"ok")</f>
        <v>#REF!</v>
      </c>
      <c r="L343" s="78" t="e">
        <f>COUNTIFS(#REF!,TabClienteLocalidade18[[#This Row],[Localidade]],#REF!,TabClienteLocalidade18[[#This Row],[Cliente]],#REF!,TabClienteLocalidade18[[#Headers],[SBDXC-SDX]],#REF!,"ok")</f>
        <v>#REF!</v>
      </c>
      <c r="M343" s="78" t="e">
        <f>SUM(TabClienteLocalidade18[[#This Row],[SBGCL-SCL]:[SBDXC-SDX]])</f>
        <v>#REF!</v>
      </c>
      <c r="N343" s="78" t="e">
        <f>VLOOKUP(#REF!,Tabela20[],4,FALSE)</f>
        <v>#REF!</v>
      </c>
      <c r="O343" s="78"/>
      <c r="P343" s="78" t="str">
        <f>IF(TabClienteLocalidade18[[#This Row],[Cliente]]="","",TabClienteLocalidade18[[#This Row],[Cliente]]&amp;"-"&amp;TabClienteLocalidade18[[#This Row],[Localidade]])</f>
        <v>COMPESA-LAJEDO</v>
      </c>
    </row>
    <row r="344" spans="1:16" x14ac:dyDescent="0.25">
      <c r="A344" s="75" t="s">
        <v>1766</v>
      </c>
      <c r="B344" s="79" t="s">
        <v>338</v>
      </c>
      <c r="C344" s="77"/>
      <c r="D344" s="79" t="s">
        <v>1671</v>
      </c>
      <c r="E344" s="76" t="s">
        <v>1244</v>
      </c>
      <c r="F344" s="76"/>
      <c r="G344" s="78" t="e">
        <f>COUNTIFS(#REF!,TabClienteLocalidade18[[#This Row],[Localidade]],#REF!,TabClienteLocalidade18[[#This Row],[Cliente]],#REF!,TabClienteLocalidade18[[#Headers],[SBGCL-SCL]],#REF!,"ok")</f>
        <v>#REF!</v>
      </c>
      <c r="H344" s="78" t="e">
        <f>COUNTIFS(#REF!,TabClienteLocalidade18[[#This Row],[Localidade]],#REF!,TabClienteLocalidade18[[#This Row],[Cliente]],#REF!,TabClienteLocalidade18[[#Headers],[SBDPT-SPT]],#REF!,"ok")</f>
        <v>#REF!</v>
      </c>
      <c r="I344" s="78" t="e">
        <f>COUNTIFS(#REF!,TabClienteLocalidade18[[#This Row],[Localidade]],#REF!,TabClienteLocalidade18[[#This Row],[Cliente]],#REF!,TabClienteLocalidade18[[#Headers],[SBPAC-SPC]],#REF!,"ok")</f>
        <v>#REF!</v>
      </c>
      <c r="J344" s="78" t="e">
        <f>COUNTIFS(#REF!,TabClienteLocalidade18[[#This Row],[Localidade]],#REF!,TabClienteLocalidade18[[#This Row],[Cliente]],#REF!,TabClienteLocalidade18[[#Headers],[SBSEG-MCA]],#REF!,"ok")</f>
        <v>#REF!</v>
      </c>
      <c r="K344" s="78" t="e">
        <f>COUNTIFS(#REF!,TabClienteLocalidade18[[#This Row],[Localidade]],#REF!,TabClienteLocalidade18[[#This Row],[Cliente]],#REF!,TabClienteLocalidade18[[#Headers],[SBDSD-SDS]],#REF!,"ok")</f>
        <v>#REF!</v>
      </c>
      <c r="L344" s="78" t="e">
        <f>COUNTIFS(#REF!,TabClienteLocalidade18[[#This Row],[Localidade]],#REF!,TabClienteLocalidade18[[#This Row],[Cliente]],#REF!,TabClienteLocalidade18[[#Headers],[SBDXC-SDX]],#REF!,"ok")</f>
        <v>#REF!</v>
      </c>
      <c r="M344" s="78" t="e">
        <f>SUM(TabClienteLocalidade18[[#This Row],[SBGCL-SCL]:[SBDXC-SDX]])</f>
        <v>#REF!</v>
      </c>
      <c r="N344" s="78" t="e">
        <f>VLOOKUP(#REF!,Tabela20[],4,FALSE)</f>
        <v>#REF!</v>
      </c>
      <c r="O344" s="78"/>
      <c r="P344" s="78" t="str">
        <f>IF(TabClienteLocalidade18[[#This Row],[Cliente]]="","",TabClienteLocalidade18[[#This Row],[Cliente]]&amp;"-"&amp;TabClienteLocalidade18[[#This Row],[Localidade]])</f>
        <v>COMPESA-LIMOEIRO</v>
      </c>
    </row>
    <row r="345" spans="1:16" x14ac:dyDescent="0.25">
      <c r="A345" s="75" t="s">
        <v>1767</v>
      </c>
      <c r="B345" s="79" t="s">
        <v>338</v>
      </c>
      <c r="C345" s="77"/>
      <c r="D345" s="79" t="s">
        <v>1672</v>
      </c>
      <c r="E345" s="76" t="s">
        <v>1244</v>
      </c>
      <c r="F345" s="76"/>
      <c r="G345" s="78" t="e">
        <f>COUNTIFS(#REF!,TabClienteLocalidade18[[#This Row],[Localidade]],#REF!,TabClienteLocalidade18[[#This Row],[Cliente]],#REF!,TabClienteLocalidade18[[#Headers],[SBGCL-SCL]],#REF!,"ok")</f>
        <v>#REF!</v>
      </c>
      <c r="H345" s="78" t="e">
        <f>COUNTIFS(#REF!,TabClienteLocalidade18[[#This Row],[Localidade]],#REF!,TabClienteLocalidade18[[#This Row],[Cliente]],#REF!,TabClienteLocalidade18[[#Headers],[SBDPT-SPT]],#REF!,"ok")</f>
        <v>#REF!</v>
      </c>
      <c r="I345" s="78" t="e">
        <f>COUNTIFS(#REF!,TabClienteLocalidade18[[#This Row],[Localidade]],#REF!,TabClienteLocalidade18[[#This Row],[Cliente]],#REF!,TabClienteLocalidade18[[#Headers],[SBPAC-SPC]],#REF!,"ok")</f>
        <v>#REF!</v>
      </c>
      <c r="J345" s="78" t="e">
        <f>COUNTIFS(#REF!,TabClienteLocalidade18[[#This Row],[Localidade]],#REF!,TabClienteLocalidade18[[#This Row],[Cliente]],#REF!,TabClienteLocalidade18[[#Headers],[SBSEG-MCA]],#REF!,"ok")</f>
        <v>#REF!</v>
      </c>
      <c r="K345" s="78" t="e">
        <f>COUNTIFS(#REF!,TabClienteLocalidade18[[#This Row],[Localidade]],#REF!,TabClienteLocalidade18[[#This Row],[Cliente]],#REF!,TabClienteLocalidade18[[#Headers],[SBDSD-SDS]],#REF!,"ok")</f>
        <v>#REF!</v>
      </c>
      <c r="L345" s="78" t="e">
        <f>COUNTIFS(#REF!,TabClienteLocalidade18[[#This Row],[Localidade]],#REF!,TabClienteLocalidade18[[#This Row],[Cliente]],#REF!,TabClienteLocalidade18[[#Headers],[SBDXC-SDX]],#REF!,"ok")</f>
        <v>#REF!</v>
      </c>
      <c r="M345" s="78" t="e">
        <f>SUM(TabClienteLocalidade18[[#This Row],[SBGCL-SCL]:[SBDXC-SDX]])</f>
        <v>#REF!</v>
      </c>
      <c r="N345" s="78" t="e">
        <f>VLOOKUP(#REF!,Tabela20[],4,FALSE)</f>
        <v>#REF!</v>
      </c>
      <c r="O345" s="78"/>
      <c r="P345" s="78" t="str">
        <f>IF(TabClienteLocalidade18[[#This Row],[Cliente]]="","",TabClienteLocalidade18[[#This Row],[Cliente]]&amp;"-"&amp;TabClienteLocalidade18[[#This Row],[Localidade]])</f>
        <v>COMPESA-MANOEL DE SENA</v>
      </c>
    </row>
    <row r="346" spans="1:16" x14ac:dyDescent="0.25">
      <c r="A346" s="75" t="s">
        <v>1768</v>
      </c>
      <c r="B346" s="79" t="s">
        <v>338</v>
      </c>
      <c r="C346" s="77"/>
      <c r="D346" s="79" t="s">
        <v>1673</v>
      </c>
      <c r="E346" s="76" t="s">
        <v>1244</v>
      </c>
      <c r="F346" s="76"/>
      <c r="G346" s="78" t="e">
        <f>COUNTIFS(#REF!,TabClienteLocalidade18[[#This Row],[Localidade]],#REF!,TabClienteLocalidade18[[#This Row],[Cliente]],#REF!,TabClienteLocalidade18[[#Headers],[SBGCL-SCL]],#REF!,"ok")</f>
        <v>#REF!</v>
      </c>
      <c r="H346" s="78" t="e">
        <f>COUNTIFS(#REF!,TabClienteLocalidade18[[#This Row],[Localidade]],#REF!,TabClienteLocalidade18[[#This Row],[Cliente]],#REF!,TabClienteLocalidade18[[#Headers],[SBDPT-SPT]],#REF!,"ok")</f>
        <v>#REF!</v>
      </c>
      <c r="I346" s="78" t="e">
        <f>COUNTIFS(#REF!,TabClienteLocalidade18[[#This Row],[Localidade]],#REF!,TabClienteLocalidade18[[#This Row],[Cliente]],#REF!,TabClienteLocalidade18[[#Headers],[SBPAC-SPC]],#REF!,"ok")</f>
        <v>#REF!</v>
      </c>
      <c r="J346" s="78" t="e">
        <f>COUNTIFS(#REF!,TabClienteLocalidade18[[#This Row],[Localidade]],#REF!,TabClienteLocalidade18[[#This Row],[Cliente]],#REF!,TabClienteLocalidade18[[#Headers],[SBSEG-MCA]],#REF!,"ok")</f>
        <v>#REF!</v>
      </c>
      <c r="K346" s="78" t="e">
        <f>COUNTIFS(#REF!,TabClienteLocalidade18[[#This Row],[Localidade]],#REF!,TabClienteLocalidade18[[#This Row],[Cliente]],#REF!,TabClienteLocalidade18[[#Headers],[SBDSD-SDS]],#REF!,"ok")</f>
        <v>#REF!</v>
      </c>
      <c r="L346" s="78" t="e">
        <f>COUNTIFS(#REF!,TabClienteLocalidade18[[#This Row],[Localidade]],#REF!,TabClienteLocalidade18[[#This Row],[Cliente]],#REF!,TabClienteLocalidade18[[#Headers],[SBDXC-SDX]],#REF!,"ok")</f>
        <v>#REF!</v>
      </c>
      <c r="M346" s="78" t="e">
        <f>SUM(TabClienteLocalidade18[[#This Row],[SBGCL-SCL]:[SBDXC-SDX]])</f>
        <v>#REF!</v>
      </c>
      <c r="N346" s="78" t="e">
        <f>VLOOKUP(#REF!,Tabela20[],4,FALSE)</f>
        <v>#REF!</v>
      </c>
      <c r="O346" s="78"/>
      <c r="P346" s="78" t="str">
        <f>IF(TabClienteLocalidade18[[#This Row],[Cliente]]="","",TabClienteLocalidade18[[#This Row],[Cliente]]&amp;"-"&amp;TabClienteLocalidade18[[#This Row],[Localidade]])</f>
        <v>COMPESA-MARCOS FREIRE</v>
      </c>
    </row>
    <row r="347" spans="1:16" x14ac:dyDescent="0.25">
      <c r="A347" s="75" t="s">
        <v>1769</v>
      </c>
      <c r="B347" s="79" t="s">
        <v>338</v>
      </c>
      <c r="C347" s="77"/>
      <c r="D347" s="79" t="s">
        <v>1674</v>
      </c>
      <c r="E347" s="76" t="s">
        <v>1244</v>
      </c>
      <c r="F347" s="76"/>
      <c r="G347" s="78" t="e">
        <f>COUNTIFS(#REF!,TabClienteLocalidade18[[#This Row],[Localidade]],#REF!,TabClienteLocalidade18[[#This Row],[Cliente]],#REF!,TabClienteLocalidade18[[#Headers],[SBGCL-SCL]],#REF!,"ok")</f>
        <v>#REF!</v>
      </c>
      <c r="H347" s="78" t="e">
        <f>COUNTIFS(#REF!,TabClienteLocalidade18[[#This Row],[Localidade]],#REF!,TabClienteLocalidade18[[#This Row],[Cliente]],#REF!,TabClienteLocalidade18[[#Headers],[SBDPT-SPT]],#REF!,"ok")</f>
        <v>#REF!</v>
      </c>
      <c r="I347" s="78" t="e">
        <f>COUNTIFS(#REF!,TabClienteLocalidade18[[#This Row],[Localidade]],#REF!,TabClienteLocalidade18[[#This Row],[Cliente]],#REF!,TabClienteLocalidade18[[#Headers],[SBPAC-SPC]],#REF!,"ok")</f>
        <v>#REF!</v>
      </c>
      <c r="J347" s="78" t="e">
        <f>COUNTIFS(#REF!,TabClienteLocalidade18[[#This Row],[Localidade]],#REF!,TabClienteLocalidade18[[#This Row],[Cliente]],#REF!,TabClienteLocalidade18[[#Headers],[SBSEG-MCA]],#REF!,"ok")</f>
        <v>#REF!</v>
      </c>
      <c r="K347" s="78" t="e">
        <f>COUNTIFS(#REF!,TabClienteLocalidade18[[#This Row],[Localidade]],#REF!,TabClienteLocalidade18[[#This Row],[Cliente]],#REF!,TabClienteLocalidade18[[#Headers],[SBDSD-SDS]],#REF!,"ok")</f>
        <v>#REF!</v>
      </c>
      <c r="L347" s="78" t="e">
        <f>COUNTIFS(#REF!,TabClienteLocalidade18[[#This Row],[Localidade]],#REF!,TabClienteLocalidade18[[#This Row],[Cliente]],#REF!,TabClienteLocalidade18[[#Headers],[SBDXC-SDX]],#REF!,"ok")</f>
        <v>#REF!</v>
      </c>
      <c r="M347" s="78" t="e">
        <f>SUM(TabClienteLocalidade18[[#This Row],[SBGCL-SCL]:[SBDXC-SDX]])</f>
        <v>#REF!</v>
      </c>
      <c r="N347" s="78" t="e">
        <f>VLOOKUP(#REF!,Tabela20[],4,FALSE)</f>
        <v>#REF!</v>
      </c>
      <c r="O347" s="78"/>
      <c r="P347" s="78" t="str">
        <f>IF(TabClienteLocalidade18[[#This Row],[Cliente]]="","",TabClienteLocalidade18[[#This Row],[Cliente]]&amp;"-"&amp;TabClienteLocalidade18[[#This Row],[Localidade]])</f>
        <v>COMPESA-MARCOS FREIRE CAP</v>
      </c>
    </row>
    <row r="348" spans="1:16" x14ac:dyDescent="0.25">
      <c r="A348" s="75" t="s">
        <v>1770</v>
      </c>
      <c r="B348" s="79" t="s">
        <v>338</v>
      </c>
      <c r="C348" s="77"/>
      <c r="D348" s="79" t="s">
        <v>1675</v>
      </c>
      <c r="E348" s="76" t="s">
        <v>1244</v>
      </c>
      <c r="F348" s="76"/>
      <c r="G348" s="78" t="e">
        <f>COUNTIFS(#REF!,TabClienteLocalidade18[[#This Row],[Localidade]],#REF!,TabClienteLocalidade18[[#This Row],[Cliente]],#REF!,TabClienteLocalidade18[[#Headers],[SBGCL-SCL]],#REF!,"ok")</f>
        <v>#REF!</v>
      </c>
      <c r="H348" s="78" t="e">
        <f>COUNTIFS(#REF!,TabClienteLocalidade18[[#This Row],[Localidade]],#REF!,TabClienteLocalidade18[[#This Row],[Cliente]],#REF!,TabClienteLocalidade18[[#Headers],[SBDPT-SPT]],#REF!,"ok")</f>
        <v>#REF!</v>
      </c>
      <c r="I348" s="78" t="e">
        <f>COUNTIFS(#REF!,TabClienteLocalidade18[[#This Row],[Localidade]],#REF!,TabClienteLocalidade18[[#This Row],[Cliente]],#REF!,TabClienteLocalidade18[[#Headers],[SBPAC-SPC]],#REF!,"ok")</f>
        <v>#REF!</v>
      </c>
      <c r="J348" s="78" t="e">
        <f>COUNTIFS(#REF!,TabClienteLocalidade18[[#This Row],[Localidade]],#REF!,TabClienteLocalidade18[[#This Row],[Cliente]],#REF!,TabClienteLocalidade18[[#Headers],[SBSEG-MCA]],#REF!,"ok")</f>
        <v>#REF!</v>
      </c>
      <c r="K348" s="78" t="e">
        <f>COUNTIFS(#REF!,TabClienteLocalidade18[[#This Row],[Localidade]],#REF!,TabClienteLocalidade18[[#This Row],[Cliente]],#REF!,TabClienteLocalidade18[[#Headers],[SBDSD-SDS]],#REF!,"ok")</f>
        <v>#REF!</v>
      </c>
      <c r="L348" s="78" t="e">
        <f>COUNTIFS(#REF!,TabClienteLocalidade18[[#This Row],[Localidade]],#REF!,TabClienteLocalidade18[[#This Row],[Cliente]],#REF!,TabClienteLocalidade18[[#Headers],[SBDXC-SDX]],#REF!,"ok")</f>
        <v>#REF!</v>
      </c>
      <c r="M348" s="78" t="e">
        <f>SUM(TabClienteLocalidade18[[#This Row],[SBGCL-SCL]:[SBDXC-SDX]])</f>
        <v>#REF!</v>
      </c>
      <c r="N348" s="78" t="e">
        <f>VLOOKUP(#REF!,Tabela20[],4,FALSE)</f>
        <v>#REF!</v>
      </c>
      <c r="O348" s="78"/>
      <c r="P348" s="78" t="str">
        <f>IF(TabClienteLocalidade18[[#This Row],[Cliente]]="","",TabClienteLocalidade18[[#This Row],[Cliente]]&amp;"-"&amp;TabClienteLocalidade18[[#This Row],[Localidade]])</f>
        <v>COMPESA-MATHEUS VIEIRA</v>
      </c>
    </row>
    <row r="349" spans="1:16" x14ac:dyDescent="0.25">
      <c r="A349" s="75" t="s">
        <v>1771</v>
      </c>
      <c r="B349" s="79" t="s">
        <v>338</v>
      </c>
      <c r="C349" s="77"/>
      <c r="D349" s="79" t="s">
        <v>1676</v>
      </c>
      <c r="E349" s="76" t="s">
        <v>1244</v>
      </c>
      <c r="F349" s="76"/>
      <c r="G349" s="78" t="e">
        <f>COUNTIFS(#REF!,TabClienteLocalidade18[[#This Row],[Localidade]],#REF!,TabClienteLocalidade18[[#This Row],[Cliente]],#REF!,TabClienteLocalidade18[[#Headers],[SBGCL-SCL]],#REF!,"ok")</f>
        <v>#REF!</v>
      </c>
      <c r="H349" s="78" t="e">
        <f>COUNTIFS(#REF!,TabClienteLocalidade18[[#This Row],[Localidade]],#REF!,TabClienteLocalidade18[[#This Row],[Cliente]],#REF!,TabClienteLocalidade18[[#Headers],[SBDPT-SPT]],#REF!,"ok")</f>
        <v>#REF!</v>
      </c>
      <c r="I349" s="78" t="e">
        <f>COUNTIFS(#REF!,TabClienteLocalidade18[[#This Row],[Localidade]],#REF!,TabClienteLocalidade18[[#This Row],[Cliente]],#REF!,TabClienteLocalidade18[[#Headers],[SBPAC-SPC]],#REF!,"ok")</f>
        <v>#REF!</v>
      </c>
      <c r="J349" s="78" t="e">
        <f>COUNTIFS(#REF!,TabClienteLocalidade18[[#This Row],[Localidade]],#REF!,TabClienteLocalidade18[[#This Row],[Cliente]],#REF!,TabClienteLocalidade18[[#Headers],[SBSEG-MCA]],#REF!,"ok")</f>
        <v>#REF!</v>
      </c>
      <c r="K349" s="78" t="e">
        <f>COUNTIFS(#REF!,TabClienteLocalidade18[[#This Row],[Localidade]],#REF!,TabClienteLocalidade18[[#This Row],[Cliente]],#REF!,TabClienteLocalidade18[[#Headers],[SBDSD-SDS]],#REF!,"ok")</f>
        <v>#REF!</v>
      </c>
      <c r="L349" s="78" t="e">
        <f>COUNTIFS(#REF!,TabClienteLocalidade18[[#This Row],[Localidade]],#REF!,TabClienteLocalidade18[[#This Row],[Cliente]],#REF!,TabClienteLocalidade18[[#Headers],[SBDXC-SDX]],#REF!,"ok")</f>
        <v>#REF!</v>
      </c>
      <c r="M349" s="78" t="e">
        <f>SUM(TabClienteLocalidade18[[#This Row],[SBGCL-SCL]:[SBDXC-SDX]])</f>
        <v>#REF!</v>
      </c>
      <c r="N349" s="78" t="e">
        <f>VLOOKUP(#REF!,Tabela20[],4,FALSE)</f>
        <v>#REF!</v>
      </c>
      <c r="O349" s="78"/>
      <c r="P349" s="78" t="str">
        <f>IF(TabClienteLocalidade18[[#This Row],[Cliente]]="","",TabClienteLocalidade18[[#This Row],[Cliente]]&amp;"-"&amp;TabClienteLocalidade18[[#This Row],[Localidade]])</f>
        <v>COMPESA-MORENO</v>
      </c>
    </row>
    <row r="350" spans="1:16" x14ac:dyDescent="0.25">
      <c r="A350" s="75" t="s">
        <v>1772</v>
      </c>
      <c r="B350" s="79" t="s">
        <v>338</v>
      </c>
      <c r="C350" s="77"/>
      <c r="D350" s="79" t="s">
        <v>1677</v>
      </c>
      <c r="E350" s="76" t="s">
        <v>1244</v>
      </c>
      <c r="F350" s="76"/>
      <c r="G350" s="78" t="e">
        <f>COUNTIFS(#REF!,TabClienteLocalidade18[[#This Row],[Localidade]],#REF!,TabClienteLocalidade18[[#This Row],[Cliente]],#REF!,TabClienteLocalidade18[[#Headers],[SBGCL-SCL]],#REF!,"ok")</f>
        <v>#REF!</v>
      </c>
      <c r="H350" s="78" t="e">
        <f>COUNTIFS(#REF!,TabClienteLocalidade18[[#This Row],[Localidade]],#REF!,TabClienteLocalidade18[[#This Row],[Cliente]],#REF!,TabClienteLocalidade18[[#Headers],[SBDPT-SPT]],#REF!,"ok")</f>
        <v>#REF!</v>
      </c>
      <c r="I350" s="78" t="e">
        <f>COUNTIFS(#REF!,TabClienteLocalidade18[[#This Row],[Localidade]],#REF!,TabClienteLocalidade18[[#This Row],[Cliente]],#REF!,TabClienteLocalidade18[[#Headers],[SBPAC-SPC]],#REF!,"ok")</f>
        <v>#REF!</v>
      </c>
      <c r="J350" s="78" t="e">
        <f>COUNTIFS(#REF!,TabClienteLocalidade18[[#This Row],[Localidade]],#REF!,TabClienteLocalidade18[[#This Row],[Cliente]],#REF!,TabClienteLocalidade18[[#Headers],[SBSEG-MCA]],#REF!,"ok")</f>
        <v>#REF!</v>
      </c>
      <c r="K350" s="78" t="e">
        <f>COUNTIFS(#REF!,TabClienteLocalidade18[[#This Row],[Localidade]],#REF!,TabClienteLocalidade18[[#This Row],[Cliente]],#REF!,TabClienteLocalidade18[[#Headers],[SBDSD-SDS]],#REF!,"ok")</f>
        <v>#REF!</v>
      </c>
      <c r="L350" s="78" t="e">
        <f>COUNTIFS(#REF!,TabClienteLocalidade18[[#This Row],[Localidade]],#REF!,TabClienteLocalidade18[[#This Row],[Cliente]],#REF!,TabClienteLocalidade18[[#Headers],[SBDXC-SDX]],#REF!,"ok")</f>
        <v>#REF!</v>
      </c>
      <c r="M350" s="78" t="e">
        <f>SUM(TabClienteLocalidade18[[#This Row],[SBGCL-SCL]:[SBDXC-SDX]])</f>
        <v>#REF!</v>
      </c>
      <c r="N350" s="78" t="e">
        <f>VLOOKUP(#REF!,Tabela20[],4,FALSE)</f>
        <v>#REF!</v>
      </c>
      <c r="O350" s="78"/>
      <c r="P350" s="78" t="str">
        <f>IF(TabClienteLocalidade18[[#This Row],[Cliente]]="","",TabClienteLocalidade18[[#This Row],[Cliente]]&amp;"-"&amp;TabClienteLocalidade18[[#This Row],[Localidade]])</f>
        <v>COMPESA-NAZARE DA MATA</v>
      </c>
    </row>
    <row r="351" spans="1:16" x14ac:dyDescent="0.25">
      <c r="A351" s="75" t="s">
        <v>1773</v>
      </c>
      <c r="B351" s="79" t="s">
        <v>338</v>
      </c>
      <c r="C351" s="77"/>
      <c r="D351" s="79" t="s">
        <v>1678</v>
      </c>
      <c r="E351" s="76" t="s">
        <v>1244</v>
      </c>
      <c r="F351" s="76"/>
      <c r="G351" s="78" t="e">
        <f>COUNTIFS(#REF!,TabClienteLocalidade18[[#This Row],[Localidade]],#REF!,TabClienteLocalidade18[[#This Row],[Cliente]],#REF!,TabClienteLocalidade18[[#Headers],[SBGCL-SCL]],#REF!,"ok")</f>
        <v>#REF!</v>
      </c>
      <c r="H351" s="78" t="e">
        <f>COUNTIFS(#REF!,TabClienteLocalidade18[[#This Row],[Localidade]],#REF!,TabClienteLocalidade18[[#This Row],[Cliente]],#REF!,TabClienteLocalidade18[[#Headers],[SBDPT-SPT]],#REF!,"ok")</f>
        <v>#REF!</v>
      </c>
      <c r="I351" s="78" t="e">
        <f>COUNTIFS(#REF!,TabClienteLocalidade18[[#This Row],[Localidade]],#REF!,TabClienteLocalidade18[[#This Row],[Cliente]],#REF!,TabClienteLocalidade18[[#Headers],[SBPAC-SPC]],#REF!,"ok")</f>
        <v>#REF!</v>
      </c>
      <c r="J351" s="78" t="e">
        <f>COUNTIFS(#REF!,TabClienteLocalidade18[[#This Row],[Localidade]],#REF!,TabClienteLocalidade18[[#This Row],[Cliente]],#REF!,TabClienteLocalidade18[[#Headers],[SBSEG-MCA]],#REF!,"ok")</f>
        <v>#REF!</v>
      </c>
      <c r="K351" s="78" t="e">
        <f>COUNTIFS(#REF!,TabClienteLocalidade18[[#This Row],[Localidade]],#REF!,TabClienteLocalidade18[[#This Row],[Cliente]],#REF!,TabClienteLocalidade18[[#Headers],[SBDSD-SDS]],#REF!,"ok")</f>
        <v>#REF!</v>
      </c>
      <c r="L351" s="78" t="e">
        <f>COUNTIFS(#REF!,TabClienteLocalidade18[[#This Row],[Localidade]],#REF!,TabClienteLocalidade18[[#This Row],[Cliente]],#REF!,TabClienteLocalidade18[[#Headers],[SBDXC-SDX]],#REF!,"ok")</f>
        <v>#REF!</v>
      </c>
      <c r="M351" s="78" t="e">
        <f>SUM(TabClienteLocalidade18[[#This Row],[SBGCL-SCL]:[SBDXC-SDX]])</f>
        <v>#REF!</v>
      </c>
      <c r="N351" s="78" t="e">
        <f>VLOOKUP(#REF!,Tabela20[],4,FALSE)</f>
        <v>#REF!</v>
      </c>
      <c r="O351" s="78"/>
      <c r="P351" s="78" t="str">
        <f>IF(TabClienteLocalidade18[[#This Row],[Cliente]]="","",TabClienteLocalidade18[[#This Row],[Cliente]]&amp;"-"&amp;TabClienteLocalidade18[[#This Row],[Localidade]])</f>
        <v>COMPESA-PANELAS</v>
      </c>
    </row>
    <row r="352" spans="1:16" x14ac:dyDescent="0.25">
      <c r="A352" s="75" t="s">
        <v>1774</v>
      </c>
      <c r="B352" s="79" t="s">
        <v>338</v>
      </c>
      <c r="C352" s="77"/>
      <c r="D352" s="79" t="s">
        <v>1679</v>
      </c>
      <c r="E352" s="76" t="s">
        <v>1244</v>
      </c>
      <c r="F352" s="76"/>
      <c r="G352" s="78" t="e">
        <f>COUNTIFS(#REF!,TabClienteLocalidade18[[#This Row],[Localidade]],#REF!,TabClienteLocalidade18[[#This Row],[Cliente]],#REF!,TabClienteLocalidade18[[#Headers],[SBGCL-SCL]],#REF!,"ok")</f>
        <v>#REF!</v>
      </c>
      <c r="H352" s="78" t="e">
        <f>COUNTIFS(#REF!,TabClienteLocalidade18[[#This Row],[Localidade]],#REF!,TabClienteLocalidade18[[#This Row],[Cliente]],#REF!,TabClienteLocalidade18[[#Headers],[SBDPT-SPT]],#REF!,"ok")</f>
        <v>#REF!</v>
      </c>
      <c r="I352" s="78" t="e">
        <f>COUNTIFS(#REF!,TabClienteLocalidade18[[#This Row],[Localidade]],#REF!,TabClienteLocalidade18[[#This Row],[Cliente]],#REF!,TabClienteLocalidade18[[#Headers],[SBPAC-SPC]],#REF!,"ok")</f>
        <v>#REF!</v>
      </c>
      <c r="J352" s="78" t="e">
        <f>COUNTIFS(#REF!,TabClienteLocalidade18[[#This Row],[Localidade]],#REF!,TabClienteLocalidade18[[#This Row],[Cliente]],#REF!,TabClienteLocalidade18[[#Headers],[SBSEG-MCA]],#REF!,"ok")</f>
        <v>#REF!</v>
      </c>
      <c r="K352" s="78" t="e">
        <f>COUNTIFS(#REF!,TabClienteLocalidade18[[#This Row],[Localidade]],#REF!,TabClienteLocalidade18[[#This Row],[Cliente]],#REF!,TabClienteLocalidade18[[#Headers],[SBDSD-SDS]],#REF!,"ok")</f>
        <v>#REF!</v>
      </c>
      <c r="L352" s="78" t="e">
        <f>COUNTIFS(#REF!,TabClienteLocalidade18[[#This Row],[Localidade]],#REF!,TabClienteLocalidade18[[#This Row],[Cliente]],#REF!,TabClienteLocalidade18[[#Headers],[SBDXC-SDX]],#REF!,"ok")</f>
        <v>#REF!</v>
      </c>
      <c r="M352" s="78" t="e">
        <f>SUM(TabClienteLocalidade18[[#This Row],[SBGCL-SCL]:[SBDXC-SDX]])</f>
        <v>#REF!</v>
      </c>
      <c r="N352" s="78" t="e">
        <f>VLOOKUP(#REF!,Tabela20[],4,FALSE)</f>
        <v>#REF!</v>
      </c>
      <c r="O352" s="78"/>
      <c r="P352" s="78" t="str">
        <f>IF(TabClienteLocalidade18[[#This Row],[Cliente]]="","",TabClienteLocalidade18[[#This Row],[Cliente]]&amp;"-"&amp;TabClienteLocalidade18[[#This Row],[Localidade]])</f>
        <v>COMPESA-PAUDALHO</v>
      </c>
    </row>
    <row r="353" spans="1:16" x14ac:dyDescent="0.25">
      <c r="A353" s="75" t="s">
        <v>1775</v>
      </c>
      <c r="B353" s="79" t="s">
        <v>338</v>
      </c>
      <c r="C353" s="77"/>
      <c r="D353" s="79" t="s">
        <v>1680</v>
      </c>
      <c r="E353" s="76" t="s">
        <v>1244</v>
      </c>
      <c r="F353" s="76"/>
      <c r="G353" s="78" t="e">
        <f>COUNTIFS(#REF!,TabClienteLocalidade18[[#This Row],[Localidade]],#REF!,TabClienteLocalidade18[[#This Row],[Cliente]],#REF!,TabClienteLocalidade18[[#Headers],[SBGCL-SCL]],#REF!,"ok")</f>
        <v>#REF!</v>
      </c>
      <c r="H353" s="78" t="e">
        <f>COUNTIFS(#REF!,TabClienteLocalidade18[[#This Row],[Localidade]],#REF!,TabClienteLocalidade18[[#This Row],[Cliente]],#REF!,TabClienteLocalidade18[[#Headers],[SBDPT-SPT]],#REF!,"ok")</f>
        <v>#REF!</v>
      </c>
      <c r="I353" s="78" t="e">
        <f>COUNTIFS(#REF!,TabClienteLocalidade18[[#This Row],[Localidade]],#REF!,TabClienteLocalidade18[[#This Row],[Cliente]],#REF!,TabClienteLocalidade18[[#Headers],[SBPAC-SPC]],#REF!,"ok")</f>
        <v>#REF!</v>
      </c>
      <c r="J353" s="78" t="e">
        <f>COUNTIFS(#REF!,TabClienteLocalidade18[[#This Row],[Localidade]],#REF!,TabClienteLocalidade18[[#This Row],[Cliente]],#REF!,TabClienteLocalidade18[[#Headers],[SBSEG-MCA]],#REF!,"ok")</f>
        <v>#REF!</v>
      </c>
      <c r="K353" s="78" t="e">
        <f>COUNTIFS(#REF!,TabClienteLocalidade18[[#This Row],[Localidade]],#REF!,TabClienteLocalidade18[[#This Row],[Cliente]],#REF!,TabClienteLocalidade18[[#Headers],[SBDSD-SDS]],#REF!,"ok")</f>
        <v>#REF!</v>
      </c>
      <c r="L353" s="78" t="e">
        <f>COUNTIFS(#REF!,TabClienteLocalidade18[[#This Row],[Localidade]],#REF!,TabClienteLocalidade18[[#This Row],[Cliente]],#REF!,TabClienteLocalidade18[[#Headers],[SBDXC-SDX]],#REF!,"ok")</f>
        <v>#REF!</v>
      </c>
      <c r="M353" s="78" t="e">
        <f>SUM(TabClienteLocalidade18[[#This Row],[SBGCL-SCL]:[SBDXC-SDX]])</f>
        <v>#REF!</v>
      </c>
      <c r="N353" s="78" t="e">
        <f>VLOOKUP(#REF!,Tabela20[],4,FALSE)</f>
        <v>#REF!</v>
      </c>
      <c r="O353" s="78"/>
      <c r="P353" s="78" t="str">
        <f>IF(TabClienteLocalidade18[[#This Row],[Cliente]]="","",TabClienteLocalidade18[[#This Row],[Cliente]]&amp;"-"&amp;TabClienteLocalidade18[[#This Row],[Localidade]])</f>
        <v>COMPESA-PEDRA</v>
      </c>
    </row>
    <row r="354" spans="1:16" x14ac:dyDescent="0.25">
      <c r="A354" s="75" t="s">
        <v>1776</v>
      </c>
      <c r="B354" s="79" t="s">
        <v>338</v>
      </c>
      <c r="C354" s="77"/>
      <c r="D354" s="79" t="s">
        <v>1681</v>
      </c>
      <c r="E354" s="76" t="s">
        <v>1244</v>
      </c>
      <c r="F354" s="76"/>
      <c r="G354" s="78" t="e">
        <f>COUNTIFS(#REF!,TabClienteLocalidade18[[#This Row],[Localidade]],#REF!,TabClienteLocalidade18[[#This Row],[Cliente]],#REF!,TabClienteLocalidade18[[#Headers],[SBGCL-SCL]],#REF!,"ok")</f>
        <v>#REF!</v>
      </c>
      <c r="H354" s="78" t="e">
        <f>COUNTIFS(#REF!,TabClienteLocalidade18[[#This Row],[Localidade]],#REF!,TabClienteLocalidade18[[#This Row],[Cliente]],#REF!,TabClienteLocalidade18[[#Headers],[SBDPT-SPT]],#REF!,"ok")</f>
        <v>#REF!</v>
      </c>
      <c r="I354" s="78" t="e">
        <f>COUNTIFS(#REF!,TabClienteLocalidade18[[#This Row],[Localidade]],#REF!,TabClienteLocalidade18[[#This Row],[Cliente]],#REF!,TabClienteLocalidade18[[#Headers],[SBPAC-SPC]],#REF!,"ok")</f>
        <v>#REF!</v>
      </c>
      <c r="J354" s="78" t="e">
        <f>COUNTIFS(#REF!,TabClienteLocalidade18[[#This Row],[Localidade]],#REF!,TabClienteLocalidade18[[#This Row],[Cliente]],#REF!,TabClienteLocalidade18[[#Headers],[SBSEG-MCA]],#REF!,"ok")</f>
        <v>#REF!</v>
      </c>
      <c r="K354" s="78" t="e">
        <f>COUNTIFS(#REF!,TabClienteLocalidade18[[#This Row],[Localidade]],#REF!,TabClienteLocalidade18[[#This Row],[Cliente]],#REF!,TabClienteLocalidade18[[#Headers],[SBDSD-SDS]],#REF!,"ok")</f>
        <v>#REF!</v>
      </c>
      <c r="L354" s="78" t="e">
        <f>COUNTIFS(#REF!,TabClienteLocalidade18[[#This Row],[Localidade]],#REF!,TabClienteLocalidade18[[#This Row],[Cliente]],#REF!,TabClienteLocalidade18[[#Headers],[SBDXC-SDX]],#REF!,"ok")</f>
        <v>#REF!</v>
      </c>
      <c r="M354" s="78" t="e">
        <f>SUM(TabClienteLocalidade18[[#This Row],[SBGCL-SCL]:[SBDXC-SDX]])</f>
        <v>#REF!</v>
      </c>
      <c r="N354" s="78" t="e">
        <f>VLOOKUP(#REF!,Tabela20[],4,FALSE)</f>
        <v>#REF!</v>
      </c>
      <c r="O354" s="78"/>
      <c r="P354" s="78" t="str">
        <f>IF(TabClienteLocalidade18[[#This Row],[Cliente]]="","",TabClienteLocalidade18[[#This Row],[Cliente]]&amp;"-"&amp;TabClienteLocalidade18[[#This Row],[Localidade]])</f>
        <v>COMPESA-PESQUEIRA AFETO</v>
      </c>
    </row>
    <row r="355" spans="1:16" x14ac:dyDescent="0.25">
      <c r="A355" s="75" t="s">
        <v>1777</v>
      </c>
      <c r="B355" s="79" t="s">
        <v>338</v>
      </c>
      <c r="C355" s="77"/>
      <c r="D355" s="79" t="s">
        <v>1682</v>
      </c>
      <c r="E355" s="76" t="s">
        <v>1244</v>
      </c>
      <c r="F355" s="76"/>
      <c r="G355" s="78" t="e">
        <f>COUNTIFS(#REF!,TabClienteLocalidade18[[#This Row],[Localidade]],#REF!,TabClienteLocalidade18[[#This Row],[Cliente]],#REF!,TabClienteLocalidade18[[#Headers],[SBGCL-SCL]],#REF!,"ok")</f>
        <v>#REF!</v>
      </c>
      <c r="H355" s="78" t="e">
        <f>COUNTIFS(#REF!,TabClienteLocalidade18[[#This Row],[Localidade]],#REF!,TabClienteLocalidade18[[#This Row],[Cliente]],#REF!,TabClienteLocalidade18[[#Headers],[SBDPT-SPT]],#REF!,"ok")</f>
        <v>#REF!</v>
      </c>
      <c r="I355" s="78" t="e">
        <f>COUNTIFS(#REF!,TabClienteLocalidade18[[#This Row],[Localidade]],#REF!,TabClienteLocalidade18[[#This Row],[Cliente]],#REF!,TabClienteLocalidade18[[#Headers],[SBPAC-SPC]],#REF!,"ok")</f>
        <v>#REF!</v>
      </c>
      <c r="J355" s="78" t="e">
        <f>COUNTIFS(#REF!,TabClienteLocalidade18[[#This Row],[Localidade]],#REF!,TabClienteLocalidade18[[#This Row],[Cliente]],#REF!,TabClienteLocalidade18[[#Headers],[SBSEG-MCA]],#REF!,"ok")</f>
        <v>#REF!</v>
      </c>
      <c r="K355" s="78" t="e">
        <f>COUNTIFS(#REF!,TabClienteLocalidade18[[#This Row],[Localidade]],#REF!,TabClienteLocalidade18[[#This Row],[Cliente]],#REF!,TabClienteLocalidade18[[#Headers],[SBDSD-SDS]],#REF!,"ok")</f>
        <v>#REF!</v>
      </c>
      <c r="L355" s="78" t="e">
        <f>COUNTIFS(#REF!,TabClienteLocalidade18[[#This Row],[Localidade]],#REF!,TabClienteLocalidade18[[#This Row],[Cliente]],#REF!,TabClienteLocalidade18[[#Headers],[SBDXC-SDX]],#REF!,"ok")</f>
        <v>#REF!</v>
      </c>
      <c r="M355" s="78" t="e">
        <f>SUM(TabClienteLocalidade18[[#This Row],[SBGCL-SCL]:[SBDXC-SDX]])</f>
        <v>#REF!</v>
      </c>
      <c r="N355" s="78" t="e">
        <f>VLOOKUP(#REF!,Tabela20[],4,FALSE)</f>
        <v>#REF!</v>
      </c>
      <c r="O355" s="78"/>
      <c r="P355" s="78" t="str">
        <f>IF(TabClienteLocalidade18[[#This Row],[Cliente]]="","",TabClienteLocalidade18[[#This Row],[Cliente]]&amp;"-"&amp;TabClienteLocalidade18[[#This Row],[Localidade]])</f>
        <v>COMPESA-PINDOBA</v>
      </c>
    </row>
    <row r="356" spans="1:16" x14ac:dyDescent="0.25">
      <c r="A356" s="75" t="s">
        <v>1778</v>
      </c>
      <c r="B356" s="79" t="s">
        <v>338</v>
      </c>
      <c r="C356" s="77"/>
      <c r="D356" s="79" t="s">
        <v>1683</v>
      </c>
      <c r="E356" s="76" t="s">
        <v>1244</v>
      </c>
      <c r="F356" s="76"/>
      <c r="G356" s="78" t="e">
        <f>COUNTIFS(#REF!,TabClienteLocalidade18[[#This Row],[Localidade]],#REF!,TabClienteLocalidade18[[#This Row],[Cliente]],#REF!,TabClienteLocalidade18[[#Headers],[SBGCL-SCL]],#REF!,"ok")</f>
        <v>#REF!</v>
      </c>
      <c r="H356" s="78" t="e">
        <f>COUNTIFS(#REF!,TabClienteLocalidade18[[#This Row],[Localidade]],#REF!,TabClienteLocalidade18[[#This Row],[Cliente]],#REF!,TabClienteLocalidade18[[#Headers],[SBDPT-SPT]],#REF!,"ok")</f>
        <v>#REF!</v>
      </c>
      <c r="I356" s="78" t="e">
        <f>COUNTIFS(#REF!,TabClienteLocalidade18[[#This Row],[Localidade]],#REF!,TabClienteLocalidade18[[#This Row],[Cliente]],#REF!,TabClienteLocalidade18[[#Headers],[SBPAC-SPC]],#REF!,"ok")</f>
        <v>#REF!</v>
      </c>
      <c r="J356" s="78" t="e">
        <f>COUNTIFS(#REF!,TabClienteLocalidade18[[#This Row],[Localidade]],#REF!,TabClienteLocalidade18[[#This Row],[Cliente]],#REF!,TabClienteLocalidade18[[#Headers],[SBSEG-MCA]],#REF!,"ok")</f>
        <v>#REF!</v>
      </c>
      <c r="K356" s="78" t="e">
        <f>COUNTIFS(#REF!,TabClienteLocalidade18[[#This Row],[Localidade]],#REF!,TabClienteLocalidade18[[#This Row],[Cliente]],#REF!,TabClienteLocalidade18[[#Headers],[SBDSD-SDS]],#REF!,"ok")</f>
        <v>#REF!</v>
      </c>
      <c r="L356" s="78" t="e">
        <f>COUNTIFS(#REF!,TabClienteLocalidade18[[#This Row],[Localidade]],#REF!,TabClienteLocalidade18[[#This Row],[Cliente]],#REF!,TabClienteLocalidade18[[#Headers],[SBDXC-SDX]],#REF!,"ok")</f>
        <v>#REF!</v>
      </c>
      <c r="M356" s="78" t="e">
        <f>SUM(TabClienteLocalidade18[[#This Row],[SBGCL-SCL]:[SBDXC-SDX]])</f>
        <v>#REF!</v>
      </c>
      <c r="N356" s="78" t="e">
        <f>VLOOKUP(#REF!,Tabela20[],4,FALSE)</f>
        <v>#REF!</v>
      </c>
      <c r="O356" s="78"/>
      <c r="P356" s="78" t="str">
        <f>IF(TabClienteLocalidade18[[#This Row],[Cliente]]="","",TabClienteLocalidade18[[#This Row],[Cliente]]&amp;"-"&amp;TabClienteLocalidade18[[#This Row],[Localidade]])</f>
        <v>COMPESA-PIRAPAMA</v>
      </c>
    </row>
    <row r="357" spans="1:16" x14ac:dyDescent="0.25">
      <c r="A357" s="75" t="s">
        <v>1779</v>
      </c>
      <c r="B357" s="79" t="s">
        <v>338</v>
      </c>
      <c r="C357" s="77"/>
      <c r="D357" s="79" t="s">
        <v>1684</v>
      </c>
      <c r="E357" s="76" t="s">
        <v>1244</v>
      </c>
      <c r="F357" s="76"/>
      <c r="G357" s="78" t="e">
        <f>COUNTIFS(#REF!,TabClienteLocalidade18[[#This Row],[Localidade]],#REF!,TabClienteLocalidade18[[#This Row],[Cliente]],#REF!,TabClienteLocalidade18[[#Headers],[SBGCL-SCL]],#REF!,"ok")</f>
        <v>#REF!</v>
      </c>
      <c r="H357" s="78" t="e">
        <f>COUNTIFS(#REF!,TabClienteLocalidade18[[#This Row],[Localidade]],#REF!,TabClienteLocalidade18[[#This Row],[Cliente]],#REF!,TabClienteLocalidade18[[#Headers],[SBDPT-SPT]],#REF!,"ok")</f>
        <v>#REF!</v>
      </c>
      <c r="I357" s="78" t="e">
        <f>COUNTIFS(#REF!,TabClienteLocalidade18[[#This Row],[Localidade]],#REF!,TabClienteLocalidade18[[#This Row],[Cliente]],#REF!,TabClienteLocalidade18[[#Headers],[SBPAC-SPC]],#REF!,"ok")</f>
        <v>#REF!</v>
      </c>
      <c r="J357" s="78" t="e">
        <f>COUNTIFS(#REF!,TabClienteLocalidade18[[#This Row],[Localidade]],#REF!,TabClienteLocalidade18[[#This Row],[Cliente]],#REF!,TabClienteLocalidade18[[#Headers],[SBSEG-MCA]],#REF!,"ok")</f>
        <v>#REF!</v>
      </c>
      <c r="K357" s="78" t="e">
        <f>COUNTIFS(#REF!,TabClienteLocalidade18[[#This Row],[Localidade]],#REF!,TabClienteLocalidade18[[#This Row],[Cliente]],#REF!,TabClienteLocalidade18[[#Headers],[SBDSD-SDS]],#REF!,"ok")</f>
        <v>#REF!</v>
      </c>
      <c r="L357" s="78" t="e">
        <f>COUNTIFS(#REF!,TabClienteLocalidade18[[#This Row],[Localidade]],#REF!,TabClienteLocalidade18[[#This Row],[Cliente]],#REF!,TabClienteLocalidade18[[#Headers],[SBDXC-SDX]],#REF!,"ok")</f>
        <v>#REF!</v>
      </c>
      <c r="M357" s="78" t="e">
        <f>SUM(TabClienteLocalidade18[[#This Row],[SBGCL-SCL]:[SBDXC-SDX]])</f>
        <v>#REF!</v>
      </c>
      <c r="N357" s="78" t="e">
        <f>VLOOKUP(#REF!,Tabela20[],4,FALSE)</f>
        <v>#REF!</v>
      </c>
      <c r="O357" s="78"/>
      <c r="P357" s="78" t="str">
        <f>IF(TabClienteLocalidade18[[#This Row],[Cliente]]="","",TabClienteLocalidade18[[#This Row],[Cliente]]&amp;"-"&amp;TabClienteLocalidade18[[#This Row],[Localidade]])</f>
        <v>COMPESA-POCAO</v>
      </c>
    </row>
    <row r="358" spans="1:16" x14ac:dyDescent="0.25">
      <c r="A358" s="75" t="s">
        <v>1780</v>
      </c>
      <c r="B358" s="79" t="s">
        <v>338</v>
      </c>
      <c r="C358" s="77"/>
      <c r="D358" s="79" t="s">
        <v>1685</v>
      </c>
      <c r="E358" s="76" t="s">
        <v>1244</v>
      </c>
      <c r="F358" s="76"/>
      <c r="G358" s="78" t="e">
        <f>COUNTIFS(#REF!,TabClienteLocalidade18[[#This Row],[Localidade]],#REF!,TabClienteLocalidade18[[#This Row],[Cliente]],#REF!,TabClienteLocalidade18[[#Headers],[SBGCL-SCL]],#REF!,"ok")</f>
        <v>#REF!</v>
      </c>
      <c r="H358" s="78" t="e">
        <f>COUNTIFS(#REF!,TabClienteLocalidade18[[#This Row],[Localidade]],#REF!,TabClienteLocalidade18[[#This Row],[Cliente]],#REF!,TabClienteLocalidade18[[#Headers],[SBDPT-SPT]],#REF!,"ok")</f>
        <v>#REF!</v>
      </c>
      <c r="I358" s="78" t="e">
        <f>COUNTIFS(#REF!,TabClienteLocalidade18[[#This Row],[Localidade]],#REF!,TabClienteLocalidade18[[#This Row],[Cliente]],#REF!,TabClienteLocalidade18[[#Headers],[SBPAC-SPC]],#REF!,"ok")</f>
        <v>#REF!</v>
      </c>
      <c r="J358" s="78" t="e">
        <f>COUNTIFS(#REF!,TabClienteLocalidade18[[#This Row],[Localidade]],#REF!,TabClienteLocalidade18[[#This Row],[Cliente]],#REF!,TabClienteLocalidade18[[#Headers],[SBSEG-MCA]],#REF!,"ok")</f>
        <v>#REF!</v>
      </c>
      <c r="K358" s="78" t="e">
        <f>COUNTIFS(#REF!,TabClienteLocalidade18[[#This Row],[Localidade]],#REF!,TabClienteLocalidade18[[#This Row],[Cliente]],#REF!,TabClienteLocalidade18[[#Headers],[SBDSD-SDS]],#REF!,"ok")</f>
        <v>#REF!</v>
      </c>
      <c r="L358" s="78" t="e">
        <f>COUNTIFS(#REF!,TabClienteLocalidade18[[#This Row],[Localidade]],#REF!,TabClienteLocalidade18[[#This Row],[Cliente]],#REF!,TabClienteLocalidade18[[#Headers],[SBDXC-SDX]],#REF!,"ok")</f>
        <v>#REF!</v>
      </c>
      <c r="M358" s="78" t="e">
        <f>SUM(TabClienteLocalidade18[[#This Row],[SBGCL-SCL]:[SBDXC-SDX]])</f>
        <v>#REF!</v>
      </c>
      <c r="N358" s="78" t="e">
        <f>VLOOKUP(#REF!,Tabela20[],4,FALSE)</f>
        <v>#REF!</v>
      </c>
      <c r="O358" s="78"/>
      <c r="P358" s="78" t="str">
        <f>IF(TabClienteLocalidade18[[#This Row],[Cliente]]="","",TabClienteLocalidade18[[#This Row],[Cliente]]&amp;"-"&amp;TabClienteLocalidade18[[#This Row],[Localidade]])</f>
        <v>COMPESA-POMBOS</v>
      </c>
    </row>
    <row r="359" spans="1:16" x14ac:dyDescent="0.25">
      <c r="A359" s="75" t="s">
        <v>1781</v>
      </c>
      <c r="B359" s="79" t="s">
        <v>338</v>
      </c>
      <c r="C359" s="77"/>
      <c r="D359" s="79" t="s">
        <v>1686</v>
      </c>
      <c r="E359" s="76" t="s">
        <v>1244</v>
      </c>
      <c r="F359" s="76"/>
      <c r="G359" s="78" t="e">
        <f>COUNTIFS(#REF!,TabClienteLocalidade18[[#This Row],[Localidade]],#REF!,TabClienteLocalidade18[[#This Row],[Cliente]],#REF!,TabClienteLocalidade18[[#Headers],[SBGCL-SCL]],#REF!,"ok")</f>
        <v>#REF!</v>
      </c>
      <c r="H359" s="78" t="e">
        <f>COUNTIFS(#REF!,TabClienteLocalidade18[[#This Row],[Localidade]],#REF!,TabClienteLocalidade18[[#This Row],[Cliente]],#REF!,TabClienteLocalidade18[[#Headers],[SBDPT-SPT]],#REF!,"ok")</f>
        <v>#REF!</v>
      </c>
      <c r="I359" s="78" t="e">
        <f>COUNTIFS(#REF!,TabClienteLocalidade18[[#This Row],[Localidade]],#REF!,TabClienteLocalidade18[[#This Row],[Cliente]],#REF!,TabClienteLocalidade18[[#Headers],[SBPAC-SPC]],#REF!,"ok")</f>
        <v>#REF!</v>
      </c>
      <c r="J359" s="78" t="e">
        <f>COUNTIFS(#REF!,TabClienteLocalidade18[[#This Row],[Localidade]],#REF!,TabClienteLocalidade18[[#This Row],[Cliente]],#REF!,TabClienteLocalidade18[[#Headers],[SBSEG-MCA]],#REF!,"ok")</f>
        <v>#REF!</v>
      </c>
      <c r="K359" s="78" t="e">
        <f>COUNTIFS(#REF!,TabClienteLocalidade18[[#This Row],[Localidade]],#REF!,TabClienteLocalidade18[[#This Row],[Cliente]],#REF!,TabClienteLocalidade18[[#Headers],[SBDSD-SDS]],#REF!,"ok")</f>
        <v>#REF!</v>
      </c>
      <c r="L359" s="78" t="e">
        <f>COUNTIFS(#REF!,TabClienteLocalidade18[[#This Row],[Localidade]],#REF!,TabClienteLocalidade18[[#This Row],[Cliente]],#REF!,TabClienteLocalidade18[[#Headers],[SBDXC-SDX]],#REF!,"ok")</f>
        <v>#REF!</v>
      </c>
      <c r="M359" s="78" t="e">
        <f>SUM(TabClienteLocalidade18[[#This Row],[SBGCL-SCL]:[SBDXC-SDX]])</f>
        <v>#REF!</v>
      </c>
      <c r="N359" s="78" t="e">
        <f>VLOOKUP(#REF!,Tabela20[],4,FALSE)</f>
        <v>#REF!</v>
      </c>
      <c r="O359" s="78"/>
      <c r="P359" s="78" t="str">
        <f>IF(TabClienteLocalidade18[[#This Row],[Cliente]]="","",TabClienteLocalidade18[[#This Row],[Cliente]]&amp;"-"&amp;TabClienteLocalidade18[[#This Row],[Localidade]])</f>
        <v>COMPESA-PORTO DE GALINHAS</v>
      </c>
    </row>
    <row r="360" spans="1:16" x14ac:dyDescent="0.25">
      <c r="A360" s="75" t="s">
        <v>1782</v>
      </c>
      <c r="B360" s="79" t="s">
        <v>338</v>
      </c>
      <c r="C360" s="77"/>
      <c r="D360" s="79" t="s">
        <v>1687</v>
      </c>
      <c r="E360" s="76" t="s">
        <v>1244</v>
      </c>
      <c r="F360" s="76"/>
      <c r="G360" s="78" t="e">
        <f>COUNTIFS(#REF!,TabClienteLocalidade18[[#This Row],[Localidade]],#REF!,TabClienteLocalidade18[[#This Row],[Cliente]],#REF!,TabClienteLocalidade18[[#Headers],[SBGCL-SCL]],#REF!,"ok")</f>
        <v>#REF!</v>
      </c>
      <c r="H360" s="78" t="e">
        <f>COUNTIFS(#REF!,TabClienteLocalidade18[[#This Row],[Localidade]],#REF!,TabClienteLocalidade18[[#This Row],[Cliente]],#REF!,TabClienteLocalidade18[[#Headers],[SBDPT-SPT]],#REF!,"ok")</f>
        <v>#REF!</v>
      </c>
      <c r="I360" s="78" t="e">
        <f>COUNTIFS(#REF!,TabClienteLocalidade18[[#This Row],[Localidade]],#REF!,TabClienteLocalidade18[[#This Row],[Cliente]],#REF!,TabClienteLocalidade18[[#Headers],[SBPAC-SPC]],#REF!,"ok")</f>
        <v>#REF!</v>
      </c>
      <c r="J360" s="78" t="e">
        <f>COUNTIFS(#REF!,TabClienteLocalidade18[[#This Row],[Localidade]],#REF!,TabClienteLocalidade18[[#This Row],[Cliente]],#REF!,TabClienteLocalidade18[[#Headers],[SBSEG-MCA]],#REF!,"ok")</f>
        <v>#REF!</v>
      </c>
      <c r="K360" s="78" t="e">
        <f>COUNTIFS(#REF!,TabClienteLocalidade18[[#This Row],[Localidade]],#REF!,TabClienteLocalidade18[[#This Row],[Cliente]],#REF!,TabClienteLocalidade18[[#Headers],[SBDSD-SDS]],#REF!,"ok")</f>
        <v>#REF!</v>
      </c>
      <c r="L360" s="78" t="e">
        <f>COUNTIFS(#REF!,TabClienteLocalidade18[[#This Row],[Localidade]],#REF!,TabClienteLocalidade18[[#This Row],[Cliente]],#REF!,TabClienteLocalidade18[[#Headers],[SBDXC-SDX]],#REF!,"ok")</f>
        <v>#REF!</v>
      </c>
      <c r="M360" s="78" t="e">
        <f>SUM(TabClienteLocalidade18[[#This Row],[SBGCL-SCL]:[SBDXC-SDX]])</f>
        <v>#REF!</v>
      </c>
      <c r="N360" s="78" t="e">
        <f>VLOOKUP(#REF!,Tabela20[],4,FALSE)</f>
        <v>#REF!</v>
      </c>
      <c r="O360" s="78"/>
      <c r="P360" s="78" t="str">
        <f>IF(TabClienteLocalidade18[[#This Row],[Cliente]]="","",TabClienteLocalidade18[[#This Row],[Cliente]]&amp;"-"&amp;TabClienteLocalidade18[[#This Row],[Localidade]])</f>
        <v>COMPESA-RIACHO DAS ALMAS</v>
      </c>
    </row>
    <row r="361" spans="1:16" x14ac:dyDescent="0.25">
      <c r="A361" s="75" t="s">
        <v>1783</v>
      </c>
      <c r="B361" s="79" t="s">
        <v>338</v>
      </c>
      <c r="C361" s="77"/>
      <c r="D361" s="79" t="s">
        <v>1688</v>
      </c>
      <c r="E361" s="76" t="s">
        <v>1244</v>
      </c>
      <c r="F361" s="76"/>
      <c r="G361" s="78" t="e">
        <f>COUNTIFS(#REF!,TabClienteLocalidade18[[#This Row],[Localidade]],#REF!,TabClienteLocalidade18[[#This Row],[Cliente]],#REF!,TabClienteLocalidade18[[#Headers],[SBGCL-SCL]],#REF!,"ok")</f>
        <v>#REF!</v>
      </c>
      <c r="H361" s="78" t="e">
        <f>COUNTIFS(#REF!,TabClienteLocalidade18[[#This Row],[Localidade]],#REF!,TabClienteLocalidade18[[#This Row],[Cliente]],#REF!,TabClienteLocalidade18[[#Headers],[SBDPT-SPT]],#REF!,"ok")</f>
        <v>#REF!</v>
      </c>
      <c r="I361" s="78" t="e">
        <f>COUNTIFS(#REF!,TabClienteLocalidade18[[#This Row],[Localidade]],#REF!,TabClienteLocalidade18[[#This Row],[Cliente]],#REF!,TabClienteLocalidade18[[#Headers],[SBPAC-SPC]],#REF!,"ok")</f>
        <v>#REF!</v>
      </c>
      <c r="J361" s="78" t="e">
        <f>COUNTIFS(#REF!,TabClienteLocalidade18[[#This Row],[Localidade]],#REF!,TabClienteLocalidade18[[#This Row],[Cliente]],#REF!,TabClienteLocalidade18[[#Headers],[SBSEG-MCA]],#REF!,"ok")</f>
        <v>#REF!</v>
      </c>
      <c r="K361" s="78" t="e">
        <f>COUNTIFS(#REF!,TabClienteLocalidade18[[#This Row],[Localidade]],#REF!,TabClienteLocalidade18[[#This Row],[Cliente]],#REF!,TabClienteLocalidade18[[#Headers],[SBDSD-SDS]],#REF!,"ok")</f>
        <v>#REF!</v>
      </c>
      <c r="L361" s="78" t="e">
        <f>COUNTIFS(#REF!,TabClienteLocalidade18[[#This Row],[Localidade]],#REF!,TabClienteLocalidade18[[#This Row],[Cliente]],#REF!,TabClienteLocalidade18[[#Headers],[SBDXC-SDX]],#REF!,"ok")</f>
        <v>#REF!</v>
      </c>
      <c r="M361" s="78" t="e">
        <f>SUM(TabClienteLocalidade18[[#This Row],[SBGCL-SCL]:[SBDXC-SDX]])</f>
        <v>#REF!</v>
      </c>
      <c r="N361" s="78" t="e">
        <f>VLOOKUP(#REF!,Tabela20[],4,FALSE)</f>
        <v>#REF!</v>
      </c>
      <c r="O361" s="78"/>
      <c r="P361" s="78" t="str">
        <f>IF(TabClienteLocalidade18[[#This Row],[Cliente]]="","",TabClienteLocalidade18[[#This Row],[Cliente]]&amp;"-"&amp;TabClienteLocalidade18[[#This Row],[Localidade]])</f>
        <v>COMPESA-RIBEIRAO</v>
      </c>
    </row>
    <row r="362" spans="1:16" x14ac:dyDescent="0.25">
      <c r="A362" s="75" t="s">
        <v>1784</v>
      </c>
      <c r="B362" s="79" t="s">
        <v>338</v>
      </c>
      <c r="C362" s="77"/>
      <c r="D362" s="79" t="s">
        <v>1689</v>
      </c>
      <c r="E362" s="76" t="s">
        <v>1244</v>
      </c>
      <c r="F362" s="76"/>
      <c r="G362" s="78" t="e">
        <f>COUNTIFS(#REF!,TabClienteLocalidade18[[#This Row],[Localidade]],#REF!,TabClienteLocalidade18[[#This Row],[Cliente]],#REF!,TabClienteLocalidade18[[#Headers],[SBGCL-SCL]],#REF!,"ok")</f>
        <v>#REF!</v>
      </c>
      <c r="H362" s="78" t="e">
        <f>COUNTIFS(#REF!,TabClienteLocalidade18[[#This Row],[Localidade]],#REF!,TabClienteLocalidade18[[#This Row],[Cliente]],#REF!,TabClienteLocalidade18[[#Headers],[SBDPT-SPT]],#REF!,"ok")</f>
        <v>#REF!</v>
      </c>
      <c r="I362" s="78" t="e">
        <f>COUNTIFS(#REF!,TabClienteLocalidade18[[#This Row],[Localidade]],#REF!,TabClienteLocalidade18[[#This Row],[Cliente]],#REF!,TabClienteLocalidade18[[#Headers],[SBPAC-SPC]],#REF!,"ok")</f>
        <v>#REF!</v>
      </c>
      <c r="J362" s="78" t="e">
        <f>COUNTIFS(#REF!,TabClienteLocalidade18[[#This Row],[Localidade]],#REF!,TabClienteLocalidade18[[#This Row],[Cliente]],#REF!,TabClienteLocalidade18[[#Headers],[SBSEG-MCA]],#REF!,"ok")</f>
        <v>#REF!</v>
      </c>
      <c r="K362" s="78" t="e">
        <f>COUNTIFS(#REF!,TabClienteLocalidade18[[#This Row],[Localidade]],#REF!,TabClienteLocalidade18[[#This Row],[Cliente]],#REF!,TabClienteLocalidade18[[#Headers],[SBDSD-SDS]],#REF!,"ok")</f>
        <v>#REF!</v>
      </c>
      <c r="L362" s="78" t="e">
        <f>COUNTIFS(#REF!,TabClienteLocalidade18[[#This Row],[Localidade]],#REF!,TabClienteLocalidade18[[#This Row],[Cliente]],#REF!,TabClienteLocalidade18[[#Headers],[SBDXC-SDX]],#REF!,"ok")</f>
        <v>#REF!</v>
      </c>
      <c r="M362" s="78" t="e">
        <f>SUM(TabClienteLocalidade18[[#This Row],[SBGCL-SCL]:[SBDXC-SDX]])</f>
        <v>#REF!</v>
      </c>
      <c r="N362" s="78" t="e">
        <f>VLOOKUP(#REF!,Tabela20[],4,FALSE)</f>
        <v>#REF!</v>
      </c>
      <c r="O362" s="78"/>
      <c r="P362" s="78" t="str">
        <f>IF(TabClienteLocalidade18[[#This Row],[Cliente]]="","",TabClienteLocalidade18[[#This Row],[Cliente]]&amp;"-"&amp;TabClienteLocalidade18[[#This Row],[Localidade]])</f>
        <v>COMPESA-RIO FORMOSO</v>
      </c>
    </row>
    <row r="363" spans="1:16" x14ac:dyDescent="0.25">
      <c r="A363" s="75" t="s">
        <v>1785</v>
      </c>
      <c r="B363" s="79" t="s">
        <v>338</v>
      </c>
      <c r="C363" s="77"/>
      <c r="D363" s="79" t="s">
        <v>1690</v>
      </c>
      <c r="E363" s="76" t="s">
        <v>1244</v>
      </c>
      <c r="F363" s="76"/>
      <c r="G363" s="78" t="e">
        <f>COUNTIFS(#REF!,TabClienteLocalidade18[[#This Row],[Localidade]],#REF!,TabClienteLocalidade18[[#This Row],[Cliente]],#REF!,TabClienteLocalidade18[[#Headers],[SBGCL-SCL]],#REF!,"ok")</f>
        <v>#REF!</v>
      </c>
      <c r="H363" s="78" t="e">
        <f>COUNTIFS(#REF!,TabClienteLocalidade18[[#This Row],[Localidade]],#REF!,TabClienteLocalidade18[[#This Row],[Cliente]],#REF!,TabClienteLocalidade18[[#Headers],[SBDPT-SPT]],#REF!,"ok")</f>
        <v>#REF!</v>
      </c>
      <c r="I363" s="78" t="e">
        <f>COUNTIFS(#REF!,TabClienteLocalidade18[[#This Row],[Localidade]],#REF!,TabClienteLocalidade18[[#This Row],[Cliente]],#REF!,TabClienteLocalidade18[[#Headers],[SBPAC-SPC]],#REF!,"ok")</f>
        <v>#REF!</v>
      </c>
      <c r="J363" s="78" t="e">
        <f>COUNTIFS(#REF!,TabClienteLocalidade18[[#This Row],[Localidade]],#REF!,TabClienteLocalidade18[[#This Row],[Cliente]],#REF!,TabClienteLocalidade18[[#Headers],[SBSEG-MCA]],#REF!,"ok")</f>
        <v>#REF!</v>
      </c>
      <c r="K363" s="78" t="e">
        <f>COUNTIFS(#REF!,TabClienteLocalidade18[[#This Row],[Localidade]],#REF!,TabClienteLocalidade18[[#This Row],[Cliente]],#REF!,TabClienteLocalidade18[[#Headers],[SBDSD-SDS]],#REF!,"ok")</f>
        <v>#REF!</v>
      </c>
      <c r="L363" s="78" t="e">
        <f>COUNTIFS(#REF!,TabClienteLocalidade18[[#This Row],[Localidade]],#REF!,TabClienteLocalidade18[[#This Row],[Cliente]],#REF!,TabClienteLocalidade18[[#Headers],[SBDXC-SDX]],#REF!,"ok")</f>
        <v>#REF!</v>
      </c>
      <c r="M363" s="78" t="e">
        <f>SUM(TabClienteLocalidade18[[#This Row],[SBGCL-SCL]:[SBDXC-SDX]])</f>
        <v>#REF!</v>
      </c>
      <c r="N363" s="78" t="e">
        <f>VLOOKUP(#REF!,Tabela20[],4,FALSE)</f>
        <v>#REF!</v>
      </c>
      <c r="O363" s="78"/>
      <c r="P363" s="78" t="str">
        <f>IF(TabClienteLocalidade18[[#This Row],[Cliente]]="","",TabClienteLocalidade18[[#This Row],[Cliente]]&amp;"-"&amp;TabClienteLocalidade18[[#This Row],[Localidade]])</f>
        <v>COMPESA-SALGADO</v>
      </c>
    </row>
    <row r="364" spans="1:16" x14ac:dyDescent="0.25">
      <c r="A364" s="75" t="s">
        <v>1786</v>
      </c>
      <c r="B364" s="79" t="s">
        <v>338</v>
      </c>
      <c r="C364" s="77"/>
      <c r="D364" s="79" t="s">
        <v>1691</v>
      </c>
      <c r="E364" s="76" t="s">
        <v>1244</v>
      </c>
      <c r="F364" s="76"/>
      <c r="G364" s="78" t="e">
        <f>COUNTIFS(#REF!,TabClienteLocalidade18[[#This Row],[Localidade]],#REF!,TabClienteLocalidade18[[#This Row],[Cliente]],#REF!,TabClienteLocalidade18[[#Headers],[SBGCL-SCL]],#REF!,"ok")</f>
        <v>#REF!</v>
      </c>
      <c r="H364" s="78" t="e">
        <f>COUNTIFS(#REF!,TabClienteLocalidade18[[#This Row],[Localidade]],#REF!,TabClienteLocalidade18[[#This Row],[Cliente]],#REF!,TabClienteLocalidade18[[#Headers],[SBDPT-SPT]],#REF!,"ok")</f>
        <v>#REF!</v>
      </c>
      <c r="I364" s="78" t="e">
        <f>COUNTIFS(#REF!,TabClienteLocalidade18[[#This Row],[Localidade]],#REF!,TabClienteLocalidade18[[#This Row],[Cliente]],#REF!,TabClienteLocalidade18[[#Headers],[SBPAC-SPC]],#REF!,"ok")</f>
        <v>#REF!</v>
      </c>
      <c r="J364" s="78" t="e">
        <f>COUNTIFS(#REF!,TabClienteLocalidade18[[#This Row],[Localidade]],#REF!,TabClienteLocalidade18[[#This Row],[Cliente]],#REF!,TabClienteLocalidade18[[#Headers],[SBSEG-MCA]],#REF!,"ok")</f>
        <v>#REF!</v>
      </c>
      <c r="K364" s="78" t="e">
        <f>COUNTIFS(#REF!,TabClienteLocalidade18[[#This Row],[Localidade]],#REF!,TabClienteLocalidade18[[#This Row],[Cliente]],#REF!,TabClienteLocalidade18[[#Headers],[SBDSD-SDS]],#REF!,"ok")</f>
        <v>#REF!</v>
      </c>
      <c r="L364" s="78" t="e">
        <f>COUNTIFS(#REF!,TabClienteLocalidade18[[#This Row],[Localidade]],#REF!,TabClienteLocalidade18[[#This Row],[Cliente]],#REF!,TabClienteLocalidade18[[#Headers],[SBDXC-SDX]],#REF!,"ok")</f>
        <v>#REF!</v>
      </c>
      <c r="M364" s="78" t="e">
        <f>SUM(TabClienteLocalidade18[[#This Row],[SBGCL-SCL]:[SBDXC-SDX]])</f>
        <v>#REF!</v>
      </c>
      <c r="N364" s="78" t="e">
        <f>VLOOKUP(#REF!,Tabela20[],4,FALSE)</f>
        <v>#REF!</v>
      </c>
      <c r="O364" s="78"/>
      <c r="P364" s="78" t="str">
        <f>IF(TabClienteLocalidade18[[#This Row],[Cliente]]="","",TabClienteLocalidade18[[#This Row],[Cliente]]&amp;"-"&amp;TabClienteLocalidade18[[#This Row],[Localidade]])</f>
        <v>COMPESA-SANTA CRUZ DO CAPIBARIBE MACHADOS</v>
      </c>
    </row>
    <row r="365" spans="1:16" x14ac:dyDescent="0.25">
      <c r="A365" s="75" t="s">
        <v>1787</v>
      </c>
      <c r="B365" s="79" t="s">
        <v>338</v>
      </c>
      <c r="C365" s="77"/>
      <c r="D365" s="79" t="s">
        <v>1692</v>
      </c>
      <c r="E365" s="76" t="s">
        <v>1244</v>
      </c>
      <c r="F365" s="76"/>
      <c r="G365" s="78" t="e">
        <f>COUNTIFS(#REF!,TabClienteLocalidade18[[#This Row],[Localidade]],#REF!,TabClienteLocalidade18[[#This Row],[Cliente]],#REF!,TabClienteLocalidade18[[#Headers],[SBGCL-SCL]],#REF!,"ok")</f>
        <v>#REF!</v>
      </c>
      <c r="H365" s="78" t="e">
        <f>COUNTIFS(#REF!,TabClienteLocalidade18[[#This Row],[Localidade]],#REF!,TabClienteLocalidade18[[#This Row],[Cliente]],#REF!,TabClienteLocalidade18[[#Headers],[SBDPT-SPT]],#REF!,"ok")</f>
        <v>#REF!</v>
      </c>
      <c r="I365" s="78" t="e">
        <f>COUNTIFS(#REF!,TabClienteLocalidade18[[#This Row],[Localidade]],#REF!,TabClienteLocalidade18[[#This Row],[Cliente]],#REF!,TabClienteLocalidade18[[#Headers],[SBPAC-SPC]],#REF!,"ok")</f>
        <v>#REF!</v>
      </c>
      <c r="J365" s="78" t="e">
        <f>COUNTIFS(#REF!,TabClienteLocalidade18[[#This Row],[Localidade]],#REF!,TabClienteLocalidade18[[#This Row],[Cliente]],#REF!,TabClienteLocalidade18[[#Headers],[SBSEG-MCA]],#REF!,"ok")</f>
        <v>#REF!</v>
      </c>
      <c r="K365" s="78" t="e">
        <f>COUNTIFS(#REF!,TabClienteLocalidade18[[#This Row],[Localidade]],#REF!,TabClienteLocalidade18[[#This Row],[Cliente]],#REF!,TabClienteLocalidade18[[#Headers],[SBDSD-SDS]],#REF!,"ok")</f>
        <v>#REF!</v>
      </c>
      <c r="L365" s="78" t="e">
        <f>COUNTIFS(#REF!,TabClienteLocalidade18[[#This Row],[Localidade]],#REF!,TabClienteLocalidade18[[#This Row],[Cliente]],#REF!,TabClienteLocalidade18[[#Headers],[SBDXC-SDX]],#REF!,"ok")</f>
        <v>#REF!</v>
      </c>
      <c r="M365" s="78" t="e">
        <f>SUM(TabClienteLocalidade18[[#This Row],[SBGCL-SCL]:[SBDXC-SDX]])</f>
        <v>#REF!</v>
      </c>
      <c r="N365" s="78" t="e">
        <f>VLOOKUP(#REF!,Tabela20[],4,FALSE)</f>
        <v>#REF!</v>
      </c>
      <c r="O365" s="78"/>
      <c r="P365" s="78" t="str">
        <f>IF(TabClienteLocalidade18[[#This Row],[Cliente]]="","",TabClienteLocalidade18[[#This Row],[Cliente]]&amp;"-"&amp;TabClienteLocalidade18[[#This Row],[Localidade]])</f>
        <v>COMPESA-SANTA CRUZ DO CAPIBARIBE POCO FUNDO I</v>
      </c>
    </row>
    <row r="366" spans="1:16" x14ac:dyDescent="0.25">
      <c r="A366" s="75" t="s">
        <v>1788</v>
      </c>
      <c r="B366" s="79" t="s">
        <v>338</v>
      </c>
      <c r="C366" s="77"/>
      <c r="D366" s="79" t="s">
        <v>1693</v>
      </c>
      <c r="E366" s="76" t="s">
        <v>1244</v>
      </c>
      <c r="F366" s="76"/>
      <c r="G366" s="78" t="e">
        <f>COUNTIFS(#REF!,TabClienteLocalidade18[[#This Row],[Localidade]],#REF!,TabClienteLocalidade18[[#This Row],[Cliente]],#REF!,TabClienteLocalidade18[[#Headers],[SBGCL-SCL]],#REF!,"ok")</f>
        <v>#REF!</v>
      </c>
      <c r="H366" s="78" t="e">
        <f>COUNTIFS(#REF!,TabClienteLocalidade18[[#This Row],[Localidade]],#REF!,TabClienteLocalidade18[[#This Row],[Cliente]],#REF!,TabClienteLocalidade18[[#Headers],[SBDPT-SPT]],#REF!,"ok")</f>
        <v>#REF!</v>
      </c>
      <c r="I366" s="78" t="e">
        <f>COUNTIFS(#REF!,TabClienteLocalidade18[[#This Row],[Localidade]],#REF!,TabClienteLocalidade18[[#This Row],[Cliente]],#REF!,TabClienteLocalidade18[[#Headers],[SBPAC-SPC]],#REF!,"ok")</f>
        <v>#REF!</v>
      </c>
      <c r="J366" s="78" t="e">
        <f>COUNTIFS(#REF!,TabClienteLocalidade18[[#This Row],[Localidade]],#REF!,TabClienteLocalidade18[[#This Row],[Cliente]],#REF!,TabClienteLocalidade18[[#Headers],[SBSEG-MCA]],#REF!,"ok")</f>
        <v>#REF!</v>
      </c>
      <c r="K366" s="78" t="e">
        <f>COUNTIFS(#REF!,TabClienteLocalidade18[[#This Row],[Localidade]],#REF!,TabClienteLocalidade18[[#This Row],[Cliente]],#REF!,TabClienteLocalidade18[[#Headers],[SBDSD-SDS]],#REF!,"ok")</f>
        <v>#REF!</v>
      </c>
      <c r="L366" s="78" t="e">
        <f>COUNTIFS(#REF!,TabClienteLocalidade18[[#This Row],[Localidade]],#REF!,TabClienteLocalidade18[[#This Row],[Cliente]],#REF!,TabClienteLocalidade18[[#Headers],[SBDXC-SDX]],#REF!,"ok")</f>
        <v>#REF!</v>
      </c>
      <c r="M366" s="78" t="e">
        <f>SUM(TabClienteLocalidade18[[#This Row],[SBGCL-SCL]:[SBDXC-SDX]])</f>
        <v>#REF!</v>
      </c>
      <c r="N366" s="78" t="e">
        <f>VLOOKUP(#REF!,Tabela20[],4,FALSE)</f>
        <v>#REF!</v>
      </c>
      <c r="O366" s="78"/>
      <c r="P366" s="78" t="str">
        <f>IF(TabClienteLocalidade18[[#This Row],[Cliente]]="","",TabClienteLocalidade18[[#This Row],[Cliente]]&amp;"-"&amp;TabClienteLocalidade18[[#This Row],[Localidade]])</f>
        <v>COMPESA-SAO CAETANO</v>
      </c>
    </row>
    <row r="367" spans="1:16" x14ac:dyDescent="0.25">
      <c r="A367" s="75" t="s">
        <v>1789</v>
      </c>
      <c r="B367" s="79" t="s">
        <v>338</v>
      </c>
      <c r="C367" s="77"/>
      <c r="D367" s="79" t="s">
        <v>1694</v>
      </c>
      <c r="E367" s="76" t="s">
        <v>1244</v>
      </c>
      <c r="F367" s="76"/>
      <c r="G367" s="78" t="e">
        <f>COUNTIFS(#REF!,TabClienteLocalidade18[[#This Row],[Localidade]],#REF!,TabClienteLocalidade18[[#This Row],[Cliente]],#REF!,TabClienteLocalidade18[[#Headers],[SBGCL-SCL]],#REF!,"ok")</f>
        <v>#REF!</v>
      </c>
      <c r="H367" s="78" t="e">
        <f>COUNTIFS(#REF!,TabClienteLocalidade18[[#This Row],[Localidade]],#REF!,TabClienteLocalidade18[[#This Row],[Cliente]],#REF!,TabClienteLocalidade18[[#Headers],[SBDPT-SPT]],#REF!,"ok")</f>
        <v>#REF!</v>
      </c>
      <c r="I367" s="78" t="e">
        <f>COUNTIFS(#REF!,TabClienteLocalidade18[[#This Row],[Localidade]],#REF!,TabClienteLocalidade18[[#This Row],[Cliente]],#REF!,TabClienteLocalidade18[[#Headers],[SBPAC-SPC]],#REF!,"ok")</f>
        <v>#REF!</v>
      </c>
      <c r="J367" s="78" t="e">
        <f>COUNTIFS(#REF!,TabClienteLocalidade18[[#This Row],[Localidade]],#REF!,TabClienteLocalidade18[[#This Row],[Cliente]],#REF!,TabClienteLocalidade18[[#Headers],[SBSEG-MCA]],#REF!,"ok")</f>
        <v>#REF!</v>
      </c>
      <c r="K367" s="78" t="e">
        <f>COUNTIFS(#REF!,TabClienteLocalidade18[[#This Row],[Localidade]],#REF!,TabClienteLocalidade18[[#This Row],[Cliente]],#REF!,TabClienteLocalidade18[[#Headers],[SBDSD-SDS]],#REF!,"ok")</f>
        <v>#REF!</v>
      </c>
      <c r="L367" s="78" t="e">
        <f>COUNTIFS(#REF!,TabClienteLocalidade18[[#This Row],[Localidade]],#REF!,TabClienteLocalidade18[[#This Row],[Cliente]],#REF!,TabClienteLocalidade18[[#Headers],[SBDXC-SDX]],#REF!,"ok")</f>
        <v>#REF!</v>
      </c>
      <c r="M367" s="78" t="e">
        <f>SUM(TabClienteLocalidade18[[#This Row],[SBGCL-SCL]:[SBDXC-SDX]])</f>
        <v>#REF!</v>
      </c>
      <c r="N367" s="78" t="e">
        <f>VLOOKUP(#REF!,Tabela20[],4,FALSE)</f>
        <v>#REF!</v>
      </c>
      <c r="O367" s="78"/>
      <c r="P367" s="78" t="str">
        <f>IF(TabClienteLocalidade18[[#This Row],[Cliente]]="","",TabClienteLocalidade18[[#This Row],[Cliente]]&amp;"-"&amp;TabClienteLocalidade18[[#This Row],[Localidade]])</f>
        <v>COMPESA-SAO JOAQUIM DO MONTE</v>
      </c>
    </row>
    <row r="368" spans="1:16" x14ac:dyDescent="0.25">
      <c r="A368" s="75" t="s">
        <v>1790</v>
      </c>
      <c r="B368" s="79" t="s">
        <v>338</v>
      </c>
      <c r="C368" s="77"/>
      <c r="D368" s="79" t="s">
        <v>1695</v>
      </c>
      <c r="E368" s="76" t="s">
        <v>1244</v>
      </c>
      <c r="F368" s="76"/>
      <c r="G368" s="78" t="e">
        <f>COUNTIFS(#REF!,TabClienteLocalidade18[[#This Row],[Localidade]],#REF!,TabClienteLocalidade18[[#This Row],[Cliente]],#REF!,TabClienteLocalidade18[[#Headers],[SBGCL-SCL]],#REF!,"ok")</f>
        <v>#REF!</v>
      </c>
      <c r="H368" s="78" t="e">
        <f>COUNTIFS(#REF!,TabClienteLocalidade18[[#This Row],[Localidade]],#REF!,TabClienteLocalidade18[[#This Row],[Cliente]],#REF!,TabClienteLocalidade18[[#Headers],[SBDPT-SPT]],#REF!,"ok")</f>
        <v>#REF!</v>
      </c>
      <c r="I368" s="78" t="e">
        <f>COUNTIFS(#REF!,TabClienteLocalidade18[[#This Row],[Localidade]],#REF!,TabClienteLocalidade18[[#This Row],[Cliente]],#REF!,TabClienteLocalidade18[[#Headers],[SBPAC-SPC]],#REF!,"ok")</f>
        <v>#REF!</v>
      </c>
      <c r="J368" s="78" t="e">
        <f>COUNTIFS(#REF!,TabClienteLocalidade18[[#This Row],[Localidade]],#REF!,TabClienteLocalidade18[[#This Row],[Cliente]],#REF!,TabClienteLocalidade18[[#Headers],[SBSEG-MCA]],#REF!,"ok")</f>
        <v>#REF!</v>
      </c>
      <c r="K368" s="78" t="e">
        <f>COUNTIFS(#REF!,TabClienteLocalidade18[[#This Row],[Localidade]],#REF!,TabClienteLocalidade18[[#This Row],[Cliente]],#REF!,TabClienteLocalidade18[[#Headers],[SBDSD-SDS]],#REF!,"ok")</f>
        <v>#REF!</v>
      </c>
      <c r="L368" s="78" t="e">
        <f>COUNTIFS(#REF!,TabClienteLocalidade18[[#This Row],[Localidade]],#REF!,TabClienteLocalidade18[[#This Row],[Cliente]],#REF!,TabClienteLocalidade18[[#Headers],[SBDXC-SDX]],#REF!,"ok")</f>
        <v>#REF!</v>
      </c>
      <c r="M368" s="78" t="e">
        <f>SUM(TabClienteLocalidade18[[#This Row],[SBGCL-SCL]:[SBDXC-SDX]])</f>
        <v>#REF!</v>
      </c>
      <c r="N368" s="78" t="e">
        <f>VLOOKUP(#REF!,Tabela20[],4,FALSE)</f>
        <v>#REF!</v>
      </c>
      <c r="O368" s="78"/>
      <c r="P368" s="78" t="str">
        <f>IF(TabClienteLocalidade18[[#This Row],[Cliente]]="","",TabClienteLocalidade18[[#This Row],[Cliente]]&amp;"-"&amp;TabClienteLocalidade18[[#This Row],[Localidade]])</f>
        <v>COMPESA-SAO JOSE DA COROA GRANDE</v>
      </c>
    </row>
    <row r="369" spans="1:16" x14ac:dyDescent="0.25">
      <c r="A369" s="75" t="s">
        <v>1791</v>
      </c>
      <c r="B369" s="79" t="s">
        <v>338</v>
      </c>
      <c r="C369" s="77"/>
      <c r="D369" s="79" t="s">
        <v>1696</v>
      </c>
      <c r="E369" s="76" t="s">
        <v>1244</v>
      </c>
      <c r="F369" s="76"/>
      <c r="G369" s="78" t="e">
        <f>COUNTIFS(#REF!,TabClienteLocalidade18[[#This Row],[Localidade]],#REF!,TabClienteLocalidade18[[#This Row],[Cliente]],#REF!,TabClienteLocalidade18[[#Headers],[SBGCL-SCL]],#REF!,"ok")</f>
        <v>#REF!</v>
      </c>
      <c r="H369" s="78" t="e">
        <f>COUNTIFS(#REF!,TabClienteLocalidade18[[#This Row],[Localidade]],#REF!,TabClienteLocalidade18[[#This Row],[Cliente]],#REF!,TabClienteLocalidade18[[#Headers],[SBDPT-SPT]],#REF!,"ok")</f>
        <v>#REF!</v>
      </c>
      <c r="I369" s="78" t="e">
        <f>COUNTIFS(#REF!,TabClienteLocalidade18[[#This Row],[Localidade]],#REF!,TabClienteLocalidade18[[#This Row],[Cliente]],#REF!,TabClienteLocalidade18[[#Headers],[SBPAC-SPC]],#REF!,"ok")</f>
        <v>#REF!</v>
      </c>
      <c r="J369" s="78" t="e">
        <f>COUNTIFS(#REF!,TabClienteLocalidade18[[#This Row],[Localidade]],#REF!,TabClienteLocalidade18[[#This Row],[Cliente]],#REF!,TabClienteLocalidade18[[#Headers],[SBSEG-MCA]],#REF!,"ok")</f>
        <v>#REF!</v>
      </c>
      <c r="K369" s="78" t="e">
        <f>COUNTIFS(#REF!,TabClienteLocalidade18[[#This Row],[Localidade]],#REF!,TabClienteLocalidade18[[#This Row],[Cliente]],#REF!,TabClienteLocalidade18[[#Headers],[SBDSD-SDS]],#REF!,"ok")</f>
        <v>#REF!</v>
      </c>
      <c r="L369" s="78" t="e">
        <f>COUNTIFS(#REF!,TabClienteLocalidade18[[#This Row],[Localidade]],#REF!,TabClienteLocalidade18[[#This Row],[Cliente]],#REF!,TabClienteLocalidade18[[#Headers],[SBDXC-SDX]],#REF!,"ok")</f>
        <v>#REF!</v>
      </c>
      <c r="M369" s="78" t="e">
        <f>SUM(TabClienteLocalidade18[[#This Row],[SBGCL-SCL]:[SBDXC-SDX]])</f>
        <v>#REF!</v>
      </c>
      <c r="N369" s="78" t="e">
        <f>VLOOKUP(#REF!,Tabela20[],4,FALSE)</f>
        <v>#REF!</v>
      </c>
      <c r="O369" s="78"/>
      <c r="P369" s="78" t="str">
        <f>IF(TabClienteLocalidade18[[#This Row],[Cliente]]="","",TabClienteLocalidade18[[#This Row],[Cliente]]&amp;"-"&amp;TabClienteLocalidade18[[#This Row],[Localidade]])</f>
        <v>COMPESA-SERTANIA</v>
      </c>
    </row>
    <row r="370" spans="1:16" x14ac:dyDescent="0.25">
      <c r="A370" s="75" t="s">
        <v>1792</v>
      </c>
      <c r="B370" s="79" t="s">
        <v>338</v>
      </c>
      <c r="C370" s="77"/>
      <c r="D370" s="79" t="s">
        <v>1697</v>
      </c>
      <c r="E370" s="76" t="s">
        <v>1244</v>
      </c>
      <c r="F370" s="76"/>
      <c r="G370" s="78" t="e">
        <f>COUNTIFS(#REF!,TabClienteLocalidade18[[#This Row],[Localidade]],#REF!,TabClienteLocalidade18[[#This Row],[Cliente]],#REF!,TabClienteLocalidade18[[#Headers],[SBGCL-SCL]],#REF!,"ok")</f>
        <v>#REF!</v>
      </c>
      <c r="H370" s="78" t="e">
        <f>COUNTIFS(#REF!,TabClienteLocalidade18[[#This Row],[Localidade]],#REF!,TabClienteLocalidade18[[#This Row],[Cliente]],#REF!,TabClienteLocalidade18[[#Headers],[SBDPT-SPT]],#REF!,"ok")</f>
        <v>#REF!</v>
      </c>
      <c r="I370" s="78" t="e">
        <f>COUNTIFS(#REF!,TabClienteLocalidade18[[#This Row],[Localidade]],#REF!,TabClienteLocalidade18[[#This Row],[Cliente]],#REF!,TabClienteLocalidade18[[#Headers],[SBPAC-SPC]],#REF!,"ok")</f>
        <v>#REF!</v>
      </c>
      <c r="J370" s="78" t="e">
        <f>COUNTIFS(#REF!,TabClienteLocalidade18[[#This Row],[Localidade]],#REF!,TabClienteLocalidade18[[#This Row],[Cliente]],#REF!,TabClienteLocalidade18[[#Headers],[SBSEG-MCA]],#REF!,"ok")</f>
        <v>#REF!</v>
      </c>
      <c r="K370" s="78" t="e">
        <f>COUNTIFS(#REF!,TabClienteLocalidade18[[#This Row],[Localidade]],#REF!,TabClienteLocalidade18[[#This Row],[Cliente]],#REF!,TabClienteLocalidade18[[#Headers],[SBDSD-SDS]],#REF!,"ok")</f>
        <v>#REF!</v>
      </c>
      <c r="L370" s="78" t="e">
        <f>COUNTIFS(#REF!,TabClienteLocalidade18[[#This Row],[Localidade]],#REF!,TabClienteLocalidade18[[#This Row],[Cliente]],#REF!,TabClienteLocalidade18[[#Headers],[SBDXC-SDX]],#REF!,"ok")</f>
        <v>#REF!</v>
      </c>
      <c r="M370" s="78" t="e">
        <f>SUM(TabClienteLocalidade18[[#This Row],[SBGCL-SCL]:[SBDXC-SDX]])</f>
        <v>#REF!</v>
      </c>
      <c r="N370" s="78" t="e">
        <f>VLOOKUP(#REF!,Tabela20[],4,FALSE)</f>
        <v>#REF!</v>
      </c>
      <c r="O370" s="78"/>
      <c r="P370" s="78" t="str">
        <f>IF(TabClienteLocalidade18[[#This Row],[Cliente]]="","",TabClienteLocalidade18[[#This Row],[Cliente]]&amp;"-"&amp;TabClienteLocalidade18[[#This Row],[Localidade]])</f>
        <v>COMPESA-SIRINHAEM</v>
      </c>
    </row>
    <row r="371" spans="1:16" x14ac:dyDescent="0.25">
      <c r="A371" s="75" t="s">
        <v>1793</v>
      </c>
      <c r="B371" s="79" t="s">
        <v>338</v>
      </c>
      <c r="C371" s="77"/>
      <c r="D371" s="79" t="s">
        <v>1698</v>
      </c>
      <c r="E371" s="76" t="s">
        <v>1244</v>
      </c>
      <c r="F371" s="76"/>
      <c r="G371" s="78" t="e">
        <f>COUNTIFS(#REF!,TabClienteLocalidade18[[#This Row],[Localidade]],#REF!,TabClienteLocalidade18[[#This Row],[Cliente]],#REF!,TabClienteLocalidade18[[#Headers],[SBGCL-SCL]],#REF!,"ok")</f>
        <v>#REF!</v>
      </c>
      <c r="H371" s="78" t="e">
        <f>COUNTIFS(#REF!,TabClienteLocalidade18[[#This Row],[Localidade]],#REF!,TabClienteLocalidade18[[#This Row],[Cliente]],#REF!,TabClienteLocalidade18[[#Headers],[SBDPT-SPT]],#REF!,"ok")</f>
        <v>#REF!</v>
      </c>
      <c r="I371" s="78" t="e">
        <f>COUNTIFS(#REF!,TabClienteLocalidade18[[#This Row],[Localidade]],#REF!,TabClienteLocalidade18[[#This Row],[Cliente]],#REF!,TabClienteLocalidade18[[#Headers],[SBPAC-SPC]],#REF!,"ok")</f>
        <v>#REF!</v>
      </c>
      <c r="J371" s="78" t="e">
        <f>COUNTIFS(#REF!,TabClienteLocalidade18[[#This Row],[Localidade]],#REF!,TabClienteLocalidade18[[#This Row],[Cliente]],#REF!,TabClienteLocalidade18[[#Headers],[SBSEG-MCA]],#REF!,"ok")</f>
        <v>#REF!</v>
      </c>
      <c r="K371" s="78" t="e">
        <f>COUNTIFS(#REF!,TabClienteLocalidade18[[#This Row],[Localidade]],#REF!,TabClienteLocalidade18[[#This Row],[Cliente]],#REF!,TabClienteLocalidade18[[#Headers],[SBDSD-SDS]],#REF!,"ok")</f>
        <v>#REF!</v>
      </c>
      <c r="L371" s="78" t="e">
        <f>COUNTIFS(#REF!,TabClienteLocalidade18[[#This Row],[Localidade]],#REF!,TabClienteLocalidade18[[#This Row],[Cliente]],#REF!,TabClienteLocalidade18[[#Headers],[SBDXC-SDX]],#REF!,"ok")</f>
        <v>#REF!</v>
      </c>
      <c r="M371" s="78" t="e">
        <f>SUM(TabClienteLocalidade18[[#This Row],[SBGCL-SCL]:[SBDXC-SDX]])</f>
        <v>#REF!</v>
      </c>
      <c r="N371" s="78" t="e">
        <f>VLOOKUP(#REF!,Tabela20[],4,FALSE)</f>
        <v>#REF!</v>
      </c>
      <c r="O371" s="78"/>
      <c r="P371" s="78" t="str">
        <f>IF(TabClienteLocalidade18[[#This Row],[Cliente]]="","",TabClienteLocalidade18[[#This Row],[Cliente]]&amp;"-"&amp;TabClienteLocalidade18[[#This Row],[Localidade]])</f>
        <v>COMPESA-SIRINHAEM CAP</v>
      </c>
    </row>
    <row r="372" spans="1:16" x14ac:dyDescent="0.25">
      <c r="A372" s="75" t="s">
        <v>1794</v>
      </c>
      <c r="B372" s="79" t="s">
        <v>338</v>
      </c>
      <c r="C372" s="77"/>
      <c r="D372" s="79" t="s">
        <v>1699</v>
      </c>
      <c r="E372" s="76" t="s">
        <v>1244</v>
      </c>
      <c r="F372" s="76"/>
      <c r="G372" s="78" t="e">
        <f>COUNTIFS(#REF!,TabClienteLocalidade18[[#This Row],[Localidade]],#REF!,TabClienteLocalidade18[[#This Row],[Cliente]],#REF!,TabClienteLocalidade18[[#Headers],[SBGCL-SCL]],#REF!,"ok")</f>
        <v>#REF!</v>
      </c>
      <c r="H372" s="78" t="e">
        <f>COUNTIFS(#REF!,TabClienteLocalidade18[[#This Row],[Localidade]],#REF!,TabClienteLocalidade18[[#This Row],[Cliente]],#REF!,TabClienteLocalidade18[[#Headers],[SBDPT-SPT]],#REF!,"ok")</f>
        <v>#REF!</v>
      </c>
      <c r="I372" s="78" t="e">
        <f>COUNTIFS(#REF!,TabClienteLocalidade18[[#This Row],[Localidade]],#REF!,TabClienteLocalidade18[[#This Row],[Cliente]],#REF!,TabClienteLocalidade18[[#Headers],[SBPAC-SPC]],#REF!,"ok")</f>
        <v>#REF!</v>
      </c>
      <c r="J372" s="78" t="e">
        <f>COUNTIFS(#REF!,TabClienteLocalidade18[[#This Row],[Localidade]],#REF!,TabClienteLocalidade18[[#This Row],[Cliente]],#REF!,TabClienteLocalidade18[[#Headers],[SBSEG-MCA]],#REF!,"ok")</f>
        <v>#REF!</v>
      </c>
      <c r="K372" s="78" t="e">
        <f>COUNTIFS(#REF!,TabClienteLocalidade18[[#This Row],[Localidade]],#REF!,TabClienteLocalidade18[[#This Row],[Cliente]],#REF!,TabClienteLocalidade18[[#Headers],[SBDSD-SDS]],#REF!,"ok")</f>
        <v>#REF!</v>
      </c>
      <c r="L372" s="78" t="e">
        <f>COUNTIFS(#REF!,TabClienteLocalidade18[[#This Row],[Localidade]],#REF!,TabClienteLocalidade18[[#This Row],[Cliente]],#REF!,TabClienteLocalidade18[[#Headers],[SBDXC-SDX]],#REF!,"ok")</f>
        <v>#REF!</v>
      </c>
      <c r="M372" s="78" t="e">
        <f>SUM(TabClienteLocalidade18[[#This Row],[SBGCL-SCL]:[SBDXC-SDX]])</f>
        <v>#REF!</v>
      </c>
      <c r="N372" s="78" t="e">
        <f>VLOOKUP(#REF!,Tabela20[],4,FALSE)</f>
        <v>#REF!</v>
      </c>
      <c r="O372" s="78"/>
      <c r="P372" s="78" t="str">
        <f>IF(TabClienteLocalidade18[[#This Row],[Cliente]]="","",TabClienteLocalidade18[[#This Row],[Cliente]]&amp;"-"&amp;TabClienteLocalidade18[[#This Row],[Localidade]])</f>
        <v>COMPESA-STA CRUZ MACHADOS</v>
      </c>
    </row>
    <row r="373" spans="1:16" x14ac:dyDescent="0.25">
      <c r="A373" s="75" t="s">
        <v>1795</v>
      </c>
      <c r="B373" s="79" t="s">
        <v>338</v>
      </c>
      <c r="C373" s="77"/>
      <c r="D373" s="79" t="s">
        <v>1700</v>
      </c>
      <c r="E373" s="76" t="s">
        <v>1244</v>
      </c>
      <c r="F373" s="76"/>
      <c r="G373" s="78" t="e">
        <f>COUNTIFS(#REF!,TabClienteLocalidade18[[#This Row],[Localidade]],#REF!,TabClienteLocalidade18[[#This Row],[Cliente]],#REF!,TabClienteLocalidade18[[#Headers],[SBGCL-SCL]],#REF!,"ok")</f>
        <v>#REF!</v>
      </c>
      <c r="H373" s="78" t="e">
        <f>COUNTIFS(#REF!,TabClienteLocalidade18[[#This Row],[Localidade]],#REF!,TabClienteLocalidade18[[#This Row],[Cliente]],#REF!,TabClienteLocalidade18[[#Headers],[SBDPT-SPT]],#REF!,"ok")</f>
        <v>#REF!</v>
      </c>
      <c r="I373" s="78" t="e">
        <f>COUNTIFS(#REF!,TabClienteLocalidade18[[#This Row],[Localidade]],#REF!,TabClienteLocalidade18[[#This Row],[Cliente]],#REF!,TabClienteLocalidade18[[#Headers],[SBPAC-SPC]],#REF!,"ok")</f>
        <v>#REF!</v>
      </c>
      <c r="J373" s="78" t="e">
        <f>COUNTIFS(#REF!,TabClienteLocalidade18[[#This Row],[Localidade]],#REF!,TabClienteLocalidade18[[#This Row],[Cliente]],#REF!,TabClienteLocalidade18[[#Headers],[SBSEG-MCA]],#REF!,"ok")</f>
        <v>#REF!</v>
      </c>
      <c r="K373" s="78" t="e">
        <f>COUNTIFS(#REF!,TabClienteLocalidade18[[#This Row],[Localidade]],#REF!,TabClienteLocalidade18[[#This Row],[Cliente]],#REF!,TabClienteLocalidade18[[#Headers],[SBDSD-SDS]],#REF!,"ok")</f>
        <v>#REF!</v>
      </c>
      <c r="L373" s="78" t="e">
        <f>COUNTIFS(#REF!,TabClienteLocalidade18[[#This Row],[Localidade]],#REF!,TabClienteLocalidade18[[#This Row],[Cliente]],#REF!,TabClienteLocalidade18[[#Headers],[SBDXC-SDX]],#REF!,"ok")</f>
        <v>#REF!</v>
      </c>
      <c r="M373" s="78" t="e">
        <f>SUM(TabClienteLocalidade18[[#This Row],[SBGCL-SCL]:[SBDXC-SDX]])</f>
        <v>#REF!</v>
      </c>
      <c r="N373" s="78" t="e">
        <f>VLOOKUP(#REF!,Tabela20[],4,FALSE)</f>
        <v>#REF!</v>
      </c>
      <c r="O373" s="78"/>
      <c r="P373" s="78" t="str">
        <f>IF(TabClienteLocalidade18[[#This Row],[Cliente]]="","",TabClienteLocalidade18[[#This Row],[Cliente]]&amp;"-"&amp;TabClienteLocalidade18[[#This Row],[Localidade]])</f>
        <v>COMPESA-STA CRUZ POCO FUNDO I</v>
      </c>
    </row>
    <row r="374" spans="1:16" x14ac:dyDescent="0.25">
      <c r="A374" s="75" t="s">
        <v>1796</v>
      </c>
      <c r="B374" s="79" t="s">
        <v>338</v>
      </c>
      <c r="C374" s="77"/>
      <c r="D374" s="79" t="s">
        <v>1701</v>
      </c>
      <c r="E374" s="76" t="s">
        <v>1244</v>
      </c>
      <c r="F374" s="76"/>
      <c r="G374" s="78" t="e">
        <f>COUNTIFS(#REF!,TabClienteLocalidade18[[#This Row],[Localidade]],#REF!,TabClienteLocalidade18[[#This Row],[Cliente]],#REF!,TabClienteLocalidade18[[#Headers],[SBGCL-SCL]],#REF!,"ok")</f>
        <v>#REF!</v>
      </c>
      <c r="H374" s="78" t="e">
        <f>COUNTIFS(#REF!,TabClienteLocalidade18[[#This Row],[Localidade]],#REF!,TabClienteLocalidade18[[#This Row],[Cliente]],#REF!,TabClienteLocalidade18[[#Headers],[SBDPT-SPT]],#REF!,"ok")</f>
        <v>#REF!</v>
      </c>
      <c r="I374" s="78" t="e">
        <f>COUNTIFS(#REF!,TabClienteLocalidade18[[#This Row],[Localidade]],#REF!,TabClienteLocalidade18[[#This Row],[Cliente]],#REF!,TabClienteLocalidade18[[#Headers],[SBPAC-SPC]],#REF!,"ok")</f>
        <v>#REF!</v>
      </c>
      <c r="J374" s="78" t="e">
        <f>COUNTIFS(#REF!,TabClienteLocalidade18[[#This Row],[Localidade]],#REF!,TabClienteLocalidade18[[#This Row],[Cliente]],#REF!,TabClienteLocalidade18[[#Headers],[SBSEG-MCA]],#REF!,"ok")</f>
        <v>#REF!</v>
      </c>
      <c r="K374" s="78" t="e">
        <f>COUNTIFS(#REF!,TabClienteLocalidade18[[#This Row],[Localidade]],#REF!,TabClienteLocalidade18[[#This Row],[Cliente]],#REF!,TabClienteLocalidade18[[#Headers],[SBDSD-SDS]],#REF!,"ok")</f>
        <v>#REF!</v>
      </c>
      <c r="L374" s="78" t="e">
        <f>COUNTIFS(#REF!,TabClienteLocalidade18[[#This Row],[Localidade]],#REF!,TabClienteLocalidade18[[#This Row],[Cliente]],#REF!,TabClienteLocalidade18[[#Headers],[SBDXC-SDX]],#REF!,"ok")</f>
        <v>#REF!</v>
      </c>
      <c r="M374" s="78" t="e">
        <f>SUM(TabClienteLocalidade18[[#This Row],[SBGCL-SCL]:[SBDXC-SDX]])</f>
        <v>#REF!</v>
      </c>
      <c r="N374" s="78" t="e">
        <f>VLOOKUP(#REF!,Tabela20[],4,FALSE)</f>
        <v>#REF!</v>
      </c>
      <c r="O374" s="78"/>
      <c r="P374" s="78" t="str">
        <f>IF(TabClienteLocalidade18[[#This Row],[Cliente]]="","",TabClienteLocalidade18[[#This Row],[Cliente]]&amp;"-"&amp;TabClienteLocalidade18[[#This Row],[Localidade]])</f>
        <v>COMPESA-SUAPE</v>
      </c>
    </row>
    <row r="375" spans="1:16" x14ac:dyDescent="0.25">
      <c r="A375" s="75" t="s">
        <v>1797</v>
      </c>
      <c r="B375" s="79" t="s">
        <v>338</v>
      </c>
      <c r="C375" s="77"/>
      <c r="D375" s="79" t="s">
        <v>1702</v>
      </c>
      <c r="E375" s="76" t="s">
        <v>1244</v>
      </c>
      <c r="F375" s="76"/>
      <c r="G375" s="78" t="e">
        <f>COUNTIFS(#REF!,TabClienteLocalidade18[[#This Row],[Localidade]],#REF!,TabClienteLocalidade18[[#This Row],[Cliente]],#REF!,TabClienteLocalidade18[[#Headers],[SBGCL-SCL]],#REF!,"ok")</f>
        <v>#REF!</v>
      </c>
      <c r="H375" s="78" t="e">
        <f>COUNTIFS(#REF!,TabClienteLocalidade18[[#This Row],[Localidade]],#REF!,TabClienteLocalidade18[[#This Row],[Cliente]],#REF!,TabClienteLocalidade18[[#Headers],[SBDPT-SPT]],#REF!,"ok")</f>
        <v>#REF!</v>
      </c>
      <c r="I375" s="78" t="e">
        <f>COUNTIFS(#REF!,TabClienteLocalidade18[[#This Row],[Localidade]],#REF!,TabClienteLocalidade18[[#This Row],[Cliente]],#REF!,TabClienteLocalidade18[[#Headers],[SBPAC-SPC]],#REF!,"ok")</f>
        <v>#REF!</v>
      </c>
      <c r="J375" s="78" t="e">
        <f>COUNTIFS(#REF!,TabClienteLocalidade18[[#This Row],[Localidade]],#REF!,TabClienteLocalidade18[[#This Row],[Cliente]],#REF!,TabClienteLocalidade18[[#Headers],[SBSEG-MCA]],#REF!,"ok")</f>
        <v>#REF!</v>
      </c>
      <c r="K375" s="78" t="e">
        <f>COUNTIFS(#REF!,TabClienteLocalidade18[[#This Row],[Localidade]],#REF!,TabClienteLocalidade18[[#This Row],[Cliente]],#REF!,TabClienteLocalidade18[[#Headers],[SBDSD-SDS]],#REF!,"ok")</f>
        <v>#REF!</v>
      </c>
      <c r="L375" s="78" t="e">
        <f>COUNTIFS(#REF!,TabClienteLocalidade18[[#This Row],[Localidade]],#REF!,TabClienteLocalidade18[[#This Row],[Cliente]],#REF!,TabClienteLocalidade18[[#Headers],[SBDXC-SDX]],#REF!,"ok")</f>
        <v>#REF!</v>
      </c>
      <c r="M375" s="78" t="e">
        <f>SUM(TabClienteLocalidade18[[#This Row],[SBGCL-SCL]:[SBDXC-SDX]])</f>
        <v>#REF!</v>
      </c>
      <c r="N375" s="78" t="e">
        <f>VLOOKUP(#REF!,Tabela20[],4,FALSE)</f>
        <v>#REF!</v>
      </c>
      <c r="O375" s="78"/>
      <c r="P375" s="78" t="str">
        <f>IF(TabClienteLocalidade18[[#This Row],[Cliente]]="","",TabClienteLocalidade18[[#This Row],[Cliente]]&amp;"-"&amp;TabClienteLocalidade18[[#This Row],[Localidade]])</f>
        <v>COMPESA-SURUBIM</v>
      </c>
    </row>
    <row r="376" spans="1:16" x14ac:dyDescent="0.25">
      <c r="A376" s="75" t="s">
        <v>1798</v>
      </c>
      <c r="B376" s="79" t="s">
        <v>338</v>
      </c>
      <c r="C376" s="77"/>
      <c r="D376" s="79" t="s">
        <v>1703</v>
      </c>
      <c r="E376" s="76" t="s">
        <v>1244</v>
      </c>
      <c r="F376" s="76"/>
      <c r="G376" s="78" t="e">
        <f>COUNTIFS(#REF!,TabClienteLocalidade18[[#This Row],[Localidade]],#REF!,TabClienteLocalidade18[[#This Row],[Cliente]],#REF!,TabClienteLocalidade18[[#Headers],[SBGCL-SCL]],#REF!,"ok")</f>
        <v>#REF!</v>
      </c>
      <c r="H376" s="78" t="e">
        <f>COUNTIFS(#REF!,TabClienteLocalidade18[[#This Row],[Localidade]],#REF!,TabClienteLocalidade18[[#This Row],[Cliente]],#REF!,TabClienteLocalidade18[[#Headers],[SBDPT-SPT]],#REF!,"ok")</f>
        <v>#REF!</v>
      </c>
      <c r="I376" s="78" t="e">
        <f>COUNTIFS(#REF!,TabClienteLocalidade18[[#This Row],[Localidade]],#REF!,TabClienteLocalidade18[[#This Row],[Cliente]],#REF!,TabClienteLocalidade18[[#Headers],[SBPAC-SPC]],#REF!,"ok")</f>
        <v>#REF!</v>
      </c>
      <c r="J376" s="78" t="e">
        <f>COUNTIFS(#REF!,TabClienteLocalidade18[[#This Row],[Localidade]],#REF!,TabClienteLocalidade18[[#This Row],[Cliente]],#REF!,TabClienteLocalidade18[[#Headers],[SBSEG-MCA]],#REF!,"ok")</f>
        <v>#REF!</v>
      </c>
      <c r="K376" s="78" t="e">
        <f>COUNTIFS(#REF!,TabClienteLocalidade18[[#This Row],[Localidade]],#REF!,TabClienteLocalidade18[[#This Row],[Cliente]],#REF!,TabClienteLocalidade18[[#Headers],[SBDSD-SDS]],#REF!,"ok")</f>
        <v>#REF!</v>
      </c>
      <c r="L376" s="78" t="e">
        <f>COUNTIFS(#REF!,TabClienteLocalidade18[[#This Row],[Localidade]],#REF!,TabClienteLocalidade18[[#This Row],[Cliente]],#REF!,TabClienteLocalidade18[[#Headers],[SBDXC-SDX]],#REF!,"ok")</f>
        <v>#REF!</v>
      </c>
      <c r="M376" s="78" t="e">
        <f>SUM(TabClienteLocalidade18[[#This Row],[SBGCL-SCL]:[SBDXC-SDX]])</f>
        <v>#REF!</v>
      </c>
      <c r="N376" s="78" t="e">
        <f>VLOOKUP(#REF!,Tabela20[],4,FALSE)</f>
        <v>#REF!</v>
      </c>
      <c r="O376" s="78"/>
      <c r="P376" s="78" t="str">
        <f>IF(TabClienteLocalidade18[[#This Row],[Cliente]]="","",TabClienteLocalidade18[[#This Row],[Cliente]]&amp;"-"&amp;TabClienteLocalidade18[[#This Row],[Localidade]])</f>
        <v>COMPESA-SURUBIM EE8</v>
      </c>
    </row>
    <row r="377" spans="1:16" x14ac:dyDescent="0.25">
      <c r="A377" s="75" t="s">
        <v>1799</v>
      </c>
      <c r="B377" s="79" t="s">
        <v>338</v>
      </c>
      <c r="C377" s="77"/>
      <c r="D377" s="79" t="s">
        <v>1704</v>
      </c>
      <c r="E377" s="76" t="s">
        <v>1244</v>
      </c>
      <c r="F377" s="76"/>
      <c r="G377" s="78" t="e">
        <f>COUNTIFS(#REF!,TabClienteLocalidade18[[#This Row],[Localidade]],#REF!,TabClienteLocalidade18[[#This Row],[Cliente]],#REF!,TabClienteLocalidade18[[#Headers],[SBGCL-SCL]],#REF!,"ok")</f>
        <v>#REF!</v>
      </c>
      <c r="H377" s="78" t="e">
        <f>COUNTIFS(#REF!,TabClienteLocalidade18[[#This Row],[Localidade]],#REF!,TabClienteLocalidade18[[#This Row],[Cliente]],#REF!,TabClienteLocalidade18[[#Headers],[SBDPT-SPT]],#REF!,"ok")</f>
        <v>#REF!</v>
      </c>
      <c r="I377" s="78" t="e">
        <f>COUNTIFS(#REF!,TabClienteLocalidade18[[#This Row],[Localidade]],#REF!,TabClienteLocalidade18[[#This Row],[Cliente]],#REF!,TabClienteLocalidade18[[#Headers],[SBPAC-SPC]],#REF!,"ok")</f>
        <v>#REF!</v>
      </c>
      <c r="J377" s="78" t="e">
        <f>COUNTIFS(#REF!,TabClienteLocalidade18[[#This Row],[Localidade]],#REF!,TabClienteLocalidade18[[#This Row],[Cliente]],#REF!,TabClienteLocalidade18[[#Headers],[SBSEG-MCA]],#REF!,"ok")</f>
        <v>#REF!</v>
      </c>
      <c r="K377" s="78" t="e">
        <f>COUNTIFS(#REF!,TabClienteLocalidade18[[#This Row],[Localidade]],#REF!,TabClienteLocalidade18[[#This Row],[Cliente]],#REF!,TabClienteLocalidade18[[#Headers],[SBDSD-SDS]],#REF!,"ok")</f>
        <v>#REF!</v>
      </c>
      <c r="L377" s="78" t="e">
        <f>COUNTIFS(#REF!,TabClienteLocalidade18[[#This Row],[Localidade]],#REF!,TabClienteLocalidade18[[#This Row],[Cliente]],#REF!,TabClienteLocalidade18[[#Headers],[SBDXC-SDX]],#REF!,"ok")</f>
        <v>#REF!</v>
      </c>
      <c r="M377" s="78" t="e">
        <f>SUM(TabClienteLocalidade18[[#This Row],[SBGCL-SCL]:[SBDXC-SDX]])</f>
        <v>#REF!</v>
      </c>
      <c r="N377" s="78" t="e">
        <f>VLOOKUP(#REF!,Tabela20[],4,FALSE)</f>
        <v>#REF!</v>
      </c>
      <c r="O377" s="78"/>
      <c r="P377" s="78" t="str">
        <f>IF(TabClienteLocalidade18[[#This Row],[Cliente]]="","",TabClienteLocalidade18[[#This Row],[Cliente]]&amp;"-"&amp;TabClienteLocalidade18[[#This Row],[Localidade]])</f>
        <v>COMPESA-TAMANDARE NOVA</v>
      </c>
    </row>
    <row r="378" spans="1:16" x14ac:dyDescent="0.25">
      <c r="A378" s="75" t="s">
        <v>1800</v>
      </c>
      <c r="B378" s="79" t="s">
        <v>338</v>
      </c>
      <c r="C378" s="77"/>
      <c r="D378" s="79" t="s">
        <v>1705</v>
      </c>
      <c r="E378" s="76" t="s">
        <v>1244</v>
      </c>
      <c r="F378" s="76"/>
      <c r="G378" s="78" t="e">
        <f>COUNTIFS(#REF!,TabClienteLocalidade18[[#This Row],[Localidade]],#REF!,TabClienteLocalidade18[[#This Row],[Cliente]],#REF!,TabClienteLocalidade18[[#Headers],[SBGCL-SCL]],#REF!,"ok")</f>
        <v>#REF!</v>
      </c>
      <c r="H378" s="78" t="e">
        <f>COUNTIFS(#REF!,TabClienteLocalidade18[[#This Row],[Localidade]],#REF!,TabClienteLocalidade18[[#This Row],[Cliente]],#REF!,TabClienteLocalidade18[[#Headers],[SBDPT-SPT]],#REF!,"ok")</f>
        <v>#REF!</v>
      </c>
      <c r="I378" s="78" t="e">
        <f>COUNTIFS(#REF!,TabClienteLocalidade18[[#This Row],[Localidade]],#REF!,TabClienteLocalidade18[[#This Row],[Cliente]],#REF!,TabClienteLocalidade18[[#Headers],[SBPAC-SPC]],#REF!,"ok")</f>
        <v>#REF!</v>
      </c>
      <c r="J378" s="78" t="e">
        <f>COUNTIFS(#REF!,TabClienteLocalidade18[[#This Row],[Localidade]],#REF!,TabClienteLocalidade18[[#This Row],[Cliente]],#REF!,TabClienteLocalidade18[[#Headers],[SBSEG-MCA]],#REF!,"ok")</f>
        <v>#REF!</v>
      </c>
      <c r="K378" s="78" t="e">
        <f>COUNTIFS(#REF!,TabClienteLocalidade18[[#This Row],[Localidade]],#REF!,TabClienteLocalidade18[[#This Row],[Cliente]],#REF!,TabClienteLocalidade18[[#Headers],[SBDSD-SDS]],#REF!,"ok")</f>
        <v>#REF!</v>
      </c>
      <c r="L378" s="78" t="e">
        <f>COUNTIFS(#REF!,TabClienteLocalidade18[[#This Row],[Localidade]],#REF!,TabClienteLocalidade18[[#This Row],[Cliente]],#REF!,TabClienteLocalidade18[[#Headers],[SBDXC-SDX]],#REF!,"ok")</f>
        <v>#REF!</v>
      </c>
      <c r="M378" s="78" t="e">
        <f>SUM(TabClienteLocalidade18[[#This Row],[SBGCL-SCL]:[SBDXC-SDX]])</f>
        <v>#REF!</v>
      </c>
      <c r="N378" s="78" t="e">
        <f>VLOOKUP(#REF!,Tabela20[],4,FALSE)</f>
        <v>#REF!</v>
      </c>
      <c r="O378" s="78"/>
      <c r="P378" s="78" t="str">
        <f>IF(TabClienteLocalidade18[[#This Row],[Cliente]]="","",TabClienteLocalidade18[[#This Row],[Cliente]]&amp;"-"&amp;TabClienteLocalidade18[[#This Row],[Localidade]])</f>
        <v>COMPESA-TAPACURA</v>
      </c>
    </row>
    <row r="379" spans="1:16" x14ac:dyDescent="0.25">
      <c r="A379" s="75" t="s">
        <v>1801</v>
      </c>
      <c r="B379" s="79" t="s">
        <v>338</v>
      </c>
      <c r="C379" s="77"/>
      <c r="D379" s="79" t="s">
        <v>1706</v>
      </c>
      <c r="E379" s="76" t="s">
        <v>1244</v>
      </c>
      <c r="F379" s="76"/>
      <c r="G379" s="78" t="e">
        <f>COUNTIFS(#REF!,TabClienteLocalidade18[[#This Row],[Localidade]],#REF!,TabClienteLocalidade18[[#This Row],[Cliente]],#REF!,TabClienteLocalidade18[[#Headers],[SBGCL-SCL]],#REF!,"ok")</f>
        <v>#REF!</v>
      </c>
      <c r="H379" s="78" t="e">
        <f>COUNTIFS(#REF!,TabClienteLocalidade18[[#This Row],[Localidade]],#REF!,TabClienteLocalidade18[[#This Row],[Cliente]],#REF!,TabClienteLocalidade18[[#Headers],[SBDPT-SPT]],#REF!,"ok")</f>
        <v>#REF!</v>
      </c>
      <c r="I379" s="78" t="e">
        <f>COUNTIFS(#REF!,TabClienteLocalidade18[[#This Row],[Localidade]],#REF!,TabClienteLocalidade18[[#This Row],[Cliente]],#REF!,TabClienteLocalidade18[[#Headers],[SBPAC-SPC]],#REF!,"ok")</f>
        <v>#REF!</v>
      </c>
      <c r="J379" s="78" t="e">
        <f>COUNTIFS(#REF!,TabClienteLocalidade18[[#This Row],[Localidade]],#REF!,TabClienteLocalidade18[[#This Row],[Cliente]],#REF!,TabClienteLocalidade18[[#Headers],[SBSEG-MCA]],#REF!,"ok")</f>
        <v>#REF!</v>
      </c>
      <c r="K379" s="78" t="e">
        <f>COUNTIFS(#REF!,TabClienteLocalidade18[[#This Row],[Localidade]],#REF!,TabClienteLocalidade18[[#This Row],[Cliente]],#REF!,TabClienteLocalidade18[[#Headers],[SBDSD-SDS]],#REF!,"ok")</f>
        <v>#REF!</v>
      </c>
      <c r="L379" s="78" t="e">
        <f>COUNTIFS(#REF!,TabClienteLocalidade18[[#This Row],[Localidade]],#REF!,TabClienteLocalidade18[[#This Row],[Cliente]],#REF!,TabClienteLocalidade18[[#Headers],[SBDXC-SDX]],#REF!,"ok")</f>
        <v>#REF!</v>
      </c>
      <c r="M379" s="78" t="e">
        <f>SUM(TabClienteLocalidade18[[#This Row],[SBGCL-SCL]:[SBDXC-SDX]])</f>
        <v>#REF!</v>
      </c>
      <c r="N379" s="78" t="e">
        <f>VLOOKUP(#REF!,Tabela20[],4,FALSE)</f>
        <v>#REF!</v>
      </c>
      <c r="O379" s="78"/>
      <c r="P379" s="78" t="str">
        <f>IF(TabClienteLocalidade18[[#This Row],[Cliente]]="","",TabClienteLocalidade18[[#This Row],[Cliente]]&amp;"-"&amp;TabClienteLocalidade18[[#This Row],[Localidade]])</f>
        <v>COMPESA-TAQUARA</v>
      </c>
    </row>
    <row r="380" spans="1:16" x14ac:dyDescent="0.25">
      <c r="A380" s="75" t="s">
        <v>1802</v>
      </c>
      <c r="B380" s="79" t="s">
        <v>338</v>
      </c>
      <c r="C380" s="77"/>
      <c r="D380" s="79" t="s">
        <v>1707</v>
      </c>
      <c r="E380" s="76" t="s">
        <v>1244</v>
      </c>
      <c r="F380" s="76"/>
      <c r="G380" s="78" t="e">
        <f>COUNTIFS(#REF!,TabClienteLocalidade18[[#This Row],[Localidade]],#REF!,TabClienteLocalidade18[[#This Row],[Cliente]],#REF!,TabClienteLocalidade18[[#Headers],[SBGCL-SCL]],#REF!,"ok")</f>
        <v>#REF!</v>
      </c>
      <c r="H380" s="78" t="e">
        <f>COUNTIFS(#REF!,TabClienteLocalidade18[[#This Row],[Localidade]],#REF!,TabClienteLocalidade18[[#This Row],[Cliente]],#REF!,TabClienteLocalidade18[[#Headers],[SBDPT-SPT]],#REF!,"ok")</f>
        <v>#REF!</v>
      </c>
      <c r="I380" s="78" t="e">
        <f>COUNTIFS(#REF!,TabClienteLocalidade18[[#This Row],[Localidade]],#REF!,TabClienteLocalidade18[[#This Row],[Cliente]],#REF!,TabClienteLocalidade18[[#Headers],[SBPAC-SPC]],#REF!,"ok")</f>
        <v>#REF!</v>
      </c>
      <c r="J380" s="78" t="e">
        <f>COUNTIFS(#REF!,TabClienteLocalidade18[[#This Row],[Localidade]],#REF!,TabClienteLocalidade18[[#This Row],[Cliente]],#REF!,TabClienteLocalidade18[[#Headers],[SBSEG-MCA]],#REF!,"ok")</f>
        <v>#REF!</v>
      </c>
      <c r="K380" s="78" t="e">
        <f>COUNTIFS(#REF!,TabClienteLocalidade18[[#This Row],[Localidade]],#REF!,TabClienteLocalidade18[[#This Row],[Cliente]],#REF!,TabClienteLocalidade18[[#Headers],[SBDSD-SDS]],#REF!,"ok")</f>
        <v>#REF!</v>
      </c>
      <c r="L380" s="78" t="e">
        <f>COUNTIFS(#REF!,TabClienteLocalidade18[[#This Row],[Localidade]],#REF!,TabClienteLocalidade18[[#This Row],[Cliente]],#REF!,TabClienteLocalidade18[[#Headers],[SBDXC-SDX]],#REF!,"ok")</f>
        <v>#REF!</v>
      </c>
      <c r="M380" s="78" t="e">
        <f>SUM(TabClienteLocalidade18[[#This Row],[SBGCL-SCL]:[SBDXC-SDX]])</f>
        <v>#REF!</v>
      </c>
      <c r="N380" s="78" t="e">
        <f>VLOOKUP(#REF!,Tabela20[],4,FALSE)</f>
        <v>#REF!</v>
      </c>
      <c r="O380" s="78"/>
      <c r="P380" s="78" t="str">
        <f>IF(TabClienteLocalidade18[[#This Row],[Cliente]]="","",TabClienteLocalidade18[[#This Row],[Cliente]]&amp;"-"&amp;TabClienteLocalidade18[[#This Row],[Localidade]])</f>
        <v>COMPESA-TIMBAUBA</v>
      </c>
    </row>
    <row r="381" spans="1:16" x14ac:dyDescent="0.25">
      <c r="A381" s="75" t="s">
        <v>1803</v>
      </c>
      <c r="B381" s="79" t="s">
        <v>338</v>
      </c>
      <c r="C381" s="77"/>
      <c r="D381" s="79" t="s">
        <v>1708</v>
      </c>
      <c r="E381" s="76" t="s">
        <v>1244</v>
      </c>
      <c r="F381" s="76"/>
      <c r="G381" s="78" t="e">
        <f>COUNTIFS(#REF!,TabClienteLocalidade18[[#This Row],[Localidade]],#REF!,TabClienteLocalidade18[[#This Row],[Cliente]],#REF!,TabClienteLocalidade18[[#Headers],[SBGCL-SCL]],#REF!,"ok")</f>
        <v>#REF!</v>
      </c>
      <c r="H381" s="78" t="e">
        <f>COUNTIFS(#REF!,TabClienteLocalidade18[[#This Row],[Localidade]],#REF!,TabClienteLocalidade18[[#This Row],[Cliente]],#REF!,TabClienteLocalidade18[[#Headers],[SBDPT-SPT]],#REF!,"ok")</f>
        <v>#REF!</v>
      </c>
      <c r="I381" s="78" t="e">
        <f>COUNTIFS(#REF!,TabClienteLocalidade18[[#This Row],[Localidade]],#REF!,TabClienteLocalidade18[[#This Row],[Cliente]],#REF!,TabClienteLocalidade18[[#Headers],[SBPAC-SPC]],#REF!,"ok")</f>
        <v>#REF!</v>
      </c>
      <c r="J381" s="78" t="e">
        <f>COUNTIFS(#REF!,TabClienteLocalidade18[[#This Row],[Localidade]],#REF!,TabClienteLocalidade18[[#This Row],[Cliente]],#REF!,TabClienteLocalidade18[[#Headers],[SBSEG-MCA]],#REF!,"ok")</f>
        <v>#REF!</v>
      </c>
      <c r="K381" s="78" t="e">
        <f>COUNTIFS(#REF!,TabClienteLocalidade18[[#This Row],[Localidade]],#REF!,TabClienteLocalidade18[[#This Row],[Cliente]],#REF!,TabClienteLocalidade18[[#Headers],[SBDSD-SDS]],#REF!,"ok")</f>
        <v>#REF!</v>
      </c>
      <c r="L381" s="78" t="e">
        <f>COUNTIFS(#REF!,TabClienteLocalidade18[[#This Row],[Localidade]],#REF!,TabClienteLocalidade18[[#This Row],[Cliente]],#REF!,TabClienteLocalidade18[[#Headers],[SBDXC-SDX]],#REF!,"ok")</f>
        <v>#REF!</v>
      </c>
      <c r="M381" s="78" t="e">
        <f>SUM(TabClienteLocalidade18[[#This Row],[SBGCL-SCL]:[SBDXC-SDX]])</f>
        <v>#REF!</v>
      </c>
      <c r="N381" s="78" t="e">
        <f>VLOOKUP(#REF!,Tabela20[],4,FALSE)</f>
        <v>#REF!</v>
      </c>
      <c r="O381" s="78"/>
      <c r="P381" s="78" t="str">
        <f>IF(TabClienteLocalidade18[[#This Row],[Cliente]]="","",TabClienteLocalidade18[[#This Row],[Cliente]]&amp;"-"&amp;TabClienteLocalidade18[[#This Row],[Localidade]])</f>
        <v>COMPESA-TORITAMA</v>
      </c>
    </row>
    <row r="382" spans="1:16" x14ac:dyDescent="0.25">
      <c r="A382" s="75" t="s">
        <v>1804</v>
      </c>
      <c r="B382" s="79" t="s">
        <v>338</v>
      </c>
      <c r="C382" s="77"/>
      <c r="D382" s="79" t="s">
        <v>1709</v>
      </c>
      <c r="E382" s="76" t="s">
        <v>1244</v>
      </c>
      <c r="F382" s="76"/>
      <c r="G382" s="78" t="e">
        <f>COUNTIFS(#REF!,TabClienteLocalidade18[[#This Row],[Localidade]],#REF!,TabClienteLocalidade18[[#This Row],[Cliente]],#REF!,TabClienteLocalidade18[[#Headers],[SBGCL-SCL]],#REF!,"ok")</f>
        <v>#REF!</v>
      </c>
      <c r="H382" s="78" t="e">
        <f>COUNTIFS(#REF!,TabClienteLocalidade18[[#This Row],[Localidade]],#REF!,TabClienteLocalidade18[[#This Row],[Cliente]],#REF!,TabClienteLocalidade18[[#Headers],[SBDPT-SPT]],#REF!,"ok")</f>
        <v>#REF!</v>
      </c>
      <c r="I382" s="78" t="e">
        <f>COUNTIFS(#REF!,TabClienteLocalidade18[[#This Row],[Localidade]],#REF!,TabClienteLocalidade18[[#This Row],[Cliente]],#REF!,TabClienteLocalidade18[[#Headers],[SBPAC-SPC]],#REF!,"ok")</f>
        <v>#REF!</v>
      </c>
      <c r="J382" s="78" t="e">
        <f>COUNTIFS(#REF!,TabClienteLocalidade18[[#This Row],[Localidade]],#REF!,TabClienteLocalidade18[[#This Row],[Cliente]],#REF!,TabClienteLocalidade18[[#Headers],[SBSEG-MCA]],#REF!,"ok")</f>
        <v>#REF!</v>
      </c>
      <c r="K382" s="78" t="e">
        <f>COUNTIFS(#REF!,TabClienteLocalidade18[[#This Row],[Localidade]],#REF!,TabClienteLocalidade18[[#This Row],[Cliente]],#REF!,TabClienteLocalidade18[[#Headers],[SBDSD-SDS]],#REF!,"ok")</f>
        <v>#REF!</v>
      </c>
      <c r="L382" s="78" t="e">
        <f>COUNTIFS(#REF!,TabClienteLocalidade18[[#This Row],[Localidade]],#REF!,TabClienteLocalidade18[[#This Row],[Cliente]],#REF!,TabClienteLocalidade18[[#Headers],[SBDXC-SDX]],#REF!,"ok")</f>
        <v>#REF!</v>
      </c>
      <c r="M382" s="78" t="e">
        <f>SUM(TabClienteLocalidade18[[#This Row],[SBGCL-SCL]:[SBDXC-SDX]])</f>
        <v>#REF!</v>
      </c>
      <c r="N382" s="78" t="e">
        <f>VLOOKUP(#REF!,Tabela20[],4,FALSE)</f>
        <v>#REF!</v>
      </c>
      <c r="O382" s="78"/>
      <c r="P382" s="78" t="str">
        <f>IF(TabClienteLocalidade18[[#This Row],[Cliente]]="","",TabClienteLocalidade18[[#This Row],[Cliente]]&amp;"-"&amp;TabClienteLocalidade18[[#This Row],[Localidade]])</f>
        <v>COMPESA-VARZEA DO UNA</v>
      </c>
    </row>
    <row r="383" spans="1:16" x14ac:dyDescent="0.25">
      <c r="A383" s="75" t="s">
        <v>1805</v>
      </c>
      <c r="B383" s="79" t="s">
        <v>338</v>
      </c>
      <c r="C383" s="77"/>
      <c r="D383" s="79" t="s">
        <v>1710</v>
      </c>
      <c r="E383" s="76" t="s">
        <v>1244</v>
      </c>
      <c r="F383" s="76"/>
      <c r="G383" s="78" t="e">
        <f>COUNTIFS(#REF!,TabClienteLocalidade18[[#This Row],[Localidade]],#REF!,TabClienteLocalidade18[[#This Row],[Cliente]],#REF!,TabClienteLocalidade18[[#Headers],[SBGCL-SCL]],#REF!,"ok")</f>
        <v>#REF!</v>
      </c>
      <c r="H383" s="78" t="e">
        <f>COUNTIFS(#REF!,TabClienteLocalidade18[[#This Row],[Localidade]],#REF!,TabClienteLocalidade18[[#This Row],[Cliente]],#REF!,TabClienteLocalidade18[[#Headers],[SBDPT-SPT]],#REF!,"ok")</f>
        <v>#REF!</v>
      </c>
      <c r="I383" s="78" t="e">
        <f>COUNTIFS(#REF!,TabClienteLocalidade18[[#This Row],[Localidade]],#REF!,TabClienteLocalidade18[[#This Row],[Cliente]],#REF!,TabClienteLocalidade18[[#Headers],[SBPAC-SPC]],#REF!,"ok")</f>
        <v>#REF!</v>
      </c>
      <c r="J383" s="78" t="e">
        <f>COUNTIFS(#REF!,TabClienteLocalidade18[[#This Row],[Localidade]],#REF!,TabClienteLocalidade18[[#This Row],[Cliente]],#REF!,TabClienteLocalidade18[[#Headers],[SBSEG-MCA]],#REF!,"ok")</f>
        <v>#REF!</v>
      </c>
      <c r="K383" s="78" t="e">
        <f>COUNTIFS(#REF!,TabClienteLocalidade18[[#This Row],[Localidade]],#REF!,TabClienteLocalidade18[[#This Row],[Cliente]],#REF!,TabClienteLocalidade18[[#Headers],[SBDSD-SDS]],#REF!,"ok")</f>
        <v>#REF!</v>
      </c>
      <c r="L383" s="78" t="e">
        <f>COUNTIFS(#REF!,TabClienteLocalidade18[[#This Row],[Localidade]],#REF!,TabClienteLocalidade18[[#This Row],[Cliente]],#REF!,TabClienteLocalidade18[[#Headers],[SBDXC-SDX]],#REF!,"ok")</f>
        <v>#REF!</v>
      </c>
      <c r="M383" s="78" t="e">
        <f>SUM(TabClienteLocalidade18[[#This Row],[SBGCL-SCL]:[SBDXC-SDX]])</f>
        <v>#REF!</v>
      </c>
      <c r="N383" s="78" t="e">
        <f>VLOOKUP(#REF!,Tabela20[],4,FALSE)</f>
        <v>#REF!</v>
      </c>
      <c r="O383" s="78"/>
      <c r="P383" s="78" t="str">
        <f>IF(TabClienteLocalidade18[[#This Row],[Cliente]]="","",TabClienteLocalidade18[[#This Row],[Cliente]]&amp;"-"&amp;TabClienteLocalidade18[[#This Row],[Localidade]])</f>
        <v>COMPESA-VENTUROSA</v>
      </c>
    </row>
    <row r="384" spans="1:16" x14ac:dyDescent="0.25">
      <c r="A384" s="75" t="s">
        <v>1806</v>
      </c>
      <c r="B384" s="79" t="s">
        <v>338</v>
      </c>
      <c r="C384" s="77"/>
      <c r="D384" s="79" t="s">
        <v>1711</v>
      </c>
      <c r="E384" s="76" t="s">
        <v>1244</v>
      </c>
      <c r="F384" s="76"/>
      <c r="G384" s="78" t="e">
        <f>COUNTIFS(#REF!,TabClienteLocalidade18[[#This Row],[Localidade]],#REF!,TabClienteLocalidade18[[#This Row],[Cliente]],#REF!,TabClienteLocalidade18[[#Headers],[SBGCL-SCL]],#REF!,"ok")</f>
        <v>#REF!</v>
      </c>
      <c r="H384" s="78" t="e">
        <f>COUNTIFS(#REF!,TabClienteLocalidade18[[#This Row],[Localidade]],#REF!,TabClienteLocalidade18[[#This Row],[Cliente]],#REF!,TabClienteLocalidade18[[#Headers],[SBDPT-SPT]],#REF!,"ok")</f>
        <v>#REF!</v>
      </c>
      <c r="I384" s="78" t="e">
        <f>COUNTIFS(#REF!,TabClienteLocalidade18[[#This Row],[Localidade]],#REF!,TabClienteLocalidade18[[#This Row],[Cliente]],#REF!,TabClienteLocalidade18[[#Headers],[SBPAC-SPC]],#REF!,"ok")</f>
        <v>#REF!</v>
      </c>
      <c r="J384" s="78" t="e">
        <f>COUNTIFS(#REF!,TabClienteLocalidade18[[#This Row],[Localidade]],#REF!,TabClienteLocalidade18[[#This Row],[Cliente]],#REF!,TabClienteLocalidade18[[#Headers],[SBSEG-MCA]],#REF!,"ok")</f>
        <v>#REF!</v>
      </c>
      <c r="K384" s="78" t="e">
        <f>COUNTIFS(#REF!,TabClienteLocalidade18[[#This Row],[Localidade]],#REF!,TabClienteLocalidade18[[#This Row],[Cliente]],#REF!,TabClienteLocalidade18[[#Headers],[SBDSD-SDS]],#REF!,"ok")</f>
        <v>#REF!</v>
      </c>
      <c r="L384" s="78" t="e">
        <f>COUNTIFS(#REF!,TabClienteLocalidade18[[#This Row],[Localidade]],#REF!,TabClienteLocalidade18[[#This Row],[Cliente]],#REF!,TabClienteLocalidade18[[#Headers],[SBDXC-SDX]],#REF!,"ok")</f>
        <v>#REF!</v>
      </c>
      <c r="M384" s="78" t="e">
        <f>SUM(TabClienteLocalidade18[[#This Row],[SBGCL-SCL]:[SBDXC-SDX]])</f>
        <v>#REF!</v>
      </c>
      <c r="N384" s="78" t="e">
        <f>VLOOKUP(#REF!,Tabela20[],4,FALSE)</f>
        <v>#REF!</v>
      </c>
      <c r="O384" s="78"/>
      <c r="P384" s="78" t="str">
        <f>IF(TabClienteLocalidade18[[#This Row],[Cliente]]="","",TabClienteLocalidade18[[#This Row],[Cliente]]&amp;"-"&amp;TabClienteLocalidade18[[#This Row],[Localidade]])</f>
        <v>COMPESA-VERTENTES EE 9</v>
      </c>
    </row>
    <row r="385" spans="1:16" x14ac:dyDescent="0.25">
      <c r="A385" s="75" t="s">
        <v>1807</v>
      </c>
      <c r="B385" s="79" t="s">
        <v>338</v>
      </c>
      <c r="C385" s="77"/>
      <c r="D385" s="79" t="s">
        <v>1712</v>
      </c>
      <c r="E385" s="76" t="s">
        <v>1244</v>
      </c>
      <c r="F385" s="76"/>
      <c r="G385" s="78" t="e">
        <f>COUNTIFS(#REF!,TabClienteLocalidade18[[#This Row],[Localidade]],#REF!,TabClienteLocalidade18[[#This Row],[Cliente]],#REF!,TabClienteLocalidade18[[#Headers],[SBGCL-SCL]],#REF!,"ok")</f>
        <v>#REF!</v>
      </c>
      <c r="H385" s="78" t="e">
        <f>COUNTIFS(#REF!,TabClienteLocalidade18[[#This Row],[Localidade]],#REF!,TabClienteLocalidade18[[#This Row],[Cliente]],#REF!,TabClienteLocalidade18[[#Headers],[SBDPT-SPT]],#REF!,"ok")</f>
        <v>#REF!</v>
      </c>
      <c r="I385" s="78" t="e">
        <f>COUNTIFS(#REF!,TabClienteLocalidade18[[#This Row],[Localidade]],#REF!,TabClienteLocalidade18[[#This Row],[Cliente]],#REF!,TabClienteLocalidade18[[#Headers],[SBPAC-SPC]],#REF!,"ok")</f>
        <v>#REF!</v>
      </c>
      <c r="J385" s="78" t="e">
        <f>COUNTIFS(#REF!,TabClienteLocalidade18[[#This Row],[Localidade]],#REF!,TabClienteLocalidade18[[#This Row],[Cliente]],#REF!,TabClienteLocalidade18[[#Headers],[SBSEG-MCA]],#REF!,"ok")</f>
        <v>#REF!</v>
      </c>
      <c r="K385" s="78" t="e">
        <f>COUNTIFS(#REF!,TabClienteLocalidade18[[#This Row],[Localidade]],#REF!,TabClienteLocalidade18[[#This Row],[Cliente]],#REF!,TabClienteLocalidade18[[#Headers],[SBDSD-SDS]],#REF!,"ok")</f>
        <v>#REF!</v>
      </c>
      <c r="L385" s="78" t="e">
        <f>COUNTIFS(#REF!,TabClienteLocalidade18[[#This Row],[Localidade]],#REF!,TabClienteLocalidade18[[#This Row],[Cliente]],#REF!,TabClienteLocalidade18[[#Headers],[SBDXC-SDX]],#REF!,"ok")</f>
        <v>#REF!</v>
      </c>
      <c r="M385" s="78" t="e">
        <f>SUM(TabClienteLocalidade18[[#This Row],[SBGCL-SCL]:[SBDXC-SDX]])</f>
        <v>#REF!</v>
      </c>
      <c r="N385" s="78" t="e">
        <f>VLOOKUP(#REF!,Tabela20[],4,FALSE)</f>
        <v>#REF!</v>
      </c>
      <c r="O385" s="78"/>
      <c r="P385" s="78" t="str">
        <f>IF(TabClienteLocalidade18[[#This Row],[Cliente]]="","",TabClienteLocalidade18[[#This Row],[Cliente]]&amp;"-"&amp;TabClienteLocalidade18[[#This Row],[Localidade]])</f>
        <v>COMPESA-VERTENTES EE8</v>
      </c>
    </row>
    <row r="386" spans="1:16" x14ac:dyDescent="0.25">
      <c r="A386" s="75" t="s">
        <v>1808</v>
      </c>
      <c r="B386" s="79" t="s">
        <v>338</v>
      </c>
      <c r="C386" s="77"/>
      <c r="D386" s="79" t="s">
        <v>1713</v>
      </c>
      <c r="E386" s="76" t="s">
        <v>1244</v>
      </c>
      <c r="F386" s="76"/>
      <c r="G386" s="78" t="e">
        <f>COUNTIFS(#REF!,TabClienteLocalidade18[[#This Row],[Localidade]],#REF!,TabClienteLocalidade18[[#This Row],[Cliente]],#REF!,TabClienteLocalidade18[[#Headers],[SBGCL-SCL]],#REF!,"ok")</f>
        <v>#REF!</v>
      </c>
      <c r="H386" s="78" t="e">
        <f>COUNTIFS(#REF!,TabClienteLocalidade18[[#This Row],[Localidade]],#REF!,TabClienteLocalidade18[[#This Row],[Cliente]],#REF!,TabClienteLocalidade18[[#Headers],[SBDPT-SPT]],#REF!,"ok")</f>
        <v>#REF!</v>
      </c>
      <c r="I386" s="78" t="e">
        <f>COUNTIFS(#REF!,TabClienteLocalidade18[[#This Row],[Localidade]],#REF!,TabClienteLocalidade18[[#This Row],[Cliente]],#REF!,TabClienteLocalidade18[[#Headers],[SBPAC-SPC]],#REF!,"ok")</f>
        <v>#REF!</v>
      </c>
      <c r="J386" s="78" t="e">
        <f>COUNTIFS(#REF!,TabClienteLocalidade18[[#This Row],[Localidade]],#REF!,TabClienteLocalidade18[[#This Row],[Cliente]],#REF!,TabClienteLocalidade18[[#Headers],[SBSEG-MCA]],#REF!,"ok")</f>
        <v>#REF!</v>
      </c>
      <c r="K386" s="78" t="e">
        <f>COUNTIFS(#REF!,TabClienteLocalidade18[[#This Row],[Localidade]],#REF!,TabClienteLocalidade18[[#This Row],[Cliente]],#REF!,TabClienteLocalidade18[[#Headers],[SBDSD-SDS]],#REF!,"ok")</f>
        <v>#REF!</v>
      </c>
      <c r="L386" s="78" t="e">
        <f>COUNTIFS(#REF!,TabClienteLocalidade18[[#This Row],[Localidade]],#REF!,TabClienteLocalidade18[[#This Row],[Cliente]],#REF!,TabClienteLocalidade18[[#Headers],[SBDXC-SDX]],#REF!,"ok")</f>
        <v>#REF!</v>
      </c>
      <c r="M386" s="78" t="e">
        <f>SUM(TabClienteLocalidade18[[#This Row],[SBGCL-SCL]:[SBDXC-SDX]])</f>
        <v>#REF!</v>
      </c>
      <c r="N386" s="78" t="e">
        <f>VLOOKUP(#REF!,Tabela20[],4,FALSE)</f>
        <v>#REF!</v>
      </c>
      <c r="O386" s="78"/>
      <c r="P386" s="78" t="str">
        <f>IF(TabClienteLocalidade18[[#This Row],[Cliente]]="","",TabClienteLocalidade18[[#This Row],[Cliente]]&amp;"-"&amp;TabClienteLocalidade18[[#This Row],[Localidade]])</f>
        <v>COMPESA-VITORIA</v>
      </c>
    </row>
    <row r="387" spans="1:16" x14ac:dyDescent="0.25">
      <c r="A387" s="75" t="s">
        <v>1276</v>
      </c>
      <c r="B387" s="80" t="s">
        <v>339</v>
      </c>
      <c r="C387" s="5"/>
      <c r="D387" s="19" t="s">
        <v>1283</v>
      </c>
      <c r="E387" s="76" t="s">
        <v>3610</v>
      </c>
      <c r="F387" s="76"/>
      <c r="G387" s="24" t="e">
        <f>COUNTIFS(#REF!,TabClienteLocalidade18[[#This Row],[Localidade]],#REF!,TabClienteLocalidade18[[#This Row],[Cliente]],#REF!,TabClienteLocalidade18[[#Headers],[SBGCL-SCL]],#REF!,"ok")</f>
        <v>#REF!</v>
      </c>
      <c r="H387" s="24" t="e">
        <f>COUNTIFS(#REF!,TabClienteLocalidade18[[#This Row],[Localidade]],#REF!,TabClienteLocalidade18[[#This Row],[Cliente]],#REF!,TabClienteLocalidade18[[#Headers],[SBDPT-SPT]],#REF!,"ok")</f>
        <v>#REF!</v>
      </c>
      <c r="I387" s="24" t="e">
        <f>COUNTIFS(#REF!,TabClienteLocalidade18[[#This Row],[Localidade]],#REF!,TabClienteLocalidade18[[#This Row],[Cliente]],#REF!,TabClienteLocalidade18[[#Headers],[SBPAC-SPC]],#REF!,"ok")</f>
        <v>#REF!</v>
      </c>
      <c r="J387" s="24" t="e">
        <f>COUNTIFS(#REF!,TabClienteLocalidade18[[#This Row],[Localidade]],#REF!,TabClienteLocalidade18[[#This Row],[Cliente]],#REF!,TabClienteLocalidade18[[#Headers],[SBSEG-MCA]],#REF!,"ok")</f>
        <v>#REF!</v>
      </c>
      <c r="K387" s="24" t="e">
        <f>COUNTIFS(#REF!,TabClienteLocalidade18[[#This Row],[Localidade]],#REF!,TabClienteLocalidade18[[#This Row],[Cliente]],#REF!,TabClienteLocalidade18[[#Headers],[SBDSD-SDS]],#REF!,"ok")</f>
        <v>#REF!</v>
      </c>
      <c r="L387" s="24" t="e">
        <f>COUNTIFS(#REF!,TabClienteLocalidade18[[#This Row],[Localidade]],#REF!,TabClienteLocalidade18[[#This Row],[Cliente]],#REF!,TabClienteLocalidade18[[#Headers],[SBDXC-SDX]],#REF!,"ok")</f>
        <v>#REF!</v>
      </c>
      <c r="M387" s="24" t="e">
        <f>SUM(TabClienteLocalidade18[[#This Row],[SBGCL-SCL]:[SBDXC-SDX]])</f>
        <v>#REF!</v>
      </c>
      <c r="N387" s="24" t="e">
        <f>VLOOKUP(#REF!,Tabela20[],4,FALSE)</f>
        <v>#REF!</v>
      </c>
      <c r="O387" s="24"/>
      <c r="P387" s="24" t="str">
        <f>IF(TabClienteLocalidade18[[#This Row],[Cliente]]="","",TabClienteLocalidade18[[#This Row],[Cliente]]&amp;"-"&amp;TabClienteLocalidade18[[#This Row],[Localidade]])</f>
        <v>DESO-ITABAIANA</v>
      </c>
    </row>
    <row r="388" spans="1:16" x14ac:dyDescent="0.25">
      <c r="A388" s="75" t="s">
        <v>1270</v>
      </c>
      <c r="B388" s="80" t="s">
        <v>339</v>
      </c>
      <c r="C388" s="80"/>
      <c r="D388" s="19" t="s">
        <v>1284</v>
      </c>
      <c r="E388" s="76" t="s">
        <v>3610</v>
      </c>
      <c r="F388" s="76"/>
      <c r="G388" s="81" t="e">
        <f>COUNTIFS(#REF!,TabClienteLocalidade18[[#This Row],[Localidade]],#REF!,TabClienteLocalidade18[[#This Row],[Cliente]],#REF!,TabClienteLocalidade18[[#Headers],[SBGCL-SCL]],#REF!,"ok")</f>
        <v>#REF!</v>
      </c>
      <c r="H388" s="81" t="e">
        <f>COUNTIFS(#REF!,TabClienteLocalidade18[[#This Row],[Localidade]],#REF!,TabClienteLocalidade18[[#This Row],[Cliente]],#REF!,TabClienteLocalidade18[[#Headers],[SBDPT-SPT]],#REF!,"ok")</f>
        <v>#REF!</v>
      </c>
      <c r="I388" s="81" t="e">
        <f>COUNTIFS(#REF!,TabClienteLocalidade18[[#This Row],[Localidade]],#REF!,TabClienteLocalidade18[[#This Row],[Cliente]],#REF!,TabClienteLocalidade18[[#Headers],[SBPAC-SPC]],#REF!,"ok")</f>
        <v>#REF!</v>
      </c>
      <c r="J388" s="81" t="e">
        <f>COUNTIFS(#REF!,TabClienteLocalidade18[[#This Row],[Localidade]],#REF!,TabClienteLocalidade18[[#This Row],[Cliente]],#REF!,TabClienteLocalidade18[[#Headers],[SBSEG-MCA]],#REF!,"ok")</f>
        <v>#REF!</v>
      </c>
      <c r="K388" s="81" t="e">
        <f>COUNTIFS(#REF!,TabClienteLocalidade18[[#This Row],[Localidade]],#REF!,TabClienteLocalidade18[[#This Row],[Cliente]],#REF!,TabClienteLocalidade18[[#Headers],[SBDSD-SDS]],#REF!,"ok")</f>
        <v>#REF!</v>
      </c>
      <c r="L388" s="81" t="e">
        <f>COUNTIFS(#REF!,TabClienteLocalidade18[[#This Row],[Localidade]],#REF!,TabClienteLocalidade18[[#This Row],[Cliente]],#REF!,TabClienteLocalidade18[[#Headers],[SBDXC-SDX]],#REF!,"ok")</f>
        <v>#REF!</v>
      </c>
      <c r="M388" s="81" t="e">
        <f>SUM(TabClienteLocalidade18[[#This Row],[SBGCL-SCL]:[SBDXC-SDX]])</f>
        <v>#REF!</v>
      </c>
      <c r="N388" s="81" t="e">
        <f>VLOOKUP(#REF!,Tabela20[],4,FALSE)</f>
        <v>#REF!</v>
      </c>
      <c r="O388" s="81"/>
      <c r="P388" s="24" t="str">
        <f>IF(TabClienteLocalidade18[[#This Row],[Cliente]]="","",TabClienteLocalidade18[[#This Row],[Cliente]]&amp;"-"&amp;TabClienteLocalidade18[[#This Row],[Localidade]])</f>
        <v>DESO-LAGARTO</v>
      </c>
    </row>
    <row r="389" spans="1:16" x14ac:dyDescent="0.25">
      <c r="A389" s="75" t="s">
        <v>1269</v>
      </c>
      <c r="B389" s="80" t="s">
        <v>339</v>
      </c>
      <c r="C389" s="80"/>
      <c r="D389" s="19" t="s">
        <v>1285</v>
      </c>
      <c r="E389" s="76" t="s">
        <v>3610</v>
      </c>
      <c r="F389" s="76"/>
      <c r="G389" s="81" t="e">
        <f>COUNTIFS(#REF!,TabClienteLocalidade18[[#This Row],[Localidade]],#REF!,TabClienteLocalidade18[[#This Row],[Cliente]],#REF!,TabClienteLocalidade18[[#Headers],[SBGCL-SCL]],#REF!,"ok")</f>
        <v>#REF!</v>
      </c>
      <c r="H389" s="81" t="e">
        <f>COUNTIFS(#REF!,TabClienteLocalidade18[[#This Row],[Localidade]],#REF!,TabClienteLocalidade18[[#This Row],[Cliente]],#REF!,TabClienteLocalidade18[[#Headers],[SBDPT-SPT]],#REF!,"ok")</f>
        <v>#REF!</v>
      </c>
      <c r="I389" s="81" t="e">
        <f>COUNTIFS(#REF!,TabClienteLocalidade18[[#This Row],[Localidade]],#REF!,TabClienteLocalidade18[[#This Row],[Cliente]],#REF!,TabClienteLocalidade18[[#Headers],[SBPAC-SPC]],#REF!,"ok")</f>
        <v>#REF!</v>
      </c>
      <c r="J389" s="81" t="e">
        <f>COUNTIFS(#REF!,TabClienteLocalidade18[[#This Row],[Localidade]],#REF!,TabClienteLocalidade18[[#This Row],[Cliente]],#REF!,TabClienteLocalidade18[[#Headers],[SBSEG-MCA]],#REF!,"ok")</f>
        <v>#REF!</v>
      </c>
      <c r="K389" s="81" t="e">
        <f>COUNTIFS(#REF!,TabClienteLocalidade18[[#This Row],[Localidade]],#REF!,TabClienteLocalidade18[[#This Row],[Cliente]],#REF!,TabClienteLocalidade18[[#Headers],[SBDSD-SDS]],#REF!,"ok")</f>
        <v>#REF!</v>
      </c>
      <c r="L389" s="81" t="e">
        <f>COUNTIFS(#REF!,TabClienteLocalidade18[[#This Row],[Localidade]],#REF!,TabClienteLocalidade18[[#This Row],[Cliente]],#REF!,TabClienteLocalidade18[[#Headers],[SBDXC-SDX]],#REF!,"ok")</f>
        <v>#REF!</v>
      </c>
      <c r="M389" s="81" t="e">
        <f>SUM(TabClienteLocalidade18[[#This Row],[SBGCL-SCL]:[SBDXC-SDX]])</f>
        <v>#REF!</v>
      </c>
      <c r="N389" s="81" t="e">
        <f>VLOOKUP(#REF!,Tabela20[],4,FALSE)</f>
        <v>#REF!</v>
      </c>
      <c r="O389" s="81"/>
      <c r="P389" s="24" t="str">
        <f>IF(TabClienteLocalidade18[[#This Row],[Cliente]]="","",TabClienteLocalidade18[[#This Row],[Cliente]]&amp;"-"&amp;TabClienteLocalidade18[[#This Row],[Localidade]])</f>
        <v>DESO-TOBIAS BARRETO</v>
      </c>
    </row>
    <row r="390" spans="1:16" x14ac:dyDescent="0.25">
      <c r="A390" s="2" t="s">
        <v>560</v>
      </c>
      <c r="B390" s="5" t="s">
        <v>408</v>
      </c>
      <c r="C390" s="5"/>
      <c r="D390" s="19" t="s">
        <v>490</v>
      </c>
      <c r="E390" s="76" t="s">
        <v>1244</v>
      </c>
      <c r="F390" s="76"/>
      <c r="G390" s="24" t="e">
        <f>COUNTIFS(#REF!,TabClienteLocalidade18[[#This Row],[Localidade]],#REF!,TabClienteLocalidade18[[#This Row],[Cliente]],#REF!,TabClienteLocalidade18[[#Headers],[SBGCL-SCL]],#REF!,"ok")</f>
        <v>#REF!</v>
      </c>
      <c r="H390" s="5" t="e">
        <f>COUNTIFS(#REF!,TabClienteLocalidade18[[#This Row],[Localidade]],#REF!,TabClienteLocalidade18[[#This Row],[Cliente]],#REF!,TabClienteLocalidade18[[#Headers],[SBDPT-SPT]],#REF!,"ok")</f>
        <v>#REF!</v>
      </c>
      <c r="I390" s="5" t="e">
        <f>COUNTIFS(#REF!,TabClienteLocalidade18[[#This Row],[Localidade]],#REF!,TabClienteLocalidade18[[#This Row],[Cliente]],#REF!,TabClienteLocalidade18[[#Headers],[SBPAC-SPC]],#REF!,"ok")</f>
        <v>#REF!</v>
      </c>
      <c r="J390" s="5" t="e">
        <f>COUNTIFS(#REF!,TabClienteLocalidade18[[#This Row],[Localidade]],#REF!,TabClienteLocalidade18[[#This Row],[Cliente]],#REF!,TabClienteLocalidade18[[#Headers],[SBSEG-MCA]],#REF!,"ok")</f>
        <v>#REF!</v>
      </c>
      <c r="K390" s="5" t="e">
        <f>COUNTIFS(#REF!,TabClienteLocalidade18[[#This Row],[Localidade]],#REF!,TabClienteLocalidade18[[#This Row],[Cliente]],#REF!,TabClienteLocalidade18[[#Headers],[SBDSD-SDS]],#REF!,"ok")</f>
        <v>#REF!</v>
      </c>
      <c r="L390" s="5" t="e">
        <f>COUNTIFS(#REF!,TabClienteLocalidade18[[#This Row],[Localidade]],#REF!,TabClienteLocalidade18[[#This Row],[Cliente]],#REF!,TabClienteLocalidade18[[#Headers],[SBDXC-SDX]],#REF!,"ok")</f>
        <v>#REF!</v>
      </c>
      <c r="M390" s="24" t="e">
        <f>SUM(TabClienteLocalidade18[[#This Row],[SBGCL-SCL]:[SBDXC-SDX]])</f>
        <v>#REF!</v>
      </c>
      <c r="N390" s="24" t="e">
        <f>VLOOKUP(#REF!,Tabela20[],4,FALSE)</f>
        <v>#REF!</v>
      </c>
      <c r="O390" s="68">
        <v>9</v>
      </c>
      <c r="P390" s="24" t="str">
        <f>IF(TabClienteLocalidade18[[#This Row],[Cliente]]="","",TabClienteLocalidade18[[#This Row],[Cliente]]&amp;"-"&amp;TabClienteLocalidade18[[#This Row],[Localidade]])</f>
        <v>GIASA-PEDRAS DE FOGO</v>
      </c>
    </row>
    <row r="391" spans="1:16" x14ac:dyDescent="0.25">
      <c r="A391" s="75" t="s">
        <v>1630</v>
      </c>
      <c r="B391" s="79" t="s">
        <v>413</v>
      </c>
      <c r="C391" s="77"/>
      <c r="D391" s="79" t="s">
        <v>1631</v>
      </c>
      <c r="E391" s="76" t="s">
        <v>2980</v>
      </c>
      <c r="F391" s="76"/>
      <c r="G391" s="78" t="e">
        <f>COUNTIFS(#REF!,TabClienteLocalidade18[[#This Row],[Localidade]],#REF!,TabClienteLocalidade18[[#This Row],[Cliente]],#REF!,TabClienteLocalidade18[[#Headers],[SBGCL-SCL]],#REF!,"ok")</f>
        <v>#REF!</v>
      </c>
      <c r="H391" s="78" t="e">
        <f>COUNTIFS(#REF!,TabClienteLocalidade18[[#This Row],[Localidade]],#REF!,TabClienteLocalidade18[[#This Row],[Cliente]],#REF!,TabClienteLocalidade18[[#Headers],[SBDPT-SPT]],#REF!,"ok")</f>
        <v>#REF!</v>
      </c>
      <c r="I391" s="78" t="e">
        <f>COUNTIFS(#REF!,TabClienteLocalidade18[[#This Row],[Localidade]],#REF!,TabClienteLocalidade18[[#This Row],[Cliente]],#REF!,TabClienteLocalidade18[[#Headers],[SBPAC-SPC]],#REF!,"ok")</f>
        <v>#REF!</v>
      </c>
      <c r="J391" s="78" t="e">
        <f>COUNTIFS(#REF!,TabClienteLocalidade18[[#This Row],[Localidade]],#REF!,TabClienteLocalidade18[[#This Row],[Cliente]],#REF!,TabClienteLocalidade18[[#Headers],[SBSEG-MCA]],#REF!,"ok")</f>
        <v>#REF!</v>
      </c>
      <c r="K391" s="78" t="e">
        <f>COUNTIFS(#REF!,TabClienteLocalidade18[[#This Row],[Localidade]],#REF!,TabClienteLocalidade18[[#This Row],[Cliente]],#REF!,TabClienteLocalidade18[[#Headers],[SBDSD-SDS]],#REF!,"ok")</f>
        <v>#REF!</v>
      </c>
      <c r="L391" s="78" t="e">
        <f>COUNTIFS(#REF!,TabClienteLocalidade18[[#This Row],[Localidade]],#REF!,TabClienteLocalidade18[[#This Row],[Cliente]],#REF!,TabClienteLocalidade18[[#Headers],[SBDXC-SDX]],#REF!,"ok")</f>
        <v>#REF!</v>
      </c>
      <c r="M391" s="78" t="e">
        <f>SUM(TabClienteLocalidade18[[#This Row],[SBGCL-SCL]:[SBDXC-SDX]])</f>
        <v>#REF!</v>
      </c>
      <c r="N391" s="78" t="e">
        <f>VLOOKUP(#REF!,Tabela20[],4,FALSE)</f>
        <v>#REF!</v>
      </c>
      <c r="O391" s="78"/>
      <c r="P391" s="78" t="str">
        <f>IF(TabClienteLocalidade18[[#This Row],[Cliente]]="","",TabClienteLocalidade18[[#This Row],[Cliente]]&amp;"-"&amp;TabClienteLocalidade18[[#This Row],[Localidade]])</f>
        <v>UFRN-CAMPUS - NATAL</v>
      </c>
    </row>
    <row r="392" spans="1:16" x14ac:dyDescent="0.25">
      <c r="B392" s="3"/>
    </row>
    <row r="393" spans="1:16" x14ac:dyDescent="0.25">
      <c r="B393" s="3"/>
    </row>
    <row r="394" spans="1:16" x14ac:dyDescent="0.25">
      <c r="B394" s="3"/>
      <c r="D394" s="82"/>
      <c r="E394" s="82"/>
      <c r="F394" s="82"/>
    </row>
    <row r="395" spans="1:16" x14ac:dyDescent="0.25">
      <c r="B395" s="3"/>
      <c r="D395" s="82"/>
      <c r="E395" s="82"/>
      <c r="F395" s="82"/>
    </row>
    <row r="396" spans="1:16" x14ac:dyDescent="0.25">
      <c r="B396" s="3"/>
      <c r="D396" s="82"/>
      <c r="E396" s="82"/>
      <c r="F396" s="82"/>
    </row>
    <row r="397" spans="1:16" x14ac:dyDescent="0.25">
      <c r="B397" s="3"/>
      <c r="D397" s="82"/>
      <c r="E397" s="82"/>
      <c r="F397" s="82"/>
    </row>
    <row r="398" spans="1:16" x14ac:dyDescent="0.25">
      <c r="B398" s="3"/>
      <c r="D398" s="82"/>
      <c r="E398" s="82"/>
      <c r="F398" s="82"/>
    </row>
    <row r="399" spans="1:16" x14ac:dyDescent="0.25">
      <c r="B399" s="3"/>
      <c r="D399" s="82"/>
      <c r="E399" s="82"/>
      <c r="F399" s="82"/>
    </row>
    <row r="400" spans="1:16" x14ac:dyDescent="0.25">
      <c r="B400" s="3"/>
      <c r="D400" s="82"/>
      <c r="E400" s="82"/>
      <c r="F400" s="82"/>
    </row>
    <row r="401" spans="2:6" x14ac:dyDescent="0.25">
      <c r="B401" s="3"/>
      <c r="D401" s="82"/>
      <c r="E401" s="82"/>
      <c r="F401" s="82"/>
    </row>
    <row r="402" spans="2:6" x14ac:dyDescent="0.25">
      <c r="B402" s="3"/>
    </row>
    <row r="403" spans="2:6" x14ac:dyDescent="0.25">
      <c r="B403" s="3"/>
    </row>
    <row r="404" spans="2:6" x14ac:dyDescent="0.25">
      <c r="B404" s="3"/>
    </row>
    <row r="405" spans="2:6" x14ac:dyDescent="0.25">
      <c r="B405" s="3"/>
    </row>
    <row r="406" spans="2:6" x14ac:dyDescent="0.25">
      <c r="B406" s="3"/>
    </row>
    <row r="407" spans="2:6" x14ac:dyDescent="0.25">
      <c r="B407" s="3"/>
    </row>
    <row r="408" spans="2:6" x14ac:dyDescent="0.25">
      <c r="B408" s="3"/>
    </row>
    <row r="409" spans="2:6" x14ac:dyDescent="0.25">
      <c r="B409" s="3"/>
    </row>
    <row r="410" spans="2:6" x14ac:dyDescent="0.25">
      <c r="B410" s="3"/>
    </row>
    <row r="411" spans="2:6" x14ac:dyDescent="0.25">
      <c r="B411" s="3"/>
    </row>
    <row r="412" spans="2:6" x14ac:dyDescent="0.25">
      <c r="B412" s="3"/>
    </row>
    <row r="413" spans="2:6" x14ac:dyDescent="0.25">
      <c r="B413" s="3"/>
    </row>
    <row r="414" spans="2:6" x14ac:dyDescent="0.25">
      <c r="B414" s="3"/>
    </row>
    <row r="415" spans="2:6" x14ac:dyDescent="0.25">
      <c r="B415" s="3"/>
    </row>
    <row r="416" spans="2:6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</sheetData>
  <dataValidations count="3">
    <dataValidation type="list" allowBlank="1" showInputMessage="1" showErrorMessage="1" sqref="B3:B391">
      <formula1>NomeCliente</formula1>
    </dataValidation>
    <dataValidation type="list" allowBlank="1" showInputMessage="1" showErrorMessage="1" sqref="D3:E391">
      <formula1>Localidades</formula1>
    </dataValidation>
    <dataValidation type="list" allowBlank="1" showInputMessage="1" showErrorMessage="1" sqref="F3:F391">
      <formula1>UFMunicipio</formula1>
    </dataValidation>
  </dataValidation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4 5 5 2 5 5 4 - 8 5 c 8 - 4 c 9 e - 8 1 5 d - e c 7 f c 6 c 0 4 5 7 c "   s q m i d = " e b 3 5 a d c 5 - 5 d a 9 - 4 a 9 5 - b b b a - 3 c 5 f 4 9 1 c 9 0 8 1 "   x m l n s = " h t t p : / / s c h e m a s . m i c r o s o f t . c o m / D a t a M a s h u p " > A A A A A O A G A A B Q S w M E F A A C A A g A 0 y x d S d + 2 T J O r A A A A + w A A A B I A H A B D b 2 5 m a W c v U G F j a 2 F n Z S 5 4 b W w g o h g A K K A U A A A A A A A A A A A A A A A A A A A A A A A A A A A A h Y / B C o J A G I R f R f b u v + q a l P y u U N e E K I i u s m 2 6 p K u 4 a / p u H X q k X i G h j G 7 d Z o Z v Y O Z 5 f 2 A 6 1 p V z k 5 1 R j U 6 I D x 5 x p B b N W e k i I b 2 9 u E u S c t z l 4 p o X 0 p l g b e L R q I S U 1 r Y x p c M w w M C g 6 Q o a e J 5 P T 9 n 2 I E p Z 5 6 7 S x u Z a S P J t n f + 3 C M f j e w w P g E U Q h i w E f 0 K Q z j l m S s / a h w W w Y B W B h / Q n x k 1 f 2 b 6 T v L X u e o 9 0 t k g / R / g L U E s D B B Q A A g A I A N M s X U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L F 1 J t 5 X F t N M D A A C 2 D g A A E w A c A E Z v c m 1 1 b G F z L 1 N l Y 3 R p b 2 4 x L m 0 g o h g A K K A U A A A A A A A A A A A A A A A A A A A A A A A A A A A A z V Z R b 9 p I E H 6 P l P 8 w c l 6 I R C x M U 5 p c j p O M c V L r A K f Y i U 4 H e V j s D W x l 7 1 L v w i W K 8 n Q P 9 z u q P v S H 8 M e 6 a / s O a N h Q 7 q L 2 e M B m d n e + b 2 a + m Y X j S B B G I S i e 1 t n + 3 v 4 e n 6 A M x z D C l E M T E i z 2 9 0 B + z h k V W B r O W R L j z D w n C e Y V w / l p e M V x x o e 3 a E S Y O W K U U D S 8 Y G y c Y G h n Z I 6 H l x l 7 j w W D I + g i O h O Y L j 4 v P j G I M d i C z N k w R j H j Q w V n H F Y L r A P D n 4 k M c X B Y M q P y 2 c c p m 5 M Y c U M y C N E o w W a A E 8 l a b U g p r + T s q g + G o 5 5 U G I 9 L V y 1 C F x 8 z w p S 3 d C T p S T j l R t p R d m 8 W R l x 5 B n N Q e r 1 Z O n W C a / D S K c u E d K e 8 O X x u t l k 0 S + W + i g a 0 O m j j h K R E 4 K x p n B l V K N k 3 3 z S q 4 N K I x Y S O m 1 b 9 d b 0 K 7 2 Z M 4 E D c J 7 i 5 f D V 7 j O J V F m i E F 5 9 R M p E 4 M s 0 5 X 7 a S o 9 w m 8 F u M Z M l 4 5 W v a S 0 c d Q i c y Z F l U m Y I N a e 6 z P / L j m / G q g F E 0 g c o g C E 9 v 4 O d f w D A A 0 R i W v x X K 1 z Y v Y l S p q C k 1 J J 2 N M 5 R C r i q o 3 J 0 0 D k s R D Q s R j f M f s X r n 9 z Q y 8 R 3 e 5 M + j M b 5 r W o 0 n a / S W h W T a d L l A M E X q G 3 O x + A g R S 6 c o E y S Z y L C B 0 a N E a s E 0 D r f l 2 H o m y U + S q c + z t V O i r W W m p Q e C k i K 4 g R l M c J I 4 C e J c B X q z S l 9 G z c B O p O R K o R Z o Y Y Y o v 2 V Z W k g w v J / i T d Q l 4 s O D U Y B J c I + K x r G p N j 9 W Q T Z b Q q T a 8 d O F D n u P Q L v q s N g E N 7 T X V x 7 1 W a p r s r Q e 2 z + 5 c S R s x s C Z c c G K D J 3 U a r W 6 z M r + H q F 6 k N X p 5 w p U 8 t 8 0 A 9 e a X W n W L C f E S 0 7 E + P f a 6 d G S h x n x u V S S b o R Y r 7 7 L C M k z 8 O J z 4 8 A w y r n x w o 2 3 W n C d v 9 W y H x h x E B 4 f B T i b k 4 i V 1 Y l Q 3 j g / S A U b + W w T w / G / E 8 M u w 6 K 8 c V U 7 K 6 O a T U I u g M B 3 o m x z Z a 9 r 7 K 8 0 9 m O N / b X G 3 t D Y 3 2 j s J x r 7 q c Z u 1 X Q L u o g t X c i W L m Z r P e h n J u G O g 7 C o w L e 2 1 o + 4 0 p Z k W w n 7 M J O A c m Q 3 w e j J n j v M L / H K o M d S X M T g + P 2 + G 3 r X P r j v r r x L u + v 2 Q r + 8 6 5 e 7 L v v u t V x Q 2 y 7 c v t 3 Z M v j X J 0 A c o v E 5 S t W N 1 9 L 8 A / 4 + f b / O Y 0 v D 1 / + n / f 7 4 H z S 3 T u 7 F 7 x z 3 w 4 x M k a o h a 2 M e Z S Q v Q y 6 + l t 9 t 2 d B 2 o e 0 H 9 o X b N Y B l 8 N y B X 7 1 Q b X e 7 b v / C 7 T m e D U 7 H 7 / t b z 3 X t w L H 7 N t h X o d / z u / b W A 4 E X h G 4 3 5 6 Y Q 7 M V f i z + 3 w 6 y c + t a I V o 5 c 2 s 5 u 2 4 P Q 6 7 z d I R b P / 8 1 r + 3 / H 5 G 9 p V + P s C 1 B L A Q I t A B Q A A g A I A N M s X U n f t k y T q w A A A P s A A A A S A A A A A A A A A A A A A A A A A A A A A A B D b 2 5 m a W c v U G F j a 2 F n Z S 5 4 b W x Q S w E C L Q A U A A I A C A D T L F 1 J D 8 r p q 6 Q A A A D p A A A A E w A A A A A A A A A A A A A A A A D 3 A A A A W 0 N v b n R l b n R f V H l w Z X N d L n h t b F B L A Q I t A B Q A A g A I A N M s X U m 3 l c W 0 0 w M A A L Y O A A A T A A A A A A A A A A A A A A A A A O g B A A B G b 3 J t d W x h c y 9 T Z W N 0 a W 9 u M S 5 t U E s F B g A A A A A D A A M A w g A A A A g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p b A A A A A A A A i F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N v b H V t b l R 5 c G V z I i B W Y W x 1 Z T 0 i c 0 F 3 W U d C Z 1 l H Q m d Z R 0 J n W U d C Z 1 l H Q m d Z R 0 J n W U d C Z 1 l H Q m d Z R 0 J n W U d C Z 1 l H Q m d Z R 0 J n W U d B d 0 1 E Q m d Z R 0 J n W U d C Z 1 l H Q m d Z R 0 J n W U d C Z 1 l H Q m d Z R 0 J n W U d C Z 1 l H Q m d Z R 0 J n W U d C Z z 0 9 I i A v P j x F b n R y e S B U e X B l P S J G a W x s Q 2 9 s d W 1 u T m F t Z X M i I F Z h b H V l P S J z W y Z x d W 9 0 O 0 Z p b G l h b C Z x d W 9 0 O y w m c X V v d D t C Z W 0 m c X V v d D s s J n F 1 b 3 Q 7 S W 1 v Y m l s a X p h Z G 8 m c X V v d D s s J n F 1 b 3 Q 7 V G l w b y A o U E N Q K S A / J n F 1 b 3 Q 7 L C Z x d W 9 0 O 1 J l Y 3 V y L 0 Z l c n J h b S Z x d W 9 0 O y w m c X V v d D t G Y W 3 D r W x p Y S Z x d W 9 0 O y w m c X V v d D t Q Y W R y w 6 N v I E Z h b S 4 m c X V v d D s s J n F 1 b 3 Q 7 T m 9 t Z S B k b y B C Z W 0 m c X V v d D s s J n F 1 b 3 Q 7 Q 2 V u d H J v I E N 1 c 3 R v J n F 1 b 3 Q 7 L C Z x d W 9 0 O 1 R 1 c m 5 v J n F 1 b 3 Q 7 L C Z x d W 9 0 O 0 N l b n R y b y B U c m F i L i Z x d W 9 0 O y w m c X V v d D t G b 3 J u Z W N l Z G 9 y J n F 1 b 3 Q 7 L C Z x d W 9 0 O 0 x v a m E m c X V v d D s s J n F 1 b 3 Q 7 R m F i c m l j Y W 5 0 Z S Z x d W 9 0 O y w m c X V v d D t N b 2 R l b G 8 m c X V v d D s s J n F 1 b 3 Q 7 U 8 O p c m l l J n F 1 b 3 Q 7 L C Z x d W 9 0 O 0 R h d G E g Q 2 9 t c H J h J n F 1 b 3 Q 7 L C Z x d W 9 0 O 0 V z d H J 1 d H V y Y S Z x d W 9 0 O y w m c X V v d D t Q c m F 6 b y B H Y X J h b n Q m c X V v d D s s J n F 1 b 3 Q 7 V W 5 p Z C 5 H Y X J h b n Q u J n F 1 b 3 Q 7 L C Z x d W 9 0 O 0 R h d G E g R 2 F y Y W 5 0 L i Z x d W 9 0 O y w m c X V v d D t Q c m l v c m l k Y W R l J n F 1 b 3 Q 7 L C Z x d W 9 0 O 0 V z d G 9 x d W U m c X V v d D s s J n F 1 b 3 Q 7 V G V t I E N v b n R h Z G 9 y J n F 1 b 3 Q 7 L C Z x d W 9 0 O 1 R p c G 8 g Q 2 9 u d C 4 m c X V v d D s s J n F 1 b 3 Q 7 U G 9 z L k N v b n R h Z G 9 y J n F 1 b 3 Q 7 L C Z x d W 9 0 O 8 O a b H Q u I E F j b 2 1 w L i Z x d W 9 0 O y w m c X V v d D t W Y X J p Y c O n w 6 N v I E R p Y S Z x d W 9 0 O y w m c X V v d D t M a W 1 p d G U g Q 2 9 u d C 4 m c X V v d D s s J n F 1 b 3 Q 7 U G V y w 6 1 v Z G 8 m c X V v d D s s J n F 1 b 3 Q 7 V W 0 u I E F j b 2 1 w L i Z x d W 9 0 O y w m c X V v d D t D b 2 5 0 L i B B Y 3 V t L i Z x d W 9 0 O y w m c X V v d D t N d W R h I F B v b m R l c m E m c X V v d D s s J n F 1 b 3 Q 7 U 2 l 0 L i B N Y W 5 1 d C 4 m c X V v d D s s J n F 1 b 3 Q 7 U 2 l 0 d W H D p 8 O j b y B C Z W 0 m c X V v d D s s J n F 1 b 3 Q 7 T G 9 j Y W w g R s O t c 2 l j b y Z x d W 9 0 O y w m c X V v d D t D a G F w Y S B J b W 9 i L i Z x d W 9 0 O y w m c X V v d D t W Y W x v c i B W a W R h J n F 1 b 3 Q 7 L C Z x d W 9 0 O 1 V u a W Q u I F Z p Z G E m c X V v d D s s J n F 1 b 3 Q 7 Q 2 x p Z W 5 0 Z S Z x d W 9 0 O y w m c X V v d D t M b 2 p h I E N s a W V u d G U m c X V v d D s s J n F 1 b 3 Q 7 Q 2 9 k L i B F V E E m c X V v d D s s J n F 1 b 3 Q 7 U m V n a W 9 u Y W w g R V R B J n F 1 b 3 Q 7 L C Z x d W 9 0 O 0 5 v b W U g R V R B J n F 1 b 3 Q 7 L C Z x d W 9 0 O 1 Z h b G 9 y I E N v b X B y Y S Z x d W 9 0 O y w m c X V v d D t D d X N 0 b y B I b 3 J h J n F 1 b 3 Q 7 L C Z x d W 9 0 O 0 1 v d m l t L i B C Z W 0 m c X V v d D s s J n F 1 b 3 Q 7 S W 5 z d G F s Y c O n w 6 N v J n F 1 b 3 Q 7 L C Z x d W 9 0 O 0 N v b n Q u R 2 F y Y W 5 0 L i Z x d W 9 0 O y w m c X V v d D t J b W F n Z W 0 m c X V v d D s s J n F 1 b 3 Q 7 R G F 0 Y S B C Y W l 4 Y S Z x d W 9 0 O y w m c X V v d D t N b 3 R p d m 8 g Q m F p e G E m c X V v d D s s J n F 1 b 3 Q 7 V G l w b y B N b 2 R l b G 8 m c X V v d D s s J n F 1 b 3 Q 7 V G V y Y 2 V p c m 8 m c X V v d D s s J n F 1 b 3 Q 7 Q 2 F 0 Z W d v c m l h J n F 1 b 3 Q 7 L C Z x d W 9 0 O 1 N 0 Y X R 1 c y B C Z W 0 m c X V v d D s s J n F 1 b 3 Q 7 Q 2 9 k a W d v I F R N U y Z x d W 9 0 O y w m c X V v d D t Q b G F j Y S Z x d W 9 0 O y w m c X V v d D t U a X B v I F Z l a W N 1 b G 8 m c X V v d D s s J n F 1 b 3 Q 7 Q W 5 v I E 1 v Z G V s b y Z x d W 9 0 O y w m c X V v d D t B b m 8 g R m F i c m l j L i Z x d W 9 0 O y w m c X V v d D t D a G F z c 2 k m c X V v d D s s J n F 1 b 3 Q 7 V m F s I E F j d S 4 g Q W 5 v J n F 1 b 3 Q 7 L C Z x d W 9 0 O 0 5 G I G R l I E N v b X B y Y S Z x d W 9 0 O y w m c X V v d D t E Y X R h I F Z l b m R h J n F 1 b 3 Q 7 L C Z x d W 9 0 O 0 N v b X B y Y W R v c i Z x d W 9 0 O y w m c X V v d D t O R i B k Z S B W Z W 5 k Y S Z x d W 9 0 O y w m c X V v d D t V R i B F b X B s Y W M u J n F 1 b 3 Q 7 L C Z x d W 9 0 O 0 N v c i Z x d W 9 0 O y w m c X V v d D t D a W Q u I E V t c G x h Y y 4 m c X V v d D s s J n F 1 b 3 Q 7 U m V u Y X Z h b S Z x d W 9 0 O y w m c X V v d D t J d G V t I E N v b n R h J n F 1 b 3 Q 7 L C Z x d W 9 0 O 0 5 y b y B k b y B N b 3 R v c i Z x d W 9 0 O y w m c X V v d D t B Y 2 9 w b G F t Z W 5 0 b y Z x d W 9 0 O y w m c X V v d D t W Y W x v c i B W Z W 5 h b C Z x d W 9 0 O y w m c X V v d D t D U l Y /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Q b G F u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m M T g 4 Y j E w N i 1 h Z W Q 4 L T Q y M T M t O T Q w N C 1 m N T N h M 2 Q 1 Y j M z N D g i I C 8 + P E V u d H J 5 I F R 5 c G U 9 I k Z p b G x D b 3 V u d C I g V m F s d W U 9 I m w 3 N D Y i I C 8 + P E V u d H J 5 I F R 5 c G U 9 I k Z p b G x M Y X N 0 V X B k Y X R l Z C I g V m F s d W U 9 I m Q y M D E 2 L T A 4 L T E 3 V D E 0 O j Q 5 O j M y L j I w N T E x M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c y 9 U a X B v I E F s d G V y Y W R v L n t G a W x p Y W w s M H 0 m c X V v d D s s J n F 1 b 3 Q 7 U 2 V j d G l v b j E v Y m V u c y 9 D U 1 Y g S W 1 w b 3 J 0 Y W R v L n t D b 2 x 1 b W 4 y L D F 9 J n F 1 b 3 Q 7 L C Z x d W 9 0 O 1 N l Y 3 R p b 2 4 x L 2 J l b n M v Q 1 N W I E l t c G 9 y d G F k b y 5 7 Q 2 9 s d W 1 u M y w y f S Z x d W 9 0 O y w m c X V v d D t T Z W N 0 a W 9 u M S 9 i Z W 5 z L 0 N T V i B J b X B v c n R h Z G 8 u e 0 N v b H V t b j Q s M 3 0 m c X V v d D s s J n F 1 b 3 Q 7 U 2 V j d G l v b j E v Y m V u c y 9 D U 1 Y g S W 1 w b 3 J 0 Y W R v L n t D b 2 x 1 b W 4 1 L D R 9 J n F 1 b 3 Q 7 L C Z x d W 9 0 O 1 N l Y 3 R p b 2 4 x L 2 J l b n M v Q 1 N W I E l t c G 9 y d G F k b y 5 7 Q 2 9 s d W 1 u N i w 1 f S Z x d W 9 0 O y w m c X V v d D t T Z W N 0 a W 9 u M S 9 i Z W 5 z L 0 N T V i B J b X B v c n R h Z G 8 u e 0 N v b H V t b j c s N n 0 m c X V v d D s s J n F 1 b 3 Q 7 U 2 V j d G l v b j E v Y m V u c y 9 D U 1 Y g S W 1 w b 3 J 0 Y W R v L n t D b 2 x 1 b W 4 4 L D d 9 J n F 1 b 3 Q 7 L C Z x d W 9 0 O 1 N l Y 3 R p b 2 4 x L 2 J l b n M v Q 1 N W I E l t c G 9 y d G F k b y 5 7 Q 2 9 s d W 1 u O S w 4 f S Z x d W 9 0 O y w m c X V v d D t T Z W N 0 a W 9 u M S 9 i Z W 5 z L 0 N T V i B J b X B v c n R h Z G 8 u e 0 N v b H V t b j E w L D l 9 J n F 1 b 3 Q 7 L C Z x d W 9 0 O 1 N l Y 3 R p b 2 4 x L 2 J l b n M v Q 1 N W I E l t c G 9 y d G F k b y 5 7 Q 2 9 s d W 1 u M T E s M T B 9 J n F 1 b 3 Q 7 L C Z x d W 9 0 O 1 N l Y 3 R p b 2 4 x L 2 J l b n M v Q 1 N W I E l t c G 9 y d G F k b y 5 7 Q 2 9 s d W 1 u M T I s M T F 9 J n F 1 b 3 Q 7 L C Z x d W 9 0 O 1 N l Y 3 R p b 2 4 x L 2 J l b n M v Q 1 N W I E l t c G 9 y d G F k b y 5 7 Q 2 9 s d W 1 u M T M s M T J 9 J n F 1 b 3 Q 7 L C Z x d W 9 0 O 1 N l Y 3 R p b 2 4 x L 2 J l b n M v Q 1 N W I E l t c G 9 y d G F k b y 5 7 Q 2 9 s d W 1 u M T Q s M T N 9 J n F 1 b 3 Q 7 L C Z x d W 9 0 O 1 N l Y 3 R p b 2 4 x L 2 J l b n M v Q 1 N W I E l t c G 9 y d G F k b y 5 7 Q 2 9 s d W 1 u M T U s M T R 9 J n F 1 b 3 Q 7 L C Z x d W 9 0 O 1 N l Y 3 R p b 2 4 x L 2 J l b n M v Q 1 N W I E l t c G 9 y d G F k b y 5 7 Q 2 9 s d W 1 u M T Y s M T V 9 J n F 1 b 3 Q 7 L C Z x d W 9 0 O 1 N l Y 3 R p b 2 4 x L 2 J l b n M v Q 1 N W I E l t c G 9 y d G F k b y 5 7 Q 2 9 s d W 1 u M T c s M T Z 9 J n F 1 b 3 Q 7 L C Z x d W 9 0 O 1 N l Y 3 R p b 2 4 x L 2 J l b n M v Q 1 N W I E l t c G 9 y d G F k b y 5 7 Q 2 9 s d W 1 u M T g s M T d 9 J n F 1 b 3 Q 7 L C Z x d W 9 0 O 1 N l Y 3 R p b 2 4 x L 2 J l b n M v Q 1 N W I E l t c G 9 y d G F k b y 5 7 Q 2 9 s d W 1 u M T k s M T h 9 J n F 1 b 3 Q 7 L C Z x d W 9 0 O 1 N l Y 3 R p b 2 4 x L 2 J l b n M v Q 1 N W I E l t c G 9 y d G F k b y 5 7 Q 2 9 s d W 1 u M j A s M T l 9 J n F 1 b 3 Q 7 L C Z x d W 9 0 O 1 N l Y 3 R p b 2 4 x L 2 J l b n M v Q 1 N W I E l t c G 9 y d G F k b y 5 7 Q 2 9 s d W 1 u M j E s M j B 9 J n F 1 b 3 Q 7 L C Z x d W 9 0 O 1 N l Y 3 R p b 2 4 x L 2 J l b n M v Q 1 N W I E l t c G 9 y d G F k b y 5 7 Q 2 9 s d W 1 u M j I s M j F 9 J n F 1 b 3 Q 7 L C Z x d W 9 0 O 1 N l Y 3 R p b 2 4 x L 2 J l b n M v Q 1 N W I E l t c G 9 y d G F k b y 5 7 Q 2 9 s d W 1 u M j M s M j J 9 J n F 1 b 3 Q 7 L C Z x d W 9 0 O 1 N l Y 3 R p b 2 4 x L 2 J l b n M v Q 1 N W I E l t c G 9 y d G F k b y 5 7 Q 2 9 s d W 1 u M j Q s M j N 9 J n F 1 b 3 Q 7 L C Z x d W 9 0 O 1 N l Y 3 R p b 2 4 x L 2 J l b n M v Q 1 N W I E l t c G 9 y d G F k b y 5 7 Q 2 9 s d W 1 u M j U s M j R 9 J n F 1 b 3 Q 7 L C Z x d W 9 0 O 1 N l Y 3 R p b 2 4 x L 2 J l b n M v Q 1 N W I E l t c G 9 y d G F k b y 5 7 Q 2 9 s d W 1 u M j Y s M j V 9 J n F 1 b 3 Q 7 L C Z x d W 9 0 O 1 N l Y 3 R p b 2 4 x L 2 J l b n M v Q 1 N W I E l t c G 9 y d G F k b y 5 7 Q 2 9 s d W 1 u M j c s M j Z 9 J n F 1 b 3 Q 7 L C Z x d W 9 0 O 1 N l Y 3 R p b 2 4 x L 2 J l b n M v Q 1 N W I E l t c G 9 y d G F k b y 5 7 Q 2 9 s d W 1 u M j g s M j d 9 J n F 1 b 3 Q 7 L C Z x d W 9 0 O 1 N l Y 3 R p b 2 4 x L 2 J l b n M v Q 1 N W I E l t c G 9 y d G F k b y 5 7 Q 2 9 s d W 1 u M j k s M j h 9 J n F 1 b 3 Q 7 L C Z x d W 9 0 O 1 N l Y 3 R p b 2 4 x L 2 J l b n M v Q 1 N W I E l t c G 9 y d G F k b y 5 7 Q 2 9 s d W 1 u M z A s M j l 9 J n F 1 b 3 Q 7 L C Z x d W 9 0 O 1 N l Y 3 R p b 2 4 x L 2 J l b n M v Q 1 N W I E l t c G 9 y d G F k b y 5 7 Q 2 9 s d W 1 u M z E s M z B 9 J n F 1 b 3 Q 7 L C Z x d W 9 0 O 1 N l Y 3 R p b 2 4 x L 2 J l b n M v Q 1 N W I E l t c G 9 y d G F k b y 5 7 Q 2 9 s d W 1 u M z I s M z F 9 J n F 1 b 3 Q 7 L C Z x d W 9 0 O 1 N l Y 3 R p b 2 4 x L 2 J l b n M v Q 1 N W I E l t c G 9 y d G F k b y 5 7 Q 2 9 s d W 1 u M z M s M z J 9 J n F 1 b 3 Q 7 L C Z x d W 9 0 O 1 N l Y 3 R p b 2 4 x L 2 J l b n M v Q 1 N W I E l t c G 9 y d G F k b y 5 7 Q 2 9 s d W 1 u M z Q s M z N 9 J n F 1 b 3 Q 7 L C Z x d W 9 0 O 1 N l Y 3 R p b 2 4 x L 2 J l b n M v Q 1 N W I E l t c G 9 y d G F k b y 5 7 Q 2 9 s d W 1 u M z U s M z R 9 J n F 1 b 3 Q 7 L C Z x d W 9 0 O 1 N l Y 3 R p b 2 4 x L 2 J l b n M v Q 1 N W I E l t c G 9 y d G F k b y 5 7 Q 2 9 s d W 1 u M z Y s M z V 9 J n F 1 b 3 Q 7 L C Z x d W 9 0 O 1 N l Y 3 R p b 2 4 x L 2 J l b n M v Q 1 N W I E l t c G 9 y d G F k b y 5 7 Q 2 9 s d W 1 u M z c s M z Z 9 J n F 1 b 3 Q 7 L C Z x d W 9 0 O 1 N l Y 3 R p b 2 4 x L 2 J l b n M v Q 1 N W I E l t c G 9 y d G F k b y 5 7 Q 2 9 s d W 1 u M z g s M z d 9 J n F 1 b 3 Q 7 L C Z x d W 9 0 O 1 N l Y 3 R p b 2 4 x L 2 J l b n M v Q 1 N W I E l t c G 9 y d G F k b y 5 7 Q 2 9 s d W 1 u M z k s M z h 9 J n F 1 b 3 Q 7 L C Z x d W 9 0 O 1 N l Y 3 R p b 2 4 x L 2 J l b n M v V G l w b y B B b H R l c m F k b y 5 7 Q 2 x p Z W 5 0 Z S w z O X 0 m c X V v d D s s J n F 1 b 3 Q 7 U 2 V j d G l v b j E v Y m V u c y 9 U a X B v I E F s d G V y Y W R v L n t M b 2 p h I E N s a W V u d G U s N D B 9 J n F 1 b 3 Q 7 L C Z x d W 9 0 O 1 N l Y 3 R p b 2 4 x L 2 J l b n M v V G l w b y B B b H R l c m F k b y 5 7 Q 2 9 k L i B F V E E s N D F 9 J n F 1 b 3 Q 7 L C Z x d W 9 0 O 1 N l Y 3 R p b 2 4 x L 2 J l b n M v Q 1 N W I E l t c G 9 y d G F k b y 5 7 Q 2 9 s d W 1 u N D M s N D J 9 J n F 1 b 3 Q 7 L C Z x d W 9 0 O 1 N l Y 3 R p b 2 4 x L 2 J l b n M v Q 1 N W I E l t c G 9 y d G F k b y 5 7 Q 2 9 s d W 1 u N D Q s N D N 9 J n F 1 b 3 Q 7 L C Z x d W 9 0 O 1 N l Y 3 R p b 2 4 x L 2 J l b n M v Q 1 N W I E l t c G 9 y d G F k b y 5 7 Q 2 9 s d W 1 u N D U s N D R 9 J n F 1 b 3 Q 7 L C Z x d W 9 0 O 1 N l Y 3 R p b 2 4 x L 2 J l b n M v Q 1 N W I E l t c G 9 y d G F k b y 5 7 Q 2 9 s d W 1 u N D Y s N D V 9 J n F 1 b 3 Q 7 L C Z x d W 9 0 O 1 N l Y 3 R p b 2 4 x L 2 J l b n M v Q 1 N W I E l t c G 9 y d G F k b y 5 7 Q 2 9 s d W 1 u N D c s N D Z 9 J n F 1 b 3 Q 7 L C Z x d W 9 0 O 1 N l Y 3 R p b 2 4 x L 2 J l b n M v Q 1 N W I E l t c G 9 y d G F k b y 5 7 Q 2 9 s d W 1 u N D g s N D d 9 J n F 1 b 3 Q 7 L C Z x d W 9 0 O 1 N l Y 3 R p b 2 4 x L 2 J l b n M v Q 1 N W I E l t c G 9 y d G F k b y 5 7 Q 2 9 s d W 1 u N D k s N D h 9 J n F 1 b 3 Q 7 L C Z x d W 9 0 O 1 N l Y 3 R p b 2 4 x L 2 J l b n M v Q 1 N W I E l t c G 9 y d G F k b y 5 7 Q 2 9 s d W 1 u N T A s N D l 9 J n F 1 b 3 Q 7 L C Z x d W 9 0 O 1 N l Y 3 R p b 2 4 x L 2 J l b n M v Q 1 N W I E l t c G 9 y d G F k b y 5 7 Q 2 9 s d W 1 u N T E s N T B 9 J n F 1 b 3 Q 7 L C Z x d W 9 0 O 1 N l Y 3 R p b 2 4 x L 2 J l b n M v Q 1 N W I E l t c G 9 y d G F k b y 5 7 Q 2 9 s d W 1 u N T I s N T F 9 J n F 1 b 3 Q 7 L C Z x d W 9 0 O 1 N l Y 3 R p b 2 4 x L 2 J l b n M v Q 1 N W I E l t c G 9 y d G F k b y 5 7 Q 2 9 s d W 1 u N T M s N T J 9 J n F 1 b 3 Q 7 L C Z x d W 9 0 O 1 N l Y 3 R p b 2 4 x L 2 J l b n M v Q 1 N W I E l t c G 9 y d G F k b y 5 7 Q 2 9 s d W 1 u N T Q s N T N 9 J n F 1 b 3 Q 7 L C Z x d W 9 0 O 1 N l Y 3 R p b 2 4 x L 2 J l b n M v Q 1 N W I E l t c G 9 y d G F k b y 5 7 Q 2 9 s d W 1 u N T U s N T R 9 J n F 1 b 3 Q 7 L C Z x d W 9 0 O 1 N l Y 3 R p b 2 4 x L 2 J l b n M v Q 1 N W I E l t c G 9 y d G F k b y 5 7 Q 2 9 s d W 1 u N T Y s N T V 9 J n F 1 b 3 Q 7 L C Z x d W 9 0 O 1 N l Y 3 R p b 2 4 x L 2 J l b n M v Q 1 N W I E l t c G 9 y d G F k b y 5 7 Q 2 9 s d W 1 u N T c s N T Z 9 J n F 1 b 3 Q 7 L C Z x d W 9 0 O 1 N l Y 3 R p b 2 4 x L 2 J l b n M v Q 1 N W I E l t c G 9 y d G F k b y 5 7 Q 2 9 s d W 1 u N T g s N T d 9 J n F 1 b 3 Q 7 L C Z x d W 9 0 O 1 N l Y 3 R p b 2 4 x L 2 J l b n M v Q 1 N W I E l t c G 9 y d G F k b y 5 7 Q 2 9 s d W 1 u N T k s N T h 9 J n F 1 b 3 Q 7 L C Z x d W 9 0 O 1 N l Y 3 R p b 2 4 x L 2 J l b n M v Q 1 N W I E l t c G 9 y d G F k b y 5 7 Q 2 9 s d W 1 u N j A s N T l 9 J n F 1 b 3 Q 7 L C Z x d W 9 0 O 1 N l Y 3 R p b 2 4 x L 2 J l b n M v Q 1 N W I E l t c G 9 y d G F k b y 5 7 Q 2 9 s d W 1 u N j E s N j B 9 J n F 1 b 3 Q 7 L C Z x d W 9 0 O 1 N l Y 3 R p b 2 4 x L 2 J l b n M v Q 1 N W I E l t c G 9 y d G F k b y 5 7 Q 2 9 s d W 1 u N j I s N j F 9 J n F 1 b 3 Q 7 L C Z x d W 9 0 O 1 N l Y 3 R p b 2 4 x L 2 J l b n M v Q 1 N W I E l t c G 9 y d G F k b y 5 7 Q 2 9 s d W 1 u N j M s N j J 9 J n F 1 b 3 Q 7 L C Z x d W 9 0 O 1 N l Y 3 R p b 2 4 x L 2 J l b n M v Q 1 N W I E l t c G 9 y d G F k b y 5 7 Q 2 9 s d W 1 u N j Q s N j N 9 J n F 1 b 3 Q 7 L C Z x d W 9 0 O 1 N l Y 3 R p b 2 4 x L 2 J l b n M v Q 1 N W I E l t c G 9 y d G F k b y 5 7 Q 2 9 s d W 1 u N j U s N j R 9 J n F 1 b 3 Q 7 L C Z x d W 9 0 O 1 N l Y 3 R p b 2 4 x L 2 J l b n M v Q 1 N W I E l t c G 9 y d G F k b y 5 7 Q 2 9 s d W 1 u N j Y s N j V 9 J n F 1 b 3 Q 7 L C Z x d W 9 0 O 1 N l Y 3 R p b 2 4 x L 2 J l b n M v Q 1 N W I E l t c G 9 y d G F k b y 5 7 Q 2 9 s d W 1 u N j c s N j Z 9 J n F 1 b 3 Q 7 L C Z x d W 9 0 O 1 N l Y 3 R p b 2 4 x L 2 J l b n M v Q 1 N W I E l t c G 9 y d G F k b y 5 7 Q 2 9 s d W 1 u N j g s N j d 9 J n F 1 b 3 Q 7 L C Z x d W 9 0 O 1 N l Y 3 R p b 2 4 x L 2 J l b n M v Q 1 N W I E l t c G 9 y d G F k b y 5 7 Q 2 9 s d W 1 u N j k s N j h 9 J n F 1 b 3 Q 7 L C Z x d W 9 0 O 1 N l Y 3 R p b 2 4 x L 2 J l b n M v Q 1 N W I E l t c G 9 y d G F k b y 5 7 Q 2 9 s d W 1 u N z A s N j l 9 J n F 1 b 3 Q 7 L C Z x d W 9 0 O 1 N l Y 3 R p b 2 4 x L 2 J l b n M v Q 1 N W I E l t c G 9 y d G F k b y 5 7 Q 2 9 s d W 1 u N z E s N z B 9 J n F 1 b 3 Q 7 L C Z x d W 9 0 O 1 N l Y 3 R p b 2 4 x L 2 J l b n M v Q 1 N W I E l t c G 9 y d G F k b y 5 7 Q 2 9 s d W 1 u N z I s N z F 9 J n F 1 b 3 Q 7 L C Z x d W 9 0 O 1 N l Y 3 R p b 2 4 x L 2 J l b n M v Q 1 N W I E l t c G 9 y d G F k b y 5 7 Q 2 9 s d W 1 u N z M s N z J 9 J n F 1 b 3 Q 7 L C Z x d W 9 0 O 1 N l Y 3 R p b 2 4 x L 2 J l b n M v Q 1 N W I E l t c G 9 y d G F k b y 5 7 Q 2 9 s d W 1 u N z Q s N z N 9 J n F 1 b 3 Q 7 L C Z x d W 9 0 O 1 N l Y 3 R p b 2 4 x L 2 J l b n M v Q 1 N W I E l t c G 9 y d G F k b y 5 7 Q 2 9 s d W 1 u N z U s N z R 9 J n F 1 b 3 Q 7 L C Z x d W 9 0 O 1 N l Y 3 R p b 2 4 x L 2 J l b n M v Q 1 N W I E l t c G 9 y d G F k b y 5 7 Q 2 9 s d W 1 u N z Y s N z V 9 J n F 1 b 3 Q 7 X S w m c X V v d D t D b 2 x 1 b W 5 D b 3 V u d C Z x d W 9 0 O z o 3 N i w m c X V v d D t L Z X l D b 2 x 1 b W 5 O Y W 1 l c y Z x d W 9 0 O z p b X S w m c X V v d D t D b 2 x 1 b W 5 J Z G V u d G l 0 a W V z J n F 1 b 3 Q 7 O l s m c X V v d D t T Z W N 0 a W 9 u M S 9 i Z W 5 z L 1 R p c G 8 g Q W x 0 Z X J h Z G 8 u e 0 Z p b G l h b C w w f S Z x d W 9 0 O y w m c X V v d D t T Z W N 0 a W 9 u M S 9 i Z W 5 z L 0 N T V i B J b X B v c n R h Z G 8 u e 0 N v b H V t b j I s M X 0 m c X V v d D s s J n F 1 b 3 Q 7 U 2 V j d G l v b j E v Y m V u c y 9 D U 1 Y g S W 1 w b 3 J 0 Y W R v L n t D b 2 x 1 b W 4 z L D J 9 J n F 1 b 3 Q 7 L C Z x d W 9 0 O 1 N l Y 3 R p b 2 4 x L 2 J l b n M v Q 1 N W I E l t c G 9 y d G F k b y 5 7 Q 2 9 s d W 1 u N C w z f S Z x d W 9 0 O y w m c X V v d D t T Z W N 0 a W 9 u M S 9 i Z W 5 z L 0 N T V i B J b X B v c n R h Z G 8 u e 0 N v b H V t b j U s N H 0 m c X V v d D s s J n F 1 b 3 Q 7 U 2 V j d G l v b j E v Y m V u c y 9 D U 1 Y g S W 1 w b 3 J 0 Y W R v L n t D b 2 x 1 b W 4 2 L D V 9 J n F 1 b 3 Q 7 L C Z x d W 9 0 O 1 N l Y 3 R p b 2 4 x L 2 J l b n M v Q 1 N W I E l t c G 9 y d G F k b y 5 7 Q 2 9 s d W 1 u N y w 2 f S Z x d W 9 0 O y w m c X V v d D t T Z W N 0 a W 9 u M S 9 i Z W 5 z L 0 N T V i B J b X B v c n R h Z G 8 u e 0 N v b H V t b j g s N 3 0 m c X V v d D s s J n F 1 b 3 Q 7 U 2 V j d G l v b j E v Y m V u c y 9 D U 1 Y g S W 1 w b 3 J 0 Y W R v L n t D b 2 x 1 b W 4 5 L D h 9 J n F 1 b 3 Q 7 L C Z x d W 9 0 O 1 N l Y 3 R p b 2 4 x L 2 J l b n M v Q 1 N W I E l t c G 9 y d G F k b y 5 7 Q 2 9 s d W 1 u M T A s O X 0 m c X V v d D s s J n F 1 b 3 Q 7 U 2 V j d G l v b j E v Y m V u c y 9 D U 1 Y g S W 1 w b 3 J 0 Y W R v L n t D b 2 x 1 b W 4 x M S w x M H 0 m c X V v d D s s J n F 1 b 3 Q 7 U 2 V j d G l v b j E v Y m V u c y 9 D U 1 Y g S W 1 w b 3 J 0 Y W R v L n t D b 2 x 1 b W 4 x M i w x M X 0 m c X V v d D s s J n F 1 b 3 Q 7 U 2 V j d G l v b j E v Y m V u c y 9 D U 1 Y g S W 1 w b 3 J 0 Y W R v L n t D b 2 x 1 b W 4 x M y w x M n 0 m c X V v d D s s J n F 1 b 3 Q 7 U 2 V j d G l v b j E v Y m V u c y 9 D U 1 Y g S W 1 w b 3 J 0 Y W R v L n t D b 2 x 1 b W 4 x N C w x M 3 0 m c X V v d D s s J n F 1 b 3 Q 7 U 2 V j d G l v b j E v Y m V u c y 9 D U 1 Y g S W 1 w b 3 J 0 Y W R v L n t D b 2 x 1 b W 4 x N S w x N H 0 m c X V v d D s s J n F 1 b 3 Q 7 U 2 V j d G l v b j E v Y m V u c y 9 D U 1 Y g S W 1 w b 3 J 0 Y W R v L n t D b 2 x 1 b W 4 x N i w x N X 0 m c X V v d D s s J n F 1 b 3 Q 7 U 2 V j d G l v b j E v Y m V u c y 9 D U 1 Y g S W 1 w b 3 J 0 Y W R v L n t D b 2 x 1 b W 4 x N y w x N n 0 m c X V v d D s s J n F 1 b 3 Q 7 U 2 V j d G l v b j E v Y m V u c y 9 D U 1 Y g S W 1 w b 3 J 0 Y W R v L n t D b 2 x 1 b W 4 x O C w x N 3 0 m c X V v d D s s J n F 1 b 3 Q 7 U 2 V j d G l v b j E v Y m V u c y 9 D U 1 Y g S W 1 w b 3 J 0 Y W R v L n t D b 2 x 1 b W 4 x O S w x O H 0 m c X V v d D s s J n F 1 b 3 Q 7 U 2 V j d G l v b j E v Y m V u c y 9 D U 1 Y g S W 1 w b 3 J 0 Y W R v L n t D b 2 x 1 b W 4 y M C w x O X 0 m c X V v d D s s J n F 1 b 3 Q 7 U 2 V j d G l v b j E v Y m V u c y 9 D U 1 Y g S W 1 w b 3 J 0 Y W R v L n t D b 2 x 1 b W 4 y M S w y M H 0 m c X V v d D s s J n F 1 b 3 Q 7 U 2 V j d G l v b j E v Y m V u c y 9 D U 1 Y g S W 1 w b 3 J 0 Y W R v L n t D b 2 x 1 b W 4 y M i w y M X 0 m c X V v d D s s J n F 1 b 3 Q 7 U 2 V j d G l v b j E v Y m V u c y 9 D U 1 Y g S W 1 w b 3 J 0 Y W R v L n t D b 2 x 1 b W 4 y M y w y M n 0 m c X V v d D s s J n F 1 b 3 Q 7 U 2 V j d G l v b j E v Y m V u c y 9 D U 1 Y g S W 1 w b 3 J 0 Y W R v L n t D b 2 x 1 b W 4 y N C w y M 3 0 m c X V v d D s s J n F 1 b 3 Q 7 U 2 V j d G l v b j E v Y m V u c y 9 D U 1 Y g S W 1 w b 3 J 0 Y W R v L n t D b 2 x 1 b W 4 y N S w y N H 0 m c X V v d D s s J n F 1 b 3 Q 7 U 2 V j d G l v b j E v Y m V u c y 9 D U 1 Y g S W 1 w b 3 J 0 Y W R v L n t D b 2 x 1 b W 4 y N i w y N X 0 m c X V v d D s s J n F 1 b 3 Q 7 U 2 V j d G l v b j E v Y m V u c y 9 D U 1 Y g S W 1 w b 3 J 0 Y W R v L n t D b 2 x 1 b W 4 y N y w y N n 0 m c X V v d D s s J n F 1 b 3 Q 7 U 2 V j d G l v b j E v Y m V u c y 9 D U 1 Y g S W 1 w b 3 J 0 Y W R v L n t D b 2 x 1 b W 4 y O C w y N 3 0 m c X V v d D s s J n F 1 b 3 Q 7 U 2 V j d G l v b j E v Y m V u c y 9 D U 1 Y g S W 1 w b 3 J 0 Y W R v L n t D b 2 x 1 b W 4 y O S w y O H 0 m c X V v d D s s J n F 1 b 3 Q 7 U 2 V j d G l v b j E v Y m V u c y 9 D U 1 Y g S W 1 w b 3 J 0 Y W R v L n t D b 2 x 1 b W 4 z M C w y O X 0 m c X V v d D s s J n F 1 b 3 Q 7 U 2 V j d G l v b j E v Y m V u c y 9 D U 1 Y g S W 1 w b 3 J 0 Y W R v L n t D b 2 x 1 b W 4 z M S w z M H 0 m c X V v d D s s J n F 1 b 3 Q 7 U 2 V j d G l v b j E v Y m V u c y 9 D U 1 Y g S W 1 w b 3 J 0 Y W R v L n t D b 2 x 1 b W 4 z M i w z M X 0 m c X V v d D s s J n F 1 b 3 Q 7 U 2 V j d G l v b j E v Y m V u c y 9 D U 1 Y g S W 1 w b 3 J 0 Y W R v L n t D b 2 x 1 b W 4 z M y w z M n 0 m c X V v d D s s J n F 1 b 3 Q 7 U 2 V j d G l v b j E v Y m V u c y 9 D U 1 Y g S W 1 w b 3 J 0 Y W R v L n t D b 2 x 1 b W 4 z N C w z M 3 0 m c X V v d D s s J n F 1 b 3 Q 7 U 2 V j d G l v b j E v Y m V u c y 9 D U 1 Y g S W 1 w b 3 J 0 Y W R v L n t D b 2 x 1 b W 4 z N S w z N H 0 m c X V v d D s s J n F 1 b 3 Q 7 U 2 V j d G l v b j E v Y m V u c y 9 D U 1 Y g S W 1 w b 3 J 0 Y W R v L n t D b 2 x 1 b W 4 z N i w z N X 0 m c X V v d D s s J n F 1 b 3 Q 7 U 2 V j d G l v b j E v Y m V u c y 9 D U 1 Y g S W 1 w b 3 J 0 Y W R v L n t D b 2 x 1 b W 4 z N y w z N n 0 m c X V v d D s s J n F 1 b 3 Q 7 U 2 V j d G l v b j E v Y m V u c y 9 D U 1 Y g S W 1 w b 3 J 0 Y W R v L n t D b 2 x 1 b W 4 z O C w z N 3 0 m c X V v d D s s J n F 1 b 3 Q 7 U 2 V j d G l v b j E v Y m V u c y 9 D U 1 Y g S W 1 w b 3 J 0 Y W R v L n t D b 2 x 1 b W 4 z O S w z O H 0 m c X V v d D s s J n F 1 b 3 Q 7 U 2 V j d G l v b j E v Y m V u c y 9 U a X B v I E F s d G V y Y W R v L n t D b G l l b n R l L D M 5 f S Z x d W 9 0 O y w m c X V v d D t T Z W N 0 a W 9 u M S 9 i Z W 5 z L 1 R p c G 8 g Q W x 0 Z X J h Z G 8 u e 0 x v a m E g Q 2 x p Z W 5 0 Z S w 0 M H 0 m c X V v d D s s J n F 1 b 3 Q 7 U 2 V j d G l v b j E v Y m V u c y 9 U a X B v I E F s d G V y Y W R v L n t D b 2 Q u I E V U Q S w 0 M X 0 m c X V v d D s s J n F 1 b 3 Q 7 U 2 V j d G l v b j E v Y m V u c y 9 D U 1 Y g S W 1 w b 3 J 0 Y W R v L n t D b 2 x 1 b W 4 0 M y w 0 M n 0 m c X V v d D s s J n F 1 b 3 Q 7 U 2 V j d G l v b j E v Y m V u c y 9 D U 1 Y g S W 1 w b 3 J 0 Y W R v L n t D b 2 x 1 b W 4 0 N C w 0 M 3 0 m c X V v d D s s J n F 1 b 3 Q 7 U 2 V j d G l v b j E v Y m V u c y 9 D U 1 Y g S W 1 w b 3 J 0 Y W R v L n t D b 2 x 1 b W 4 0 N S w 0 N H 0 m c X V v d D s s J n F 1 b 3 Q 7 U 2 V j d G l v b j E v Y m V u c y 9 D U 1 Y g S W 1 w b 3 J 0 Y W R v L n t D b 2 x 1 b W 4 0 N i w 0 N X 0 m c X V v d D s s J n F 1 b 3 Q 7 U 2 V j d G l v b j E v Y m V u c y 9 D U 1 Y g S W 1 w b 3 J 0 Y W R v L n t D b 2 x 1 b W 4 0 N y w 0 N n 0 m c X V v d D s s J n F 1 b 3 Q 7 U 2 V j d G l v b j E v Y m V u c y 9 D U 1 Y g S W 1 w b 3 J 0 Y W R v L n t D b 2 x 1 b W 4 0 O C w 0 N 3 0 m c X V v d D s s J n F 1 b 3 Q 7 U 2 V j d G l v b j E v Y m V u c y 9 D U 1 Y g S W 1 w b 3 J 0 Y W R v L n t D b 2 x 1 b W 4 0 O S w 0 O H 0 m c X V v d D s s J n F 1 b 3 Q 7 U 2 V j d G l v b j E v Y m V u c y 9 D U 1 Y g S W 1 w b 3 J 0 Y W R v L n t D b 2 x 1 b W 4 1 M C w 0 O X 0 m c X V v d D s s J n F 1 b 3 Q 7 U 2 V j d G l v b j E v Y m V u c y 9 D U 1 Y g S W 1 w b 3 J 0 Y W R v L n t D b 2 x 1 b W 4 1 M S w 1 M H 0 m c X V v d D s s J n F 1 b 3 Q 7 U 2 V j d G l v b j E v Y m V u c y 9 D U 1 Y g S W 1 w b 3 J 0 Y W R v L n t D b 2 x 1 b W 4 1 M i w 1 M X 0 m c X V v d D s s J n F 1 b 3 Q 7 U 2 V j d G l v b j E v Y m V u c y 9 D U 1 Y g S W 1 w b 3 J 0 Y W R v L n t D b 2 x 1 b W 4 1 M y w 1 M n 0 m c X V v d D s s J n F 1 b 3 Q 7 U 2 V j d G l v b j E v Y m V u c y 9 D U 1 Y g S W 1 w b 3 J 0 Y W R v L n t D b 2 x 1 b W 4 1 N C w 1 M 3 0 m c X V v d D s s J n F 1 b 3 Q 7 U 2 V j d G l v b j E v Y m V u c y 9 D U 1 Y g S W 1 w b 3 J 0 Y W R v L n t D b 2 x 1 b W 4 1 N S w 1 N H 0 m c X V v d D s s J n F 1 b 3 Q 7 U 2 V j d G l v b j E v Y m V u c y 9 D U 1 Y g S W 1 w b 3 J 0 Y W R v L n t D b 2 x 1 b W 4 1 N i w 1 N X 0 m c X V v d D s s J n F 1 b 3 Q 7 U 2 V j d G l v b j E v Y m V u c y 9 D U 1 Y g S W 1 w b 3 J 0 Y W R v L n t D b 2 x 1 b W 4 1 N y w 1 N n 0 m c X V v d D s s J n F 1 b 3 Q 7 U 2 V j d G l v b j E v Y m V u c y 9 D U 1 Y g S W 1 w b 3 J 0 Y W R v L n t D b 2 x 1 b W 4 1 O C w 1 N 3 0 m c X V v d D s s J n F 1 b 3 Q 7 U 2 V j d G l v b j E v Y m V u c y 9 D U 1 Y g S W 1 w b 3 J 0 Y W R v L n t D b 2 x 1 b W 4 1 O S w 1 O H 0 m c X V v d D s s J n F 1 b 3 Q 7 U 2 V j d G l v b j E v Y m V u c y 9 D U 1 Y g S W 1 w b 3 J 0 Y W R v L n t D b 2 x 1 b W 4 2 M C w 1 O X 0 m c X V v d D s s J n F 1 b 3 Q 7 U 2 V j d G l v b j E v Y m V u c y 9 D U 1 Y g S W 1 w b 3 J 0 Y W R v L n t D b 2 x 1 b W 4 2 M S w 2 M H 0 m c X V v d D s s J n F 1 b 3 Q 7 U 2 V j d G l v b j E v Y m V u c y 9 D U 1 Y g S W 1 w b 3 J 0 Y W R v L n t D b 2 x 1 b W 4 2 M i w 2 M X 0 m c X V v d D s s J n F 1 b 3 Q 7 U 2 V j d G l v b j E v Y m V u c y 9 D U 1 Y g S W 1 w b 3 J 0 Y W R v L n t D b 2 x 1 b W 4 2 M y w 2 M n 0 m c X V v d D s s J n F 1 b 3 Q 7 U 2 V j d G l v b j E v Y m V u c y 9 D U 1 Y g S W 1 w b 3 J 0 Y W R v L n t D b 2 x 1 b W 4 2 N C w 2 M 3 0 m c X V v d D s s J n F 1 b 3 Q 7 U 2 V j d G l v b j E v Y m V u c y 9 D U 1 Y g S W 1 w b 3 J 0 Y W R v L n t D b 2 x 1 b W 4 2 N S w 2 N H 0 m c X V v d D s s J n F 1 b 3 Q 7 U 2 V j d G l v b j E v Y m V u c y 9 D U 1 Y g S W 1 w b 3 J 0 Y W R v L n t D b 2 x 1 b W 4 2 N i w 2 N X 0 m c X V v d D s s J n F 1 b 3 Q 7 U 2 V j d G l v b j E v Y m V u c y 9 D U 1 Y g S W 1 w b 3 J 0 Y W R v L n t D b 2 x 1 b W 4 2 N y w 2 N n 0 m c X V v d D s s J n F 1 b 3 Q 7 U 2 V j d G l v b j E v Y m V u c y 9 D U 1 Y g S W 1 w b 3 J 0 Y W R v L n t D b 2 x 1 b W 4 2 O C w 2 N 3 0 m c X V v d D s s J n F 1 b 3 Q 7 U 2 V j d G l v b j E v Y m V u c y 9 D U 1 Y g S W 1 w b 3 J 0 Y W R v L n t D b 2 x 1 b W 4 2 O S w 2 O H 0 m c X V v d D s s J n F 1 b 3 Q 7 U 2 V j d G l v b j E v Y m V u c y 9 D U 1 Y g S W 1 w b 3 J 0 Y W R v L n t D b 2 x 1 b W 4 3 M C w 2 O X 0 m c X V v d D s s J n F 1 b 3 Q 7 U 2 V j d G l v b j E v Y m V u c y 9 D U 1 Y g S W 1 w b 3 J 0 Y W R v L n t D b 2 x 1 b W 4 3 M S w 3 M H 0 m c X V v d D s s J n F 1 b 3 Q 7 U 2 V j d G l v b j E v Y m V u c y 9 D U 1 Y g S W 1 w b 3 J 0 Y W R v L n t D b 2 x 1 b W 4 3 M i w 3 M X 0 m c X V v d D s s J n F 1 b 3 Q 7 U 2 V j d G l v b j E v Y m V u c y 9 D U 1 Y g S W 1 w b 3 J 0 Y W R v L n t D b 2 x 1 b W 4 3 M y w 3 M n 0 m c X V v d D s s J n F 1 b 3 Q 7 U 2 V j d G l v b j E v Y m V u c y 9 D U 1 Y g S W 1 w b 3 J 0 Y W R v L n t D b 2 x 1 b W 4 3 N C w 3 M 3 0 m c X V v d D s s J n F 1 b 3 Q 7 U 2 V j d G l v b j E v Y m V u c y 9 D U 1 Y g S W 1 w b 3 J 0 Y W R v L n t D b 2 x 1 b W 4 3 N S w 3 N H 0 m c X V v d D s s J n F 1 b 3 Q 7 U 2 V j d G l v b j E v Y m V u c y 9 D U 1 Y g S W 1 w b 3 J 0 Y W R v L n t D b 2 x 1 b W 4 3 N i w 3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z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z L 0 J p b i V D M y V B M X J p b 3 M l M j B D b 2 1 i a W 5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c y 9 D U 1 Y l M j B J b X B v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F D b G l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Y 4 O C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R X R h Q 2 x p Z W 5 0 Z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X V l c n l J R C I g V m F s d W U 9 I n M x O T E 3 M T U x Y i 0 y N j J h L T Q y O T c t Y j k 0 N C 0 w N m N l Z T k x Z m E z Y z c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G a W x p Y W w m c X V v d D s s J n F 1 b 3 Q 7 Q 2 x p Z W 5 0 Z S Z x d W 9 0 O y w m c X V v d D t M b 2 p h J n F 1 b 3 Q 7 L C Z x d W 9 0 O 0 5 v b W U g Q 2 x p Z W 5 0 Z S Z x d W 9 0 O y w m c X V v d D t D w 7 N k L i B F V E E m c X V v d D s s J n F 1 b 3 Q 7 T m 9 t Z S B F V E E m c X V v d D s s J n F 1 b 3 Q 7 U m V n a W 9 u Y W w m c X V v d D s s J n F 1 b 3 Q 7 T 2 J z Z X J 2 Y W N h b y Z x d W 9 0 O y w m c X V v d D t F c 3 R h Z G 8 m c X V v d D s s J n F 1 b 3 Q 7 Q 2 9 k L i B N d W 5 p Y 2 l w J n F 1 b 3 Q 7 L C Z x d W 9 0 O 0 1 1 b m l j a X B p b y Z x d W 9 0 O y w m c X V v d D t M Y X R p d H V k Z S Z x d W 9 0 O y w m c X V v d D t M b 2 5 n a X R 1 Z G U m c X V v d D t d I i A v P j x F b n R y e S B U e X B l P S J G a W x s R X J y b 3 J D b 2 R l I i B W Y W x 1 Z T 0 i c 1 V u a 2 5 v d 2 4 i I C 8 + P E V u d H J 5 I F R 5 c G U 9 I k Z p b G x M Y X N 0 V X B k Y X R l Z C I g V m F s d W U 9 I m Q y M D E 2 L T E w L T I 4 V D E 2 O j I 5 O j Q 1 L j k x N D c 4 M z d a I i A v P j x F b n R y e S B U e X B l P S J G a W x s V G F y Z 2 V 0 I i B W Y W x 1 Z T 0 i c 0 V 0 Y U N s a W V u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G F D b G l l b n R l L 0 Z v b n R l L n t D b 2 x 1 b W 4 x L D B 9 J n F 1 b 3 Q 7 L C Z x d W 9 0 O 1 N l Y 3 R p b 2 4 x L 0 V 0 Y U N s a W V u d G U v R m 9 u d G U u e 0 N v b H V t b j I s M X 0 m c X V v d D s s J n F 1 b 3 Q 7 U 2 V j d G l v b j E v R X R h Q 2 x p Z W 5 0 Z S 9 G b 2 5 0 Z S 5 7 Q 2 9 s d W 1 u M y w y f S Z x d W 9 0 O y w m c X V v d D t T Z W N 0 a W 9 u M S 9 F d G F D b G l l b n R l L 0 Z v b n R l L n t D b 2 x 1 b W 4 0 L D N 9 J n F 1 b 3 Q 7 L C Z x d W 9 0 O 1 N l Y 3 R p b 2 4 x L 0 V 0 Y U N s a W V u d G U v R m 9 u d G U u e 0 N v b H V t b j U s N H 0 m c X V v d D s s J n F 1 b 3 Q 7 U 2 V j d G l v b j E v R X R h Q 2 x p Z W 5 0 Z S 9 G b 2 5 0 Z S 5 7 Q 2 9 s d W 1 u N i w 1 f S Z x d W 9 0 O y w m c X V v d D t T Z W N 0 a W 9 u M S 9 F d G F D b G l l b n R l L 0 Z v b n R l L n t D b 2 x 1 b W 4 3 L D Z 9 J n F 1 b 3 Q 7 L C Z x d W 9 0 O 1 N l Y 3 R p b 2 4 x L 0 V 0 Y U N s a W V u d G U v R m 9 u d G U u e 0 N v b H V t b j g s N 3 0 m c X V v d D s s J n F 1 b 3 Q 7 U 2 V j d G l v b j E v R X R h Q 2 x p Z W 5 0 Z S 9 G b 2 5 0 Z S 5 7 Q 2 9 s d W 1 u O S w 4 f S Z x d W 9 0 O y w m c X V v d D t T Z W N 0 a W 9 u M S 9 F d G F D b G l l b n R l L 0 Z v b n R l L n t D b 2 x 1 b W 4 x M C w 5 f S Z x d W 9 0 O y w m c X V v d D t T Z W N 0 a W 9 u M S 9 F d G F D b G l l b n R l L 0 Z v b n R l L n t D b 2 x 1 b W 4 x M S w x M H 0 m c X V v d D s s J n F 1 b 3 Q 7 U 2 V j d G l v b j E v R X R h Q 2 x p Z W 5 0 Z S 9 G b 2 5 0 Z S 5 7 Q 2 9 s d W 1 u M T I s M T F 9 J n F 1 b 3 Q 7 L C Z x d W 9 0 O 1 N l Y 3 R p b 2 4 x L 0 V 0 Y U N s a W V u d G U v R m 9 u d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X R h Q 2 x p Z W 5 0 Z S 9 G b 2 5 0 Z S 5 7 Q 2 9 s d W 1 u M S w w f S Z x d W 9 0 O y w m c X V v d D t T Z W N 0 a W 9 u M S 9 F d G F D b G l l b n R l L 0 Z v b n R l L n t D b 2 x 1 b W 4 y L D F 9 J n F 1 b 3 Q 7 L C Z x d W 9 0 O 1 N l Y 3 R p b 2 4 x L 0 V 0 Y U N s a W V u d G U v R m 9 u d G U u e 0 N v b H V t b j M s M n 0 m c X V v d D s s J n F 1 b 3 Q 7 U 2 V j d G l v b j E v R X R h Q 2 x p Z W 5 0 Z S 9 G b 2 5 0 Z S 5 7 Q 2 9 s d W 1 u N C w z f S Z x d W 9 0 O y w m c X V v d D t T Z W N 0 a W 9 u M S 9 F d G F D b G l l b n R l L 0 Z v b n R l L n t D b 2 x 1 b W 4 1 L D R 9 J n F 1 b 3 Q 7 L C Z x d W 9 0 O 1 N l Y 3 R p b 2 4 x L 0 V 0 Y U N s a W V u d G U v R m 9 u d G U u e 0 N v b H V t b j Y s N X 0 m c X V v d D s s J n F 1 b 3 Q 7 U 2 V j d G l v b j E v R X R h Q 2 x p Z W 5 0 Z S 9 G b 2 5 0 Z S 5 7 Q 2 9 s d W 1 u N y w 2 f S Z x d W 9 0 O y w m c X V v d D t T Z W N 0 a W 9 u M S 9 F d G F D b G l l b n R l L 0 Z v b n R l L n t D b 2 x 1 b W 4 4 L D d 9 J n F 1 b 3 Q 7 L C Z x d W 9 0 O 1 N l Y 3 R p b 2 4 x L 0 V 0 Y U N s a W V u d G U v R m 9 u d G U u e 0 N v b H V t b j k s O H 0 m c X V v d D s s J n F 1 b 3 Q 7 U 2 V j d G l v b j E v R X R h Q 2 x p Z W 5 0 Z S 9 G b 2 5 0 Z S 5 7 Q 2 9 s d W 1 u M T A s O X 0 m c X V v d D s s J n F 1 b 3 Q 7 U 2 V j d G l v b j E v R X R h Q 2 x p Z W 5 0 Z S 9 G b 2 5 0 Z S 5 7 Q 2 9 s d W 1 u M T E s M T B 9 J n F 1 b 3 Q 7 L C Z x d W 9 0 O 1 N l Y 3 R p b 2 4 x L 0 V 0 Y U N s a W V u d G U v R m 9 u d G U u e 0 N v b H V t b j E y L D E x f S Z x d W 9 0 O y w m c X V v d D t T Z W N 0 a W 9 u M S 9 F d G F D b G l l b n R l L 0 Z v b n R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0 Y U N s a W V u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F D b G l l b n R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F D b G l l b n R l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0 Y U N s a W V u d G U v Q 2 F i Z S V D M y V B N 2 F s a G 9 z J T I w U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n M v Q 2 F i Z S V D M y V B N 2 F s a G 9 z J T I w U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z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n M v T G l u a G F z J T I w R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V D Q t U 2 V y d m l j b 0 1 h b n V 0 Z W 5 j Y W 8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R T V D R f U 2 V y d m l j b 0 1 h b n V 0 Z W 5 j Y W 8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3 V u d C I g V m F s d W U 9 I m w w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R m l s a W F s J n F 1 b 3 Q 7 L C Z x d W 9 0 O 1 N l c n Z p w 6 d v J n F 1 b 3 Q 7 L C Z x d W 9 0 O 0 5 v b W U m c X V v d D s s J n F 1 b 3 Q 7 w 4 F y Z W E g T W F u d X Q u J n F 1 b 3 Q 7 L C Z x d W 9 0 O 1 R p c G 8 g T W F u d X Q u J n F 1 b 3 Q 7 L C Z x d W 9 0 O 1 Z p Z G E g w 5 p 0 a W w m c X V v d D s s J n F 1 b 3 Q 7 R 2 V y Y S B B d G l 2 b y Z x d W 9 0 O y w m c X V v d D t G a W x p Y W w g U H J v Y y 4 m c X V v d D s s J n F 1 b 3 Q 7 U H J v Y 2 V k a W 1 l b n R v J n F 1 b 3 Q 7 L C Z x d W 9 0 O 0 7 D o 2 8 g Q 2 9 u Z m 9 y b S 4 m c X V v d D s s J n F 1 b 3 Q 7 T H V i c m l m a W N h w 6 f D o 2 8 m c X V v d D s s J n F 1 b 3 Q 7 R m 9 s b G 9 3 L X V w J n F 1 b 3 Q 7 L C Z x d W 9 0 O 0 J s b 3 E u I F B v c n R h L i Z x d W 9 0 O y w m c X V v d D t C b G 9 x d W V h Z G 8 m c X V v d D t d I i A v P j x F b n R y e S B U e X B l P S J G a W x s R X J y b 3 J D b 2 R l I i B W Y W x 1 Z T 0 i c 1 V u a 2 5 v d 2 4 i I C 8 + P E V u d H J 5 I F R 5 c G U 9 I k Z p b G x M Y X N 0 V X B k Y X R l Z C I g V m F s d W U 9 I m Q y M D E 2 L T E w L T I 5 V D A 4 O j I z O j U y L j k x N D g 2 M T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Q b G F u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V D Q t U 2 V y d m l j b 0 1 h b n V 0 Z W 5 j Y W 8 v V G l w b y B B b H R l c m F k b y 5 7 Q 2 9 s d W 1 u M S w w f S Z x d W 9 0 O y w m c X V v d D t T Z W N 0 a W 9 u M S 9 k U 1 Q 0 L V N l c n Z p Y 2 9 N Y W 5 1 d G V u Y 2 F v L 1 R p c G 8 g Q W x 0 Z X J h Z G 8 u e 0 N v b H V t b j I s M X 0 m c X V v d D s s J n F 1 b 3 Q 7 U 2 V j d G l v b j E v Z F N U N C 1 T Z X J 2 a W N v T W F u d X R l b m N h b y 9 U a X B v I E F s d G V y Y W R v L n t D b 2 x 1 b W 4 z L D J 9 J n F 1 b 3 Q 7 L C Z x d W 9 0 O 1 N l Y 3 R p b 2 4 x L 2 R T V D Q t U 2 V y d m l j b 0 1 h b n V 0 Z W 5 j Y W 8 v V G l w b y B B b H R l c m F k b y 5 7 Q 2 9 s d W 1 u N C w z f S Z x d W 9 0 O y w m c X V v d D t T Z W N 0 a W 9 u M S 9 k U 1 Q 0 L V N l c n Z p Y 2 9 N Y W 5 1 d G V u Y 2 F v L 1 R p c G 8 g Q W x 0 Z X J h Z G 8 u e 0 N v b H V t b j U s N H 0 m c X V v d D s s J n F 1 b 3 Q 7 U 2 V j d G l v b j E v Z F N U N C 1 T Z X J 2 a W N v T W F u d X R l b m N h b y 9 U a X B v I E F s d G V y Y W R v L n t D b 2 x 1 b W 4 2 L D V 9 J n F 1 b 3 Q 7 L C Z x d W 9 0 O 1 N l Y 3 R p b 2 4 x L 2 R T V D Q t U 2 V y d m l j b 0 1 h b n V 0 Z W 5 j Y W 8 v V G l w b y B B b H R l c m F k b y 5 7 Q 2 9 s d W 1 u N y w 2 f S Z x d W 9 0 O y w m c X V v d D t T Z W N 0 a W 9 u M S 9 k U 1 Q 0 L V N l c n Z p Y 2 9 N Y W 5 1 d G V u Y 2 F v L 1 R p c G 8 g Q W x 0 Z X J h Z G 8 u e 0 N v b H V t b j g s N 3 0 m c X V v d D s s J n F 1 b 3 Q 7 U 2 V j d G l v b j E v Z F N U N C 1 T Z X J 2 a W N v T W F u d X R l b m N h b y 9 U a X B v I E F s d G V y Y W R v L n t D b 2 x 1 b W 4 5 L D h 9 J n F 1 b 3 Q 7 L C Z x d W 9 0 O 1 N l Y 3 R p b 2 4 x L 2 R T V D Q t U 2 V y d m l j b 0 1 h b n V 0 Z W 5 j Y W 8 v V G l w b y B B b H R l c m F k b y 5 7 Q 2 9 s d W 1 u M T A s O X 0 m c X V v d D s s J n F 1 b 3 Q 7 U 2 V j d G l v b j E v Z F N U N C 1 T Z X J 2 a W N v T W F u d X R l b m N h b y 9 U a X B v I E F s d G V y Y W R v L n t D b 2 x 1 b W 4 x M S w x M H 0 m c X V v d D s s J n F 1 b 3 Q 7 U 2 V j d G l v b j E v Z F N U N C 1 T Z X J 2 a W N v T W F u d X R l b m N h b y 9 U a X B v I E F s d G V y Y W R v L n t D b 2 x 1 b W 4 x M i w x M X 0 m c X V v d D s s J n F 1 b 3 Q 7 U 2 V j d G l v b j E v Z F N U N C 1 T Z X J 2 a W N v T W F u d X R l b m N h b y 9 U a X B v I E F s d G V y Y W R v L n t D b 2 x 1 b W 4 x M y w x M n 0 m c X V v d D s s J n F 1 b 3 Q 7 U 2 V j d G l v b j E v Z F N U N C 1 T Z X J 2 a W N v T W F u d X R l b m N h b y 9 U a X B v I E F s d G V y Y W R v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T V D Q t U 2 V y d m l j b 0 1 h b n V 0 Z W 5 j Y W 8 v V G l w b y B B b H R l c m F k b y 5 7 Q 2 9 s d W 1 u M S w w f S Z x d W 9 0 O y w m c X V v d D t T Z W N 0 a W 9 u M S 9 k U 1 Q 0 L V N l c n Z p Y 2 9 N Y W 5 1 d G V u Y 2 F v L 1 R p c G 8 g Q W x 0 Z X J h Z G 8 u e 0 N v b H V t b j I s M X 0 m c X V v d D s s J n F 1 b 3 Q 7 U 2 V j d G l v b j E v Z F N U N C 1 T Z X J 2 a W N v T W F u d X R l b m N h b y 9 U a X B v I E F s d G V y Y W R v L n t D b 2 x 1 b W 4 z L D J 9 J n F 1 b 3 Q 7 L C Z x d W 9 0 O 1 N l Y 3 R p b 2 4 x L 2 R T V D Q t U 2 V y d m l j b 0 1 h b n V 0 Z W 5 j Y W 8 v V G l w b y B B b H R l c m F k b y 5 7 Q 2 9 s d W 1 u N C w z f S Z x d W 9 0 O y w m c X V v d D t T Z W N 0 a W 9 u M S 9 k U 1 Q 0 L V N l c n Z p Y 2 9 N Y W 5 1 d G V u Y 2 F v L 1 R p c G 8 g Q W x 0 Z X J h Z G 8 u e 0 N v b H V t b j U s N H 0 m c X V v d D s s J n F 1 b 3 Q 7 U 2 V j d G l v b j E v Z F N U N C 1 T Z X J 2 a W N v T W F u d X R l b m N h b y 9 U a X B v I E F s d G V y Y W R v L n t D b 2 x 1 b W 4 2 L D V 9 J n F 1 b 3 Q 7 L C Z x d W 9 0 O 1 N l Y 3 R p b 2 4 x L 2 R T V D Q t U 2 V y d m l j b 0 1 h b n V 0 Z W 5 j Y W 8 v V G l w b y B B b H R l c m F k b y 5 7 Q 2 9 s d W 1 u N y w 2 f S Z x d W 9 0 O y w m c X V v d D t T Z W N 0 a W 9 u M S 9 k U 1 Q 0 L V N l c n Z p Y 2 9 N Y W 5 1 d G V u Y 2 F v L 1 R p c G 8 g Q W x 0 Z X J h Z G 8 u e 0 N v b H V t b j g s N 3 0 m c X V v d D s s J n F 1 b 3 Q 7 U 2 V j d G l v b j E v Z F N U N C 1 T Z X J 2 a W N v T W F u d X R l b m N h b y 9 U a X B v I E F s d G V y Y W R v L n t D b 2 x 1 b W 4 5 L D h 9 J n F 1 b 3 Q 7 L C Z x d W 9 0 O 1 N l Y 3 R p b 2 4 x L 2 R T V D Q t U 2 V y d m l j b 0 1 h b n V 0 Z W 5 j Y W 8 v V G l w b y B B b H R l c m F k b y 5 7 Q 2 9 s d W 1 u M T A s O X 0 m c X V v d D s s J n F 1 b 3 Q 7 U 2 V j d G l v b j E v Z F N U N C 1 T Z X J 2 a W N v T W F u d X R l b m N h b y 9 U a X B v I E F s d G V y Y W R v L n t D b 2 x 1 b W 4 x M S w x M H 0 m c X V v d D s s J n F 1 b 3 Q 7 U 2 V j d G l v b j E v Z F N U N C 1 T Z X J 2 a W N v T W F u d X R l b m N h b y 9 U a X B v I E F s d G V y Y W R v L n t D b 2 x 1 b W 4 x M i w x M X 0 m c X V v d D s s J n F 1 b 3 Q 7 U 2 V j d G l v b j E v Z F N U N C 1 T Z X J 2 a W N v T W F u d X R l b m N h b y 9 U a X B v I E F s d G V y Y W R v L n t D b 2 x 1 b W 4 x M y w x M n 0 m c X V v d D s s J n F 1 b 3 Q 7 U 2 V j d G l v b j E v Z F N U N C 1 T Z X J 2 a W N v T W F u d X R l b m N h b y 9 U a X B v I E F s d G V y Y W R v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T V D Q t U 2 V y d m l j b 0 1 h b n V 0 Z W 5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1 Q 0 L V N l c n Z p Y 2 9 N Y W 5 1 d G V u Y 2 F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V D Q t U 2 V y d m l j b 0 1 h b n V 0 Z W 5 j Y W 8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U N C 1 T Z X J 2 a W N v T W F u d X R l b m N h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U N C 1 T Z X J 2 a W N v T W F u d X R l b m N h b y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R h Z 0 Z h b W l s a W F C Z W 5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R h Z 0 Z h b W l s a W F C Z W 5 z L 1 R p c G 8 g Q W x 0 Z X J h Z G 8 u e 0 N v b H V t b j E s M H 0 m c X V v d D s s J n F 1 b 3 Q 7 U 2 V j d G l v b j E v Z F R h Z 0 Z h b W l s a W F C Z W 5 z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R h Z 0 Z h b W l s a W F C Z W 5 z L 1 R p c G 8 g Q W x 0 Z X J h Z G 8 u e 0 N v b H V t b j E s M H 0 m c X V v d D s s J n F 1 b 3 Q 7 U 2 V j d G l v b j E v Z F R h Z 0 Z h b W l s a W F C Z W 5 z L 1 R p c G 8 g Q W x 0 Z X J h Z G 8 u e 0 N v b H V t b j I s M X 0 m c X V v d D t d L C Z x d W 9 0 O 1 J l b G F 0 a W 9 u c 2 h p c E l u Z m 8 m c X V v d D s 6 W 1 1 9 I i A v P j x F b n R y e S B U e X B l P S J G a W x s T G F z d F V w Z G F 0 Z W Q i I F Z h b H V l P S J k M j A x N i 0 x M C 0 y O V Q w O D o z N D o z M i 4 0 O T k z M z A y W i I g L z 4 8 R W 5 0 c n k g V H l w Z T 0 i R m l s b E V y c m 9 y Q 2 9 k Z S I g V m F s d W U 9 I n N V b m t u b 3 d u I i A v P j x F b n R y e S B U e X B l P S J G a W x s Q 2 9 s d W 1 u T m F t Z X M i I F Z h b H V l P S J z W y Z x d W 9 0 O 1 R h Z y Z x d W 9 0 O y w m c X V v d D t F c X V p c G F t Z W 5 0 b 0 R l c 2 N y a c O n w 6 N v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4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Q b G F u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k V G F n R m F t a W x p Y U J l b n M i I C 8 + P E V u d H J 5 I F R 5 c G U 9 I l F 1 Z X J 5 S U Q i I F Z h b H V l P S J z N T Y 4 M W U 4 Y T M t M D h h Z C 0 0 N 2 I y L T l k N D U t O T E w N j g 1 N m E 1 N G M 4 I i A v P j w v U 3 R h Y m x l R W 5 0 c m l l c z 4 8 L 0 l 0 Z W 0 + P E l 0 Z W 0 + P E l 0 Z W 1 M b 2 N h d G l v b j 4 8 S X R l b V R 5 c G U + R m 9 y b X V s Y T w v S X R l b V R 5 c G U + P E l 0 Z W 1 Q Y X R o P l N l Y 3 R p b 2 4 x L 2 R U Y W d G Y W 1 p b G l h Q m V u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Y W d G Y W 1 p b G l h Q m V u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G F n R m F t a W x p Y U J l b n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Y W d G Y W 1 p b G l h Q m V u c y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6 9 C v i I X Z k y + J s 1 E O 6 2 4 h g A A A A A C A A A A A A A D Z g A A w A A A A B A A A A A n D L l N c 1 P f p R y X S W w F b R a F A A A A A A S A A A C g A A A A E A A A A N X E 1 V e U f h F F 1 U u + + 5 0 q T Z d Q A A A A w t K N w z z f 7 M m W r z v 3 1 + N d J 6 r X d w o 7 U 8 v q 8 4 1 3 Q J H L c Y g r v Y u o h g d I v F O b X 5 b L B 3 r E n V D C 6 / Y R b j 1 7 v T A d 0 E 7 + x o j i M o 6 x M 5 M 8 A f R r O L T + W g U U A A A A / D p x i 3 l r z h B i z l b A a 4 L k 5 t 1 N v q M = < / D a t a M a s h u p > 
</file>

<file path=customXml/itemProps1.xml><?xml version="1.0" encoding="utf-8"?>
<ds:datastoreItem xmlns:ds="http://schemas.openxmlformats.org/officeDocument/2006/customXml" ds:itemID="{152B99AC-3BF4-4EBE-8701-2818091AC0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</vt:i4>
      </vt:variant>
    </vt:vector>
  </HeadingPairs>
  <TitlesOfParts>
    <vt:vector size="16" baseType="lpstr">
      <vt:lpstr>Plan1</vt:lpstr>
      <vt:lpstr>Status</vt:lpstr>
      <vt:lpstr>Arvore</vt:lpstr>
      <vt:lpstr>ListaBens</vt:lpstr>
      <vt:lpstr>Estrutura</vt:lpstr>
      <vt:lpstr>Cliente</vt:lpstr>
      <vt:lpstr>ClienteLocalidade</vt:lpstr>
      <vt:lpstr>LocalidadeFiltro</vt:lpstr>
      <vt:lpstr>01 | PE</vt:lpstr>
      <vt:lpstr>03 | CE</vt:lpstr>
      <vt:lpstr>Serviço</vt:lpstr>
      <vt:lpstr>FamiliaBens</vt:lpstr>
      <vt:lpstr>EtaCliente</vt:lpstr>
      <vt:lpstr>Plan6</vt:lpstr>
      <vt:lpstr>IBGE Municipio</vt:lpstr>
      <vt:lpstr>NomeCliente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Ferreira de Sousa</dc:creator>
  <cp:lastModifiedBy>Fabio Vitorino Bonina Morais</cp:lastModifiedBy>
  <cp:lastPrinted>2016-05-05T19:00:17Z</cp:lastPrinted>
  <dcterms:created xsi:type="dcterms:W3CDTF">2015-07-02T18:49:21Z</dcterms:created>
  <dcterms:modified xsi:type="dcterms:W3CDTF">2016-12-20T20:16:29Z</dcterms:modified>
</cp:coreProperties>
</file>